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drawings/drawing4.xml" ContentType="application/vnd.openxmlformats-officedocument.drawingml.chartshapes+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24226"/>
  <mc:AlternateContent xmlns:mc="http://schemas.openxmlformats.org/markup-compatibility/2006">
    <mc:Choice Requires="x15">
      <x15ac:absPath xmlns:x15ac="http://schemas.microsoft.com/office/spreadsheetml/2010/11/ac" url="https://collahuasicl-my.sharepoint.com/personal/gebetzhold_collahuasi_cl/Documents/AMB_GBV/PRI24045-WSP/RS/RS054-16abr/477-PRI24045-000-083-RS-0054/"/>
    </mc:Choice>
  </mc:AlternateContent>
  <xr:revisionPtr revIDLastSave="43283" documentId="8_{668EFAA4-AB49-4FCC-807B-715C0A7E72D3}" xr6:coauthVersionLast="47" xr6:coauthVersionMax="47" xr10:uidLastSave="{3819B316-4C9A-4D0F-8D50-2C8C09A2FC22}"/>
  <bookViews>
    <workbookView xWindow="-120" yWindow="-120" windowWidth="29040" windowHeight="15720" tabRatio="751" activeTab="1" xr2:uid="{03E55214-23D3-4C4E-9426-A4DD363D5DB6}"/>
  </bookViews>
  <sheets>
    <sheet name="Informe Semanal" sheetId="114" r:id="rId1"/>
    <sheet name="EPR" sheetId="130" r:id="rId2"/>
    <sheet name="Curva S R1" sheetId="135" r:id="rId3"/>
    <sheet name="Histog Sem R1" sheetId="134" r:id="rId4"/>
    <sheet name="Av. Subcontratos" sheetId="131" r:id="rId5"/>
    <sheet name="Log Tendencias" sheetId="123" r:id="rId6"/>
    <sheet name="Costos" sheetId="121" r:id="rId7"/>
    <sheet name="HITOS" sheetId="124" r:id="rId8"/>
    <sheet name="LOG RFI" sheetId="132" r:id="rId9"/>
    <sheet name="Reporte Aconex" sheetId="129" r:id="rId10"/>
    <sheet name="Programa P6 Excel R1" sheetId="136" r:id="rId11"/>
    <sheet name="Ponderaciones Avance " sheetId="133" state="hidden" r:id="rId12"/>
  </sheets>
  <externalReferences>
    <externalReference r:id="rId13"/>
  </externalReferences>
  <definedNames>
    <definedName name="______________FHE7" localSheetId="2" hidden="1">{#N/A,#N/A,FALSE,"masez (10)";#N/A,#N/A,FALSE,"masez (7)";#N/A,#N/A,FALSE,"masez (6)";#N/A,#N/A,FALSE,"masez (5)";#N/A,#N/A,FALSE,"masez (4)";#N/A,#N/A,FALSE,"masez (3)";#N/A,#N/A,FALSE,"masez (2)";#N/A,#N/A,FALSE,"GME";#N/A,#N/A,FALSE,"masez"}</definedName>
    <definedName name="______________FHE7" localSheetId="1" hidden="1">{#N/A,#N/A,FALSE,"masez (10)";#N/A,#N/A,FALSE,"masez (7)";#N/A,#N/A,FALSE,"masez (6)";#N/A,#N/A,FALSE,"masez (5)";#N/A,#N/A,FALSE,"masez (4)";#N/A,#N/A,FALSE,"masez (3)";#N/A,#N/A,FALSE,"masez (2)";#N/A,#N/A,FALSE,"GME";#N/A,#N/A,FALSE,"masez"}</definedName>
    <definedName name="______________FHE7" localSheetId="3" hidden="1">{#N/A,#N/A,FALSE,"masez (10)";#N/A,#N/A,FALSE,"masez (7)";#N/A,#N/A,FALSE,"masez (6)";#N/A,#N/A,FALSE,"masez (5)";#N/A,#N/A,FALSE,"masez (4)";#N/A,#N/A,FALSE,"masez (3)";#N/A,#N/A,FALSE,"masez (2)";#N/A,#N/A,FALSE,"GME";#N/A,#N/A,FALSE,"masez"}</definedName>
    <definedName name="______________FHE7" localSheetId="10" hidden="1">{#N/A,#N/A,FALSE,"masez (10)";#N/A,#N/A,FALSE,"masez (7)";#N/A,#N/A,FALSE,"masez (6)";#N/A,#N/A,FALSE,"masez (5)";#N/A,#N/A,FALSE,"masez (4)";#N/A,#N/A,FALSE,"masez (3)";#N/A,#N/A,FALSE,"masez (2)";#N/A,#N/A,FALSE,"GME";#N/A,#N/A,FALSE,"masez"}</definedName>
    <definedName name="______________FHE7" hidden="1">{#N/A,#N/A,FALSE,"masez (10)";#N/A,#N/A,FALSE,"masez (7)";#N/A,#N/A,FALSE,"masez (6)";#N/A,#N/A,FALSE,"masez (5)";#N/A,#N/A,FALSE,"masez (4)";#N/A,#N/A,FALSE,"masez (3)";#N/A,#N/A,FALSE,"masez (2)";#N/A,#N/A,FALSE,"GME";#N/A,#N/A,FALSE,"masez"}</definedName>
    <definedName name="______________jy5" localSheetId="2" hidden="1">{#N/A,#N/A,FALSE,"masez (10)";#N/A,#N/A,FALSE,"masez (7)";#N/A,#N/A,FALSE,"masez (6)";#N/A,#N/A,FALSE,"masez (5)";#N/A,#N/A,FALSE,"masez (4)";#N/A,#N/A,FALSE,"masez (3)";#N/A,#N/A,FALSE,"masez (2)";#N/A,#N/A,FALSE,"GME";#N/A,#N/A,FALSE,"masez"}</definedName>
    <definedName name="______________jy5" localSheetId="1" hidden="1">{#N/A,#N/A,FALSE,"masez (10)";#N/A,#N/A,FALSE,"masez (7)";#N/A,#N/A,FALSE,"masez (6)";#N/A,#N/A,FALSE,"masez (5)";#N/A,#N/A,FALSE,"masez (4)";#N/A,#N/A,FALSE,"masez (3)";#N/A,#N/A,FALSE,"masez (2)";#N/A,#N/A,FALSE,"GME";#N/A,#N/A,FALSE,"masez"}</definedName>
    <definedName name="______________jy5" localSheetId="3" hidden="1">{#N/A,#N/A,FALSE,"masez (10)";#N/A,#N/A,FALSE,"masez (7)";#N/A,#N/A,FALSE,"masez (6)";#N/A,#N/A,FALSE,"masez (5)";#N/A,#N/A,FALSE,"masez (4)";#N/A,#N/A,FALSE,"masez (3)";#N/A,#N/A,FALSE,"masez (2)";#N/A,#N/A,FALSE,"GME";#N/A,#N/A,FALSE,"masez"}</definedName>
    <definedName name="______________jy5" localSheetId="10" hidden="1">{#N/A,#N/A,FALSE,"masez (10)";#N/A,#N/A,FALSE,"masez (7)";#N/A,#N/A,FALSE,"masez (6)";#N/A,#N/A,FALSE,"masez (5)";#N/A,#N/A,FALSE,"masez (4)";#N/A,#N/A,FALSE,"masez (3)";#N/A,#N/A,FALSE,"masez (2)";#N/A,#N/A,FALSE,"GME";#N/A,#N/A,FALSE,"masez"}</definedName>
    <definedName name="______________jy5" hidden="1">{#N/A,#N/A,FALSE,"masez (10)";#N/A,#N/A,FALSE,"masez (7)";#N/A,#N/A,FALSE,"masez (6)";#N/A,#N/A,FALSE,"masez (5)";#N/A,#N/A,FALSE,"masez (4)";#N/A,#N/A,FALSE,"masez (3)";#N/A,#N/A,FALSE,"masez (2)";#N/A,#N/A,FALSE,"GME";#N/A,#N/A,FALSE,"masez"}</definedName>
    <definedName name="______________tyl2" localSheetId="2" hidden="1">{#N/A,#N/A,FALSE,"masez (10)";#N/A,#N/A,FALSE,"masez (7)";#N/A,#N/A,FALSE,"masez (6)";#N/A,#N/A,FALSE,"masez (5)";#N/A,#N/A,FALSE,"masez (4)";#N/A,#N/A,FALSE,"masez (3)";#N/A,#N/A,FALSE,"masez (2)";#N/A,#N/A,FALSE,"GME";#N/A,#N/A,FALSE,"masez"}</definedName>
    <definedName name="______________tyl2" localSheetId="1" hidden="1">{#N/A,#N/A,FALSE,"masez (10)";#N/A,#N/A,FALSE,"masez (7)";#N/A,#N/A,FALSE,"masez (6)";#N/A,#N/A,FALSE,"masez (5)";#N/A,#N/A,FALSE,"masez (4)";#N/A,#N/A,FALSE,"masez (3)";#N/A,#N/A,FALSE,"masez (2)";#N/A,#N/A,FALSE,"GME";#N/A,#N/A,FALSE,"masez"}</definedName>
    <definedName name="______________tyl2" localSheetId="3" hidden="1">{#N/A,#N/A,FALSE,"masez (10)";#N/A,#N/A,FALSE,"masez (7)";#N/A,#N/A,FALSE,"masez (6)";#N/A,#N/A,FALSE,"masez (5)";#N/A,#N/A,FALSE,"masez (4)";#N/A,#N/A,FALSE,"masez (3)";#N/A,#N/A,FALSE,"masez (2)";#N/A,#N/A,FALSE,"GME";#N/A,#N/A,FALSE,"masez"}</definedName>
    <definedName name="______________tyl2" localSheetId="10" hidden="1">{#N/A,#N/A,FALSE,"masez (10)";#N/A,#N/A,FALSE,"masez (7)";#N/A,#N/A,FALSE,"masez (6)";#N/A,#N/A,FALSE,"masez (5)";#N/A,#N/A,FALSE,"masez (4)";#N/A,#N/A,FALSE,"masez (3)";#N/A,#N/A,FALSE,"masez (2)";#N/A,#N/A,FALSE,"GME";#N/A,#N/A,FALSE,"masez"}</definedName>
    <definedName name="______________tyl2" hidden="1">{#N/A,#N/A,FALSE,"masez (10)";#N/A,#N/A,FALSE,"masez (7)";#N/A,#N/A,FALSE,"masez (6)";#N/A,#N/A,FALSE,"masez (5)";#N/A,#N/A,FALSE,"masez (4)";#N/A,#N/A,FALSE,"masez (3)";#N/A,#N/A,FALSE,"masez (2)";#N/A,#N/A,FALSE,"GME";#N/A,#N/A,FALSE,"masez"}</definedName>
    <definedName name="______________zx2" localSheetId="2" hidden="1">{#N/A,#N/A,FALSE,"masez (10)";#N/A,#N/A,FALSE,"masez (7)";#N/A,#N/A,FALSE,"masez (6)";#N/A,#N/A,FALSE,"masez (5)";#N/A,#N/A,FALSE,"masez (4)";#N/A,#N/A,FALSE,"masez (3)";#N/A,#N/A,FALSE,"masez (2)";#N/A,#N/A,FALSE,"GME";#N/A,#N/A,FALSE,"masez"}</definedName>
    <definedName name="______________zx2" localSheetId="1" hidden="1">{#N/A,#N/A,FALSE,"masez (10)";#N/A,#N/A,FALSE,"masez (7)";#N/A,#N/A,FALSE,"masez (6)";#N/A,#N/A,FALSE,"masez (5)";#N/A,#N/A,FALSE,"masez (4)";#N/A,#N/A,FALSE,"masez (3)";#N/A,#N/A,FALSE,"masez (2)";#N/A,#N/A,FALSE,"GME";#N/A,#N/A,FALSE,"masez"}</definedName>
    <definedName name="______________zx2" localSheetId="3" hidden="1">{#N/A,#N/A,FALSE,"masez (10)";#N/A,#N/A,FALSE,"masez (7)";#N/A,#N/A,FALSE,"masez (6)";#N/A,#N/A,FALSE,"masez (5)";#N/A,#N/A,FALSE,"masez (4)";#N/A,#N/A,FALSE,"masez (3)";#N/A,#N/A,FALSE,"masez (2)";#N/A,#N/A,FALSE,"GME";#N/A,#N/A,FALSE,"masez"}</definedName>
    <definedName name="______________zx2" localSheetId="10" hidden="1">{#N/A,#N/A,FALSE,"masez (10)";#N/A,#N/A,FALSE,"masez (7)";#N/A,#N/A,FALSE,"masez (6)";#N/A,#N/A,FALSE,"masez (5)";#N/A,#N/A,FALSE,"masez (4)";#N/A,#N/A,FALSE,"masez (3)";#N/A,#N/A,FALSE,"masez (2)";#N/A,#N/A,FALSE,"GME";#N/A,#N/A,FALSE,"masez"}</definedName>
    <definedName name="______________zx2" hidden="1">{#N/A,#N/A,FALSE,"masez (10)";#N/A,#N/A,FALSE,"masez (7)";#N/A,#N/A,FALSE,"masez (6)";#N/A,#N/A,FALSE,"masez (5)";#N/A,#N/A,FALSE,"masez (4)";#N/A,#N/A,FALSE,"masez (3)";#N/A,#N/A,FALSE,"masez (2)";#N/A,#N/A,FALSE,"GME";#N/A,#N/A,FALSE,"masez"}</definedName>
    <definedName name="_____________FHE7" localSheetId="2" hidden="1">{#N/A,#N/A,FALSE,"masez (10)";#N/A,#N/A,FALSE,"masez (7)";#N/A,#N/A,FALSE,"masez (6)";#N/A,#N/A,FALSE,"masez (5)";#N/A,#N/A,FALSE,"masez (4)";#N/A,#N/A,FALSE,"masez (3)";#N/A,#N/A,FALSE,"masez (2)";#N/A,#N/A,FALSE,"GME";#N/A,#N/A,FALSE,"masez"}</definedName>
    <definedName name="_____________FHE7" localSheetId="1" hidden="1">{#N/A,#N/A,FALSE,"masez (10)";#N/A,#N/A,FALSE,"masez (7)";#N/A,#N/A,FALSE,"masez (6)";#N/A,#N/A,FALSE,"masez (5)";#N/A,#N/A,FALSE,"masez (4)";#N/A,#N/A,FALSE,"masez (3)";#N/A,#N/A,FALSE,"masez (2)";#N/A,#N/A,FALSE,"GME";#N/A,#N/A,FALSE,"masez"}</definedName>
    <definedName name="_____________FHE7" localSheetId="3" hidden="1">{#N/A,#N/A,FALSE,"masez (10)";#N/A,#N/A,FALSE,"masez (7)";#N/A,#N/A,FALSE,"masez (6)";#N/A,#N/A,FALSE,"masez (5)";#N/A,#N/A,FALSE,"masez (4)";#N/A,#N/A,FALSE,"masez (3)";#N/A,#N/A,FALSE,"masez (2)";#N/A,#N/A,FALSE,"GME";#N/A,#N/A,FALSE,"masez"}</definedName>
    <definedName name="_____________FHE7" localSheetId="10" hidden="1">{#N/A,#N/A,FALSE,"masez (10)";#N/A,#N/A,FALSE,"masez (7)";#N/A,#N/A,FALSE,"masez (6)";#N/A,#N/A,FALSE,"masez (5)";#N/A,#N/A,FALSE,"masez (4)";#N/A,#N/A,FALSE,"masez (3)";#N/A,#N/A,FALSE,"masez (2)";#N/A,#N/A,FALSE,"GME";#N/A,#N/A,FALSE,"masez"}</definedName>
    <definedName name="_____________FHE7" hidden="1">{#N/A,#N/A,FALSE,"masez (10)";#N/A,#N/A,FALSE,"masez (7)";#N/A,#N/A,FALSE,"masez (6)";#N/A,#N/A,FALSE,"masez (5)";#N/A,#N/A,FALSE,"masez (4)";#N/A,#N/A,FALSE,"masez (3)";#N/A,#N/A,FALSE,"masez (2)";#N/A,#N/A,FALSE,"GME";#N/A,#N/A,FALSE,"masez"}</definedName>
    <definedName name="_____________jy5" localSheetId="2" hidden="1">{#N/A,#N/A,FALSE,"masez (10)";#N/A,#N/A,FALSE,"masez (7)";#N/A,#N/A,FALSE,"masez (6)";#N/A,#N/A,FALSE,"masez (5)";#N/A,#N/A,FALSE,"masez (4)";#N/A,#N/A,FALSE,"masez (3)";#N/A,#N/A,FALSE,"masez (2)";#N/A,#N/A,FALSE,"GME";#N/A,#N/A,FALSE,"masez"}</definedName>
    <definedName name="_____________jy5" localSheetId="1" hidden="1">{#N/A,#N/A,FALSE,"masez (10)";#N/A,#N/A,FALSE,"masez (7)";#N/A,#N/A,FALSE,"masez (6)";#N/A,#N/A,FALSE,"masez (5)";#N/A,#N/A,FALSE,"masez (4)";#N/A,#N/A,FALSE,"masez (3)";#N/A,#N/A,FALSE,"masez (2)";#N/A,#N/A,FALSE,"GME";#N/A,#N/A,FALSE,"masez"}</definedName>
    <definedName name="_____________jy5" localSheetId="3" hidden="1">{#N/A,#N/A,FALSE,"masez (10)";#N/A,#N/A,FALSE,"masez (7)";#N/A,#N/A,FALSE,"masez (6)";#N/A,#N/A,FALSE,"masez (5)";#N/A,#N/A,FALSE,"masez (4)";#N/A,#N/A,FALSE,"masez (3)";#N/A,#N/A,FALSE,"masez (2)";#N/A,#N/A,FALSE,"GME";#N/A,#N/A,FALSE,"masez"}</definedName>
    <definedName name="_____________jy5" localSheetId="10" hidden="1">{#N/A,#N/A,FALSE,"masez (10)";#N/A,#N/A,FALSE,"masez (7)";#N/A,#N/A,FALSE,"masez (6)";#N/A,#N/A,FALSE,"masez (5)";#N/A,#N/A,FALSE,"masez (4)";#N/A,#N/A,FALSE,"masez (3)";#N/A,#N/A,FALSE,"masez (2)";#N/A,#N/A,FALSE,"GME";#N/A,#N/A,FALSE,"masez"}</definedName>
    <definedName name="_____________jy5" hidden="1">{#N/A,#N/A,FALSE,"masez (10)";#N/A,#N/A,FALSE,"masez (7)";#N/A,#N/A,FALSE,"masez (6)";#N/A,#N/A,FALSE,"masez (5)";#N/A,#N/A,FALSE,"masez (4)";#N/A,#N/A,FALSE,"masez (3)";#N/A,#N/A,FALSE,"masez (2)";#N/A,#N/A,FALSE,"GME";#N/A,#N/A,FALSE,"masez"}</definedName>
    <definedName name="_____________tyl2" localSheetId="2" hidden="1">{#N/A,#N/A,FALSE,"masez (10)";#N/A,#N/A,FALSE,"masez (7)";#N/A,#N/A,FALSE,"masez (6)";#N/A,#N/A,FALSE,"masez (5)";#N/A,#N/A,FALSE,"masez (4)";#N/A,#N/A,FALSE,"masez (3)";#N/A,#N/A,FALSE,"masez (2)";#N/A,#N/A,FALSE,"GME";#N/A,#N/A,FALSE,"masez"}</definedName>
    <definedName name="_____________tyl2" localSheetId="1" hidden="1">{#N/A,#N/A,FALSE,"masez (10)";#N/A,#N/A,FALSE,"masez (7)";#N/A,#N/A,FALSE,"masez (6)";#N/A,#N/A,FALSE,"masez (5)";#N/A,#N/A,FALSE,"masez (4)";#N/A,#N/A,FALSE,"masez (3)";#N/A,#N/A,FALSE,"masez (2)";#N/A,#N/A,FALSE,"GME";#N/A,#N/A,FALSE,"masez"}</definedName>
    <definedName name="_____________tyl2" localSheetId="3" hidden="1">{#N/A,#N/A,FALSE,"masez (10)";#N/A,#N/A,FALSE,"masez (7)";#N/A,#N/A,FALSE,"masez (6)";#N/A,#N/A,FALSE,"masez (5)";#N/A,#N/A,FALSE,"masez (4)";#N/A,#N/A,FALSE,"masez (3)";#N/A,#N/A,FALSE,"masez (2)";#N/A,#N/A,FALSE,"GME";#N/A,#N/A,FALSE,"masez"}</definedName>
    <definedName name="_____________tyl2" localSheetId="10" hidden="1">{#N/A,#N/A,FALSE,"masez (10)";#N/A,#N/A,FALSE,"masez (7)";#N/A,#N/A,FALSE,"masez (6)";#N/A,#N/A,FALSE,"masez (5)";#N/A,#N/A,FALSE,"masez (4)";#N/A,#N/A,FALSE,"masez (3)";#N/A,#N/A,FALSE,"masez (2)";#N/A,#N/A,FALSE,"GME";#N/A,#N/A,FALSE,"masez"}</definedName>
    <definedName name="_____________tyl2" hidden="1">{#N/A,#N/A,FALSE,"masez (10)";#N/A,#N/A,FALSE,"masez (7)";#N/A,#N/A,FALSE,"masez (6)";#N/A,#N/A,FALSE,"masez (5)";#N/A,#N/A,FALSE,"masez (4)";#N/A,#N/A,FALSE,"masez (3)";#N/A,#N/A,FALSE,"masez (2)";#N/A,#N/A,FALSE,"GME";#N/A,#N/A,FALSE,"masez"}</definedName>
    <definedName name="_____________wrn1" localSheetId="2" hidden="1">{#N/A,#N/A,TRUE,"Est. de Fact.";#N/A,#N/A,TRUE,"Capitulo 19";#N/A,#N/A,TRUE,"Proyecto P855"}</definedName>
    <definedName name="_____________wrn1" localSheetId="1" hidden="1">{#N/A,#N/A,TRUE,"Est. de Fact.";#N/A,#N/A,TRUE,"Capitulo 19";#N/A,#N/A,TRUE,"Proyecto P855"}</definedName>
    <definedName name="_____________wrn1" localSheetId="3" hidden="1">{#N/A,#N/A,TRUE,"Est. de Fact.";#N/A,#N/A,TRUE,"Capitulo 19";#N/A,#N/A,TRUE,"Proyecto P855"}</definedName>
    <definedName name="_____________wrn1" localSheetId="10" hidden="1">{#N/A,#N/A,TRUE,"Est. de Fact.";#N/A,#N/A,TRUE,"Capitulo 19";#N/A,#N/A,TRUE,"Proyecto P855"}</definedName>
    <definedName name="_____________wrn1" hidden="1">{#N/A,#N/A,TRUE,"Est. de Fact.";#N/A,#N/A,TRUE,"Capitulo 19";#N/A,#N/A,TRUE,"Proyecto P855"}</definedName>
    <definedName name="_____________zx2" localSheetId="2" hidden="1">{#N/A,#N/A,FALSE,"masez (10)";#N/A,#N/A,FALSE,"masez (7)";#N/A,#N/A,FALSE,"masez (6)";#N/A,#N/A,FALSE,"masez (5)";#N/A,#N/A,FALSE,"masez (4)";#N/A,#N/A,FALSE,"masez (3)";#N/A,#N/A,FALSE,"masez (2)";#N/A,#N/A,FALSE,"GME";#N/A,#N/A,FALSE,"masez"}</definedName>
    <definedName name="_____________zx2" localSheetId="1" hidden="1">{#N/A,#N/A,FALSE,"masez (10)";#N/A,#N/A,FALSE,"masez (7)";#N/A,#N/A,FALSE,"masez (6)";#N/A,#N/A,FALSE,"masez (5)";#N/A,#N/A,FALSE,"masez (4)";#N/A,#N/A,FALSE,"masez (3)";#N/A,#N/A,FALSE,"masez (2)";#N/A,#N/A,FALSE,"GME";#N/A,#N/A,FALSE,"masez"}</definedName>
    <definedName name="_____________zx2" localSheetId="3" hidden="1">{#N/A,#N/A,FALSE,"masez (10)";#N/A,#N/A,FALSE,"masez (7)";#N/A,#N/A,FALSE,"masez (6)";#N/A,#N/A,FALSE,"masez (5)";#N/A,#N/A,FALSE,"masez (4)";#N/A,#N/A,FALSE,"masez (3)";#N/A,#N/A,FALSE,"masez (2)";#N/A,#N/A,FALSE,"GME";#N/A,#N/A,FALSE,"masez"}</definedName>
    <definedName name="_____________zx2" localSheetId="10" hidden="1">{#N/A,#N/A,FALSE,"masez (10)";#N/A,#N/A,FALSE,"masez (7)";#N/A,#N/A,FALSE,"masez (6)";#N/A,#N/A,FALSE,"masez (5)";#N/A,#N/A,FALSE,"masez (4)";#N/A,#N/A,FALSE,"masez (3)";#N/A,#N/A,FALSE,"masez (2)";#N/A,#N/A,FALSE,"GME";#N/A,#N/A,FALSE,"masez"}</definedName>
    <definedName name="_____________zx2" hidden="1">{#N/A,#N/A,FALSE,"masez (10)";#N/A,#N/A,FALSE,"masez (7)";#N/A,#N/A,FALSE,"masez (6)";#N/A,#N/A,FALSE,"masez (5)";#N/A,#N/A,FALSE,"masez (4)";#N/A,#N/A,FALSE,"masez (3)";#N/A,#N/A,FALSE,"masez (2)";#N/A,#N/A,FALSE,"GME";#N/A,#N/A,FALSE,"masez"}</definedName>
    <definedName name="____________FHE7" localSheetId="2" hidden="1">{#N/A,#N/A,FALSE,"masez (10)";#N/A,#N/A,FALSE,"masez (7)";#N/A,#N/A,FALSE,"masez (6)";#N/A,#N/A,FALSE,"masez (5)";#N/A,#N/A,FALSE,"masez (4)";#N/A,#N/A,FALSE,"masez (3)";#N/A,#N/A,FALSE,"masez (2)";#N/A,#N/A,FALSE,"GME";#N/A,#N/A,FALSE,"masez"}</definedName>
    <definedName name="____________FHE7" localSheetId="1" hidden="1">{#N/A,#N/A,FALSE,"masez (10)";#N/A,#N/A,FALSE,"masez (7)";#N/A,#N/A,FALSE,"masez (6)";#N/A,#N/A,FALSE,"masez (5)";#N/A,#N/A,FALSE,"masez (4)";#N/A,#N/A,FALSE,"masez (3)";#N/A,#N/A,FALSE,"masez (2)";#N/A,#N/A,FALSE,"GME";#N/A,#N/A,FALSE,"masez"}</definedName>
    <definedName name="____________FHE7" localSheetId="3" hidden="1">{#N/A,#N/A,FALSE,"masez (10)";#N/A,#N/A,FALSE,"masez (7)";#N/A,#N/A,FALSE,"masez (6)";#N/A,#N/A,FALSE,"masez (5)";#N/A,#N/A,FALSE,"masez (4)";#N/A,#N/A,FALSE,"masez (3)";#N/A,#N/A,FALSE,"masez (2)";#N/A,#N/A,FALSE,"GME";#N/A,#N/A,FALSE,"masez"}</definedName>
    <definedName name="____________FHE7" localSheetId="10" hidden="1">{#N/A,#N/A,FALSE,"masez (10)";#N/A,#N/A,FALSE,"masez (7)";#N/A,#N/A,FALSE,"masez (6)";#N/A,#N/A,FALSE,"masez (5)";#N/A,#N/A,FALSE,"masez (4)";#N/A,#N/A,FALSE,"masez (3)";#N/A,#N/A,FALSE,"masez (2)";#N/A,#N/A,FALSE,"GME";#N/A,#N/A,FALSE,"masez"}</definedName>
    <definedName name="____________FHE7" hidden="1">{#N/A,#N/A,FALSE,"masez (10)";#N/A,#N/A,FALSE,"masez (7)";#N/A,#N/A,FALSE,"masez (6)";#N/A,#N/A,FALSE,"masez (5)";#N/A,#N/A,FALSE,"masez (4)";#N/A,#N/A,FALSE,"masez (3)";#N/A,#N/A,FALSE,"masez (2)";#N/A,#N/A,FALSE,"GME";#N/A,#N/A,FALSE,"masez"}</definedName>
    <definedName name="____________jy5" localSheetId="2" hidden="1">{#N/A,#N/A,FALSE,"masez (10)";#N/A,#N/A,FALSE,"masez (7)";#N/A,#N/A,FALSE,"masez (6)";#N/A,#N/A,FALSE,"masez (5)";#N/A,#N/A,FALSE,"masez (4)";#N/A,#N/A,FALSE,"masez (3)";#N/A,#N/A,FALSE,"masez (2)";#N/A,#N/A,FALSE,"GME";#N/A,#N/A,FALSE,"masez"}</definedName>
    <definedName name="____________jy5" localSheetId="1" hidden="1">{#N/A,#N/A,FALSE,"masez (10)";#N/A,#N/A,FALSE,"masez (7)";#N/A,#N/A,FALSE,"masez (6)";#N/A,#N/A,FALSE,"masez (5)";#N/A,#N/A,FALSE,"masez (4)";#N/A,#N/A,FALSE,"masez (3)";#N/A,#N/A,FALSE,"masez (2)";#N/A,#N/A,FALSE,"GME";#N/A,#N/A,FALSE,"masez"}</definedName>
    <definedName name="____________jy5" localSheetId="3" hidden="1">{#N/A,#N/A,FALSE,"masez (10)";#N/A,#N/A,FALSE,"masez (7)";#N/A,#N/A,FALSE,"masez (6)";#N/A,#N/A,FALSE,"masez (5)";#N/A,#N/A,FALSE,"masez (4)";#N/A,#N/A,FALSE,"masez (3)";#N/A,#N/A,FALSE,"masez (2)";#N/A,#N/A,FALSE,"GME";#N/A,#N/A,FALSE,"masez"}</definedName>
    <definedName name="____________jy5" localSheetId="10" hidden="1">{#N/A,#N/A,FALSE,"masez (10)";#N/A,#N/A,FALSE,"masez (7)";#N/A,#N/A,FALSE,"masez (6)";#N/A,#N/A,FALSE,"masez (5)";#N/A,#N/A,FALSE,"masez (4)";#N/A,#N/A,FALSE,"masez (3)";#N/A,#N/A,FALSE,"masez (2)";#N/A,#N/A,FALSE,"GME";#N/A,#N/A,FALSE,"masez"}</definedName>
    <definedName name="____________jy5" hidden="1">{#N/A,#N/A,FALSE,"masez (10)";#N/A,#N/A,FALSE,"masez (7)";#N/A,#N/A,FALSE,"masez (6)";#N/A,#N/A,FALSE,"masez (5)";#N/A,#N/A,FALSE,"masez (4)";#N/A,#N/A,FALSE,"masez (3)";#N/A,#N/A,FALSE,"masez (2)";#N/A,#N/A,FALSE,"GME";#N/A,#N/A,FALSE,"masez"}</definedName>
    <definedName name="____________tyl2" localSheetId="2" hidden="1">{#N/A,#N/A,FALSE,"masez (10)";#N/A,#N/A,FALSE,"masez (7)";#N/A,#N/A,FALSE,"masez (6)";#N/A,#N/A,FALSE,"masez (5)";#N/A,#N/A,FALSE,"masez (4)";#N/A,#N/A,FALSE,"masez (3)";#N/A,#N/A,FALSE,"masez (2)";#N/A,#N/A,FALSE,"GME";#N/A,#N/A,FALSE,"masez"}</definedName>
    <definedName name="____________tyl2" localSheetId="1" hidden="1">{#N/A,#N/A,FALSE,"masez (10)";#N/A,#N/A,FALSE,"masez (7)";#N/A,#N/A,FALSE,"masez (6)";#N/A,#N/A,FALSE,"masez (5)";#N/A,#N/A,FALSE,"masez (4)";#N/A,#N/A,FALSE,"masez (3)";#N/A,#N/A,FALSE,"masez (2)";#N/A,#N/A,FALSE,"GME";#N/A,#N/A,FALSE,"masez"}</definedName>
    <definedName name="____________tyl2" localSheetId="3" hidden="1">{#N/A,#N/A,FALSE,"masez (10)";#N/A,#N/A,FALSE,"masez (7)";#N/A,#N/A,FALSE,"masez (6)";#N/A,#N/A,FALSE,"masez (5)";#N/A,#N/A,FALSE,"masez (4)";#N/A,#N/A,FALSE,"masez (3)";#N/A,#N/A,FALSE,"masez (2)";#N/A,#N/A,FALSE,"GME";#N/A,#N/A,FALSE,"masez"}</definedName>
    <definedName name="____________tyl2" localSheetId="10" hidden="1">{#N/A,#N/A,FALSE,"masez (10)";#N/A,#N/A,FALSE,"masez (7)";#N/A,#N/A,FALSE,"masez (6)";#N/A,#N/A,FALSE,"masez (5)";#N/A,#N/A,FALSE,"masez (4)";#N/A,#N/A,FALSE,"masez (3)";#N/A,#N/A,FALSE,"masez (2)";#N/A,#N/A,FALSE,"GME";#N/A,#N/A,FALSE,"masez"}</definedName>
    <definedName name="____________tyl2" hidden="1">{#N/A,#N/A,FALSE,"masez (10)";#N/A,#N/A,FALSE,"masez (7)";#N/A,#N/A,FALSE,"masez (6)";#N/A,#N/A,FALSE,"masez (5)";#N/A,#N/A,FALSE,"masez (4)";#N/A,#N/A,FALSE,"masez (3)";#N/A,#N/A,FALSE,"masez (2)";#N/A,#N/A,FALSE,"GME";#N/A,#N/A,FALSE,"masez"}</definedName>
    <definedName name="____________wrn1" localSheetId="2" hidden="1">{#N/A,#N/A,TRUE,"Est. de Fact.";#N/A,#N/A,TRUE,"Capitulo 19";#N/A,#N/A,TRUE,"Proyecto P855"}</definedName>
    <definedName name="____________wrn1" localSheetId="1" hidden="1">{#N/A,#N/A,TRUE,"Est. de Fact.";#N/A,#N/A,TRUE,"Capitulo 19";#N/A,#N/A,TRUE,"Proyecto P855"}</definedName>
    <definedName name="____________wrn1" localSheetId="3" hidden="1">{#N/A,#N/A,TRUE,"Est. de Fact.";#N/A,#N/A,TRUE,"Capitulo 19";#N/A,#N/A,TRUE,"Proyecto P855"}</definedName>
    <definedName name="____________wrn1" localSheetId="10" hidden="1">{#N/A,#N/A,TRUE,"Est. de Fact.";#N/A,#N/A,TRUE,"Capitulo 19";#N/A,#N/A,TRUE,"Proyecto P855"}</definedName>
    <definedName name="____________wrn1" hidden="1">{#N/A,#N/A,TRUE,"Est. de Fact.";#N/A,#N/A,TRUE,"Capitulo 19";#N/A,#N/A,TRUE,"Proyecto P855"}</definedName>
    <definedName name="____________zx2" localSheetId="2" hidden="1">{#N/A,#N/A,FALSE,"masez (10)";#N/A,#N/A,FALSE,"masez (7)";#N/A,#N/A,FALSE,"masez (6)";#N/A,#N/A,FALSE,"masez (5)";#N/A,#N/A,FALSE,"masez (4)";#N/A,#N/A,FALSE,"masez (3)";#N/A,#N/A,FALSE,"masez (2)";#N/A,#N/A,FALSE,"GME";#N/A,#N/A,FALSE,"masez"}</definedName>
    <definedName name="____________zx2" localSheetId="1" hidden="1">{#N/A,#N/A,FALSE,"masez (10)";#N/A,#N/A,FALSE,"masez (7)";#N/A,#N/A,FALSE,"masez (6)";#N/A,#N/A,FALSE,"masez (5)";#N/A,#N/A,FALSE,"masez (4)";#N/A,#N/A,FALSE,"masez (3)";#N/A,#N/A,FALSE,"masez (2)";#N/A,#N/A,FALSE,"GME";#N/A,#N/A,FALSE,"masez"}</definedName>
    <definedName name="____________zx2" localSheetId="3" hidden="1">{#N/A,#N/A,FALSE,"masez (10)";#N/A,#N/A,FALSE,"masez (7)";#N/A,#N/A,FALSE,"masez (6)";#N/A,#N/A,FALSE,"masez (5)";#N/A,#N/A,FALSE,"masez (4)";#N/A,#N/A,FALSE,"masez (3)";#N/A,#N/A,FALSE,"masez (2)";#N/A,#N/A,FALSE,"GME";#N/A,#N/A,FALSE,"masez"}</definedName>
    <definedName name="____________zx2" localSheetId="10" hidden="1">{#N/A,#N/A,FALSE,"masez (10)";#N/A,#N/A,FALSE,"masez (7)";#N/A,#N/A,FALSE,"masez (6)";#N/A,#N/A,FALSE,"masez (5)";#N/A,#N/A,FALSE,"masez (4)";#N/A,#N/A,FALSE,"masez (3)";#N/A,#N/A,FALSE,"masez (2)";#N/A,#N/A,FALSE,"GME";#N/A,#N/A,FALSE,"masez"}</definedName>
    <definedName name="____________zx2" hidden="1">{#N/A,#N/A,FALSE,"masez (10)";#N/A,#N/A,FALSE,"masez (7)";#N/A,#N/A,FALSE,"masez (6)";#N/A,#N/A,FALSE,"masez (5)";#N/A,#N/A,FALSE,"masez (4)";#N/A,#N/A,FALSE,"masez (3)";#N/A,#N/A,FALSE,"masez (2)";#N/A,#N/A,FALSE,"GME";#N/A,#N/A,FALSE,"masez"}</definedName>
    <definedName name="___________FHE7" localSheetId="2" hidden="1">{#N/A,#N/A,FALSE,"masez (10)";#N/A,#N/A,FALSE,"masez (7)";#N/A,#N/A,FALSE,"masez (6)";#N/A,#N/A,FALSE,"masez (5)";#N/A,#N/A,FALSE,"masez (4)";#N/A,#N/A,FALSE,"masez (3)";#N/A,#N/A,FALSE,"masez (2)";#N/A,#N/A,FALSE,"GME";#N/A,#N/A,FALSE,"masez"}</definedName>
    <definedName name="___________FHE7" localSheetId="1" hidden="1">{#N/A,#N/A,FALSE,"masez (10)";#N/A,#N/A,FALSE,"masez (7)";#N/A,#N/A,FALSE,"masez (6)";#N/A,#N/A,FALSE,"masez (5)";#N/A,#N/A,FALSE,"masez (4)";#N/A,#N/A,FALSE,"masez (3)";#N/A,#N/A,FALSE,"masez (2)";#N/A,#N/A,FALSE,"GME";#N/A,#N/A,FALSE,"masez"}</definedName>
    <definedName name="___________FHE7" localSheetId="3" hidden="1">{#N/A,#N/A,FALSE,"masez (10)";#N/A,#N/A,FALSE,"masez (7)";#N/A,#N/A,FALSE,"masez (6)";#N/A,#N/A,FALSE,"masez (5)";#N/A,#N/A,FALSE,"masez (4)";#N/A,#N/A,FALSE,"masez (3)";#N/A,#N/A,FALSE,"masez (2)";#N/A,#N/A,FALSE,"GME";#N/A,#N/A,FALSE,"masez"}</definedName>
    <definedName name="___________FHE7" localSheetId="10" hidden="1">{#N/A,#N/A,FALSE,"masez (10)";#N/A,#N/A,FALSE,"masez (7)";#N/A,#N/A,FALSE,"masez (6)";#N/A,#N/A,FALSE,"masez (5)";#N/A,#N/A,FALSE,"masez (4)";#N/A,#N/A,FALSE,"masez (3)";#N/A,#N/A,FALSE,"masez (2)";#N/A,#N/A,FALSE,"GME";#N/A,#N/A,FALSE,"masez"}</definedName>
    <definedName name="___________FHE7" hidden="1">{#N/A,#N/A,FALSE,"masez (10)";#N/A,#N/A,FALSE,"masez (7)";#N/A,#N/A,FALSE,"masez (6)";#N/A,#N/A,FALSE,"masez (5)";#N/A,#N/A,FALSE,"masez (4)";#N/A,#N/A,FALSE,"masez (3)";#N/A,#N/A,FALSE,"masez (2)";#N/A,#N/A,FALSE,"GME";#N/A,#N/A,FALSE,"masez"}</definedName>
    <definedName name="___________jy5" localSheetId="2" hidden="1">{#N/A,#N/A,FALSE,"masez (10)";#N/A,#N/A,FALSE,"masez (7)";#N/A,#N/A,FALSE,"masez (6)";#N/A,#N/A,FALSE,"masez (5)";#N/A,#N/A,FALSE,"masez (4)";#N/A,#N/A,FALSE,"masez (3)";#N/A,#N/A,FALSE,"masez (2)";#N/A,#N/A,FALSE,"GME";#N/A,#N/A,FALSE,"masez"}</definedName>
    <definedName name="___________jy5" localSheetId="1" hidden="1">{#N/A,#N/A,FALSE,"masez (10)";#N/A,#N/A,FALSE,"masez (7)";#N/A,#N/A,FALSE,"masez (6)";#N/A,#N/A,FALSE,"masez (5)";#N/A,#N/A,FALSE,"masez (4)";#N/A,#N/A,FALSE,"masez (3)";#N/A,#N/A,FALSE,"masez (2)";#N/A,#N/A,FALSE,"GME";#N/A,#N/A,FALSE,"masez"}</definedName>
    <definedName name="___________jy5" localSheetId="3" hidden="1">{#N/A,#N/A,FALSE,"masez (10)";#N/A,#N/A,FALSE,"masez (7)";#N/A,#N/A,FALSE,"masez (6)";#N/A,#N/A,FALSE,"masez (5)";#N/A,#N/A,FALSE,"masez (4)";#N/A,#N/A,FALSE,"masez (3)";#N/A,#N/A,FALSE,"masez (2)";#N/A,#N/A,FALSE,"GME";#N/A,#N/A,FALSE,"masez"}</definedName>
    <definedName name="___________jy5" localSheetId="10" hidden="1">{#N/A,#N/A,FALSE,"masez (10)";#N/A,#N/A,FALSE,"masez (7)";#N/A,#N/A,FALSE,"masez (6)";#N/A,#N/A,FALSE,"masez (5)";#N/A,#N/A,FALSE,"masez (4)";#N/A,#N/A,FALSE,"masez (3)";#N/A,#N/A,FALSE,"masez (2)";#N/A,#N/A,FALSE,"GME";#N/A,#N/A,FALSE,"masez"}</definedName>
    <definedName name="___________jy5" hidden="1">{#N/A,#N/A,FALSE,"masez (10)";#N/A,#N/A,FALSE,"masez (7)";#N/A,#N/A,FALSE,"masez (6)";#N/A,#N/A,FALSE,"masez (5)";#N/A,#N/A,FALSE,"masez (4)";#N/A,#N/A,FALSE,"masez (3)";#N/A,#N/A,FALSE,"masez (2)";#N/A,#N/A,FALSE,"GME";#N/A,#N/A,FALSE,"masez"}</definedName>
    <definedName name="___________r" localSheetId="2" hidden="1">{#N/A,#N/A,FALSE,"masez (10)";#N/A,#N/A,FALSE,"masez (7)";#N/A,#N/A,FALSE,"masez (6)";#N/A,#N/A,FALSE,"masez (5)";#N/A,#N/A,FALSE,"masez (4)";#N/A,#N/A,FALSE,"masez (3)";#N/A,#N/A,FALSE,"masez (2)";#N/A,#N/A,FALSE,"GME";#N/A,#N/A,FALSE,"masez"}</definedName>
    <definedName name="___________r" localSheetId="1" hidden="1">{#N/A,#N/A,FALSE,"masez (10)";#N/A,#N/A,FALSE,"masez (7)";#N/A,#N/A,FALSE,"masez (6)";#N/A,#N/A,FALSE,"masez (5)";#N/A,#N/A,FALSE,"masez (4)";#N/A,#N/A,FALSE,"masez (3)";#N/A,#N/A,FALSE,"masez (2)";#N/A,#N/A,FALSE,"GME";#N/A,#N/A,FALSE,"masez"}</definedName>
    <definedName name="___________r" localSheetId="3" hidden="1">{#N/A,#N/A,FALSE,"masez (10)";#N/A,#N/A,FALSE,"masez (7)";#N/A,#N/A,FALSE,"masez (6)";#N/A,#N/A,FALSE,"masez (5)";#N/A,#N/A,FALSE,"masez (4)";#N/A,#N/A,FALSE,"masez (3)";#N/A,#N/A,FALSE,"masez (2)";#N/A,#N/A,FALSE,"GME";#N/A,#N/A,FALSE,"masez"}</definedName>
    <definedName name="___________r" localSheetId="10" hidden="1">{#N/A,#N/A,FALSE,"masez (10)";#N/A,#N/A,FALSE,"masez (7)";#N/A,#N/A,FALSE,"masez (6)";#N/A,#N/A,FALSE,"masez (5)";#N/A,#N/A,FALSE,"masez (4)";#N/A,#N/A,FALSE,"masez (3)";#N/A,#N/A,FALSE,"masez (2)";#N/A,#N/A,FALSE,"GME";#N/A,#N/A,FALSE,"masez"}</definedName>
    <definedName name="___________r" hidden="1">{#N/A,#N/A,FALSE,"masez (10)";#N/A,#N/A,FALSE,"masez (7)";#N/A,#N/A,FALSE,"masez (6)";#N/A,#N/A,FALSE,"masez (5)";#N/A,#N/A,FALSE,"masez (4)";#N/A,#N/A,FALSE,"masez (3)";#N/A,#N/A,FALSE,"masez (2)";#N/A,#N/A,FALSE,"GME";#N/A,#N/A,FALSE,"masez"}</definedName>
    <definedName name="___________tyl2" localSheetId="2" hidden="1">{#N/A,#N/A,FALSE,"masez (10)";#N/A,#N/A,FALSE,"masez (7)";#N/A,#N/A,FALSE,"masez (6)";#N/A,#N/A,FALSE,"masez (5)";#N/A,#N/A,FALSE,"masez (4)";#N/A,#N/A,FALSE,"masez (3)";#N/A,#N/A,FALSE,"masez (2)";#N/A,#N/A,FALSE,"GME";#N/A,#N/A,FALSE,"masez"}</definedName>
    <definedName name="___________tyl2" localSheetId="1" hidden="1">{#N/A,#N/A,FALSE,"masez (10)";#N/A,#N/A,FALSE,"masez (7)";#N/A,#N/A,FALSE,"masez (6)";#N/A,#N/A,FALSE,"masez (5)";#N/A,#N/A,FALSE,"masez (4)";#N/A,#N/A,FALSE,"masez (3)";#N/A,#N/A,FALSE,"masez (2)";#N/A,#N/A,FALSE,"GME";#N/A,#N/A,FALSE,"masez"}</definedName>
    <definedName name="___________tyl2" localSheetId="3" hidden="1">{#N/A,#N/A,FALSE,"masez (10)";#N/A,#N/A,FALSE,"masez (7)";#N/A,#N/A,FALSE,"masez (6)";#N/A,#N/A,FALSE,"masez (5)";#N/A,#N/A,FALSE,"masez (4)";#N/A,#N/A,FALSE,"masez (3)";#N/A,#N/A,FALSE,"masez (2)";#N/A,#N/A,FALSE,"GME";#N/A,#N/A,FALSE,"masez"}</definedName>
    <definedName name="___________tyl2" localSheetId="10" hidden="1">{#N/A,#N/A,FALSE,"masez (10)";#N/A,#N/A,FALSE,"masez (7)";#N/A,#N/A,FALSE,"masez (6)";#N/A,#N/A,FALSE,"masez (5)";#N/A,#N/A,FALSE,"masez (4)";#N/A,#N/A,FALSE,"masez (3)";#N/A,#N/A,FALSE,"masez (2)";#N/A,#N/A,FALSE,"GME";#N/A,#N/A,FALSE,"masez"}</definedName>
    <definedName name="___________tyl2" hidden="1">{#N/A,#N/A,FALSE,"masez (10)";#N/A,#N/A,FALSE,"masez (7)";#N/A,#N/A,FALSE,"masez (6)";#N/A,#N/A,FALSE,"masez (5)";#N/A,#N/A,FALSE,"masez (4)";#N/A,#N/A,FALSE,"masez (3)";#N/A,#N/A,FALSE,"masez (2)";#N/A,#N/A,FALSE,"GME";#N/A,#N/A,FALSE,"masez"}</definedName>
    <definedName name="___________wrn1" localSheetId="2" hidden="1">{#N/A,#N/A,TRUE,"Est. de Fact.";#N/A,#N/A,TRUE,"Capitulo 19";#N/A,#N/A,TRUE,"Proyecto P855"}</definedName>
    <definedName name="___________wrn1" localSheetId="1" hidden="1">{#N/A,#N/A,TRUE,"Est. de Fact.";#N/A,#N/A,TRUE,"Capitulo 19";#N/A,#N/A,TRUE,"Proyecto P855"}</definedName>
    <definedName name="___________wrn1" localSheetId="3" hidden="1">{#N/A,#N/A,TRUE,"Est. de Fact.";#N/A,#N/A,TRUE,"Capitulo 19";#N/A,#N/A,TRUE,"Proyecto P855"}</definedName>
    <definedName name="___________wrn1" localSheetId="10" hidden="1">{#N/A,#N/A,TRUE,"Est. de Fact.";#N/A,#N/A,TRUE,"Capitulo 19";#N/A,#N/A,TRUE,"Proyecto P855"}</definedName>
    <definedName name="___________wrn1" hidden="1">{#N/A,#N/A,TRUE,"Est. de Fact.";#N/A,#N/A,TRUE,"Capitulo 19";#N/A,#N/A,TRUE,"Proyecto P855"}</definedName>
    <definedName name="___________zx2" localSheetId="2" hidden="1">{#N/A,#N/A,FALSE,"masez (10)";#N/A,#N/A,FALSE,"masez (7)";#N/A,#N/A,FALSE,"masez (6)";#N/A,#N/A,FALSE,"masez (5)";#N/A,#N/A,FALSE,"masez (4)";#N/A,#N/A,FALSE,"masez (3)";#N/A,#N/A,FALSE,"masez (2)";#N/A,#N/A,FALSE,"GME";#N/A,#N/A,FALSE,"masez"}</definedName>
    <definedName name="___________zx2" localSheetId="1" hidden="1">{#N/A,#N/A,FALSE,"masez (10)";#N/A,#N/A,FALSE,"masez (7)";#N/A,#N/A,FALSE,"masez (6)";#N/A,#N/A,FALSE,"masez (5)";#N/A,#N/A,FALSE,"masez (4)";#N/A,#N/A,FALSE,"masez (3)";#N/A,#N/A,FALSE,"masez (2)";#N/A,#N/A,FALSE,"GME";#N/A,#N/A,FALSE,"masez"}</definedName>
    <definedName name="___________zx2" localSheetId="3" hidden="1">{#N/A,#N/A,FALSE,"masez (10)";#N/A,#N/A,FALSE,"masez (7)";#N/A,#N/A,FALSE,"masez (6)";#N/A,#N/A,FALSE,"masez (5)";#N/A,#N/A,FALSE,"masez (4)";#N/A,#N/A,FALSE,"masez (3)";#N/A,#N/A,FALSE,"masez (2)";#N/A,#N/A,FALSE,"GME";#N/A,#N/A,FALSE,"masez"}</definedName>
    <definedName name="___________zx2" localSheetId="10" hidden="1">{#N/A,#N/A,FALSE,"masez (10)";#N/A,#N/A,FALSE,"masez (7)";#N/A,#N/A,FALSE,"masez (6)";#N/A,#N/A,FALSE,"masez (5)";#N/A,#N/A,FALSE,"masez (4)";#N/A,#N/A,FALSE,"masez (3)";#N/A,#N/A,FALSE,"masez (2)";#N/A,#N/A,FALSE,"GME";#N/A,#N/A,FALSE,"masez"}</definedName>
    <definedName name="___________zx2" hidden="1">{#N/A,#N/A,FALSE,"masez (10)";#N/A,#N/A,FALSE,"masez (7)";#N/A,#N/A,FALSE,"masez (6)";#N/A,#N/A,FALSE,"masez (5)";#N/A,#N/A,FALSE,"masez (4)";#N/A,#N/A,FALSE,"masez (3)";#N/A,#N/A,FALSE,"masez (2)";#N/A,#N/A,FALSE,"GME";#N/A,#N/A,FALSE,"masez"}</definedName>
    <definedName name="__________FHE7" localSheetId="2" hidden="1">{#N/A,#N/A,FALSE,"masez (10)";#N/A,#N/A,FALSE,"masez (7)";#N/A,#N/A,FALSE,"masez (6)";#N/A,#N/A,FALSE,"masez (5)";#N/A,#N/A,FALSE,"masez (4)";#N/A,#N/A,FALSE,"masez (3)";#N/A,#N/A,FALSE,"masez (2)";#N/A,#N/A,FALSE,"GME";#N/A,#N/A,FALSE,"masez"}</definedName>
    <definedName name="__________FHE7" localSheetId="1" hidden="1">{#N/A,#N/A,FALSE,"masez (10)";#N/A,#N/A,FALSE,"masez (7)";#N/A,#N/A,FALSE,"masez (6)";#N/A,#N/A,FALSE,"masez (5)";#N/A,#N/A,FALSE,"masez (4)";#N/A,#N/A,FALSE,"masez (3)";#N/A,#N/A,FALSE,"masez (2)";#N/A,#N/A,FALSE,"GME";#N/A,#N/A,FALSE,"masez"}</definedName>
    <definedName name="__________FHE7" localSheetId="3" hidden="1">{#N/A,#N/A,FALSE,"masez (10)";#N/A,#N/A,FALSE,"masez (7)";#N/A,#N/A,FALSE,"masez (6)";#N/A,#N/A,FALSE,"masez (5)";#N/A,#N/A,FALSE,"masez (4)";#N/A,#N/A,FALSE,"masez (3)";#N/A,#N/A,FALSE,"masez (2)";#N/A,#N/A,FALSE,"GME";#N/A,#N/A,FALSE,"masez"}</definedName>
    <definedName name="__________FHE7" localSheetId="10" hidden="1">{#N/A,#N/A,FALSE,"masez (10)";#N/A,#N/A,FALSE,"masez (7)";#N/A,#N/A,FALSE,"masez (6)";#N/A,#N/A,FALSE,"masez (5)";#N/A,#N/A,FALSE,"masez (4)";#N/A,#N/A,FALSE,"masez (3)";#N/A,#N/A,FALSE,"masez (2)";#N/A,#N/A,FALSE,"GME";#N/A,#N/A,FALSE,"masez"}</definedName>
    <definedName name="__________FHE7" hidden="1">{#N/A,#N/A,FALSE,"masez (10)";#N/A,#N/A,FALSE,"masez (7)";#N/A,#N/A,FALSE,"masez (6)";#N/A,#N/A,FALSE,"masez (5)";#N/A,#N/A,FALSE,"masez (4)";#N/A,#N/A,FALSE,"masez (3)";#N/A,#N/A,FALSE,"masez (2)";#N/A,#N/A,FALSE,"GME";#N/A,#N/A,FALSE,"masez"}</definedName>
    <definedName name="__________jy5" localSheetId="2" hidden="1">{#N/A,#N/A,FALSE,"masez (10)";#N/A,#N/A,FALSE,"masez (7)";#N/A,#N/A,FALSE,"masez (6)";#N/A,#N/A,FALSE,"masez (5)";#N/A,#N/A,FALSE,"masez (4)";#N/A,#N/A,FALSE,"masez (3)";#N/A,#N/A,FALSE,"masez (2)";#N/A,#N/A,FALSE,"GME";#N/A,#N/A,FALSE,"masez"}</definedName>
    <definedName name="__________jy5" localSheetId="1" hidden="1">{#N/A,#N/A,FALSE,"masez (10)";#N/A,#N/A,FALSE,"masez (7)";#N/A,#N/A,FALSE,"masez (6)";#N/A,#N/A,FALSE,"masez (5)";#N/A,#N/A,FALSE,"masez (4)";#N/A,#N/A,FALSE,"masez (3)";#N/A,#N/A,FALSE,"masez (2)";#N/A,#N/A,FALSE,"GME";#N/A,#N/A,FALSE,"masez"}</definedName>
    <definedName name="__________jy5" localSheetId="3" hidden="1">{#N/A,#N/A,FALSE,"masez (10)";#N/A,#N/A,FALSE,"masez (7)";#N/A,#N/A,FALSE,"masez (6)";#N/A,#N/A,FALSE,"masez (5)";#N/A,#N/A,FALSE,"masez (4)";#N/A,#N/A,FALSE,"masez (3)";#N/A,#N/A,FALSE,"masez (2)";#N/A,#N/A,FALSE,"GME";#N/A,#N/A,FALSE,"masez"}</definedName>
    <definedName name="__________jy5" localSheetId="10" hidden="1">{#N/A,#N/A,FALSE,"masez (10)";#N/A,#N/A,FALSE,"masez (7)";#N/A,#N/A,FALSE,"masez (6)";#N/A,#N/A,FALSE,"masez (5)";#N/A,#N/A,FALSE,"masez (4)";#N/A,#N/A,FALSE,"masez (3)";#N/A,#N/A,FALSE,"masez (2)";#N/A,#N/A,FALSE,"GME";#N/A,#N/A,FALSE,"masez"}</definedName>
    <definedName name="__________jy5" hidden="1">{#N/A,#N/A,FALSE,"masez (10)";#N/A,#N/A,FALSE,"masez (7)";#N/A,#N/A,FALSE,"masez (6)";#N/A,#N/A,FALSE,"masez (5)";#N/A,#N/A,FALSE,"masez (4)";#N/A,#N/A,FALSE,"masez (3)";#N/A,#N/A,FALSE,"masez (2)";#N/A,#N/A,FALSE,"GME";#N/A,#N/A,FALSE,"masez"}</definedName>
    <definedName name="__________r" localSheetId="2" hidden="1">{#N/A,#N/A,FALSE,"masez (10)";#N/A,#N/A,FALSE,"masez (7)";#N/A,#N/A,FALSE,"masez (6)";#N/A,#N/A,FALSE,"masez (5)";#N/A,#N/A,FALSE,"masez (4)";#N/A,#N/A,FALSE,"masez (3)";#N/A,#N/A,FALSE,"masez (2)";#N/A,#N/A,FALSE,"GME";#N/A,#N/A,FALSE,"masez"}</definedName>
    <definedName name="__________r" localSheetId="1" hidden="1">{#N/A,#N/A,FALSE,"masez (10)";#N/A,#N/A,FALSE,"masez (7)";#N/A,#N/A,FALSE,"masez (6)";#N/A,#N/A,FALSE,"masez (5)";#N/A,#N/A,FALSE,"masez (4)";#N/A,#N/A,FALSE,"masez (3)";#N/A,#N/A,FALSE,"masez (2)";#N/A,#N/A,FALSE,"GME";#N/A,#N/A,FALSE,"masez"}</definedName>
    <definedName name="__________r" localSheetId="3" hidden="1">{#N/A,#N/A,FALSE,"masez (10)";#N/A,#N/A,FALSE,"masez (7)";#N/A,#N/A,FALSE,"masez (6)";#N/A,#N/A,FALSE,"masez (5)";#N/A,#N/A,FALSE,"masez (4)";#N/A,#N/A,FALSE,"masez (3)";#N/A,#N/A,FALSE,"masez (2)";#N/A,#N/A,FALSE,"GME";#N/A,#N/A,FALSE,"masez"}</definedName>
    <definedName name="__________r" localSheetId="10" hidden="1">{#N/A,#N/A,FALSE,"masez (10)";#N/A,#N/A,FALSE,"masez (7)";#N/A,#N/A,FALSE,"masez (6)";#N/A,#N/A,FALSE,"masez (5)";#N/A,#N/A,FALSE,"masez (4)";#N/A,#N/A,FALSE,"masez (3)";#N/A,#N/A,FALSE,"masez (2)";#N/A,#N/A,FALSE,"GME";#N/A,#N/A,FALSE,"masez"}</definedName>
    <definedName name="__________r" hidden="1">{#N/A,#N/A,FALSE,"masez (10)";#N/A,#N/A,FALSE,"masez (7)";#N/A,#N/A,FALSE,"masez (6)";#N/A,#N/A,FALSE,"masez (5)";#N/A,#N/A,FALSE,"masez (4)";#N/A,#N/A,FALSE,"masez (3)";#N/A,#N/A,FALSE,"masez (2)";#N/A,#N/A,FALSE,"GME";#N/A,#N/A,FALSE,"masez"}</definedName>
    <definedName name="__________tyl2" localSheetId="2" hidden="1">{#N/A,#N/A,FALSE,"masez (10)";#N/A,#N/A,FALSE,"masez (7)";#N/A,#N/A,FALSE,"masez (6)";#N/A,#N/A,FALSE,"masez (5)";#N/A,#N/A,FALSE,"masez (4)";#N/A,#N/A,FALSE,"masez (3)";#N/A,#N/A,FALSE,"masez (2)";#N/A,#N/A,FALSE,"GME";#N/A,#N/A,FALSE,"masez"}</definedName>
    <definedName name="__________tyl2" localSheetId="1" hidden="1">{#N/A,#N/A,FALSE,"masez (10)";#N/A,#N/A,FALSE,"masez (7)";#N/A,#N/A,FALSE,"masez (6)";#N/A,#N/A,FALSE,"masez (5)";#N/A,#N/A,FALSE,"masez (4)";#N/A,#N/A,FALSE,"masez (3)";#N/A,#N/A,FALSE,"masez (2)";#N/A,#N/A,FALSE,"GME";#N/A,#N/A,FALSE,"masez"}</definedName>
    <definedName name="__________tyl2" localSheetId="3" hidden="1">{#N/A,#N/A,FALSE,"masez (10)";#N/A,#N/A,FALSE,"masez (7)";#N/A,#N/A,FALSE,"masez (6)";#N/A,#N/A,FALSE,"masez (5)";#N/A,#N/A,FALSE,"masez (4)";#N/A,#N/A,FALSE,"masez (3)";#N/A,#N/A,FALSE,"masez (2)";#N/A,#N/A,FALSE,"GME";#N/A,#N/A,FALSE,"masez"}</definedName>
    <definedName name="__________tyl2" localSheetId="10" hidden="1">{#N/A,#N/A,FALSE,"masez (10)";#N/A,#N/A,FALSE,"masez (7)";#N/A,#N/A,FALSE,"masez (6)";#N/A,#N/A,FALSE,"masez (5)";#N/A,#N/A,FALSE,"masez (4)";#N/A,#N/A,FALSE,"masez (3)";#N/A,#N/A,FALSE,"masez (2)";#N/A,#N/A,FALSE,"GME";#N/A,#N/A,FALSE,"masez"}</definedName>
    <definedName name="__________tyl2" hidden="1">{#N/A,#N/A,FALSE,"masez (10)";#N/A,#N/A,FALSE,"masez (7)";#N/A,#N/A,FALSE,"masez (6)";#N/A,#N/A,FALSE,"masez (5)";#N/A,#N/A,FALSE,"masez (4)";#N/A,#N/A,FALSE,"masez (3)";#N/A,#N/A,FALSE,"masez (2)";#N/A,#N/A,FALSE,"GME";#N/A,#N/A,FALSE,"masez"}</definedName>
    <definedName name="__________wrn1" localSheetId="2" hidden="1">{#N/A,#N/A,TRUE,"Est. de Fact.";#N/A,#N/A,TRUE,"Capitulo 19";#N/A,#N/A,TRUE,"Proyecto P855"}</definedName>
    <definedName name="__________wrn1" localSheetId="1" hidden="1">{#N/A,#N/A,TRUE,"Est. de Fact.";#N/A,#N/A,TRUE,"Capitulo 19";#N/A,#N/A,TRUE,"Proyecto P855"}</definedName>
    <definedName name="__________wrn1" localSheetId="3" hidden="1">{#N/A,#N/A,TRUE,"Est. de Fact.";#N/A,#N/A,TRUE,"Capitulo 19";#N/A,#N/A,TRUE,"Proyecto P855"}</definedName>
    <definedName name="__________wrn1" localSheetId="10" hidden="1">{#N/A,#N/A,TRUE,"Est. de Fact.";#N/A,#N/A,TRUE,"Capitulo 19";#N/A,#N/A,TRUE,"Proyecto P855"}</definedName>
    <definedName name="__________wrn1" hidden="1">{#N/A,#N/A,TRUE,"Est. de Fact.";#N/A,#N/A,TRUE,"Capitulo 19";#N/A,#N/A,TRUE,"Proyecto P855"}</definedName>
    <definedName name="__________zx2" localSheetId="2" hidden="1">{#N/A,#N/A,FALSE,"masez (10)";#N/A,#N/A,FALSE,"masez (7)";#N/A,#N/A,FALSE,"masez (6)";#N/A,#N/A,FALSE,"masez (5)";#N/A,#N/A,FALSE,"masez (4)";#N/A,#N/A,FALSE,"masez (3)";#N/A,#N/A,FALSE,"masez (2)";#N/A,#N/A,FALSE,"GME";#N/A,#N/A,FALSE,"masez"}</definedName>
    <definedName name="__________zx2" localSheetId="1" hidden="1">{#N/A,#N/A,FALSE,"masez (10)";#N/A,#N/A,FALSE,"masez (7)";#N/A,#N/A,FALSE,"masez (6)";#N/A,#N/A,FALSE,"masez (5)";#N/A,#N/A,FALSE,"masez (4)";#N/A,#N/A,FALSE,"masez (3)";#N/A,#N/A,FALSE,"masez (2)";#N/A,#N/A,FALSE,"GME";#N/A,#N/A,FALSE,"masez"}</definedName>
    <definedName name="__________zx2" localSheetId="3" hidden="1">{#N/A,#N/A,FALSE,"masez (10)";#N/A,#N/A,FALSE,"masez (7)";#N/A,#N/A,FALSE,"masez (6)";#N/A,#N/A,FALSE,"masez (5)";#N/A,#N/A,FALSE,"masez (4)";#N/A,#N/A,FALSE,"masez (3)";#N/A,#N/A,FALSE,"masez (2)";#N/A,#N/A,FALSE,"GME";#N/A,#N/A,FALSE,"masez"}</definedName>
    <definedName name="__________zx2" localSheetId="10" hidden="1">{#N/A,#N/A,FALSE,"masez (10)";#N/A,#N/A,FALSE,"masez (7)";#N/A,#N/A,FALSE,"masez (6)";#N/A,#N/A,FALSE,"masez (5)";#N/A,#N/A,FALSE,"masez (4)";#N/A,#N/A,FALSE,"masez (3)";#N/A,#N/A,FALSE,"masez (2)";#N/A,#N/A,FALSE,"GME";#N/A,#N/A,FALSE,"masez"}</definedName>
    <definedName name="__________zx2" hidden="1">{#N/A,#N/A,FALSE,"masez (10)";#N/A,#N/A,FALSE,"masez (7)";#N/A,#N/A,FALSE,"masez (6)";#N/A,#N/A,FALSE,"masez (5)";#N/A,#N/A,FALSE,"masez (4)";#N/A,#N/A,FALSE,"masez (3)";#N/A,#N/A,FALSE,"masez (2)";#N/A,#N/A,FALSE,"GME";#N/A,#N/A,FALSE,"masez"}</definedName>
    <definedName name="_________FC" localSheetId="2" hidden="1">{"DETALLE_1996",#N/A,FALSE,"flujo";"DETALLE_1997",#N/A,FALSE,"flujo";"GASTOS_INCURRIDOS_1996",#N/A,FALSE,"flujo";"GASTOS_PROGRAMADOS_PARA_1997",#N/A,FALSE,"flujo";#N/A,#N/A,FALSE,"comparat";#N/A,#N/A,FALSE,"costos";#N/A,#N/A,FALSE,"proyctrol"}</definedName>
    <definedName name="_________FC" localSheetId="1" hidden="1">{"DETALLE_1996",#N/A,FALSE,"flujo";"DETALLE_1997",#N/A,FALSE,"flujo";"GASTOS_INCURRIDOS_1996",#N/A,FALSE,"flujo";"GASTOS_PROGRAMADOS_PARA_1997",#N/A,FALSE,"flujo";#N/A,#N/A,FALSE,"comparat";#N/A,#N/A,FALSE,"costos";#N/A,#N/A,FALSE,"proyctrol"}</definedName>
    <definedName name="_________FC" localSheetId="3" hidden="1">{"DETALLE_1996",#N/A,FALSE,"flujo";"DETALLE_1997",#N/A,FALSE,"flujo";"GASTOS_INCURRIDOS_1996",#N/A,FALSE,"flujo";"GASTOS_PROGRAMADOS_PARA_1997",#N/A,FALSE,"flujo";#N/A,#N/A,FALSE,"comparat";#N/A,#N/A,FALSE,"costos";#N/A,#N/A,FALSE,"proyctrol"}</definedName>
    <definedName name="_________FC" localSheetId="10" hidden="1">{"DETALLE_1996",#N/A,FALSE,"flujo";"DETALLE_1997",#N/A,FALSE,"flujo";"GASTOS_INCURRIDOS_1996",#N/A,FALSE,"flujo";"GASTOS_PROGRAMADOS_PARA_1997",#N/A,FALSE,"flujo";#N/A,#N/A,FALSE,"comparat";#N/A,#N/A,FALSE,"costos";#N/A,#N/A,FALSE,"proyctrol"}</definedName>
    <definedName name="_________FC" hidden="1">{"DETALLE_1996",#N/A,FALSE,"flujo";"DETALLE_1997",#N/A,FALSE,"flujo";"GASTOS_INCURRIDOS_1996",#N/A,FALSE,"flujo";"GASTOS_PROGRAMADOS_PARA_1997",#N/A,FALSE,"flujo";#N/A,#N/A,FALSE,"comparat";#N/A,#N/A,FALSE,"costos";#N/A,#N/A,FALSE,"proyctrol"}</definedName>
    <definedName name="_________r" localSheetId="2" hidden="1">{#N/A,#N/A,FALSE,"masez (10)";#N/A,#N/A,FALSE,"masez (7)";#N/A,#N/A,FALSE,"masez (6)";#N/A,#N/A,FALSE,"masez (5)";#N/A,#N/A,FALSE,"masez (4)";#N/A,#N/A,FALSE,"masez (3)";#N/A,#N/A,FALSE,"masez (2)";#N/A,#N/A,FALSE,"GME";#N/A,#N/A,FALSE,"masez"}</definedName>
    <definedName name="_________r" localSheetId="1" hidden="1">{#N/A,#N/A,FALSE,"masez (10)";#N/A,#N/A,FALSE,"masez (7)";#N/A,#N/A,FALSE,"masez (6)";#N/A,#N/A,FALSE,"masez (5)";#N/A,#N/A,FALSE,"masez (4)";#N/A,#N/A,FALSE,"masez (3)";#N/A,#N/A,FALSE,"masez (2)";#N/A,#N/A,FALSE,"GME";#N/A,#N/A,FALSE,"masez"}</definedName>
    <definedName name="_________r" localSheetId="3" hidden="1">{#N/A,#N/A,FALSE,"masez (10)";#N/A,#N/A,FALSE,"masez (7)";#N/A,#N/A,FALSE,"masez (6)";#N/A,#N/A,FALSE,"masez (5)";#N/A,#N/A,FALSE,"masez (4)";#N/A,#N/A,FALSE,"masez (3)";#N/A,#N/A,FALSE,"masez (2)";#N/A,#N/A,FALSE,"GME";#N/A,#N/A,FALSE,"masez"}</definedName>
    <definedName name="_________r" localSheetId="10" hidden="1">{#N/A,#N/A,FALSE,"masez (10)";#N/A,#N/A,FALSE,"masez (7)";#N/A,#N/A,FALSE,"masez (6)";#N/A,#N/A,FALSE,"masez (5)";#N/A,#N/A,FALSE,"masez (4)";#N/A,#N/A,FALSE,"masez (3)";#N/A,#N/A,FALSE,"masez (2)";#N/A,#N/A,FALSE,"GME";#N/A,#N/A,FALSE,"masez"}</definedName>
    <definedName name="_________r" hidden="1">{#N/A,#N/A,FALSE,"masez (10)";#N/A,#N/A,FALSE,"masez (7)";#N/A,#N/A,FALSE,"masez (6)";#N/A,#N/A,FALSE,"masez (5)";#N/A,#N/A,FALSE,"masez (4)";#N/A,#N/A,FALSE,"masez (3)";#N/A,#N/A,FALSE,"masez (2)";#N/A,#N/A,FALSE,"GME";#N/A,#N/A,FALSE,"masez"}</definedName>
    <definedName name="_________wrn1" localSheetId="2" hidden="1">{#N/A,#N/A,TRUE,"Est. de Fact.";#N/A,#N/A,TRUE,"Capitulo 19";#N/A,#N/A,TRUE,"Proyecto P855"}</definedName>
    <definedName name="_________wrn1" localSheetId="1" hidden="1">{#N/A,#N/A,TRUE,"Est. de Fact.";#N/A,#N/A,TRUE,"Capitulo 19";#N/A,#N/A,TRUE,"Proyecto P855"}</definedName>
    <definedName name="_________wrn1" localSheetId="3" hidden="1">{#N/A,#N/A,TRUE,"Est. de Fact.";#N/A,#N/A,TRUE,"Capitulo 19";#N/A,#N/A,TRUE,"Proyecto P855"}</definedName>
    <definedName name="_________wrn1" localSheetId="10" hidden="1">{#N/A,#N/A,TRUE,"Est. de Fact.";#N/A,#N/A,TRUE,"Capitulo 19";#N/A,#N/A,TRUE,"Proyecto P855"}</definedName>
    <definedName name="_________wrn1" hidden="1">{#N/A,#N/A,TRUE,"Est. de Fact.";#N/A,#N/A,TRUE,"Capitulo 19";#N/A,#N/A,TRUE,"Proyecto P855"}</definedName>
    <definedName name="________FHE7" localSheetId="2" hidden="1">{#N/A,#N/A,FALSE,"masez (10)";#N/A,#N/A,FALSE,"masez (7)";#N/A,#N/A,FALSE,"masez (6)";#N/A,#N/A,FALSE,"masez (5)";#N/A,#N/A,FALSE,"masez (4)";#N/A,#N/A,FALSE,"masez (3)";#N/A,#N/A,FALSE,"masez (2)";#N/A,#N/A,FALSE,"GME";#N/A,#N/A,FALSE,"masez"}</definedName>
    <definedName name="________FHE7" localSheetId="1" hidden="1">{#N/A,#N/A,FALSE,"masez (10)";#N/A,#N/A,FALSE,"masez (7)";#N/A,#N/A,FALSE,"masez (6)";#N/A,#N/A,FALSE,"masez (5)";#N/A,#N/A,FALSE,"masez (4)";#N/A,#N/A,FALSE,"masez (3)";#N/A,#N/A,FALSE,"masez (2)";#N/A,#N/A,FALSE,"GME";#N/A,#N/A,FALSE,"masez"}</definedName>
    <definedName name="________FHE7" localSheetId="3" hidden="1">{#N/A,#N/A,FALSE,"masez (10)";#N/A,#N/A,FALSE,"masez (7)";#N/A,#N/A,FALSE,"masez (6)";#N/A,#N/A,FALSE,"masez (5)";#N/A,#N/A,FALSE,"masez (4)";#N/A,#N/A,FALSE,"masez (3)";#N/A,#N/A,FALSE,"masez (2)";#N/A,#N/A,FALSE,"GME";#N/A,#N/A,FALSE,"masez"}</definedName>
    <definedName name="________FHE7" localSheetId="10" hidden="1">{#N/A,#N/A,FALSE,"masez (10)";#N/A,#N/A,FALSE,"masez (7)";#N/A,#N/A,FALSE,"masez (6)";#N/A,#N/A,FALSE,"masez (5)";#N/A,#N/A,FALSE,"masez (4)";#N/A,#N/A,FALSE,"masez (3)";#N/A,#N/A,FALSE,"masez (2)";#N/A,#N/A,FALSE,"GME";#N/A,#N/A,FALSE,"masez"}</definedName>
    <definedName name="________FHE7" hidden="1">{#N/A,#N/A,FALSE,"masez (10)";#N/A,#N/A,FALSE,"masez (7)";#N/A,#N/A,FALSE,"masez (6)";#N/A,#N/A,FALSE,"masez (5)";#N/A,#N/A,FALSE,"masez (4)";#N/A,#N/A,FALSE,"masez (3)";#N/A,#N/A,FALSE,"masez (2)";#N/A,#N/A,FALSE,"GME";#N/A,#N/A,FALSE,"masez"}</definedName>
    <definedName name="________jy5" localSheetId="2" hidden="1">{#N/A,#N/A,FALSE,"masez (10)";#N/A,#N/A,FALSE,"masez (7)";#N/A,#N/A,FALSE,"masez (6)";#N/A,#N/A,FALSE,"masez (5)";#N/A,#N/A,FALSE,"masez (4)";#N/A,#N/A,FALSE,"masez (3)";#N/A,#N/A,FALSE,"masez (2)";#N/A,#N/A,FALSE,"GME";#N/A,#N/A,FALSE,"masez"}</definedName>
    <definedName name="________jy5" localSheetId="1" hidden="1">{#N/A,#N/A,FALSE,"masez (10)";#N/A,#N/A,FALSE,"masez (7)";#N/A,#N/A,FALSE,"masez (6)";#N/A,#N/A,FALSE,"masez (5)";#N/A,#N/A,FALSE,"masez (4)";#N/A,#N/A,FALSE,"masez (3)";#N/A,#N/A,FALSE,"masez (2)";#N/A,#N/A,FALSE,"GME";#N/A,#N/A,FALSE,"masez"}</definedName>
    <definedName name="________jy5" localSheetId="3" hidden="1">{#N/A,#N/A,FALSE,"masez (10)";#N/A,#N/A,FALSE,"masez (7)";#N/A,#N/A,FALSE,"masez (6)";#N/A,#N/A,FALSE,"masez (5)";#N/A,#N/A,FALSE,"masez (4)";#N/A,#N/A,FALSE,"masez (3)";#N/A,#N/A,FALSE,"masez (2)";#N/A,#N/A,FALSE,"GME";#N/A,#N/A,FALSE,"masez"}</definedName>
    <definedName name="________jy5" localSheetId="10" hidden="1">{#N/A,#N/A,FALSE,"masez (10)";#N/A,#N/A,FALSE,"masez (7)";#N/A,#N/A,FALSE,"masez (6)";#N/A,#N/A,FALSE,"masez (5)";#N/A,#N/A,FALSE,"masez (4)";#N/A,#N/A,FALSE,"masez (3)";#N/A,#N/A,FALSE,"masez (2)";#N/A,#N/A,FALSE,"GME";#N/A,#N/A,FALSE,"masez"}</definedName>
    <definedName name="________jy5" hidden="1">{#N/A,#N/A,FALSE,"masez (10)";#N/A,#N/A,FALSE,"masez (7)";#N/A,#N/A,FALSE,"masez (6)";#N/A,#N/A,FALSE,"masez (5)";#N/A,#N/A,FALSE,"masez (4)";#N/A,#N/A,FALSE,"masez (3)";#N/A,#N/A,FALSE,"masez (2)";#N/A,#N/A,FALSE,"GME";#N/A,#N/A,FALSE,"masez"}</definedName>
    <definedName name="________tyl2" localSheetId="2" hidden="1">{#N/A,#N/A,FALSE,"masez (10)";#N/A,#N/A,FALSE,"masez (7)";#N/A,#N/A,FALSE,"masez (6)";#N/A,#N/A,FALSE,"masez (5)";#N/A,#N/A,FALSE,"masez (4)";#N/A,#N/A,FALSE,"masez (3)";#N/A,#N/A,FALSE,"masez (2)";#N/A,#N/A,FALSE,"GME";#N/A,#N/A,FALSE,"masez"}</definedName>
    <definedName name="________tyl2" localSheetId="1" hidden="1">{#N/A,#N/A,FALSE,"masez (10)";#N/A,#N/A,FALSE,"masez (7)";#N/A,#N/A,FALSE,"masez (6)";#N/A,#N/A,FALSE,"masez (5)";#N/A,#N/A,FALSE,"masez (4)";#N/A,#N/A,FALSE,"masez (3)";#N/A,#N/A,FALSE,"masez (2)";#N/A,#N/A,FALSE,"GME";#N/A,#N/A,FALSE,"masez"}</definedName>
    <definedName name="________tyl2" localSheetId="3" hidden="1">{#N/A,#N/A,FALSE,"masez (10)";#N/A,#N/A,FALSE,"masez (7)";#N/A,#N/A,FALSE,"masez (6)";#N/A,#N/A,FALSE,"masez (5)";#N/A,#N/A,FALSE,"masez (4)";#N/A,#N/A,FALSE,"masez (3)";#N/A,#N/A,FALSE,"masez (2)";#N/A,#N/A,FALSE,"GME";#N/A,#N/A,FALSE,"masez"}</definedName>
    <definedName name="________tyl2" localSheetId="10" hidden="1">{#N/A,#N/A,FALSE,"masez (10)";#N/A,#N/A,FALSE,"masez (7)";#N/A,#N/A,FALSE,"masez (6)";#N/A,#N/A,FALSE,"masez (5)";#N/A,#N/A,FALSE,"masez (4)";#N/A,#N/A,FALSE,"masez (3)";#N/A,#N/A,FALSE,"masez (2)";#N/A,#N/A,FALSE,"GME";#N/A,#N/A,FALSE,"masez"}</definedName>
    <definedName name="________tyl2" hidden="1">{#N/A,#N/A,FALSE,"masez (10)";#N/A,#N/A,FALSE,"masez (7)";#N/A,#N/A,FALSE,"masez (6)";#N/A,#N/A,FALSE,"masez (5)";#N/A,#N/A,FALSE,"masez (4)";#N/A,#N/A,FALSE,"masez (3)";#N/A,#N/A,FALSE,"masez (2)";#N/A,#N/A,FALSE,"GME";#N/A,#N/A,FALSE,"masez"}</definedName>
    <definedName name="________zx2" localSheetId="2" hidden="1">{#N/A,#N/A,FALSE,"masez (10)";#N/A,#N/A,FALSE,"masez (7)";#N/A,#N/A,FALSE,"masez (6)";#N/A,#N/A,FALSE,"masez (5)";#N/A,#N/A,FALSE,"masez (4)";#N/A,#N/A,FALSE,"masez (3)";#N/A,#N/A,FALSE,"masez (2)";#N/A,#N/A,FALSE,"GME";#N/A,#N/A,FALSE,"masez"}</definedName>
    <definedName name="________zx2" localSheetId="1" hidden="1">{#N/A,#N/A,FALSE,"masez (10)";#N/A,#N/A,FALSE,"masez (7)";#N/A,#N/A,FALSE,"masez (6)";#N/A,#N/A,FALSE,"masez (5)";#N/A,#N/A,FALSE,"masez (4)";#N/A,#N/A,FALSE,"masez (3)";#N/A,#N/A,FALSE,"masez (2)";#N/A,#N/A,FALSE,"GME";#N/A,#N/A,FALSE,"masez"}</definedName>
    <definedName name="________zx2" localSheetId="3" hidden="1">{#N/A,#N/A,FALSE,"masez (10)";#N/A,#N/A,FALSE,"masez (7)";#N/A,#N/A,FALSE,"masez (6)";#N/A,#N/A,FALSE,"masez (5)";#N/A,#N/A,FALSE,"masez (4)";#N/A,#N/A,FALSE,"masez (3)";#N/A,#N/A,FALSE,"masez (2)";#N/A,#N/A,FALSE,"GME";#N/A,#N/A,FALSE,"masez"}</definedName>
    <definedName name="________zx2" localSheetId="10" hidden="1">{#N/A,#N/A,FALSE,"masez (10)";#N/A,#N/A,FALSE,"masez (7)";#N/A,#N/A,FALSE,"masez (6)";#N/A,#N/A,FALSE,"masez (5)";#N/A,#N/A,FALSE,"masez (4)";#N/A,#N/A,FALSE,"masez (3)";#N/A,#N/A,FALSE,"masez (2)";#N/A,#N/A,FALSE,"GME";#N/A,#N/A,FALSE,"masez"}</definedName>
    <definedName name="________zx2" hidden="1">{#N/A,#N/A,FALSE,"masez (10)";#N/A,#N/A,FALSE,"masez (7)";#N/A,#N/A,FALSE,"masez (6)";#N/A,#N/A,FALSE,"masez (5)";#N/A,#N/A,FALSE,"masez (4)";#N/A,#N/A,FALSE,"masez (3)";#N/A,#N/A,FALSE,"masez (2)";#N/A,#N/A,FALSE,"GME";#N/A,#N/A,FALSE,"masez"}</definedName>
    <definedName name="_______FC" localSheetId="2" hidden="1">{"DETALLE_1996",#N/A,FALSE,"flujo";"DETALLE_1997",#N/A,FALSE,"flujo";"GASTOS_INCURRIDOS_1996",#N/A,FALSE,"flujo";"GASTOS_PROGRAMADOS_PARA_1997",#N/A,FALSE,"flujo";#N/A,#N/A,FALSE,"comparat";#N/A,#N/A,FALSE,"costos";#N/A,#N/A,FALSE,"proyctrol"}</definedName>
    <definedName name="_______FC" localSheetId="1" hidden="1">{"DETALLE_1996",#N/A,FALSE,"flujo";"DETALLE_1997",#N/A,FALSE,"flujo";"GASTOS_INCURRIDOS_1996",#N/A,FALSE,"flujo";"GASTOS_PROGRAMADOS_PARA_1997",#N/A,FALSE,"flujo";#N/A,#N/A,FALSE,"comparat";#N/A,#N/A,FALSE,"costos";#N/A,#N/A,FALSE,"proyctrol"}</definedName>
    <definedName name="_______FC" localSheetId="3" hidden="1">{"DETALLE_1996",#N/A,FALSE,"flujo";"DETALLE_1997",#N/A,FALSE,"flujo";"GASTOS_INCURRIDOS_1996",#N/A,FALSE,"flujo";"GASTOS_PROGRAMADOS_PARA_1997",#N/A,FALSE,"flujo";#N/A,#N/A,FALSE,"comparat";#N/A,#N/A,FALSE,"costos";#N/A,#N/A,FALSE,"proyctrol"}</definedName>
    <definedName name="_______FC" localSheetId="10" hidden="1">{"DETALLE_1996",#N/A,FALSE,"flujo";"DETALLE_1997",#N/A,FALSE,"flujo";"GASTOS_INCURRIDOS_1996",#N/A,FALSE,"flujo";"GASTOS_PROGRAMADOS_PARA_1997",#N/A,FALSE,"flujo";#N/A,#N/A,FALSE,"comparat";#N/A,#N/A,FALSE,"costos";#N/A,#N/A,FALSE,"proyctrol"}</definedName>
    <definedName name="_______FC" hidden="1">{"DETALLE_1996",#N/A,FALSE,"flujo";"DETALLE_1997",#N/A,FALSE,"flujo";"GASTOS_INCURRIDOS_1996",#N/A,FALSE,"flujo";"GASTOS_PROGRAMADOS_PARA_1997",#N/A,FALSE,"flujo";#N/A,#N/A,FALSE,"comparat";#N/A,#N/A,FALSE,"costos";#N/A,#N/A,FALSE,"proyctrol"}</definedName>
    <definedName name="_______FHE7" localSheetId="2" hidden="1">{#N/A,#N/A,FALSE,"masez (10)";#N/A,#N/A,FALSE,"masez (7)";#N/A,#N/A,FALSE,"masez (6)";#N/A,#N/A,FALSE,"masez (5)";#N/A,#N/A,FALSE,"masez (4)";#N/A,#N/A,FALSE,"masez (3)";#N/A,#N/A,FALSE,"masez (2)";#N/A,#N/A,FALSE,"GME";#N/A,#N/A,FALSE,"masez"}</definedName>
    <definedName name="_______FHE7" localSheetId="1" hidden="1">{#N/A,#N/A,FALSE,"masez (10)";#N/A,#N/A,FALSE,"masez (7)";#N/A,#N/A,FALSE,"masez (6)";#N/A,#N/A,FALSE,"masez (5)";#N/A,#N/A,FALSE,"masez (4)";#N/A,#N/A,FALSE,"masez (3)";#N/A,#N/A,FALSE,"masez (2)";#N/A,#N/A,FALSE,"GME";#N/A,#N/A,FALSE,"masez"}</definedName>
    <definedName name="_______FHE7" localSheetId="3" hidden="1">{#N/A,#N/A,FALSE,"masez (10)";#N/A,#N/A,FALSE,"masez (7)";#N/A,#N/A,FALSE,"masez (6)";#N/A,#N/A,FALSE,"masez (5)";#N/A,#N/A,FALSE,"masez (4)";#N/A,#N/A,FALSE,"masez (3)";#N/A,#N/A,FALSE,"masez (2)";#N/A,#N/A,FALSE,"GME";#N/A,#N/A,FALSE,"masez"}</definedName>
    <definedName name="_______FHE7" localSheetId="10" hidden="1">{#N/A,#N/A,FALSE,"masez (10)";#N/A,#N/A,FALSE,"masez (7)";#N/A,#N/A,FALSE,"masez (6)";#N/A,#N/A,FALSE,"masez (5)";#N/A,#N/A,FALSE,"masez (4)";#N/A,#N/A,FALSE,"masez (3)";#N/A,#N/A,FALSE,"masez (2)";#N/A,#N/A,FALSE,"GME";#N/A,#N/A,FALSE,"masez"}</definedName>
    <definedName name="_______FHE7" hidden="1">{#N/A,#N/A,FALSE,"masez (10)";#N/A,#N/A,FALSE,"masez (7)";#N/A,#N/A,FALSE,"masez (6)";#N/A,#N/A,FALSE,"masez (5)";#N/A,#N/A,FALSE,"masez (4)";#N/A,#N/A,FALSE,"masez (3)";#N/A,#N/A,FALSE,"masez (2)";#N/A,#N/A,FALSE,"GME";#N/A,#N/A,FALSE,"masez"}</definedName>
    <definedName name="_______gl1" localSheetId="2" hidden="1">{#N/A,#N/A,FALSE,"Total_OC015";#N/A,#N/A,FALSE,"ADMIN";#N/A,#N/A,FALSE,"PROCES";#N/A,#N/A,FALSE,"mecan";#N/A,#N/A,FALSE,"civil";#N/A,#N/A,FALSE,"CAÑER";#N/A,#N/A,FALSE,"ELEC";#N/A,#N/A,FALSE,"INSTR"}</definedName>
    <definedName name="_______gl1" localSheetId="1" hidden="1">{#N/A,#N/A,FALSE,"Total_OC015";#N/A,#N/A,FALSE,"ADMIN";#N/A,#N/A,FALSE,"PROCES";#N/A,#N/A,FALSE,"mecan";#N/A,#N/A,FALSE,"civil";#N/A,#N/A,FALSE,"CAÑER";#N/A,#N/A,FALSE,"ELEC";#N/A,#N/A,FALSE,"INSTR"}</definedName>
    <definedName name="_______gl1" localSheetId="3" hidden="1">{#N/A,#N/A,FALSE,"Total_OC015";#N/A,#N/A,FALSE,"ADMIN";#N/A,#N/A,FALSE,"PROCES";#N/A,#N/A,FALSE,"mecan";#N/A,#N/A,FALSE,"civil";#N/A,#N/A,FALSE,"CAÑER";#N/A,#N/A,FALSE,"ELEC";#N/A,#N/A,FALSE,"INSTR"}</definedName>
    <definedName name="_______gl1" localSheetId="10" hidden="1">{#N/A,#N/A,FALSE,"Total_OC015";#N/A,#N/A,FALSE,"ADMIN";#N/A,#N/A,FALSE,"PROCES";#N/A,#N/A,FALSE,"mecan";#N/A,#N/A,FALSE,"civil";#N/A,#N/A,FALSE,"CAÑER";#N/A,#N/A,FALSE,"ELEC";#N/A,#N/A,FALSE,"INSTR"}</definedName>
    <definedName name="_______gl1" hidden="1">{#N/A,#N/A,FALSE,"Total_OC015";#N/A,#N/A,FALSE,"ADMIN";#N/A,#N/A,FALSE,"PROCES";#N/A,#N/A,FALSE,"mecan";#N/A,#N/A,FALSE,"civil";#N/A,#N/A,FALSE,"CAÑER";#N/A,#N/A,FALSE,"ELEC";#N/A,#N/A,FALSE,"INSTR"}</definedName>
    <definedName name="_______jy5" localSheetId="2" hidden="1">{#N/A,#N/A,FALSE,"masez (10)";#N/A,#N/A,FALSE,"masez (7)";#N/A,#N/A,FALSE,"masez (6)";#N/A,#N/A,FALSE,"masez (5)";#N/A,#N/A,FALSE,"masez (4)";#N/A,#N/A,FALSE,"masez (3)";#N/A,#N/A,FALSE,"masez (2)";#N/A,#N/A,FALSE,"GME";#N/A,#N/A,FALSE,"masez"}</definedName>
    <definedName name="_______jy5" localSheetId="1" hidden="1">{#N/A,#N/A,FALSE,"masez (10)";#N/A,#N/A,FALSE,"masez (7)";#N/A,#N/A,FALSE,"masez (6)";#N/A,#N/A,FALSE,"masez (5)";#N/A,#N/A,FALSE,"masez (4)";#N/A,#N/A,FALSE,"masez (3)";#N/A,#N/A,FALSE,"masez (2)";#N/A,#N/A,FALSE,"GME";#N/A,#N/A,FALSE,"masez"}</definedName>
    <definedName name="_______jy5" localSheetId="3" hidden="1">{#N/A,#N/A,FALSE,"masez (10)";#N/A,#N/A,FALSE,"masez (7)";#N/A,#N/A,FALSE,"masez (6)";#N/A,#N/A,FALSE,"masez (5)";#N/A,#N/A,FALSE,"masez (4)";#N/A,#N/A,FALSE,"masez (3)";#N/A,#N/A,FALSE,"masez (2)";#N/A,#N/A,FALSE,"GME";#N/A,#N/A,FALSE,"masez"}</definedName>
    <definedName name="_______jy5" localSheetId="10" hidden="1">{#N/A,#N/A,FALSE,"masez (10)";#N/A,#N/A,FALSE,"masez (7)";#N/A,#N/A,FALSE,"masez (6)";#N/A,#N/A,FALSE,"masez (5)";#N/A,#N/A,FALSE,"masez (4)";#N/A,#N/A,FALSE,"masez (3)";#N/A,#N/A,FALSE,"masez (2)";#N/A,#N/A,FALSE,"GME";#N/A,#N/A,FALSE,"masez"}</definedName>
    <definedName name="_______jy5" hidden="1">{#N/A,#N/A,FALSE,"masez (10)";#N/A,#N/A,FALSE,"masez (7)";#N/A,#N/A,FALSE,"masez (6)";#N/A,#N/A,FALSE,"masez (5)";#N/A,#N/A,FALSE,"masez (4)";#N/A,#N/A,FALSE,"masez (3)";#N/A,#N/A,FALSE,"masez (2)";#N/A,#N/A,FALSE,"GME";#N/A,#N/A,FALSE,"masez"}</definedName>
    <definedName name="_______r" localSheetId="2" hidden="1">{#N/A,#N/A,FALSE,"masez (10)";#N/A,#N/A,FALSE,"masez (7)";#N/A,#N/A,FALSE,"masez (6)";#N/A,#N/A,FALSE,"masez (5)";#N/A,#N/A,FALSE,"masez (4)";#N/A,#N/A,FALSE,"masez (3)";#N/A,#N/A,FALSE,"masez (2)";#N/A,#N/A,FALSE,"GME";#N/A,#N/A,FALSE,"masez"}</definedName>
    <definedName name="_______r" localSheetId="1" hidden="1">{#N/A,#N/A,FALSE,"masez (10)";#N/A,#N/A,FALSE,"masez (7)";#N/A,#N/A,FALSE,"masez (6)";#N/A,#N/A,FALSE,"masez (5)";#N/A,#N/A,FALSE,"masez (4)";#N/A,#N/A,FALSE,"masez (3)";#N/A,#N/A,FALSE,"masez (2)";#N/A,#N/A,FALSE,"GME";#N/A,#N/A,FALSE,"masez"}</definedName>
    <definedName name="_______r" localSheetId="3" hidden="1">{#N/A,#N/A,FALSE,"masez (10)";#N/A,#N/A,FALSE,"masez (7)";#N/A,#N/A,FALSE,"masez (6)";#N/A,#N/A,FALSE,"masez (5)";#N/A,#N/A,FALSE,"masez (4)";#N/A,#N/A,FALSE,"masez (3)";#N/A,#N/A,FALSE,"masez (2)";#N/A,#N/A,FALSE,"GME";#N/A,#N/A,FALSE,"masez"}</definedName>
    <definedName name="_______r" localSheetId="10" hidden="1">{#N/A,#N/A,FALSE,"masez (10)";#N/A,#N/A,FALSE,"masez (7)";#N/A,#N/A,FALSE,"masez (6)";#N/A,#N/A,FALSE,"masez (5)";#N/A,#N/A,FALSE,"masez (4)";#N/A,#N/A,FALSE,"masez (3)";#N/A,#N/A,FALSE,"masez (2)";#N/A,#N/A,FALSE,"GME";#N/A,#N/A,FALSE,"masez"}</definedName>
    <definedName name="_______r" hidden="1">{#N/A,#N/A,FALSE,"masez (10)";#N/A,#N/A,FALSE,"masez (7)";#N/A,#N/A,FALSE,"masez (6)";#N/A,#N/A,FALSE,"masez (5)";#N/A,#N/A,FALSE,"masez (4)";#N/A,#N/A,FALSE,"masez (3)";#N/A,#N/A,FALSE,"masez (2)";#N/A,#N/A,FALSE,"GME";#N/A,#N/A,FALSE,"masez"}</definedName>
    <definedName name="_______tyl2" localSheetId="2" hidden="1">{#N/A,#N/A,FALSE,"masez (10)";#N/A,#N/A,FALSE,"masez (7)";#N/A,#N/A,FALSE,"masez (6)";#N/A,#N/A,FALSE,"masez (5)";#N/A,#N/A,FALSE,"masez (4)";#N/A,#N/A,FALSE,"masez (3)";#N/A,#N/A,FALSE,"masez (2)";#N/A,#N/A,FALSE,"GME";#N/A,#N/A,FALSE,"masez"}</definedName>
    <definedName name="_______tyl2" localSheetId="1" hidden="1">{#N/A,#N/A,FALSE,"masez (10)";#N/A,#N/A,FALSE,"masez (7)";#N/A,#N/A,FALSE,"masez (6)";#N/A,#N/A,FALSE,"masez (5)";#N/A,#N/A,FALSE,"masez (4)";#N/A,#N/A,FALSE,"masez (3)";#N/A,#N/A,FALSE,"masez (2)";#N/A,#N/A,FALSE,"GME";#N/A,#N/A,FALSE,"masez"}</definedName>
    <definedName name="_______tyl2" localSheetId="3" hidden="1">{#N/A,#N/A,FALSE,"masez (10)";#N/A,#N/A,FALSE,"masez (7)";#N/A,#N/A,FALSE,"masez (6)";#N/A,#N/A,FALSE,"masez (5)";#N/A,#N/A,FALSE,"masez (4)";#N/A,#N/A,FALSE,"masez (3)";#N/A,#N/A,FALSE,"masez (2)";#N/A,#N/A,FALSE,"GME";#N/A,#N/A,FALSE,"masez"}</definedName>
    <definedName name="_______tyl2" localSheetId="10" hidden="1">{#N/A,#N/A,FALSE,"masez (10)";#N/A,#N/A,FALSE,"masez (7)";#N/A,#N/A,FALSE,"masez (6)";#N/A,#N/A,FALSE,"masez (5)";#N/A,#N/A,FALSE,"masez (4)";#N/A,#N/A,FALSE,"masez (3)";#N/A,#N/A,FALSE,"masez (2)";#N/A,#N/A,FALSE,"GME";#N/A,#N/A,FALSE,"masez"}</definedName>
    <definedName name="_______tyl2" hidden="1">{#N/A,#N/A,FALSE,"masez (10)";#N/A,#N/A,FALSE,"masez (7)";#N/A,#N/A,FALSE,"masez (6)";#N/A,#N/A,FALSE,"masez (5)";#N/A,#N/A,FALSE,"masez (4)";#N/A,#N/A,FALSE,"masez (3)";#N/A,#N/A,FALSE,"masez (2)";#N/A,#N/A,FALSE,"GME";#N/A,#N/A,FALSE,"masez"}</definedName>
    <definedName name="_______wrn1" localSheetId="2" hidden="1">{#N/A,#N/A,TRUE,"Est. de Fact.";#N/A,#N/A,TRUE,"Capitulo 19";#N/A,#N/A,TRUE,"Proyecto P855"}</definedName>
    <definedName name="_______wrn1" localSheetId="1" hidden="1">{#N/A,#N/A,TRUE,"Est. de Fact.";#N/A,#N/A,TRUE,"Capitulo 19";#N/A,#N/A,TRUE,"Proyecto P855"}</definedName>
    <definedName name="_______wrn1" localSheetId="3" hidden="1">{#N/A,#N/A,TRUE,"Est. de Fact.";#N/A,#N/A,TRUE,"Capitulo 19";#N/A,#N/A,TRUE,"Proyecto P855"}</definedName>
    <definedName name="_______wrn1" localSheetId="10" hidden="1">{#N/A,#N/A,TRUE,"Est. de Fact.";#N/A,#N/A,TRUE,"Capitulo 19";#N/A,#N/A,TRUE,"Proyecto P855"}</definedName>
    <definedName name="_______wrn1" hidden="1">{#N/A,#N/A,TRUE,"Est. de Fact.";#N/A,#N/A,TRUE,"Capitulo 19";#N/A,#N/A,TRUE,"Proyecto P855"}</definedName>
    <definedName name="_______zx2" localSheetId="2" hidden="1">{#N/A,#N/A,FALSE,"masez (10)";#N/A,#N/A,FALSE,"masez (7)";#N/A,#N/A,FALSE,"masez (6)";#N/A,#N/A,FALSE,"masez (5)";#N/A,#N/A,FALSE,"masez (4)";#N/A,#N/A,FALSE,"masez (3)";#N/A,#N/A,FALSE,"masez (2)";#N/A,#N/A,FALSE,"GME";#N/A,#N/A,FALSE,"masez"}</definedName>
    <definedName name="_______zx2" localSheetId="1" hidden="1">{#N/A,#N/A,FALSE,"masez (10)";#N/A,#N/A,FALSE,"masez (7)";#N/A,#N/A,FALSE,"masez (6)";#N/A,#N/A,FALSE,"masez (5)";#N/A,#N/A,FALSE,"masez (4)";#N/A,#N/A,FALSE,"masez (3)";#N/A,#N/A,FALSE,"masez (2)";#N/A,#N/A,FALSE,"GME";#N/A,#N/A,FALSE,"masez"}</definedName>
    <definedName name="_______zx2" localSheetId="3" hidden="1">{#N/A,#N/A,FALSE,"masez (10)";#N/A,#N/A,FALSE,"masez (7)";#N/A,#N/A,FALSE,"masez (6)";#N/A,#N/A,FALSE,"masez (5)";#N/A,#N/A,FALSE,"masez (4)";#N/A,#N/A,FALSE,"masez (3)";#N/A,#N/A,FALSE,"masez (2)";#N/A,#N/A,FALSE,"GME";#N/A,#N/A,FALSE,"masez"}</definedName>
    <definedName name="_______zx2" localSheetId="10" hidden="1">{#N/A,#N/A,FALSE,"masez (10)";#N/A,#N/A,FALSE,"masez (7)";#N/A,#N/A,FALSE,"masez (6)";#N/A,#N/A,FALSE,"masez (5)";#N/A,#N/A,FALSE,"masez (4)";#N/A,#N/A,FALSE,"masez (3)";#N/A,#N/A,FALSE,"masez (2)";#N/A,#N/A,FALSE,"GME";#N/A,#N/A,FALSE,"masez"}</definedName>
    <definedName name="_______zx2" hidden="1">{#N/A,#N/A,FALSE,"masez (10)";#N/A,#N/A,FALSE,"masez (7)";#N/A,#N/A,FALSE,"masez (6)";#N/A,#N/A,FALSE,"masez (5)";#N/A,#N/A,FALSE,"masez (4)";#N/A,#N/A,FALSE,"masez (3)";#N/A,#N/A,FALSE,"masez (2)";#N/A,#N/A,FALSE,"GME";#N/A,#N/A,FALSE,"masez"}</definedName>
    <definedName name="______F" localSheetId="2" hidden="1">{#N/A,#N/A,FALSE,"Total_OC015";#N/A,#N/A,FALSE,"ADMIN";#N/A,#N/A,FALSE,"PROCES";#N/A,#N/A,FALSE,"mecan";#N/A,#N/A,FALSE,"civil";#N/A,#N/A,FALSE,"CAÑER";#N/A,#N/A,FALSE,"ELEC";#N/A,#N/A,FALSE,"INSTR"}</definedName>
    <definedName name="______F" localSheetId="1" hidden="1">{#N/A,#N/A,FALSE,"Total_OC015";#N/A,#N/A,FALSE,"ADMIN";#N/A,#N/A,FALSE,"PROCES";#N/A,#N/A,FALSE,"mecan";#N/A,#N/A,FALSE,"civil";#N/A,#N/A,FALSE,"CAÑER";#N/A,#N/A,FALSE,"ELEC";#N/A,#N/A,FALSE,"INSTR"}</definedName>
    <definedName name="______F" localSheetId="3" hidden="1">{#N/A,#N/A,FALSE,"Total_OC015";#N/A,#N/A,FALSE,"ADMIN";#N/A,#N/A,FALSE,"PROCES";#N/A,#N/A,FALSE,"mecan";#N/A,#N/A,FALSE,"civil";#N/A,#N/A,FALSE,"CAÑER";#N/A,#N/A,FALSE,"ELEC";#N/A,#N/A,FALSE,"INSTR"}</definedName>
    <definedName name="______F" localSheetId="10" hidden="1">{#N/A,#N/A,FALSE,"Total_OC015";#N/A,#N/A,FALSE,"ADMIN";#N/A,#N/A,FALSE,"PROCES";#N/A,#N/A,FALSE,"mecan";#N/A,#N/A,FALSE,"civil";#N/A,#N/A,FALSE,"CAÑER";#N/A,#N/A,FALSE,"ELEC";#N/A,#N/A,FALSE,"INSTR"}</definedName>
    <definedName name="______F" hidden="1">{#N/A,#N/A,FALSE,"Total_OC015";#N/A,#N/A,FALSE,"ADMIN";#N/A,#N/A,FALSE,"PROCES";#N/A,#N/A,FALSE,"mecan";#N/A,#N/A,FALSE,"civil";#N/A,#N/A,FALSE,"CAÑER";#N/A,#N/A,FALSE,"ELEC";#N/A,#N/A,FALSE,"INSTR"}</definedName>
    <definedName name="______FC" localSheetId="2" hidden="1">{"DETALLE_1996",#N/A,FALSE,"flujo";"DETALLE_1997",#N/A,FALSE,"flujo";"GASTOS_INCURRIDOS_1996",#N/A,FALSE,"flujo";"GASTOS_PROGRAMADOS_PARA_1997",#N/A,FALSE,"flujo";#N/A,#N/A,FALSE,"comparat";#N/A,#N/A,FALSE,"costos";#N/A,#N/A,FALSE,"proyctrol"}</definedName>
    <definedName name="______FC" localSheetId="1" hidden="1">{"DETALLE_1996",#N/A,FALSE,"flujo";"DETALLE_1997",#N/A,FALSE,"flujo";"GASTOS_INCURRIDOS_1996",#N/A,FALSE,"flujo";"GASTOS_PROGRAMADOS_PARA_1997",#N/A,FALSE,"flujo";#N/A,#N/A,FALSE,"comparat";#N/A,#N/A,FALSE,"costos";#N/A,#N/A,FALSE,"proyctrol"}</definedName>
    <definedName name="______FC" localSheetId="3" hidden="1">{"DETALLE_1996",#N/A,FALSE,"flujo";"DETALLE_1997",#N/A,FALSE,"flujo";"GASTOS_INCURRIDOS_1996",#N/A,FALSE,"flujo";"GASTOS_PROGRAMADOS_PARA_1997",#N/A,FALSE,"flujo";#N/A,#N/A,FALSE,"comparat";#N/A,#N/A,FALSE,"costos";#N/A,#N/A,FALSE,"proyctrol"}</definedName>
    <definedName name="______FC" localSheetId="10" hidden="1">{"DETALLE_1996",#N/A,FALSE,"flujo";"DETALLE_1997",#N/A,FALSE,"flujo";"GASTOS_INCURRIDOS_1996",#N/A,FALSE,"flujo";"GASTOS_PROGRAMADOS_PARA_1997",#N/A,FALSE,"flujo";#N/A,#N/A,FALSE,"comparat";#N/A,#N/A,FALSE,"costos";#N/A,#N/A,FALSE,"proyctrol"}</definedName>
    <definedName name="______FC" hidden="1">{"DETALLE_1996",#N/A,FALSE,"flujo";"DETALLE_1997",#N/A,FALSE,"flujo";"GASTOS_INCURRIDOS_1996",#N/A,FALSE,"flujo";"GASTOS_PROGRAMADOS_PARA_1997",#N/A,FALSE,"flujo";#N/A,#N/A,FALSE,"comparat";#N/A,#N/A,FALSE,"costos";#N/A,#N/A,FALSE,"proyctrol"}</definedName>
    <definedName name="______FHE7" localSheetId="2" hidden="1">{#N/A,#N/A,FALSE,"masez (10)";#N/A,#N/A,FALSE,"masez (7)";#N/A,#N/A,FALSE,"masez (6)";#N/A,#N/A,FALSE,"masez (5)";#N/A,#N/A,FALSE,"masez (4)";#N/A,#N/A,FALSE,"masez (3)";#N/A,#N/A,FALSE,"masez (2)";#N/A,#N/A,FALSE,"GME";#N/A,#N/A,FALSE,"masez"}</definedName>
    <definedName name="______FHE7" localSheetId="1" hidden="1">{#N/A,#N/A,FALSE,"masez (10)";#N/A,#N/A,FALSE,"masez (7)";#N/A,#N/A,FALSE,"masez (6)";#N/A,#N/A,FALSE,"masez (5)";#N/A,#N/A,FALSE,"masez (4)";#N/A,#N/A,FALSE,"masez (3)";#N/A,#N/A,FALSE,"masez (2)";#N/A,#N/A,FALSE,"GME";#N/A,#N/A,FALSE,"masez"}</definedName>
    <definedName name="______FHE7" localSheetId="3" hidden="1">{#N/A,#N/A,FALSE,"masez (10)";#N/A,#N/A,FALSE,"masez (7)";#N/A,#N/A,FALSE,"masez (6)";#N/A,#N/A,FALSE,"masez (5)";#N/A,#N/A,FALSE,"masez (4)";#N/A,#N/A,FALSE,"masez (3)";#N/A,#N/A,FALSE,"masez (2)";#N/A,#N/A,FALSE,"GME";#N/A,#N/A,FALSE,"masez"}</definedName>
    <definedName name="______FHE7" localSheetId="10" hidden="1">{#N/A,#N/A,FALSE,"masez (10)";#N/A,#N/A,FALSE,"masez (7)";#N/A,#N/A,FALSE,"masez (6)";#N/A,#N/A,FALSE,"masez (5)";#N/A,#N/A,FALSE,"masez (4)";#N/A,#N/A,FALSE,"masez (3)";#N/A,#N/A,FALSE,"masez (2)";#N/A,#N/A,FALSE,"GME";#N/A,#N/A,FALSE,"masez"}</definedName>
    <definedName name="______FHE7" hidden="1">{#N/A,#N/A,FALSE,"masez (10)";#N/A,#N/A,FALSE,"masez (7)";#N/A,#N/A,FALSE,"masez (6)";#N/A,#N/A,FALSE,"masez (5)";#N/A,#N/A,FALSE,"masez (4)";#N/A,#N/A,FALSE,"masez (3)";#N/A,#N/A,FALSE,"masez (2)";#N/A,#N/A,FALSE,"GME";#N/A,#N/A,FALSE,"masez"}</definedName>
    <definedName name="______gl1" localSheetId="2" hidden="1">{#N/A,#N/A,FALSE,"Total_OC015";#N/A,#N/A,FALSE,"ADMIN";#N/A,#N/A,FALSE,"PROCES";#N/A,#N/A,FALSE,"mecan";#N/A,#N/A,FALSE,"civil";#N/A,#N/A,FALSE,"CAÑER";#N/A,#N/A,FALSE,"ELEC";#N/A,#N/A,FALSE,"INSTR"}</definedName>
    <definedName name="______gl1" localSheetId="1" hidden="1">{#N/A,#N/A,FALSE,"Total_OC015";#N/A,#N/A,FALSE,"ADMIN";#N/A,#N/A,FALSE,"PROCES";#N/A,#N/A,FALSE,"mecan";#N/A,#N/A,FALSE,"civil";#N/A,#N/A,FALSE,"CAÑER";#N/A,#N/A,FALSE,"ELEC";#N/A,#N/A,FALSE,"INSTR"}</definedName>
    <definedName name="______gl1" localSheetId="3" hidden="1">{#N/A,#N/A,FALSE,"Total_OC015";#N/A,#N/A,FALSE,"ADMIN";#N/A,#N/A,FALSE,"PROCES";#N/A,#N/A,FALSE,"mecan";#N/A,#N/A,FALSE,"civil";#N/A,#N/A,FALSE,"CAÑER";#N/A,#N/A,FALSE,"ELEC";#N/A,#N/A,FALSE,"INSTR"}</definedName>
    <definedName name="______gl1" localSheetId="10" hidden="1">{#N/A,#N/A,FALSE,"Total_OC015";#N/A,#N/A,FALSE,"ADMIN";#N/A,#N/A,FALSE,"PROCES";#N/A,#N/A,FALSE,"mecan";#N/A,#N/A,FALSE,"civil";#N/A,#N/A,FALSE,"CAÑER";#N/A,#N/A,FALSE,"ELEC";#N/A,#N/A,FALSE,"INSTR"}</definedName>
    <definedName name="______gl1" hidden="1">{#N/A,#N/A,FALSE,"Total_OC015";#N/A,#N/A,FALSE,"ADMIN";#N/A,#N/A,FALSE,"PROCES";#N/A,#N/A,FALSE,"mecan";#N/A,#N/A,FALSE,"civil";#N/A,#N/A,FALSE,"CAÑER";#N/A,#N/A,FALSE,"ELEC";#N/A,#N/A,FALSE,"INSTR"}</definedName>
    <definedName name="______jy5" localSheetId="2" hidden="1">{#N/A,#N/A,FALSE,"masez (10)";#N/A,#N/A,FALSE,"masez (7)";#N/A,#N/A,FALSE,"masez (6)";#N/A,#N/A,FALSE,"masez (5)";#N/A,#N/A,FALSE,"masez (4)";#N/A,#N/A,FALSE,"masez (3)";#N/A,#N/A,FALSE,"masez (2)";#N/A,#N/A,FALSE,"GME";#N/A,#N/A,FALSE,"masez"}</definedName>
    <definedName name="______jy5" localSheetId="1" hidden="1">{#N/A,#N/A,FALSE,"masez (10)";#N/A,#N/A,FALSE,"masez (7)";#N/A,#N/A,FALSE,"masez (6)";#N/A,#N/A,FALSE,"masez (5)";#N/A,#N/A,FALSE,"masez (4)";#N/A,#N/A,FALSE,"masez (3)";#N/A,#N/A,FALSE,"masez (2)";#N/A,#N/A,FALSE,"GME";#N/A,#N/A,FALSE,"masez"}</definedName>
    <definedName name="______jy5" localSheetId="3" hidden="1">{#N/A,#N/A,FALSE,"masez (10)";#N/A,#N/A,FALSE,"masez (7)";#N/A,#N/A,FALSE,"masez (6)";#N/A,#N/A,FALSE,"masez (5)";#N/A,#N/A,FALSE,"masez (4)";#N/A,#N/A,FALSE,"masez (3)";#N/A,#N/A,FALSE,"masez (2)";#N/A,#N/A,FALSE,"GME";#N/A,#N/A,FALSE,"masez"}</definedName>
    <definedName name="______jy5" localSheetId="10" hidden="1">{#N/A,#N/A,FALSE,"masez (10)";#N/A,#N/A,FALSE,"masez (7)";#N/A,#N/A,FALSE,"masez (6)";#N/A,#N/A,FALSE,"masez (5)";#N/A,#N/A,FALSE,"masez (4)";#N/A,#N/A,FALSE,"masez (3)";#N/A,#N/A,FALSE,"masez (2)";#N/A,#N/A,FALSE,"GME";#N/A,#N/A,FALSE,"masez"}</definedName>
    <definedName name="______jy5" hidden="1">{#N/A,#N/A,FALSE,"masez (10)";#N/A,#N/A,FALSE,"masez (7)";#N/A,#N/A,FALSE,"masez (6)";#N/A,#N/A,FALSE,"masez (5)";#N/A,#N/A,FALSE,"masez (4)";#N/A,#N/A,FALSE,"masez (3)";#N/A,#N/A,FALSE,"masez (2)";#N/A,#N/A,FALSE,"GME";#N/A,#N/A,FALSE,"masez"}</definedName>
    <definedName name="______r" localSheetId="2" hidden="1">{#N/A,#N/A,FALSE,"Total_OC015";#N/A,#N/A,FALSE,"ADMIN";#N/A,#N/A,FALSE,"PROCES";#N/A,#N/A,FALSE,"mecan";#N/A,#N/A,FALSE,"civil";#N/A,#N/A,FALSE,"CAÑER";#N/A,#N/A,FALSE,"ELEC";#N/A,#N/A,FALSE,"INSTR"}</definedName>
    <definedName name="______r" localSheetId="1" hidden="1">{#N/A,#N/A,FALSE,"Total_OC015";#N/A,#N/A,FALSE,"ADMIN";#N/A,#N/A,FALSE,"PROCES";#N/A,#N/A,FALSE,"mecan";#N/A,#N/A,FALSE,"civil";#N/A,#N/A,FALSE,"CAÑER";#N/A,#N/A,FALSE,"ELEC";#N/A,#N/A,FALSE,"INSTR"}</definedName>
    <definedName name="______r" localSheetId="3" hidden="1">{#N/A,#N/A,FALSE,"Total_OC015";#N/A,#N/A,FALSE,"ADMIN";#N/A,#N/A,FALSE,"PROCES";#N/A,#N/A,FALSE,"mecan";#N/A,#N/A,FALSE,"civil";#N/A,#N/A,FALSE,"CAÑER";#N/A,#N/A,FALSE,"ELEC";#N/A,#N/A,FALSE,"INSTR"}</definedName>
    <definedName name="______r" localSheetId="10" hidden="1">{#N/A,#N/A,FALSE,"Total_OC015";#N/A,#N/A,FALSE,"ADMIN";#N/A,#N/A,FALSE,"PROCES";#N/A,#N/A,FALSE,"mecan";#N/A,#N/A,FALSE,"civil";#N/A,#N/A,FALSE,"CAÑER";#N/A,#N/A,FALSE,"ELEC";#N/A,#N/A,FALSE,"INSTR"}</definedName>
    <definedName name="______r" hidden="1">{#N/A,#N/A,FALSE,"Total_OC015";#N/A,#N/A,FALSE,"ADMIN";#N/A,#N/A,FALSE,"PROCES";#N/A,#N/A,FALSE,"mecan";#N/A,#N/A,FALSE,"civil";#N/A,#N/A,FALSE,"CAÑER";#N/A,#N/A,FALSE,"ELEC";#N/A,#N/A,FALSE,"INSTR"}</definedName>
    <definedName name="______tyl2" localSheetId="2" hidden="1">{#N/A,#N/A,FALSE,"masez (10)";#N/A,#N/A,FALSE,"masez (7)";#N/A,#N/A,FALSE,"masez (6)";#N/A,#N/A,FALSE,"masez (5)";#N/A,#N/A,FALSE,"masez (4)";#N/A,#N/A,FALSE,"masez (3)";#N/A,#N/A,FALSE,"masez (2)";#N/A,#N/A,FALSE,"GME";#N/A,#N/A,FALSE,"masez"}</definedName>
    <definedName name="______tyl2" localSheetId="1" hidden="1">{#N/A,#N/A,FALSE,"masez (10)";#N/A,#N/A,FALSE,"masez (7)";#N/A,#N/A,FALSE,"masez (6)";#N/A,#N/A,FALSE,"masez (5)";#N/A,#N/A,FALSE,"masez (4)";#N/A,#N/A,FALSE,"masez (3)";#N/A,#N/A,FALSE,"masez (2)";#N/A,#N/A,FALSE,"GME";#N/A,#N/A,FALSE,"masez"}</definedName>
    <definedName name="______tyl2" localSheetId="3" hidden="1">{#N/A,#N/A,FALSE,"masez (10)";#N/A,#N/A,FALSE,"masez (7)";#N/A,#N/A,FALSE,"masez (6)";#N/A,#N/A,FALSE,"masez (5)";#N/A,#N/A,FALSE,"masez (4)";#N/A,#N/A,FALSE,"masez (3)";#N/A,#N/A,FALSE,"masez (2)";#N/A,#N/A,FALSE,"GME";#N/A,#N/A,FALSE,"masez"}</definedName>
    <definedName name="______tyl2" localSheetId="10" hidden="1">{#N/A,#N/A,FALSE,"masez (10)";#N/A,#N/A,FALSE,"masez (7)";#N/A,#N/A,FALSE,"masez (6)";#N/A,#N/A,FALSE,"masez (5)";#N/A,#N/A,FALSE,"masez (4)";#N/A,#N/A,FALSE,"masez (3)";#N/A,#N/A,FALSE,"masez (2)";#N/A,#N/A,FALSE,"GME";#N/A,#N/A,FALSE,"masez"}</definedName>
    <definedName name="______tyl2" hidden="1">{#N/A,#N/A,FALSE,"masez (10)";#N/A,#N/A,FALSE,"masez (7)";#N/A,#N/A,FALSE,"masez (6)";#N/A,#N/A,FALSE,"masez (5)";#N/A,#N/A,FALSE,"masez (4)";#N/A,#N/A,FALSE,"masez (3)";#N/A,#N/A,FALSE,"masez (2)";#N/A,#N/A,FALSE,"GME";#N/A,#N/A,FALSE,"masez"}</definedName>
    <definedName name="______wq12" localSheetId="2" hidden="1">{#N/A,#N/A,FALSE,"Total_OC015";#N/A,#N/A,FALSE,"ADMIN";#N/A,#N/A,FALSE,"PROCES";#N/A,#N/A,FALSE,"mecan";#N/A,#N/A,FALSE,"civil";#N/A,#N/A,FALSE,"CAÑER";#N/A,#N/A,FALSE,"ELEC";#N/A,#N/A,FALSE,"INSTR"}</definedName>
    <definedName name="______wq12" localSheetId="1" hidden="1">{#N/A,#N/A,FALSE,"Total_OC015";#N/A,#N/A,FALSE,"ADMIN";#N/A,#N/A,FALSE,"PROCES";#N/A,#N/A,FALSE,"mecan";#N/A,#N/A,FALSE,"civil";#N/A,#N/A,FALSE,"CAÑER";#N/A,#N/A,FALSE,"ELEC";#N/A,#N/A,FALSE,"INSTR"}</definedName>
    <definedName name="______wq12" localSheetId="3" hidden="1">{#N/A,#N/A,FALSE,"Total_OC015";#N/A,#N/A,FALSE,"ADMIN";#N/A,#N/A,FALSE,"PROCES";#N/A,#N/A,FALSE,"mecan";#N/A,#N/A,FALSE,"civil";#N/A,#N/A,FALSE,"CAÑER";#N/A,#N/A,FALSE,"ELEC";#N/A,#N/A,FALSE,"INSTR"}</definedName>
    <definedName name="______wq12" localSheetId="10" hidden="1">{#N/A,#N/A,FALSE,"Total_OC015";#N/A,#N/A,FALSE,"ADMIN";#N/A,#N/A,FALSE,"PROCES";#N/A,#N/A,FALSE,"mecan";#N/A,#N/A,FALSE,"civil";#N/A,#N/A,FALSE,"CAÑER";#N/A,#N/A,FALSE,"ELEC";#N/A,#N/A,FALSE,"INSTR"}</definedName>
    <definedName name="______wq12" hidden="1">{#N/A,#N/A,FALSE,"Total_OC015";#N/A,#N/A,FALSE,"ADMIN";#N/A,#N/A,FALSE,"PROCES";#N/A,#N/A,FALSE,"mecan";#N/A,#N/A,FALSE,"civil";#N/A,#N/A,FALSE,"CAÑER";#N/A,#N/A,FALSE,"ELEC";#N/A,#N/A,FALSE,"INSTR"}</definedName>
    <definedName name="______wrn1" localSheetId="2" hidden="1">{#N/A,#N/A,TRUE,"Est. de Fact.";#N/A,#N/A,TRUE,"Capitulo 19";#N/A,#N/A,TRUE,"Proyecto P855"}</definedName>
    <definedName name="______wrn1" localSheetId="1" hidden="1">{#N/A,#N/A,TRUE,"Est. de Fact.";#N/A,#N/A,TRUE,"Capitulo 19";#N/A,#N/A,TRUE,"Proyecto P855"}</definedName>
    <definedName name="______wrn1" localSheetId="3" hidden="1">{#N/A,#N/A,TRUE,"Est. de Fact.";#N/A,#N/A,TRUE,"Capitulo 19";#N/A,#N/A,TRUE,"Proyecto P855"}</definedName>
    <definedName name="______wrn1" localSheetId="10" hidden="1">{#N/A,#N/A,TRUE,"Est. de Fact.";#N/A,#N/A,TRUE,"Capitulo 19";#N/A,#N/A,TRUE,"Proyecto P855"}</definedName>
    <definedName name="______wrn1" hidden="1">{#N/A,#N/A,TRUE,"Est. de Fact.";#N/A,#N/A,TRUE,"Capitulo 19";#N/A,#N/A,TRUE,"Proyecto P855"}</definedName>
    <definedName name="______zx2" localSheetId="2" hidden="1">{#N/A,#N/A,FALSE,"masez (10)";#N/A,#N/A,FALSE,"masez (7)";#N/A,#N/A,FALSE,"masez (6)";#N/A,#N/A,FALSE,"masez (5)";#N/A,#N/A,FALSE,"masez (4)";#N/A,#N/A,FALSE,"masez (3)";#N/A,#N/A,FALSE,"masez (2)";#N/A,#N/A,FALSE,"GME";#N/A,#N/A,FALSE,"masez"}</definedName>
    <definedName name="______zx2" localSheetId="1" hidden="1">{#N/A,#N/A,FALSE,"masez (10)";#N/A,#N/A,FALSE,"masez (7)";#N/A,#N/A,FALSE,"masez (6)";#N/A,#N/A,FALSE,"masez (5)";#N/A,#N/A,FALSE,"masez (4)";#N/A,#N/A,FALSE,"masez (3)";#N/A,#N/A,FALSE,"masez (2)";#N/A,#N/A,FALSE,"GME";#N/A,#N/A,FALSE,"masez"}</definedName>
    <definedName name="______zx2" localSheetId="3" hidden="1">{#N/A,#N/A,FALSE,"masez (10)";#N/A,#N/A,FALSE,"masez (7)";#N/A,#N/A,FALSE,"masez (6)";#N/A,#N/A,FALSE,"masez (5)";#N/A,#N/A,FALSE,"masez (4)";#N/A,#N/A,FALSE,"masez (3)";#N/A,#N/A,FALSE,"masez (2)";#N/A,#N/A,FALSE,"GME";#N/A,#N/A,FALSE,"masez"}</definedName>
    <definedName name="______zx2" localSheetId="10" hidden="1">{#N/A,#N/A,FALSE,"masez (10)";#N/A,#N/A,FALSE,"masez (7)";#N/A,#N/A,FALSE,"masez (6)";#N/A,#N/A,FALSE,"masez (5)";#N/A,#N/A,FALSE,"masez (4)";#N/A,#N/A,FALSE,"masez (3)";#N/A,#N/A,FALSE,"masez (2)";#N/A,#N/A,FALSE,"GME";#N/A,#N/A,FALSE,"masez"}</definedName>
    <definedName name="______zx2" hidden="1">{#N/A,#N/A,FALSE,"masez (10)";#N/A,#N/A,FALSE,"masez (7)";#N/A,#N/A,FALSE,"masez (6)";#N/A,#N/A,FALSE,"masez (5)";#N/A,#N/A,FALSE,"masez (4)";#N/A,#N/A,FALSE,"masez (3)";#N/A,#N/A,FALSE,"masez (2)";#N/A,#N/A,FALSE,"GME";#N/A,#N/A,FALSE,"masez"}</definedName>
    <definedName name="_____FC" localSheetId="2" hidden="1">{"DETALLE_1996",#N/A,FALSE,"flujo";"DETALLE_1997",#N/A,FALSE,"flujo";"GASTOS_INCURRIDOS_1996",#N/A,FALSE,"flujo";"GASTOS_PROGRAMADOS_PARA_1997",#N/A,FALSE,"flujo";#N/A,#N/A,FALSE,"comparat";#N/A,#N/A,FALSE,"costos";#N/A,#N/A,FALSE,"proyctrol"}</definedName>
    <definedName name="_____FC" localSheetId="1" hidden="1">{"DETALLE_1996",#N/A,FALSE,"flujo";"DETALLE_1997",#N/A,FALSE,"flujo";"GASTOS_INCURRIDOS_1996",#N/A,FALSE,"flujo";"GASTOS_PROGRAMADOS_PARA_1997",#N/A,FALSE,"flujo";#N/A,#N/A,FALSE,"comparat";#N/A,#N/A,FALSE,"costos";#N/A,#N/A,FALSE,"proyctrol"}</definedName>
    <definedName name="_____FC" localSheetId="3" hidden="1">{"DETALLE_1996",#N/A,FALSE,"flujo";"DETALLE_1997",#N/A,FALSE,"flujo";"GASTOS_INCURRIDOS_1996",#N/A,FALSE,"flujo";"GASTOS_PROGRAMADOS_PARA_1997",#N/A,FALSE,"flujo";#N/A,#N/A,FALSE,"comparat";#N/A,#N/A,FALSE,"costos";#N/A,#N/A,FALSE,"proyctrol"}</definedName>
    <definedName name="_____FC" localSheetId="10" hidden="1">{"DETALLE_1996",#N/A,FALSE,"flujo";"DETALLE_1997",#N/A,FALSE,"flujo";"GASTOS_INCURRIDOS_1996",#N/A,FALSE,"flujo";"GASTOS_PROGRAMADOS_PARA_1997",#N/A,FALSE,"flujo";#N/A,#N/A,FALSE,"comparat";#N/A,#N/A,FALSE,"costos";#N/A,#N/A,FALSE,"proyctrol"}</definedName>
    <definedName name="_____FC" hidden="1">{"DETALLE_1996",#N/A,FALSE,"flujo";"DETALLE_1997",#N/A,FALSE,"flujo";"GASTOS_INCURRIDOS_1996",#N/A,FALSE,"flujo";"GASTOS_PROGRAMADOS_PARA_1997",#N/A,FALSE,"flujo";#N/A,#N/A,FALSE,"comparat";#N/A,#N/A,FALSE,"costos";#N/A,#N/A,FALSE,"proyctrol"}</definedName>
    <definedName name="_____FHE7" localSheetId="2" hidden="1">{#N/A,#N/A,FALSE,"masez (10)";#N/A,#N/A,FALSE,"masez (7)";#N/A,#N/A,FALSE,"masez (6)";#N/A,#N/A,FALSE,"masez (5)";#N/A,#N/A,FALSE,"masez (4)";#N/A,#N/A,FALSE,"masez (3)";#N/A,#N/A,FALSE,"masez (2)";#N/A,#N/A,FALSE,"GME";#N/A,#N/A,FALSE,"masez"}</definedName>
    <definedName name="_____FHE7" localSheetId="1" hidden="1">{#N/A,#N/A,FALSE,"masez (10)";#N/A,#N/A,FALSE,"masez (7)";#N/A,#N/A,FALSE,"masez (6)";#N/A,#N/A,FALSE,"masez (5)";#N/A,#N/A,FALSE,"masez (4)";#N/A,#N/A,FALSE,"masez (3)";#N/A,#N/A,FALSE,"masez (2)";#N/A,#N/A,FALSE,"GME";#N/A,#N/A,FALSE,"masez"}</definedName>
    <definedName name="_____FHE7" localSheetId="3" hidden="1">{#N/A,#N/A,FALSE,"masez (10)";#N/A,#N/A,FALSE,"masez (7)";#N/A,#N/A,FALSE,"masez (6)";#N/A,#N/A,FALSE,"masez (5)";#N/A,#N/A,FALSE,"masez (4)";#N/A,#N/A,FALSE,"masez (3)";#N/A,#N/A,FALSE,"masez (2)";#N/A,#N/A,FALSE,"GME";#N/A,#N/A,FALSE,"masez"}</definedName>
    <definedName name="_____FHE7" localSheetId="10" hidden="1">{#N/A,#N/A,FALSE,"masez (10)";#N/A,#N/A,FALSE,"masez (7)";#N/A,#N/A,FALSE,"masez (6)";#N/A,#N/A,FALSE,"masez (5)";#N/A,#N/A,FALSE,"masez (4)";#N/A,#N/A,FALSE,"masez (3)";#N/A,#N/A,FALSE,"masez (2)";#N/A,#N/A,FALSE,"GME";#N/A,#N/A,FALSE,"masez"}</definedName>
    <definedName name="_____FHE7" hidden="1">{#N/A,#N/A,FALSE,"masez (10)";#N/A,#N/A,FALSE,"masez (7)";#N/A,#N/A,FALSE,"masez (6)";#N/A,#N/A,FALSE,"masez (5)";#N/A,#N/A,FALSE,"masez (4)";#N/A,#N/A,FALSE,"masez (3)";#N/A,#N/A,FALSE,"masez (2)";#N/A,#N/A,FALSE,"GME";#N/A,#N/A,FALSE,"masez"}</definedName>
    <definedName name="_____jy5" localSheetId="2" hidden="1">{#N/A,#N/A,FALSE,"masez (10)";#N/A,#N/A,FALSE,"masez (7)";#N/A,#N/A,FALSE,"masez (6)";#N/A,#N/A,FALSE,"masez (5)";#N/A,#N/A,FALSE,"masez (4)";#N/A,#N/A,FALSE,"masez (3)";#N/A,#N/A,FALSE,"masez (2)";#N/A,#N/A,FALSE,"GME";#N/A,#N/A,FALSE,"masez"}</definedName>
    <definedName name="_____jy5" localSheetId="1" hidden="1">{#N/A,#N/A,FALSE,"masez (10)";#N/A,#N/A,FALSE,"masez (7)";#N/A,#N/A,FALSE,"masez (6)";#N/A,#N/A,FALSE,"masez (5)";#N/A,#N/A,FALSE,"masez (4)";#N/A,#N/A,FALSE,"masez (3)";#N/A,#N/A,FALSE,"masez (2)";#N/A,#N/A,FALSE,"GME";#N/A,#N/A,FALSE,"masez"}</definedName>
    <definedName name="_____jy5" localSheetId="3" hidden="1">{#N/A,#N/A,FALSE,"masez (10)";#N/A,#N/A,FALSE,"masez (7)";#N/A,#N/A,FALSE,"masez (6)";#N/A,#N/A,FALSE,"masez (5)";#N/A,#N/A,FALSE,"masez (4)";#N/A,#N/A,FALSE,"masez (3)";#N/A,#N/A,FALSE,"masez (2)";#N/A,#N/A,FALSE,"GME";#N/A,#N/A,FALSE,"masez"}</definedName>
    <definedName name="_____jy5" localSheetId="10" hidden="1">{#N/A,#N/A,FALSE,"masez (10)";#N/A,#N/A,FALSE,"masez (7)";#N/A,#N/A,FALSE,"masez (6)";#N/A,#N/A,FALSE,"masez (5)";#N/A,#N/A,FALSE,"masez (4)";#N/A,#N/A,FALSE,"masez (3)";#N/A,#N/A,FALSE,"masez (2)";#N/A,#N/A,FALSE,"GME";#N/A,#N/A,FALSE,"masez"}</definedName>
    <definedName name="_____jy5" hidden="1">{#N/A,#N/A,FALSE,"masez (10)";#N/A,#N/A,FALSE,"masez (7)";#N/A,#N/A,FALSE,"masez (6)";#N/A,#N/A,FALSE,"masez (5)";#N/A,#N/A,FALSE,"masez (4)";#N/A,#N/A,FALSE,"masez (3)";#N/A,#N/A,FALSE,"masez (2)";#N/A,#N/A,FALSE,"GME";#N/A,#N/A,FALSE,"masez"}</definedName>
    <definedName name="_____r" localSheetId="2" hidden="1">{#N/A,#N/A,FALSE,"masez (10)";#N/A,#N/A,FALSE,"masez (7)";#N/A,#N/A,FALSE,"masez (6)";#N/A,#N/A,FALSE,"masez (5)";#N/A,#N/A,FALSE,"masez (4)";#N/A,#N/A,FALSE,"masez (3)";#N/A,#N/A,FALSE,"masez (2)";#N/A,#N/A,FALSE,"GME";#N/A,#N/A,FALSE,"masez"}</definedName>
    <definedName name="_____r" localSheetId="1" hidden="1">{#N/A,#N/A,FALSE,"masez (10)";#N/A,#N/A,FALSE,"masez (7)";#N/A,#N/A,FALSE,"masez (6)";#N/A,#N/A,FALSE,"masez (5)";#N/A,#N/A,FALSE,"masez (4)";#N/A,#N/A,FALSE,"masez (3)";#N/A,#N/A,FALSE,"masez (2)";#N/A,#N/A,FALSE,"GME";#N/A,#N/A,FALSE,"masez"}</definedName>
    <definedName name="_____r" localSheetId="3" hidden="1">{#N/A,#N/A,FALSE,"masez (10)";#N/A,#N/A,FALSE,"masez (7)";#N/A,#N/A,FALSE,"masez (6)";#N/A,#N/A,FALSE,"masez (5)";#N/A,#N/A,FALSE,"masez (4)";#N/A,#N/A,FALSE,"masez (3)";#N/A,#N/A,FALSE,"masez (2)";#N/A,#N/A,FALSE,"GME";#N/A,#N/A,FALSE,"masez"}</definedName>
    <definedName name="_____r" localSheetId="10" hidden="1">{#N/A,#N/A,FALSE,"masez (10)";#N/A,#N/A,FALSE,"masez (7)";#N/A,#N/A,FALSE,"masez (6)";#N/A,#N/A,FALSE,"masez (5)";#N/A,#N/A,FALSE,"masez (4)";#N/A,#N/A,FALSE,"masez (3)";#N/A,#N/A,FALSE,"masez (2)";#N/A,#N/A,FALSE,"GME";#N/A,#N/A,FALSE,"masez"}</definedName>
    <definedName name="_____r" hidden="1">{#N/A,#N/A,FALSE,"masez (10)";#N/A,#N/A,FALSE,"masez (7)";#N/A,#N/A,FALSE,"masez (6)";#N/A,#N/A,FALSE,"masez (5)";#N/A,#N/A,FALSE,"masez (4)";#N/A,#N/A,FALSE,"masez (3)";#N/A,#N/A,FALSE,"masez (2)";#N/A,#N/A,FALSE,"GME";#N/A,#N/A,FALSE,"masez"}</definedName>
    <definedName name="_____tyl2" localSheetId="2" hidden="1">{#N/A,#N/A,FALSE,"masez (10)";#N/A,#N/A,FALSE,"masez (7)";#N/A,#N/A,FALSE,"masez (6)";#N/A,#N/A,FALSE,"masez (5)";#N/A,#N/A,FALSE,"masez (4)";#N/A,#N/A,FALSE,"masez (3)";#N/A,#N/A,FALSE,"masez (2)";#N/A,#N/A,FALSE,"GME";#N/A,#N/A,FALSE,"masez"}</definedName>
    <definedName name="_____tyl2" localSheetId="1" hidden="1">{#N/A,#N/A,FALSE,"masez (10)";#N/A,#N/A,FALSE,"masez (7)";#N/A,#N/A,FALSE,"masez (6)";#N/A,#N/A,FALSE,"masez (5)";#N/A,#N/A,FALSE,"masez (4)";#N/A,#N/A,FALSE,"masez (3)";#N/A,#N/A,FALSE,"masez (2)";#N/A,#N/A,FALSE,"GME";#N/A,#N/A,FALSE,"masez"}</definedName>
    <definedName name="_____tyl2" localSheetId="3" hidden="1">{#N/A,#N/A,FALSE,"masez (10)";#N/A,#N/A,FALSE,"masez (7)";#N/A,#N/A,FALSE,"masez (6)";#N/A,#N/A,FALSE,"masez (5)";#N/A,#N/A,FALSE,"masez (4)";#N/A,#N/A,FALSE,"masez (3)";#N/A,#N/A,FALSE,"masez (2)";#N/A,#N/A,FALSE,"GME";#N/A,#N/A,FALSE,"masez"}</definedName>
    <definedName name="_____tyl2" localSheetId="10" hidden="1">{#N/A,#N/A,FALSE,"masez (10)";#N/A,#N/A,FALSE,"masez (7)";#N/A,#N/A,FALSE,"masez (6)";#N/A,#N/A,FALSE,"masez (5)";#N/A,#N/A,FALSE,"masez (4)";#N/A,#N/A,FALSE,"masez (3)";#N/A,#N/A,FALSE,"masez (2)";#N/A,#N/A,FALSE,"GME";#N/A,#N/A,FALSE,"masez"}</definedName>
    <definedName name="_____tyl2" hidden="1">{#N/A,#N/A,FALSE,"masez (10)";#N/A,#N/A,FALSE,"masez (7)";#N/A,#N/A,FALSE,"masez (6)";#N/A,#N/A,FALSE,"masez (5)";#N/A,#N/A,FALSE,"masez (4)";#N/A,#N/A,FALSE,"masez (3)";#N/A,#N/A,FALSE,"masez (2)";#N/A,#N/A,FALSE,"GME";#N/A,#N/A,FALSE,"masez"}</definedName>
    <definedName name="_____wrn1" localSheetId="2" hidden="1">{#N/A,#N/A,TRUE,"Est. de Fact.";#N/A,#N/A,TRUE,"Capitulo 19";#N/A,#N/A,TRUE,"Proyecto P855"}</definedName>
    <definedName name="_____wrn1" localSheetId="1" hidden="1">{#N/A,#N/A,TRUE,"Est. de Fact.";#N/A,#N/A,TRUE,"Capitulo 19";#N/A,#N/A,TRUE,"Proyecto P855"}</definedName>
    <definedName name="_____wrn1" localSheetId="3" hidden="1">{#N/A,#N/A,TRUE,"Est. de Fact.";#N/A,#N/A,TRUE,"Capitulo 19";#N/A,#N/A,TRUE,"Proyecto P855"}</definedName>
    <definedName name="_____wrn1" localSheetId="10" hidden="1">{#N/A,#N/A,TRUE,"Est. de Fact.";#N/A,#N/A,TRUE,"Capitulo 19";#N/A,#N/A,TRUE,"Proyecto P855"}</definedName>
    <definedName name="_____wrn1" hidden="1">{#N/A,#N/A,TRUE,"Est. de Fact.";#N/A,#N/A,TRUE,"Capitulo 19";#N/A,#N/A,TRUE,"Proyecto P855"}</definedName>
    <definedName name="_____zx2" localSheetId="2" hidden="1">{#N/A,#N/A,FALSE,"masez (10)";#N/A,#N/A,FALSE,"masez (7)";#N/A,#N/A,FALSE,"masez (6)";#N/A,#N/A,FALSE,"masez (5)";#N/A,#N/A,FALSE,"masez (4)";#N/A,#N/A,FALSE,"masez (3)";#N/A,#N/A,FALSE,"masez (2)";#N/A,#N/A,FALSE,"GME";#N/A,#N/A,FALSE,"masez"}</definedName>
    <definedName name="_____zx2" localSheetId="1" hidden="1">{#N/A,#N/A,FALSE,"masez (10)";#N/A,#N/A,FALSE,"masez (7)";#N/A,#N/A,FALSE,"masez (6)";#N/A,#N/A,FALSE,"masez (5)";#N/A,#N/A,FALSE,"masez (4)";#N/A,#N/A,FALSE,"masez (3)";#N/A,#N/A,FALSE,"masez (2)";#N/A,#N/A,FALSE,"GME";#N/A,#N/A,FALSE,"masez"}</definedName>
    <definedName name="_____zx2" localSheetId="3" hidden="1">{#N/A,#N/A,FALSE,"masez (10)";#N/A,#N/A,FALSE,"masez (7)";#N/A,#N/A,FALSE,"masez (6)";#N/A,#N/A,FALSE,"masez (5)";#N/A,#N/A,FALSE,"masez (4)";#N/A,#N/A,FALSE,"masez (3)";#N/A,#N/A,FALSE,"masez (2)";#N/A,#N/A,FALSE,"GME";#N/A,#N/A,FALSE,"masez"}</definedName>
    <definedName name="_____zx2" localSheetId="10" hidden="1">{#N/A,#N/A,FALSE,"masez (10)";#N/A,#N/A,FALSE,"masez (7)";#N/A,#N/A,FALSE,"masez (6)";#N/A,#N/A,FALSE,"masez (5)";#N/A,#N/A,FALSE,"masez (4)";#N/A,#N/A,FALSE,"masez (3)";#N/A,#N/A,FALSE,"masez (2)";#N/A,#N/A,FALSE,"GME";#N/A,#N/A,FALSE,"masez"}</definedName>
    <definedName name="_____zx2" hidden="1">{#N/A,#N/A,FALSE,"masez (10)";#N/A,#N/A,FALSE,"masez (7)";#N/A,#N/A,FALSE,"masez (6)";#N/A,#N/A,FALSE,"masez (5)";#N/A,#N/A,FALSE,"masez (4)";#N/A,#N/A,FALSE,"masez (3)";#N/A,#N/A,FALSE,"masez (2)";#N/A,#N/A,FALSE,"GME";#N/A,#N/A,FALSE,"masez"}</definedName>
    <definedName name="____cc1" localSheetId="2" hidden="1">{"DETALLE_1996",#N/A,FALSE,"flujo";"DETALLE_1997",#N/A,FALSE,"flujo";"GASTOS_INCURRIDOS_1996",#N/A,FALSE,"flujo";"GASTOS_PROGRAMADOS_PARA_1997",#N/A,FALSE,"flujo";#N/A,#N/A,FALSE,"comparat";#N/A,#N/A,FALSE,"costos";#N/A,#N/A,FALSE,"proyctrol"}</definedName>
    <definedName name="____cc1" localSheetId="1" hidden="1">{"DETALLE_1996",#N/A,FALSE,"flujo";"DETALLE_1997",#N/A,FALSE,"flujo";"GASTOS_INCURRIDOS_1996",#N/A,FALSE,"flujo";"GASTOS_PROGRAMADOS_PARA_1997",#N/A,FALSE,"flujo";#N/A,#N/A,FALSE,"comparat";#N/A,#N/A,FALSE,"costos";#N/A,#N/A,FALSE,"proyctrol"}</definedName>
    <definedName name="____cc1" localSheetId="3" hidden="1">{"DETALLE_1996",#N/A,FALSE,"flujo";"DETALLE_1997",#N/A,FALSE,"flujo";"GASTOS_INCURRIDOS_1996",#N/A,FALSE,"flujo";"GASTOS_PROGRAMADOS_PARA_1997",#N/A,FALSE,"flujo";#N/A,#N/A,FALSE,"comparat";#N/A,#N/A,FALSE,"costos";#N/A,#N/A,FALSE,"proyctrol"}</definedName>
    <definedName name="____cc1" localSheetId="10" hidden="1">{"DETALLE_1996",#N/A,FALSE,"flujo";"DETALLE_1997",#N/A,FALSE,"flujo";"GASTOS_INCURRIDOS_1996",#N/A,FALSE,"flujo";"GASTOS_PROGRAMADOS_PARA_1997",#N/A,FALSE,"flujo";#N/A,#N/A,FALSE,"comparat";#N/A,#N/A,FALSE,"costos";#N/A,#N/A,FALSE,"proyctrol"}</definedName>
    <definedName name="____cc1" hidden="1">{"DETALLE_1996",#N/A,FALSE,"flujo";"DETALLE_1997",#N/A,FALSE,"flujo";"GASTOS_INCURRIDOS_1996",#N/A,FALSE,"flujo";"GASTOS_PROGRAMADOS_PARA_1997",#N/A,FALSE,"flujo";#N/A,#N/A,FALSE,"comparat";#N/A,#N/A,FALSE,"costos";#N/A,#N/A,FALSE,"proyctrol"}</definedName>
    <definedName name="____FC" localSheetId="2" hidden="1">{"DETALLE_1996",#N/A,FALSE,"flujo";"DETALLE_1997",#N/A,FALSE,"flujo";"GASTOS_INCURRIDOS_1996",#N/A,FALSE,"flujo";"GASTOS_PROGRAMADOS_PARA_1997",#N/A,FALSE,"flujo";#N/A,#N/A,FALSE,"comparat";#N/A,#N/A,FALSE,"costos";#N/A,#N/A,FALSE,"proyctrol"}</definedName>
    <definedName name="____FC" localSheetId="1" hidden="1">{"DETALLE_1996",#N/A,FALSE,"flujo";"DETALLE_1997",#N/A,FALSE,"flujo";"GASTOS_INCURRIDOS_1996",#N/A,FALSE,"flujo";"GASTOS_PROGRAMADOS_PARA_1997",#N/A,FALSE,"flujo";#N/A,#N/A,FALSE,"comparat";#N/A,#N/A,FALSE,"costos";#N/A,#N/A,FALSE,"proyctrol"}</definedName>
    <definedName name="____FC" localSheetId="3" hidden="1">{"DETALLE_1996",#N/A,FALSE,"flujo";"DETALLE_1997",#N/A,FALSE,"flujo";"GASTOS_INCURRIDOS_1996",#N/A,FALSE,"flujo";"GASTOS_PROGRAMADOS_PARA_1997",#N/A,FALSE,"flujo";#N/A,#N/A,FALSE,"comparat";#N/A,#N/A,FALSE,"costos";#N/A,#N/A,FALSE,"proyctrol"}</definedName>
    <definedName name="____FC" localSheetId="10" hidden="1">{"DETALLE_1996",#N/A,FALSE,"flujo";"DETALLE_1997",#N/A,FALSE,"flujo";"GASTOS_INCURRIDOS_1996",#N/A,FALSE,"flujo";"GASTOS_PROGRAMADOS_PARA_1997",#N/A,FALSE,"flujo";#N/A,#N/A,FALSE,"comparat";#N/A,#N/A,FALSE,"costos";#N/A,#N/A,FALSE,"proyctrol"}</definedName>
    <definedName name="____FC" hidden="1">{"DETALLE_1996",#N/A,FALSE,"flujo";"DETALLE_1997",#N/A,FALSE,"flujo";"GASTOS_INCURRIDOS_1996",#N/A,FALSE,"flujo";"GASTOS_PROGRAMADOS_PARA_1997",#N/A,FALSE,"flujo";#N/A,#N/A,FALSE,"comparat";#N/A,#N/A,FALSE,"costos";#N/A,#N/A,FALSE,"proyctrol"}</definedName>
    <definedName name="____FHE7" localSheetId="2" hidden="1">{#N/A,#N/A,FALSE,"masez (10)";#N/A,#N/A,FALSE,"masez (7)";#N/A,#N/A,FALSE,"masez (6)";#N/A,#N/A,FALSE,"masez (5)";#N/A,#N/A,FALSE,"masez (4)";#N/A,#N/A,FALSE,"masez (3)";#N/A,#N/A,FALSE,"masez (2)";#N/A,#N/A,FALSE,"GME";#N/A,#N/A,FALSE,"masez"}</definedName>
    <definedName name="____FHE7" localSheetId="1" hidden="1">{#N/A,#N/A,FALSE,"masez (10)";#N/A,#N/A,FALSE,"masez (7)";#N/A,#N/A,FALSE,"masez (6)";#N/A,#N/A,FALSE,"masez (5)";#N/A,#N/A,FALSE,"masez (4)";#N/A,#N/A,FALSE,"masez (3)";#N/A,#N/A,FALSE,"masez (2)";#N/A,#N/A,FALSE,"GME";#N/A,#N/A,FALSE,"masez"}</definedName>
    <definedName name="____FHE7" localSheetId="3" hidden="1">{#N/A,#N/A,FALSE,"masez (10)";#N/A,#N/A,FALSE,"masez (7)";#N/A,#N/A,FALSE,"masez (6)";#N/A,#N/A,FALSE,"masez (5)";#N/A,#N/A,FALSE,"masez (4)";#N/A,#N/A,FALSE,"masez (3)";#N/A,#N/A,FALSE,"masez (2)";#N/A,#N/A,FALSE,"GME";#N/A,#N/A,FALSE,"masez"}</definedName>
    <definedName name="____FHE7" localSheetId="10" hidden="1">{#N/A,#N/A,FALSE,"masez (10)";#N/A,#N/A,FALSE,"masez (7)";#N/A,#N/A,FALSE,"masez (6)";#N/A,#N/A,FALSE,"masez (5)";#N/A,#N/A,FALSE,"masez (4)";#N/A,#N/A,FALSE,"masez (3)";#N/A,#N/A,FALSE,"masez (2)";#N/A,#N/A,FALSE,"GME";#N/A,#N/A,FALSE,"masez"}</definedName>
    <definedName name="____FHE7" hidden="1">{#N/A,#N/A,FALSE,"masez (10)";#N/A,#N/A,FALSE,"masez (7)";#N/A,#N/A,FALSE,"masez (6)";#N/A,#N/A,FALSE,"masez (5)";#N/A,#N/A,FALSE,"masez (4)";#N/A,#N/A,FALSE,"masez (3)";#N/A,#N/A,FALSE,"masez (2)";#N/A,#N/A,FALSE,"GME";#N/A,#N/A,FALSE,"masez"}</definedName>
    <definedName name="____gl1" localSheetId="2" hidden="1">{#N/A,#N/A,FALSE,"Total_OC015";#N/A,#N/A,FALSE,"ADMIN";#N/A,#N/A,FALSE,"PROCES";#N/A,#N/A,FALSE,"mecan";#N/A,#N/A,FALSE,"civil";#N/A,#N/A,FALSE,"CAÑER";#N/A,#N/A,FALSE,"ELEC";#N/A,#N/A,FALSE,"INSTR"}</definedName>
    <definedName name="____gl1" localSheetId="1" hidden="1">{#N/A,#N/A,FALSE,"Total_OC015";#N/A,#N/A,FALSE,"ADMIN";#N/A,#N/A,FALSE,"PROCES";#N/A,#N/A,FALSE,"mecan";#N/A,#N/A,FALSE,"civil";#N/A,#N/A,FALSE,"CAÑER";#N/A,#N/A,FALSE,"ELEC";#N/A,#N/A,FALSE,"INSTR"}</definedName>
    <definedName name="____gl1" localSheetId="3" hidden="1">{#N/A,#N/A,FALSE,"Total_OC015";#N/A,#N/A,FALSE,"ADMIN";#N/A,#N/A,FALSE,"PROCES";#N/A,#N/A,FALSE,"mecan";#N/A,#N/A,FALSE,"civil";#N/A,#N/A,FALSE,"CAÑER";#N/A,#N/A,FALSE,"ELEC";#N/A,#N/A,FALSE,"INSTR"}</definedName>
    <definedName name="____gl1" localSheetId="10" hidden="1">{#N/A,#N/A,FALSE,"Total_OC015";#N/A,#N/A,FALSE,"ADMIN";#N/A,#N/A,FALSE,"PROCES";#N/A,#N/A,FALSE,"mecan";#N/A,#N/A,FALSE,"civil";#N/A,#N/A,FALSE,"CAÑER";#N/A,#N/A,FALSE,"ELEC";#N/A,#N/A,FALSE,"INSTR"}</definedName>
    <definedName name="____gl1" hidden="1">{#N/A,#N/A,FALSE,"Total_OC015";#N/A,#N/A,FALSE,"ADMIN";#N/A,#N/A,FALSE,"PROCES";#N/A,#N/A,FALSE,"mecan";#N/A,#N/A,FALSE,"civil";#N/A,#N/A,FALSE,"CAÑER";#N/A,#N/A,FALSE,"ELEC";#N/A,#N/A,FALSE,"INSTR"}</definedName>
    <definedName name="____jy5" localSheetId="2" hidden="1">{#N/A,#N/A,FALSE,"masez (10)";#N/A,#N/A,FALSE,"masez (7)";#N/A,#N/A,FALSE,"masez (6)";#N/A,#N/A,FALSE,"masez (5)";#N/A,#N/A,FALSE,"masez (4)";#N/A,#N/A,FALSE,"masez (3)";#N/A,#N/A,FALSE,"masez (2)";#N/A,#N/A,FALSE,"GME";#N/A,#N/A,FALSE,"masez"}</definedName>
    <definedName name="____jy5" localSheetId="1" hidden="1">{#N/A,#N/A,FALSE,"masez (10)";#N/A,#N/A,FALSE,"masez (7)";#N/A,#N/A,FALSE,"masez (6)";#N/A,#N/A,FALSE,"masez (5)";#N/A,#N/A,FALSE,"masez (4)";#N/A,#N/A,FALSE,"masez (3)";#N/A,#N/A,FALSE,"masez (2)";#N/A,#N/A,FALSE,"GME";#N/A,#N/A,FALSE,"masez"}</definedName>
    <definedName name="____jy5" localSheetId="3" hidden="1">{#N/A,#N/A,FALSE,"masez (10)";#N/A,#N/A,FALSE,"masez (7)";#N/A,#N/A,FALSE,"masez (6)";#N/A,#N/A,FALSE,"masez (5)";#N/A,#N/A,FALSE,"masez (4)";#N/A,#N/A,FALSE,"masez (3)";#N/A,#N/A,FALSE,"masez (2)";#N/A,#N/A,FALSE,"GME";#N/A,#N/A,FALSE,"masez"}</definedName>
    <definedName name="____jy5" localSheetId="10" hidden="1">{#N/A,#N/A,FALSE,"masez (10)";#N/A,#N/A,FALSE,"masez (7)";#N/A,#N/A,FALSE,"masez (6)";#N/A,#N/A,FALSE,"masez (5)";#N/A,#N/A,FALSE,"masez (4)";#N/A,#N/A,FALSE,"masez (3)";#N/A,#N/A,FALSE,"masez (2)";#N/A,#N/A,FALSE,"GME";#N/A,#N/A,FALSE,"masez"}</definedName>
    <definedName name="____jy5" hidden="1">{#N/A,#N/A,FALSE,"masez (10)";#N/A,#N/A,FALSE,"masez (7)";#N/A,#N/A,FALSE,"masez (6)";#N/A,#N/A,FALSE,"masez (5)";#N/A,#N/A,FALSE,"masez (4)";#N/A,#N/A,FALSE,"masez (3)";#N/A,#N/A,FALSE,"masez (2)";#N/A,#N/A,FALSE,"GME";#N/A,#N/A,FALSE,"masez"}</definedName>
    <definedName name="____key1" hidden="1">#REF!</definedName>
    <definedName name="____REV1" localSheetId="2" hidden="1">{"Graf_Carga Trab",#N/A,FALSE,"Grafi_Carga Trab";"Graf_Venta Flujo",#N/A,FALSE,"Grafi_Carga Trab"}</definedName>
    <definedName name="____REV1" localSheetId="1" hidden="1">{"Graf_Carga Trab",#N/A,FALSE,"Grafi_Carga Trab";"Graf_Venta Flujo",#N/A,FALSE,"Grafi_Carga Trab"}</definedName>
    <definedName name="____REV1" localSheetId="3" hidden="1">{"Graf_Carga Trab",#N/A,FALSE,"Grafi_Carga Trab";"Graf_Venta Flujo",#N/A,FALSE,"Grafi_Carga Trab"}</definedName>
    <definedName name="____REV1" localSheetId="10" hidden="1">{"Graf_Carga Trab",#N/A,FALSE,"Grafi_Carga Trab";"Graf_Venta Flujo",#N/A,FALSE,"Grafi_Carga Trab"}</definedName>
    <definedName name="____REV1" hidden="1">{"Graf_Carga Trab",#N/A,FALSE,"Grafi_Carga Trab";"Graf_Venta Flujo",#N/A,FALSE,"Grafi_Carga Trab"}</definedName>
    <definedName name="____REV11" localSheetId="2" hidden="1">{"Graf_Carga Trab",#N/A,FALSE,"Grafi_Carga Trab";"Graf_Venta Flujo",#N/A,FALSE,"Grafi_Carga Trab"}</definedName>
    <definedName name="____REV11" localSheetId="1" hidden="1">{"Graf_Carga Trab",#N/A,FALSE,"Grafi_Carga Trab";"Graf_Venta Flujo",#N/A,FALSE,"Grafi_Carga Trab"}</definedName>
    <definedName name="____REV11" localSheetId="3" hidden="1">{"Graf_Carga Trab",#N/A,FALSE,"Grafi_Carga Trab";"Graf_Venta Flujo",#N/A,FALSE,"Grafi_Carga Trab"}</definedName>
    <definedName name="____REV11" localSheetId="10" hidden="1">{"Graf_Carga Trab",#N/A,FALSE,"Grafi_Carga Trab";"Graf_Venta Flujo",#N/A,FALSE,"Grafi_Carga Trab"}</definedName>
    <definedName name="____REV11" hidden="1">{"Graf_Carga Trab",#N/A,FALSE,"Grafi_Carga Trab";"Graf_Venta Flujo",#N/A,FALSE,"Grafi_Carga Trab"}</definedName>
    <definedName name="____tyl2" localSheetId="2" hidden="1">{#N/A,#N/A,FALSE,"masez (10)";#N/A,#N/A,FALSE,"masez (7)";#N/A,#N/A,FALSE,"masez (6)";#N/A,#N/A,FALSE,"masez (5)";#N/A,#N/A,FALSE,"masez (4)";#N/A,#N/A,FALSE,"masez (3)";#N/A,#N/A,FALSE,"masez (2)";#N/A,#N/A,FALSE,"GME";#N/A,#N/A,FALSE,"masez"}</definedName>
    <definedName name="____tyl2" localSheetId="1" hidden="1">{#N/A,#N/A,FALSE,"masez (10)";#N/A,#N/A,FALSE,"masez (7)";#N/A,#N/A,FALSE,"masez (6)";#N/A,#N/A,FALSE,"masez (5)";#N/A,#N/A,FALSE,"masez (4)";#N/A,#N/A,FALSE,"masez (3)";#N/A,#N/A,FALSE,"masez (2)";#N/A,#N/A,FALSE,"GME";#N/A,#N/A,FALSE,"masez"}</definedName>
    <definedName name="____tyl2" localSheetId="3" hidden="1">{#N/A,#N/A,FALSE,"masez (10)";#N/A,#N/A,FALSE,"masez (7)";#N/A,#N/A,FALSE,"masez (6)";#N/A,#N/A,FALSE,"masez (5)";#N/A,#N/A,FALSE,"masez (4)";#N/A,#N/A,FALSE,"masez (3)";#N/A,#N/A,FALSE,"masez (2)";#N/A,#N/A,FALSE,"GME";#N/A,#N/A,FALSE,"masez"}</definedName>
    <definedName name="____tyl2" localSheetId="10" hidden="1">{#N/A,#N/A,FALSE,"masez (10)";#N/A,#N/A,FALSE,"masez (7)";#N/A,#N/A,FALSE,"masez (6)";#N/A,#N/A,FALSE,"masez (5)";#N/A,#N/A,FALSE,"masez (4)";#N/A,#N/A,FALSE,"masez (3)";#N/A,#N/A,FALSE,"masez (2)";#N/A,#N/A,FALSE,"GME";#N/A,#N/A,FALSE,"masez"}</definedName>
    <definedName name="____tyl2" hidden="1">{#N/A,#N/A,FALSE,"masez (10)";#N/A,#N/A,FALSE,"masez (7)";#N/A,#N/A,FALSE,"masez (6)";#N/A,#N/A,FALSE,"masez (5)";#N/A,#N/A,FALSE,"masez (4)";#N/A,#N/A,FALSE,"masez (3)";#N/A,#N/A,FALSE,"masez (2)";#N/A,#N/A,FALSE,"GME";#N/A,#N/A,FALSE,"masez"}</definedName>
    <definedName name="____wq12" localSheetId="2" hidden="1">{#N/A,#N/A,FALSE,"Total_OC015";#N/A,#N/A,FALSE,"ADMIN";#N/A,#N/A,FALSE,"PROCES";#N/A,#N/A,FALSE,"mecan";#N/A,#N/A,FALSE,"civil";#N/A,#N/A,FALSE,"CAÑER";#N/A,#N/A,FALSE,"ELEC";#N/A,#N/A,FALSE,"INSTR"}</definedName>
    <definedName name="____wq12" localSheetId="1" hidden="1">{#N/A,#N/A,FALSE,"Total_OC015";#N/A,#N/A,FALSE,"ADMIN";#N/A,#N/A,FALSE,"PROCES";#N/A,#N/A,FALSE,"mecan";#N/A,#N/A,FALSE,"civil";#N/A,#N/A,FALSE,"CAÑER";#N/A,#N/A,FALSE,"ELEC";#N/A,#N/A,FALSE,"INSTR"}</definedName>
    <definedName name="____wq12" localSheetId="3" hidden="1">{#N/A,#N/A,FALSE,"Total_OC015";#N/A,#N/A,FALSE,"ADMIN";#N/A,#N/A,FALSE,"PROCES";#N/A,#N/A,FALSE,"mecan";#N/A,#N/A,FALSE,"civil";#N/A,#N/A,FALSE,"CAÑER";#N/A,#N/A,FALSE,"ELEC";#N/A,#N/A,FALSE,"INSTR"}</definedName>
    <definedName name="____wq12" localSheetId="10" hidden="1">{#N/A,#N/A,FALSE,"Total_OC015";#N/A,#N/A,FALSE,"ADMIN";#N/A,#N/A,FALSE,"PROCES";#N/A,#N/A,FALSE,"mecan";#N/A,#N/A,FALSE,"civil";#N/A,#N/A,FALSE,"CAÑER";#N/A,#N/A,FALSE,"ELEC";#N/A,#N/A,FALSE,"INSTR"}</definedName>
    <definedName name="____wq12" hidden="1">{#N/A,#N/A,FALSE,"Total_OC015";#N/A,#N/A,FALSE,"ADMIN";#N/A,#N/A,FALSE,"PROCES";#N/A,#N/A,FALSE,"mecan";#N/A,#N/A,FALSE,"civil";#N/A,#N/A,FALSE,"CAÑER";#N/A,#N/A,FALSE,"ELEC";#N/A,#N/A,FALSE,"INSTR"}</definedName>
    <definedName name="____wrn1" localSheetId="2" hidden="1">{#N/A,#N/A,TRUE,"Est. de Fact.";#N/A,#N/A,TRUE,"Capitulo 19";#N/A,#N/A,TRUE,"Proyecto P855"}</definedName>
    <definedName name="____wrn1" localSheetId="1" hidden="1">{#N/A,#N/A,TRUE,"Est. de Fact.";#N/A,#N/A,TRUE,"Capitulo 19";#N/A,#N/A,TRUE,"Proyecto P855"}</definedName>
    <definedName name="____wrn1" localSheetId="3" hidden="1">{#N/A,#N/A,TRUE,"Est. de Fact.";#N/A,#N/A,TRUE,"Capitulo 19";#N/A,#N/A,TRUE,"Proyecto P855"}</definedName>
    <definedName name="____wrn1" localSheetId="10" hidden="1">{#N/A,#N/A,TRUE,"Est. de Fact.";#N/A,#N/A,TRUE,"Capitulo 19";#N/A,#N/A,TRUE,"Proyecto P855"}</definedName>
    <definedName name="____wrn1" hidden="1">{#N/A,#N/A,TRUE,"Est. de Fact.";#N/A,#N/A,TRUE,"Capitulo 19";#N/A,#N/A,TRUE,"Proyecto P855"}</definedName>
    <definedName name="____zx2" localSheetId="2" hidden="1">{#N/A,#N/A,FALSE,"masez (10)";#N/A,#N/A,FALSE,"masez (7)";#N/A,#N/A,FALSE,"masez (6)";#N/A,#N/A,FALSE,"masez (5)";#N/A,#N/A,FALSE,"masez (4)";#N/A,#N/A,FALSE,"masez (3)";#N/A,#N/A,FALSE,"masez (2)";#N/A,#N/A,FALSE,"GME";#N/A,#N/A,FALSE,"masez"}</definedName>
    <definedName name="____zx2" localSheetId="1" hidden="1">{#N/A,#N/A,FALSE,"masez (10)";#N/A,#N/A,FALSE,"masez (7)";#N/A,#N/A,FALSE,"masez (6)";#N/A,#N/A,FALSE,"masez (5)";#N/A,#N/A,FALSE,"masez (4)";#N/A,#N/A,FALSE,"masez (3)";#N/A,#N/A,FALSE,"masez (2)";#N/A,#N/A,FALSE,"GME";#N/A,#N/A,FALSE,"masez"}</definedName>
    <definedName name="____zx2" localSheetId="3" hidden="1">{#N/A,#N/A,FALSE,"masez (10)";#N/A,#N/A,FALSE,"masez (7)";#N/A,#N/A,FALSE,"masez (6)";#N/A,#N/A,FALSE,"masez (5)";#N/A,#N/A,FALSE,"masez (4)";#N/A,#N/A,FALSE,"masez (3)";#N/A,#N/A,FALSE,"masez (2)";#N/A,#N/A,FALSE,"GME";#N/A,#N/A,FALSE,"masez"}</definedName>
    <definedName name="____zx2" localSheetId="10" hidden="1">{#N/A,#N/A,FALSE,"masez (10)";#N/A,#N/A,FALSE,"masez (7)";#N/A,#N/A,FALSE,"masez (6)";#N/A,#N/A,FALSE,"masez (5)";#N/A,#N/A,FALSE,"masez (4)";#N/A,#N/A,FALSE,"masez (3)";#N/A,#N/A,FALSE,"masez (2)";#N/A,#N/A,FALSE,"GME";#N/A,#N/A,FALSE,"masez"}</definedName>
    <definedName name="____zx2" hidden="1">{#N/A,#N/A,FALSE,"masez (10)";#N/A,#N/A,FALSE,"masez (7)";#N/A,#N/A,FALSE,"masez (6)";#N/A,#N/A,FALSE,"masez (5)";#N/A,#N/A,FALSE,"masez (4)";#N/A,#N/A,FALSE,"masez (3)";#N/A,#N/A,FALSE,"masez (2)";#N/A,#N/A,FALSE,"GME";#N/A,#N/A,FALSE,"masez"}</definedName>
    <definedName name="___1__123Graph_A__200__BPF" hidden="1">#REF!</definedName>
    <definedName name="___2__123Graph_A__200__D50" hidden="1">#REF!</definedName>
    <definedName name="___3__123Graph_AEFICIENCIA_1" hidden="1">#REF!</definedName>
    <definedName name="___cc1" localSheetId="2" hidden="1">{"DETALLE_1996",#N/A,FALSE,"flujo";"DETALLE_1997",#N/A,FALSE,"flujo";"GASTOS_INCURRIDOS_1996",#N/A,FALSE,"flujo";"GASTOS_PROGRAMADOS_PARA_1997",#N/A,FALSE,"flujo";#N/A,#N/A,FALSE,"comparat";#N/A,#N/A,FALSE,"costos";#N/A,#N/A,FALSE,"proyctrol"}</definedName>
    <definedName name="___cc1" localSheetId="1" hidden="1">{"DETALLE_1996",#N/A,FALSE,"flujo";"DETALLE_1997",#N/A,FALSE,"flujo";"GASTOS_INCURRIDOS_1996",#N/A,FALSE,"flujo";"GASTOS_PROGRAMADOS_PARA_1997",#N/A,FALSE,"flujo";#N/A,#N/A,FALSE,"comparat";#N/A,#N/A,FALSE,"costos";#N/A,#N/A,FALSE,"proyctrol"}</definedName>
    <definedName name="___cc1" localSheetId="3" hidden="1">{"DETALLE_1996",#N/A,FALSE,"flujo";"DETALLE_1997",#N/A,FALSE,"flujo";"GASTOS_INCURRIDOS_1996",#N/A,FALSE,"flujo";"GASTOS_PROGRAMADOS_PARA_1997",#N/A,FALSE,"flujo";#N/A,#N/A,FALSE,"comparat";#N/A,#N/A,FALSE,"costos";#N/A,#N/A,FALSE,"proyctrol"}</definedName>
    <definedName name="___cc1" localSheetId="10" hidden="1">{"DETALLE_1996",#N/A,FALSE,"flujo";"DETALLE_1997",#N/A,FALSE,"flujo";"GASTOS_INCURRIDOS_1996",#N/A,FALSE,"flujo";"GASTOS_PROGRAMADOS_PARA_1997",#N/A,FALSE,"flujo";#N/A,#N/A,FALSE,"comparat";#N/A,#N/A,FALSE,"costos";#N/A,#N/A,FALSE,"proyctrol"}</definedName>
    <definedName name="___cc1" hidden="1">{"DETALLE_1996",#N/A,FALSE,"flujo";"DETALLE_1997",#N/A,FALSE,"flujo";"GASTOS_INCURRIDOS_1996",#N/A,FALSE,"flujo";"GASTOS_PROGRAMADOS_PARA_1997",#N/A,FALSE,"flujo";#N/A,#N/A,FALSE,"comparat";#N/A,#N/A,FALSE,"costos";#N/A,#N/A,FALSE,"proyctrol"}</definedName>
    <definedName name="___equ1" localSheetId="2" hidden="1">{#N/A,#N/A,TRUE,"Est. de Fact.";#N/A,#N/A,TRUE,"Capitulo 19";#N/A,#N/A,TRUE,"Proyecto P855"}</definedName>
    <definedName name="___equ1" localSheetId="1" hidden="1">{#N/A,#N/A,TRUE,"Est. de Fact.";#N/A,#N/A,TRUE,"Capitulo 19";#N/A,#N/A,TRUE,"Proyecto P855"}</definedName>
    <definedName name="___equ1" localSheetId="3" hidden="1">{#N/A,#N/A,TRUE,"Est. de Fact.";#N/A,#N/A,TRUE,"Capitulo 19";#N/A,#N/A,TRUE,"Proyecto P855"}</definedName>
    <definedName name="___equ1" localSheetId="10" hidden="1">{#N/A,#N/A,TRUE,"Est. de Fact.";#N/A,#N/A,TRUE,"Capitulo 19";#N/A,#N/A,TRUE,"Proyecto P855"}</definedName>
    <definedName name="___equ1" hidden="1">{#N/A,#N/A,TRUE,"Est. de Fact.";#N/A,#N/A,TRUE,"Capitulo 19";#N/A,#N/A,TRUE,"Proyecto P855"}</definedName>
    <definedName name="___FC" localSheetId="2" hidden="1">{"DETALLE_1996",#N/A,FALSE,"flujo";"DETALLE_1997",#N/A,FALSE,"flujo";"GASTOS_INCURRIDOS_1996",#N/A,FALSE,"flujo";"GASTOS_PROGRAMADOS_PARA_1997",#N/A,FALSE,"flujo";#N/A,#N/A,FALSE,"comparat";#N/A,#N/A,FALSE,"costos";#N/A,#N/A,FALSE,"proyctrol"}</definedName>
    <definedName name="___FC" localSheetId="1" hidden="1">{"DETALLE_1996",#N/A,FALSE,"flujo";"DETALLE_1997",#N/A,FALSE,"flujo";"GASTOS_INCURRIDOS_1996",#N/A,FALSE,"flujo";"GASTOS_PROGRAMADOS_PARA_1997",#N/A,FALSE,"flujo";#N/A,#N/A,FALSE,"comparat";#N/A,#N/A,FALSE,"costos";#N/A,#N/A,FALSE,"proyctrol"}</definedName>
    <definedName name="___FC" localSheetId="3" hidden="1">{"DETALLE_1996",#N/A,FALSE,"flujo";"DETALLE_1997",#N/A,FALSE,"flujo";"GASTOS_INCURRIDOS_1996",#N/A,FALSE,"flujo";"GASTOS_PROGRAMADOS_PARA_1997",#N/A,FALSE,"flujo";#N/A,#N/A,FALSE,"comparat";#N/A,#N/A,FALSE,"costos";#N/A,#N/A,FALSE,"proyctrol"}</definedName>
    <definedName name="___FC" localSheetId="10" hidden="1">{"DETALLE_1996",#N/A,FALSE,"flujo";"DETALLE_1997",#N/A,FALSE,"flujo";"GASTOS_INCURRIDOS_1996",#N/A,FALSE,"flujo";"GASTOS_PROGRAMADOS_PARA_1997",#N/A,FALSE,"flujo";#N/A,#N/A,FALSE,"comparat";#N/A,#N/A,FALSE,"costos";#N/A,#N/A,FALSE,"proyctrol"}</definedName>
    <definedName name="___FC" hidden="1">{"DETALLE_1996",#N/A,FALSE,"flujo";"DETALLE_1997",#N/A,FALSE,"flujo";"GASTOS_INCURRIDOS_1996",#N/A,FALSE,"flujo";"GASTOS_PROGRAMADOS_PARA_1997",#N/A,FALSE,"flujo";#N/A,#N/A,FALSE,"comparat";#N/A,#N/A,FALSE,"costos";#N/A,#N/A,FALSE,"proyctrol"}</definedName>
    <definedName name="___FHE7" localSheetId="2" hidden="1">{#N/A,#N/A,FALSE,"masez (10)";#N/A,#N/A,FALSE,"masez (7)";#N/A,#N/A,FALSE,"masez (6)";#N/A,#N/A,FALSE,"masez (5)";#N/A,#N/A,FALSE,"masez (4)";#N/A,#N/A,FALSE,"masez (3)";#N/A,#N/A,FALSE,"masez (2)";#N/A,#N/A,FALSE,"GME";#N/A,#N/A,FALSE,"masez"}</definedName>
    <definedName name="___FHE7" localSheetId="1" hidden="1">{#N/A,#N/A,FALSE,"masez (10)";#N/A,#N/A,FALSE,"masez (7)";#N/A,#N/A,FALSE,"masez (6)";#N/A,#N/A,FALSE,"masez (5)";#N/A,#N/A,FALSE,"masez (4)";#N/A,#N/A,FALSE,"masez (3)";#N/A,#N/A,FALSE,"masez (2)";#N/A,#N/A,FALSE,"GME";#N/A,#N/A,FALSE,"masez"}</definedName>
    <definedName name="___FHE7" localSheetId="3" hidden="1">{#N/A,#N/A,FALSE,"masez (10)";#N/A,#N/A,FALSE,"masez (7)";#N/A,#N/A,FALSE,"masez (6)";#N/A,#N/A,FALSE,"masez (5)";#N/A,#N/A,FALSE,"masez (4)";#N/A,#N/A,FALSE,"masez (3)";#N/A,#N/A,FALSE,"masez (2)";#N/A,#N/A,FALSE,"GME";#N/A,#N/A,FALSE,"masez"}</definedName>
    <definedName name="___FHE7" localSheetId="10" hidden="1">{#N/A,#N/A,FALSE,"masez (10)";#N/A,#N/A,FALSE,"masez (7)";#N/A,#N/A,FALSE,"masez (6)";#N/A,#N/A,FALSE,"masez (5)";#N/A,#N/A,FALSE,"masez (4)";#N/A,#N/A,FALSE,"masez (3)";#N/A,#N/A,FALSE,"masez (2)";#N/A,#N/A,FALSE,"GME";#N/A,#N/A,FALSE,"masez"}</definedName>
    <definedName name="___FHE7" hidden="1">{#N/A,#N/A,FALSE,"masez (10)";#N/A,#N/A,FALSE,"masez (7)";#N/A,#N/A,FALSE,"masez (6)";#N/A,#N/A,FALSE,"masez (5)";#N/A,#N/A,FALSE,"masez (4)";#N/A,#N/A,FALSE,"masez (3)";#N/A,#N/A,FALSE,"masez (2)";#N/A,#N/A,FALSE,"GME";#N/A,#N/A,FALSE,"masez"}</definedName>
    <definedName name="___gl1" localSheetId="2" hidden="1">{#N/A,#N/A,FALSE,"Total_OC015";#N/A,#N/A,FALSE,"ADMIN";#N/A,#N/A,FALSE,"PROCES";#N/A,#N/A,FALSE,"mecan";#N/A,#N/A,FALSE,"civil";#N/A,#N/A,FALSE,"CAÑER";#N/A,#N/A,FALSE,"ELEC";#N/A,#N/A,FALSE,"INSTR"}</definedName>
    <definedName name="___gl1" localSheetId="1" hidden="1">{#N/A,#N/A,FALSE,"Total_OC015";#N/A,#N/A,FALSE,"ADMIN";#N/A,#N/A,FALSE,"PROCES";#N/A,#N/A,FALSE,"mecan";#N/A,#N/A,FALSE,"civil";#N/A,#N/A,FALSE,"CAÑER";#N/A,#N/A,FALSE,"ELEC";#N/A,#N/A,FALSE,"INSTR"}</definedName>
    <definedName name="___gl1" localSheetId="3" hidden="1">{#N/A,#N/A,FALSE,"Total_OC015";#N/A,#N/A,FALSE,"ADMIN";#N/A,#N/A,FALSE,"PROCES";#N/A,#N/A,FALSE,"mecan";#N/A,#N/A,FALSE,"civil";#N/A,#N/A,FALSE,"CAÑER";#N/A,#N/A,FALSE,"ELEC";#N/A,#N/A,FALSE,"INSTR"}</definedName>
    <definedName name="___gl1" localSheetId="10" hidden="1">{#N/A,#N/A,FALSE,"Total_OC015";#N/A,#N/A,FALSE,"ADMIN";#N/A,#N/A,FALSE,"PROCES";#N/A,#N/A,FALSE,"mecan";#N/A,#N/A,FALSE,"civil";#N/A,#N/A,FALSE,"CAÑER";#N/A,#N/A,FALSE,"ELEC";#N/A,#N/A,FALSE,"INSTR"}</definedName>
    <definedName name="___gl1" hidden="1">{#N/A,#N/A,FALSE,"Total_OC015";#N/A,#N/A,FALSE,"ADMIN";#N/A,#N/A,FALSE,"PROCES";#N/A,#N/A,FALSE,"mecan";#N/A,#N/A,FALSE,"civil";#N/A,#N/A,FALSE,"CAÑER";#N/A,#N/A,FALSE,"ELEC";#N/A,#N/A,FALSE,"INSTR"}</definedName>
    <definedName name="___jy5" localSheetId="2" hidden="1">{#N/A,#N/A,FALSE,"masez (10)";#N/A,#N/A,FALSE,"masez (7)";#N/A,#N/A,FALSE,"masez (6)";#N/A,#N/A,FALSE,"masez (5)";#N/A,#N/A,FALSE,"masez (4)";#N/A,#N/A,FALSE,"masez (3)";#N/A,#N/A,FALSE,"masez (2)";#N/A,#N/A,FALSE,"GME";#N/A,#N/A,FALSE,"masez"}</definedName>
    <definedName name="___jy5" localSheetId="1" hidden="1">{#N/A,#N/A,FALSE,"masez (10)";#N/A,#N/A,FALSE,"masez (7)";#N/A,#N/A,FALSE,"masez (6)";#N/A,#N/A,FALSE,"masez (5)";#N/A,#N/A,FALSE,"masez (4)";#N/A,#N/A,FALSE,"masez (3)";#N/A,#N/A,FALSE,"masez (2)";#N/A,#N/A,FALSE,"GME";#N/A,#N/A,FALSE,"masez"}</definedName>
    <definedName name="___jy5" localSheetId="3" hidden="1">{#N/A,#N/A,FALSE,"masez (10)";#N/A,#N/A,FALSE,"masez (7)";#N/A,#N/A,FALSE,"masez (6)";#N/A,#N/A,FALSE,"masez (5)";#N/A,#N/A,FALSE,"masez (4)";#N/A,#N/A,FALSE,"masez (3)";#N/A,#N/A,FALSE,"masez (2)";#N/A,#N/A,FALSE,"GME";#N/A,#N/A,FALSE,"masez"}</definedName>
    <definedName name="___jy5" localSheetId="10" hidden="1">{#N/A,#N/A,FALSE,"masez (10)";#N/A,#N/A,FALSE,"masez (7)";#N/A,#N/A,FALSE,"masez (6)";#N/A,#N/A,FALSE,"masez (5)";#N/A,#N/A,FALSE,"masez (4)";#N/A,#N/A,FALSE,"masez (3)";#N/A,#N/A,FALSE,"masez (2)";#N/A,#N/A,FALSE,"GME";#N/A,#N/A,FALSE,"masez"}</definedName>
    <definedName name="___jy5" hidden="1">{#N/A,#N/A,FALSE,"masez (10)";#N/A,#N/A,FALSE,"masez (7)";#N/A,#N/A,FALSE,"masez (6)";#N/A,#N/A,FALSE,"masez (5)";#N/A,#N/A,FALSE,"masez (4)";#N/A,#N/A,FALSE,"masez (3)";#N/A,#N/A,FALSE,"masez (2)";#N/A,#N/A,FALSE,"GME";#N/A,#N/A,FALSE,"masez"}</definedName>
    <definedName name="___key1" hidden="1">#REF!</definedName>
    <definedName name="___pp1" localSheetId="2" hidden="1">{#N/A,#N/A,FALSE,"Costos_Elem_Hid";#N/A,#N/A,FALSE,"Costos_Elem_Hid";#N/A,#N/A,FALSE,"Costos_Elem_Hid"}</definedName>
    <definedName name="___pp1" localSheetId="1" hidden="1">{#N/A,#N/A,FALSE,"Costos_Elem_Hid";#N/A,#N/A,FALSE,"Costos_Elem_Hid";#N/A,#N/A,FALSE,"Costos_Elem_Hid"}</definedName>
    <definedName name="___pp1" localSheetId="3" hidden="1">{#N/A,#N/A,FALSE,"Costos_Elem_Hid";#N/A,#N/A,FALSE,"Costos_Elem_Hid";#N/A,#N/A,FALSE,"Costos_Elem_Hid"}</definedName>
    <definedName name="___pp1" localSheetId="10" hidden="1">{#N/A,#N/A,FALSE,"Costos_Elem_Hid";#N/A,#N/A,FALSE,"Costos_Elem_Hid";#N/A,#N/A,FALSE,"Costos_Elem_Hid"}</definedName>
    <definedName name="___pp1" hidden="1">{#N/A,#N/A,FALSE,"Costos_Elem_Hid";#N/A,#N/A,FALSE,"Costos_Elem_Hid";#N/A,#N/A,FALSE,"Costos_Elem_Hid"}</definedName>
    <definedName name="___REV1" localSheetId="2" hidden="1">{"Graf_Carga Trab",#N/A,FALSE,"Grafi_Carga Trab";"Graf_Venta Flujo",#N/A,FALSE,"Grafi_Carga Trab"}</definedName>
    <definedName name="___REV1" localSheetId="1" hidden="1">{"Graf_Carga Trab",#N/A,FALSE,"Grafi_Carga Trab";"Graf_Venta Flujo",#N/A,FALSE,"Grafi_Carga Trab"}</definedName>
    <definedName name="___REV1" localSheetId="3" hidden="1">{"Graf_Carga Trab",#N/A,FALSE,"Grafi_Carga Trab";"Graf_Venta Flujo",#N/A,FALSE,"Grafi_Carga Trab"}</definedName>
    <definedName name="___REV1" localSheetId="10" hidden="1">{"Graf_Carga Trab",#N/A,FALSE,"Grafi_Carga Trab";"Graf_Venta Flujo",#N/A,FALSE,"Grafi_Carga Trab"}</definedName>
    <definedName name="___REV1" hidden="1">{"Graf_Carga Trab",#N/A,FALSE,"Grafi_Carga Trab";"Graf_Venta Flujo",#N/A,FALSE,"Grafi_Carga Trab"}</definedName>
    <definedName name="___REV11" localSheetId="2" hidden="1">{"Graf_Carga Trab",#N/A,FALSE,"Grafi_Carga Trab";"Graf_Venta Flujo",#N/A,FALSE,"Grafi_Carga Trab"}</definedName>
    <definedName name="___REV11" localSheetId="1" hidden="1">{"Graf_Carga Trab",#N/A,FALSE,"Grafi_Carga Trab";"Graf_Venta Flujo",#N/A,FALSE,"Grafi_Carga Trab"}</definedName>
    <definedName name="___REV11" localSheetId="3" hidden="1">{"Graf_Carga Trab",#N/A,FALSE,"Grafi_Carga Trab";"Graf_Venta Flujo",#N/A,FALSE,"Grafi_Carga Trab"}</definedName>
    <definedName name="___REV11" localSheetId="10" hidden="1">{"Graf_Carga Trab",#N/A,FALSE,"Grafi_Carga Trab";"Graf_Venta Flujo",#N/A,FALSE,"Grafi_Carga Trab"}</definedName>
    <definedName name="___REV11" hidden="1">{"Graf_Carga Trab",#N/A,FALSE,"Grafi_Carga Trab";"Graf_Venta Flujo",#N/A,FALSE,"Grafi_Carga Trab"}</definedName>
    <definedName name="___tyl2" localSheetId="2" hidden="1">{#N/A,#N/A,FALSE,"masez (10)";#N/A,#N/A,FALSE,"masez (7)";#N/A,#N/A,FALSE,"masez (6)";#N/A,#N/A,FALSE,"masez (5)";#N/A,#N/A,FALSE,"masez (4)";#N/A,#N/A,FALSE,"masez (3)";#N/A,#N/A,FALSE,"masez (2)";#N/A,#N/A,FALSE,"GME";#N/A,#N/A,FALSE,"masez"}</definedName>
    <definedName name="___tyl2" localSheetId="1" hidden="1">{#N/A,#N/A,FALSE,"masez (10)";#N/A,#N/A,FALSE,"masez (7)";#N/A,#N/A,FALSE,"masez (6)";#N/A,#N/A,FALSE,"masez (5)";#N/A,#N/A,FALSE,"masez (4)";#N/A,#N/A,FALSE,"masez (3)";#N/A,#N/A,FALSE,"masez (2)";#N/A,#N/A,FALSE,"GME";#N/A,#N/A,FALSE,"masez"}</definedName>
    <definedName name="___tyl2" localSheetId="3" hidden="1">{#N/A,#N/A,FALSE,"masez (10)";#N/A,#N/A,FALSE,"masez (7)";#N/A,#N/A,FALSE,"masez (6)";#N/A,#N/A,FALSE,"masez (5)";#N/A,#N/A,FALSE,"masez (4)";#N/A,#N/A,FALSE,"masez (3)";#N/A,#N/A,FALSE,"masez (2)";#N/A,#N/A,FALSE,"GME";#N/A,#N/A,FALSE,"masez"}</definedName>
    <definedName name="___tyl2" localSheetId="10" hidden="1">{#N/A,#N/A,FALSE,"masez (10)";#N/A,#N/A,FALSE,"masez (7)";#N/A,#N/A,FALSE,"masez (6)";#N/A,#N/A,FALSE,"masez (5)";#N/A,#N/A,FALSE,"masez (4)";#N/A,#N/A,FALSE,"masez (3)";#N/A,#N/A,FALSE,"masez (2)";#N/A,#N/A,FALSE,"GME";#N/A,#N/A,FALSE,"masez"}</definedName>
    <definedName name="___tyl2" hidden="1">{#N/A,#N/A,FALSE,"masez (10)";#N/A,#N/A,FALSE,"masez (7)";#N/A,#N/A,FALSE,"masez (6)";#N/A,#N/A,FALSE,"masez (5)";#N/A,#N/A,FALSE,"masez (4)";#N/A,#N/A,FALSE,"masez (3)";#N/A,#N/A,FALSE,"masez (2)";#N/A,#N/A,FALSE,"GME";#N/A,#N/A,FALSE,"masez"}</definedName>
    <definedName name="___wq12" localSheetId="2" hidden="1">{#N/A,#N/A,FALSE,"Total_OC015";#N/A,#N/A,FALSE,"ADMIN";#N/A,#N/A,FALSE,"PROCES";#N/A,#N/A,FALSE,"mecan";#N/A,#N/A,FALSE,"civil";#N/A,#N/A,FALSE,"CAÑER";#N/A,#N/A,FALSE,"ELEC";#N/A,#N/A,FALSE,"INSTR"}</definedName>
    <definedName name="___wq12" localSheetId="1" hidden="1">{#N/A,#N/A,FALSE,"Total_OC015";#N/A,#N/A,FALSE,"ADMIN";#N/A,#N/A,FALSE,"PROCES";#N/A,#N/A,FALSE,"mecan";#N/A,#N/A,FALSE,"civil";#N/A,#N/A,FALSE,"CAÑER";#N/A,#N/A,FALSE,"ELEC";#N/A,#N/A,FALSE,"INSTR"}</definedName>
    <definedName name="___wq12" localSheetId="3" hidden="1">{#N/A,#N/A,FALSE,"Total_OC015";#N/A,#N/A,FALSE,"ADMIN";#N/A,#N/A,FALSE,"PROCES";#N/A,#N/A,FALSE,"mecan";#N/A,#N/A,FALSE,"civil";#N/A,#N/A,FALSE,"CAÑER";#N/A,#N/A,FALSE,"ELEC";#N/A,#N/A,FALSE,"INSTR"}</definedName>
    <definedName name="___wq12" localSheetId="10" hidden="1">{#N/A,#N/A,FALSE,"Total_OC015";#N/A,#N/A,FALSE,"ADMIN";#N/A,#N/A,FALSE,"PROCES";#N/A,#N/A,FALSE,"mecan";#N/A,#N/A,FALSE,"civil";#N/A,#N/A,FALSE,"CAÑER";#N/A,#N/A,FALSE,"ELEC";#N/A,#N/A,FALSE,"INSTR"}</definedName>
    <definedName name="___wq12" hidden="1">{#N/A,#N/A,FALSE,"Total_OC015";#N/A,#N/A,FALSE,"ADMIN";#N/A,#N/A,FALSE,"PROCES";#N/A,#N/A,FALSE,"mecan";#N/A,#N/A,FALSE,"civil";#N/A,#N/A,FALSE,"CAÑER";#N/A,#N/A,FALSE,"ELEC";#N/A,#N/A,FALSE,"INSTR"}</definedName>
    <definedName name="___wrn1" localSheetId="2" hidden="1">{#N/A,#N/A,TRUE,"Est. de Fact.";#N/A,#N/A,TRUE,"Capitulo 19";#N/A,#N/A,TRUE,"Proyecto P855"}</definedName>
    <definedName name="___wrn1" localSheetId="1" hidden="1">{#N/A,#N/A,TRUE,"Est. de Fact.";#N/A,#N/A,TRUE,"Capitulo 19";#N/A,#N/A,TRUE,"Proyecto P855"}</definedName>
    <definedName name="___wrn1" localSheetId="3" hidden="1">{#N/A,#N/A,TRUE,"Est. de Fact.";#N/A,#N/A,TRUE,"Capitulo 19";#N/A,#N/A,TRUE,"Proyecto P855"}</definedName>
    <definedName name="___wrn1" localSheetId="10" hidden="1">{#N/A,#N/A,TRUE,"Est. de Fact.";#N/A,#N/A,TRUE,"Capitulo 19";#N/A,#N/A,TRUE,"Proyecto P855"}</definedName>
    <definedName name="___wrn1" hidden="1">{#N/A,#N/A,TRUE,"Est. de Fact.";#N/A,#N/A,TRUE,"Capitulo 19";#N/A,#N/A,TRUE,"Proyecto P855"}</definedName>
    <definedName name="___zx2" localSheetId="2" hidden="1">{#N/A,#N/A,FALSE,"masez (10)";#N/A,#N/A,FALSE,"masez (7)";#N/A,#N/A,FALSE,"masez (6)";#N/A,#N/A,FALSE,"masez (5)";#N/A,#N/A,FALSE,"masez (4)";#N/A,#N/A,FALSE,"masez (3)";#N/A,#N/A,FALSE,"masez (2)";#N/A,#N/A,FALSE,"GME";#N/A,#N/A,FALSE,"masez"}</definedName>
    <definedName name="___zx2" localSheetId="1" hidden="1">{#N/A,#N/A,FALSE,"masez (10)";#N/A,#N/A,FALSE,"masez (7)";#N/A,#N/A,FALSE,"masez (6)";#N/A,#N/A,FALSE,"masez (5)";#N/A,#N/A,FALSE,"masez (4)";#N/A,#N/A,FALSE,"masez (3)";#N/A,#N/A,FALSE,"masez (2)";#N/A,#N/A,FALSE,"GME";#N/A,#N/A,FALSE,"masez"}</definedName>
    <definedName name="___zx2" localSheetId="3" hidden="1">{#N/A,#N/A,FALSE,"masez (10)";#N/A,#N/A,FALSE,"masez (7)";#N/A,#N/A,FALSE,"masez (6)";#N/A,#N/A,FALSE,"masez (5)";#N/A,#N/A,FALSE,"masez (4)";#N/A,#N/A,FALSE,"masez (3)";#N/A,#N/A,FALSE,"masez (2)";#N/A,#N/A,FALSE,"GME";#N/A,#N/A,FALSE,"masez"}</definedName>
    <definedName name="___zx2" localSheetId="10" hidden="1">{#N/A,#N/A,FALSE,"masez (10)";#N/A,#N/A,FALSE,"masez (7)";#N/A,#N/A,FALSE,"masez (6)";#N/A,#N/A,FALSE,"masez (5)";#N/A,#N/A,FALSE,"masez (4)";#N/A,#N/A,FALSE,"masez (3)";#N/A,#N/A,FALSE,"masez (2)";#N/A,#N/A,FALSE,"GME";#N/A,#N/A,FALSE,"masez"}</definedName>
    <definedName name="___zx2" hidden="1">{#N/A,#N/A,FALSE,"masez (10)";#N/A,#N/A,FALSE,"masez (7)";#N/A,#N/A,FALSE,"masez (6)";#N/A,#N/A,FALSE,"masez (5)";#N/A,#N/A,FALSE,"masez (4)";#N/A,#N/A,FALSE,"masez (3)";#N/A,#N/A,FALSE,"masez (2)";#N/A,#N/A,FALSE,"GME";#N/A,#N/A,FALSE,"masez"}</definedName>
    <definedName name="__1__123Graph_A__200__BPF" hidden="1">#REF!</definedName>
    <definedName name="__1__123Graph_ACHART_1" hidden="1">#REF!</definedName>
    <definedName name="__10__123Graph_BEFICIENCIA_1" hidden="1">#REF!</definedName>
    <definedName name="__10__123Graph_C__200__D50" hidden="1">#REF!</definedName>
    <definedName name="__11__123Graph_BGRAFICO_2" hidden="1">#REF!</definedName>
    <definedName name="__11__123Graph_CGRANULOMETRIA_1" hidden="1">#REF!</definedName>
    <definedName name="__12__123Graph_BGRANULOMETRIA_1" hidden="1">#REF!</definedName>
    <definedName name="__12__123Graph_D__200__BPF" hidden="1">#REF!</definedName>
    <definedName name="__123Graph_A" hidden="1">#REF!</definedName>
    <definedName name="__123Graph_AAL" hidden="1">#REF!</definedName>
    <definedName name="__123Graph_AChart1" hidden="1">#REF!</definedName>
    <definedName name="__123Graph_AChart11" hidden="1">#REF!</definedName>
    <definedName name="__123Graph_AChart12" hidden="1">#REF!</definedName>
    <definedName name="__123Graph_AChart13" hidden="1">#REF!</definedName>
    <definedName name="__123Graph_AChart4" hidden="1">#REF!</definedName>
    <definedName name="__123Graph_ACOSTO" hidden="1">#REF!</definedName>
    <definedName name="__123Graph_ACU" hidden="1">#REF!</definedName>
    <definedName name="__123Graph_ACurrent" hidden="1">#REF!</definedName>
    <definedName name="__123Graph_ALME" hidden="1">#REF!</definedName>
    <definedName name="__123Graph_ANONMAN" hidden="1">#REF!</definedName>
    <definedName name="__123Graph_ANORMAL" hidden="1">#REF!</definedName>
    <definedName name="__123Graph_APB" hidden="1">#REF!</definedName>
    <definedName name="__123Graph_AZN" hidden="1">#REF!</definedName>
    <definedName name="__123Graph_B" hidden="1">#REF!</definedName>
    <definedName name="__123Graph_BChart1" hidden="1">#REF!</definedName>
    <definedName name="__123Graph_BChart11" hidden="1">#REF!</definedName>
    <definedName name="__123Graph_BChart12" hidden="1">#REF!</definedName>
    <definedName name="__123Graph_BChart13" hidden="1">#REF!</definedName>
    <definedName name="__123Graph_BChart4" hidden="1">#REF!</definedName>
    <definedName name="__123Graph_BCOSTO" hidden="1">#REF!</definedName>
    <definedName name="__123Graph_BCurrent" hidden="1">#REF!</definedName>
    <definedName name="__123Graph_BNONMAN" hidden="1">#REF!</definedName>
    <definedName name="__123Graph_C" hidden="1">#REF!</definedName>
    <definedName name="__123Graph_CChart1" hidden="1">#REF!</definedName>
    <definedName name="__123Graph_CChart11" hidden="1">#REF!</definedName>
    <definedName name="__123Graph_CChart12" hidden="1">#REF!</definedName>
    <definedName name="__123Graph_CChart13" hidden="1">#REF!</definedName>
    <definedName name="__123Graph_CChart4" hidden="1">#REF!</definedName>
    <definedName name="__123Graph_CCONT" hidden="1">#REF!</definedName>
    <definedName name="__123Graph_CCOST" hidden="1">#REF!</definedName>
    <definedName name="__123Graph_CCurrent" hidden="1">#REF!</definedName>
    <definedName name="__123Graph_CGM" hidden="1">#REF!</definedName>
    <definedName name="__123Graph_CREV" hidden="1">#REF!</definedName>
    <definedName name="__123Graph_D" hidden="1">#REF!</definedName>
    <definedName name="__123Graph_DChart1" hidden="1">#REF!</definedName>
    <definedName name="__123Graph_DChart11" hidden="1">#REF!</definedName>
    <definedName name="__123Graph_DChart12" hidden="1">#REF!</definedName>
    <definedName name="__123Graph_DChart13" hidden="1">#REF!</definedName>
    <definedName name="__123Graph_DChart4" hidden="1">#REF!</definedName>
    <definedName name="__123Graph_DCurrent" hidden="1">#REF!</definedName>
    <definedName name="__123Graph_E" hidden="1">#REF!</definedName>
    <definedName name="__123Graph_EChart1" hidden="1">#REF!</definedName>
    <definedName name="__123Graph_EChart11" hidden="1">#REF!</definedName>
    <definedName name="__123Graph_EChart12" hidden="1">#REF!</definedName>
    <definedName name="__123Graph_EChart13" hidden="1">#REF!</definedName>
    <definedName name="__123Graph_EChart4" hidden="1">#REF!</definedName>
    <definedName name="__123Graph_ECurrent" hidden="1">#REF!</definedName>
    <definedName name="__123Graph_F" hidden="1">#REF!</definedName>
    <definedName name="__123Graph_FChart1" hidden="1">#REF!</definedName>
    <definedName name="__123Graph_FChart11" hidden="1">#REF!</definedName>
    <definedName name="__123Graph_FChart12" hidden="1">#REF!</definedName>
    <definedName name="__123Graph_FChart13" hidden="1">#REF!</definedName>
    <definedName name="__123Graph_FChart4" hidden="1">#REF!</definedName>
    <definedName name="__123Graph_FCurrent" hidden="1">#REF!</definedName>
    <definedName name="__123Graph_LBL_C" hidden="1">#REF!</definedName>
    <definedName name="__123Graph_LBL_CCONT" hidden="1">#REF!</definedName>
    <definedName name="__123Graph_LBL_CCOST" hidden="1">#REF!</definedName>
    <definedName name="__123Graph_LBL_CGM" hidden="1">#REF!</definedName>
    <definedName name="__123Graph_LBL_CREV" hidden="1">#REF!</definedName>
    <definedName name="__123Graph_X" hidden="1">#REF!</definedName>
    <definedName name="__123Graph_XAL" hidden="1">#REF!</definedName>
    <definedName name="__123Graph_XChart1" hidden="1">#REF!</definedName>
    <definedName name="__123Graph_XChart11" hidden="1">#REF!</definedName>
    <definedName name="__123Graph_XChart12" hidden="1">#REF!</definedName>
    <definedName name="__123Graph_XChart13" hidden="1">#REF!</definedName>
    <definedName name="__123Graph_XCONT" hidden="1">#REF!</definedName>
    <definedName name="__123Graph_XCOST" hidden="1">#REF!</definedName>
    <definedName name="__123Graph_XCU" hidden="1">#REF!</definedName>
    <definedName name="__123Graph_XCurrent" hidden="1">#REF!</definedName>
    <definedName name="__123Graph_XGM" hidden="1">#REF!</definedName>
    <definedName name="__123Graph_XLME" hidden="1">#REF!</definedName>
    <definedName name="__123Graph_XNORMAL" hidden="1">#REF!</definedName>
    <definedName name="__123Graph_XPB" hidden="1">#REF!</definedName>
    <definedName name="__123Graph_XREV" hidden="1">#REF!</definedName>
    <definedName name="__123Graph_XZN" hidden="1">#REF!</definedName>
    <definedName name="__13__123Graph_C__200__BPF" hidden="1">#REF!</definedName>
    <definedName name="__13__123Graph_D__200__D50" hidden="1">#REF!</definedName>
    <definedName name="__14__123Graph_C__200__D50" hidden="1">#REF!</definedName>
    <definedName name="__14__123Graph_E__200__BPF" hidden="1">#REF!</definedName>
    <definedName name="__15__123Graph_CGRAFICO_2" hidden="1">#REF!</definedName>
    <definedName name="__15__123Graph_E__200__D50" hidden="1">#REF!</definedName>
    <definedName name="__16__123Graph_CGRANULOMETRIA_1" hidden="1">#REF!</definedName>
    <definedName name="__16__123Graph_F__200__BPF" hidden="1">#REF!</definedName>
    <definedName name="__17__123Graph_D__200__BPF" hidden="1">#REF!</definedName>
    <definedName name="__17__123Graph_F__200__D50" hidden="1">#REF!</definedName>
    <definedName name="__18__123Graph_D__200__D50" hidden="1">#REF!</definedName>
    <definedName name="__18__123Graph_X__200__BPF" hidden="1">#REF!</definedName>
    <definedName name="__19__123Graph_E__200__BPF" hidden="1">#REF!</definedName>
    <definedName name="__19__123Graph_X__200__D50" hidden="1">#REF!</definedName>
    <definedName name="__2__123Graph_A__200__D50" hidden="1">#REF!</definedName>
    <definedName name="__2__123Graph_ACHART_2" hidden="1">#REF!</definedName>
    <definedName name="__20__123Graph_E__200__D50" hidden="1">#REF!</definedName>
    <definedName name="__20__123Graph_XEFICIENCIA_1" hidden="1">#REF!</definedName>
    <definedName name="__21__123Graph_F__200__BPF" hidden="1">#REF!</definedName>
    <definedName name="__21__123Graph_XGRANULOMETRIA_1" hidden="1">#REF!</definedName>
    <definedName name="__22__123Graph_F__200__D50" hidden="1">#REF!</definedName>
    <definedName name="__23__123Graph_X__200__BPF" hidden="1">#REF!</definedName>
    <definedName name="__24__123Graph_X__200__D50" hidden="1">#REF!</definedName>
    <definedName name="__25__123Graph_XEFICIENCIA_1" hidden="1">#REF!</definedName>
    <definedName name="__26__123Graph_XGRAFICO_1" hidden="1">#REF!</definedName>
    <definedName name="__27__123Graph_XGRAFICO_2" hidden="1">#REF!</definedName>
    <definedName name="__28__123Graph_XGRAFICO_3" hidden="1">#REF!</definedName>
    <definedName name="__29__123Graph_XGRANULOMETRIA_1" hidden="1">#REF!</definedName>
    <definedName name="__3__123Graph_AEFICIENCIA_1" hidden="1">#REF!</definedName>
    <definedName name="__4__123Graph_AGRAFICO_1" hidden="1">#REF!</definedName>
    <definedName name="__4__123Graph_AGRANULOMETRIA_1" hidden="1">#REF!</definedName>
    <definedName name="__5__123Graph_AGRAFICO_2" hidden="1">#REF!</definedName>
    <definedName name="__5__123Graph_B__200__BPF" hidden="1">#REF!</definedName>
    <definedName name="__6__123Graph_AGRAFICO_3" hidden="1">#REF!</definedName>
    <definedName name="__6__123Graph_B__200__D50" hidden="1">#REF!</definedName>
    <definedName name="__7__123Graph_AGRANULOMETRIA_1" hidden="1">#REF!</definedName>
    <definedName name="__7__123Graph_BEFICIENCIA_1" hidden="1">#REF!</definedName>
    <definedName name="__8__123Graph_B__200__BPF" hidden="1">#REF!</definedName>
    <definedName name="__8__123Graph_BGRANULOMETRIA_1" hidden="1">#REF!</definedName>
    <definedName name="__9__123Graph_B__200__D50" hidden="1">#REF!</definedName>
    <definedName name="__9__123Graph_C__200__BPF" hidden="1">#REF!</definedName>
    <definedName name="__cc1" localSheetId="2" hidden="1">{"DETALLE_1996",#N/A,FALSE,"flujo";"DETALLE_1997",#N/A,FALSE,"flujo";"GASTOS_INCURRIDOS_1996",#N/A,FALSE,"flujo";"GASTOS_PROGRAMADOS_PARA_1997",#N/A,FALSE,"flujo";#N/A,#N/A,FALSE,"comparat";#N/A,#N/A,FALSE,"costos";#N/A,#N/A,FALSE,"proyctrol"}</definedName>
    <definedName name="__cc1" localSheetId="1" hidden="1">{"DETALLE_1996",#N/A,FALSE,"flujo";"DETALLE_1997",#N/A,FALSE,"flujo";"GASTOS_INCURRIDOS_1996",#N/A,FALSE,"flujo";"GASTOS_PROGRAMADOS_PARA_1997",#N/A,FALSE,"flujo";#N/A,#N/A,FALSE,"comparat";#N/A,#N/A,FALSE,"costos";#N/A,#N/A,FALSE,"proyctrol"}</definedName>
    <definedName name="__cc1" localSheetId="3" hidden="1">{"DETALLE_1996",#N/A,FALSE,"flujo";"DETALLE_1997",#N/A,FALSE,"flujo";"GASTOS_INCURRIDOS_1996",#N/A,FALSE,"flujo";"GASTOS_PROGRAMADOS_PARA_1997",#N/A,FALSE,"flujo";#N/A,#N/A,FALSE,"comparat";#N/A,#N/A,FALSE,"costos";#N/A,#N/A,FALSE,"proyctrol"}</definedName>
    <definedName name="__cc1" localSheetId="10" hidden="1">{"DETALLE_1996",#N/A,FALSE,"flujo";"DETALLE_1997",#N/A,FALSE,"flujo";"GASTOS_INCURRIDOS_1996",#N/A,FALSE,"flujo";"GASTOS_PROGRAMADOS_PARA_1997",#N/A,FALSE,"flujo";#N/A,#N/A,FALSE,"comparat";#N/A,#N/A,FALSE,"costos";#N/A,#N/A,FALSE,"proyctrol"}</definedName>
    <definedName name="__cc1" hidden="1">{"DETALLE_1996",#N/A,FALSE,"flujo";"DETALLE_1997",#N/A,FALSE,"flujo";"GASTOS_INCURRIDOS_1996",#N/A,FALSE,"flujo";"GASTOS_PROGRAMADOS_PARA_1997",#N/A,FALSE,"flujo";#N/A,#N/A,FALSE,"comparat";#N/A,#N/A,FALSE,"costos";#N/A,#N/A,FALSE,"proyctrol"}</definedName>
    <definedName name="__eco3333" localSheetId="2"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__eco3333" localSheetId="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__eco3333" localSheetId="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__eco3333" localSheetId="10"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__eco333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__FC" localSheetId="2" hidden="1">{"DETALLE_1996",#N/A,FALSE,"flujo";"DETALLE_1997",#N/A,FALSE,"flujo";"GASTOS_INCURRIDOS_1996",#N/A,FALSE,"flujo";"GASTOS_PROGRAMADOS_PARA_1997",#N/A,FALSE,"flujo";#N/A,#N/A,FALSE,"comparat";#N/A,#N/A,FALSE,"costos";#N/A,#N/A,FALSE,"proyctrol"}</definedName>
    <definedName name="__FC" localSheetId="1" hidden="1">{"DETALLE_1996",#N/A,FALSE,"flujo";"DETALLE_1997",#N/A,FALSE,"flujo";"GASTOS_INCURRIDOS_1996",#N/A,FALSE,"flujo";"GASTOS_PROGRAMADOS_PARA_1997",#N/A,FALSE,"flujo";#N/A,#N/A,FALSE,"comparat";#N/A,#N/A,FALSE,"costos";#N/A,#N/A,FALSE,"proyctrol"}</definedName>
    <definedName name="__FC" localSheetId="3" hidden="1">{"DETALLE_1996",#N/A,FALSE,"flujo";"DETALLE_1997",#N/A,FALSE,"flujo";"GASTOS_INCURRIDOS_1996",#N/A,FALSE,"flujo";"GASTOS_PROGRAMADOS_PARA_1997",#N/A,FALSE,"flujo";#N/A,#N/A,FALSE,"comparat";#N/A,#N/A,FALSE,"costos";#N/A,#N/A,FALSE,"proyctrol"}</definedName>
    <definedName name="__FC" localSheetId="10" hidden="1">{"DETALLE_1996",#N/A,FALSE,"flujo";"DETALLE_1997",#N/A,FALSE,"flujo";"GASTOS_INCURRIDOS_1996",#N/A,FALSE,"flujo";"GASTOS_PROGRAMADOS_PARA_1997",#N/A,FALSE,"flujo";#N/A,#N/A,FALSE,"comparat";#N/A,#N/A,FALSE,"costos";#N/A,#N/A,FALSE,"proyctrol"}</definedName>
    <definedName name="__FC" hidden="1">{"DETALLE_1996",#N/A,FALSE,"flujo";"DETALLE_1997",#N/A,FALSE,"flujo";"GASTOS_INCURRIDOS_1996",#N/A,FALSE,"flujo";"GASTOS_PROGRAMADOS_PARA_1997",#N/A,FALSE,"flujo";#N/A,#N/A,FALSE,"comparat";#N/A,#N/A,FALSE,"costos";#N/A,#N/A,FALSE,"proyctrol"}</definedName>
    <definedName name="__FHE7" localSheetId="2" hidden="1">{#N/A,#N/A,FALSE,"masez (10)";#N/A,#N/A,FALSE,"masez (7)";#N/A,#N/A,FALSE,"masez (6)";#N/A,#N/A,FALSE,"masez (5)";#N/A,#N/A,FALSE,"masez (4)";#N/A,#N/A,FALSE,"masez (3)";#N/A,#N/A,FALSE,"masez (2)";#N/A,#N/A,FALSE,"GME";#N/A,#N/A,FALSE,"masez"}</definedName>
    <definedName name="__FHE7" localSheetId="1" hidden="1">{#N/A,#N/A,FALSE,"masez (10)";#N/A,#N/A,FALSE,"masez (7)";#N/A,#N/A,FALSE,"masez (6)";#N/A,#N/A,FALSE,"masez (5)";#N/A,#N/A,FALSE,"masez (4)";#N/A,#N/A,FALSE,"masez (3)";#N/A,#N/A,FALSE,"masez (2)";#N/A,#N/A,FALSE,"GME";#N/A,#N/A,FALSE,"masez"}</definedName>
    <definedName name="__FHE7" localSheetId="3" hidden="1">{#N/A,#N/A,FALSE,"masez (10)";#N/A,#N/A,FALSE,"masez (7)";#N/A,#N/A,FALSE,"masez (6)";#N/A,#N/A,FALSE,"masez (5)";#N/A,#N/A,FALSE,"masez (4)";#N/A,#N/A,FALSE,"masez (3)";#N/A,#N/A,FALSE,"masez (2)";#N/A,#N/A,FALSE,"GME";#N/A,#N/A,FALSE,"masez"}</definedName>
    <definedName name="__FHE7" localSheetId="10" hidden="1">{#N/A,#N/A,FALSE,"masez (10)";#N/A,#N/A,FALSE,"masez (7)";#N/A,#N/A,FALSE,"masez (6)";#N/A,#N/A,FALSE,"masez (5)";#N/A,#N/A,FALSE,"masez (4)";#N/A,#N/A,FALSE,"masez (3)";#N/A,#N/A,FALSE,"masez (2)";#N/A,#N/A,FALSE,"GME";#N/A,#N/A,FALSE,"masez"}</definedName>
    <definedName name="__FHE7" hidden="1">{#N/A,#N/A,FALSE,"masez (10)";#N/A,#N/A,FALSE,"masez (7)";#N/A,#N/A,FALSE,"masez (6)";#N/A,#N/A,FALSE,"masez (5)";#N/A,#N/A,FALSE,"masez (4)";#N/A,#N/A,FALSE,"masez (3)";#N/A,#N/A,FALSE,"masez (2)";#N/A,#N/A,FALSE,"GME";#N/A,#N/A,FALSE,"masez"}</definedName>
    <definedName name="__gl1" localSheetId="2" hidden="1">{#N/A,#N/A,FALSE,"Total_OC015";#N/A,#N/A,FALSE,"ADMIN";#N/A,#N/A,FALSE,"PROCES";#N/A,#N/A,FALSE,"mecan";#N/A,#N/A,FALSE,"civil";#N/A,#N/A,FALSE,"CAÑER";#N/A,#N/A,FALSE,"ELEC";#N/A,#N/A,FALSE,"INSTR"}</definedName>
    <definedName name="__gl1" localSheetId="1" hidden="1">{#N/A,#N/A,FALSE,"Total_OC015";#N/A,#N/A,FALSE,"ADMIN";#N/A,#N/A,FALSE,"PROCES";#N/A,#N/A,FALSE,"mecan";#N/A,#N/A,FALSE,"civil";#N/A,#N/A,FALSE,"CAÑER";#N/A,#N/A,FALSE,"ELEC";#N/A,#N/A,FALSE,"INSTR"}</definedName>
    <definedName name="__gl1" localSheetId="3" hidden="1">{#N/A,#N/A,FALSE,"Total_OC015";#N/A,#N/A,FALSE,"ADMIN";#N/A,#N/A,FALSE,"PROCES";#N/A,#N/A,FALSE,"mecan";#N/A,#N/A,FALSE,"civil";#N/A,#N/A,FALSE,"CAÑER";#N/A,#N/A,FALSE,"ELEC";#N/A,#N/A,FALSE,"INSTR"}</definedName>
    <definedName name="__gl1" localSheetId="10" hidden="1">{#N/A,#N/A,FALSE,"Total_OC015";#N/A,#N/A,FALSE,"ADMIN";#N/A,#N/A,FALSE,"PROCES";#N/A,#N/A,FALSE,"mecan";#N/A,#N/A,FALSE,"civil";#N/A,#N/A,FALSE,"CAÑER";#N/A,#N/A,FALSE,"ELEC";#N/A,#N/A,FALSE,"INSTR"}</definedName>
    <definedName name="__gl1" hidden="1">{#N/A,#N/A,FALSE,"Total_OC015";#N/A,#N/A,FALSE,"ADMIN";#N/A,#N/A,FALSE,"PROCES";#N/A,#N/A,FALSE,"mecan";#N/A,#N/A,FALSE,"civil";#N/A,#N/A,FALSE,"CAÑER";#N/A,#N/A,FALSE,"ELEC";#N/A,#N/A,FALSE,"INSTR"}</definedName>
    <definedName name="__jy5" localSheetId="2" hidden="1">{#N/A,#N/A,FALSE,"masez (10)";#N/A,#N/A,FALSE,"masez (7)";#N/A,#N/A,FALSE,"masez (6)";#N/A,#N/A,FALSE,"masez (5)";#N/A,#N/A,FALSE,"masez (4)";#N/A,#N/A,FALSE,"masez (3)";#N/A,#N/A,FALSE,"masez (2)";#N/A,#N/A,FALSE,"GME";#N/A,#N/A,FALSE,"masez"}</definedName>
    <definedName name="__jy5" localSheetId="1" hidden="1">{#N/A,#N/A,FALSE,"masez (10)";#N/A,#N/A,FALSE,"masez (7)";#N/A,#N/A,FALSE,"masez (6)";#N/A,#N/A,FALSE,"masez (5)";#N/A,#N/A,FALSE,"masez (4)";#N/A,#N/A,FALSE,"masez (3)";#N/A,#N/A,FALSE,"masez (2)";#N/A,#N/A,FALSE,"GME";#N/A,#N/A,FALSE,"masez"}</definedName>
    <definedName name="__jy5" localSheetId="3" hidden="1">{#N/A,#N/A,FALSE,"masez (10)";#N/A,#N/A,FALSE,"masez (7)";#N/A,#N/A,FALSE,"masez (6)";#N/A,#N/A,FALSE,"masez (5)";#N/A,#N/A,FALSE,"masez (4)";#N/A,#N/A,FALSE,"masez (3)";#N/A,#N/A,FALSE,"masez (2)";#N/A,#N/A,FALSE,"GME";#N/A,#N/A,FALSE,"masez"}</definedName>
    <definedName name="__jy5" localSheetId="10" hidden="1">{#N/A,#N/A,FALSE,"masez (10)";#N/A,#N/A,FALSE,"masez (7)";#N/A,#N/A,FALSE,"masez (6)";#N/A,#N/A,FALSE,"masez (5)";#N/A,#N/A,FALSE,"masez (4)";#N/A,#N/A,FALSE,"masez (3)";#N/A,#N/A,FALSE,"masez (2)";#N/A,#N/A,FALSE,"GME";#N/A,#N/A,FALSE,"masez"}</definedName>
    <definedName name="__jy5" hidden="1">{#N/A,#N/A,FALSE,"masez (10)";#N/A,#N/A,FALSE,"masez (7)";#N/A,#N/A,FALSE,"masez (6)";#N/A,#N/A,FALSE,"masez (5)";#N/A,#N/A,FALSE,"masez (4)";#N/A,#N/A,FALSE,"masez (3)";#N/A,#N/A,FALSE,"masez (2)";#N/A,#N/A,FALSE,"GME";#N/A,#N/A,FALSE,"masez"}</definedName>
    <definedName name="__key1" hidden="1">#REF!</definedName>
    <definedName name="__kk1" localSheetId="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1" localSheetId="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1" localSheetId="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1"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2" localSheetId="2" hidden="1">{"FlujoGastos",#N/A,FALSE,"Base";"FlujoGastos",#N/A,FALSE,"Buzón Tren";"FlujoGastos",#N/A,FALSE,"Buzón Camión";"FlujoGastos",#N/A,FALSE,"LHD Camión";"FlujoGastos",#N/A,FALSE,"Cámara Camión"}</definedName>
    <definedName name="__kk2" localSheetId="1" hidden="1">{"FlujoGastos",#N/A,FALSE,"Base";"FlujoGastos",#N/A,FALSE,"Buzón Tren";"FlujoGastos",#N/A,FALSE,"Buzón Camión";"FlujoGastos",#N/A,FALSE,"LHD Camión";"FlujoGastos",#N/A,FALSE,"Cámara Camión"}</definedName>
    <definedName name="__kk2" localSheetId="3" hidden="1">{"FlujoGastos",#N/A,FALSE,"Base";"FlujoGastos",#N/A,FALSE,"Buzón Tren";"FlujoGastos",#N/A,FALSE,"Buzón Camión";"FlujoGastos",#N/A,FALSE,"LHD Camión";"FlujoGastos",#N/A,FALSE,"Cámara Camión"}</definedName>
    <definedName name="__kk2" localSheetId="10" hidden="1">{"FlujoGastos",#N/A,FALSE,"Base";"FlujoGastos",#N/A,FALSE,"Buzón Tren";"FlujoGastos",#N/A,FALSE,"Buzón Camión";"FlujoGastos",#N/A,FALSE,"LHD Camión";"FlujoGastos",#N/A,FALSE,"Cámara Camión"}</definedName>
    <definedName name="__kk2" hidden="1">{"FlujoGastos",#N/A,FALSE,"Base";"FlujoGastos",#N/A,FALSE,"Buzón Tren";"FlujoGastos",#N/A,FALSE,"Buzón Camión";"FlujoGastos",#N/A,FALSE,"LHD Camión";"FlujoGastos",#N/A,FALSE,"Cámara Camión"}</definedName>
    <definedName name="__kk3" localSheetId="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3" localSheetId="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3" localSheetId="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3"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4" localSheetId="2" hidden="1">{"desarrollo",#N/A,FALSE,"Cámara Camión";"resumen",#N/A,FALSE,"Cámara Camión";"eqprod",#N/A,FALSE,"Cámara Camión"}</definedName>
    <definedName name="__kk4" localSheetId="1" hidden="1">{"desarrollo",#N/A,FALSE,"Cámara Camión";"resumen",#N/A,FALSE,"Cámara Camión";"eqprod",#N/A,FALSE,"Cámara Camión"}</definedName>
    <definedName name="__kk4" localSheetId="3" hidden="1">{"desarrollo",#N/A,FALSE,"Cámara Camión";"resumen",#N/A,FALSE,"Cámara Camión";"eqprod",#N/A,FALSE,"Cámara Camión"}</definedName>
    <definedName name="__kk4" localSheetId="10" hidden="1">{"desarrollo",#N/A,FALSE,"Cámara Camión";"resumen",#N/A,FALSE,"Cámara Camión";"eqprod",#N/A,FALSE,"Cámara Camión"}</definedName>
    <definedName name="__kk4" hidden="1">{"desarrollo",#N/A,FALSE,"Cámara Camión";"resumen",#N/A,FALSE,"Cámara Camión";"eqprod",#N/A,FALSE,"Cámara Camión"}</definedName>
    <definedName name="__lot1" localSheetId="2" hidden="1">{#N/A,#N/A,FALSE,"Total_OC015";#N/A,#N/A,FALSE,"ADMIN";#N/A,#N/A,FALSE,"PROCES";#N/A,#N/A,FALSE,"mecan";#N/A,#N/A,FALSE,"civil";#N/A,#N/A,FALSE,"CAÑER";#N/A,#N/A,FALSE,"ELEC";#N/A,#N/A,FALSE,"INSTR"}</definedName>
    <definedName name="__lot1" localSheetId="1" hidden="1">{#N/A,#N/A,FALSE,"Total_OC015";#N/A,#N/A,FALSE,"ADMIN";#N/A,#N/A,FALSE,"PROCES";#N/A,#N/A,FALSE,"mecan";#N/A,#N/A,FALSE,"civil";#N/A,#N/A,FALSE,"CAÑER";#N/A,#N/A,FALSE,"ELEC";#N/A,#N/A,FALSE,"INSTR"}</definedName>
    <definedName name="__lot1" localSheetId="3" hidden="1">{#N/A,#N/A,FALSE,"Total_OC015";#N/A,#N/A,FALSE,"ADMIN";#N/A,#N/A,FALSE,"PROCES";#N/A,#N/A,FALSE,"mecan";#N/A,#N/A,FALSE,"civil";#N/A,#N/A,FALSE,"CAÑER";#N/A,#N/A,FALSE,"ELEC";#N/A,#N/A,FALSE,"INSTR"}</definedName>
    <definedName name="__lot1" localSheetId="10" hidden="1">{#N/A,#N/A,FALSE,"Total_OC015";#N/A,#N/A,FALSE,"ADMIN";#N/A,#N/A,FALSE,"PROCES";#N/A,#N/A,FALSE,"mecan";#N/A,#N/A,FALSE,"civil";#N/A,#N/A,FALSE,"CAÑER";#N/A,#N/A,FALSE,"ELEC";#N/A,#N/A,FALSE,"INSTR"}</definedName>
    <definedName name="__lot1" hidden="1">{#N/A,#N/A,FALSE,"Total_OC015";#N/A,#N/A,FALSE,"ADMIN";#N/A,#N/A,FALSE,"PROCES";#N/A,#N/A,FALSE,"mecan";#N/A,#N/A,FALSE,"civil";#N/A,#N/A,FALSE,"CAÑER";#N/A,#N/A,FALSE,"ELEC";#N/A,#N/A,FALSE,"INSTR"}</definedName>
    <definedName name="__REV1" localSheetId="2" hidden="1">{"Graf_Carga Trab",#N/A,FALSE,"Grafi_Carga Trab";"Graf_Venta Flujo",#N/A,FALSE,"Grafi_Carga Trab"}</definedName>
    <definedName name="__REV1" localSheetId="1" hidden="1">{"Graf_Carga Trab",#N/A,FALSE,"Grafi_Carga Trab";"Graf_Venta Flujo",#N/A,FALSE,"Grafi_Carga Trab"}</definedName>
    <definedName name="__REV1" localSheetId="3" hidden="1">{"Graf_Carga Trab",#N/A,FALSE,"Grafi_Carga Trab";"Graf_Venta Flujo",#N/A,FALSE,"Grafi_Carga Trab"}</definedName>
    <definedName name="__REV1" localSheetId="10" hidden="1">{"Graf_Carga Trab",#N/A,FALSE,"Grafi_Carga Trab";"Graf_Venta Flujo",#N/A,FALSE,"Grafi_Carga Trab"}</definedName>
    <definedName name="__REV1" hidden="1">{"Graf_Carga Trab",#N/A,FALSE,"Grafi_Carga Trab";"Graf_Venta Flujo",#N/A,FALSE,"Grafi_Carga Trab"}</definedName>
    <definedName name="__REV11" localSheetId="2" hidden="1">{"Graf_Carga Trab",#N/A,FALSE,"Grafi_Carga Trab";"Graf_Venta Flujo",#N/A,FALSE,"Grafi_Carga Trab"}</definedName>
    <definedName name="__REV11" localSheetId="1" hidden="1">{"Graf_Carga Trab",#N/A,FALSE,"Grafi_Carga Trab";"Graf_Venta Flujo",#N/A,FALSE,"Grafi_Carga Trab"}</definedName>
    <definedName name="__REV11" localSheetId="3" hidden="1">{"Graf_Carga Trab",#N/A,FALSE,"Grafi_Carga Trab";"Graf_Venta Flujo",#N/A,FALSE,"Grafi_Carga Trab"}</definedName>
    <definedName name="__REV11" localSheetId="10" hidden="1">{"Graf_Carga Trab",#N/A,FALSE,"Grafi_Carga Trab";"Graf_Venta Flujo",#N/A,FALSE,"Grafi_Carga Trab"}</definedName>
    <definedName name="__REV11" hidden="1">{"Graf_Carga Trab",#N/A,FALSE,"Grafi_Carga Trab";"Graf_Venta Flujo",#N/A,FALSE,"Grafi_Carga Trab"}</definedName>
    <definedName name="__tyl2" localSheetId="2" hidden="1">{#N/A,#N/A,FALSE,"masez (10)";#N/A,#N/A,FALSE,"masez (7)";#N/A,#N/A,FALSE,"masez (6)";#N/A,#N/A,FALSE,"masez (5)";#N/A,#N/A,FALSE,"masez (4)";#N/A,#N/A,FALSE,"masez (3)";#N/A,#N/A,FALSE,"masez (2)";#N/A,#N/A,FALSE,"GME";#N/A,#N/A,FALSE,"masez"}</definedName>
    <definedName name="__tyl2" localSheetId="1" hidden="1">{#N/A,#N/A,FALSE,"masez (10)";#N/A,#N/A,FALSE,"masez (7)";#N/A,#N/A,FALSE,"masez (6)";#N/A,#N/A,FALSE,"masez (5)";#N/A,#N/A,FALSE,"masez (4)";#N/A,#N/A,FALSE,"masez (3)";#N/A,#N/A,FALSE,"masez (2)";#N/A,#N/A,FALSE,"GME";#N/A,#N/A,FALSE,"masez"}</definedName>
    <definedName name="__tyl2" localSheetId="3" hidden="1">{#N/A,#N/A,FALSE,"masez (10)";#N/A,#N/A,FALSE,"masez (7)";#N/A,#N/A,FALSE,"masez (6)";#N/A,#N/A,FALSE,"masez (5)";#N/A,#N/A,FALSE,"masez (4)";#N/A,#N/A,FALSE,"masez (3)";#N/A,#N/A,FALSE,"masez (2)";#N/A,#N/A,FALSE,"GME";#N/A,#N/A,FALSE,"masez"}</definedName>
    <definedName name="__tyl2" localSheetId="10" hidden="1">{#N/A,#N/A,FALSE,"masez (10)";#N/A,#N/A,FALSE,"masez (7)";#N/A,#N/A,FALSE,"masez (6)";#N/A,#N/A,FALSE,"masez (5)";#N/A,#N/A,FALSE,"masez (4)";#N/A,#N/A,FALSE,"masez (3)";#N/A,#N/A,FALSE,"masez (2)";#N/A,#N/A,FALSE,"GME";#N/A,#N/A,FALSE,"masez"}</definedName>
    <definedName name="__tyl2" hidden="1">{#N/A,#N/A,FALSE,"masez (10)";#N/A,#N/A,FALSE,"masez (7)";#N/A,#N/A,FALSE,"masez (6)";#N/A,#N/A,FALSE,"masez (5)";#N/A,#N/A,FALSE,"masez (4)";#N/A,#N/A,FALSE,"masez (3)";#N/A,#N/A,FALSE,"masez (2)";#N/A,#N/A,FALSE,"GME";#N/A,#N/A,FALSE,"masez"}</definedName>
    <definedName name="__wq12" localSheetId="2" hidden="1">{#N/A,#N/A,FALSE,"Total_OC015";#N/A,#N/A,FALSE,"ADMIN";#N/A,#N/A,FALSE,"PROCES";#N/A,#N/A,FALSE,"mecan";#N/A,#N/A,FALSE,"civil";#N/A,#N/A,FALSE,"CAÑER";#N/A,#N/A,FALSE,"ELEC";#N/A,#N/A,FALSE,"INSTR"}</definedName>
    <definedName name="__wq12" localSheetId="1" hidden="1">{#N/A,#N/A,FALSE,"Total_OC015";#N/A,#N/A,FALSE,"ADMIN";#N/A,#N/A,FALSE,"PROCES";#N/A,#N/A,FALSE,"mecan";#N/A,#N/A,FALSE,"civil";#N/A,#N/A,FALSE,"CAÑER";#N/A,#N/A,FALSE,"ELEC";#N/A,#N/A,FALSE,"INSTR"}</definedName>
    <definedName name="__wq12" localSheetId="3" hidden="1">{#N/A,#N/A,FALSE,"Total_OC015";#N/A,#N/A,FALSE,"ADMIN";#N/A,#N/A,FALSE,"PROCES";#N/A,#N/A,FALSE,"mecan";#N/A,#N/A,FALSE,"civil";#N/A,#N/A,FALSE,"CAÑER";#N/A,#N/A,FALSE,"ELEC";#N/A,#N/A,FALSE,"INSTR"}</definedName>
    <definedName name="__wq12" localSheetId="10" hidden="1">{#N/A,#N/A,FALSE,"Total_OC015";#N/A,#N/A,FALSE,"ADMIN";#N/A,#N/A,FALSE,"PROCES";#N/A,#N/A,FALSE,"mecan";#N/A,#N/A,FALSE,"civil";#N/A,#N/A,FALSE,"CAÑER";#N/A,#N/A,FALSE,"ELEC";#N/A,#N/A,FALSE,"INSTR"}</definedName>
    <definedName name="__wq12" hidden="1">{#N/A,#N/A,FALSE,"Total_OC015";#N/A,#N/A,FALSE,"ADMIN";#N/A,#N/A,FALSE,"PROCES";#N/A,#N/A,FALSE,"mecan";#N/A,#N/A,FALSE,"civil";#N/A,#N/A,FALSE,"CAÑER";#N/A,#N/A,FALSE,"ELEC";#N/A,#N/A,FALSE,"INSTR"}</definedName>
    <definedName name="__wrn1" localSheetId="2" hidden="1">{#N/A,#N/A,TRUE,"Est. de Fact.";#N/A,#N/A,TRUE,"Capitulo 19";#N/A,#N/A,TRUE,"Proyecto P855"}</definedName>
    <definedName name="__wrn1" localSheetId="1" hidden="1">{#N/A,#N/A,TRUE,"Est. de Fact.";#N/A,#N/A,TRUE,"Capitulo 19";#N/A,#N/A,TRUE,"Proyecto P855"}</definedName>
    <definedName name="__wrn1" localSheetId="3" hidden="1">{#N/A,#N/A,TRUE,"Est. de Fact.";#N/A,#N/A,TRUE,"Capitulo 19";#N/A,#N/A,TRUE,"Proyecto P855"}</definedName>
    <definedName name="__wrn1" localSheetId="10" hidden="1">{#N/A,#N/A,TRUE,"Est. de Fact.";#N/A,#N/A,TRUE,"Capitulo 19";#N/A,#N/A,TRUE,"Proyecto P855"}</definedName>
    <definedName name="__wrn1" hidden="1">{#N/A,#N/A,TRUE,"Est. de Fact.";#N/A,#N/A,TRUE,"Capitulo 19";#N/A,#N/A,TRUE,"Proyecto P855"}</definedName>
    <definedName name="__wrn2" localSheetId="2" hidden="1">{#N/A,#N/A,TRUE,"Est. de Fact.";#N/A,#N/A,TRUE,"Capitulo 19";#N/A,#N/A,TRUE,"Proyecto P855"}</definedName>
    <definedName name="__wrn2" localSheetId="1" hidden="1">{#N/A,#N/A,TRUE,"Est. de Fact.";#N/A,#N/A,TRUE,"Capitulo 19";#N/A,#N/A,TRUE,"Proyecto P855"}</definedName>
    <definedName name="__wrn2" localSheetId="3" hidden="1">{#N/A,#N/A,TRUE,"Est. de Fact.";#N/A,#N/A,TRUE,"Capitulo 19";#N/A,#N/A,TRUE,"Proyecto P855"}</definedName>
    <definedName name="__wrn2" localSheetId="10" hidden="1">{#N/A,#N/A,TRUE,"Est. de Fact.";#N/A,#N/A,TRUE,"Capitulo 19";#N/A,#N/A,TRUE,"Proyecto P855"}</definedName>
    <definedName name="__wrn2" hidden="1">{#N/A,#N/A,TRUE,"Est. de Fact.";#N/A,#N/A,TRUE,"Capitulo 19";#N/A,#N/A,TRUE,"Proyecto P855"}</definedName>
    <definedName name="__wrn3" localSheetId="2" hidden="1">{#N/A,#N/A,FALSE,"Total_OC015";#N/A,#N/A,FALSE,"ADMIN";#N/A,#N/A,FALSE,"PROCES";#N/A,#N/A,FALSE,"mecan";#N/A,#N/A,FALSE,"civil";#N/A,#N/A,FALSE,"CAÑER";#N/A,#N/A,FALSE,"ELEC";#N/A,#N/A,FALSE,"INSTR"}</definedName>
    <definedName name="__wrn3" localSheetId="1" hidden="1">{#N/A,#N/A,FALSE,"Total_OC015";#N/A,#N/A,FALSE,"ADMIN";#N/A,#N/A,FALSE,"PROCES";#N/A,#N/A,FALSE,"mecan";#N/A,#N/A,FALSE,"civil";#N/A,#N/A,FALSE,"CAÑER";#N/A,#N/A,FALSE,"ELEC";#N/A,#N/A,FALSE,"INSTR"}</definedName>
    <definedName name="__wrn3" localSheetId="3" hidden="1">{#N/A,#N/A,FALSE,"Total_OC015";#N/A,#N/A,FALSE,"ADMIN";#N/A,#N/A,FALSE,"PROCES";#N/A,#N/A,FALSE,"mecan";#N/A,#N/A,FALSE,"civil";#N/A,#N/A,FALSE,"CAÑER";#N/A,#N/A,FALSE,"ELEC";#N/A,#N/A,FALSE,"INSTR"}</definedName>
    <definedName name="__wrn3" localSheetId="10" hidden="1">{#N/A,#N/A,FALSE,"Total_OC015";#N/A,#N/A,FALSE,"ADMIN";#N/A,#N/A,FALSE,"PROCES";#N/A,#N/A,FALSE,"mecan";#N/A,#N/A,FALSE,"civil";#N/A,#N/A,FALSE,"CAÑER";#N/A,#N/A,FALSE,"ELEC";#N/A,#N/A,FALSE,"INSTR"}</definedName>
    <definedName name="__wrn3" hidden="1">{#N/A,#N/A,FALSE,"Total_OC015";#N/A,#N/A,FALSE,"ADMIN";#N/A,#N/A,FALSE,"PROCES";#N/A,#N/A,FALSE,"mecan";#N/A,#N/A,FALSE,"civil";#N/A,#N/A,FALSE,"CAÑER";#N/A,#N/A,FALSE,"ELEC";#N/A,#N/A,FALSE,"INSTR"}</definedName>
    <definedName name="__wrn5" localSheetId="2" hidden="1">{#N/A,#N/A,FALSE,"minas";#N/A,#N/A,FALSE,"Total_OC015";#N/A,#N/A,FALSE,"ADMIN";#N/A,#N/A,FALSE,"PROCES";#N/A,#N/A,FALSE,"civil";#N/A,#N/A,FALSE,"CAÑER";#N/A,#N/A,FALSE,"ELEC";#N/A,#N/A,FALSE,"INSTR";#N/A,#N/A,FALSE,"PDS";#N/A,#N/A,FALSE,"mecan"}</definedName>
    <definedName name="__wrn5" localSheetId="1" hidden="1">{#N/A,#N/A,FALSE,"minas";#N/A,#N/A,FALSE,"Total_OC015";#N/A,#N/A,FALSE,"ADMIN";#N/A,#N/A,FALSE,"PROCES";#N/A,#N/A,FALSE,"civil";#N/A,#N/A,FALSE,"CAÑER";#N/A,#N/A,FALSE,"ELEC";#N/A,#N/A,FALSE,"INSTR";#N/A,#N/A,FALSE,"PDS";#N/A,#N/A,FALSE,"mecan"}</definedName>
    <definedName name="__wrn5" localSheetId="3" hidden="1">{#N/A,#N/A,FALSE,"minas";#N/A,#N/A,FALSE,"Total_OC015";#N/A,#N/A,FALSE,"ADMIN";#N/A,#N/A,FALSE,"PROCES";#N/A,#N/A,FALSE,"civil";#N/A,#N/A,FALSE,"CAÑER";#N/A,#N/A,FALSE,"ELEC";#N/A,#N/A,FALSE,"INSTR";#N/A,#N/A,FALSE,"PDS";#N/A,#N/A,FALSE,"mecan"}</definedName>
    <definedName name="__wrn5" localSheetId="10" hidden="1">{#N/A,#N/A,FALSE,"minas";#N/A,#N/A,FALSE,"Total_OC015";#N/A,#N/A,FALSE,"ADMIN";#N/A,#N/A,FALSE,"PROCES";#N/A,#N/A,FALSE,"civil";#N/A,#N/A,FALSE,"CAÑER";#N/A,#N/A,FALSE,"ELEC";#N/A,#N/A,FALSE,"INSTR";#N/A,#N/A,FALSE,"PDS";#N/A,#N/A,FALSE,"mecan"}</definedName>
    <definedName name="__wrn5" hidden="1">{#N/A,#N/A,FALSE,"minas";#N/A,#N/A,FALSE,"Total_OC015";#N/A,#N/A,FALSE,"ADMIN";#N/A,#N/A,FALSE,"PROCES";#N/A,#N/A,FALSE,"civil";#N/A,#N/A,FALSE,"CAÑER";#N/A,#N/A,FALSE,"ELEC";#N/A,#N/A,FALSE,"INSTR";#N/A,#N/A,FALSE,"PDS";#N/A,#N/A,FALSE,"mecan"}</definedName>
    <definedName name="__xlfn.BAHTTEXT" hidden="1">#NAME?</definedName>
    <definedName name="__xlfn.IFERROR" hidden="1">#NAME?</definedName>
    <definedName name="__zx2" localSheetId="2" hidden="1">{#N/A,#N/A,FALSE,"masez (10)";#N/A,#N/A,FALSE,"masez (7)";#N/A,#N/A,FALSE,"masez (6)";#N/A,#N/A,FALSE,"masez (5)";#N/A,#N/A,FALSE,"masez (4)";#N/A,#N/A,FALSE,"masez (3)";#N/A,#N/A,FALSE,"masez (2)";#N/A,#N/A,FALSE,"GME";#N/A,#N/A,FALSE,"masez"}</definedName>
    <definedName name="__zx2" localSheetId="1" hidden="1">{#N/A,#N/A,FALSE,"masez (10)";#N/A,#N/A,FALSE,"masez (7)";#N/A,#N/A,FALSE,"masez (6)";#N/A,#N/A,FALSE,"masez (5)";#N/A,#N/A,FALSE,"masez (4)";#N/A,#N/A,FALSE,"masez (3)";#N/A,#N/A,FALSE,"masez (2)";#N/A,#N/A,FALSE,"GME";#N/A,#N/A,FALSE,"masez"}</definedName>
    <definedName name="__zx2" localSheetId="3" hidden="1">{#N/A,#N/A,FALSE,"masez (10)";#N/A,#N/A,FALSE,"masez (7)";#N/A,#N/A,FALSE,"masez (6)";#N/A,#N/A,FALSE,"masez (5)";#N/A,#N/A,FALSE,"masez (4)";#N/A,#N/A,FALSE,"masez (3)";#N/A,#N/A,FALSE,"masez (2)";#N/A,#N/A,FALSE,"GME";#N/A,#N/A,FALSE,"masez"}</definedName>
    <definedName name="__zx2" localSheetId="10" hidden="1">{#N/A,#N/A,FALSE,"masez (10)";#N/A,#N/A,FALSE,"masez (7)";#N/A,#N/A,FALSE,"masez (6)";#N/A,#N/A,FALSE,"masez (5)";#N/A,#N/A,FALSE,"masez (4)";#N/A,#N/A,FALSE,"masez (3)";#N/A,#N/A,FALSE,"masez (2)";#N/A,#N/A,FALSE,"GME";#N/A,#N/A,FALSE,"masez"}</definedName>
    <definedName name="__zx2" hidden="1">{#N/A,#N/A,FALSE,"masez (10)";#N/A,#N/A,FALSE,"masez (7)";#N/A,#N/A,FALSE,"masez (6)";#N/A,#N/A,FALSE,"masez (5)";#N/A,#N/A,FALSE,"masez (4)";#N/A,#N/A,FALSE,"masez (3)";#N/A,#N/A,FALSE,"masez (2)";#N/A,#N/A,FALSE,"GME";#N/A,#N/A,FALSE,"masez"}</definedName>
    <definedName name="_1_____________123Graph_AGRAFICO_1" hidden="1">#REF!</definedName>
    <definedName name="_1________123Graph_AGRAFICO_1" hidden="1">#REF!</definedName>
    <definedName name="_1____123Graph_A__200__BPF" hidden="1">#REF!</definedName>
    <definedName name="_1__123Graph_A__200__BPF" hidden="1">#REF!</definedName>
    <definedName name="_1__123Graph_ACHART_1" hidden="1">#REF!</definedName>
    <definedName name="_1__123Graph_AChart_1A" hidden="1">#REF!</definedName>
    <definedName name="_1__123Graph_AChart_2G" hidden="1">#REF!</definedName>
    <definedName name="_10_______123Graph_AEFICIENCIA_1" hidden="1">#REF!</definedName>
    <definedName name="_10____123Graph_C__200__D50" hidden="1">#REF!</definedName>
    <definedName name="_10__123Graph_AGRAFICO_1" hidden="1">#REF!</definedName>
    <definedName name="_10__123Graph_BChart_1A" hidden="1">#REF!</definedName>
    <definedName name="_10__123Graph_BEFICIENCIA_1" hidden="1">#REF!</definedName>
    <definedName name="_10__123Graph_BGRAFICO_2" hidden="1">#REF!</definedName>
    <definedName name="_10__123Graph_BGRANULOMETRIA_1" hidden="1">#REF!</definedName>
    <definedName name="_10__123Graph_C__200__D50" hidden="1">#REF!</definedName>
    <definedName name="_10__123Graph_LBL_ACHART_6" hidden="1">#REF!</definedName>
    <definedName name="_10__123Graph_XGRAFICO_1" hidden="1">#REF!</definedName>
    <definedName name="_100____123Graph_A__200__BPF" hidden="1">#REF!</definedName>
    <definedName name="_101____123Graph_A__200__D50" hidden="1">#REF!</definedName>
    <definedName name="_102____123Graph_ACHART_1" hidden="1">#REF!</definedName>
    <definedName name="_103____123Graph_ACHART_2" hidden="1">#REF!</definedName>
    <definedName name="_104____123Graph_AEFICIENCIA_1" hidden="1">#REF!</definedName>
    <definedName name="_105____123Graph_AGRAFICO_1" hidden="1">#REF!</definedName>
    <definedName name="_106____123Graph_AGRAFICO_2" hidden="1">#REF!</definedName>
    <definedName name="_107____123Graph_AGRAFICO_3" hidden="1">#REF!</definedName>
    <definedName name="_108____123Graph_AGRANULOMETRIA_1" hidden="1">#REF!</definedName>
    <definedName name="_109____123Graph_B__200__BPF" hidden="1">#REF!</definedName>
    <definedName name="_11_______123Graph_AGRAFICO_2" hidden="1">#REF!</definedName>
    <definedName name="_11____123Graph_CGRANULOMETRIA_1" hidden="1">#REF!</definedName>
    <definedName name="_11__123Graph_AGRAFICO_2" hidden="1">#REF!</definedName>
    <definedName name="_11__123Graph_BGRAFICO_2" hidden="1">#REF!</definedName>
    <definedName name="_11__123Graph_C__200__BPF" hidden="1">#REF!</definedName>
    <definedName name="_11__123Graph_CGRANULOMETRIA_1" hidden="1">#REF!</definedName>
    <definedName name="_11__123Graph_LBL_ACHART_7" hidden="1">#REF!</definedName>
    <definedName name="_11__123Graph_XGRAFICO_2" hidden="1">#REF!</definedName>
    <definedName name="_110____123Graph_B__200__D50" hidden="1">#REF!</definedName>
    <definedName name="_111" localSheetId="2" hidden="1">{#N/A,#N/A,FALSE,"masez (10)";#N/A,#N/A,FALSE,"masez (7)";#N/A,#N/A,FALSE,"masez (6)";#N/A,#N/A,FALSE,"masez (5)";#N/A,#N/A,FALSE,"masez (4)";#N/A,#N/A,FALSE,"masez (3)";#N/A,#N/A,FALSE,"masez (2)";#N/A,#N/A,FALSE,"GME";#N/A,#N/A,FALSE,"masez"}</definedName>
    <definedName name="_111" localSheetId="1" hidden="1">{#N/A,#N/A,FALSE,"masez (10)";#N/A,#N/A,FALSE,"masez (7)";#N/A,#N/A,FALSE,"masez (6)";#N/A,#N/A,FALSE,"masez (5)";#N/A,#N/A,FALSE,"masez (4)";#N/A,#N/A,FALSE,"masez (3)";#N/A,#N/A,FALSE,"masez (2)";#N/A,#N/A,FALSE,"GME";#N/A,#N/A,FALSE,"masez"}</definedName>
    <definedName name="_111" localSheetId="3" hidden="1">{#N/A,#N/A,FALSE,"masez (10)";#N/A,#N/A,FALSE,"masez (7)";#N/A,#N/A,FALSE,"masez (6)";#N/A,#N/A,FALSE,"masez (5)";#N/A,#N/A,FALSE,"masez (4)";#N/A,#N/A,FALSE,"masez (3)";#N/A,#N/A,FALSE,"masez (2)";#N/A,#N/A,FALSE,"GME";#N/A,#N/A,FALSE,"masez"}</definedName>
    <definedName name="_111" localSheetId="10" hidden="1">{#N/A,#N/A,FALSE,"masez (10)";#N/A,#N/A,FALSE,"masez (7)";#N/A,#N/A,FALSE,"masez (6)";#N/A,#N/A,FALSE,"masez (5)";#N/A,#N/A,FALSE,"masez (4)";#N/A,#N/A,FALSE,"masez (3)";#N/A,#N/A,FALSE,"masez (2)";#N/A,#N/A,FALSE,"GME";#N/A,#N/A,FALSE,"masez"}</definedName>
    <definedName name="_111" hidden="1">{#N/A,#N/A,FALSE,"masez (10)";#N/A,#N/A,FALSE,"masez (7)";#N/A,#N/A,FALSE,"masez (6)";#N/A,#N/A,FALSE,"masez (5)";#N/A,#N/A,FALSE,"masez (4)";#N/A,#N/A,FALSE,"masez (3)";#N/A,#N/A,FALSE,"masez (2)";#N/A,#N/A,FALSE,"GME";#N/A,#N/A,FALSE,"masez"}</definedName>
    <definedName name="_111____123Graph_BEFICIENCIA_1" hidden="1">#REF!</definedName>
    <definedName name="_112____123Graph_BGRAFICO_2" hidden="1">#REF!</definedName>
    <definedName name="_113____123Graph_BGRANULOMETRIA_1" hidden="1">#REF!</definedName>
    <definedName name="_114____123Graph_C__200__BPF" hidden="1">#REF!</definedName>
    <definedName name="_115____123Graph_C__200__D50" hidden="1">#REF!</definedName>
    <definedName name="_116____123Graph_CGRAFICO_2" hidden="1">#REF!</definedName>
    <definedName name="_117____123Graph_CGRANULOMETRIA_1" hidden="1">#REF!</definedName>
    <definedName name="_118____123Graph_D__200__BPF" hidden="1">#REF!</definedName>
    <definedName name="_119____123Graph_D__200__D50" hidden="1">#REF!</definedName>
    <definedName name="_12" hidden="1">#REF!</definedName>
    <definedName name="_12_______123Graph_AGRAFICO_3" hidden="1">#REF!</definedName>
    <definedName name="_12____123Graph_D__200__BPF" hidden="1">#REF!</definedName>
    <definedName name="_12__123Graph_AGRAFICO_3" hidden="1">#REF!</definedName>
    <definedName name="_12__123Graph_BGRANULOMETRIA_1" hidden="1">#REF!</definedName>
    <definedName name="_12__123Graph_C__200__D50" hidden="1">#REF!</definedName>
    <definedName name="_12__123Graph_CGRAFICO_2" hidden="1">#REF!</definedName>
    <definedName name="_12__123Graph_D__200__BPF" hidden="1">#REF!</definedName>
    <definedName name="_12__123Graph_XCHART_10" hidden="1">#REF!</definedName>
    <definedName name="_12__123Graph_XGRAFICO_3" hidden="1">#REF!</definedName>
    <definedName name="_120____123Graph_E__200__BPF" hidden="1">#REF!</definedName>
    <definedName name="_121____123Graph_E__200__D50" hidden="1">#REF!</definedName>
    <definedName name="_122____123Graph_F__200__BPF" hidden="1">#REF!</definedName>
    <definedName name="_123____123Graph_F__200__D50" hidden="1">#REF!</definedName>
    <definedName name="_124____123Graph_X__200__BPF" hidden="1">#REF!</definedName>
    <definedName name="_125____123Graph_X__200__D50" hidden="1">#REF!</definedName>
    <definedName name="_126____123Graph_XCHART_1" hidden="1">#REF!</definedName>
    <definedName name="_127____123Graph_XCHART_2" hidden="1">#REF!</definedName>
    <definedName name="_128____123Graph_XEFICIENCIA_1" hidden="1">#REF!</definedName>
    <definedName name="_129____123Graph_XGRAFICO_1" hidden="1">#REF!</definedName>
    <definedName name="_13_______123Graph_AGRANULOMETRIA_1" hidden="1">#REF!</definedName>
    <definedName name="_13____123Graph_D__200__D50" hidden="1">#REF!</definedName>
    <definedName name="_13__123Graph_C__200__BPF" hidden="1">#REF!</definedName>
    <definedName name="_13__123Graph_CChart_1A" hidden="1">#REF!</definedName>
    <definedName name="_13__123Graph_D__200__D50" hidden="1">#REF!</definedName>
    <definedName name="_13__123Graph_XCHART_1" hidden="1">#REF!</definedName>
    <definedName name="_13__123Graph_XCHART_11" hidden="1">#REF!</definedName>
    <definedName name="_130____123Graph_XGRAFICO_2" hidden="1">#REF!</definedName>
    <definedName name="_131____123Graph_XGRAFICO_3" hidden="1">#REF!</definedName>
    <definedName name="_132____123Graph_XGRANULOMETRIA_1" hidden="1">#REF!</definedName>
    <definedName name="_14_______123Graph_B__200__BPF" hidden="1">#REF!</definedName>
    <definedName name="_14____123Graph_E__200__BPF" hidden="1">#REF!</definedName>
    <definedName name="_14__123Graph_C__200__D50" hidden="1">#REF!</definedName>
    <definedName name="_14__123Graph_CGRANULOMETRIA_1" hidden="1">#REF!</definedName>
    <definedName name="_14__123Graph_E__200__BPF" hidden="1">#REF!</definedName>
    <definedName name="_14__123Graph_XCHART_12" hidden="1">#REF!</definedName>
    <definedName name="_14__123Graph_XCHART_2" hidden="1">#REF!</definedName>
    <definedName name="_15_______123Graph_B__200__D50" hidden="1">#REF!</definedName>
    <definedName name="_15____123Graph_E__200__D50" hidden="1">#REF!</definedName>
    <definedName name="_15__123Graph_CChart_1A" hidden="1">#REF!</definedName>
    <definedName name="_15__123Graph_CGRAFICO_2" hidden="1">#REF!</definedName>
    <definedName name="_15__123Graph_D__200__BPF" hidden="1">#REF!</definedName>
    <definedName name="_15__123Graph_E__200__D50" hidden="1">#REF!</definedName>
    <definedName name="_15__123Graph_XCHART_13" hidden="1">#REF!</definedName>
    <definedName name="_16_______123Graph_BEFICIENCIA_1" hidden="1">#REF!</definedName>
    <definedName name="_16____123Graph_F__200__BPF" hidden="1">#REF!</definedName>
    <definedName name="_16__123Graph_BGRAFICO_2" hidden="1">#REF!</definedName>
    <definedName name="_16__123Graph_CGRANULOMETRIA_1" hidden="1">#REF!</definedName>
    <definedName name="_16__123Graph_D__200__D50" hidden="1">#REF!</definedName>
    <definedName name="_16__123Graph_F__200__BPF" hidden="1">#REF!</definedName>
    <definedName name="_16__123Graph_XCHART_14" hidden="1">#REF!</definedName>
    <definedName name="_16__123Graph_XGRAFICO_1" hidden="1">#REF!</definedName>
    <definedName name="_17_________123Graph_AGRAFICO_1" hidden="1">#REF!</definedName>
    <definedName name="_17_______123Graph_BGRANULOMETRIA_1" hidden="1">#REF!</definedName>
    <definedName name="_17____123Graph_F__200__D50" hidden="1">#REF!</definedName>
    <definedName name="_17__123Graph_D__200__BPF" hidden="1">#REF!</definedName>
    <definedName name="_17__123Graph_DChart_1A" hidden="1">#REF!</definedName>
    <definedName name="_17__123Graph_F__200__D50" hidden="1">#REF!</definedName>
    <definedName name="_17__123Graph_XCHART_15" hidden="1">#REF!</definedName>
    <definedName name="_18_________123Graph_BGRAFICO_2" hidden="1">#REF!</definedName>
    <definedName name="_18_______123Graph_C__200__BPF" hidden="1">#REF!</definedName>
    <definedName name="_18____123Graph_X__200__BPF" hidden="1">#REF!</definedName>
    <definedName name="_18__123Graph_AGRAFICO_1" hidden="1">#REF!</definedName>
    <definedName name="_18__123Graph_D__200__D50" hidden="1">#REF!</definedName>
    <definedName name="_18__123Graph_E__200__BPF" hidden="1">#REF!</definedName>
    <definedName name="_18__123Graph_X__200__BPF" hidden="1">#REF!</definedName>
    <definedName name="_18__123Graph_XCHART_16" hidden="1">#REF!</definedName>
    <definedName name="_18__123Graph_XGRAFICO_2" hidden="1">#REF!</definedName>
    <definedName name="_19_________123Graph_CGRAFICO_2" hidden="1">#REF!</definedName>
    <definedName name="_19_______123Graph_C__200__D50" hidden="1">#REF!</definedName>
    <definedName name="_19____123Graph_X__200__D50" hidden="1">#REF!</definedName>
    <definedName name="_19__123Graph_AGRAFICO_2" hidden="1">#REF!</definedName>
    <definedName name="_19__123Graph_E__200__BPF" hidden="1">#REF!</definedName>
    <definedName name="_19__123Graph_E__200__D50" hidden="1">#REF!</definedName>
    <definedName name="_19__123Graph_X__200__D50" hidden="1">#REF!</definedName>
    <definedName name="_19__123Graph_XCHART_2" hidden="1">#REF!</definedName>
    <definedName name="_2_____________123Graph_BGRAFICO_2" hidden="1">#REF!</definedName>
    <definedName name="_2________123Graph_BGRAFICO_2" hidden="1">#REF!</definedName>
    <definedName name="_2____123Graph_A__200__D50" hidden="1">#REF!</definedName>
    <definedName name="_2__123Graph_A__200__D50" hidden="1">#REF!</definedName>
    <definedName name="_2__123Graph_ACHART_2" hidden="1">#REF!</definedName>
    <definedName name="_2__123Graph_ACHART_3" hidden="1">#REF!</definedName>
    <definedName name="_2__123Graph_BChart_1A" hidden="1">#REF!</definedName>
    <definedName name="_20_________123Graph_XGRAFICO_1" hidden="1">#REF!</definedName>
    <definedName name="_20_______123Graph_CGRANULOMETRIA_1" hidden="1">#REF!</definedName>
    <definedName name="_20____123Graph_XEFICIENCIA_1" hidden="1">#REF!</definedName>
    <definedName name="_20__123Graph_AGRAFICO_3" hidden="1">#REF!</definedName>
    <definedName name="_20__123Graph_CGRAFICO_2" hidden="1">#REF!</definedName>
    <definedName name="_20__123Graph_DChart_1A" hidden="1">#REF!</definedName>
    <definedName name="_20__123Graph_E__200__D50" hidden="1">#REF!</definedName>
    <definedName name="_20__123Graph_EChart_1A" hidden="1">#REF!</definedName>
    <definedName name="_20__123Graph_XChart_2G" hidden="1">#REF!</definedName>
    <definedName name="_20__123Graph_XEFICIENCIA_1" hidden="1">#REF!</definedName>
    <definedName name="_20__123Graph_XGRAFICO_3" hidden="1">#REF!</definedName>
    <definedName name="_21_______123Graph_D__200__BPF" hidden="1">#REF!</definedName>
    <definedName name="_21____123Graph_XGRANULOMETRIA_1" hidden="1">#REF!</definedName>
    <definedName name="_21__123Graph_F__200__BPF" hidden="1">#REF!</definedName>
    <definedName name="_21__123Graph_XCHART_3" hidden="1">#REF!</definedName>
    <definedName name="_21__123Graph_XGRANULOMETRIA_1" hidden="1">#REF!</definedName>
    <definedName name="_22_______123Graph_D__200__D50" hidden="1">#REF!</definedName>
    <definedName name="_22___123Graph_A__200__BPF" hidden="1">#REF!</definedName>
    <definedName name="_22__123Graph_F__200__D50" hidden="1">#REF!</definedName>
    <definedName name="_22__123Graph_XCHART_4" hidden="1">#REF!</definedName>
    <definedName name="_23_______123Graph_E__200__BPF" hidden="1">#REF!</definedName>
    <definedName name="_23___123Graph_A__200__D50" hidden="1">#REF!</definedName>
    <definedName name="_23__123Graph_FChart_1A" hidden="1">#REF!</definedName>
    <definedName name="_23__123Graph_X__200__BPF" hidden="1">#REF!</definedName>
    <definedName name="_23__123Graph_XCHART_1" hidden="1">#REF!</definedName>
    <definedName name="_23__123Graph_XCHART_5" hidden="1">#REF!</definedName>
    <definedName name="_24_______123Graph_E__200__D50" hidden="1">#REF!</definedName>
    <definedName name="_24___123Graph_AEFICIENCIA_1" hidden="1">#REF!</definedName>
    <definedName name="_24__123Graph_X__200__BPF" hidden="1">#REF!</definedName>
    <definedName name="_24__123Graph_X__200__D50" hidden="1">#REF!</definedName>
    <definedName name="_24__123Graph_XCHART_6" hidden="1">#REF!</definedName>
    <definedName name="_25_______123Graph_F__200__BPF" hidden="1">#REF!</definedName>
    <definedName name="_25______123Graph_A__200__BPF" hidden="1">#REF!</definedName>
    <definedName name="_25___123Graph_AGRANULOMETRIA_1" hidden="1">#REF!</definedName>
    <definedName name="_25__123Graph_EChart_1A" hidden="1">#REF!</definedName>
    <definedName name="_25__123Graph_X__200__D50" hidden="1">#REF!</definedName>
    <definedName name="_25__123Graph_XCHART_7" hidden="1">#REF!</definedName>
    <definedName name="_25__123Graph_XEFICIENCIA_1" hidden="1">#REF!</definedName>
    <definedName name="_26_______123Graph_F__200__D50" hidden="1">#REF!</definedName>
    <definedName name="_26______123Graph_A__200__D50" hidden="1">#REF!</definedName>
    <definedName name="_26___123Graph_B__200__BPF" hidden="1">#REF!</definedName>
    <definedName name="_26__123Graph_XChart_1A" hidden="1">#REF!</definedName>
    <definedName name="_26__123Graph_XCHART_8" hidden="1">#REF!</definedName>
    <definedName name="_26__123Graph_XGRAFICO_1" hidden="1">#REF!</definedName>
    <definedName name="_27_______123Graph_X__200__BPF" hidden="1">#REF!</definedName>
    <definedName name="_27______123Graph_AEFICIENCIA_1" hidden="1">#REF!</definedName>
    <definedName name="_27___123Graph_B__200__D50" hidden="1">#REF!</definedName>
    <definedName name="_27__123Graph_XCHART_9" hidden="1">#REF!</definedName>
    <definedName name="_27__123Graph_XEFICIENCIA_1" hidden="1">#REF!</definedName>
    <definedName name="_27__123Graph_XGRAFICO_2" hidden="1">#REF!</definedName>
    <definedName name="_28_______123Graph_X__200__D50" hidden="1">#REF!</definedName>
    <definedName name="_28______123Graph_AGRAFICO_2" hidden="1">#REF!</definedName>
    <definedName name="_28___123Graph_BEFICIENCIA_1" hidden="1">#REF!</definedName>
    <definedName name="_28__123Graph_XGRAFICO_3" hidden="1">#REF!</definedName>
    <definedName name="_28__123Graph_XGRANULOMETRIA_1" hidden="1">#REF!</definedName>
    <definedName name="_29_______123Graph_XCHART_1" hidden="1">#REF!</definedName>
    <definedName name="_29______123Graph_AGRAFICO_3" hidden="1">#REF!</definedName>
    <definedName name="_29___123Graph_BGRANULOMETRIA_1" hidden="1">#REF!</definedName>
    <definedName name="_29__123Graph_XCHART_2" hidden="1">#REF!</definedName>
    <definedName name="_29__123Graph_XGRANULOMETRIA_1" hidden="1">#REF!</definedName>
    <definedName name="_3_____________123Graph_CGRAFICO_2" hidden="1">#REF!</definedName>
    <definedName name="_3________123Graph_CGRAFICO_2" hidden="1">#REF!</definedName>
    <definedName name="_3____123Graph_AEFICIENCIA_1" hidden="1">#REF!</definedName>
    <definedName name="_3__123Graph_ACHART_1" hidden="1">#REF!</definedName>
    <definedName name="_3__123Graph_AChart_1A" hidden="1">#REF!</definedName>
    <definedName name="_3__123Graph_ACHART_4" hidden="1">#REF!</definedName>
    <definedName name="_3__123Graph_AEFICIENCIA_1" hidden="1">#REF!</definedName>
    <definedName name="_3__123Graph_AGRAFICO_1" hidden="1">#REF!</definedName>
    <definedName name="_3__123Graph_CChart_1A" hidden="1">#REF!</definedName>
    <definedName name="_30_______123Graph_XEFICIENCIA_1" hidden="1">#REF!</definedName>
    <definedName name="_30______123Graph_AGRANULOMETRIA_1" hidden="1">#REF!</definedName>
    <definedName name="_30___123Graph_C__200__BPF" hidden="1">#REF!</definedName>
    <definedName name="_30__123Graph_FChart_1A" hidden="1">#REF!</definedName>
    <definedName name="_31_______123Graph_XGRAFICO_2" hidden="1">#REF!</definedName>
    <definedName name="_31______123Graph_B__200__BPF" hidden="1">#REF!</definedName>
    <definedName name="_31___123Graph_C__200__D50" hidden="1">#REF!</definedName>
    <definedName name="_32_______123Graph_XGRAFICO_3" hidden="1">#REF!</definedName>
    <definedName name="_32______123Graph_B__200__D50" hidden="1">#REF!</definedName>
    <definedName name="_32___123Graph_CGRANULOMETRIA_1" hidden="1">#REF!</definedName>
    <definedName name="_33_______123Graph_XGRANULOMETRIA_1" hidden="1">#REF!</definedName>
    <definedName name="_33______123Graph_BEFICIENCIA_1" hidden="1">#REF!</definedName>
    <definedName name="_33___123Graph_D__200__BPF" hidden="1">#REF!</definedName>
    <definedName name="_33__123Graph_XGRAFICO_1" hidden="1">#REF!</definedName>
    <definedName name="_34______123Graph_A__200__BPF" hidden="1">#REF!</definedName>
    <definedName name="_34______123Graph_BGRANULOMETRIA_1" hidden="1">#REF!</definedName>
    <definedName name="_34___123Graph_D__200__D50" hidden="1">#REF!</definedName>
    <definedName name="_34__123Graph_XGRAFICO_2" hidden="1">#REF!</definedName>
    <definedName name="_35______123Graph_A__200__D50" hidden="1">#REF!</definedName>
    <definedName name="_35______123Graph_C__200__BPF" hidden="1">#REF!</definedName>
    <definedName name="_35___123Graph_E__200__BPF" hidden="1">#REF!</definedName>
    <definedName name="_35__123Graph_XChart_1A" hidden="1">#REF!</definedName>
    <definedName name="_35__123Graph_XGRAFICO_3" hidden="1">#REF!</definedName>
    <definedName name="_36______123Graph_ACHART_1" hidden="1">#REF!</definedName>
    <definedName name="_36______123Graph_C__200__D50" hidden="1">#REF!</definedName>
    <definedName name="_36___123Graph_E__200__D50" hidden="1">#REF!</definedName>
    <definedName name="_36__123Graph_BGRAFICO_2" hidden="1">#REF!</definedName>
    <definedName name="_37______123Graph_ACHART_2" hidden="1">#REF!</definedName>
    <definedName name="_37______123Graph_CGRANULOMETRIA_1" hidden="1">#REF!</definedName>
    <definedName name="_37___123Graph_F__200__BPF" hidden="1">#REF!</definedName>
    <definedName name="_38______123Graph_AEFICIENCIA_1" hidden="1">#REF!</definedName>
    <definedName name="_38______123Graph_D__200__BPF" hidden="1">#REF!</definedName>
    <definedName name="_38___123Graph_F__200__D50" hidden="1">#REF!</definedName>
    <definedName name="_39______123Graph_AGRAFICO_1" hidden="1">#REF!</definedName>
    <definedName name="_39______123Graph_D__200__D50" hidden="1">#REF!</definedName>
    <definedName name="_39___123Graph_X__200__BPF" hidden="1">#REF!</definedName>
    <definedName name="_4_____________123Graph_XGRAFICO_1" hidden="1">#REF!</definedName>
    <definedName name="_4________123Graph_XCHART_2" hidden="1">#REF!</definedName>
    <definedName name="_4____123Graph_AGRANULOMETRIA_1" hidden="1">#REF!</definedName>
    <definedName name="_4__123Graph_ACHART_5" hidden="1">#REF!</definedName>
    <definedName name="_4__123Graph_AEFICIENCIA_1" hidden="1">#REF!</definedName>
    <definedName name="_4__123Graph_AGRAFICO_1" hidden="1">#REF!</definedName>
    <definedName name="_4__123Graph_AGRAFICO_2" hidden="1">#REF!</definedName>
    <definedName name="_4__123Graph_AGRANULOMETRIA_1" hidden="1">#REF!</definedName>
    <definedName name="_4__123Graph_DChart_1A" hidden="1">#REF!</definedName>
    <definedName name="_40______123Graph_AGRAFICO_2" hidden="1">#REF!</definedName>
    <definedName name="_40______123Graph_E__200__BPF" hidden="1">#REF!</definedName>
    <definedName name="_40___123Graph_X__200__D50" hidden="1">#REF!</definedName>
    <definedName name="_41______123Graph_AGRAFICO_3" hidden="1">#REF!</definedName>
    <definedName name="_41______123Graph_E__200__D50" hidden="1">#REF!</definedName>
    <definedName name="_41___123Graph_XEFICIENCIA_1" hidden="1">#REF!</definedName>
    <definedName name="_42______123Graph_AGRANULOMETRIA_1" hidden="1">#REF!</definedName>
    <definedName name="_42______123Graph_F__200__BPF" hidden="1">#REF!</definedName>
    <definedName name="_42___123Graph_XGRANULOMETRIA_1" hidden="1">#REF!</definedName>
    <definedName name="_43______123Graph_B__200__BPF" hidden="1">#REF!</definedName>
    <definedName name="_43______123Graph_F__200__D50" hidden="1">#REF!</definedName>
    <definedName name="_43__123Graph_A__200__BPF" hidden="1">#REF!</definedName>
    <definedName name="_44______123Graph_B__200__D50" hidden="1">#REF!</definedName>
    <definedName name="_44______123Graph_X__200__BPF" hidden="1">#REF!</definedName>
    <definedName name="_44__123Graph_A__200__D50" hidden="1">#REF!</definedName>
    <definedName name="_45______123Graph_BEFICIENCIA_1" hidden="1">#REF!</definedName>
    <definedName name="_45______123Graph_X__200__D50" hidden="1">#REF!</definedName>
    <definedName name="_45__123Graph_AEFICIENCIA_1" hidden="1">#REF!</definedName>
    <definedName name="_46______123Graph_BGRAFICO_2" hidden="1">#REF!</definedName>
    <definedName name="_46______123Graph_XEFICIENCIA_1" hidden="1">#REF!</definedName>
    <definedName name="_46__123Graph_AGRANULOMETRIA_1" hidden="1">#REF!</definedName>
    <definedName name="_47______123Graph_BGRANULOMETRIA_1" hidden="1">#REF!</definedName>
    <definedName name="_47______123Graph_XGRAFICO_2" hidden="1">#REF!</definedName>
    <definedName name="_47__123Graph_B__200__BPF" hidden="1">#REF!</definedName>
    <definedName name="_48______123Graph_C__200__BPF" hidden="1">#REF!</definedName>
    <definedName name="_48______123Graph_XGRAFICO_3" hidden="1">#REF!</definedName>
    <definedName name="_48__123Graph_B__200__D50" hidden="1">#REF!</definedName>
    <definedName name="_49______123Graph_C__200__D50" hidden="1">#REF!</definedName>
    <definedName name="_49______123Graph_XGRANULOMETRIA_1" hidden="1">#REF!</definedName>
    <definedName name="_49__123Graph_BEFICIENCIA_1" hidden="1">#REF!</definedName>
    <definedName name="_5________123Graph_XGRAFICO_1" hidden="1">#REF!</definedName>
    <definedName name="_5____123Graph_B__200__BPF" hidden="1">#REF!</definedName>
    <definedName name="_5__123Graph_AChart_1A" hidden="1">#REF!</definedName>
    <definedName name="_5__123Graph_ACHART_6" hidden="1">#REF!</definedName>
    <definedName name="_5__123Graph_AGRAFICO_2" hidden="1">#REF!</definedName>
    <definedName name="_5__123Graph_AGRAFICO_3" hidden="1">#REF!</definedName>
    <definedName name="_5__123Graph_AGRANULOMETRIA_1" hidden="1">#REF!</definedName>
    <definedName name="_5__123Graph_B__200__BPF" hidden="1">#REF!</definedName>
    <definedName name="_5__123Graph_EChart_1A" hidden="1">#REF!</definedName>
    <definedName name="_50______123Graph_CGRAFICO_2" hidden="1">#REF!</definedName>
    <definedName name="_50_____123Graph_A__200__BPF" hidden="1">#REF!</definedName>
    <definedName name="_50__123Graph_BGRANULOMETRIA_1" hidden="1">#REF!</definedName>
    <definedName name="_51______123Graph_CGRANULOMETRIA_1" hidden="1">#REF!</definedName>
    <definedName name="_51_____123Graph_A__200__D50" hidden="1">#REF!</definedName>
    <definedName name="_51__123Graph_C__200__BPF" hidden="1">#REF!</definedName>
    <definedName name="_52______123Graph_D__200__BPF" hidden="1">#REF!</definedName>
    <definedName name="_52_____123Graph_AEFICIENCIA_1" hidden="1">#REF!</definedName>
    <definedName name="_52__123Graph_C__200__D50" hidden="1">#REF!</definedName>
    <definedName name="_52__123Graph_CGRAFICO_2" hidden="1">#REF!</definedName>
    <definedName name="_53______123Graph_D__200__D50" hidden="1">#REF!</definedName>
    <definedName name="_53_____123Graph_AGRAFICO_2" hidden="1">#REF!</definedName>
    <definedName name="_53__123Graph_CGRANULOMETRIA_1" hidden="1">#REF!</definedName>
    <definedName name="_53__123Graph_XCHART_1" hidden="1">#REF!</definedName>
    <definedName name="_54______123Graph_E__200__BPF" hidden="1">#REF!</definedName>
    <definedName name="_54_____123Graph_AGRAFICO_3" hidden="1">#REF!</definedName>
    <definedName name="_54__123Graph_D__200__BPF" hidden="1">#REF!</definedName>
    <definedName name="_55______123Graph_E__200__D50" hidden="1">#REF!</definedName>
    <definedName name="_55_____123Graph_AGRANULOMETRIA_1" hidden="1">#REF!</definedName>
    <definedName name="_55__123Graph_D__200__D50" hidden="1">#REF!</definedName>
    <definedName name="_56______123Graph_F__200__BPF" hidden="1">#REF!</definedName>
    <definedName name="_56_____123Graph_B__200__BPF" hidden="1">#REF!</definedName>
    <definedName name="_56__123Graph_E__200__BPF" hidden="1">#REF!</definedName>
    <definedName name="_57______123Graph_F__200__D50" hidden="1">#REF!</definedName>
    <definedName name="_57_____123Graph_B__200__D50" hidden="1">#REF!</definedName>
    <definedName name="_57__123Graph_E__200__D50" hidden="1">#REF!</definedName>
    <definedName name="_58______123Graph_X__200__BPF" hidden="1">#REF!</definedName>
    <definedName name="_58_____123Graph_BEFICIENCIA_1" hidden="1">#REF!</definedName>
    <definedName name="_58__123Graph_F__200__BPF" hidden="1">#REF!</definedName>
    <definedName name="_59______123Graph_X__200__D50" hidden="1">#REF!</definedName>
    <definedName name="_59_____123Graph_BGRANULOMETRIA_1" hidden="1">#REF!</definedName>
    <definedName name="_59__123Graph_F__200__D50" hidden="1">#REF!</definedName>
    <definedName name="_6_______123Graph_A__200__BPF" hidden="1">#REF!</definedName>
    <definedName name="_6____123Graph_B__200__D50" hidden="1">#REF!</definedName>
    <definedName name="_6__123Graph_ACHART_2" hidden="1">#REF!</definedName>
    <definedName name="_6__123Graph_ACHART_7" hidden="1">#REF!</definedName>
    <definedName name="_6__123Graph_AGRAFICO_2" hidden="1">#REF!</definedName>
    <definedName name="_6__123Graph_AGRAFICO_3" hidden="1">#REF!</definedName>
    <definedName name="_6__123Graph_B__200__BPF" hidden="1">#REF!</definedName>
    <definedName name="_6__123Graph_B__200__D50" hidden="1">#REF!</definedName>
    <definedName name="_6__123Graph_BGRAFICO_2" hidden="1">#REF!</definedName>
    <definedName name="_6__123Graph_FChart_1A" hidden="1">#REF!</definedName>
    <definedName name="_60______123Graph_XCHART_1" hidden="1">#REF!</definedName>
    <definedName name="_60_____123Graph_C__200__BPF" hidden="1">#REF!</definedName>
    <definedName name="_60__123Graph_X__200__BPF" hidden="1">#REF!</definedName>
    <definedName name="_61______123Graph_XCHART_2" hidden="1">#REF!</definedName>
    <definedName name="_61_____123Graph_C__200__D50" hidden="1">#REF!</definedName>
    <definedName name="_61__123Graph_X__200__D50" hidden="1">#REF!</definedName>
    <definedName name="_62______123Graph_XEFICIENCIA_1" hidden="1">#REF!</definedName>
    <definedName name="_62_____123Graph_CGRANULOMETRIA_1" hidden="1">#REF!</definedName>
    <definedName name="_62__123Graph_XEFICIENCIA_1" hidden="1">#REF!</definedName>
    <definedName name="_63______123Graph_XGRAFICO_1" hidden="1">#REF!</definedName>
    <definedName name="_63_____123Graph_D__200__BPF" hidden="1">#REF!</definedName>
    <definedName name="_63__123Graph_XGRANULOMETRIA_1" hidden="1">#REF!</definedName>
    <definedName name="_64______123Graph_XGRAFICO_2" hidden="1">#REF!</definedName>
    <definedName name="_64_____123Graph_D__200__D50" hidden="1">#REF!</definedName>
    <definedName name="_65______123Graph_XGRAFICO_3" hidden="1">#REF!</definedName>
    <definedName name="_65_____123Graph_E__200__BPF" hidden="1">#REF!</definedName>
    <definedName name="_66______123Graph_XGRANULOMETRIA_1" hidden="1">#REF!</definedName>
    <definedName name="_66_____123Graph_E__200__D50" hidden="1">#REF!</definedName>
    <definedName name="_67_____123Graph_A__200__BPF" hidden="1">#REF!</definedName>
    <definedName name="_67_____123Graph_F__200__BPF" hidden="1">#REF!</definedName>
    <definedName name="_68_____123Graph_A__200__D50" hidden="1">#REF!</definedName>
    <definedName name="_68_____123Graph_F__200__D50" hidden="1">#REF!</definedName>
    <definedName name="_69_____123Graph_ACHART_1" hidden="1">#REF!</definedName>
    <definedName name="_69_____123Graph_X__200__BPF" hidden="1">#REF!</definedName>
    <definedName name="_69__123Graph_XCHART_2" hidden="1">#REF!</definedName>
    <definedName name="_7_______123Graph_A__200__D50" hidden="1">#REF!</definedName>
    <definedName name="_7____123Graph_BEFICIENCIA_1" hidden="1">#REF!</definedName>
    <definedName name="_7__123Graph_ACHART_8" hidden="1">#REF!</definedName>
    <definedName name="_7__123Graph_AGRANULOMETRIA_1" hidden="1">#REF!</definedName>
    <definedName name="_7__123Graph_B__200__D50" hidden="1">#REF!</definedName>
    <definedName name="_7__123Graph_BEFICIENCIA_1" hidden="1">#REF!</definedName>
    <definedName name="_7__123Graph_CGRAFICO_2" hidden="1">#REF!</definedName>
    <definedName name="_7__123Graph_XChart_1A" hidden="1">#REF!</definedName>
    <definedName name="_70_____123Graph_ACHART_2" hidden="1">#REF!</definedName>
    <definedName name="_70_____123Graph_X__200__D50" hidden="1">#REF!</definedName>
    <definedName name="_71_____123Graph_AEFICIENCIA_1" hidden="1">#REF!</definedName>
    <definedName name="_71_____123Graph_XEFICIENCIA_1" hidden="1">#REF!</definedName>
    <definedName name="_72_____123Graph_AGRAFICO_1" hidden="1">#REF!</definedName>
    <definedName name="_72_____123Graph_XGRAFICO_2" hidden="1">#REF!</definedName>
    <definedName name="_73_____123Graph_AGRAFICO_2" hidden="1">#REF!</definedName>
    <definedName name="_73_____123Graph_XGRAFICO_3" hidden="1">#REF!</definedName>
    <definedName name="_74_____123Graph_AGRAFICO_3" hidden="1">#REF!</definedName>
    <definedName name="_74_____123Graph_XGRANULOMETRIA_1" hidden="1">#REF!</definedName>
    <definedName name="_75_____123Graph_AGRANULOMETRIA_1" hidden="1">#REF!</definedName>
    <definedName name="_76_____123Graph_B__200__BPF" hidden="1">#REF!</definedName>
    <definedName name="_77_____123Graph_B__200__D50" hidden="1">#REF!</definedName>
    <definedName name="_78_____123Graph_BEFICIENCIA_1" hidden="1">#REF!</definedName>
    <definedName name="_79_____123Graph_BGRAFICO_2" hidden="1">#REF!</definedName>
    <definedName name="_8_______123Graph_ACHART_1" hidden="1">#REF!</definedName>
    <definedName name="_8____123Graph_BGRANULOMETRIA_1" hidden="1">#REF!</definedName>
    <definedName name="_8__123Graph_ACHART_9" hidden="1">#REF!</definedName>
    <definedName name="_8__123Graph_AGRAFICO_3" hidden="1">#REF!</definedName>
    <definedName name="_8__123Graph_B__200__BPF" hidden="1">#REF!</definedName>
    <definedName name="_8__123Graph_BChart_1A" hidden="1">#REF!</definedName>
    <definedName name="_8__123Graph_BGRANULOMETRIA_1" hidden="1">#REF!</definedName>
    <definedName name="_8__123Graph_XCHART_1" hidden="1">#REF!</definedName>
    <definedName name="_80_____123Graph_BGRANULOMETRIA_1" hidden="1">#REF!</definedName>
    <definedName name="_81_____123Graph_C__200__BPF" hidden="1">#REF!</definedName>
    <definedName name="_82_____123Graph_C__200__D50" hidden="1">#REF!</definedName>
    <definedName name="_83_____123Graph_CGRAFICO_2" hidden="1">#REF!</definedName>
    <definedName name="_84_____123Graph_CGRANULOMETRIA_1" hidden="1">#REF!</definedName>
    <definedName name="_85_____123Graph_D__200__BPF" hidden="1">#REF!</definedName>
    <definedName name="_85__123Graph_XGRAFICO_1" hidden="1">#REF!</definedName>
    <definedName name="_86_____123Graph_D__200__D50" hidden="1">#REF!</definedName>
    <definedName name="_86__123Graph_XGRAFICO_2" hidden="1">#REF!</definedName>
    <definedName name="_87_____123Graph_E__200__BPF" hidden="1">#REF!</definedName>
    <definedName name="_87__123Graph_XGRAFICO_3" hidden="1">#REF!</definedName>
    <definedName name="_88_____123Graph_E__200__D50" hidden="1">#REF!</definedName>
    <definedName name="_89_____123Graph_F__200__BPF" hidden="1">#REF!</definedName>
    <definedName name="_9_______123Graph_ACHART_2" hidden="1">#REF!</definedName>
    <definedName name="_9____123Graph_C__200__BPF" hidden="1">#REF!</definedName>
    <definedName name="_9__123Graph_B__200__D50" hidden="1">#REF!</definedName>
    <definedName name="_9__123Graph_BEFICIENCIA_1" hidden="1">#REF!</definedName>
    <definedName name="_9__123Graph_C__200__BPF" hidden="1">#REF!</definedName>
    <definedName name="_9__123Graph_LBL_ACHART_5" hidden="1">#REF!</definedName>
    <definedName name="_9__123Graph_XCHART_2" hidden="1">#REF!</definedName>
    <definedName name="_90_____123Graph_F__200__D50" hidden="1">#REF!</definedName>
    <definedName name="_91_____123Graph_X__200__BPF" hidden="1">#REF!</definedName>
    <definedName name="_92_____123Graph_X__200__D50" hidden="1">#REF!</definedName>
    <definedName name="_93_____123Graph_XCHART_1" hidden="1">#REF!</definedName>
    <definedName name="_94_____123Graph_XCHART_2" hidden="1">#REF!</definedName>
    <definedName name="_95_____123Graph_XEFICIENCIA_1" hidden="1">#REF!</definedName>
    <definedName name="_96_____123Graph_XGRAFICO_1" hidden="1">#REF!</definedName>
    <definedName name="_97_____123Graph_XGRAFICO_2" hidden="1">#REF!</definedName>
    <definedName name="_98_____123Graph_XGRAFICO_3" hidden="1">#REF!</definedName>
    <definedName name="_99_____123Graph_XGRANULOMETRIA_1" hidde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gf5" localSheetId="2" hidden="1">{"MO(BASE)",#N/A,FALSE,"MO(BASE)";"MO(BASE)1",#N/A,FALSE,"MO(BASE)";"MO(BASE)2",#N/A,FALSE,"MO(BASE)"}</definedName>
    <definedName name="_bgf5" localSheetId="1" hidden="1">{"MO(BASE)",#N/A,FALSE,"MO(BASE)";"MO(BASE)1",#N/A,FALSE,"MO(BASE)";"MO(BASE)2",#N/A,FALSE,"MO(BASE)"}</definedName>
    <definedName name="_bgf5" localSheetId="3" hidden="1">{"MO(BASE)",#N/A,FALSE,"MO(BASE)";"MO(BASE)1",#N/A,FALSE,"MO(BASE)";"MO(BASE)2",#N/A,FALSE,"MO(BASE)"}</definedName>
    <definedName name="_bgf5" localSheetId="10" hidden="1">{"MO(BASE)",#N/A,FALSE,"MO(BASE)";"MO(BASE)1",#N/A,FALSE,"MO(BASE)";"MO(BASE)2",#N/A,FALSE,"MO(BASE)"}</definedName>
    <definedName name="_bgf5" hidden="1">{"MO(BASE)",#N/A,FALSE,"MO(BASE)";"MO(BASE)1",#N/A,FALSE,"MO(BASE)";"MO(BASE)2",#N/A,FALSE,"MO(BASE)"}</definedName>
    <definedName name="_bs34" localSheetId="2" hidden="1">{"CI+GG(BASE)",#N/A,FALSE,"CI+GG(BASE)";"GG",#N/A,FALSE,"CI+GG(BASE)";"CI",#N/A,FALSE,"CI+GG(BASE)"}</definedName>
    <definedName name="_bs34" localSheetId="1" hidden="1">{"CI+GG(BASE)",#N/A,FALSE,"CI+GG(BASE)";"GG",#N/A,FALSE,"CI+GG(BASE)";"CI",#N/A,FALSE,"CI+GG(BASE)"}</definedName>
    <definedName name="_bs34" localSheetId="3" hidden="1">{"CI+GG(BASE)",#N/A,FALSE,"CI+GG(BASE)";"GG",#N/A,FALSE,"CI+GG(BASE)";"CI",#N/A,FALSE,"CI+GG(BASE)"}</definedName>
    <definedName name="_bs34" localSheetId="10" hidden="1">{"CI+GG(BASE)",#N/A,FALSE,"CI+GG(BASE)";"GG",#N/A,FALSE,"CI+GG(BASE)";"CI",#N/A,FALSE,"CI+GG(BASE)"}</definedName>
    <definedName name="_bs34" hidden="1">{"CI+GG(BASE)",#N/A,FALSE,"CI+GG(BASE)";"GG",#N/A,FALSE,"CI+GG(BASE)";"CI",#N/A,FALSE,"CI+GG(BASE)"}</definedName>
    <definedName name="_cc1" localSheetId="2" hidden="1">{"DETALLE_1996",#N/A,FALSE,"flujo";"DETALLE_1997",#N/A,FALSE,"flujo";"GASTOS_INCURRIDOS_1996",#N/A,FALSE,"flujo";"GASTOS_PROGRAMADOS_PARA_1997",#N/A,FALSE,"flujo";#N/A,#N/A,FALSE,"comparat";#N/A,#N/A,FALSE,"costos";#N/A,#N/A,FALSE,"proyctrol"}</definedName>
    <definedName name="_cc1" localSheetId="1" hidden="1">{"DETALLE_1996",#N/A,FALSE,"flujo";"DETALLE_1997",#N/A,FALSE,"flujo";"GASTOS_INCURRIDOS_1996",#N/A,FALSE,"flujo";"GASTOS_PROGRAMADOS_PARA_1997",#N/A,FALSE,"flujo";#N/A,#N/A,FALSE,"comparat";#N/A,#N/A,FALSE,"costos";#N/A,#N/A,FALSE,"proyctrol"}</definedName>
    <definedName name="_cc1" localSheetId="3" hidden="1">{"DETALLE_1996",#N/A,FALSE,"flujo";"DETALLE_1997",#N/A,FALSE,"flujo";"GASTOS_INCURRIDOS_1996",#N/A,FALSE,"flujo";"GASTOS_PROGRAMADOS_PARA_1997",#N/A,FALSE,"flujo";#N/A,#N/A,FALSE,"comparat";#N/A,#N/A,FALSE,"costos";#N/A,#N/A,FALSE,"proyctrol"}</definedName>
    <definedName name="_cc1" localSheetId="10" hidden="1">{"DETALLE_1996",#N/A,FALSE,"flujo";"DETALLE_1997",#N/A,FALSE,"flujo";"GASTOS_INCURRIDOS_1996",#N/A,FALSE,"flujo";"GASTOS_PROGRAMADOS_PARA_1997",#N/A,FALSE,"flujo";#N/A,#N/A,FALSE,"comparat";#N/A,#N/A,FALSE,"costos";#N/A,#N/A,FALSE,"proyctrol"}</definedName>
    <definedName name="_cc1" hidden="1">{"DETALLE_1996",#N/A,FALSE,"flujo";"DETALLE_1997",#N/A,FALSE,"flujo";"GASTOS_INCURRIDOS_1996",#N/A,FALSE,"flujo";"GASTOS_PROGRAMADOS_PARA_1997",#N/A,FALSE,"flujo";#N/A,#N/A,FALSE,"comparat";#N/A,#N/A,FALSE,"costos";#N/A,#N/A,FALSE,"proyctrol"}</definedName>
    <definedName name="_DE42" localSheetId="2" hidden="1">{"CI+GG(BASE)",#N/A,FALSE,"CI+GG(BASE)";"GG",#N/A,FALSE,"CI+GG(BASE)";"CI",#N/A,FALSE,"CI+GG(BASE)"}</definedName>
    <definedName name="_DE42" localSheetId="1" hidden="1">{"CI+GG(BASE)",#N/A,FALSE,"CI+GG(BASE)";"GG",#N/A,FALSE,"CI+GG(BASE)";"CI",#N/A,FALSE,"CI+GG(BASE)"}</definedName>
    <definedName name="_DE42" localSheetId="3" hidden="1">{"CI+GG(BASE)",#N/A,FALSE,"CI+GG(BASE)";"GG",#N/A,FALSE,"CI+GG(BASE)";"CI",#N/A,FALSE,"CI+GG(BASE)"}</definedName>
    <definedName name="_DE42" localSheetId="10" hidden="1">{"CI+GG(BASE)",#N/A,FALSE,"CI+GG(BASE)";"GG",#N/A,FALSE,"CI+GG(BASE)";"CI",#N/A,FALSE,"CI+GG(BASE)"}</definedName>
    <definedName name="_DE42" hidden="1">{"CI+GG(BASE)",#N/A,FALSE,"CI+GG(BASE)";"GG",#N/A,FALSE,"CI+GG(BASE)";"CI",#N/A,FALSE,"CI+GG(BASE)"}</definedName>
    <definedName name="_DE43" localSheetId="2" hidden="1">{"CI+GG(BASE)",#N/A,FALSE,"CI+GG(BASE)";"GG",#N/A,FALSE,"CI+GG(BASE)";"CI",#N/A,FALSE,"CI+GG(BASE)"}</definedName>
    <definedName name="_DE43" localSheetId="1" hidden="1">{"CI+GG(BASE)",#N/A,FALSE,"CI+GG(BASE)";"GG",#N/A,FALSE,"CI+GG(BASE)";"CI",#N/A,FALSE,"CI+GG(BASE)"}</definedName>
    <definedName name="_DE43" localSheetId="3" hidden="1">{"CI+GG(BASE)",#N/A,FALSE,"CI+GG(BASE)";"GG",#N/A,FALSE,"CI+GG(BASE)";"CI",#N/A,FALSE,"CI+GG(BASE)"}</definedName>
    <definedName name="_DE43" localSheetId="10" hidden="1">{"CI+GG(BASE)",#N/A,FALSE,"CI+GG(BASE)";"GG",#N/A,FALSE,"CI+GG(BASE)";"CI",#N/A,FALSE,"CI+GG(BASE)"}</definedName>
    <definedName name="_DE43" hidden="1">{"CI+GG(BASE)",#N/A,FALSE,"CI+GG(BASE)";"GG",#N/A,FALSE,"CI+GG(BASE)";"CI",#N/A,FALSE,"CI+GG(BASE)"}</definedName>
    <definedName name="_df5" localSheetId="2" hidden="1">{#N/A,#N/A,FALSE,"PEND INC";#N/A,#N/A,FALSE,"PEND MINM"}</definedName>
    <definedName name="_df5" localSheetId="1" hidden="1">{#N/A,#N/A,FALSE,"PEND INC";#N/A,#N/A,FALSE,"PEND MINM"}</definedName>
    <definedName name="_df5" localSheetId="3" hidden="1">{#N/A,#N/A,FALSE,"PEND INC";#N/A,#N/A,FALSE,"PEND MINM"}</definedName>
    <definedName name="_df5" localSheetId="10" hidden="1">{#N/A,#N/A,FALSE,"PEND INC";#N/A,#N/A,FALSE,"PEND MINM"}</definedName>
    <definedName name="_df5" hidden="1">{#N/A,#N/A,FALSE,"PEND INC";#N/A,#N/A,FALSE,"PEND MINM"}</definedName>
    <definedName name="_DSD4" localSheetId="2" hidden="1">{#N/A,#N/A,FALSE,"PEND INC";#N/A,#N/A,FALSE,"PEND MINM"}</definedName>
    <definedName name="_DSD4" localSheetId="1" hidden="1">{#N/A,#N/A,FALSE,"PEND INC";#N/A,#N/A,FALSE,"PEND MINM"}</definedName>
    <definedName name="_DSD4" localSheetId="3" hidden="1">{#N/A,#N/A,FALSE,"PEND INC";#N/A,#N/A,FALSE,"PEND MINM"}</definedName>
    <definedName name="_DSD4" localSheetId="10" hidden="1">{#N/A,#N/A,FALSE,"PEND INC";#N/A,#N/A,FALSE,"PEND MINM"}</definedName>
    <definedName name="_DSD4" hidden="1">{#N/A,#N/A,FALSE,"PEND INC";#N/A,#N/A,FALSE,"PEND MINM"}</definedName>
    <definedName name="_equ1" localSheetId="2" hidden="1">{#N/A,#N/A,TRUE,"Est. de Fact.";#N/A,#N/A,TRUE,"Capitulo 19";#N/A,#N/A,TRUE,"Proyecto P855"}</definedName>
    <definedName name="_equ1" localSheetId="1" hidden="1">{#N/A,#N/A,TRUE,"Est. de Fact.";#N/A,#N/A,TRUE,"Capitulo 19";#N/A,#N/A,TRUE,"Proyecto P855"}</definedName>
    <definedName name="_equ1" localSheetId="3" hidden="1">{#N/A,#N/A,TRUE,"Est. de Fact.";#N/A,#N/A,TRUE,"Capitulo 19";#N/A,#N/A,TRUE,"Proyecto P855"}</definedName>
    <definedName name="_equ1" localSheetId="10" hidden="1">{#N/A,#N/A,TRUE,"Est. de Fact.";#N/A,#N/A,TRUE,"Capitulo 19";#N/A,#N/A,TRUE,"Proyecto P855"}</definedName>
    <definedName name="_equ1" hidden="1">{#N/A,#N/A,TRUE,"Est. de Fact.";#N/A,#N/A,TRUE,"Capitulo 19";#N/A,#N/A,TRUE,"Proyecto P855"}</definedName>
    <definedName name="_erd23" localSheetId="2" hidden="1">{#N/A,#N/A,FALSE,"masez (10)";#N/A,#N/A,FALSE,"masez (7)";#N/A,#N/A,FALSE,"masez (6)";#N/A,#N/A,FALSE,"masez (5)";#N/A,#N/A,FALSE,"masez (4)";#N/A,#N/A,FALSE,"masez (3)";#N/A,#N/A,FALSE,"masez (2)";#N/A,#N/A,FALSE,"GME";#N/A,#N/A,FALSE,"masez"}</definedName>
    <definedName name="_erd23" localSheetId="1" hidden="1">{#N/A,#N/A,FALSE,"masez (10)";#N/A,#N/A,FALSE,"masez (7)";#N/A,#N/A,FALSE,"masez (6)";#N/A,#N/A,FALSE,"masez (5)";#N/A,#N/A,FALSE,"masez (4)";#N/A,#N/A,FALSE,"masez (3)";#N/A,#N/A,FALSE,"masez (2)";#N/A,#N/A,FALSE,"GME";#N/A,#N/A,FALSE,"masez"}</definedName>
    <definedName name="_erd23" localSheetId="3" hidden="1">{#N/A,#N/A,FALSE,"masez (10)";#N/A,#N/A,FALSE,"masez (7)";#N/A,#N/A,FALSE,"masez (6)";#N/A,#N/A,FALSE,"masez (5)";#N/A,#N/A,FALSE,"masez (4)";#N/A,#N/A,FALSE,"masez (3)";#N/A,#N/A,FALSE,"masez (2)";#N/A,#N/A,FALSE,"GME";#N/A,#N/A,FALSE,"masez"}</definedName>
    <definedName name="_erd23" localSheetId="10" hidden="1">{#N/A,#N/A,FALSE,"masez (10)";#N/A,#N/A,FALSE,"masez (7)";#N/A,#N/A,FALSE,"masez (6)";#N/A,#N/A,FALSE,"masez (5)";#N/A,#N/A,FALSE,"masez (4)";#N/A,#N/A,FALSE,"masez (3)";#N/A,#N/A,FALSE,"masez (2)";#N/A,#N/A,FALSE,"GME";#N/A,#N/A,FALSE,"masez"}</definedName>
    <definedName name="_erd23" hidden="1">{#N/A,#N/A,FALSE,"masez (10)";#N/A,#N/A,FALSE,"masez (7)";#N/A,#N/A,FALSE,"masez (6)";#N/A,#N/A,FALSE,"masez (5)";#N/A,#N/A,FALSE,"masez (4)";#N/A,#N/A,FALSE,"masez (3)";#N/A,#N/A,FALSE,"masez (2)";#N/A,#N/A,FALSE,"GME";#N/A,#N/A,FALSE,"masez"}</definedName>
    <definedName name="_FC" localSheetId="2" hidden="1">{"DETALLE_1996",#N/A,FALSE,"flujo";"DETALLE_1997",#N/A,FALSE,"flujo";"GASTOS_INCURRIDOS_1996",#N/A,FALSE,"flujo";"GASTOS_PROGRAMADOS_PARA_1997",#N/A,FALSE,"flujo";#N/A,#N/A,FALSE,"comparat";#N/A,#N/A,FALSE,"costos";#N/A,#N/A,FALSE,"proyctrol"}</definedName>
    <definedName name="_FC" localSheetId="1" hidden="1">{"DETALLE_1996",#N/A,FALSE,"flujo";"DETALLE_1997",#N/A,FALSE,"flujo";"GASTOS_INCURRIDOS_1996",#N/A,FALSE,"flujo";"GASTOS_PROGRAMADOS_PARA_1997",#N/A,FALSE,"flujo";#N/A,#N/A,FALSE,"comparat";#N/A,#N/A,FALSE,"costos";#N/A,#N/A,FALSE,"proyctrol"}</definedName>
    <definedName name="_FC" localSheetId="3" hidden="1">{"DETALLE_1996",#N/A,FALSE,"flujo";"DETALLE_1997",#N/A,FALSE,"flujo";"GASTOS_INCURRIDOS_1996",#N/A,FALSE,"flujo";"GASTOS_PROGRAMADOS_PARA_1997",#N/A,FALSE,"flujo";#N/A,#N/A,FALSE,"comparat";#N/A,#N/A,FALSE,"costos";#N/A,#N/A,FALSE,"proyctrol"}</definedName>
    <definedName name="_FC" localSheetId="10" hidden="1">{"DETALLE_1996",#N/A,FALSE,"flujo";"DETALLE_1997",#N/A,FALSE,"flujo";"GASTOS_INCURRIDOS_1996",#N/A,FALSE,"flujo";"GASTOS_PROGRAMADOS_PARA_1997",#N/A,FALSE,"flujo";#N/A,#N/A,FALSE,"comparat";#N/A,#N/A,FALSE,"costos";#N/A,#N/A,FALSE,"proyctrol"}</definedName>
    <definedName name="_FC" hidden="1">{"DETALLE_1996",#N/A,FALSE,"flujo";"DETALLE_1997",#N/A,FALSE,"flujo";"GASTOS_INCURRIDOS_1996",#N/A,FALSE,"flujo";"GASTOS_PROGRAMADOS_PARA_1997",#N/A,FALSE,"flujo";#N/A,#N/A,FALSE,"comparat";#N/A,#N/A,FALSE,"costos";#N/A,#N/A,FALSE,"proyctrol"}</definedName>
    <definedName name="_FER4" localSheetId="2" hidden="1">{"MO(BASE)",#N/A,FALSE,"MO(BASE)";"MO(BASE)1",#N/A,FALSE,"MO(BASE)";"MO(BASE)2",#N/A,FALSE,"MO(BASE)"}</definedName>
    <definedName name="_FER4" localSheetId="1" hidden="1">{"MO(BASE)",#N/A,FALSE,"MO(BASE)";"MO(BASE)1",#N/A,FALSE,"MO(BASE)";"MO(BASE)2",#N/A,FALSE,"MO(BASE)"}</definedName>
    <definedName name="_FER4" localSheetId="3" hidden="1">{"MO(BASE)",#N/A,FALSE,"MO(BASE)";"MO(BASE)1",#N/A,FALSE,"MO(BASE)";"MO(BASE)2",#N/A,FALSE,"MO(BASE)"}</definedName>
    <definedName name="_FER4" localSheetId="10" hidden="1">{"MO(BASE)",#N/A,FALSE,"MO(BASE)";"MO(BASE)1",#N/A,FALSE,"MO(BASE)";"MO(BASE)2",#N/A,FALSE,"MO(BASE)"}</definedName>
    <definedName name="_FER4" hidden="1">{"MO(BASE)",#N/A,FALSE,"MO(BASE)";"MO(BASE)1",#N/A,FALSE,"MO(BASE)";"MO(BASE)2",#N/A,FALSE,"MO(BASE)"}</definedName>
    <definedName name="_FHE7" localSheetId="2" hidden="1">{#N/A,#N/A,FALSE,"masez (10)";#N/A,#N/A,FALSE,"masez (7)";#N/A,#N/A,FALSE,"masez (6)";#N/A,#N/A,FALSE,"masez (5)";#N/A,#N/A,FALSE,"masez (4)";#N/A,#N/A,FALSE,"masez (3)";#N/A,#N/A,FALSE,"masez (2)";#N/A,#N/A,FALSE,"GME";#N/A,#N/A,FALSE,"masez"}</definedName>
    <definedName name="_FHE7" localSheetId="1" hidden="1">{#N/A,#N/A,FALSE,"masez (10)";#N/A,#N/A,FALSE,"masez (7)";#N/A,#N/A,FALSE,"masez (6)";#N/A,#N/A,FALSE,"masez (5)";#N/A,#N/A,FALSE,"masez (4)";#N/A,#N/A,FALSE,"masez (3)";#N/A,#N/A,FALSE,"masez (2)";#N/A,#N/A,FALSE,"GME";#N/A,#N/A,FALSE,"masez"}</definedName>
    <definedName name="_FHE7" localSheetId="3" hidden="1">{#N/A,#N/A,FALSE,"masez (10)";#N/A,#N/A,FALSE,"masez (7)";#N/A,#N/A,FALSE,"masez (6)";#N/A,#N/A,FALSE,"masez (5)";#N/A,#N/A,FALSE,"masez (4)";#N/A,#N/A,FALSE,"masez (3)";#N/A,#N/A,FALSE,"masez (2)";#N/A,#N/A,FALSE,"GME";#N/A,#N/A,FALSE,"masez"}</definedName>
    <definedName name="_FHE7" localSheetId="10" hidden="1">{#N/A,#N/A,FALSE,"masez (10)";#N/A,#N/A,FALSE,"masez (7)";#N/A,#N/A,FALSE,"masez (6)";#N/A,#N/A,FALSE,"masez (5)";#N/A,#N/A,FALSE,"masez (4)";#N/A,#N/A,FALSE,"masez (3)";#N/A,#N/A,FALSE,"masez (2)";#N/A,#N/A,FALSE,"GME";#N/A,#N/A,FALSE,"masez"}</definedName>
    <definedName name="_FHE7" hidden="1">{#N/A,#N/A,FALSE,"masez (10)";#N/A,#N/A,FALSE,"masez (7)";#N/A,#N/A,FALSE,"masez (6)";#N/A,#N/A,FALSE,"masez (5)";#N/A,#N/A,FALSE,"masez (4)";#N/A,#N/A,FALSE,"masez (3)";#N/A,#N/A,FALSE,"masez (2)";#N/A,#N/A,FALSE,"GME";#N/A,#N/A,FALSE,"masez"}</definedName>
    <definedName name="_Fill" localSheetId="2" hidden="1">#REF!</definedName>
    <definedName name="_Fill" localSheetId="1" hidden="1">#REF!</definedName>
    <definedName name="_Fill" hidden="1">#REF!</definedName>
    <definedName name="_xlnm._FilterDatabase" localSheetId="1" hidden="1">EPR!$A$10:$CP$877</definedName>
    <definedName name="_xlnm._FilterDatabase" localSheetId="10" hidden="1">'Programa P6 Excel R1'!$A$4:$DP$1343</definedName>
    <definedName name="_xlnm._FilterDatabase" localSheetId="9" hidden="1">'Reporte Aconex'!$A$11:$P$854</definedName>
    <definedName name="_gl1" localSheetId="2" hidden="1">{#N/A,#N/A,FALSE,"Total_OC015";#N/A,#N/A,FALSE,"ADMIN";#N/A,#N/A,FALSE,"PROCES";#N/A,#N/A,FALSE,"mecan";#N/A,#N/A,FALSE,"civil";#N/A,#N/A,FALSE,"CAÑER";#N/A,#N/A,FALSE,"ELEC";#N/A,#N/A,FALSE,"INSTR"}</definedName>
    <definedName name="_gl1" localSheetId="1" hidden="1">{#N/A,#N/A,FALSE,"Total_OC015";#N/A,#N/A,FALSE,"ADMIN";#N/A,#N/A,FALSE,"PROCES";#N/A,#N/A,FALSE,"mecan";#N/A,#N/A,FALSE,"civil";#N/A,#N/A,FALSE,"CAÑER";#N/A,#N/A,FALSE,"ELEC";#N/A,#N/A,FALSE,"INSTR"}</definedName>
    <definedName name="_gl1" localSheetId="3" hidden="1">{#N/A,#N/A,FALSE,"Total_OC015";#N/A,#N/A,FALSE,"ADMIN";#N/A,#N/A,FALSE,"PROCES";#N/A,#N/A,FALSE,"mecan";#N/A,#N/A,FALSE,"civil";#N/A,#N/A,FALSE,"CAÑER";#N/A,#N/A,FALSE,"ELEC";#N/A,#N/A,FALSE,"INSTR"}</definedName>
    <definedName name="_gl1" localSheetId="10" hidden="1">{#N/A,#N/A,FALSE,"Total_OC015";#N/A,#N/A,FALSE,"ADMIN";#N/A,#N/A,FALSE,"PROCES";#N/A,#N/A,FALSE,"mecan";#N/A,#N/A,FALSE,"civil";#N/A,#N/A,FALSE,"CAÑER";#N/A,#N/A,FALSE,"ELEC";#N/A,#N/A,FALSE,"INSTR"}</definedName>
    <definedName name="_gl1" hidden="1">{#N/A,#N/A,FALSE,"Total_OC015";#N/A,#N/A,FALSE,"ADMIN";#N/A,#N/A,FALSE,"PROCES";#N/A,#N/A,FALSE,"mecan";#N/A,#N/A,FALSE,"civil";#N/A,#N/A,FALSE,"CAÑER";#N/A,#N/A,FALSE,"ELEC";#N/A,#N/A,FALSE,"INSTR"}</definedName>
    <definedName name="_GRF55" localSheetId="2" hidden="1">{"MO(BASE)",#N/A,FALSE,"MO(BASE)";"MO(BASE)1",#N/A,FALSE,"MO(BASE)";"MO(BASE)2",#N/A,FALSE,"MO(BASE)"}</definedName>
    <definedName name="_GRF55" localSheetId="1" hidden="1">{"MO(BASE)",#N/A,FALSE,"MO(BASE)";"MO(BASE)1",#N/A,FALSE,"MO(BASE)";"MO(BASE)2",#N/A,FALSE,"MO(BASE)"}</definedName>
    <definedName name="_GRF55" localSheetId="3" hidden="1">{"MO(BASE)",#N/A,FALSE,"MO(BASE)";"MO(BASE)1",#N/A,FALSE,"MO(BASE)";"MO(BASE)2",#N/A,FALSE,"MO(BASE)"}</definedName>
    <definedName name="_GRF55" localSheetId="10" hidden="1">{"MO(BASE)",#N/A,FALSE,"MO(BASE)";"MO(BASE)1",#N/A,FALSE,"MO(BASE)";"MO(BASE)2",#N/A,FALSE,"MO(BASE)"}</definedName>
    <definedName name="_GRF55" hidden="1">{"MO(BASE)",#N/A,FALSE,"MO(BASE)";"MO(BASE)1",#N/A,FALSE,"MO(BASE)";"MO(BASE)2",#N/A,FALSE,"MO(BASE)"}</definedName>
    <definedName name="_gvs4" localSheetId="2" hidden="1">{#N/A,#N/A,FALSE,"PEND INC";#N/A,#N/A,FALSE,"PEND MINM"}</definedName>
    <definedName name="_gvs4" localSheetId="1" hidden="1">{#N/A,#N/A,FALSE,"PEND INC";#N/A,#N/A,FALSE,"PEND MINM"}</definedName>
    <definedName name="_gvs4" localSheetId="3" hidden="1">{#N/A,#N/A,FALSE,"PEND INC";#N/A,#N/A,FALSE,"PEND MINM"}</definedName>
    <definedName name="_gvs4" localSheetId="10" hidden="1">{#N/A,#N/A,FALSE,"PEND INC";#N/A,#N/A,FALSE,"PEND MINM"}</definedName>
    <definedName name="_gvs4" hidden="1">{#N/A,#N/A,FALSE,"PEND INC";#N/A,#N/A,FALSE,"PEND MINM"}</definedName>
    <definedName name="_jy5" localSheetId="2" hidden="1">{#N/A,#N/A,FALSE,"masez (10)";#N/A,#N/A,FALSE,"masez (7)";#N/A,#N/A,FALSE,"masez (6)";#N/A,#N/A,FALSE,"masez (5)";#N/A,#N/A,FALSE,"masez (4)";#N/A,#N/A,FALSE,"masez (3)";#N/A,#N/A,FALSE,"masez (2)";#N/A,#N/A,FALSE,"GME";#N/A,#N/A,FALSE,"masez"}</definedName>
    <definedName name="_jy5" localSheetId="1" hidden="1">{#N/A,#N/A,FALSE,"masez (10)";#N/A,#N/A,FALSE,"masez (7)";#N/A,#N/A,FALSE,"masez (6)";#N/A,#N/A,FALSE,"masez (5)";#N/A,#N/A,FALSE,"masez (4)";#N/A,#N/A,FALSE,"masez (3)";#N/A,#N/A,FALSE,"masez (2)";#N/A,#N/A,FALSE,"GME";#N/A,#N/A,FALSE,"masez"}</definedName>
    <definedName name="_jy5" localSheetId="3" hidden="1">{#N/A,#N/A,FALSE,"masez (10)";#N/A,#N/A,FALSE,"masez (7)";#N/A,#N/A,FALSE,"masez (6)";#N/A,#N/A,FALSE,"masez (5)";#N/A,#N/A,FALSE,"masez (4)";#N/A,#N/A,FALSE,"masez (3)";#N/A,#N/A,FALSE,"masez (2)";#N/A,#N/A,FALSE,"GME";#N/A,#N/A,FALSE,"masez"}</definedName>
    <definedName name="_jy5" localSheetId="10" hidden="1">{#N/A,#N/A,FALSE,"masez (10)";#N/A,#N/A,FALSE,"masez (7)";#N/A,#N/A,FALSE,"masez (6)";#N/A,#N/A,FALSE,"masez (5)";#N/A,#N/A,FALSE,"masez (4)";#N/A,#N/A,FALSE,"masez (3)";#N/A,#N/A,FALSE,"masez (2)";#N/A,#N/A,FALSE,"GME";#N/A,#N/A,FALSE,"masez"}</definedName>
    <definedName name="_jy5" hidden="1">{#N/A,#N/A,FALSE,"masez (10)";#N/A,#N/A,FALSE,"masez (7)";#N/A,#N/A,FALSE,"masez (6)";#N/A,#N/A,FALSE,"masez (5)";#N/A,#N/A,FALSE,"masez (4)";#N/A,#N/A,FALSE,"masez (3)";#N/A,#N/A,FALSE,"masez (2)";#N/A,#N/A,FALSE,"GME";#N/A,#N/A,FALSE,"masez"}</definedName>
    <definedName name="_Key1" hidden="1">#REF!</definedName>
    <definedName name="_Key1a" hidden="1">#REF!</definedName>
    <definedName name="_Key2" hidden="1">#REF!</definedName>
    <definedName name="_Key2a" hidden="1">#REF!</definedName>
    <definedName name="_Order1" hidden="1">0</definedName>
    <definedName name="_Order2" hidden="1">0</definedName>
    <definedName name="_Parse_In" hidden="1">#REF!</definedName>
    <definedName name="_Parse_Out" hidden="1">#REF!</definedName>
    <definedName name="_pp1" localSheetId="2" hidden="1">{#N/A,#N/A,FALSE,"Costos_Elem_Hid";#N/A,#N/A,FALSE,"Costos_Elem_Hid";#N/A,#N/A,FALSE,"Costos_Elem_Hid"}</definedName>
    <definedName name="_pp1" localSheetId="1" hidden="1">{#N/A,#N/A,FALSE,"Costos_Elem_Hid";#N/A,#N/A,FALSE,"Costos_Elem_Hid";#N/A,#N/A,FALSE,"Costos_Elem_Hid"}</definedName>
    <definedName name="_pp1" localSheetId="3" hidden="1">{#N/A,#N/A,FALSE,"Costos_Elem_Hid";#N/A,#N/A,FALSE,"Costos_Elem_Hid";#N/A,#N/A,FALSE,"Costos_Elem_Hid"}</definedName>
    <definedName name="_pp1" localSheetId="10" hidden="1">{#N/A,#N/A,FALSE,"Costos_Elem_Hid";#N/A,#N/A,FALSE,"Costos_Elem_Hid";#N/A,#N/A,FALSE,"Costos_Elem_Hid"}</definedName>
    <definedName name="_pp1" hidden="1">{#N/A,#N/A,FALSE,"Costos_Elem_Hid";#N/A,#N/A,FALSE,"Costos_Elem_Hid";#N/A,#N/A,FALSE,"Costos_Elem_Hid"}</definedName>
    <definedName name="_Regression_Out" hidden="1">#REF!</definedName>
    <definedName name="_Regression_X" hidden="1">#REF!</definedName>
    <definedName name="_Regression_Y" hidden="1">#REF!</definedName>
    <definedName name="_REV1" localSheetId="2" hidden="1">{"Graf_Carga Trab",#N/A,FALSE,"Grafi_Carga Trab";"Graf_Venta Flujo",#N/A,FALSE,"Grafi_Carga Trab"}</definedName>
    <definedName name="_REV1" localSheetId="1" hidden="1">{"Graf_Carga Trab",#N/A,FALSE,"Grafi_Carga Trab";"Graf_Venta Flujo",#N/A,FALSE,"Grafi_Carga Trab"}</definedName>
    <definedName name="_REV1" localSheetId="3" hidden="1">{"Graf_Carga Trab",#N/A,FALSE,"Grafi_Carga Trab";"Graf_Venta Flujo",#N/A,FALSE,"Grafi_Carga Trab"}</definedName>
    <definedName name="_REV1" localSheetId="10" hidden="1">{"Graf_Carga Trab",#N/A,FALSE,"Grafi_Carga Trab";"Graf_Venta Flujo",#N/A,FALSE,"Grafi_Carga Trab"}</definedName>
    <definedName name="_REV1" hidden="1">{"Graf_Carga Trab",#N/A,FALSE,"Grafi_Carga Trab";"Graf_Venta Flujo",#N/A,FALSE,"Grafi_Carga Trab"}</definedName>
    <definedName name="_REV11" localSheetId="2" hidden="1">{"Graf_Carga Trab",#N/A,FALSE,"Grafi_Carga Trab";"Graf_Venta Flujo",#N/A,FALSE,"Grafi_Carga Trab"}</definedName>
    <definedName name="_REV11" localSheetId="1" hidden="1">{"Graf_Carga Trab",#N/A,FALSE,"Grafi_Carga Trab";"Graf_Venta Flujo",#N/A,FALSE,"Grafi_Carga Trab"}</definedName>
    <definedName name="_REV11" localSheetId="3" hidden="1">{"Graf_Carga Trab",#N/A,FALSE,"Grafi_Carga Trab";"Graf_Venta Flujo",#N/A,FALSE,"Grafi_Carga Trab"}</definedName>
    <definedName name="_REV11" localSheetId="10" hidden="1">{"Graf_Carga Trab",#N/A,FALSE,"Grafi_Carga Trab";"Graf_Venta Flujo",#N/A,FALSE,"Grafi_Carga Trab"}</definedName>
    <definedName name="_REV11" hidden="1">{"Graf_Carga Trab",#N/A,FALSE,"Grafi_Carga Trab";"Graf_Venta Flujo",#N/A,FALSE,"Grafi_Carga Trab"}</definedName>
    <definedName name="_Sort" hidden="1">#REF!</definedName>
    <definedName name="_Sorta"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yl2" localSheetId="2" hidden="1">{#N/A,#N/A,FALSE,"masez (10)";#N/A,#N/A,FALSE,"masez (7)";#N/A,#N/A,FALSE,"masez (6)";#N/A,#N/A,FALSE,"masez (5)";#N/A,#N/A,FALSE,"masez (4)";#N/A,#N/A,FALSE,"masez (3)";#N/A,#N/A,FALSE,"masez (2)";#N/A,#N/A,FALSE,"GME";#N/A,#N/A,FALSE,"masez"}</definedName>
    <definedName name="_tyl2" localSheetId="1" hidden="1">{#N/A,#N/A,FALSE,"masez (10)";#N/A,#N/A,FALSE,"masez (7)";#N/A,#N/A,FALSE,"masez (6)";#N/A,#N/A,FALSE,"masez (5)";#N/A,#N/A,FALSE,"masez (4)";#N/A,#N/A,FALSE,"masez (3)";#N/A,#N/A,FALSE,"masez (2)";#N/A,#N/A,FALSE,"GME";#N/A,#N/A,FALSE,"masez"}</definedName>
    <definedName name="_tyl2" localSheetId="3" hidden="1">{#N/A,#N/A,FALSE,"masez (10)";#N/A,#N/A,FALSE,"masez (7)";#N/A,#N/A,FALSE,"masez (6)";#N/A,#N/A,FALSE,"masez (5)";#N/A,#N/A,FALSE,"masez (4)";#N/A,#N/A,FALSE,"masez (3)";#N/A,#N/A,FALSE,"masez (2)";#N/A,#N/A,FALSE,"GME";#N/A,#N/A,FALSE,"masez"}</definedName>
    <definedName name="_tyl2" localSheetId="10" hidden="1">{#N/A,#N/A,FALSE,"masez (10)";#N/A,#N/A,FALSE,"masez (7)";#N/A,#N/A,FALSE,"masez (6)";#N/A,#N/A,FALSE,"masez (5)";#N/A,#N/A,FALSE,"masez (4)";#N/A,#N/A,FALSE,"masez (3)";#N/A,#N/A,FALSE,"masez (2)";#N/A,#N/A,FALSE,"GME";#N/A,#N/A,FALSE,"masez"}</definedName>
    <definedName name="_tyl2" hidden="1">{#N/A,#N/A,FALSE,"masez (10)";#N/A,#N/A,FALSE,"masez (7)";#N/A,#N/A,FALSE,"masez (6)";#N/A,#N/A,FALSE,"masez (5)";#N/A,#N/A,FALSE,"masez (4)";#N/A,#N/A,FALSE,"masez (3)";#N/A,#N/A,FALSE,"masez (2)";#N/A,#N/A,FALSE,"GME";#N/A,#N/A,FALSE,"masez"}</definedName>
    <definedName name="_wq12" localSheetId="2" hidden="1">{#N/A,#N/A,FALSE,"Total_OC015";#N/A,#N/A,FALSE,"ADMIN";#N/A,#N/A,FALSE,"PROCES";#N/A,#N/A,FALSE,"mecan";#N/A,#N/A,FALSE,"civil";#N/A,#N/A,FALSE,"CAÑER";#N/A,#N/A,FALSE,"ELEC";#N/A,#N/A,FALSE,"INSTR"}</definedName>
    <definedName name="_wq12" localSheetId="1" hidden="1">{#N/A,#N/A,FALSE,"Total_OC015";#N/A,#N/A,FALSE,"ADMIN";#N/A,#N/A,FALSE,"PROCES";#N/A,#N/A,FALSE,"mecan";#N/A,#N/A,FALSE,"civil";#N/A,#N/A,FALSE,"CAÑER";#N/A,#N/A,FALSE,"ELEC";#N/A,#N/A,FALSE,"INSTR"}</definedName>
    <definedName name="_wq12" localSheetId="3" hidden="1">{#N/A,#N/A,FALSE,"Total_OC015";#N/A,#N/A,FALSE,"ADMIN";#N/A,#N/A,FALSE,"PROCES";#N/A,#N/A,FALSE,"mecan";#N/A,#N/A,FALSE,"civil";#N/A,#N/A,FALSE,"CAÑER";#N/A,#N/A,FALSE,"ELEC";#N/A,#N/A,FALSE,"INSTR"}</definedName>
    <definedName name="_wq12" localSheetId="10" hidden="1">{#N/A,#N/A,FALSE,"Total_OC015";#N/A,#N/A,FALSE,"ADMIN";#N/A,#N/A,FALSE,"PROCES";#N/A,#N/A,FALSE,"mecan";#N/A,#N/A,FALSE,"civil";#N/A,#N/A,FALSE,"CAÑER";#N/A,#N/A,FALSE,"ELEC";#N/A,#N/A,FALSE,"INSTR"}</definedName>
    <definedName name="_wq12" hidden="1">{#N/A,#N/A,FALSE,"Total_OC015";#N/A,#N/A,FALSE,"ADMIN";#N/A,#N/A,FALSE,"PROCES";#N/A,#N/A,FALSE,"mecan";#N/A,#N/A,FALSE,"civil";#N/A,#N/A,FALSE,"CAÑER";#N/A,#N/A,FALSE,"ELEC";#N/A,#N/A,FALSE,"INSTR"}</definedName>
    <definedName name="_WR2" localSheetId="2" hidden="1">{"MO(BASE)",#N/A,FALSE,"MO(BASE)";"MO(BASE)1",#N/A,FALSE,"MO(BASE)";"MO(BASE)2",#N/A,FALSE,"MO(BASE)"}</definedName>
    <definedName name="_WR2" localSheetId="1" hidden="1">{"MO(BASE)",#N/A,FALSE,"MO(BASE)";"MO(BASE)1",#N/A,FALSE,"MO(BASE)";"MO(BASE)2",#N/A,FALSE,"MO(BASE)"}</definedName>
    <definedName name="_WR2" localSheetId="3" hidden="1">{"MO(BASE)",#N/A,FALSE,"MO(BASE)";"MO(BASE)1",#N/A,FALSE,"MO(BASE)";"MO(BASE)2",#N/A,FALSE,"MO(BASE)"}</definedName>
    <definedName name="_WR2" localSheetId="10" hidden="1">{"MO(BASE)",#N/A,FALSE,"MO(BASE)";"MO(BASE)1",#N/A,FALSE,"MO(BASE)";"MO(BASE)2",#N/A,FALSE,"MO(BASE)"}</definedName>
    <definedName name="_WR2" hidden="1">{"MO(BASE)",#N/A,FALSE,"MO(BASE)";"MO(BASE)1",#N/A,FALSE,"MO(BASE)";"MO(BASE)2",#N/A,FALSE,"MO(BASE)"}</definedName>
    <definedName name="_wrn1" localSheetId="2" hidden="1">{#N/A,#N/A,TRUE,"Est. de Fact.";#N/A,#N/A,TRUE,"Capitulo 19";#N/A,#N/A,TRUE,"Proyecto P855"}</definedName>
    <definedName name="_wrn1" localSheetId="1" hidden="1">{#N/A,#N/A,TRUE,"Est. de Fact.";#N/A,#N/A,TRUE,"Capitulo 19";#N/A,#N/A,TRUE,"Proyecto P855"}</definedName>
    <definedName name="_wrn1" localSheetId="3" hidden="1">{#N/A,#N/A,TRUE,"Est. de Fact.";#N/A,#N/A,TRUE,"Capitulo 19";#N/A,#N/A,TRUE,"Proyecto P855"}</definedName>
    <definedName name="_wrn1" localSheetId="10" hidden="1">{#N/A,#N/A,TRUE,"Est. de Fact.";#N/A,#N/A,TRUE,"Capitulo 19";#N/A,#N/A,TRUE,"Proyecto P855"}</definedName>
    <definedName name="_wrn1" hidden="1">{#N/A,#N/A,TRUE,"Est. de Fact.";#N/A,#N/A,TRUE,"Capitulo 19";#N/A,#N/A,TRUE,"Proyecto P855"}</definedName>
    <definedName name="_zx2" localSheetId="2" hidden="1">{#N/A,#N/A,FALSE,"masez (10)";#N/A,#N/A,FALSE,"masez (7)";#N/A,#N/A,FALSE,"masez (6)";#N/A,#N/A,FALSE,"masez (5)";#N/A,#N/A,FALSE,"masez (4)";#N/A,#N/A,FALSE,"masez (3)";#N/A,#N/A,FALSE,"masez (2)";#N/A,#N/A,FALSE,"GME";#N/A,#N/A,FALSE,"masez"}</definedName>
    <definedName name="_zx2" localSheetId="1" hidden="1">{#N/A,#N/A,FALSE,"masez (10)";#N/A,#N/A,FALSE,"masez (7)";#N/A,#N/A,FALSE,"masez (6)";#N/A,#N/A,FALSE,"masez (5)";#N/A,#N/A,FALSE,"masez (4)";#N/A,#N/A,FALSE,"masez (3)";#N/A,#N/A,FALSE,"masez (2)";#N/A,#N/A,FALSE,"GME";#N/A,#N/A,FALSE,"masez"}</definedName>
    <definedName name="_zx2" localSheetId="3" hidden="1">{#N/A,#N/A,FALSE,"masez (10)";#N/A,#N/A,FALSE,"masez (7)";#N/A,#N/A,FALSE,"masez (6)";#N/A,#N/A,FALSE,"masez (5)";#N/A,#N/A,FALSE,"masez (4)";#N/A,#N/A,FALSE,"masez (3)";#N/A,#N/A,FALSE,"masez (2)";#N/A,#N/A,FALSE,"GME";#N/A,#N/A,FALSE,"masez"}</definedName>
    <definedName name="_zx2" localSheetId="10" hidden="1">{#N/A,#N/A,FALSE,"masez (10)";#N/A,#N/A,FALSE,"masez (7)";#N/A,#N/A,FALSE,"masez (6)";#N/A,#N/A,FALSE,"masez (5)";#N/A,#N/A,FALSE,"masez (4)";#N/A,#N/A,FALSE,"masez (3)";#N/A,#N/A,FALSE,"masez (2)";#N/A,#N/A,FALSE,"GME";#N/A,#N/A,FALSE,"masez"}</definedName>
    <definedName name="_zx2" hidden="1">{#N/A,#N/A,FALSE,"masez (10)";#N/A,#N/A,FALSE,"masez (7)";#N/A,#N/A,FALSE,"masez (6)";#N/A,#N/A,FALSE,"masez (5)";#N/A,#N/A,FALSE,"masez (4)";#N/A,#N/A,FALSE,"masez (3)";#N/A,#N/A,FALSE,"masez (2)";#N/A,#N/A,FALSE,"GME";#N/A,#N/A,FALSE,"masez"}</definedName>
    <definedName name="A" localSheetId="2" hidden="1">{#N/A,#N/A,FALSE,"masez (10)";#N/A,#N/A,FALSE,"masez (7)";#N/A,#N/A,FALSE,"masez (6)";#N/A,#N/A,FALSE,"masez (5)";#N/A,#N/A,FALSE,"masez (4)";#N/A,#N/A,FALSE,"masez (3)";#N/A,#N/A,FALSE,"masez (2)";#N/A,#N/A,FALSE,"GME";#N/A,#N/A,FALSE,"masez"}</definedName>
    <definedName name="A" localSheetId="1" hidden="1">{#N/A,#N/A,FALSE,"masez (10)";#N/A,#N/A,FALSE,"masez (7)";#N/A,#N/A,FALSE,"masez (6)";#N/A,#N/A,FALSE,"masez (5)";#N/A,#N/A,FALSE,"masez (4)";#N/A,#N/A,FALSE,"masez (3)";#N/A,#N/A,FALSE,"masez (2)";#N/A,#N/A,FALSE,"GME";#N/A,#N/A,FALSE,"masez"}</definedName>
    <definedName name="A" localSheetId="3" hidden="1">{#N/A,#N/A,FALSE,"masez (10)";#N/A,#N/A,FALSE,"masez (7)";#N/A,#N/A,FALSE,"masez (6)";#N/A,#N/A,FALSE,"masez (5)";#N/A,#N/A,FALSE,"masez (4)";#N/A,#N/A,FALSE,"masez (3)";#N/A,#N/A,FALSE,"masez (2)";#N/A,#N/A,FALSE,"GME";#N/A,#N/A,FALSE,"masez"}</definedName>
    <definedName name="A" localSheetId="10" hidden="1">{#N/A,#N/A,FALSE,"masez (10)";#N/A,#N/A,FALSE,"masez (7)";#N/A,#N/A,FALSE,"masez (6)";#N/A,#N/A,FALSE,"masez (5)";#N/A,#N/A,FALSE,"masez (4)";#N/A,#N/A,FALSE,"masez (3)";#N/A,#N/A,FALSE,"masez (2)";#N/A,#N/A,FALSE,"GME";#N/A,#N/A,FALSE,"masez"}</definedName>
    <definedName name="A" hidden="1">{#N/A,#N/A,FALSE,"masez (10)";#N/A,#N/A,FALSE,"masez (7)";#N/A,#N/A,FALSE,"masez (6)";#N/A,#N/A,FALSE,"masez (5)";#N/A,#N/A,FALSE,"masez (4)";#N/A,#N/A,FALSE,"masez (3)";#N/A,#N/A,FALSE,"masez (2)";#N/A,#N/A,FALSE,"GME";#N/A,#N/A,FALSE,"masez"}</definedName>
    <definedName name="A02M310" localSheetId="2" hidden="1">{"DETALLE_1996",#N/A,FALSE,"flujo";"DETALLE_1997",#N/A,FALSE,"flujo";"GASTOS_INCURRIDOS_1996",#N/A,FALSE,"flujo";"GASTOS_PROGRAMADOS_PARA_1997",#N/A,FALSE,"flujo";#N/A,#N/A,FALSE,"comparat";#N/A,#N/A,FALSE,"costos";#N/A,#N/A,FALSE,"proyctrol"}</definedName>
    <definedName name="A02M310" localSheetId="1" hidden="1">{"DETALLE_1996",#N/A,FALSE,"flujo";"DETALLE_1997",#N/A,FALSE,"flujo";"GASTOS_INCURRIDOS_1996",#N/A,FALSE,"flujo";"GASTOS_PROGRAMADOS_PARA_1997",#N/A,FALSE,"flujo";#N/A,#N/A,FALSE,"comparat";#N/A,#N/A,FALSE,"costos";#N/A,#N/A,FALSE,"proyctrol"}</definedName>
    <definedName name="A02M310" localSheetId="3" hidden="1">{"DETALLE_1996",#N/A,FALSE,"flujo";"DETALLE_1997",#N/A,FALSE,"flujo";"GASTOS_INCURRIDOS_1996",#N/A,FALSE,"flujo";"GASTOS_PROGRAMADOS_PARA_1997",#N/A,FALSE,"flujo";#N/A,#N/A,FALSE,"comparat";#N/A,#N/A,FALSE,"costos";#N/A,#N/A,FALSE,"proyctrol"}</definedName>
    <definedName name="A02M310" localSheetId="10" hidden="1">{"DETALLE_1996",#N/A,FALSE,"flujo";"DETALLE_1997",#N/A,FALSE,"flujo";"GASTOS_INCURRIDOS_1996",#N/A,FALSE,"flujo";"GASTOS_PROGRAMADOS_PARA_1997",#N/A,FALSE,"flujo";#N/A,#N/A,FALSE,"comparat";#N/A,#N/A,FALSE,"costos";#N/A,#N/A,FALSE,"proyctrol"}</definedName>
    <definedName name="A02M310" hidden="1">{"DETALLE_1996",#N/A,FALSE,"flujo";"DETALLE_1997",#N/A,FALSE,"flujo";"GASTOS_INCURRIDOS_1996",#N/A,FALSE,"flujo";"GASTOS_PROGRAMADOS_PARA_1997",#N/A,FALSE,"flujo";#N/A,#N/A,FALSE,"comparat";#N/A,#N/A,FALSE,"costos";#N/A,#N/A,FALSE,"proyctrol"}</definedName>
    <definedName name="A03M406" localSheetId="2" hidden="1">{#N/A,#N/A,FALSE,"Total_OC015";#N/A,#N/A,FALSE,"ADMIN";#N/A,#N/A,FALSE,"PROCES";#N/A,#N/A,FALSE,"mecan";#N/A,#N/A,FALSE,"civil";#N/A,#N/A,FALSE,"CAÑER";#N/A,#N/A,FALSE,"ELEC";#N/A,#N/A,FALSE,"INSTR"}</definedName>
    <definedName name="A03M406" localSheetId="1" hidden="1">{#N/A,#N/A,FALSE,"Total_OC015";#N/A,#N/A,FALSE,"ADMIN";#N/A,#N/A,FALSE,"PROCES";#N/A,#N/A,FALSE,"mecan";#N/A,#N/A,FALSE,"civil";#N/A,#N/A,FALSE,"CAÑER";#N/A,#N/A,FALSE,"ELEC";#N/A,#N/A,FALSE,"INSTR"}</definedName>
    <definedName name="A03M406" localSheetId="3" hidden="1">{#N/A,#N/A,FALSE,"Total_OC015";#N/A,#N/A,FALSE,"ADMIN";#N/A,#N/A,FALSE,"PROCES";#N/A,#N/A,FALSE,"mecan";#N/A,#N/A,FALSE,"civil";#N/A,#N/A,FALSE,"CAÑER";#N/A,#N/A,FALSE,"ELEC";#N/A,#N/A,FALSE,"INSTR"}</definedName>
    <definedName name="A03M406" localSheetId="10" hidden="1">{#N/A,#N/A,FALSE,"Total_OC015";#N/A,#N/A,FALSE,"ADMIN";#N/A,#N/A,FALSE,"PROCES";#N/A,#N/A,FALSE,"mecan";#N/A,#N/A,FALSE,"civil";#N/A,#N/A,FALSE,"CAÑER";#N/A,#N/A,FALSE,"ELEC";#N/A,#N/A,FALSE,"INSTR"}</definedName>
    <definedName name="A03M406" hidden="1">{#N/A,#N/A,FALSE,"Total_OC015";#N/A,#N/A,FALSE,"ADMIN";#N/A,#N/A,FALSE,"PROCES";#N/A,#N/A,FALSE,"mecan";#N/A,#N/A,FALSE,"civil";#N/A,#N/A,FALSE,"CAÑER";#N/A,#N/A,FALSE,"ELEC";#N/A,#N/A,FALSE,"INSTR"}</definedName>
    <definedName name="aa" localSheetId="2" hidden="1">{#N/A,#N/A,FALSE,"masez (10)";#N/A,#N/A,FALSE,"masez (7)";#N/A,#N/A,FALSE,"masez (6)";#N/A,#N/A,FALSE,"masez (5)";#N/A,#N/A,FALSE,"masez (4)";#N/A,#N/A,FALSE,"masez (3)";#N/A,#N/A,FALSE,"masez (2)";#N/A,#N/A,FALSE,"GME";#N/A,#N/A,FALSE,"masez"}</definedName>
    <definedName name="aa" localSheetId="1" hidden="1">{#N/A,#N/A,FALSE,"masez (10)";#N/A,#N/A,FALSE,"masez (7)";#N/A,#N/A,FALSE,"masez (6)";#N/A,#N/A,FALSE,"masez (5)";#N/A,#N/A,FALSE,"masez (4)";#N/A,#N/A,FALSE,"masez (3)";#N/A,#N/A,FALSE,"masez (2)";#N/A,#N/A,FALSE,"GME";#N/A,#N/A,FALSE,"masez"}</definedName>
    <definedName name="aa" localSheetId="3" hidden="1">{#N/A,#N/A,FALSE,"masez (10)";#N/A,#N/A,FALSE,"masez (7)";#N/A,#N/A,FALSE,"masez (6)";#N/A,#N/A,FALSE,"masez (5)";#N/A,#N/A,FALSE,"masez (4)";#N/A,#N/A,FALSE,"masez (3)";#N/A,#N/A,FALSE,"masez (2)";#N/A,#N/A,FALSE,"GME";#N/A,#N/A,FALSE,"masez"}</definedName>
    <definedName name="aa" localSheetId="10" hidden="1">{#N/A,#N/A,FALSE,"masez (10)";#N/A,#N/A,FALSE,"masez (7)";#N/A,#N/A,FALSE,"masez (6)";#N/A,#N/A,FALSE,"masez (5)";#N/A,#N/A,FALSE,"masez (4)";#N/A,#N/A,FALSE,"masez (3)";#N/A,#N/A,FALSE,"masez (2)";#N/A,#N/A,FALSE,"GME";#N/A,#N/A,FALSE,"masez"}</definedName>
    <definedName name="aa" hidden="1">{#N/A,#N/A,FALSE,"masez (10)";#N/A,#N/A,FALSE,"masez (7)";#N/A,#N/A,FALSE,"masez (6)";#N/A,#N/A,FALSE,"masez (5)";#N/A,#N/A,FALSE,"masez (4)";#N/A,#N/A,FALSE,"masez (3)";#N/A,#N/A,FALSE,"masez (2)";#N/A,#N/A,FALSE,"GME";#N/A,#N/A,FALSE,"masez"}</definedName>
    <definedName name="aaaa" localSheetId="2"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aaaa" localSheetId="1"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aaaa" localSheetId="3"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aaaa" localSheetId="10"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aaaa"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aaaaa" localSheetId="2" hidden="1">{#N/A,#N/A,FALSE,"masez (10)";#N/A,#N/A,FALSE,"masez (7)";#N/A,#N/A,FALSE,"masez (6)";#N/A,#N/A,FALSE,"masez (5)";#N/A,#N/A,FALSE,"masez (4)";#N/A,#N/A,FALSE,"masez (3)";#N/A,#N/A,FALSE,"masez (2)";#N/A,#N/A,FALSE,"GME";#N/A,#N/A,FALSE,"masez"}</definedName>
    <definedName name="aaaaa" localSheetId="1" hidden="1">{#N/A,#N/A,FALSE,"masez (10)";#N/A,#N/A,FALSE,"masez (7)";#N/A,#N/A,FALSE,"masez (6)";#N/A,#N/A,FALSE,"masez (5)";#N/A,#N/A,FALSE,"masez (4)";#N/A,#N/A,FALSE,"masez (3)";#N/A,#N/A,FALSE,"masez (2)";#N/A,#N/A,FALSE,"GME";#N/A,#N/A,FALSE,"masez"}</definedName>
    <definedName name="aaaaa" localSheetId="3" hidden="1">{#N/A,#N/A,FALSE,"masez (10)";#N/A,#N/A,FALSE,"masez (7)";#N/A,#N/A,FALSE,"masez (6)";#N/A,#N/A,FALSE,"masez (5)";#N/A,#N/A,FALSE,"masez (4)";#N/A,#N/A,FALSE,"masez (3)";#N/A,#N/A,FALSE,"masez (2)";#N/A,#N/A,FALSE,"GME";#N/A,#N/A,FALSE,"masez"}</definedName>
    <definedName name="aaaaa" localSheetId="10" hidden="1">{#N/A,#N/A,FALSE,"masez (10)";#N/A,#N/A,FALSE,"masez (7)";#N/A,#N/A,FALSE,"masez (6)";#N/A,#N/A,FALSE,"masez (5)";#N/A,#N/A,FALSE,"masez (4)";#N/A,#N/A,FALSE,"masez (3)";#N/A,#N/A,FALSE,"masez (2)";#N/A,#N/A,FALSE,"GME";#N/A,#N/A,FALSE,"masez"}</definedName>
    <definedName name="aaaaa" hidden="1">{#N/A,#N/A,FALSE,"masez (10)";#N/A,#N/A,FALSE,"masez (7)";#N/A,#N/A,FALSE,"masez (6)";#N/A,#N/A,FALSE,"masez (5)";#N/A,#N/A,FALSE,"masez (4)";#N/A,#N/A,FALSE,"masez (3)";#N/A,#N/A,FALSE,"masez (2)";#N/A,#N/A,FALSE,"GME";#N/A,#N/A,FALSE,"masez"}</definedName>
    <definedName name="AAAAAA" localSheetId="2" hidden="1">{"DETALLE_1996",#N/A,FALSE,"flujo";"DETALLE_1997",#N/A,FALSE,"flujo";"GASTOS_INCURRIDOS_1996",#N/A,FALSE,"flujo";"GASTOS_PROGRAMADOS_PARA_1997",#N/A,FALSE,"flujo";#N/A,#N/A,FALSE,"comparat";#N/A,#N/A,FALSE,"costos";#N/A,#N/A,FALSE,"proyctrol"}</definedName>
    <definedName name="AAAAAA" localSheetId="1" hidden="1">{"DETALLE_1996",#N/A,FALSE,"flujo";"DETALLE_1997",#N/A,FALSE,"flujo";"GASTOS_INCURRIDOS_1996",#N/A,FALSE,"flujo";"GASTOS_PROGRAMADOS_PARA_1997",#N/A,FALSE,"flujo";#N/A,#N/A,FALSE,"comparat";#N/A,#N/A,FALSE,"costos";#N/A,#N/A,FALSE,"proyctrol"}</definedName>
    <definedName name="AAAAAA" localSheetId="3" hidden="1">{"DETALLE_1996",#N/A,FALSE,"flujo";"DETALLE_1997",#N/A,FALSE,"flujo";"GASTOS_INCURRIDOS_1996",#N/A,FALSE,"flujo";"GASTOS_PROGRAMADOS_PARA_1997",#N/A,FALSE,"flujo";#N/A,#N/A,FALSE,"comparat";#N/A,#N/A,FALSE,"costos";#N/A,#N/A,FALSE,"proyctrol"}</definedName>
    <definedName name="AAAAAA" localSheetId="10" hidden="1">{"DETALLE_1996",#N/A,FALSE,"flujo";"DETALLE_1997",#N/A,FALSE,"flujo";"GASTOS_INCURRIDOS_1996",#N/A,FALSE,"flujo";"GASTOS_PROGRAMADOS_PARA_1997",#N/A,FALSE,"flujo";#N/A,#N/A,FALSE,"comparat";#N/A,#N/A,FALSE,"costos";#N/A,#N/A,FALSE,"proyctrol"}</definedName>
    <definedName name="AAAAAA" hidden="1">{"DETALLE_1996",#N/A,FALSE,"flujo";"DETALLE_1997",#N/A,FALSE,"flujo";"GASTOS_INCURRIDOS_1996",#N/A,FALSE,"flujo";"GASTOS_PROGRAMADOS_PARA_1997",#N/A,FALSE,"flujo";#N/A,#N/A,FALSE,"comparat";#N/A,#N/A,FALSE,"costos";#N/A,#N/A,FALSE,"proyctrol"}</definedName>
    <definedName name="aaaaaaaa" localSheetId="2" hidden="1">{#N/A,#N/A,FALSE,"minas";#N/A,#N/A,FALSE,"Total_OC015";#N/A,#N/A,FALSE,"ADMIN";#N/A,#N/A,FALSE,"PROCES";#N/A,#N/A,FALSE,"civil";#N/A,#N/A,FALSE,"CAÑER";#N/A,#N/A,FALSE,"ELEC";#N/A,#N/A,FALSE,"INSTR";#N/A,#N/A,FALSE,"PDS";#N/A,#N/A,FALSE,"mecan"}</definedName>
    <definedName name="aaaaaaaa" localSheetId="1" hidden="1">{#N/A,#N/A,FALSE,"minas";#N/A,#N/A,FALSE,"Total_OC015";#N/A,#N/A,FALSE,"ADMIN";#N/A,#N/A,FALSE,"PROCES";#N/A,#N/A,FALSE,"civil";#N/A,#N/A,FALSE,"CAÑER";#N/A,#N/A,FALSE,"ELEC";#N/A,#N/A,FALSE,"INSTR";#N/A,#N/A,FALSE,"PDS";#N/A,#N/A,FALSE,"mecan"}</definedName>
    <definedName name="aaaaaaaa" localSheetId="3" hidden="1">{#N/A,#N/A,FALSE,"minas";#N/A,#N/A,FALSE,"Total_OC015";#N/A,#N/A,FALSE,"ADMIN";#N/A,#N/A,FALSE,"PROCES";#N/A,#N/A,FALSE,"civil";#N/A,#N/A,FALSE,"CAÑER";#N/A,#N/A,FALSE,"ELEC";#N/A,#N/A,FALSE,"INSTR";#N/A,#N/A,FALSE,"PDS";#N/A,#N/A,FALSE,"mecan"}</definedName>
    <definedName name="aaaaaaaa" localSheetId="10" hidden="1">{#N/A,#N/A,FALSE,"minas";#N/A,#N/A,FALSE,"Total_OC015";#N/A,#N/A,FALSE,"ADMIN";#N/A,#N/A,FALSE,"PROCES";#N/A,#N/A,FALSE,"civil";#N/A,#N/A,FALSE,"CAÑER";#N/A,#N/A,FALSE,"ELEC";#N/A,#N/A,FALSE,"INSTR";#N/A,#N/A,FALSE,"PDS";#N/A,#N/A,FALSE,"mecan"}</definedName>
    <definedName name="aaaaaaaa" hidden="1">{#N/A,#N/A,FALSE,"minas";#N/A,#N/A,FALSE,"Total_OC015";#N/A,#N/A,FALSE,"ADMIN";#N/A,#N/A,FALSE,"PROCES";#N/A,#N/A,FALSE,"civil";#N/A,#N/A,FALSE,"CAÑER";#N/A,#N/A,FALSE,"ELEC";#N/A,#N/A,FALSE,"INSTR";#N/A,#N/A,FALSE,"PDS";#N/A,#N/A,FALSE,"mecan"}</definedName>
    <definedName name="aaaaaaaaaaaaaaaaaaaa" localSheetId="2" hidden="1">{"DETALLE_1996",#N/A,FALSE,"flujo";"DETALLE_1997",#N/A,FALSE,"flujo";"GASTOS_INCURRIDOS_1996",#N/A,FALSE,"flujo";"GASTOS_PROGRAMADOS_PARA_1997",#N/A,FALSE,"flujo";#N/A,#N/A,FALSE,"comparat";#N/A,#N/A,FALSE,"costos";#N/A,#N/A,FALSE,"proyctrol"}</definedName>
    <definedName name="aaaaaaaaaaaaaaaaaaaa" localSheetId="1" hidden="1">{"DETALLE_1996",#N/A,FALSE,"flujo";"DETALLE_1997",#N/A,FALSE,"flujo";"GASTOS_INCURRIDOS_1996",#N/A,FALSE,"flujo";"GASTOS_PROGRAMADOS_PARA_1997",#N/A,FALSE,"flujo";#N/A,#N/A,FALSE,"comparat";#N/A,#N/A,FALSE,"costos";#N/A,#N/A,FALSE,"proyctrol"}</definedName>
    <definedName name="aaaaaaaaaaaaaaaaaaaa" localSheetId="3" hidden="1">{"DETALLE_1996",#N/A,FALSE,"flujo";"DETALLE_1997",#N/A,FALSE,"flujo";"GASTOS_INCURRIDOS_1996",#N/A,FALSE,"flujo";"GASTOS_PROGRAMADOS_PARA_1997",#N/A,FALSE,"flujo";#N/A,#N/A,FALSE,"comparat";#N/A,#N/A,FALSE,"costos";#N/A,#N/A,FALSE,"proyctrol"}</definedName>
    <definedName name="aaaaaaaaaaaaaaaaaaaa" localSheetId="10" hidden="1">{"DETALLE_1996",#N/A,FALSE,"flujo";"DETALLE_1997",#N/A,FALSE,"flujo";"GASTOS_INCURRIDOS_1996",#N/A,FALSE,"flujo";"GASTOS_PROGRAMADOS_PARA_1997",#N/A,FALSE,"flujo";#N/A,#N/A,FALSE,"comparat";#N/A,#N/A,FALSE,"costos";#N/A,#N/A,FALSE,"proyctrol"}</definedName>
    <definedName name="aaaaaaaaaaaaaaaaaaaa" hidden="1">{"DETALLE_1996",#N/A,FALSE,"flujo";"DETALLE_1997",#N/A,FALSE,"flujo";"GASTOS_INCURRIDOS_1996",#N/A,FALSE,"flujo";"GASTOS_PROGRAMADOS_PARA_1997",#N/A,FALSE,"flujo";#N/A,#N/A,FALSE,"comparat";#N/A,#N/A,FALSE,"costos";#N/A,#N/A,FALSE,"proyctrol"}</definedName>
    <definedName name="ab" localSheetId="2" hidden="1">{#N/A,#N/A,FALSE,"masez (10)";#N/A,#N/A,FALSE,"masez (7)";#N/A,#N/A,FALSE,"masez (6)";#N/A,#N/A,FALSE,"masez (5)";#N/A,#N/A,FALSE,"masez (4)";#N/A,#N/A,FALSE,"masez (3)";#N/A,#N/A,FALSE,"masez (2)";#N/A,#N/A,FALSE,"GME";#N/A,#N/A,FALSE,"masez"}</definedName>
    <definedName name="ab" localSheetId="1" hidden="1">{#N/A,#N/A,FALSE,"masez (10)";#N/A,#N/A,FALSE,"masez (7)";#N/A,#N/A,FALSE,"masez (6)";#N/A,#N/A,FALSE,"masez (5)";#N/A,#N/A,FALSE,"masez (4)";#N/A,#N/A,FALSE,"masez (3)";#N/A,#N/A,FALSE,"masez (2)";#N/A,#N/A,FALSE,"GME";#N/A,#N/A,FALSE,"masez"}</definedName>
    <definedName name="ab" localSheetId="3" hidden="1">{#N/A,#N/A,FALSE,"masez (10)";#N/A,#N/A,FALSE,"masez (7)";#N/A,#N/A,FALSE,"masez (6)";#N/A,#N/A,FALSE,"masez (5)";#N/A,#N/A,FALSE,"masez (4)";#N/A,#N/A,FALSE,"masez (3)";#N/A,#N/A,FALSE,"masez (2)";#N/A,#N/A,FALSE,"GME";#N/A,#N/A,FALSE,"masez"}</definedName>
    <definedName name="ab" localSheetId="10" hidden="1">{#N/A,#N/A,FALSE,"masez (10)";#N/A,#N/A,FALSE,"masez (7)";#N/A,#N/A,FALSE,"masez (6)";#N/A,#N/A,FALSE,"masez (5)";#N/A,#N/A,FALSE,"masez (4)";#N/A,#N/A,FALSE,"masez (3)";#N/A,#N/A,FALSE,"masez (2)";#N/A,#N/A,FALSE,"GME";#N/A,#N/A,FALSE,"masez"}</definedName>
    <definedName name="ab" hidden="1">{#N/A,#N/A,FALSE,"masez (10)";#N/A,#N/A,FALSE,"masez (7)";#N/A,#N/A,FALSE,"masez (6)";#N/A,#N/A,FALSE,"masez (5)";#N/A,#N/A,FALSE,"masez (4)";#N/A,#N/A,FALSE,"masez (3)";#N/A,#N/A,FALSE,"masez (2)";#N/A,#N/A,FALSE,"GME";#N/A,#N/A,FALSE,"masez"}</definedName>
    <definedName name="ABC" localSheetId="2" hidden="1">{#N/A,#N/A,FALSE,"masez (10)";#N/A,#N/A,FALSE,"masez (7)";#N/A,#N/A,FALSE,"masez (6)";#N/A,#N/A,FALSE,"masez (5)";#N/A,#N/A,FALSE,"masez (4)";#N/A,#N/A,FALSE,"masez (3)";#N/A,#N/A,FALSE,"masez (2)";#N/A,#N/A,FALSE,"GME";#N/A,#N/A,FALSE,"masez"}</definedName>
    <definedName name="ABC" localSheetId="1" hidden="1">{#N/A,#N/A,FALSE,"masez (10)";#N/A,#N/A,FALSE,"masez (7)";#N/A,#N/A,FALSE,"masez (6)";#N/A,#N/A,FALSE,"masez (5)";#N/A,#N/A,FALSE,"masez (4)";#N/A,#N/A,FALSE,"masez (3)";#N/A,#N/A,FALSE,"masez (2)";#N/A,#N/A,FALSE,"GME";#N/A,#N/A,FALSE,"masez"}</definedName>
    <definedName name="ABC" localSheetId="3" hidden="1">{#N/A,#N/A,FALSE,"masez (10)";#N/A,#N/A,FALSE,"masez (7)";#N/A,#N/A,FALSE,"masez (6)";#N/A,#N/A,FALSE,"masez (5)";#N/A,#N/A,FALSE,"masez (4)";#N/A,#N/A,FALSE,"masez (3)";#N/A,#N/A,FALSE,"masez (2)";#N/A,#N/A,FALSE,"GME";#N/A,#N/A,FALSE,"masez"}</definedName>
    <definedName name="ABC" localSheetId="10" hidden="1">{#N/A,#N/A,FALSE,"masez (10)";#N/A,#N/A,FALSE,"masez (7)";#N/A,#N/A,FALSE,"masez (6)";#N/A,#N/A,FALSE,"masez (5)";#N/A,#N/A,FALSE,"masez (4)";#N/A,#N/A,FALSE,"masez (3)";#N/A,#N/A,FALSE,"masez (2)";#N/A,#N/A,FALSE,"GME";#N/A,#N/A,FALSE,"masez"}</definedName>
    <definedName name="ABC" hidden="1">{#N/A,#N/A,FALSE,"masez (10)";#N/A,#N/A,FALSE,"masez (7)";#N/A,#N/A,FALSE,"masez (6)";#N/A,#N/A,FALSE,"masez (5)";#N/A,#N/A,FALSE,"masez (4)";#N/A,#N/A,FALSE,"masez (3)";#N/A,#N/A,FALSE,"masez (2)";#N/A,#N/A,FALSE,"GME";#N/A,#N/A,FALSE,"masez"}</definedName>
    <definedName name="Acc" localSheetId="2" hidden="1">{"DETALLE_1996",#N/A,FALSE,"flujo";"DETALLE_1997",#N/A,FALSE,"flujo";"GASTOS_INCURRIDOS_1996",#N/A,FALSE,"flujo";"GASTOS_PROGRAMADOS_PARA_1997",#N/A,FALSE,"flujo";#N/A,#N/A,FALSE,"comparat";#N/A,#N/A,FALSE,"costos";#N/A,#N/A,FALSE,"proyctrol"}</definedName>
    <definedName name="Acc" localSheetId="1" hidden="1">{"DETALLE_1996",#N/A,FALSE,"flujo";"DETALLE_1997",#N/A,FALSE,"flujo";"GASTOS_INCURRIDOS_1996",#N/A,FALSE,"flujo";"GASTOS_PROGRAMADOS_PARA_1997",#N/A,FALSE,"flujo";#N/A,#N/A,FALSE,"comparat";#N/A,#N/A,FALSE,"costos";#N/A,#N/A,FALSE,"proyctrol"}</definedName>
    <definedName name="Acc" localSheetId="3" hidden="1">{"DETALLE_1996",#N/A,FALSE,"flujo";"DETALLE_1997",#N/A,FALSE,"flujo";"GASTOS_INCURRIDOS_1996",#N/A,FALSE,"flujo";"GASTOS_PROGRAMADOS_PARA_1997",#N/A,FALSE,"flujo";#N/A,#N/A,FALSE,"comparat";#N/A,#N/A,FALSE,"costos";#N/A,#N/A,FALSE,"proyctrol"}</definedName>
    <definedName name="Acc" localSheetId="10" hidden="1">{"DETALLE_1996",#N/A,FALSE,"flujo";"DETALLE_1997",#N/A,FALSE,"flujo";"GASTOS_INCURRIDOS_1996",#N/A,FALSE,"flujo";"GASTOS_PROGRAMADOS_PARA_1997",#N/A,FALSE,"flujo";#N/A,#N/A,FALSE,"comparat";#N/A,#N/A,FALSE,"costos";#N/A,#N/A,FALSE,"proyctrol"}</definedName>
    <definedName name="Acc" hidden="1">{"DETALLE_1996",#N/A,FALSE,"flujo";"DETALLE_1997",#N/A,FALSE,"flujo";"GASTOS_INCURRIDOS_1996",#N/A,FALSE,"flujo";"GASTOS_PROGRAMADOS_PARA_1997",#N/A,FALSE,"flujo";#N/A,#N/A,FALSE,"comparat";#N/A,#N/A,FALSE,"costos";#N/A,#N/A,FALSE,"proyctrol"}</definedName>
    <definedName name="ad" localSheetId="2"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d" localSheetId="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d" localSheetId="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d" localSheetId="10"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d"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das" localSheetId="2" hidden="1">{#N/A,#N/A,FALSE,"masez (10)";#N/A,#N/A,FALSE,"masez (7)";#N/A,#N/A,FALSE,"masez (6)";#N/A,#N/A,FALSE,"masez (5)";#N/A,#N/A,FALSE,"masez (4)";#N/A,#N/A,FALSE,"masez (3)";#N/A,#N/A,FALSE,"masez (2)";#N/A,#N/A,FALSE,"GME";#N/A,#N/A,FALSE,"masez"}</definedName>
    <definedName name="adas" localSheetId="1" hidden="1">{#N/A,#N/A,FALSE,"masez (10)";#N/A,#N/A,FALSE,"masez (7)";#N/A,#N/A,FALSE,"masez (6)";#N/A,#N/A,FALSE,"masez (5)";#N/A,#N/A,FALSE,"masez (4)";#N/A,#N/A,FALSE,"masez (3)";#N/A,#N/A,FALSE,"masez (2)";#N/A,#N/A,FALSE,"GME";#N/A,#N/A,FALSE,"masez"}</definedName>
    <definedName name="adas" localSheetId="3" hidden="1">{#N/A,#N/A,FALSE,"masez (10)";#N/A,#N/A,FALSE,"masez (7)";#N/A,#N/A,FALSE,"masez (6)";#N/A,#N/A,FALSE,"masez (5)";#N/A,#N/A,FALSE,"masez (4)";#N/A,#N/A,FALSE,"masez (3)";#N/A,#N/A,FALSE,"masez (2)";#N/A,#N/A,FALSE,"GME";#N/A,#N/A,FALSE,"masez"}</definedName>
    <definedName name="adas" localSheetId="10" hidden="1">{#N/A,#N/A,FALSE,"masez (10)";#N/A,#N/A,FALSE,"masez (7)";#N/A,#N/A,FALSE,"masez (6)";#N/A,#N/A,FALSE,"masez (5)";#N/A,#N/A,FALSE,"masez (4)";#N/A,#N/A,FALSE,"masez (3)";#N/A,#N/A,FALSE,"masez (2)";#N/A,#N/A,FALSE,"GME";#N/A,#N/A,FALSE,"masez"}</definedName>
    <definedName name="adas" hidden="1">{#N/A,#N/A,FALSE,"masez (10)";#N/A,#N/A,FALSE,"masez (7)";#N/A,#N/A,FALSE,"masez (6)";#N/A,#N/A,FALSE,"masez (5)";#N/A,#N/A,FALSE,"masez (4)";#N/A,#N/A,FALSE,"masez (3)";#N/A,#N/A,FALSE,"masez (2)";#N/A,#N/A,FALSE,"GME";#N/A,#N/A,FALSE,"masez"}</definedName>
    <definedName name="adsda" localSheetId="2" hidden="1">{#N/A,#N/A,FALSE,"masez (10)";#N/A,#N/A,FALSE,"masez (7)";#N/A,#N/A,FALSE,"masez (6)";#N/A,#N/A,FALSE,"masez (5)";#N/A,#N/A,FALSE,"masez (4)";#N/A,#N/A,FALSE,"masez (3)";#N/A,#N/A,FALSE,"masez (2)";#N/A,#N/A,FALSE,"GME";#N/A,#N/A,FALSE,"masez"}</definedName>
    <definedName name="adsda" localSheetId="1" hidden="1">{#N/A,#N/A,FALSE,"masez (10)";#N/A,#N/A,FALSE,"masez (7)";#N/A,#N/A,FALSE,"masez (6)";#N/A,#N/A,FALSE,"masez (5)";#N/A,#N/A,FALSE,"masez (4)";#N/A,#N/A,FALSE,"masez (3)";#N/A,#N/A,FALSE,"masez (2)";#N/A,#N/A,FALSE,"GME";#N/A,#N/A,FALSE,"masez"}</definedName>
    <definedName name="adsda" localSheetId="3" hidden="1">{#N/A,#N/A,FALSE,"masez (10)";#N/A,#N/A,FALSE,"masez (7)";#N/A,#N/A,FALSE,"masez (6)";#N/A,#N/A,FALSE,"masez (5)";#N/A,#N/A,FALSE,"masez (4)";#N/A,#N/A,FALSE,"masez (3)";#N/A,#N/A,FALSE,"masez (2)";#N/A,#N/A,FALSE,"GME";#N/A,#N/A,FALSE,"masez"}</definedName>
    <definedName name="adsda" localSheetId="10" hidden="1">{#N/A,#N/A,FALSE,"masez (10)";#N/A,#N/A,FALSE,"masez (7)";#N/A,#N/A,FALSE,"masez (6)";#N/A,#N/A,FALSE,"masez (5)";#N/A,#N/A,FALSE,"masez (4)";#N/A,#N/A,FALSE,"masez (3)";#N/A,#N/A,FALSE,"masez (2)";#N/A,#N/A,FALSE,"GME";#N/A,#N/A,FALSE,"masez"}</definedName>
    <definedName name="adsda" hidden="1">{#N/A,#N/A,FALSE,"masez (10)";#N/A,#N/A,FALSE,"masez (7)";#N/A,#N/A,FALSE,"masez (6)";#N/A,#N/A,FALSE,"masez (5)";#N/A,#N/A,FALSE,"masez (4)";#N/A,#N/A,FALSE,"masez (3)";#N/A,#N/A,FALSE,"masez (2)";#N/A,#N/A,FALSE,"GME";#N/A,#N/A,FALSE,"masez"}</definedName>
    <definedName name="aec" localSheetId="2" hidden="1">{#N/A,#N/A,FALSE,"summary";#N/A,#N/A,FALSE,"SumGraph"}</definedName>
    <definedName name="aec" localSheetId="1" hidden="1">{#N/A,#N/A,FALSE,"summary";#N/A,#N/A,FALSE,"SumGraph"}</definedName>
    <definedName name="aec" localSheetId="3" hidden="1">{#N/A,#N/A,FALSE,"summary";#N/A,#N/A,FALSE,"SumGraph"}</definedName>
    <definedName name="aec" localSheetId="10" hidden="1">{#N/A,#N/A,FALSE,"summary";#N/A,#N/A,FALSE,"SumGraph"}</definedName>
    <definedName name="aec" hidden="1">{#N/A,#N/A,FALSE,"summary";#N/A,#N/A,FALSE,"SumGraph"}</definedName>
    <definedName name="ag" localSheetId="2" hidden="1">{#N/A,#N/A,FALSE,"PXP-TOTAL Modif";"vis2",#N/A,FALSE,"PXP-AÑO";"Vis1",#N/A,FALSE,"PXP-AÑO"}</definedName>
    <definedName name="ag" localSheetId="1" hidden="1">{#N/A,#N/A,FALSE,"PXP-TOTAL Modif";"vis2",#N/A,FALSE,"PXP-AÑO";"Vis1",#N/A,FALSE,"PXP-AÑO"}</definedName>
    <definedName name="ag" localSheetId="3" hidden="1">{#N/A,#N/A,FALSE,"PXP-TOTAL Modif";"vis2",#N/A,FALSE,"PXP-AÑO";"Vis1",#N/A,FALSE,"PXP-AÑO"}</definedName>
    <definedName name="ag" localSheetId="10" hidden="1">{#N/A,#N/A,FALSE,"PXP-TOTAL Modif";"vis2",#N/A,FALSE,"PXP-AÑO";"Vis1",#N/A,FALSE,"PXP-AÑO"}</definedName>
    <definedName name="ag" hidden="1">{#N/A,#N/A,FALSE,"PXP-TOTAL Modif";"vis2",#N/A,FALSE,"PXP-AÑO";"Vis1",#N/A,FALSE,"PXP-AÑO"}</definedName>
    <definedName name="agua" localSheetId="2"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gua" localSheetId="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gua" localSheetId="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gua" localSheetId="10"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gua"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 localSheetId="2"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 localSheetId="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 localSheetId="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 localSheetId="10"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IS" localSheetId="2"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IS" localSheetId="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IS" localSheetId="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IS" localSheetId="10"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IS"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t.2" localSheetId="2" hidden="1">{#N/A,#N/A,FALSE,"masez (10)";#N/A,#N/A,FALSE,"masez (7)";#N/A,#N/A,FALSE,"masez (6)";#N/A,#N/A,FALSE,"masez (5)";#N/A,#N/A,FALSE,"masez (4)";#N/A,#N/A,FALSE,"masez (3)";#N/A,#N/A,FALSE,"masez (2)";#N/A,#N/A,FALSE,"GME";#N/A,#N/A,FALSE,"masez"}</definedName>
    <definedName name="Alt.2" localSheetId="1" hidden="1">{#N/A,#N/A,FALSE,"masez (10)";#N/A,#N/A,FALSE,"masez (7)";#N/A,#N/A,FALSE,"masez (6)";#N/A,#N/A,FALSE,"masez (5)";#N/A,#N/A,FALSE,"masez (4)";#N/A,#N/A,FALSE,"masez (3)";#N/A,#N/A,FALSE,"masez (2)";#N/A,#N/A,FALSE,"GME";#N/A,#N/A,FALSE,"masez"}</definedName>
    <definedName name="Alt.2" localSheetId="3" hidden="1">{#N/A,#N/A,FALSE,"masez (10)";#N/A,#N/A,FALSE,"masez (7)";#N/A,#N/A,FALSE,"masez (6)";#N/A,#N/A,FALSE,"masez (5)";#N/A,#N/A,FALSE,"masez (4)";#N/A,#N/A,FALSE,"masez (3)";#N/A,#N/A,FALSE,"masez (2)";#N/A,#N/A,FALSE,"GME";#N/A,#N/A,FALSE,"masez"}</definedName>
    <definedName name="Alt.2" localSheetId="10" hidden="1">{#N/A,#N/A,FALSE,"masez (10)";#N/A,#N/A,FALSE,"masez (7)";#N/A,#N/A,FALSE,"masez (6)";#N/A,#N/A,FALSE,"masez (5)";#N/A,#N/A,FALSE,"masez (4)";#N/A,#N/A,FALSE,"masez (3)";#N/A,#N/A,FALSE,"masez (2)";#N/A,#N/A,FALSE,"GME";#N/A,#N/A,FALSE,"masez"}</definedName>
    <definedName name="Alt.2" hidden="1">{#N/A,#N/A,FALSE,"masez (10)";#N/A,#N/A,FALSE,"masez (7)";#N/A,#N/A,FALSE,"masez (6)";#N/A,#N/A,FALSE,"masez (5)";#N/A,#N/A,FALSE,"masez (4)";#N/A,#N/A,FALSE,"masez (3)";#N/A,#N/A,FALSE,"masez (2)";#N/A,#N/A,FALSE,"GME";#N/A,#N/A,FALSE,"masez"}</definedName>
    <definedName name="amante" localSheetId="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or" localSheetId="2" hidden="1">{"MO(BASE)",#N/A,FALSE,"MO(BASE)";"MO(BASE)1",#N/A,FALSE,"MO(BASE)";"MO(BASE)2",#N/A,FALSE,"MO(BASE)"}</definedName>
    <definedName name="amor" localSheetId="1" hidden="1">{"MO(BASE)",#N/A,FALSE,"MO(BASE)";"MO(BASE)1",#N/A,FALSE,"MO(BASE)";"MO(BASE)2",#N/A,FALSE,"MO(BASE)"}</definedName>
    <definedName name="amor" localSheetId="3" hidden="1">{"MO(BASE)",#N/A,FALSE,"MO(BASE)";"MO(BASE)1",#N/A,FALSE,"MO(BASE)";"MO(BASE)2",#N/A,FALSE,"MO(BASE)"}</definedName>
    <definedName name="amor" localSheetId="10" hidden="1">{"MO(BASE)",#N/A,FALSE,"MO(BASE)";"MO(BASE)1",#N/A,FALSE,"MO(BASE)";"MO(BASE)2",#N/A,FALSE,"MO(BASE)"}</definedName>
    <definedName name="amor" hidden="1">{"MO(BASE)",#N/A,FALSE,"MO(BASE)";"MO(BASE)1",#N/A,FALSE,"MO(BASE)";"MO(BASE)2",#N/A,FALSE,"MO(BASE)"}</definedName>
    <definedName name="Andenes" localSheetId="2" hidden="1">{#N/A,#N/A,FALSE,"masez (10)";#N/A,#N/A,FALSE,"masez (7)";#N/A,#N/A,FALSE,"masez (6)";#N/A,#N/A,FALSE,"masez (5)";#N/A,#N/A,FALSE,"masez (4)";#N/A,#N/A,FALSE,"masez (3)";#N/A,#N/A,FALSE,"masez (2)";#N/A,#N/A,FALSE,"GME";#N/A,#N/A,FALSE,"masez"}</definedName>
    <definedName name="Andenes" localSheetId="1" hidden="1">{#N/A,#N/A,FALSE,"masez (10)";#N/A,#N/A,FALSE,"masez (7)";#N/A,#N/A,FALSE,"masez (6)";#N/A,#N/A,FALSE,"masez (5)";#N/A,#N/A,FALSE,"masez (4)";#N/A,#N/A,FALSE,"masez (3)";#N/A,#N/A,FALSE,"masez (2)";#N/A,#N/A,FALSE,"GME";#N/A,#N/A,FALSE,"masez"}</definedName>
    <definedName name="Andenes" localSheetId="3" hidden="1">{#N/A,#N/A,FALSE,"masez (10)";#N/A,#N/A,FALSE,"masez (7)";#N/A,#N/A,FALSE,"masez (6)";#N/A,#N/A,FALSE,"masez (5)";#N/A,#N/A,FALSE,"masez (4)";#N/A,#N/A,FALSE,"masez (3)";#N/A,#N/A,FALSE,"masez (2)";#N/A,#N/A,FALSE,"GME";#N/A,#N/A,FALSE,"masez"}</definedName>
    <definedName name="Andenes" localSheetId="10" hidden="1">{#N/A,#N/A,FALSE,"masez (10)";#N/A,#N/A,FALSE,"masez (7)";#N/A,#N/A,FALSE,"masez (6)";#N/A,#N/A,FALSE,"masez (5)";#N/A,#N/A,FALSE,"masez (4)";#N/A,#N/A,FALSE,"masez (3)";#N/A,#N/A,FALSE,"masez (2)";#N/A,#N/A,FALSE,"GME";#N/A,#N/A,FALSE,"masez"}</definedName>
    <definedName name="Andenes" hidden="1">{#N/A,#N/A,FALSE,"masez (10)";#N/A,#N/A,FALSE,"masez (7)";#N/A,#N/A,FALSE,"masez (6)";#N/A,#N/A,FALSE,"masez (5)";#N/A,#N/A,FALSE,"masez (4)";#N/A,#N/A,FALSE,"masez (3)";#N/A,#N/A,FALSE,"masez (2)";#N/A,#N/A,FALSE,"GME";#N/A,#N/A,FALSE,"masez"}</definedName>
    <definedName name="anscount" hidden="1">1</definedName>
    <definedName name="ANTEC" localSheetId="2"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 localSheetId="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 localSheetId="3"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 localSheetId="10"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qaqa" localSheetId="2" hidden="1">{#N/A,#N/A,FALSE,"minas";#N/A,#N/A,FALSE,"Total_OC015";#N/A,#N/A,FALSE,"ADMIN";#N/A,#N/A,FALSE,"PROCES";#N/A,#N/A,FALSE,"civil";#N/A,#N/A,FALSE,"CAÑER";#N/A,#N/A,FALSE,"ELEC";#N/A,#N/A,FALSE,"INSTR";#N/A,#N/A,FALSE,"PDS";#N/A,#N/A,FALSE,"mecan"}</definedName>
    <definedName name="aqaqa" localSheetId="1" hidden="1">{#N/A,#N/A,FALSE,"minas";#N/A,#N/A,FALSE,"Total_OC015";#N/A,#N/A,FALSE,"ADMIN";#N/A,#N/A,FALSE,"PROCES";#N/A,#N/A,FALSE,"civil";#N/A,#N/A,FALSE,"CAÑER";#N/A,#N/A,FALSE,"ELEC";#N/A,#N/A,FALSE,"INSTR";#N/A,#N/A,FALSE,"PDS";#N/A,#N/A,FALSE,"mecan"}</definedName>
    <definedName name="aqaqa" localSheetId="3" hidden="1">{#N/A,#N/A,FALSE,"minas";#N/A,#N/A,FALSE,"Total_OC015";#N/A,#N/A,FALSE,"ADMIN";#N/A,#N/A,FALSE,"PROCES";#N/A,#N/A,FALSE,"civil";#N/A,#N/A,FALSE,"CAÑER";#N/A,#N/A,FALSE,"ELEC";#N/A,#N/A,FALSE,"INSTR";#N/A,#N/A,FALSE,"PDS";#N/A,#N/A,FALSE,"mecan"}</definedName>
    <definedName name="aqaqa" localSheetId="10" hidden="1">{#N/A,#N/A,FALSE,"minas";#N/A,#N/A,FALSE,"Total_OC015";#N/A,#N/A,FALSE,"ADMIN";#N/A,#N/A,FALSE,"PROCES";#N/A,#N/A,FALSE,"civil";#N/A,#N/A,FALSE,"CAÑER";#N/A,#N/A,FALSE,"ELEC";#N/A,#N/A,FALSE,"INSTR";#N/A,#N/A,FALSE,"PDS";#N/A,#N/A,FALSE,"mecan"}</definedName>
    <definedName name="aqaqa" hidden="1">{#N/A,#N/A,FALSE,"minas";#N/A,#N/A,FALSE,"Total_OC015";#N/A,#N/A,FALSE,"ADMIN";#N/A,#N/A,FALSE,"PROCES";#N/A,#N/A,FALSE,"civil";#N/A,#N/A,FALSE,"CAÑER";#N/A,#N/A,FALSE,"ELEC";#N/A,#N/A,FALSE,"INSTR";#N/A,#N/A,FALSE,"PDS";#N/A,#N/A,FALSE,"mecan"}</definedName>
    <definedName name="aqqqqqqqqqq" localSheetId="2" hidden="1">{"Graf_Carga Trab",#N/A,FALSE,"Grafi_Carga Trab";"Graf_Venta Flujo",#N/A,FALSE,"Grafi_Carga Trab"}</definedName>
    <definedName name="aqqqqqqqqqq" localSheetId="1" hidden="1">{"Graf_Carga Trab",#N/A,FALSE,"Grafi_Carga Trab";"Graf_Venta Flujo",#N/A,FALSE,"Grafi_Carga Trab"}</definedName>
    <definedName name="aqqqqqqqqqq" localSheetId="3" hidden="1">{"Graf_Carga Trab",#N/A,FALSE,"Grafi_Carga Trab";"Graf_Venta Flujo",#N/A,FALSE,"Grafi_Carga Trab"}</definedName>
    <definedName name="aqqqqqqqqqq" localSheetId="10" hidden="1">{"Graf_Carga Trab",#N/A,FALSE,"Grafi_Carga Trab";"Graf_Venta Flujo",#N/A,FALSE,"Grafi_Carga Trab"}</definedName>
    <definedName name="aqqqqqqqqqq" hidden="1">{"Graf_Carga Trab",#N/A,FALSE,"Grafi_Carga Trab";"Graf_Venta Flujo",#N/A,FALSE,"Grafi_Carga Trab"}</definedName>
    <definedName name="ARCHIVO" localSheetId="2" hidden="1">{"Control_Consolidado",#N/A,FALSE,"Cons.";"Control_Tunel",#N/A,FALSE,"Cons.";"Control_Melip",#N/A,FALSE,"Cons.";"Control_Gualleco",#N/A,FALSE,"Cons.";"Control_Sara L",#N/A,FALSE,"Cons.";"Control_Quellon",#N/A,FALSE,"Cons.";"Control_Biolix",#N/A,FALSE,"Cons.";"Control_Oficina",#N/A,FALSE,"Cons.";"Control_Consorcio",#N/A,FALSE,"Cons."}</definedName>
    <definedName name="ARCHIVO" localSheetId="1" hidden="1">{"Control_Consolidado",#N/A,FALSE,"Cons.";"Control_Tunel",#N/A,FALSE,"Cons.";"Control_Melip",#N/A,FALSE,"Cons.";"Control_Gualleco",#N/A,FALSE,"Cons.";"Control_Sara L",#N/A,FALSE,"Cons.";"Control_Quellon",#N/A,FALSE,"Cons.";"Control_Biolix",#N/A,FALSE,"Cons.";"Control_Oficina",#N/A,FALSE,"Cons.";"Control_Consorcio",#N/A,FALSE,"Cons."}</definedName>
    <definedName name="ARCHIVO" localSheetId="3" hidden="1">{"Control_Consolidado",#N/A,FALSE,"Cons.";"Control_Tunel",#N/A,FALSE,"Cons.";"Control_Melip",#N/A,FALSE,"Cons.";"Control_Gualleco",#N/A,FALSE,"Cons.";"Control_Sara L",#N/A,FALSE,"Cons.";"Control_Quellon",#N/A,FALSE,"Cons.";"Control_Biolix",#N/A,FALSE,"Cons.";"Control_Oficina",#N/A,FALSE,"Cons.";"Control_Consorcio",#N/A,FALSE,"Cons."}</definedName>
    <definedName name="ARCHIVO" localSheetId="10" hidden="1">{"Control_Consolidado",#N/A,FALSE,"Cons.";"Control_Tunel",#N/A,FALSE,"Cons.";"Control_Melip",#N/A,FALSE,"Cons.";"Control_Gualleco",#N/A,FALSE,"Cons.";"Control_Sara L",#N/A,FALSE,"Cons.";"Control_Quellon",#N/A,FALSE,"Cons.";"Control_Biolix",#N/A,FALSE,"Cons.";"Control_Oficina",#N/A,FALSE,"Cons.";"Control_Consorcio",#N/A,FALSE,"Cons."}</definedName>
    <definedName name="ARCHIVO" hidden="1">{"Control_Consolidado",#N/A,FALSE,"Cons.";"Control_Tunel",#N/A,FALSE,"Cons.";"Control_Melip",#N/A,FALSE,"Cons.";"Control_Gualleco",#N/A,FALSE,"Cons.";"Control_Sara L",#N/A,FALSE,"Cons.";"Control_Quellon",#N/A,FALSE,"Cons.";"Control_Biolix",#N/A,FALSE,"Cons.";"Control_Oficina",#N/A,FALSE,"Cons.";"Control_Consorcio",#N/A,FALSE,"Cons."}</definedName>
    <definedName name="_xlnm.Print_Area" localSheetId="4">'Av. Subcontratos'!$A$1:$K$27</definedName>
    <definedName name="_xlnm.Print_Area" localSheetId="2">'Curva S R1'!$A$1:$EG$39</definedName>
    <definedName name="_xlnm.Print_Area" localSheetId="1">EPR!$A$1:$CR$891</definedName>
    <definedName name="_xlnm.Print_Area" localSheetId="3">'Histog Sem R1'!$A$1:$AZ$57</definedName>
    <definedName name="_xlnm.Print_Area" localSheetId="7">HITOS!$A$1:$L$20</definedName>
    <definedName name="_xlnm.Print_Area" localSheetId="0">'Informe Semanal'!$A$1:$R$83</definedName>
    <definedName name="_xlnm.Print_Area" localSheetId="8">'LOG RFI'!$A$1:$L$35</definedName>
    <definedName name="_xlnm.Print_Area" localSheetId="5">'Log Tendencias'!$A$1:$U$72</definedName>
    <definedName name="_xlnm.Print_Area" localSheetId="10">'Programa P6 Excel R1'!$A$1:$T$1303</definedName>
    <definedName name="ariel" localSheetId="2" hidden="1">{"CI+GG(BASE)",#N/A,FALSE,"CI+GG(BASE)";"GG",#N/A,FALSE,"CI+GG(BASE)";"CI",#N/A,FALSE,"CI+GG(BASE)"}</definedName>
    <definedName name="ariel" localSheetId="1" hidden="1">{"CI+GG(BASE)",#N/A,FALSE,"CI+GG(BASE)";"GG",#N/A,FALSE,"CI+GG(BASE)";"CI",#N/A,FALSE,"CI+GG(BASE)"}</definedName>
    <definedName name="ariel" localSheetId="3" hidden="1">{"CI+GG(BASE)",#N/A,FALSE,"CI+GG(BASE)";"GG",#N/A,FALSE,"CI+GG(BASE)";"CI",#N/A,FALSE,"CI+GG(BASE)"}</definedName>
    <definedName name="ariel" localSheetId="10" hidden="1">{"CI+GG(BASE)",#N/A,FALSE,"CI+GG(BASE)";"GG",#N/A,FALSE,"CI+GG(BASE)";"CI",#N/A,FALSE,"CI+GG(BASE)"}</definedName>
    <definedName name="ariel" hidden="1">{"CI+GG(BASE)",#N/A,FALSE,"CI+GG(BASE)";"GG",#N/A,FALSE,"CI+GG(BASE)";"CI",#N/A,FALSE,"CI+GG(BASE)"}</definedName>
    <definedName name="asa" localSheetId="2"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sa" localSheetId="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sa" localSheetId="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sa" localSheetId="10"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sa"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SASA" localSheetId="2" hidden="1">{"DETALLE_1996",#N/A,FALSE,"flujo";"DETALLE_1997",#N/A,FALSE,"flujo";"GASTOS_INCURRIDOS_1996",#N/A,FALSE,"flujo";"GASTOS_PROGRAMADOS_PARA_1997",#N/A,FALSE,"flujo";#N/A,#N/A,FALSE,"comparat";#N/A,#N/A,FALSE,"costos";#N/A,#N/A,FALSE,"proyctrol"}</definedName>
    <definedName name="ASASA" localSheetId="1" hidden="1">{"DETALLE_1996",#N/A,FALSE,"flujo";"DETALLE_1997",#N/A,FALSE,"flujo";"GASTOS_INCURRIDOS_1996",#N/A,FALSE,"flujo";"GASTOS_PROGRAMADOS_PARA_1997",#N/A,FALSE,"flujo";#N/A,#N/A,FALSE,"comparat";#N/A,#N/A,FALSE,"costos";#N/A,#N/A,FALSE,"proyctrol"}</definedName>
    <definedName name="ASASA" localSheetId="3" hidden="1">{"DETALLE_1996",#N/A,FALSE,"flujo";"DETALLE_1997",#N/A,FALSE,"flujo";"GASTOS_INCURRIDOS_1996",#N/A,FALSE,"flujo";"GASTOS_PROGRAMADOS_PARA_1997",#N/A,FALSE,"flujo";#N/A,#N/A,FALSE,"comparat";#N/A,#N/A,FALSE,"costos";#N/A,#N/A,FALSE,"proyctrol"}</definedName>
    <definedName name="ASASA" localSheetId="10" hidden="1">{"DETALLE_1996",#N/A,FALSE,"flujo";"DETALLE_1997",#N/A,FALSE,"flujo";"GASTOS_INCURRIDOS_1996",#N/A,FALSE,"flujo";"GASTOS_PROGRAMADOS_PARA_1997",#N/A,FALSE,"flujo";#N/A,#N/A,FALSE,"comparat";#N/A,#N/A,FALSE,"costos";#N/A,#N/A,FALSE,"proyctrol"}</definedName>
    <definedName name="ASASA" hidden="1">{"DETALLE_1996",#N/A,FALSE,"flujo";"DETALLE_1997",#N/A,FALSE,"flujo";"GASTOS_INCURRIDOS_1996",#N/A,FALSE,"flujo";"GASTOS_PROGRAMADOS_PARA_1997",#N/A,FALSE,"flujo";#N/A,#N/A,FALSE,"comparat";#N/A,#N/A,FALSE,"costos";#N/A,#N/A,FALSE,"proyctrol"}</definedName>
    <definedName name="asasas" localSheetId="2" hidden="1">{"Sin detalle",#N/A,FALSE,"Flujo (redondeado)"}</definedName>
    <definedName name="asasas" localSheetId="1" hidden="1">{"Sin detalle",#N/A,FALSE,"Flujo (redondeado)"}</definedName>
    <definedName name="asasas" localSheetId="3" hidden="1">{"Sin detalle",#N/A,FALSE,"Flujo (redondeado)"}</definedName>
    <definedName name="asasas" localSheetId="10" hidden="1">{"Sin detalle",#N/A,FALSE,"Flujo (redondeado)"}</definedName>
    <definedName name="asasas" hidden="1">{"Sin detalle",#N/A,FALSE,"Flujo (redondeado)"}</definedName>
    <definedName name="ASASASAS" localSheetId="2" hidden="1">{"DETALLE_1996",#N/A,FALSE,"flujo";"DETALLE_1997",#N/A,FALSE,"flujo";"GASTOS_INCURRIDOS_1996",#N/A,FALSE,"flujo";"GASTOS_PROGRAMADOS_PARA_1997",#N/A,FALSE,"flujo";#N/A,#N/A,FALSE,"comparat";#N/A,#N/A,FALSE,"costos";#N/A,#N/A,FALSE,"proyctrol"}</definedName>
    <definedName name="ASASASAS" localSheetId="1" hidden="1">{"DETALLE_1996",#N/A,FALSE,"flujo";"DETALLE_1997",#N/A,FALSE,"flujo";"GASTOS_INCURRIDOS_1996",#N/A,FALSE,"flujo";"GASTOS_PROGRAMADOS_PARA_1997",#N/A,FALSE,"flujo";#N/A,#N/A,FALSE,"comparat";#N/A,#N/A,FALSE,"costos";#N/A,#N/A,FALSE,"proyctrol"}</definedName>
    <definedName name="ASASASAS" localSheetId="3" hidden="1">{"DETALLE_1996",#N/A,FALSE,"flujo";"DETALLE_1997",#N/A,FALSE,"flujo";"GASTOS_INCURRIDOS_1996",#N/A,FALSE,"flujo";"GASTOS_PROGRAMADOS_PARA_1997",#N/A,FALSE,"flujo";#N/A,#N/A,FALSE,"comparat";#N/A,#N/A,FALSE,"costos";#N/A,#N/A,FALSE,"proyctrol"}</definedName>
    <definedName name="ASASASAS" localSheetId="10" hidden="1">{"DETALLE_1996",#N/A,FALSE,"flujo";"DETALLE_1997",#N/A,FALSE,"flujo";"GASTOS_INCURRIDOS_1996",#N/A,FALSE,"flujo";"GASTOS_PROGRAMADOS_PARA_1997",#N/A,FALSE,"flujo";#N/A,#N/A,FALSE,"comparat";#N/A,#N/A,FALSE,"costos";#N/A,#N/A,FALSE,"proyctrol"}</definedName>
    <definedName name="ASASASAS" hidden="1">{"DETALLE_1996",#N/A,FALSE,"flujo";"DETALLE_1997",#N/A,FALSE,"flujo";"GASTOS_INCURRIDOS_1996",#N/A,FALSE,"flujo";"GASTOS_PROGRAMADOS_PARA_1997",#N/A,FALSE,"flujo";#N/A,#N/A,FALSE,"comparat";#N/A,#N/A,FALSE,"costos";#N/A,#N/A,FALSE,"proyctrol"}</definedName>
    <definedName name="asd" localSheetId="2" hidden="1">{"DETALLE_1996",#N/A,FALSE,"flujo";"DETALLE_1997",#N/A,FALSE,"flujo";"GASTOS_INCURRIDOS_1996",#N/A,FALSE,"flujo";"GASTOS_PROGRAMADOS_PARA_1997",#N/A,FALSE,"flujo";#N/A,#N/A,FALSE,"comparat";#N/A,#N/A,FALSE,"costos";#N/A,#N/A,FALSE,"proyctrol"}</definedName>
    <definedName name="asd" localSheetId="1" hidden="1">{"DETALLE_1996",#N/A,FALSE,"flujo";"DETALLE_1997",#N/A,FALSE,"flujo";"GASTOS_INCURRIDOS_1996",#N/A,FALSE,"flujo";"GASTOS_PROGRAMADOS_PARA_1997",#N/A,FALSE,"flujo";#N/A,#N/A,FALSE,"comparat";#N/A,#N/A,FALSE,"costos";#N/A,#N/A,FALSE,"proyctrol"}</definedName>
    <definedName name="asd" localSheetId="3" hidden="1">{"DETALLE_1996",#N/A,FALSE,"flujo";"DETALLE_1997",#N/A,FALSE,"flujo";"GASTOS_INCURRIDOS_1996",#N/A,FALSE,"flujo";"GASTOS_PROGRAMADOS_PARA_1997",#N/A,FALSE,"flujo";#N/A,#N/A,FALSE,"comparat";#N/A,#N/A,FALSE,"costos";#N/A,#N/A,FALSE,"proyctrol"}</definedName>
    <definedName name="asd" localSheetId="10" hidden="1">{"DETALLE_1996",#N/A,FALSE,"flujo";"DETALLE_1997",#N/A,FALSE,"flujo";"GASTOS_INCURRIDOS_1996",#N/A,FALSE,"flujo";"GASTOS_PROGRAMADOS_PARA_1997",#N/A,FALSE,"flujo";#N/A,#N/A,FALSE,"comparat";#N/A,#N/A,FALSE,"costos";#N/A,#N/A,FALSE,"proyctrol"}</definedName>
    <definedName name="asd" hidden="1">{"DETALLE_1996",#N/A,FALSE,"flujo";"DETALLE_1997",#N/A,FALSE,"flujo";"GASTOS_INCURRIDOS_1996",#N/A,FALSE,"flujo";"GASTOS_PROGRAMADOS_PARA_1997",#N/A,FALSE,"flujo";#N/A,#N/A,FALSE,"comparat";#N/A,#N/A,FALSE,"costos";#N/A,#N/A,FALSE,"proyctrol"}</definedName>
    <definedName name="ASDFGASD" hidden="1">#REF!</definedName>
    <definedName name="ASDFGDSF" hidden="1">#REF!</definedName>
    <definedName name="asdw" localSheetId="2" hidden="1">{#N/A,#N/A,TRUE,"Est. de Fact.";#N/A,#N/A,TRUE,"Capitulo 19";#N/A,#N/A,TRUE,"Proyecto P855"}</definedName>
    <definedName name="asdw" localSheetId="1" hidden="1">{#N/A,#N/A,TRUE,"Est. de Fact.";#N/A,#N/A,TRUE,"Capitulo 19";#N/A,#N/A,TRUE,"Proyecto P855"}</definedName>
    <definedName name="asdw" localSheetId="3" hidden="1">{#N/A,#N/A,TRUE,"Est. de Fact.";#N/A,#N/A,TRUE,"Capitulo 19";#N/A,#N/A,TRUE,"Proyecto P855"}</definedName>
    <definedName name="asdw" localSheetId="10" hidden="1">{#N/A,#N/A,TRUE,"Est. de Fact.";#N/A,#N/A,TRUE,"Capitulo 19";#N/A,#N/A,TRUE,"Proyecto P855"}</definedName>
    <definedName name="asdw" hidden="1">{#N/A,#N/A,TRUE,"Est. de Fact.";#N/A,#N/A,TRUE,"Capitulo 19";#N/A,#N/A,TRUE,"Proyecto P855"}</definedName>
    <definedName name="asssad" localSheetId="2" hidden="1">{#N/A,#N/A,TRUE,"Est. de Fact.";#N/A,#N/A,TRUE,"Capitulo 19";#N/A,#N/A,TRUE,"Proyecto P855"}</definedName>
    <definedName name="asssad" localSheetId="1" hidden="1">{#N/A,#N/A,TRUE,"Est. de Fact.";#N/A,#N/A,TRUE,"Capitulo 19";#N/A,#N/A,TRUE,"Proyecto P855"}</definedName>
    <definedName name="asssad" localSheetId="3" hidden="1">{#N/A,#N/A,TRUE,"Est. de Fact.";#N/A,#N/A,TRUE,"Capitulo 19";#N/A,#N/A,TRUE,"Proyecto P855"}</definedName>
    <definedName name="asssad" localSheetId="10" hidden="1">{#N/A,#N/A,TRUE,"Est. de Fact.";#N/A,#N/A,TRUE,"Capitulo 19";#N/A,#N/A,TRUE,"Proyecto P855"}</definedName>
    <definedName name="asssad" hidden="1">{#N/A,#N/A,TRUE,"Est. de Fact.";#N/A,#N/A,TRUE,"Capitulo 19";#N/A,#N/A,TRUE,"Proyecto P855"}</definedName>
    <definedName name="avance" localSheetId="2" hidden="1">{"MO(BASE)",#N/A,FALSE,"MO(BASE)";"MO(BASE)1",#N/A,FALSE,"MO(BASE)";"MO(BASE)2",#N/A,FALSE,"MO(BASE)"}</definedName>
    <definedName name="avance" localSheetId="1" hidden="1">{"MO(BASE)",#N/A,FALSE,"MO(BASE)";"MO(BASE)1",#N/A,FALSE,"MO(BASE)";"MO(BASE)2",#N/A,FALSE,"MO(BASE)"}</definedName>
    <definedName name="avance" localSheetId="3" hidden="1">{"MO(BASE)",#N/A,FALSE,"MO(BASE)";"MO(BASE)1",#N/A,FALSE,"MO(BASE)";"MO(BASE)2",#N/A,FALSE,"MO(BASE)"}</definedName>
    <definedName name="avance" localSheetId="10" hidden="1">{"MO(BASE)",#N/A,FALSE,"MO(BASE)";"MO(BASE)1",#N/A,FALSE,"MO(BASE)";"MO(BASE)2",#N/A,FALSE,"MO(BASE)"}</definedName>
    <definedName name="avance" hidden="1">{"MO(BASE)",#N/A,FALSE,"MO(BASE)";"MO(BASE)1",#N/A,FALSE,"MO(BASE)";"MO(BASE)2",#N/A,FALSE,"MO(BASE)"}</definedName>
    <definedName name="avc" localSheetId="2" hidden="1">{#N/A,#N/A,FALSE,"Total_OC015";#N/A,#N/A,FALSE,"ADMIN";#N/A,#N/A,FALSE,"PROCES";#N/A,#N/A,FALSE,"mecan";#N/A,#N/A,FALSE,"civil";#N/A,#N/A,FALSE,"CAÑER";#N/A,#N/A,FALSE,"ELEC";#N/A,#N/A,FALSE,"INSTR"}</definedName>
    <definedName name="avc" localSheetId="1" hidden="1">{#N/A,#N/A,FALSE,"Total_OC015";#N/A,#N/A,FALSE,"ADMIN";#N/A,#N/A,FALSE,"PROCES";#N/A,#N/A,FALSE,"mecan";#N/A,#N/A,FALSE,"civil";#N/A,#N/A,FALSE,"CAÑER";#N/A,#N/A,FALSE,"ELEC";#N/A,#N/A,FALSE,"INSTR"}</definedName>
    <definedName name="avc" localSheetId="3" hidden="1">{#N/A,#N/A,FALSE,"Total_OC015";#N/A,#N/A,FALSE,"ADMIN";#N/A,#N/A,FALSE,"PROCES";#N/A,#N/A,FALSE,"mecan";#N/A,#N/A,FALSE,"civil";#N/A,#N/A,FALSE,"CAÑER";#N/A,#N/A,FALSE,"ELEC";#N/A,#N/A,FALSE,"INSTR"}</definedName>
    <definedName name="avc" localSheetId="10" hidden="1">{#N/A,#N/A,FALSE,"Total_OC015";#N/A,#N/A,FALSE,"ADMIN";#N/A,#N/A,FALSE,"PROCES";#N/A,#N/A,FALSE,"mecan";#N/A,#N/A,FALSE,"civil";#N/A,#N/A,FALSE,"CAÑER";#N/A,#N/A,FALSE,"ELEC";#N/A,#N/A,FALSE,"INSTR"}</definedName>
    <definedName name="avc" hidden="1">{#N/A,#N/A,FALSE,"Total_OC015";#N/A,#N/A,FALSE,"ADMIN";#N/A,#N/A,FALSE,"PROCES";#N/A,#N/A,FALSE,"mecan";#N/A,#N/A,FALSE,"civil";#N/A,#N/A,FALSE,"CAÑER";#N/A,#N/A,FALSE,"ELEC";#N/A,#N/A,FALSE,"INSTR"}</definedName>
    <definedName name="AZAZAZ" localSheetId="2" hidden="1">{"Sin detalle",#N/A,FALSE,"Flujo (redondeado)"}</definedName>
    <definedName name="AZAZAZ" localSheetId="1" hidden="1">{"Sin detalle",#N/A,FALSE,"Flujo (redondeado)"}</definedName>
    <definedName name="AZAZAZ" localSheetId="3" hidden="1">{"Sin detalle",#N/A,FALSE,"Flujo (redondeado)"}</definedName>
    <definedName name="AZAZAZ" localSheetId="10" hidden="1">{"Sin detalle",#N/A,FALSE,"Flujo (redondeado)"}</definedName>
    <definedName name="AZAZAZ" hidden="1">{"Sin detalle",#N/A,FALSE,"Flujo (redondeado)"}</definedName>
    <definedName name="b" localSheetId="2" hidden="1">{#N/A,#N/A,FALSE,"summary";#N/A,#N/A,FALSE,"SumGraph"}</definedName>
    <definedName name="b" localSheetId="1" hidden="1">{#N/A,#N/A,FALSE,"summary";#N/A,#N/A,FALSE,"SumGraph"}</definedName>
    <definedName name="b" localSheetId="3" hidden="1">{#N/A,#N/A,FALSE,"summary";#N/A,#N/A,FALSE,"SumGraph"}</definedName>
    <definedName name="b" localSheetId="10" hidden="1">{#N/A,#N/A,FALSE,"summary";#N/A,#N/A,FALSE,"SumGraph"}</definedName>
    <definedName name="b" hidden="1">{#N/A,#N/A,FALSE,"summary";#N/A,#N/A,FALSE,"SumGraph"}</definedName>
    <definedName name="bb" localSheetId="2" hidden="1">{"Sin detalle",#N/A,FALSE,"Flujo (redondeado)";"Detallado",#N/A,FALSE,"Flujo (redondeado)"}</definedName>
    <definedName name="bb" localSheetId="1" hidden="1">{"Sin detalle",#N/A,FALSE,"Flujo (redondeado)";"Detallado",#N/A,FALSE,"Flujo (redondeado)"}</definedName>
    <definedName name="bb" localSheetId="3" hidden="1">{"Sin detalle",#N/A,FALSE,"Flujo (redondeado)";"Detallado",#N/A,FALSE,"Flujo (redondeado)"}</definedName>
    <definedName name="bb" localSheetId="10" hidden="1">{"Sin detalle",#N/A,FALSE,"Flujo (redondeado)";"Detallado",#N/A,FALSE,"Flujo (redondeado)"}</definedName>
    <definedName name="bb" hidden="1">{"Sin detalle",#N/A,FALSE,"Flujo (redondeado)";"Detallado",#N/A,FALSE,"Flujo (redondeado)"}</definedName>
    <definedName name="BBB" localSheetId="2"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BB" localSheetId="1"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BB" localSheetId="3"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BB" localSheetId="10"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BB"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bbbb" localSheetId="2" hidden="1">{"Sin detalle",#N/A,FALSE,"Flujo (redondeado)";"Detallado",#N/A,FALSE,"Flujo (redondeado)"}</definedName>
    <definedName name="bbbbb" localSheetId="1" hidden="1">{"Sin detalle",#N/A,FALSE,"Flujo (redondeado)";"Detallado",#N/A,FALSE,"Flujo (redondeado)"}</definedName>
    <definedName name="bbbbb" localSheetId="3" hidden="1">{"Sin detalle",#N/A,FALSE,"Flujo (redondeado)";"Detallado",#N/A,FALSE,"Flujo (redondeado)"}</definedName>
    <definedName name="bbbbb" localSheetId="10" hidden="1">{"Sin detalle",#N/A,FALSE,"Flujo (redondeado)";"Detallado",#N/A,FALSE,"Flujo (redondeado)"}</definedName>
    <definedName name="bbbbb" hidden="1">{"Sin detalle",#N/A,FALSE,"Flujo (redondeado)";"Detallado",#N/A,FALSE,"Flujo (redondeado)"}</definedName>
    <definedName name="bghh" localSheetId="2"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ghh" localSheetId="1"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ghh" localSheetId="3"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ghh" localSheetId="10"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ghh"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hjghui" localSheetId="2" hidden="1">{#N/A,#N/A,FALSE,"Hoja1";#N/A,#N/A,FALSE,"Hoja2";#N/A,#N/A,FALSE,"Hoja3";#N/A,#N/A,FALSE,"Hoja4";#N/A,#N/A,FALSE,"Hoja5";#N/A,#N/A,FALSE,"Hoja6"}</definedName>
    <definedName name="bhjghui" localSheetId="1" hidden="1">{#N/A,#N/A,FALSE,"Hoja1";#N/A,#N/A,FALSE,"Hoja2";#N/A,#N/A,FALSE,"Hoja3";#N/A,#N/A,FALSE,"Hoja4";#N/A,#N/A,FALSE,"Hoja5";#N/A,#N/A,FALSE,"Hoja6"}</definedName>
    <definedName name="bhjghui" localSheetId="3" hidden="1">{#N/A,#N/A,FALSE,"Hoja1";#N/A,#N/A,FALSE,"Hoja2";#N/A,#N/A,FALSE,"Hoja3";#N/A,#N/A,FALSE,"Hoja4";#N/A,#N/A,FALSE,"Hoja5";#N/A,#N/A,FALSE,"Hoja6"}</definedName>
    <definedName name="bhjghui" localSheetId="10" hidden="1">{#N/A,#N/A,FALSE,"Hoja1";#N/A,#N/A,FALSE,"Hoja2";#N/A,#N/A,FALSE,"Hoja3";#N/A,#N/A,FALSE,"Hoja4";#N/A,#N/A,FALSE,"Hoja5";#N/A,#N/A,FALSE,"Hoja6"}</definedName>
    <definedName name="bhjghui" hidden="1">{#N/A,#N/A,FALSE,"Hoja1";#N/A,#N/A,FALSE,"Hoja2";#N/A,#N/A,FALSE,"Hoja3";#N/A,#N/A,FALSE,"Hoja4";#N/A,#N/A,FALSE,"Hoja5";#N/A,#N/A,FALSE,"Hoja6"}</definedName>
    <definedName name="bhy" localSheetId="2" hidden="1">{#N/A,#N/A,FALSE,"RESUMEN";#N/A,#N/A,FALSE,"GG-GI";#N/A,#N/A,FALSE,"AMB";#N/A,#N/A,FALSE,"EyR";#N/A,#N/A,FALSE,"UCP";#N/A,#N/A,FALSE,"IND";#N/A,#N/A,FALSE,"LR";#N/A,#N/A,FALSE,"PRV";#N/A,#N/A,FALSE,"TÚNELES";#N/A,#N/A,FALSE,"IDT";#N/A,#N/A,FALSE,"ING"}</definedName>
    <definedName name="bhy" localSheetId="1" hidden="1">{#N/A,#N/A,FALSE,"RESUMEN";#N/A,#N/A,FALSE,"GG-GI";#N/A,#N/A,FALSE,"AMB";#N/A,#N/A,FALSE,"EyR";#N/A,#N/A,FALSE,"UCP";#N/A,#N/A,FALSE,"IND";#N/A,#N/A,FALSE,"LR";#N/A,#N/A,FALSE,"PRV";#N/A,#N/A,FALSE,"TÚNELES";#N/A,#N/A,FALSE,"IDT";#N/A,#N/A,FALSE,"ING"}</definedName>
    <definedName name="bhy" localSheetId="3" hidden="1">{#N/A,#N/A,FALSE,"RESUMEN";#N/A,#N/A,FALSE,"GG-GI";#N/A,#N/A,FALSE,"AMB";#N/A,#N/A,FALSE,"EyR";#N/A,#N/A,FALSE,"UCP";#N/A,#N/A,FALSE,"IND";#N/A,#N/A,FALSE,"LR";#N/A,#N/A,FALSE,"PRV";#N/A,#N/A,FALSE,"TÚNELES";#N/A,#N/A,FALSE,"IDT";#N/A,#N/A,FALSE,"ING"}</definedName>
    <definedName name="bhy" localSheetId="10" hidden="1">{#N/A,#N/A,FALSE,"RESUMEN";#N/A,#N/A,FALSE,"GG-GI";#N/A,#N/A,FALSE,"AMB";#N/A,#N/A,FALSE,"EyR";#N/A,#N/A,FALSE,"UCP";#N/A,#N/A,FALSE,"IND";#N/A,#N/A,FALSE,"LR";#N/A,#N/A,FALSE,"PRV";#N/A,#N/A,FALSE,"TÚNELES";#N/A,#N/A,FALSE,"IDT";#N/A,#N/A,FALSE,"ING"}</definedName>
    <definedName name="bhy" hidden="1">{#N/A,#N/A,FALSE,"RESUMEN";#N/A,#N/A,FALSE,"GG-GI";#N/A,#N/A,FALSE,"AMB";#N/A,#N/A,FALSE,"EyR";#N/A,#N/A,FALSE,"UCP";#N/A,#N/A,FALSE,"IND";#N/A,#N/A,FALSE,"LR";#N/A,#N/A,FALSE,"PRV";#N/A,#N/A,FALSE,"TÚNELES";#N/A,#N/A,FALSE,"IDT";#N/A,#N/A,FALSE,"ING"}</definedName>
    <definedName name="bnm" localSheetId="2" hidden="1">{#N/A,#N/A,TRUE,"Est. de Fact.";#N/A,#N/A,TRUE,"Capitulo 19";#N/A,#N/A,TRUE,"Proyecto P855"}</definedName>
    <definedName name="bnm" localSheetId="1" hidden="1">{#N/A,#N/A,TRUE,"Est. de Fact.";#N/A,#N/A,TRUE,"Capitulo 19";#N/A,#N/A,TRUE,"Proyecto P855"}</definedName>
    <definedName name="bnm" localSheetId="3" hidden="1">{#N/A,#N/A,TRUE,"Est. de Fact.";#N/A,#N/A,TRUE,"Capitulo 19";#N/A,#N/A,TRUE,"Proyecto P855"}</definedName>
    <definedName name="bnm" localSheetId="10" hidden="1">{#N/A,#N/A,TRUE,"Est. de Fact.";#N/A,#N/A,TRUE,"Capitulo 19";#N/A,#N/A,TRUE,"Proyecto P855"}</definedName>
    <definedName name="bnm" hidden="1">{#N/A,#N/A,TRUE,"Est. de Fact.";#N/A,#N/A,TRUE,"Capitulo 19";#N/A,#N/A,TRUE,"Proyecto P855"}</definedName>
    <definedName name="bnmm" localSheetId="2" hidden="1">{"DETALLE_1996",#N/A,FALSE,"flujo";"DETALLE_1997",#N/A,FALSE,"flujo";"GASTOS_INCURRIDOS_1996",#N/A,FALSE,"flujo";"GASTOS_PROGRAMADOS_PARA_1997",#N/A,FALSE,"flujo";#N/A,#N/A,FALSE,"comparat";#N/A,#N/A,FALSE,"costos";#N/A,#N/A,FALSE,"proyctrol"}</definedName>
    <definedName name="bnmm" localSheetId="1" hidden="1">{"DETALLE_1996",#N/A,FALSE,"flujo";"DETALLE_1997",#N/A,FALSE,"flujo";"GASTOS_INCURRIDOS_1996",#N/A,FALSE,"flujo";"GASTOS_PROGRAMADOS_PARA_1997",#N/A,FALSE,"flujo";#N/A,#N/A,FALSE,"comparat";#N/A,#N/A,FALSE,"costos";#N/A,#N/A,FALSE,"proyctrol"}</definedName>
    <definedName name="bnmm" localSheetId="3" hidden="1">{"DETALLE_1996",#N/A,FALSE,"flujo";"DETALLE_1997",#N/A,FALSE,"flujo";"GASTOS_INCURRIDOS_1996",#N/A,FALSE,"flujo";"GASTOS_PROGRAMADOS_PARA_1997",#N/A,FALSE,"flujo";#N/A,#N/A,FALSE,"comparat";#N/A,#N/A,FALSE,"costos";#N/A,#N/A,FALSE,"proyctrol"}</definedName>
    <definedName name="bnmm" localSheetId="10" hidden="1">{"DETALLE_1996",#N/A,FALSE,"flujo";"DETALLE_1997",#N/A,FALSE,"flujo";"GASTOS_INCURRIDOS_1996",#N/A,FALSE,"flujo";"GASTOS_PROGRAMADOS_PARA_1997",#N/A,FALSE,"flujo";#N/A,#N/A,FALSE,"comparat";#N/A,#N/A,FALSE,"costos";#N/A,#N/A,FALSE,"proyctrol"}</definedName>
    <definedName name="bnmm" hidden="1">{"DETALLE_1996",#N/A,FALSE,"flujo";"DETALLE_1997",#N/A,FALSE,"flujo";"GASTOS_INCURRIDOS_1996",#N/A,FALSE,"flujo";"GASTOS_PROGRAMADOS_PARA_1997",#N/A,FALSE,"flujo";#N/A,#N/A,FALSE,"comparat";#N/A,#N/A,FALSE,"costos";#N/A,#N/A,FALSE,"proyctrol"}</definedName>
    <definedName name="bode" localSheetId="2" hidden="1">{"'DMBL'!$A$1:$N$83","'DMBL'!$A$6:$B$83"}</definedName>
    <definedName name="bode" localSheetId="1" hidden="1">{"'DMBL'!$A$1:$N$83","'DMBL'!$A$6:$B$83"}</definedName>
    <definedName name="bode" localSheetId="3" hidden="1">{"'DMBL'!$A$1:$N$83","'DMBL'!$A$6:$B$83"}</definedName>
    <definedName name="bode" localSheetId="10" hidden="1">{"'DMBL'!$A$1:$N$83","'DMBL'!$A$6:$B$83"}</definedName>
    <definedName name="bode" hidden="1">{"'DMBL'!$A$1:$N$83","'DMBL'!$A$6:$B$83"}</definedName>
    <definedName name="bodea" localSheetId="2" hidden="1">{"'DMBL'!$A$1:$N$83","'DMBL'!$A$6:$B$83"}</definedName>
    <definedName name="bodea" localSheetId="1" hidden="1">{"'DMBL'!$A$1:$N$83","'DMBL'!$A$6:$B$83"}</definedName>
    <definedName name="bodea" localSheetId="3" hidden="1">{"'DMBL'!$A$1:$N$83","'DMBL'!$A$6:$B$83"}</definedName>
    <definedName name="bodea" localSheetId="10" hidden="1">{"'DMBL'!$A$1:$N$83","'DMBL'!$A$6:$B$83"}</definedName>
    <definedName name="bodea" hidden="1">{"'DMBL'!$A$1:$N$83","'DMBL'!$A$6:$B$83"}</definedName>
    <definedName name="bodeb" localSheetId="2" hidden="1">{"'DMBL'!$A$1:$N$83","'DMBL'!$A$6:$B$83"}</definedName>
    <definedName name="bodeb" localSheetId="1" hidden="1">{"'DMBL'!$A$1:$N$83","'DMBL'!$A$6:$B$83"}</definedName>
    <definedName name="bodeb" localSheetId="3" hidden="1">{"'DMBL'!$A$1:$N$83","'DMBL'!$A$6:$B$83"}</definedName>
    <definedName name="bodeb" localSheetId="10" hidden="1">{"'DMBL'!$A$1:$N$83","'DMBL'!$A$6:$B$83"}</definedName>
    <definedName name="bodeb" hidden="1">{"'DMBL'!$A$1:$N$83","'DMBL'!$A$6:$B$83"}</definedName>
    <definedName name="bodec" localSheetId="2" hidden="1">{"'DMBL'!$A$1:$N$83","'DMBL'!$A$6:$B$83"}</definedName>
    <definedName name="bodec" localSheetId="1" hidden="1">{"'DMBL'!$A$1:$N$83","'DMBL'!$A$6:$B$83"}</definedName>
    <definedName name="bodec" localSheetId="3" hidden="1">{"'DMBL'!$A$1:$N$83","'DMBL'!$A$6:$B$83"}</definedName>
    <definedName name="bodec" localSheetId="10" hidden="1">{"'DMBL'!$A$1:$N$83","'DMBL'!$A$6:$B$83"}</definedName>
    <definedName name="bodec" hidden="1">{"'DMBL'!$A$1:$N$83","'DMBL'!$A$6:$B$83"}</definedName>
    <definedName name="BORRAR" localSheetId="2" hidden="1">{"DETALLE_1996",#N/A,FALSE,"flujo";"DETALLE_1997",#N/A,FALSE,"flujo";"GASTOS_INCURRIDOS_1996",#N/A,FALSE,"flujo";"GASTOS_PROGRAMADOS_PARA_1997",#N/A,FALSE,"flujo";#N/A,#N/A,FALSE,"comparat";#N/A,#N/A,FALSE,"costos";#N/A,#N/A,FALSE,"proyctrol"}</definedName>
    <definedName name="BORRAR" localSheetId="1" hidden="1">{"DETALLE_1996",#N/A,FALSE,"flujo";"DETALLE_1997",#N/A,FALSE,"flujo";"GASTOS_INCURRIDOS_1996",#N/A,FALSE,"flujo";"GASTOS_PROGRAMADOS_PARA_1997",#N/A,FALSE,"flujo";#N/A,#N/A,FALSE,"comparat";#N/A,#N/A,FALSE,"costos";#N/A,#N/A,FALSE,"proyctrol"}</definedName>
    <definedName name="BORRAR" localSheetId="3" hidden="1">{"DETALLE_1996",#N/A,FALSE,"flujo";"DETALLE_1997",#N/A,FALSE,"flujo";"GASTOS_INCURRIDOS_1996",#N/A,FALSE,"flujo";"GASTOS_PROGRAMADOS_PARA_1997",#N/A,FALSE,"flujo";#N/A,#N/A,FALSE,"comparat";#N/A,#N/A,FALSE,"costos";#N/A,#N/A,FALSE,"proyctrol"}</definedName>
    <definedName name="BORRAR" localSheetId="10" hidden="1">{"DETALLE_1996",#N/A,FALSE,"flujo";"DETALLE_1997",#N/A,FALSE,"flujo";"GASTOS_INCURRIDOS_1996",#N/A,FALSE,"flujo";"GASTOS_PROGRAMADOS_PARA_1997",#N/A,FALSE,"flujo";#N/A,#N/A,FALSE,"comparat";#N/A,#N/A,FALSE,"costos";#N/A,#N/A,FALSE,"proyctrol"}</definedName>
    <definedName name="BORRAR" hidden="1">{"DETALLE_1996",#N/A,FALSE,"flujo";"DETALLE_1997",#N/A,FALSE,"flujo";"GASTOS_INCURRIDOS_1996",#N/A,FALSE,"flujo";"GASTOS_PROGRAMADOS_PARA_1997",#N/A,FALSE,"flujo";#N/A,#N/A,FALSE,"comparat";#N/A,#N/A,FALSE,"costos";#N/A,#N/A,FALSE,"proyctrol"}</definedName>
    <definedName name="Bruno" hidden="1">#REF!</definedName>
    <definedName name="bvnn" localSheetId="2" hidden="1">{#N/A,#N/A,FALSE,"Total_OC015";#N/A,#N/A,FALSE,"ADMIN";#N/A,#N/A,FALSE,"PROCES";#N/A,#N/A,FALSE,"mecan";#N/A,#N/A,FALSE,"civil";#N/A,#N/A,FALSE,"CAÑER";#N/A,#N/A,FALSE,"ELEC";#N/A,#N/A,FALSE,"INSTR"}</definedName>
    <definedName name="bvnn" localSheetId="1" hidden="1">{#N/A,#N/A,FALSE,"Total_OC015";#N/A,#N/A,FALSE,"ADMIN";#N/A,#N/A,FALSE,"PROCES";#N/A,#N/A,FALSE,"mecan";#N/A,#N/A,FALSE,"civil";#N/A,#N/A,FALSE,"CAÑER";#N/A,#N/A,FALSE,"ELEC";#N/A,#N/A,FALSE,"INSTR"}</definedName>
    <definedName name="bvnn" localSheetId="3" hidden="1">{#N/A,#N/A,FALSE,"Total_OC015";#N/A,#N/A,FALSE,"ADMIN";#N/A,#N/A,FALSE,"PROCES";#N/A,#N/A,FALSE,"mecan";#N/A,#N/A,FALSE,"civil";#N/A,#N/A,FALSE,"CAÑER";#N/A,#N/A,FALSE,"ELEC";#N/A,#N/A,FALSE,"INSTR"}</definedName>
    <definedName name="bvnn" localSheetId="10" hidden="1">{#N/A,#N/A,FALSE,"Total_OC015";#N/A,#N/A,FALSE,"ADMIN";#N/A,#N/A,FALSE,"PROCES";#N/A,#N/A,FALSE,"mecan";#N/A,#N/A,FALSE,"civil";#N/A,#N/A,FALSE,"CAÑER";#N/A,#N/A,FALSE,"ELEC";#N/A,#N/A,FALSE,"INSTR"}</definedName>
    <definedName name="bvnn" hidden="1">{#N/A,#N/A,FALSE,"Total_OC015";#N/A,#N/A,FALSE,"ADMIN";#N/A,#N/A,FALSE,"PROCES";#N/A,#N/A,FALSE,"mecan";#N/A,#N/A,FALSE,"civil";#N/A,#N/A,FALSE,"CAÑER";#N/A,#N/A,FALSE,"ELEC";#N/A,#N/A,FALSE,"INSTR"}</definedName>
    <definedName name="bvsvr" localSheetId="2" hidden="1">{"MO(BASE)",#N/A,FALSE,"MO(BASE)";"MO(BASE)1",#N/A,FALSE,"MO(BASE)";"MO(BASE)2",#N/A,FALSE,"MO(BASE)"}</definedName>
    <definedName name="bvsvr" localSheetId="1" hidden="1">{"MO(BASE)",#N/A,FALSE,"MO(BASE)";"MO(BASE)1",#N/A,FALSE,"MO(BASE)";"MO(BASE)2",#N/A,FALSE,"MO(BASE)"}</definedName>
    <definedName name="bvsvr" localSheetId="3" hidden="1">{"MO(BASE)",#N/A,FALSE,"MO(BASE)";"MO(BASE)1",#N/A,FALSE,"MO(BASE)";"MO(BASE)2",#N/A,FALSE,"MO(BASE)"}</definedName>
    <definedName name="bvsvr" localSheetId="10" hidden="1">{"MO(BASE)",#N/A,FALSE,"MO(BASE)";"MO(BASE)1",#N/A,FALSE,"MO(BASE)";"MO(BASE)2",#N/A,FALSE,"MO(BASE)"}</definedName>
    <definedName name="bvsvr" hidden="1">{"MO(BASE)",#N/A,FALSE,"MO(BASE)";"MO(BASE)1",#N/A,FALSE,"MO(BASE)";"MO(BASE)2",#N/A,FALSE,"MO(BASE)"}</definedName>
    <definedName name="caca" localSheetId="2" hidden="1">{#N/A,#N/A,TRUE,"Est. de Fact.";#N/A,#N/A,TRUE,"Capitulo 19";#N/A,#N/A,TRUE,"Proyecto P855"}</definedName>
    <definedName name="caca" localSheetId="1" hidden="1">{#N/A,#N/A,TRUE,"Est. de Fact.";#N/A,#N/A,TRUE,"Capitulo 19";#N/A,#N/A,TRUE,"Proyecto P855"}</definedName>
    <definedName name="caca" localSheetId="3" hidden="1">{#N/A,#N/A,TRUE,"Est. de Fact.";#N/A,#N/A,TRUE,"Capitulo 19";#N/A,#N/A,TRUE,"Proyecto P855"}</definedName>
    <definedName name="caca" localSheetId="10" hidden="1">{#N/A,#N/A,TRUE,"Est. de Fact.";#N/A,#N/A,TRUE,"Capitulo 19";#N/A,#N/A,TRUE,"Proyecto P855"}</definedName>
    <definedName name="caca" hidden="1">{#N/A,#N/A,TRUE,"Est. de Fact.";#N/A,#N/A,TRUE,"Capitulo 19";#N/A,#N/A,TRUE,"Proyecto P855"}</definedName>
    <definedName name="CAJA" localSheetId="2" hidden="1">{#N/A,#N/A,TRUE,"Costos_Subg_Hid"}</definedName>
    <definedName name="CAJA" localSheetId="1" hidden="1">{#N/A,#N/A,TRUE,"Costos_Subg_Hid"}</definedName>
    <definedName name="CAJA" localSheetId="3" hidden="1">{#N/A,#N/A,TRUE,"Costos_Subg_Hid"}</definedName>
    <definedName name="CAJA" localSheetId="10" hidden="1">{#N/A,#N/A,TRUE,"Costos_Subg_Hid"}</definedName>
    <definedName name="CAJA" hidden="1">{#N/A,#N/A,TRUE,"Costos_Subg_Hid"}</definedName>
    <definedName name="CAJA1" localSheetId="2" hidden="1">{#N/A,#N/A,FALSE,"Costos_Elem_Hid";#N/A,#N/A,FALSE,"Costos_Elem_Hid";#N/A,#N/A,FALSE,"Costos_Elem_Hid"}</definedName>
    <definedName name="CAJA1" localSheetId="1" hidden="1">{#N/A,#N/A,FALSE,"Costos_Elem_Hid";#N/A,#N/A,FALSE,"Costos_Elem_Hid";#N/A,#N/A,FALSE,"Costos_Elem_Hid"}</definedName>
    <definedName name="CAJA1" localSheetId="3" hidden="1">{#N/A,#N/A,FALSE,"Costos_Elem_Hid";#N/A,#N/A,FALSE,"Costos_Elem_Hid";#N/A,#N/A,FALSE,"Costos_Elem_Hid"}</definedName>
    <definedName name="CAJA1" localSheetId="10" hidden="1">{#N/A,#N/A,FALSE,"Costos_Elem_Hid";#N/A,#N/A,FALSE,"Costos_Elem_Hid";#N/A,#N/A,FALSE,"Costos_Elem_Hid"}</definedName>
    <definedName name="CAJA1" hidden="1">{#N/A,#N/A,FALSE,"Costos_Elem_Hid";#N/A,#N/A,FALSE,"Costos_Elem_Hid";#N/A,#N/A,FALSE,"Costos_Elem_Hid"}</definedName>
    <definedName name="Camióm" localSheetId="2" hidden="1">{"FlujoGastos",#N/A,FALSE,"Base";"FlujoGastos",#N/A,FALSE,"Buzón Tren";"FlujoGastos",#N/A,FALSE,"Buzón Camión";"FlujoGastos",#N/A,FALSE,"LHD Camión";"FlujoGastos",#N/A,FALSE,"Cámara Camión"}</definedName>
    <definedName name="Camióm" localSheetId="1" hidden="1">{"FlujoGastos",#N/A,FALSE,"Base";"FlujoGastos",#N/A,FALSE,"Buzón Tren";"FlujoGastos",#N/A,FALSE,"Buzón Camión";"FlujoGastos",#N/A,FALSE,"LHD Camión";"FlujoGastos",#N/A,FALSE,"Cámara Camión"}</definedName>
    <definedName name="Camióm" localSheetId="3" hidden="1">{"FlujoGastos",#N/A,FALSE,"Base";"FlujoGastos",#N/A,FALSE,"Buzón Tren";"FlujoGastos",#N/A,FALSE,"Buzón Camión";"FlujoGastos",#N/A,FALSE,"LHD Camión";"FlujoGastos",#N/A,FALSE,"Cámara Camión"}</definedName>
    <definedName name="Camióm" localSheetId="10" hidden="1">{"FlujoGastos",#N/A,FALSE,"Base";"FlujoGastos",#N/A,FALSE,"Buzón Tren";"FlujoGastos",#N/A,FALSE,"Buzón Camión";"FlujoGastos",#N/A,FALSE,"LHD Camión";"FlujoGastos",#N/A,FALSE,"Cámara Camión"}</definedName>
    <definedName name="Camióm" hidden="1">{"FlujoGastos",#N/A,FALSE,"Base";"FlujoGastos",#N/A,FALSE,"Buzón Tren";"FlujoGastos",#N/A,FALSE,"Buzón Camión";"FlujoGastos",#N/A,FALSE,"LHD Camión";"FlujoGastos",#N/A,FALSE,"Cámara Camión"}</definedName>
    <definedName name="carta" localSheetId="2" hidden="1">{"DETALLE_1996",#N/A,FALSE,"flujo";"DETALLE_1997",#N/A,FALSE,"flujo";"GASTOS_INCURRIDOS_1996",#N/A,FALSE,"flujo";"GASTOS_PROGRAMADOS_PARA_1997",#N/A,FALSE,"flujo";#N/A,#N/A,FALSE,"comparat";#N/A,#N/A,FALSE,"costos";#N/A,#N/A,FALSE,"proyctrol"}</definedName>
    <definedName name="carta" localSheetId="1" hidden="1">{"DETALLE_1996",#N/A,FALSE,"flujo";"DETALLE_1997",#N/A,FALSE,"flujo";"GASTOS_INCURRIDOS_1996",#N/A,FALSE,"flujo";"GASTOS_PROGRAMADOS_PARA_1997",#N/A,FALSE,"flujo";#N/A,#N/A,FALSE,"comparat";#N/A,#N/A,FALSE,"costos";#N/A,#N/A,FALSE,"proyctrol"}</definedName>
    <definedName name="carta" localSheetId="3" hidden="1">{"DETALLE_1996",#N/A,FALSE,"flujo";"DETALLE_1997",#N/A,FALSE,"flujo";"GASTOS_INCURRIDOS_1996",#N/A,FALSE,"flujo";"GASTOS_PROGRAMADOS_PARA_1997",#N/A,FALSE,"flujo";#N/A,#N/A,FALSE,"comparat";#N/A,#N/A,FALSE,"costos";#N/A,#N/A,FALSE,"proyctrol"}</definedName>
    <definedName name="carta" localSheetId="10" hidden="1">{"DETALLE_1996",#N/A,FALSE,"flujo";"DETALLE_1997",#N/A,FALSE,"flujo";"GASTOS_INCURRIDOS_1996",#N/A,FALSE,"flujo";"GASTOS_PROGRAMADOS_PARA_1997",#N/A,FALSE,"flujo";#N/A,#N/A,FALSE,"comparat";#N/A,#N/A,FALSE,"costos";#N/A,#N/A,FALSE,"proyctrol"}</definedName>
    <definedName name="carta" hidden="1">{"DETALLE_1996",#N/A,FALSE,"flujo";"DETALLE_1997",#N/A,FALSE,"flujo";"GASTOS_INCURRIDOS_1996",#N/A,FALSE,"flujo";"GASTOS_PROGRAMADOS_PARA_1997",#N/A,FALSE,"flujo";#N/A,#N/A,FALSE,"comparat";#N/A,#N/A,FALSE,"costos";#N/A,#N/A,FALSE,"proyctrol"}</definedName>
    <definedName name="CARTA5" localSheetId="2" hidden="1">{"DETALLE_1996",#N/A,FALSE,"flujo";"DETALLE_1997",#N/A,FALSE,"flujo";"GASTOS_INCURRIDOS_1996",#N/A,FALSE,"flujo";"GASTOS_PROGRAMADOS_PARA_1997",#N/A,FALSE,"flujo";#N/A,#N/A,FALSE,"comparat";#N/A,#N/A,FALSE,"costos";#N/A,#N/A,FALSE,"proyctrol"}</definedName>
    <definedName name="CARTA5" localSheetId="1" hidden="1">{"DETALLE_1996",#N/A,FALSE,"flujo";"DETALLE_1997",#N/A,FALSE,"flujo";"GASTOS_INCURRIDOS_1996",#N/A,FALSE,"flujo";"GASTOS_PROGRAMADOS_PARA_1997",#N/A,FALSE,"flujo";#N/A,#N/A,FALSE,"comparat";#N/A,#N/A,FALSE,"costos";#N/A,#N/A,FALSE,"proyctrol"}</definedName>
    <definedName name="CARTA5" localSheetId="3" hidden="1">{"DETALLE_1996",#N/A,FALSE,"flujo";"DETALLE_1997",#N/A,FALSE,"flujo";"GASTOS_INCURRIDOS_1996",#N/A,FALSE,"flujo";"GASTOS_PROGRAMADOS_PARA_1997",#N/A,FALSE,"flujo";#N/A,#N/A,FALSE,"comparat";#N/A,#N/A,FALSE,"costos";#N/A,#N/A,FALSE,"proyctrol"}</definedName>
    <definedName name="CARTA5" localSheetId="10" hidden="1">{"DETALLE_1996",#N/A,FALSE,"flujo";"DETALLE_1997",#N/A,FALSE,"flujo";"GASTOS_INCURRIDOS_1996",#N/A,FALSE,"flujo";"GASTOS_PROGRAMADOS_PARA_1997",#N/A,FALSE,"flujo";#N/A,#N/A,FALSE,"comparat";#N/A,#N/A,FALSE,"costos";#N/A,#N/A,FALSE,"proyctrol"}</definedName>
    <definedName name="CARTA5" hidden="1">{"DETALLE_1996",#N/A,FALSE,"flujo";"DETALLE_1997",#N/A,FALSE,"flujo";"GASTOS_INCURRIDOS_1996",#N/A,FALSE,"flujo";"GASTOS_PROGRAMADOS_PARA_1997",#N/A,FALSE,"flujo";#N/A,#N/A,FALSE,"comparat";#N/A,#N/A,FALSE,"costos";#N/A,#N/A,FALSE,"proyctrol"}</definedName>
    <definedName name="cartas" localSheetId="2" hidden="1">{"DETALLE_1996",#N/A,FALSE,"flujo";"DETALLE_1997",#N/A,FALSE,"flujo";"GASTOS_INCURRIDOS_1996",#N/A,FALSE,"flujo";"GASTOS_PROGRAMADOS_PARA_1997",#N/A,FALSE,"flujo";#N/A,#N/A,FALSE,"comparat";#N/A,#N/A,FALSE,"costos";#N/A,#N/A,FALSE,"proyctrol"}</definedName>
    <definedName name="cartas" localSheetId="1" hidden="1">{"DETALLE_1996",#N/A,FALSE,"flujo";"DETALLE_1997",#N/A,FALSE,"flujo";"GASTOS_INCURRIDOS_1996",#N/A,FALSE,"flujo";"GASTOS_PROGRAMADOS_PARA_1997",#N/A,FALSE,"flujo";#N/A,#N/A,FALSE,"comparat";#N/A,#N/A,FALSE,"costos";#N/A,#N/A,FALSE,"proyctrol"}</definedName>
    <definedName name="cartas" localSheetId="3" hidden="1">{"DETALLE_1996",#N/A,FALSE,"flujo";"DETALLE_1997",#N/A,FALSE,"flujo";"GASTOS_INCURRIDOS_1996",#N/A,FALSE,"flujo";"GASTOS_PROGRAMADOS_PARA_1997",#N/A,FALSE,"flujo";#N/A,#N/A,FALSE,"comparat";#N/A,#N/A,FALSE,"costos";#N/A,#N/A,FALSE,"proyctrol"}</definedName>
    <definedName name="cartas" localSheetId="10" hidden="1">{"DETALLE_1996",#N/A,FALSE,"flujo";"DETALLE_1997",#N/A,FALSE,"flujo";"GASTOS_INCURRIDOS_1996",#N/A,FALSE,"flujo";"GASTOS_PROGRAMADOS_PARA_1997",#N/A,FALSE,"flujo";#N/A,#N/A,FALSE,"comparat";#N/A,#N/A,FALSE,"costos";#N/A,#N/A,FALSE,"proyctrol"}</definedName>
    <definedName name="cartas" hidden="1">{"DETALLE_1996",#N/A,FALSE,"flujo";"DETALLE_1997",#N/A,FALSE,"flujo";"GASTOS_INCURRIDOS_1996",#N/A,FALSE,"flujo";"GASTOS_PROGRAMADOS_PARA_1997",#N/A,FALSE,"flujo";#N/A,#N/A,FALSE,"comparat";#N/A,#N/A,FALSE,"costos";#N/A,#N/A,FALSE,"proyctrol"}</definedName>
    <definedName name="casa" localSheetId="2" hidden="1">{#N/A,#N/A,FALSE,"masez (10)";#N/A,#N/A,FALSE,"masez (7)";#N/A,#N/A,FALSE,"masez (6)";#N/A,#N/A,FALSE,"masez (5)";#N/A,#N/A,FALSE,"masez (4)";#N/A,#N/A,FALSE,"masez (3)";#N/A,#N/A,FALSE,"masez (2)";#N/A,#N/A,FALSE,"GME";#N/A,#N/A,FALSE,"masez"}</definedName>
    <definedName name="casa" localSheetId="1" hidden="1">{#N/A,#N/A,FALSE,"masez (10)";#N/A,#N/A,FALSE,"masez (7)";#N/A,#N/A,FALSE,"masez (6)";#N/A,#N/A,FALSE,"masez (5)";#N/A,#N/A,FALSE,"masez (4)";#N/A,#N/A,FALSE,"masez (3)";#N/A,#N/A,FALSE,"masez (2)";#N/A,#N/A,FALSE,"GME";#N/A,#N/A,FALSE,"masez"}</definedName>
    <definedName name="casa" localSheetId="3" hidden="1">{#N/A,#N/A,FALSE,"masez (10)";#N/A,#N/A,FALSE,"masez (7)";#N/A,#N/A,FALSE,"masez (6)";#N/A,#N/A,FALSE,"masez (5)";#N/A,#N/A,FALSE,"masez (4)";#N/A,#N/A,FALSE,"masez (3)";#N/A,#N/A,FALSE,"masez (2)";#N/A,#N/A,FALSE,"GME";#N/A,#N/A,FALSE,"masez"}</definedName>
    <definedName name="casa" localSheetId="10" hidden="1">{#N/A,#N/A,FALSE,"masez (10)";#N/A,#N/A,FALSE,"masez (7)";#N/A,#N/A,FALSE,"masez (6)";#N/A,#N/A,FALSE,"masez (5)";#N/A,#N/A,FALSE,"masez (4)";#N/A,#N/A,FALSE,"masez (3)";#N/A,#N/A,FALSE,"masez (2)";#N/A,#N/A,FALSE,"GME";#N/A,#N/A,FALSE,"masez"}</definedName>
    <definedName name="casa" hidden="1">{#N/A,#N/A,FALSE,"masez (10)";#N/A,#N/A,FALSE,"masez (7)";#N/A,#N/A,FALSE,"masez (6)";#N/A,#N/A,FALSE,"masez (5)";#N/A,#N/A,FALSE,"masez (4)";#N/A,#N/A,FALSE,"masez (3)";#N/A,#N/A,FALSE,"masez (2)";#N/A,#N/A,FALSE,"GME";#N/A,#N/A,FALSE,"masez"}</definedName>
    <definedName name="casa1" localSheetId="2" hidden="1">{#N/A,#N/A,FALSE,"masez (10)";#N/A,#N/A,FALSE,"masez (7)";#N/A,#N/A,FALSE,"masez (6)";#N/A,#N/A,FALSE,"masez (5)";#N/A,#N/A,FALSE,"masez (4)";#N/A,#N/A,FALSE,"masez (3)";#N/A,#N/A,FALSE,"masez (2)";#N/A,#N/A,FALSE,"GME";#N/A,#N/A,FALSE,"masez"}</definedName>
    <definedName name="casa1" localSheetId="1" hidden="1">{#N/A,#N/A,FALSE,"masez (10)";#N/A,#N/A,FALSE,"masez (7)";#N/A,#N/A,FALSE,"masez (6)";#N/A,#N/A,FALSE,"masez (5)";#N/A,#N/A,FALSE,"masez (4)";#N/A,#N/A,FALSE,"masez (3)";#N/A,#N/A,FALSE,"masez (2)";#N/A,#N/A,FALSE,"GME";#N/A,#N/A,FALSE,"masez"}</definedName>
    <definedName name="casa1" localSheetId="3" hidden="1">{#N/A,#N/A,FALSE,"masez (10)";#N/A,#N/A,FALSE,"masez (7)";#N/A,#N/A,FALSE,"masez (6)";#N/A,#N/A,FALSE,"masez (5)";#N/A,#N/A,FALSE,"masez (4)";#N/A,#N/A,FALSE,"masez (3)";#N/A,#N/A,FALSE,"masez (2)";#N/A,#N/A,FALSE,"GME";#N/A,#N/A,FALSE,"masez"}</definedName>
    <definedName name="casa1" localSheetId="10" hidden="1">{#N/A,#N/A,FALSE,"masez (10)";#N/A,#N/A,FALSE,"masez (7)";#N/A,#N/A,FALSE,"masez (6)";#N/A,#N/A,FALSE,"masez (5)";#N/A,#N/A,FALSE,"masez (4)";#N/A,#N/A,FALSE,"masez (3)";#N/A,#N/A,FALSE,"masez (2)";#N/A,#N/A,FALSE,"GME";#N/A,#N/A,FALSE,"masez"}</definedName>
    <definedName name="casa1" hidden="1">{#N/A,#N/A,FALSE,"masez (10)";#N/A,#N/A,FALSE,"masez (7)";#N/A,#N/A,FALSE,"masez (6)";#N/A,#N/A,FALSE,"masez (5)";#N/A,#N/A,FALSE,"masez (4)";#N/A,#N/A,FALSE,"masez (3)";#N/A,#N/A,FALSE,"masez (2)";#N/A,#N/A,FALSE,"GME";#N/A,#N/A,FALSE,"masez"}</definedName>
    <definedName name="CBWorkbookPriority" localSheetId="2" hidden="1">-1820996460</definedName>
    <definedName name="CBWorkbookPriority" hidden="1">-1167690996</definedName>
    <definedName name="ccc" localSheetId="2" hidden="1">{#N/A,#N/A,FALSE,"masez (10)";#N/A,#N/A,FALSE,"masez (7)";#N/A,#N/A,FALSE,"masez (6)";#N/A,#N/A,FALSE,"masez (5)";#N/A,#N/A,FALSE,"masez (4)";#N/A,#N/A,FALSE,"masez (3)";#N/A,#N/A,FALSE,"masez (2)";#N/A,#N/A,FALSE,"GME";#N/A,#N/A,FALSE,"masez"}</definedName>
    <definedName name="ccc" localSheetId="1" hidden="1">{#N/A,#N/A,FALSE,"masez (10)";#N/A,#N/A,FALSE,"masez (7)";#N/A,#N/A,FALSE,"masez (6)";#N/A,#N/A,FALSE,"masez (5)";#N/A,#N/A,FALSE,"masez (4)";#N/A,#N/A,FALSE,"masez (3)";#N/A,#N/A,FALSE,"masez (2)";#N/A,#N/A,FALSE,"GME";#N/A,#N/A,FALSE,"masez"}</definedName>
    <definedName name="ccc" localSheetId="3" hidden="1">{#N/A,#N/A,FALSE,"masez (10)";#N/A,#N/A,FALSE,"masez (7)";#N/A,#N/A,FALSE,"masez (6)";#N/A,#N/A,FALSE,"masez (5)";#N/A,#N/A,FALSE,"masez (4)";#N/A,#N/A,FALSE,"masez (3)";#N/A,#N/A,FALSE,"masez (2)";#N/A,#N/A,FALSE,"GME";#N/A,#N/A,FALSE,"masez"}</definedName>
    <definedName name="ccc" localSheetId="10" hidden="1">{#N/A,#N/A,FALSE,"masez (10)";#N/A,#N/A,FALSE,"masez (7)";#N/A,#N/A,FALSE,"masez (6)";#N/A,#N/A,FALSE,"masez (5)";#N/A,#N/A,FALSE,"masez (4)";#N/A,#N/A,FALSE,"masez (3)";#N/A,#N/A,FALSE,"masez (2)";#N/A,#N/A,FALSE,"GME";#N/A,#N/A,FALSE,"masez"}</definedName>
    <definedName name="ccc" hidden="1">{#N/A,#N/A,FALSE,"masez (10)";#N/A,#N/A,FALSE,"masez (7)";#N/A,#N/A,FALSE,"masez (6)";#N/A,#N/A,FALSE,"masez (5)";#N/A,#N/A,FALSE,"masez (4)";#N/A,#N/A,FALSE,"masez (3)";#N/A,#N/A,FALSE,"masez (2)";#N/A,#N/A,FALSE,"GME";#N/A,#N/A,FALSE,"masez"}</definedName>
    <definedName name="cccccc" localSheetId="2" hidden="1">{#N/A,#N/A,FALSE,"minas";#N/A,#N/A,FALSE,"Total_OC015";#N/A,#N/A,FALSE,"ADMIN";#N/A,#N/A,FALSE,"PROCES";#N/A,#N/A,FALSE,"civil";#N/A,#N/A,FALSE,"CAÑER";#N/A,#N/A,FALSE,"ELEC";#N/A,#N/A,FALSE,"INSTR";#N/A,#N/A,FALSE,"PDS";#N/A,#N/A,FALSE,"mecan"}</definedName>
    <definedName name="cccccc" localSheetId="1" hidden="1">{#N/A,#N/A,FALSE,"minas";#N/A,#N/A,FALSE,"Total_OC015";#N/A,#N/A,FALSE,"ADMIN";#N/A,#N/A,FALSE,"PROCES";#N/A,#N/A,FALSE,"civil";#N/A,#N/A,FALSE,"CAÑER";#N/A,#N/A,FALSE,"ELEC";#N/A,#N/A,FALSE,"INSTR";#N/A,#N/A,FALSE,"PDS";#N/A,#N/A,FALSE,"mecan"}</definedName>
    <definedName name="cccccc" localSheetId="3" hidden="1">{#N/A,#N/A,FALSE,"minas";#N/A,#N/A,FALSE,"Total_OC015";#N/A,#N/A,FALSE,"ADMIN";#N/A,#N/A,FALSE,"PROCES";#N/A,#N/A,FALSE,"civil";#N/A,#N/A,FALSE,"CAÑER";#N/A,#N/A,FALSE,"ELEC";#N/A,#N/A,FALSE,"INSTR";#N/A,#N/A,FALSE,"PDS";#N/A,#N/A,FALSE,"mecan"}</definedName>
    <definedName name="cccccc" localSheetId="10" hidden="1">{#N/A,#N/A,FALSE,"minas";#N/A,#N/A,FALSE,"Total_OC015";#N/A,#N/A,FALSE,"ADMIN";#N/A,#N/A,FALSE,"PROCES";#N/A,#N/A,FALSE,"civil";#N/A,#N/A,FALSE,"CAÑER";#N/A,#N/A,FALSE,"ELEC";#N/A,#N/A,FALSE,"INSTR";#N/A,#N/A,FALSE,"PDS";#N/A,#N/A,FALSE,"mecan"}</definedName>
    <definedName name="cccccc" hidden="1">{#N/A,#N/A,FALSE,"minas";#N/A,#N/A,FALSE,"Total_OC015";#N/A,#N/A,FALSE,"ADMIN";#N/A,#N/A,FALSE,"PROCES";#N/A,#N/A,FALSE,"civil";#N/A,#N/A,FALSE,"CAÑER";#N/A,#N/A,FALSE,"ELEC";#N/A,#N/A,FALSE,"INSTR";#N/A,#N/A,FALSE,"PDS";#N/A,#N/A,FALSE,"mecan"}</definedName>
    <definedName name="Chancador" localSheetId="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SFH" localSheetId="2" hidden="1">{#N/A,#N/A,FALSE,"masez (10)";#N/A,#N/A,FALSE,"masez (7)";#N/A,#N/A,FALSE,"masez (6)";#N/A,#N/A,FALSE,"masez (5)";#N/A,#N/A,FALSE,"masez (4)";#N/A,#N/A,FALSE,"masez (3)";#N/A,#N/A,FALSE,"masez (2)";#N/A,#N/A,FALSE,"GME";#N/A,#N/A,FALSE,"masez"}</definedName>
    <definedName name="CHSFH" localSheetId="1" hidden="1">{#N/A,#N/A,FALSE,"masez (10)";#N/A,#N/A,FALSE,"masez (7)";#N/A,#N/A,FALSE,"masez (6)";#N/A,#N/A,FALSE,"masez (5)";#N/A,#N/A,FALSE,"masez (4)";#N/A,#N/A,FALSE,"masez (3)";#N/A,#N/A,FALSE,"masez (2)";#N/A,#N/A,FALSE,"GME";#N/A,#N/A,FALSE,"masez"}</definedName>
    <definedName name="CHSFH" localSheetId="3" hidden="1">{#N/A,#N/A,FALSE,"masez (10)";#N/A,#N/A,FALSE,"masez (7)";#N/A,#N/A,FALSE,"masez (6)";#N/A,#N/A,FALSE,"masez (5)";#N/A,#N/A,FALSE,"masez (4)";#N/A,#N/A,FALSE,"masez (3)";#N/A,#N/A,FALSE,"masez (2)";#N/A,#N/A,FALSE,"GME";#N/A,#N/A,FALSE,"masez"}</definedName>
    <definedName name="CHSFH" localSheetId="10" hidden="1">{#N/A,#N/A,FALSE,"masez (10)";#N/A,#N/A,FALSE,"masez (7)";#N/A,#N/A,FALSE,"masez (6)";#N/A,#N/A,FALSE,"masez (5)";#N/A,#N/A,FALSE,"masez (4)";#N/A,#N/A,FALSE,"masez (3)";#N/A,#N/A,FALSE,"masez (2)";#N/A,#N/A,FALSE,"GME";#N/A,#N/A,FALSE,"masez"}</definedName>
    <definedName name="CHSFH" hidden="1">{#N/A,#N/A,FALSE,"masez (10)";#N/A,#N/A,FALSE,"masez (7)";#N/A,#N/A,FALSE,"masez (6)";#N/A,#N/A,FALSE,"masez (5)";#N/A,#N/A,FALSE,"masez (4)";#N/A,#N/A,FALSE,"masez (3)";#N/A,#N/A,FALSE,"masez (2)";#N/A,#N/A,FALSE,"GME";#N/A,#N/A,FALSE,"masez"}</definedName>
    <definedName name="CMP" localSheetId="2"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CMP" localSheetId="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CMP" localSheetId="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CMP" localSheetId="10"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CMP"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CO" localSheetId="2" hidden="1">{#N/A,#N/A,FALSE,"DET-CAMB.";#N/A,#N/A,FALSE,"PRESUP.";#N/A,#N/A,FALSE,"RESUMEN";#N/A,#N/A,FALSE,"CT";#N/A,#N/A,FALSE,"PD";#N/A,#N/A,FALSE,"PR"}</definedName>
    <definedName name="CO" localSheetId="1" hidden="1">{#N/A,#N/A,FALSE,"DET-CAMB.";#N/A,#N/A,FALSE,"PRESUP.";#N/A,#N/A,FALSE,"RESUMEN";#N/A,#N/A,FALSE,"CT";#N/A,#N/A,FALSE,"PD";#N/A,#N/A,FALSE,"PR"}</definedName>
    <definedName name="CO" localSheetId="3" hidden="1">{#N/A,#N/A,FALSE,"DET-CAMB.";#N/A,#N/A,FALSE,"PRESUP.";#N/A,#N/A,FALSE,"RESUMEN";#N/A,#N/A,FALSE,"CT";#N/A,#N/A,FALSE,"PD";#N/A,#N/A,FALSE,"PR"}</definedName>
    <definedName name="CO" localSheetId="10" hidden="1">{#N/A,#N/A,FALSE,"DET-CAMB.";#N/A,#N/A,FALSE,"PRESUP.";#N/A,#N/A,FALSE,"RESUMEN";#N/A,#N/A,FALSE,"CT";#N/A,#N/A,FALSE,"PD";#N/A,#N/A,FALSE,"PR"}</definedName>
    <definedName name="CO" hidden="1">{#N/A,#N/A,FALSE,"DET-CAMB.";#N/A,#N/A,FALSE,"PRESUP.";#N/A,#N/A,FALSE,"RESUMEN";#N/A,#N/A,FALSE,"CT";#N/A,#N/A,FALSE,"PD";#N/A,#N/A,FALSE,"PR"}</definedName>
    <definedName name="COASIN" localSheetId="2" hidden="1">{#N/A,#N/A,FALSE,"Graficos"}</definedName>
    <definedName name="COASIN" localSheetId="1" hidden="1">{#N/A,#N/A,FALSE,"Graficos"}</definedName>
    <definedName name="COASIN" localSheetId="3" hidden="1">{#N/A,#N/A,FALSE,"Graficos"}</definedName>
    <definedName name="COASIN" localSheetId="10" hidden="1">{#N/A,#N/A,FALSE,"Graficos"}</definedName>
    <definedName name="COASIN" hidden="1">{#N/A,#N/A,FALSE,"Graficos"}</definedName>
    <definedName name="CONSO" localSheetId="2" hidden="1">{"MO(BASE)",#N/A,FALSE,"MO(BASE)";"MO(BASE)1",#N/A,FALSE,"MO(BASE)";"MO(BASE)2",#N/A,FALSE,"MO(BASE)"}</definedName>
    <definedName name="CONSO" localSheetId="1" hidden="1">{"MO(BASE)",#N/A,FALSE,"MO(BASE)";"MO(BASE)1",#N/A,FALSE,"MO(BASE)";"MO(BASE)2",#N/A,FALSE,"MO(BASE)"}</definedName>
    <definedName name="CONSO" localSheetId="3" hidden="1">{"MO(BASE)",#N/A,FALSE,"MO(BASE)";"MO(BASE)1",#N/A,FALSE,"MO(BASE)";"MO(BASE)2",#N/A,FALSE,"MO(BASE)"}</definedName>
    <definedName name="CONSO" localSheetId="10" hidden="1">{"MO(BASE)",#N/A,FALSE,"MO(BASE)";"MO(BASE)1",#N/A,FALSE,"MO(BASE)";"MO(BASE)2",#N/A,FALSE,"MO(BASE)"}</definedName>
    <definedName name="CONSO" hidden="1">{"MO(BASE)",#N/A,FALSE,"MO(BASE)";"MO(BASE)1",#N/A,FALSE,"MO(BASE)";"MO(BASE)2",#N/A,FALSE,"MO(BASE)"}</definedName>
    <definedName name="CONSTRUCCION" localSheetId="2" hidden="1">{#N/A,#N/A,FALSE,"masez (10)";#N/A,#N/A,FALSE,"masez (7)";#N/A,#N/A,FALSE,"masez (6)";#N/A,#N/A,FALSE,"masez (5)";#N/A,#N/A,FALSE,"masez (4)";#N/A,#N/A,FALSE,"masez (3)";#N/A,#N/A,FALSE,"masez (2)";#N/A,#N/A,FALSE,"GME";#N/A,#N/A,FALSE,"masez"}</definedName>
    <definedName name="CONSTRUCCION" localSheetId="1" hidden="1">{#N/A,#N/A,FALSE,"masez (10)";#N/A,#N/A,FALSE,"masez (7)";#N/A,#N/A,FALSE,"masez (6)";#N/A,#N/A,FALSE,"masez (5)";#N/A,#N/A,FALSE,"masez (4)";#N/A,#N/A,FALSE,"masez (3)";#N/A,#N/A,FALSE,"masez (2)";#N/A,#N/A,FALSE,"GME";#N/A,#N/A,FALSE,"masez"}</definedName>
    <definedName name="CONSTRUCCION" localSheetId="3" hidden="1">{#N/A,#N/A,FALSE,"masez (10)";#N/A,#N/A,FALSE,"masez (7)";#N/A,#N/A,FALSE,"masez (6)";#N/A,#N/A,FALSE,"masez (5)";#N/A,#N/A,FALSE,"masez (4)";#N/A,#N/A,FALSE,"masez (3)";#N/A,#N/A,FALSE,"masez (2)";#N/A,#N/A,FALSE,"GME";#N/A,#N/A,FALSE,"masez"}</definedName>
    <definedName name="CONSTRUCCION" localSheetId="10" hidden="1">{#N/A,#N/A,FALSE,"masez (10)";#N/A,#N/A,FALSE,"masez (7)";#N/A,#N/A,FALSE,"masez (6)";#N/A,#N/A,FALSE,"masez (5)";#N/A,#N/A,FALSE,"masez (4)";#N/A,#N/A,FALSE,"masez (3)";#N/A,#N/A,FALSE,"masez (2)";#N/A,#N/A,FALSE,"GME";#N/A,#N/A,FALSE,"masez"}</definedName>
    <definedName name="CONSTRUCCION" hidden="1">{#N/A,#N/A,FALSE,"masez (10)";#N/A,#N/A,FALSE,"masez (7)";#N/A,#N/A,FALSE,"masez (6)";#N/A,#N/A,FALSE,"masez (5)";#N/A,#N/A,FALSE,"masez (4)";#N/A,#N/A,FALSE,"masez (3)";#N/A,#N/A,FALSE,"masez (2)";#N/A,#N/A,FALSE,"GME";#N/A,#N/A,FALSE,"masez"}</definedName>
    <definedName name="control" localSheetId="2" hidden="1">{#N/A,#N/A,FALSE,"Graficos"}</definedName>
    <definedName name="control" localSheetId="1" hidden="1">{#N/A,#N/A,FALSE,"Graficos"}</definedName>
    <definedName name="control" localSheetId="3" hidden="1">{#N/A,#N/A,FALSE,"Graficos"}</definedName>
    <definedName name="control" localSheetId="10" hidden="1">{#N/A,#N/A,FALSE,"Graficos"}</definedName>
    <definedName name="control" hidden="1">{#N/A,#N/A,FALSE,"Graficos"}</definedName>
    <definedName name="Correas" localSheetId="2" hidden="1">{"desarrollo",#N/A,FALSE,"Cámara Camión";"resumen",#N/A,FALSE,"Cámara Camión";"eqprod",#N/A,FALSE,"Cámara Camión"}</definedName>
    <definedName name="Correas" localSheetId="1" hidden="1">{"desarrollo",#N/A,FALSE,"Cámara Camión";"resumen",#N/A,FALSE,"Cámara Camión";"eqprod",#N/A,FALSE,"Cámara Camión"}</definedName>
    <definedName name="Correas" localSheetId="3" hidden="1">{"desarrollo",#N/A,FALSE,"Cámara Camión";"resumen",#N/A,FALSE,"Cámara Camión";"eqprod",#N/A,FALSE,"Cámara Camión"}</definedName>
    <definedName name="Correas" localSheetId="10" hidden="1">{"desarrollo",#N/A,FALSE,"Cámara Camión";"resumen",#N/A,FALSE,"Cámara Camión";"eqprod",#N/A,FALSE,"Cámara Camión"}</definedName>
    <definedName name="Correas" hidden="1">{"desarrollo",#N/A,FALSE,"Cámara Camión";"resumen",#N/A,FALSE,"Cámara Camión";"eqprod",#N/A,FALSE,"Cámara Camión"}</definedName>
    <definedName name="cosots" localSheetId="2" hidden="1">{"Graf_Carga Trab",#N/A,FALSE,"Grafi_Carga Trab";"Graf_Venta Flujo",#N/A,FALSE,"Grafi_Carga Trab"}</definedName>
    <definedName name="cosots" localSheetId="1" hidden="1">{"Graf_Carga Trab",#N/A,FALSE,"Grafi_Carga Trab";"Graf_Venta Flujo",#N/A,FALSE,"Grafi_Carga Trab"}</definedName>
    <definedName name="cosots" localSheetId="3" hidden="1">{"Graf_Carga Trab",#N/A,FALSE,"Grafi_Carga Trab";"Graf_Venta Flujo",#N/A,FALSE,"Grafi_Carga Trab"}</definedName>
    <definedName name="cosots" localSheetId="10" hidden="1">{"Graf_Carga Trab",#N/A,FALSE,"Grafi_Carga Trab";"Graf_Venta Flujo",#N/A,FALSE,"Grafi_Carga Trab"}</definedName>
    <definedName name="cosots" hidden="1">{"Graf_Carga Trab",#N/A,FALSE,"Grafi_Carga Trab";"Graf_Venta Flujo",#N/A,FALSE,"Grafi_Carga Trab"}</definedName>
    <definedName name="costos1" localSheetId="2" hidden="1">{"DETALLE_1996",#N/A,FALSE,"flujo";"DETALLE_1997",#N/A,FALSE,"flujo";"GASTOS_INCURRIDOS_1996",#N/A,FALSE,"flujo";"GASTOS_PROGRAMADOS_PARA_1997",#N/A,FALSE,"flujo";#N/A,#N/A,FALSE,"comparat";#N/A,#N/A,FALSE,"costos";#N/A,#N/A,FALSE,"proyctrol"}</definedName>
    <definedName name="costos1" localSheetId="1" hidden="1">{"DETALLE_1996",#N/A,FALSE,"flujo";"DETALLE_1997",#N/A,FALSE,"flujo";"GASTOS_INCURRIDOS_1996",#N/A,FALSE,"flujo";"GASTOS_PROGRAMADOS_PARA_1997",#N/A,FALSE,"flujo";#N/A,#N/A,FALSE,"comparat";#N/A,#N/A,FALSE,"costos";#N/A,#N/A,FALSE,"proyctrol"}</definedName>
    <definedName name="costos1" localSheetId="3" hidden="1">{"DETALLE_1996",#N/A,FALSE,"flujo";"DETALLE_1997",#N/A,FALSE,"flujo";"GASTOS_INCURRIDOS_1996",#N/A,FALSE,"flujo";"GASTOS_PROGRAMADOS_PARA_1997",#N/A,FALSE,"flujo";#N/A,#N/A,FALSE,"comparat";#N/A,#N/A,FALSE,"costos";#N/A,#N/A,FALSE,"proyctrol"}</definedName>
    <definedName name="costos1" localSheetId="10" hidden="1">{"DETALLE_1996",#N/A,FALSE,"flujo";"DETALLE_1997",#N/A,FALSE,"flujo";"GASTOS_INCURRIDOS_1996",#N/A,FALSE,"flujo";"GASTOS_PROGRAMADOS_PARA_1997",#N/A,FALSE,"flujo";#N/A,#N/A,FALSE,"comparat";#N/A,#N/A,FALSE,"costos";#N/A,#N/A,FALSE,"proyctrol"}</definedName>
    <definedName name="costos1" hidden="1">{"DETALLE_1996",#N/A,FALSE,"flujo";"DETALLE_1997",#N/A,FALSE,"flujo";"GASTOS_INCURRIDOS_1996",#N/A,FALSE,"flujo";"GASTOS_PROGRAMADOS_PARA_1997",#N/A,FALSE,"flujo";#N/A,#N/A,FALSE,"comparat";#N/A,#N/A,FALSE,"costos";#N/A,#N/A,FALSE,"proyctrol"}</definedName>
    <definedName name="costos2" localSheetId="2" hidden="1">{"DETALLE_1996",#N/A,FALSE,"flujo";"DETALLE_1997",#N/A,FALSE,"flujo";"GASTOS_INCURRIDOS_1996",#N/A,FALSE,"flujo";"GASTOS_PROGRAMADOS_PARA_1997",#N/A,FALSE,"flujo";#N/A,#N/A,FALSE,"comparat";#N/A,#N/A,FALSE,"costos";#N/A,#N/A,FALSE,"proyctrol"}</definedName>
    <definedName name="costos2" localSheetId="1" hidden="1">{"DETALLE_1996",#N/A,FALSE,"flujo";"DETALLE_1997",#N/A,FALSE,"flujo";"GASTOS_INCURRIDOS_1996",#N/A,FALSE,"flujo";"GASTOS_PROGRAMADOS_PARA_1997",#N/A,FALSE,"flujo";#N/A,#N/A,FALSE,"comparat";#N/A,#N/A,FALSE,"costos";#N/A,#N/A,FALSE,"proyctrol"}</definedName>
    <definedName name="costos2" localSheetId="3" hidden="1">{"DETALLE_1996",#N/A,FALSE,"flujo";"DETALLE_1997",#N/A,FALSE,"flujo";"GASTOS_INCURRIDOS_1996",#N/A,FALSE,"flujo";"GASTOS_PROGRAMADOS_PARA_1997",#N/A,FALSE,"flujo";#N/A,#N/A,FALSE,"comparat";#N/A,#N/A,FALSE,"costos";#N/A,#N/A,FALSE,"proyctrol"}</definedName>
    <definedName name="costos2" localSheetId="10" hidden="1">{"DETALLE_1996",#N/A,FALSE,"flujo";"DETALLE_1997",#N/A,FALSE,"flujo";"GASTOS_INCURRIDOS_1996",#N/A,FALSE,"flujo";"GASTOS_PROGRAMADOS_PARA_1997",#N/A,FALSE,"flujo";#N/A,#N/A,FALSE,"comparat";#N/A,#N/A,FALSE,"costos";#N/A,#N/A,FALSE,"proyctrol"}</definedName>
    <definedName name="costos2" hidden="1">{"DETALLE_1996",#N/A,FALSE,"flujo";"DETALLE_1997",#N/A,FALSE,"flujo";"GASTOS_INCURRIDOS_1996",#N/A,FALSE,"flujo";"GASTOS_PROGRAMADOS_PARA_1997",#N/A,FALSE,"flujo";#N/A,#N/A,FALSE,"comparat";#N/A,#N/A,FALSE,"costos";#N/A,#N/A,FALSE,"proyctrol"}</definedName>
    <definedName name="cub" localSheetId="2" hidden="1">{#N/A,#N/A,FALSE,"RESUMEN";#N/A,#N/A,FALSE,"GG-GI";#N/A,#N/A,FALSE,"AMB";#N/A,#N/A,FALSE,"EyR";#N/A,#N/A,FALSE,"UCP";#N/A,#N/A,FALSE,"IND";#N/A,#N/A,FALSE,"LR";#N/A,#N/A,FALSE,"PRV";#N/A,#N/A,FALSE,"TÚNELES";#N/A,#N/A,FALSE,"IDT";#N/A,#N/A,FALSE,"ING"}</definedName>
    <definedName name="cub" localSheetId="1" hidden="1">{#N/A,#N/A,FALSE,"RESUMEN";#N/A,#N/A,FALSE,"GG-GI";#N/A,#N/A,FALSE,"AMB";#N/A,#N/A,FALSE,"EyR";#N/A,#N/A,FALSE,"UCP";#N/A,#N/A,FALSE,"IND";#N/A,#N/A,FALSE,"LR";#N/A,#N/A,FALSE,"PRV";#N/A,#N/A,FALSE,"TÚNELES";#N/A,#N/A,FALSE,"IDT";#N/A,#N/A,FALSE,"ING"}</definedName>
    <definedName name="cub" localSheetId="3" hidden="1">{#N/A,#N/A,FALSE,"RESUMEN";#N/A,#N/A,FALSE,"GG-GI";#N/A,#N/A,FALSE,"AMB";#N/A,#N/A,FALSE,"EyR";#N/A,#N/A,FALSE,"UCP";#N/A,#N/A,FALSE,"IND";#N/A,#N/A,FALSE,"LR";#N/A,#N/A,FALSE,"PRV";#N/A,#N/A,FALSE,"TÚNELES";#N/A,#N/A,FALSE,"IDT";#N/A,#N/A,FALSE,"ING"}</definedName>
    <definedName name="cub" localSheetId="10" hidden="1">{#N/A,#N/A,FALSE,"RESUMEN";#N/A,#N/A,FALSE,"GG-GI";#N/A,#N/A,FALSE,"AMB";#N/A,#N/A,FALSE,"EyR";#N/A,#N/A,FALSE,"UCP";#N/A,#N/A,FALSE,"IND";#N/A,#N/A,FALSE,"LR";#N/A,#N/A,FALSE,"PRV";#N/A,#N/A,FALSE,"TÚNELES";#N/A,#N/A,FALSE,"IDT";#N/A,#N/A,FALSE,"ING"}</definedName>
    <definedName name="cub" hidden="1">{#N/A,#N/A,FALSE,"RESUMEN";#N/A,#N/A,FALSE,"GG-GI";#N/A,#N/A,FALSE,"AMB";#N/A,#N/A,FALSE,"EyR";#N/A,#N/A,FALSE,"UCP";#N/A,#N/A,FALSE,"IND";#N/A,#N/A,FALSE,"LR";#N/A,#N/A,FALSE,"PRV";#N/A,#N/A,FALSE,"TÚNELES";#N/A,#N/A,FALSE,"IDT";#N/A,#N/A,FALSE,"ING"}</definedName>
    <definedName name="curva4" localSheetId="2" hidden="1">{#N/A,#N/A,FALSE,"masez (10)";#N/A,#N/A,FALSE,"masez (7)";#N/A,#N/A,FALSE,"masez (6)";#N/A,#N/A,FALSE,"masez (5)";#N/A,#N/A,FALSE,"masez (4)";#N/A,#N/A,FALSE,"masez (3)";#N/A,#N/A,FALSE,"masez (2)";#N/A,#N/A,FALSE,"GME";#N/A,#N/A,FALSE,"masez"}</definedName>
    <definedName name="curva4" localSheetId="1" hidden="1">{#N/A,#N/A,FALSE,"masez (10)";#N/A,#N/A,FALSE,"masez (7)";#N/A,#N/A,FALSE,"masez (6)";#N/A,#N/A,FALSE,"masez (5)";#N/A,#N/A,FALSE,"masez (4)";#N/A,#N/A,FALSE,"masez (3)";#N/A,#N/A,FALSE,"masez (2)";#N/A,#N/A,FALSE,"GME";#N/A,#N/A,FALSE,"masez"}</definedName>
    <definedName name="curva4" localSheetId="3" hidden="1">{#N/A,#N/A,FALSE,"masez (10)";#N/A,#N/A,FALSE,"masez (7)";#N/A,#N/A,FALSE,"masez (6)";#N/A,#N/A,FALSE,"masez (5)";#N/A,#N/A,FALSE,"masez (4)";#N/A,#N/A,FALSE,"masez (3)";#N/A,#N/A,FALSE,"masez (2)";#N/A,#N/A,FALSE,"GME";#N/A,#N/A,FALSE,"masez"}</definedName>
    <definedName name="curva4" localSheetId="10" hidden="1">{#N/A,#N/A,FALSE,"masez (10)";#N/A,#N/A,FALSE,"masez (7)";#N/A,#N/A,FALSE,"masez (6)";#N/A,#N/A,FALSE,"masez (5)";#N/A,#N/A,FALSE,"masez (4)";#N/A,#N/A,FALSE,"masez (3)";#N/A,#N/A,FALSE,"masez (2)";#N/A,#N/A,FALSE,"GME";#N/A,#N/A,FALSE,"masez"}</definedName>
    <definedName name="curva4" hidden="1">{#N/A,#N/A,FALSE,"masez (10)";#N/A,#N/A,FALSE,"masez (7)";#N/A,#N/A,FALSE,"masez (6)";#N/A,#N/A,FALSE,"masez (5)";#N/A,#N/A,FALSE,"masez (4)";#N/A,#N/A,FALSE,"masez (3)";#N/A,#N/A,FALSE,"masez (2)";#N/A,#N/A,FALSE,"GME";#N/A,#N/A,FALSE,"masez"}</definedName>
    <definedName name="curvas" localSheetId="2" hidden="1">{"DETALLE_1996",#N/A,FALSE,"flujo";"DETALLE_1997",#N/A,FALSE,"flujo";"GASTOS_INCURRIDOS_1996",#N/A,FALSE,"flujo";"GASTOS_PROGRAMADOS_PARA_1997",#N/A,FALSE,"flujo";#N/A,#N/A,FALSE,"comparat";#N/A,#N/A,FALSE,"costos";#N/A,#N/A,FALSE,"proyctrol"}</definedName>
    <definedName name="curvas" localSheetId="1" hidden="1">{"DETALLE_1996",#N/A,FALSE,"flujo";"DETALLE_1997",#N/A,FALSE,"flujo";"GASTOS_INCURRIDOS_1996",#N/A,FALSE,"flujo";"GASTOS_PROGRAMADOS_PARA_1997",#N/A,FALSE,"flujo";#N/A,#N/A,FALSE,"comparat";#N/A,#N/A,FALSE,"costos";#N/A,#N/A,FALSE,"proyctrol"}</definedName>
    <definedName name="curvas" localSheetId="3" hidden="1">{"DETALLE_1996",#N/A,FALSE,"flujo";"DETALLE_1997",#N/A,FALSE,"flujo";"GASTOS_INCURRIDOS_1996",#N/A,FALSE,"flujo";"GASTOS_PROGRAMADOS_PARA_1997",#N/A,FALSE,"flujo";#N/A,#N/A,FALSE,"comparat";#N/A,#N/A,FALSE,"costos";#N/A,#N/A,FALSE,"proyctrol"}</definedName>
    <definedName name="curvas" localSheetId="10" hidden="1">{"DETALLE_1996",#N/A,FALSE,"flujo";"DETALLE_1997",#N/A,FALSE,"flujo";"GASTOS_INCURRIDOS_1996",#N/A,FALSE,"flujo";"GASTOS_PROGRAMADOS_PARA_1997",#N/A,FALSE,"flujo";#N/A,#N/A,FALSE,"comparat";#N/A,#N/A,FALSE,"costos";#N/A,#N/A,FALSE,"proyctrol"}</definedName>
    <definedName name="curvas" hidden="1">{"DETALLE_1996",#N/A,FALSE,"flujo";"DETALLE_1997",#N/A,FALSE,"flujo";"GASTOS_INCURRIDOS_1996",#N/A,FALSE,"flujo";"GASTOS_PROGRAMADOS_PARA_1997",#N/A,FALSE,"flujo";#N/A,#N/A,FALSE,"comparat";#N/A,#N/A,FALSE,"costos";#N/A,#N/A,FALSE,"proyctrol"}</definedName>
    <definedName name="curvas2" localSheetId="2" hidden="1">{"DETALLE_1996",#N/A,FALSE,"flujo";"DETALLE_1997",#N/A,FALSE,"flujo";"GASTOS_INCURRIDOS_1996",#N/A,FALSE,"flujo";"GASTOS_PROGRAMADOS_PARA_1997",#N/A,FALSE,"flujo";#N/A,#N/A,FALSE,"comparat";#N/A,#N/A,FALSE,"costos";#N/A,#N/A,FALSE,"proyctrol"}</definedName>
    <definedName name="curvas2" localSheetId="1" hidden="1">{"DETALLE_1996",#N/A,FALSE,"flujo";"DETALLE_1997",#N/A,FALSE,"flujo";"GASTOS_INCURRIDOS_1996",#N/A,FALSE,"flujo";"GASTOS_PROGRAMADOS_PARA_1997",#N/A,FALSE,"flujo";#N/A,#N/A,FALSE,"comparat";#N/A,#N/A,FALSE,"costos";#N/A,#N/A,FALSE,"proyctrol"}</definedName>
    <definedName name="curvas2" localSheetId="3" hidden="1">{"DETALLE_1996",#N/A,FALSE,"flujo";"DETALLE_1997",#N/A,FALSE,"flujo";"GASTOS_INCURRIDOS_1996",#N/A,FALSE,"flujo";"GASTOS_PROGRAMADOS_PARA_1997",#N/A,FALSE,"flujo";#N/A,#N/A,FALSE,"comparat";#N/A,#N/A,FALSE,"costos";#N/A,#N/A,FALSE,"proyctrol"}</definedName>
    <definedName name="curvas2" localSheetId="10" hidden="1">{"DETALLE_1996",#N/A,FALSE,"flujo";"DETALLE_1997",#N/A,FALSE,"flujo";"GASTOS_INCURRIDOS_1996",#N/A,FALSE,"flujo";"GASTOS_PROGRAMADOS_PARA_1997",#N/A,FALSE,"flujo";#N/A,#N/A,FALSE,"comparat";#N/A,#N/A,FALSE,"costos";#N/A,#N/A,FALSE,"proyctrol"}</definedName>
    <definedName name="curvas2" hidden="1">{"DETALLE_1996",#N/A,FALSE,"flujo";"DETALLE_1997",#N/A,FALSE,"flujo";"GASTOS_INCURRIDOS_1996",#N/A,FALSE,"flujo";"GASTOS_PROGRAMADOS_PARA_1997",#N/A,FALSE,"flujo";#N/A,#N/A,FALSE,"comparat";#N/A,#N/A,FALSE,"costos";#N/A,#N/A,FALSE,"proyctrol"}</definedName>
    <definedName name="curvas3" localSheetId="2" hidden="1">{#N/A,#N/A,FALSE,"masez (10)";#N/A,#N/A,FALSE,"masez (7)";#N/A,#N/A,FALSE,"masez (6)";#N/A,#N/A,FALSE,"masez (5)";#N/A,#N/A,FALSE,"masez (4)";#N/A,#N/A,FALSE,"masez (3)";#N/A,#N/A,FALSE,"masez (2)";#N/A,#N/A,FALSE,"GME";#N/A,#N/A,FALSE,"masez"}</definedName>
    <definedName name="curvas3" localSheetId="1" hidden="1">{#N/A,#N/A,FALSE,"masez (10)";#N/A,#N/A,FALSE,"masez (7)";#N/A,#N/A,FALSE,"masez (6)";#N/A,#N/A,FALSE,"masez (5)";#N/A,#N/A,FALSE,"masez (4)";#N/A,#N/A,FALSE,"masez (3)";#N/A,#N/A,FALSE,"masez (2)";#N/A,#N/A,FALSE,"GME";#N/A,#N/A,FALSE,"masez"}</definedName>
    <definedName name="curvas3" localSheetId="3" hidden="1">{#N/A,#N/A,FALSE,"masez (10)";#N/A,#N/A,FALSE,"masez (7)";#N/A,#N/A,FALSE,"masez (6)";#N/A,#N/A,FALSE,"masez (5)";#N/A,#N/A,FALSE,"masez (4)";#N/A,#N/A,FALSE,"masez (3)";#N/A,#N/A,FALSE,"masez (2)";#N/A,#N/A,FALSE,"GME";#N/A,#N/A,FALSE,"masez"}</definedName>
    <definedName name="curvas3" localSheetId="10" hidden="1">{#N/A,#N/A,FALSE,"masez (10)";#N/A,#N/A,FALSE,"masez (7)";#N/A,#N/A,FALSE,"masez (6)";#N/A,#N/A,FALSE,"masez (5)";#N/A,#N/A,FALSE,"masez (4)";#N/A,#N/A,FALSE,"masez (3)";#N/A,#N/A,FALSE,"masez (2)";#N/A,#N/A,FALSE,"GME";#N/A,#N/A,FALSE,"masez"}</definedName>
    <definedName name="curvas3" hidden="1">{#N/A,#N/A,FALSE,"masez (10)";#N/A,#N/A,FALSE,"masez (7)";#N/A,#N/A,FALSE,"masez (6)";#N/A,#N/A,FALSE,"masez (5)";#N/A,#N/A,FALSE,"masez (4)";#N/A,#N/A,FALSE,"masez (3)";#N/A,#N/A,FALSE,"masez (2)";#N/A,#N/A,FALSE,"GME";#N/A,#N/A,FALSE,"masez"}</definedName>
    <definedName name="czxx" localSheetId="2" hidden="1">{#N/A,#N/A,FALSE,"Total_OC015";#N/A,#N/A,FALSE,"ADMIN";#N/A,#N/A,FALSE,"PROCES";#N/A,#N/A,FALSE,"mecan";#N/A,#N/A,FALSE,"civil";#N/A,#N/A,FALSE,"CAÑER";#N/A,#N/A,FALSE,"ELEC";#N/A,#N/A,FALSE,"INSTR"}</definedName>
    <definedName name="czxx" localSheetId="1" hidden="1">{#N/A,#N/A,FALSE,"Total_OC015";#N/A,#N/A,FALSE,"ADMIN";#N/A,#N/A,FALSE,"PROCES";#N/A,#N/A,FALSE,"mecan";#N/A,#N/A,FALSE,"civil";#N/A,#N/A,FALSE,"CAÑER";#N/A,#N/A,FALSE,"ELEC";#N/A,#N/A,FALSE,"INSTR"}</definedName>
    <definedName name="czxx" localSheetId="3" hidden="1">{#N/A,#N/A,FALSE,"Total_OC015";#N/A,#N/A,FALSE,"ADMIN";#N/A,#N/A,FALSE,"PROCES";#N/A,#N/A,FALSE,"mecan";#N/A,#N/A,FALSE,"civil";#N/A,#N/A,FALSE,"CAÑER";#N/A,#N/A,FALSE,"ELEC";#N/A,#N/A,FALSE,"INSTR"}</definedName>
    <definedName name="czxx" localSheetId="10" hidden="1">{#N/A,#N/A,FALSE,"Total_OC015";#N/A,#N/A,FALSE,"ADMIN";#N/A,#N/A,FALSE,"PROCES";#N/A,#N/A,FALSE,"mecan";#N/A,#N/A,FALSE,"civil";#N/A,#N/A,FALSE,"CAÑER";#N/A,#N/A,FALSE,"ELEC";#N/A,#N/A,FALSE,"INSTR"}</definedName>
    <definedName name="czxx" hidden="1">{#N/A,#N/A,FALSE,"Total_OC015";#N/A,#N/A,FALSE,"ADMIN";#N/A,#N/A,FALSE,"PROCES";#N/A,#N/A,FALSE,"mecan";#N/A,#N/A,FALSE,"civil";#N/A,#N/A,FALSE,"CAÑER";#N/A,#N/A,FALSE,"ELEC";#N/A,#N/A,FALSE,"INSTR"}</definedName>
    <definedName name="d" localSheetId="2"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d" localSheetId="1"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d" localSheetId="3"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d" localSheetId="10"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d"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dad" localSheetId="2" hidden="1">{#N/A,#N/A,FALSE,"Total_OC015";#N/A,#N/A,FALSE,"ADMIN";#N/A,#N/A,FALSE,"PROCES";#N/A,#N/A,FALSE,"mecan";#N/A,#N/A,FALSE,"civil";#N/A,#N/A,FALSE,"CAÑER";#N/A,#N/A,FALSE,"ELEC";#N/A,#N/A,FALSE,"INSTR"}</definedName>
    <definedName name="dad" localSheetId="1" hidden="1">{#N/A,#N/A,FALSE,"Total_OC015";#N/A,#N/A,FALSE,"ADMIN";#N/A,#N/A,FALSE,"PROCES";#N/A,#N/A,FALSE,"mecan";#N/A,#N/A,FALSE,"civil";#N/A,#N/A,FALSE,"CAÑER";#N/A,#N/A,FALSE,"ELEC";#N/A,#N/A,FALSE,"INSTR"}</definedName>
    <definedName name="dad" localSheetId="3" hidden="1">{#N/A,#N/A,FALSE,"Total_OC015";#N/A,#N/A,FALSE,"ADMIN";#N/A,#N/A,FALSE,"PROCES";#N/A,#N/A,FALSE,"mecan";#N/A,#N/A,FALSE,"civil";#N/A,#N/A,FALSE,"CAÑER";#N/A,#N/A,FALSE,"ELEC";#N/A,#N/A,FALSE,"INSTR"}</definedName>
    <definedName name="dad" localSheetId="10" hidden="1">{#N/A,#N/A,FALSE,"Total_OC015";#N/A,#N/A,FALSE,"ADMIN";#N/A,#N/A,FALSE,"PROCES";#N/A,#N/A,FALSE,"mecan";#N/A,#N/A,FALSE,"civil";#N/A,#N/A,FALSE,"CAÑER";#N/A,#N/A,FALSE,"ELEC";#N/A,#N/A,FALSE,"INSTR"}</definedName>
    <definedName name="dad" hidden="1">{#N/A,#N/A,FALSE,"Total_OC015";#N/A,#N/A,FALSE,"ADMIN";#N/A,#N/A,FALSE,"PROCES";#N/A,#N/A,FALSE,"mecan";#N/A,#N/A,FALSE,"civil";#N/A,#N/A,FALSE,"CAÑER";#N/A,#N/A,FALSE,"ELEC";#N/A,#N/A,FALSE,"INSTR"}</definedName>
    <definedName name="Datos1" localSheetId="2"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Datos1" localSheetId="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Datos1" localSheetId="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Datos1" localSheetId="10"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Datos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davcas" localSheetId="2" hidden="1">{#N/A,#N/A,FALSE,"TEC-01";#N/A,#N/A,FALSE,"TEC - 02";#N/A,#N/A,FALSE,"TEC - 03";#N/A,#N/A,FALSE,"TEC - 04";#N/A,#N/A,FALSE,"TEC-07";#N/A,#N/A,FALSE,"TEC-08";#N/A,#N/A,FALSE,"TEC - 09A";#N/A,#N/A,FALSE,"TEC - 09B";#N/A,#N/A,FALSE,"TEC - 09C";#N/A,#N/A,FALSE,"TEC - 10";#N/A,#N/A,FALSE,"TEC-11"}</definedName>
    <definedName name="davcas" localSheetId="1" hidden="1">{#N/A,#N/A,FALSE,"TEC-01";#N/A,#N/A,FALSE,"TEC - 02";#N/A,#N/A,FALSE,"TEC - 03";#N/A,#N/A,FALSE,"TEC - 04";#N/A,#N/A,FALSE,"TEC-07";#N/A,#N/A,FALSE,"TEC-08";#N/A,#N/A,FALSE,"TEC - 09A";#N/A,#N/A,FALSE,"TEC - 09B";#N/A,#N/A,FALSE,"TEC - 09C";#N/A,#N/A,FALSE,"TEC - 10";#N/A,#N/A,FALSE,"TEC-11"}</definedName>
    <definedName name="davcas" localSheetId="3" hidden="1">{#N/A,#N/A,FALSE,"TEC-01";#N/A,#N/A,FALSE,"TEC - 02";#N/A,#N/A,FALSE,"TEC - 03";#N/A,#N/A,FALSE,"TEC - 04";#N/A,#N/A,FALSE,"TEC-07";#N/A,#N/A,FALSE,"TEC-08";#N/A,#N/A,FALSE,"TEC - 09A";#N/A,#N/A,FALSE,"TEC - 09B";#N/A,#N/A,FALSE,"TEC - 09C";#N/A,#N/A,FALSE,"TEC - 10";#N/A,#N/A,FALSE,"TEC-11"}</definedName>
    <definedName name="davcas" localSheetId="10" hidden="1">{#N/A,#N/A,FALSE,"TEC-01";#N/A,#N/A,FALSE,"TEC - 02";#N/A,#N/A,FALSE,"TEC - 03";#N/A,#N/A,FALSE,"TEC - 04";#N/A,#N/A,FALSE,"TEC-07";#N/A,#N/A,FALSE,"TEC-08";#N/A,#N/A,FALSE,"TEC - 09A";#N/A,#N/A,FALSE,"TEC - 09B";#N/A,#N/A,FALSE,"TEC - 09C";#N/A,#N/A,FALSE,"TEC - 10";#N/A,#N/A,FALSE,"TEC-11"}</definedName>
    <definedName name="davcas" hidden="1">{#N/A,#N/A,FALSE,"TEC-01";#N/A,#N/A,FALSE,"TEC - 02";#N/A,#N/A,FALSE,"TEC - 03";#N/A,#N/A,FALSE,"TEC - 04";#N/A,#N/A,FALSE,"TEC-07";#N/A,#N/A,FALSE,"TEC-08";#N/A,#N/A,FALSE,"TEC - 09A";#N/A,#N/A,FALSE,"TEC - 09B";#N/A,#N/A,FALSE,"TEC - 09C";#N/A,#N/A,FALSE,"TEC - 10";#N/A,#N/A,FALSE,"TEC-11"}</definedName>
    <definedName name="david" localSheetId="2" hidden="1">{#N/A,#N/A,FALSE,"TEC-01";#N/A,#N/A,FALSE,"TEC - 02";#N/A,#N/A,FALSE,"TEC - 03";#N/A,#N/A,FALSE,"TEC - 04";#N/A,#N/A,FALSE,"TEC-07";#N/A,#N/A,FALSE,"TEC-08";#N/A,#N/A,FALSE,"TEC - 09A";#N/A,#N/A,FALSE,"TEC - 09B";#N/A,#N/A,FALSE,"TEC - 09C";#N/A,#N/A,FALSE,"TEC - 10";#N/A,#N/A,FALSE,"TEC-11"}</definedName>
    <definedName name="david" localSheetId="1" hidden="1">{#N/A,#N/A,FALSE,"TEC-01";#N/A,#N/A,FALSE,"TEC - 02";#N/A,#N/A,FALSE,"TEC - 03";#N/A,#N/A,FALSE,"TEC - 04";#N/A,#N/A,FALSE,"TEC-07";#N/A,#N/A,FALSE,"TEC-08";#N/A,#N/A,FALSE,"TEC - 09A";#N/A,#N/A,FALSE,"TEC - 09B";#N/A,#N/A,FALSE,"TEC - 09C";#N/A,#N/A,FALSE,"TEC - 10";#N/A,#N/A,FALSE,"TEC-11"}</definedName>
    <definedName name="david" localSheetId="3" hidden="1">{#N/A,#N/A,FALSE,"TEC-01";#N/A,#N/A,FALSE,"TEC - 02";#N/A,#N/A,FALSE,"TEC - 03";#N/A,#N/A,FALSE,"TEC - 04";#N/A,#N/A,FALSE,"TEC-07";#N/A,#N/A,FALSE,"TEC-08";#N/A,#N/A,FALSE,"TEC - 09A";#N/A,#N/A,FALSE,"TEC - 09B";#N/A,#N/A,FALSE,"TEC - 09C";#N/A,#N/A,FALSE,"TEC - 10";#N/A,#N/A,FALSE,"TEC-11"}</definedName>
    <definedName name="david" localSheetId="10" hidden="1">{#N/A,#N/A,FALSE,"TEC-01";#N/A,#N/A,FALSE,"TEC - 02";#N/A,#N/A,FALSE,"TEC - 03";#N/A,#N/A,FALSE,"TEC - 04";#N/A,#N/A,FALSE,"TEC-07";#N/A,#N/A,FALSE,"TEC-08";#N/A,#N/A,FALSE,"TEC - 09A";#N/A,#N/A,FALSE,"TEC - 09B";#N/A,#N/A,FALSE,"TEC - 09C";#N/A,#N/A,FALSE,"TEC - 10";#N/A,#N/A,FALSE,"TEC-11"}</definedName>
    <definedName name="david" hidden="1">{#N/A,#N/A,FALSE,"TEC-01";#N/A,#N/A,FALSE,"TEC - 02";#N/A,#N/A,FALSE,"TEC - 03";#N/A,#N/A,FALSE,"TEC - 04";#N/A,#N/A,FALSE,"TEC-07";#N/A,#N/A,FALSE,"TEC-08";#N/A,#N/A,FALSE,"TEC - 09A";#N/A,#N/A,FALSE,"TEC - 09B";#N/A,#N/A,FALSE,"TEC - 09C";#N/A,#N/A,FALSE,"TEC - 10";#N/A,#N/A,FALSE,"TEC-11"}</definedName>
    <definedName name="dcfADScf" localSheetId="2" hidden="1">{#N/A,#N/A,FALSE,"Total_OC015";#N/A,#N/A,FALSE,"ADMIN";#N/A,#N/A,FALSE,"PROCES";#N/A,#N/A,FALSE,"mecan";#N/A,#N/A,FALSE,"civil";#N/A,#N/A,FALSE,"CAÑER";#N/A,#N/A,FALSE,"ELEC";#N/A,#N/A,FALSE,"INSTR"}</definedName>
    <definedName name="dcfADScf" localSheetId="1" hidden="1">{#N/A,#N/A,FALSE,"Total_OC015";#N/A,#N/A,FALSE,"ADMIN";#N/A,#N/A,FALSE,"PROCES";#N/A,#N/A,FALSE,"mecan";#N/A,#N/A,FALSE,"civil";#N/A,#N/A,FALSE,"CAÑER";#N/A,#N/A,FALSE,"ELEC";#N/A,#N/A,FALSE,"INSTR"}</definedName>
    <definedName name="dcfADScf" localSheetId="3" hidden="1">{#N/A,#N/A,FALSE,"Total_OC015";#N/A,#N/A,FALSE,"ADMIN";#N/A,#N/A,FALSE,"PROCES";#N/A,#N/A,FALSE,"mecan";#N/A,#N/A,FALSE,"civil";#N/A,#N/A,FALSE,"CAÑER";#N/A,#N/A,FALSE,"ELEC";#N/A,#N/A,FALSE,"INSTR"}</definedName>
    <definedName name="dcfADScf" localSheetId="10" hidden="1">{#N/A,#N/A,FALSE,"Total_OC015";#N/A,#N/A,FALSE,"ADMIN";#N/A,#N/A,FALSE,"PROCES";#N/A,#N/A,FALSE,"mecan";#N/A,#N/A,FALSE,"civil";#N/A,#N/A,FALSE,"CAÑER";#N/A,#N/A,FALSE,"ELEC";#N/A,#N/A,FALSE,"INSTR"}</definedName>
    <definedName name="dcfADScf" hidden="1">{#N/A,#N/A,FALSE,"Total_OC015";#N/A,#N/A,FALSE,"ADMIN";#N/A,#N/A,FALSE,"PROCES";#N/A,#N/A,FALSE,"mecan";#N/A,#N/A,FALSE,"civil";#N/A,#N/A,FALSE,"CAÑER";#N/A,#N/A,FALSE,"ELEC";#N/A,#N/A,FALSE,"INSTR"}</definedName>
    <definedName name="DD" localSheetId="2"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DD" localSheetId="1"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DD" localSheetId="3"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DD" localSheetId="10"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DD"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DDD" localSheetId="2" hidden="1">{#N/A,#N/A,FALSE,"summary";#N/A,#N/A,FALSE,"SumGraph"}</definedName>
    <definedName name="DDD" localSheetId="1" hidden="1">{#N/A,#N/A,FALSE,"summary";#N/A,#N/A,FALSE,"SumGraph"}</definedName>
    <definedName name="DDD" localSheetId="3" hidden="1">{#N/A,#N/A,FALSE,"summary";#N/A,#N/A,FALSE,"SumGraph"}</definedName>
    <definedName name="DDD" localSheetId="10" hidden="1">{#N/A,#N/A,FALSE,"summary";#N/A,#N/A,FALSE,"SumGraph"}</definedName>
    <definedName name="DDD" hidden="1">{#N/A,#N/A,FALSE,"summary";#N/A,#N/A,FALSE,"SumGraph"}</definedName>
    <definedName name="ddddd" localSheetId="2"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ddddd" localSheetId="1"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ddddd" localSheetId="3"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ddddd" localSheetId="10"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ddddd"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DDDDDD" localSheetId="2" hidden="1">{"DETALLE_1996",#N/A,FALSE,"flujo";"DETALLE_1997",#N/A,FALSE,"flujo";"GASTOS_INCURRIDOS_1996",#N/A,FALSE,"flujo";"GASTOS_PROGRAMADOS_PARA_1997",#N/A,FALSE,"flujo";#N/A,#N/A,FALSE,"comparat";#N/A,#N/A,FALSE,"costos";#N/A,#N/A,FALSE,"proyctrol"}</definedName>
    <definedName name="DDDDDD" localSheetId="1" hidden="1">{"DETALLE_1996",#N/A,FALSE,"flujo";"DETALLE_1997",#N/A,FALSE,"flujo";"GASTOS_INCURRIDOS_1996",#N/A,FALSE,"flujo";"GASTOS_PROGRAMADOS_PARA_1997",#N/A,FALSE,"flujo";#N/A,#N/A,FALSE,"comparat";#N/A,#N/A,FALSE,"costos";#N/A,#N/A,FALSE,"proyctrol"}</definedName>
    <definedName name="DDDDDD" localSheetId="3" hidden="1">{"DETALLE_1996",#N/A,FALSE,"flujo";"DETALLE_1997",#N/A,FALSE,"flujo";"GASTOS_INCURRIDOS_1996",#N/A,FALSE,"flujo";"GASTOS_PROGRAMADOS_PARA_1997",#N/A,FALSE,"flujo";#N/A,#N/A,FALSE,"comparat";#N/A,#N/A,FALSE,"costos";#N/A,#N/A,FALSE,"proyctrol"}</definedName>
    <definedName name="DDDDDD" localSheetId="10" hidden="1">{"DETALLE_1996",#N/A,FALSE,"flujo";"DETALLE_1997",#N/A,FALSE,"flujo";"GASTOS_INCURRIDOS_1996",#N/A,FALSE,"flujo";"GASTOS_PROGRAMADOS_PARA_1997",#N/A,FALSE,"flujo";#N/A,#N/A,FALSE,"comparat";#N/A,#N/A,FALSE,"costos";#N/A,#N/A,FALSE,"proyctrol"}</definedName>
    <definedName name="DDDDDD" hidden="1">{"DETALLE_1996",#N/A,FALSE,"flujo";"DETALLE_1997",#N/A,FALSE,"flujo";"GASTOS_INCURRIDOS_1996",#N/A,FALSE,"flujo";"GASTOS_PROGRAMADOS_PARA_1997",#N/A,FALSE,"flujo";#N/A,#N/A,FALSE,"comparat";#N/A,#N/A,FALSE,"costos";#N/A,#N/A,FALSE,"proyctrol"}</definedName>
    <definedName name="DDDFGVDS" localSheetId="2" hidden="1">{#N/A,#N/A,FALSE,"Total_OC015";#N/A,#N/A,FALSE,"ADMIN";#N/A,#N/A,FALSE,"PROCES";#N/A,#N/A,FALSE,"mecan";#N/A,#N/A,FALSE,"civil";#N/A,#N/A,FALSE,"CAÑER";#N/A,#N/A,FALSE,"ELEC";#N/A,#N/A,FALSE,"INSTR"}</definedName>
    <definedName name="DDDFGVDS" localSheetId="1" hidden="1">{#N/A,#N/A,FALSE,"Total_OC015";#N/A,#N/A,FALSE,"ADMIN";#N/A,#N/A,FALSE,"PROCES";#N/A,#N/A,FALSE,"mecan";#N/A,#N/A,FALSE,"civil";#N/A,#N/A,FALSE,"CAÑER";#N/A,#N/A,FALSE,"ELEC";#N/A,#N/A,FALSE,"INSTR"}</definedName>
    <definedName name="DDDFGVDS" localSheetId="3" hidden="1">{#N/A,#N/A,FALSE,"Total_OC015";#N/A,#N/A,FALSE,"ADMIN";#N/A,#N/A,FALSE,"PROCES";#N/A,#N/A,FALSE,"mecan";#N/A,#N/A,FALSE,"civil";#N/A,#N/A,FALSE,"CAÑER";#N/A,#N/A,FALSE,"ELEC";#N/A,#N/A,FALSE,"INSTR"}</definedName>
    <definedName name="DDDFGVDS" localSheetId="10" hidden="1">{#N/A,#N/A,FALSE,"Total_OC015";#N/A,#N/A,FALSE,"ADMIN";#N/A,#N/A,FALSE,"PROCES";#N/A,#N/A,FALSE,"mecan";#N/A,#N/A,FALSE,"civil";#N/A,#N/A,FALSE,"CAÑER";#N/A,#N/A,FALSE,"ELEC";#N/A,#N/A,FALSE,"INSTR"}</definedName>
    <definedName name="DDDFGVDS" hidden="1">{#N/A,#N/A,FALSE,"Total_OC015";#N/A,#N/A,FALSE,"ADMIN";#N/A,#N/A,FALSE,"PROCES";#N/A,#N/A,FALSE,"mecan";#N/A,#N/A,FALSE,"civil";#N/A,#N/A,FALSE,"CAÑER";#N/A,#N/A,FALSE,"ELEC";#N/A,#N/A,FALSE,"INSTR"}</definedName>
    <definedName name="DDP" localSheetId="2" hidden="1">{"DETALLE_1996",#N/A,FALSE,"flujo";"DETALLE_1997",#N/A,FALSE,"flujo";"GASTOS_INCURRIDOS_1996",#N/A,FALSE,"flujo";"GASTOS_PROGRAMADOS_PARA_1997",#N/A,FALSE,"flujo";#N/A,#N/A,FALSE,"comparat";#N/A,#N/A,FALSE,"costos";#N/A,#N/A,FALSE,"proyctrol"}</definedName>
    <definedName name="DDP" localSheetId="1" hidden="1">{"DETALLE_1996",#N/A,FALSE,"flujo";"DETALLE_1997",#N/A,FALSE,"flujo";"GASTOS_INCURRIDOS_1996",#N/A,FALSE,"flujo";"GASTOS_PROGRAMADOS_PARA_1997",#N/A,FALSE,"flujo";#N/A,#N/A,FALSE,"comparat";#N/A,#N/A,FALSE,"costos";#N/A,#N/A,FALSE,"proyctrol"}</definedName>
    <definedName name="DDP" localSheetId="3" hidden="1">{"DETALLE_1996",#N/A,FALSE,"flujo";"DETALLE_1997",#N/A,FALSE,"flujo";"GASTOS_INCURRIDOS_1996",#N/A,FALSE,"flujo";"GASTOS_PROGRAMADOS_PARA_1997",#N/A,FALSE,"flujo";#N/A,#N/A,FALSE,"comparat";#N/A,#N/A,FALSE,"costos";#N/A,#N/A,FALSE,"proyctrol"}</definedName>
    <definedName name="DDP" localSheetId="10" hidden="1">{"DETALLE_1996",#N/A,FALSE,"flujo";"DETALLE_1997",#N/A,FALSE,"flujo";"GASTOS_INCURRIDOS_1996",#N/A,FALSE,"flujo";"GASTOS_PROGRAMADOS_PARA_1997",#N/A,FALSE,"flujo";#N/A,#N/A,FALSE,"comparat";#N/A,#N/A,FALSE,"costos";#N/A,#N/A,FALSE,"proyctrol"}</definedName>
    <definedName name="DDP" hidden="1">{"DETALLE_1996",#N/A,FALSE,"flujo";"DETALLE_1997",#N/A,FALSE,"flujo";"GASTOS_INCURRIDOS_1996",#N/A,FALSE,"flujo";"GASTOS_PROGRAMADOS_PARA_1997",#N/A,FALSE,"flujo";#N/A,#N/A,FALSE,"comparat";#N/A,#N/A,FALSE,"costos";#N/A,#N/A,FALSE,"proyctrol"}</definedName>
    <definedName name="des" localSheetId="2" hidden="1">{"DETALLE_1996",#N/A,FALSE,"flujo";"DETALLE_1997",#N/A,FALSE,"flujo";"GASTOS_INCURRIDOS_1996",#N/A,FALSE,"flujo";"GASTOS_PROGRAMADOS_PARA_1997",#N/A,FALSE,"flujo";#N/A,#N/A,FALSE,"comparat";#N/A,#N/A,FALSE,"costos";#N/A,#N/A,FALSE,"proyctrol"}</definedName>
    <definedName name="des" localSheetId="1" hidden="1">{"DETALLE_1996",#N/A,FALSE,"flujo";"DETALLE_1997",#N/A,FALSE,"flujo";"GASTOS_INCURRIDOS_1996",#N/A,FALSE,"flujo";"GASTOS_PROGRAMADOS_PARA_1997",#N/A,FALSE,"flujo";#N/A,#N/A,FALSE,"comparat";#N/A,#N/A,FALSE,"costos";#N/A,#N/A,FALSE,"proyctrol"}</definedName>
    <definedName name="des" localSheetId="3" hidden="1">{"DETALLE_1996",#N/A,FALSE,"flujo";"DETALLE_1997",#N/A,FALSE,"flujo";"GASTOS_INCURRIDOS_1996",#N/A,FALSE,"flujo";"GASTOS_PROGRAMADOS_PARA_1997",#N/A,FALSE,"flujo";#N/A,#N/A,FALSE,"comparat";#N/A,#N/A,FALSE,"costos";#N/A,#N/A,FALSE,"proyctrol"}</definedName>
    <definedName name="des" localSheetId="10" hidden="1">{"DETALLE_1996",#N/A,FALSE,"flujo";"DETALLE_1997",#N/A,FALSE,"flujo";"GASTOS_INCURRIDOS_1996",#N/A,FALSE,"flujo";"GASTOS_PROGRAMADOS_PARA_1997",#N/A,FALSE,"flujo";#N/A,#N/A,FALSE,"comparat";#N/A,#N/A,FALSE,"costos";#N/A,#N/A,FALSE,"proyctrol"}</definedName>
    <definedName name="des" hidden="1">{"DETALLE_1996",#N/A,FALSE,"flujo";"DETALLE_1997",#N/A,FALSE,"flujo";"GASTOS_INCURRIDOS_1996",#N/A,FALSE,"flujo";"GASTOS_PROGRAMADOS_PARA_1997",#N/A,FALSE,"flujo";#N/A,#N/A,FALSE,"comparat";#N/A,#N/A,FALSE,"costos";#N/A,#N/A,FALSE,"proyctrol"}</definedName>
    <definedName name="DESARROLLOSRIODELMEDIO" localSheetId="2" hidden="1">{#N/A,#N/A,FALSE,"summary";#N/A,#N/A,FALSE,"SumGraph"}</definedName>
    <definedName name="DESARROLLOSRIODELMEDIO" localSheetId="1" hidden="1">{#N/A,#N/A,FALSE,"summary";#N/A,#N/A,FALSE,"SumGraph"}</definedName>
    <definedName name="DESARROLLOSRIODELMEDIO" localSheetId="3" hidden="1">{#N/A,#N/A,FALSE,"summary";#N/A,#N/A,FALSE,"SumGraph"}</definedName>
    <definedName name="DESARROLLOSRIODELMEDIO" localSheetId="10" hidden="1">{#N/A,#N/A,FALSE,"summary";#N/A,#N/A,FALSE,"SumGraph"}</definedName>
    <definedName name="DESARROLLOSRIODELMEDIO" hidden="1">{#N/A,#N/A,FALSE,"summary";#N/A,#N/A,FALSE,"SumGraph"}</definedName>
    <definedName name="DESV" localSheetId="2" hidden="1">{#N/A,#N/A,FALSE,"Tapa";#N/A,#N/A,FALSE,"F005";#N/A,#N/A,FALSE,"F006";#N/A,#N/A,FALSE,"F007";#N/A,#N/A,FALSE,"F008";#N/A,#N/A,FALSE,"F009";#N/A,#N/A,FALSE,"F010";#N/A,#N/A,FALSE,"F011";#N/A,#N/A,FALSE,"F012";#N/A,#N/A,FALSE,"F013";#N/A,#N/A,FALSE,"F014";#N/A,#N/A,FALSE,"F015"}</definedName>
    <definedName name="DESV" localSheetId="1" hidden="1">{#N/A,#N/A,FALSE,"Tapa";#N/A,#N/A,FALSE,"F005";#N/A,#N/A,FALSE,"F006";#N/A,#N/A,FALSE,"F007";#N/A,#N/A,FALSE,"F008";#N/A,#N/A,FALSE,"F009";#N/A,#N/A,FALSE,"F010";#N/A,#N/A,FALSE,"F011";#N/A,#N/A,FALSE,"F012";#N/A,#N/A,FALSE,"F013";#N/A,#N/A,FALSE,"F014";#N/A,#N/A,FALSE,"F015"}</definedName>
    <definedName name="DESV" localSheetId="3" hidden="1">{#N/A,#N/A,FALSE,"Tapa";#N/A,#N/A,FALSE,"F005";#N/A,#N/A,FALSE,"F006";#N/A,#N/A,FALSE,"F007";#N/A,#N/A,FALSE,"F008";#N/A,#N/A,FALSE,"F009";#N/A,#N/A,FALSE,"F010";#N/A,#N/A,FALSE,"F011";#N/A,#N/A,FALSE,"F012";#N/A,#N/A,FALSE,"F013";#N/A,#N/A,FALSE,"F014";#N/A,#N/A,FALSE,"F015"}</definedName>
    <definedName name="DESV" localSheetId="10" hidden="1">{#N/A,#N/A,FALSE,"Tapa";#N/A,#N/A,FALSE,"F005";#N/A,#N/A,FALSE,"F006";#N/A,#N/A,FALSE,"F007";#N/A,#N/A,FALSE,"F008";#N/A,#N/A,FALSE,"F009";#N/A,#N/A,FALSE,"F010";#N/A,#N/A,FALSE,"F011";#N/A,#N/A,FALSE,"F012";#N/A,#N/A,FALSE,"F013";#N/A,#N/A,FALSE,"F014";#N/A,#N/A,FALSE,"F015"}</definedName>
    <definedName name="DESV" hidden="1">{#N/A,#N/A,FALSE,"Tapa";#N/A,#N/A,FALSE,"F005";#N/A,#N/A,FALSE,"F006";#N/A,#N/A,FALSE,"F007";#N/A,#N/A,FALSE,"F008";#N/A,#N/A,FALSE,"F009";#N/A,#N/A,FALSE,"F010";#N/A,#N/A,FALSE,"F011";#N/A,#N/A,FALSE,"F012";#N/A,#N/A,FALSE,"F013";#N/A,#N/A,FALSE,"F014";#N/A,#N/A,FALSE,"F015"}</definedName>
    <definedName name="dfdf" localSheetId="2" hidden="1">{#N/A,#N/A,FALSE,"Total_OC015";#N/A,#N/A,FALSE,"ADMIN";#N/A,#N/A,FALSE,"PROCES";#N/A,#N/A,FALSE,"mecan";#N/A,#N/A,FALSE,"civil";#N/A,#N/A,FALSE,"CAÑER";#N/A,#N/A,FALSE,"ELEC";#N/A,#N/A,FALSE,"INSTR"}</definedName>
    <definedName name="dfdf" localSheetId="1" hidden="1">{#N/A,#N/A,FALSE,"Total_OC015";#N/A,#N/A,FALSE,"ADMIN";#N/A,#N/A,FALSE,"PROCES";#N/A,#N/A,FALSE,"mecan";#N/A,#N/A,FALSE,"civil";#N/A,#N/A,FALSE,"CAÑER";#N/A,#N/A,FALSE,"ELEC";#N/A,#N/A,FALSE,"INSTR"}</definedName>
    <definedName name="dfdf" localSheetId="3" hidden="1">{#N/A,#N/A,FALSE,"Total_OC015";#N/A,#N/A,FALSE,"ADMIN";#N/A,#N/A,FALSE,"PROCES";#N/A,#N/A,FALSE,"mecan";#N/A,#N/A,FALSE,"civil";#N/A,#N/A,FALSE,"CAÑER";#N/A,#N/A,FALSE,"ELEC";#N/A,#N/A,FALSE,"INSTR"}</definedName>
    <definedName name="dfdf" localSheetId="10" hidden="1">{#N/A,#N/A,FALSE,"Total_OC015";#N/A,#N/A,FALSE,"ADMIN";#N/A,#N/A,FALSE,"PROCES";#N/A,#N/A,FALSE,"mecan";#N/A,#N/A,FALSE,"civil";#N/A,#N/A,FALSE,"CAÑER";#N/A,#N/A,FALSE,"ELEC";#N/A,#N/A,FALSE,"INSTR"}</definedName>
    <definedName name="dfdf" hidden="1">{#N/A,#N/A,FALSE,"Total_OC015";#N/A,#N/A,FALSE,"ADMIN";#N/A,#N/A,FALSE,"PROCES";#N/A,#N/A,FALSE,"mecan";#N/A,#N/A,FALSE,"civil";#N/A,#N/A,FALSE,"CAÑER";#N/A,#N/A,FALSE,"ELEC";#N/A,#N/A,FALSE,"INSTR"}</definedName>
    <definedName name="dfg" localSheetId="2" hidden="1">{#N/A,#N/A,TRUE,"Est. de Fact.";#N/A,#N/A,TRUE,"Capitulo 19";#N/A,#N/A,TRUE,"Proyecto P855"}</definedName>
    <definedName name="dfg" localSheetId="1" hidden="1">{#N/A,#N/A,TRUE,"Est. de Fact.";#N/A,#N/A,TRUE,"Capitulo 19";#N/A,#N/A,TRUE,"Proyecto P855"}</definedName>
    <definedName name="dfg" localSheetId="3" hidden="1">{#N/A,#N/A,TRUE,"Est. de Fact.";#N/A,#N/A,TRUE,"Capitulo 19";#N/A,#N/A,TRUE,"Proyecto P855"}</definedName>
    <definedName name="dfg" localSheetId="10" hidden="1">{#N/A,#N/A,TRUE,"Est. de Fact.";#N/A,#N/A,TRUE,"Capitulo 19";#N/A,#N/A,TRUE,"Proyecto P855"}</definedName>
    <definedName name="dfg" hidden="1">{#N/A,#N/A,TRUE,"Est. de Fact.";#N/A,#N/A,TRUE,"Capitulo 19";#N/A,#N/A,TRUE,"Proyecto P855"}</definedName>
    <definedName name="dfgfd" localSheetId="2" hidden="1">{#N/A,#N/A,TRUE,"Est. de Fact.";#N/A,#N/A,TRUE,"Capitulo 19";#N/A,#N/A,TRUE,"Proyecto P855"}</definedName>
    <definedName name="dfgfd" localSheetId="1" hidden="1">{#N/A,#N/A,TRUE,"Est. de Fact.";#N/A,#N/A,TRUE,"Capitulo 19";#N/A,#N/A,TRUE,"Proyecto P855"}</definedName>
    <definedName name="dfgfd" localSheetId="3" hidden="1">{#N/A,#N/A,TRUE,"Est. de Fact.";#N/A,#N/A,TRUE,"Capitulo 19";#N/A,#N/A,TRUE,"Proyecto P855"}</definedName>
    <definedName name="dfgfd" localSheetId="10" hidden="1">{#N/A,#N/A,TRUE,"Est. de Fact.";#N/A,#N/A,TRUE,"Capitulo 19";#N/A,#N/A,TRUE,"Proyecto P855"}</definedName>
    <definedName name="dfgfd" hidden="1">{#N/A,#N/A,TRUE,"Est. de Fact.";#N/A,#N/A,TRUE,"Capitulo 19";#N/A,#N/A,TRUE,"Proyecto P855"}</definedName>
    <definedName name="dfr" localSheetId="2" hidden="1">{#N/A,#N/A,FALSE,"masez (10)";#N/A,#N/A,FALSE,"masez (7)";#N/A,#N/A,FALSE,"masez (6)";#N/A,#N/A,FALSE,"masez (5)";#N/A,#N/A,FALSE,"masez (4)";#N/A,#N/A,FALSE,"masez (3)";#N/A,#N/A,FALSE,"masez (2)";#N/A,#N/A,FALSE,"GME";#N/A,#N/A,FALSE,"masez"}</definedName>
    <definedName name="dfr" localSheetId="1" hidden="1">{#N/A,#N/A,FALSE,"masez (10)";#N/A,#N/A,FALSE,"masez (7)";#N/A,#N/A,FALSE,"masez (6)";#N/A,#N/A,FALSE,"masez (5)";#N/A,#N/A,FALSE,"masez (4)";#N/A,#N/A,FALSE,"masez (3)";#N/A,#N/A,FALSE,"masez (2)";#N/A,#N/A,FALSE,"GME";#N/A,#N/A,FALSE,"masez"}</definedName>
    <definedName name="dfr" localSheetId="3" hidden="1">{#N/A,#N/A,FALSE,"masez (10)";#N/A,#N/A,FALSE,"masez (7)";#N/A,#N/A,FALSE,"masez (6)";#N/A,#N/A,FALSE,"masez (5)";#N/A,#N/A,FALSE,"masez (4)";#N/A,#N/A,FALSE,"masez (3)";#N/A,#N/A,FALSE,"masez (2)";#N/A,#N/A,FALSE,"GME";#N/A,#N/A,FALSE,"masez"}</definedName>
    <definedName name="dfr" localSheetId="10" hidden="1">{#N/A,#N/A,FALSE,"masez (10)";#N/A,#N/A,FALSE,"masez (7)";#N/A,#N/A,FALSE,"masez (6)";#N/A,#N/A,FALSE,"masez (5)";#N/A,#N/A,FALSE,"masez (4)";#N/A,#N/A,FALSE,"masez (3)";#N/A,#N/A,FALSE,"masez (2)";#N/A,#N/A,FALSE,"GME";#N/A,#N/A,FALSE,"masez"}</definedName>
    <definedName name="dfr" hidden="1">{#N/A,#N/A,FALSE,"masez (10)";#N/A,#N/A,FALSE,"masez (7)";#N/A,#N/A,FALSE,"masez (6)";#N/A,#N/A,FALSE,"masez (5)";#N/A,#N/A,FALSE,"masez (4)";#N/A,#N/A,FALSE,"masez (3)";#N/A,#N/A,FALSE,"masez (2)";#N/A,#N/A,FALSE,"GME";#N/A,#N/A,FALSE,"masez"}</definedName>
    <definedName name="dfre" localSheetId="2" hidden="1">{#N/A,#N/A,FALSE,"PEND INC";#N/A,#N/A,FALSE,"PEND MINM"}</definedName>
    <definedName name="dfre" localSheetId="1" hidden="1">{#N/A,#N/A,FALSE,"PEND INC";#N/A,#N/A,FALSE,"PEND MINM"}</definedName>
    <definedName name="dfre" localSheetId="3" hidden="1">{#N/A,#N/A,FALSE,"PEND INC";#N/A,#N/A,FALSE,"PEND MINM"}</definedName>
    <definedName name="dfre" localSheetId="10" hidden="1">{#N/A,#N/A,FALSE,"PEND INC";#N/A,#N/A,FALSE,"PEND MINM"}</definedName>
    <definedName name="dfre" hidden="1">{#N/A,#N/A,FALSE,"PEND INC";#N/A,#N/A,FALSE,"PEND MINM"}</definedName>
    <definedName name="diez" localSheetId="2" hidden="1">{#N/A,#N/A,FALSE,"TEC-01";#N/A,#N/A,FALSE,"TEC - 02";#N/A,#N/A,FALSE,"TEC - 03";#N/A,#N/A,FALSE,"TEC - 04";#N/A,#N/A,FALSE,"TEC-07";#N/A,#N/A,FALSE,"TEC-08";#N/A,#N/A,FALSE,"TEC - 09A";#N/A,#N/A,FALSE,"TEC - 09B";#N/A,#N/A,FALSE,"TEC - 09C";#N/A,#N/A,FALSE,"TEC - 10";#N/A,#N/A,FALSE,"TEC-11"}</definedName>
    <definedName name="diez" localSheetId="1" hidden="1">{#N/A,#N/A,FALSE,"TEC-01";#N/A,#N/A,FALSE,"TEC - 02";#N/A,#N/A,FALSE,"TEC - 03";#N/A,#N/A,FALSE,"TEC - 04";#N/A,#N/A,FALSE,"TEC-07";#N/A,#N/A,FALSE,"TEC-08";#N/A,#N/A,FALSE,"TEC - 09A";#N/A,#N/A,FALSE,"TEC - 09B";#N/A,#N/A,FALSE,"TEC - 09C";#N/A,#N/A,FALSE,"TEC - 10";#N/A,#N/A,FALSE,"TEC-11"}</definedName>
    <definedName name="diez" localSheetId="3" hidden="1">{#N/A,#N/A,FALSE,"TEC-01";#N/A,#N/A,FALSE,"TEC - 02";#N/A,#N/A,FALSE,"TEC - 03";#N/A,#N/A,FALSE,"TEC - 04";#N/A,#N/A,FALSE,"TEC-07";#N/A,#N/A,FALSE,"TEC-08";#N/A,#N/A,FALSE,"TEC - 09A";#N/A,#N/A,FALSE,"TEC - 09B";#N/A,#N/A,FALSE,"TEC - 09C";#N/A,#N/A,FALSE,"TEC - 10";#N/A,#N/A,FALSE,"TEC-11"}</definedName>
    <definedName name="diez" localSheetId="10" hidden="1">{#N/A,#N/A,FALSE,"TEC-01";#N/A,#N/A,FALSE,"TEC - 02";#N/A,#N/A,FALSE,"TEC - 03";#N/A,#N/A,FALSE,"TEC - 04";#N/A,#N/A,FALSE,"TEC-07";#N/A,#N/A,FALSE,"TEC-08";#N/A,#N/A,FALSE,"TEC - 09A";#N/A,#N/A,FALSE,"TEC - 09B";#N/A,#N/A,FALSE,"TEC - 09C";#N/A,#N/A,FALSE,"TEC - 10";#N/A,#N/A,FALSE,"TEC-11"}</definedName>
    <definedName name="diez" hidden="1">{#N/A,#N/A,FALSE,"TEC-01";#N/A,#N/A,FALSE,"TEC - 02";#N/A,#N/A,FALSE,"TEC - 03";#N/A,#N/A,FALSE,"TEC - 04";#N/A,#N/A,FALSE,"TEC-07";#N/A,#N/A,FALSE,"TEC-08";#N/A,#N/A,FALSE,"TEC - 09A";#N/A,#N/A,FALSE,"TEC - 09B";#N/A,#N/A,FALSE,"TEC - 09C";#N/A,#N/A,FALSE,"TEC - 10";#N/A,#N/A,FALSE,"TEC-11"}</definedName>
    <definedName name="DOS" localSheetId="2" hidden="1">{"DETALLE_1996",#N/A,FALSE,"flujo";"DETALLE_1997",#N/A,FALSE,"flujo";"GASTOS_INCURRIDOS_1996",#N/A,FALSE,"flujo";"GASTOS_PROGRAMADOS_PARA_1997",#N/A,FALSE,"flujo";#N/A,#N/A,FALSE,"comparat";#N/A,#N/A,FALSE,"costos";#N/A,#N/A,FALSE,"proyctrol"}</definedName>
    <definedName name="DOS" localSheetId="1" hidden="1">{"DETALLE_1996",#N/A,FALSE,"flujo";"DETALLE_1997",#N/A,FALSE,"flujo";"GASTOS_INCURRIDOS_1996",#N/A,FALSE,"flujo";"GASTOS_PROGRAMADOS_PARA_1997",#N/A,FALSE,"flujo";#N/A,#N/A,FALSE,"comparat";#N/A,#N/A,FALSE,"costos";#N/A,#N/A,FALSE,"proyctrol"}</definedName>
    <definedName name="DOS" localSheetId="3" hidden="1">{"DETALLE_1996",#N/A,FALSE,"flujo";"DETALLE_1997",#N/A,FALSE,"flujo";"GASTOS_INCURRIDOS_1996",#N/A,FALSE,"flujo";"GASTOS_PROGRAMADOS_PARA_1997",#N/A,FALSE,"flujo";#N/A,#N/A,FALSE,"comparat";#N/A,#N/A,FALSE,"costos";#N/A,#N/A,FALSE,"proyctrol"}</definedName>
    <definedName name="DOS" localSheetId="10" hidden="1">{"DETALLE_1996",#N/A,FALSE,"flujo";"DETALLE_1997",#N/A,FALSE,"flujo";"GASTOS_INCURRIDOS_1996",#N/A,FALSE,"flujo";"GASTOS_PROGRAMADOS_PARA_1997",#N/A,FALSE,"flujo";#N/A,#N/A,FALSE,"comparat";#N/A,#N/A,FALSE,"costos";#N/A,#N/A,FALSE,"proyctrol"}</definedName>
    <definedName name="DOS" hidden="1">{"DETALLE_1996",#N/A,FALSE,"flujo";"DETALLE_1997",#N/A,FALSE,"flujo";"GASTOS_INCURRIDOS_1996",#N/A,FALSE,"flujo";"GASTOS_PROGRAMADOS_PARA_1997",#N/A,FALSE,"flujo";#N/A,#N/A,FALSE,"comparat";#N/A,#N/A,FALSE,"costos";#N/A,#N/A,FALSE,"proyctrol"}</definedName>
    <definedName name="dotch" localSheetId="2" hidden="1">{"desarrollo",#N/A,FALSE,"Cámara Camión";"resumen",#N/A,FALSE,"Cámara Camión";"eqprod",#N/A,FALSE,"Cámara Camión"}</definedName>
    <definedName name="dotch" localSheetId="1" hidden="1">{"desarrollo",#N/A,FALSE,"Cámara Camión";"resumen",#N/A,FALSE,"Cámara Camión";"eqprod",#N/A,FALSE,"Cámara Camión"}</definedName>
    <definedName name="dotch" localSheetId="3" hidden="1">{"desarrollo",#N/A,FALSE,"Cámara Camión";"resumen",#N/A,FALSE,"Cámara Camión";"eqprod",#N/A,FALSE,"Cámara Camión"}</definedName>
    <definedName name="dotch" localSheetId="10" hidden="1">{"desarrollo",#N/A,FALSE,"Cámara Camión";"resumen",#N/A,FALSE,"Cámara Camión";"eqprod",#N/A,FALSE,"Cámara Camión"}</definedName>
    <definedName name="dotch" hidden="1">{"desarrollo",#N/A,FALSE,"Cámara Camión";"resumen",#N/A,FALSE,"Cámara Camión";"eqprod",#N/A,FALSE,"Cámara Camión"}</definedName>
    <definedName name="dotch4" localSheetId="2" hidden="1">{"desarrollo",#N/A,FALSE,"Cámara Camión";"resumen",#N/A,FALSE,"Cámara Camión";"eqprod",#N/A,FALSE,"Cámara Camión"}</definedName>
    <definedName name="dotch4" localSheetId="1" hidden="1">{"desarrollo",#N/A,FALSE,"Cámara Camión";"resumen",#N/A,FALSE,"Cámara Camión";"eqprod",#N/A,FALSE,"Cámara Camión"}</definedName>
    <definedName name="dotch4" localSheetId="3" hidden="1">{"desarrollo",#N/A,FALSE,"Cámara Camión";"resumen",#N/A,FALSE,"Cámara Camión";"eqprod",#N/A,FALSE,"Cámara Camión"}</definedName>
    <definedName name="dotch4" localSheetId="10" hidden="1">{"desarrollo",#N/A,FALSE,"Cámara Camión";"resumen",#N/A,FALSE,"Cámara Camión";"eqprod",#N/A,FALSE,"Cámara Camión"}</definedName>
    <definedName name="dotch4" hidden="1">{"desarrollo",#N/A,FALSE,"Cámara Camión";"resumen",#N/A,FALSE,"Cámara Camión";"eqprod",#N/A,FALSE,"Cámara Camión"}</definedName>
    <definedName name="ds" localSheetId="2" hidden="1">{#N/A,#N/A,FALSE,"masez (10)";#N/A,#N/A,FALSE,"masez (7)";#N/A,#N/A,FALSE,"masez (6)";#N/A,#N/A,FALSE,"masez (5)";#N/A,#N/A,FALSE,"masez (4)";#N/A,#N/A,FALSE,"masez (3)";#N/A,#N/A,FALSE,"masez (2)";#N/A,#N/A,FALSE,"GME";#N/A,#N/A,FALSE,"masez"}</definedName>
    <definedName name="ds" localSheetId="1" hidden="1">{#N/A,#N/A,FALSE,"masez (10)";#N/A,#N/A,FALSE,"masez (7)";#N/A,#N/A,FALSE,"masez (6)";#N/A,#N/A,FALSE,"masez (5)";#N/A,#N/A,FALSE,"masez (4)";#N/A,#N/A,FALSE,"masez (3)";#N/A,#N/A,FALSE,"masez (2)";#N/A,#N/A,FALSE,"GME";#N/A,#N/A,FALSE,"masez"}</definedName>
    <definedName name="ds" localSheetId="3" hidden="1">{#N/A,#N/A,FALSE,"masez (10)";#N/A,#N/A,FALSE,"masez (7)";#N/A,#N/A,FALSE,"masez (6)";#N/A,#N/A,FALSE,"masez (5)";#N/A,#N/A,FALSE,"masez (4)";#N/A,#N/A,FALSE,"masez (3)";#N/A,#N/A,FALSE,"masez (2)";#N/A,#N/A,FALSE,"GME";#N/A,#N/A,FALSE,"masez"}</definedName>
    <definedName name="ds" localSheetId="10" hidden="1">{#N/A,#N/A,FALSE,"masez (10)";#N/A,#N/A,FALSE,"masez (7)";#N/A,#N/A,FALSE,"masez (6)";#N/A,#N/A,FALSE,"masez (5)";#N/A,#N/A,FALSE,"masez (4)";#N/A,#N/A,FALSE,"masez (3)";#N/A,#N/A,FALSE,"masez (2)";#N/A,#N/A,FALSE,"GME";#N/A,#N/A,FALSE,"masez"}</definedName>
    <definedName name="ds" hidden="1">{#N/A,#N/A,FALSE,"masez (10)";#N/A,#N/A,FALSE,"masez (7)";#N/A,#N/A,FALSE,"masez (6)";#N/A,#N/A,FALSE,"masez (5)";#N/A,#N/A,FALSE,"masez (4)";#N/A,#N/A,FALSE,"masez (3)";#N/A,#N/A,FALSE,"masez (2)";#N/A,#N/A,FALSE,"GME";#N/A,#N/A,FALSE,"masez"}</definedName>
    <definedName name="dsc" localSheetId="2" hidden="1">{#N/A,#N/A,FALSE,"Costos_Elem_Hid";#N/A,#N/A,FALSE,"Costos_Elem_Hid";#N/A,#N/A,FALSE,"Costos_Elem_Hid"}</definedName>
    <definedName name="dsc" localSheetId="1" hidden="1">{#N/A,#N/A,FALSE,"Costos_Elem_Hid";#N/A,#N/A,FALSE,"Costos_Elem_Hid";#N/A,#N/A,FALSE,"Costos_Elem_Hid"}</definedName>
    <definedName name="dsc" localSheetId="3" hidden="1">{#N/A,#N/A,FALSE,"Costos_Elem_Hid";#N/A,#N/A,FALSE,"Costos_Elem_Hid";#N/A,#N/A,FALSE,"Costos_Elem_Hid"}</definedName>
    <definedName name="dsc" localSheetId="10" hidden="1">{#N/A,#N/A,FALSE,"Costos_Elem_Hid";#N/A,#N/A,FALSE,"Costos_Elem_Hid";#N/A,#N/A,FALSE,"Costos_Elem_Hid"}</definedName>
    <definedName name="dsc" hidden="1">{#N/A,#N/A,FALSE,"Costos_Elem_Hid";#N/A,#N/A,FALSE,"Costos_Elem_Hid";#N/A,#N/A,FALSE,"Costos_Elem_Hid"}</definedName>
    <definedName name="DSFDSFDS" localSheetId="2" hidden="1">{#N/A,#N/A,FALSE,"Total_OC015";#N/A,#N/A,FALSE,"ADMIN";#N/A,#N/A,FALSE,"PROCES";#N/A,#N/A,FALSE,"mecan";#N/A,#N/A,FALSE,"civil";#N/A,#N/A,FALSE,"CAÑER";#N/A,#N/A,FALSE,"ELEC";#N/A,#N/A,FALSE,"INSTR"}</definedName>
    <definedName name="DSFDSFDS" localSheetId="1" hidden="1">{#N/A,#N/A,FALSE,"Total_OC015";#N/A,#N/A,FALSE,"ADMIN";#N/A,#N/A,FALSE,"PROCES";#N/A,#N/A,FALSE,"mecan";#N/A,#N/A,FALSE,"civil";#N/A,#N/A,FALSE,"CAÑER";#N/A,#N/A,FALSE,"ELEC";#N/A,#N/A,FALSE,"INSTR"}</definedName>
    <definedName name="DSFDSFDS" localSheetId="3" hidden="1">{#N/A,#N/A,FALSE,"Total_OC015";#N/A,#N/A,FALSE,"ADMIN";#N/A,#N/A,FALSE,"PROCES";#N/A,#N/A,FALSE,"mecan";#N/A,#N/A,FALSE,"civil";#N/A,#N/A,FALSE,"CAÑER";#N/A,#N/A,FALSE,"ELEC";#N/A,#N/A,FALSE,"INSTR"}</definedName>
    <definedName name="DSFDSFDS" localSheetId="10" hidden="1">{#N/A,#N/A,FALSE,"Total_OC015";#N/A,#N/A,FALSE,"ADMIN";#N/A,#N/A,FALSE,"PROCES";#N/A,#N/A,FALSE,"mecan";#N/A,#N/A,FALSE,"civil";#N/A,#N/A,FALSE,"CAÑER";#N/A,#N/A,FALSE,"ELEC";#N/A,#N/A,FALSE,"INSTR"}</definedName>
    <definedName name="DSFDSFDS" hidden="1">{#N/A,#N/A,FALSE,"Total_OC015";#N/A,#N/A,FALSE,"ADMIN";#N/A,#N/A,FALSE,"PROCES";#N/A,#N/A,FALSE,"mecan";#N/A,#N/A,FALSE,"civil";#N/A,#N/A,FALSE,"CAÑER";#N/A,#N/A,FALSE,"ELEC";#N/A,#N/A,FALSE,"INSTR"}</definedName>
    <definedName name="dsfgdfg" localSheetId="2" hidden="1">{#N/A,#N/A,TRUE,"Est. de Fact.";#N/A,#N/A,TRUE,"Capitulo 19";#N/A,#N/A,TRUE,"Proyecto P855"}</definedName>
    <definedName name="dsfgdfg" localSheetId="1" hidden="1">{#N/A,#N/A,TRUE,"Est. de Fact.";#N/A,#N/A,TRUE,"Capitulo 19";#N/A,#N/A,TRUE,"Proyecto P855"}</definedName>
    <definedName name="dsfgdfg" localSheetId="3" hidden="1">{#N/A,#N/A,TRUE,"Est. de Fact.";#N/A,#N/A,TRUE,"Capitulo 19";#N/A,#N/A,TRUE,"Proyecto P855"}</definedName>
    <definedName name="dsfgdfg" localSheetId="10" hidden="1">{#N/A,#N/A,TRUE,"Est. de Fact.";#N/A,#N/A,TRUE,"Capitulo 19";#N/A,#N/A,TRUE,"Proyecto P855"}</definedName>
    <definedName name="dsfgdfg" hidden="1">{#N/A,#N/A,TRUE,"Est. de Fact.";#N/A,#N/A,TRUE,"Capitulo 19";#N/A,#N/A,TRUE,"Proyecto P855"}</definedName>
    <definedName name="DSVDSFS" localSheetId="2" hidden="1">{#N/A,#N/A,FALSE,"Total_OC015";#N/A,#N/A,FALSE,"ADMIN";#N/A,#N/A,FALSE,"PROCES";#N/A,#N/A,FALSE,"mecan";#N/A,#N/A,FALSE,"civil";#N/A,#N/A,FALSE,"CAÑER";#N/A,#N/A,FALSE,"ELEC";#N/A,#N/A,FALSE,"INSTR"}</definedName>
    <definedName name="DSVDSFS" localSheetId="1" hidden="1">{#N/A,#N/A,FALSE,"Total_OC015";#N/A,#N/A,FALSE,"ADMIN";#N/A,#N/A,FALSE,"PROCES";#N/A,#N/A,FALSE,"mecan";#N/A,#N/A,FALSE,"civil";#N/A,#N/A,FALSE,"CAÑER";#N/A,#N/A,FALSE,"ELEC";#N/A,#N/A,FALSE,"INSTR"}</definedName>
    <definedName name="DSVDSFS" localSheetId="3" hidden="1">{#N/A,#N/A,FALSE,"Total_OC015";#N/A,#N/A,FALSE,"ADMIN";#N/A,#N/A,FALSE,"PROCES";#N/A,#N/A,FALSE,"mecan";#N/A,#N/A,FALSE,"civil";#N/A,#N/A,FALSE,"CAÑER";#N/A,#N/A,FALSE,"ELEC";#N/A,#N/A,FALSE,"INSTR"}</definedName>
    <definedName name="DSVDSFS" localSheetId="10" hidden="1">{#N/A,#N/A,FALSE,"Total_OC015";#N/A,#N/A,FALSE,"ADMIN";#N/A,#N/A,FALSE,"PROCES";#N/A,#N/A,FALSE,"mecan";#N/A,#N/A,FALSE,"civil";#N/A,#N/A,FALSE,"CAÑER";#N/A,#N/A,FALSE,"ELEC";#N/A,#N/A,FALSE,"INSTR"}</definedName>
    <definedName name="DSVDSFS" hidden="1">{#N/A,#N/A,FALSE,"Total_OC015";#N/A,#N/A,FALSE,"ADMIN";#N/A,#N/A,FALSE,"PROCES";#N/A,#N/A,FALSE,"mecan";#N/A,#N/A,FALSE,"civil";#N/A,#N/A,FALSE,"CAÑER";#N/A,#N/A,FALSE,"ELEC";#N/A,#N/A,FALSE,"INSTR"}</definedName>
    <definedName name="ECO" localSheetId="2"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 localSheetId="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 localSheetId="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 localSheetId="10"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3333a" localSheetId="2"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3333a" localSheetId="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3333a" localSheetId="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3333a" localSheetId="10"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3333a"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a" localSheetId="2"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a" localSheetId="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a" localSheetId="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a" localSheetId="10"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a"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b" localSheetId="2"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b" localSheetId="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b" localSheetId="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b" localSheetId="10"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b"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c" localSheetId="2"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c" localSheetId="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c" localSheetId="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c" localSheetId="10"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c"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d" localSheetId="2"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d" localSheetId="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d" localSheetId="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d" localSheetId="10"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d"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d" localSheetId="2" hidden="1">{"DETALLE_1996",#N/A,FALSE,"flujo";"DETALLE_1997",#N/A,FALSE,"flujo";"GASTOS_INCURRIDOS_1996",#N/A,FALSE,"flujo";"GASTOS_PROGRAMADOS_PARA_1997",#N/A,FALSE,"flujo";#N/A,#N/A,FALSE,"comparat";#N/A,#N/A,FALSE,"costos";#N/A,#N/A,FALSE,"proyctrol"}</definedName>
    <definedName name="ed" localSheetId="1" hidden="1">{"DETALLE_1996",#N/A,FALSE,"flujo";"DETALLE_1997",#N/A,FALSE,"flujo";"GASTOS_INCURRIDOS_1996",#N/A,FALSE,"flujo";"GASTOS_PROGRAMADOS_PARA_1997",#N/A,FALSE,"flujo";#N/A,#N/A,FALSE,"comparat";#N/A,#N/A,FALSE,"costos";#N/A,#N/A,FALSE,"proyctrol"}</definedName>
    <definedName name="ed" localSheetId="3" hidden="1">{"DETALLE_1996",#N/A,FALSE,"flujo";"DETALLE_1997",#N/A,FALSE,"flujo";"GASTOS_INCURRIDOS_1996",#N/A,FALSE,"flujo";"GASTOS_PROGRAMADOS_PARA_1997",#N/A,FALSE,"flujo";#N/A,#N/A,FALSE,"comparat";#N/A,#N/A,FALSE,"costos";#N/A,#N/A,FALSE,"proyctrol"}</definedName>
    <definedName name="ed" localSheetId="10" hidden="1">{"DETALLE_1996",#N/A,FALSE,"flujo";"DETALLE_1997",#N/A,FALSE,"flujo";"GASTOS_INCURRIDOS_1996",#N/A,FALSE,"flujo";"GASTOS_PROGRAMADOS_PARA_1997",#N/A,FALSE,"flujo";#N/A,#N/A,FALSE,"comparat";#N/A,#N/A,FALSE,"costos";#N/A,#N/A,FALSE,"proyctrol"}</definedName>
    <definedName name="ed" hidden="1">{"DETALLE_1996",#N/A,FALSE,"flujo";"DETALLE_1997",#N/A,FALSE,"flujo";"GASTOS_INCURRIDOS_1996",#N/A,FALSE,"flujo";"GASTOS_PROGRAMADOS_PARA_1997",#N/A,FALSE,"flujo";#N/A,#N/A,FALSE,"comparat";#N/A,#N/A,FALSE,"costos";#N/A,#N/A,FALSE,"proyctrol"}</definedName>
    <definedName name="edede" localSheetId="2" hidden="1">{"DETALLE_1996",#N/A,FALSE,"flujo";"DETALLE_1997",#N/A,FALSE,"flujo";"GASTOS_INCURRIDOS_1996",#N/A,FALSE,"flujo";"GASTOS_PROGRAMADOS_PARA_1997",#N/A,FALSE,"flujo";#N/A,#N/A,FALSE,"comparat";#N/A,#N/A,FALSE,"costos";#N/A,#N/A,FALSE,"proyctrol"}</definedName>
    <definedName name="edede" localSheetId="1" hidden="1">{"DETALLE_1996",#N/A,FALSE,"flujo";"DETALLE_1997",#N/A,FALSE,"flujo";"GASTOS_INCURRIDOS_1996",#N/A,FALSE,"flujo";"GASTOS_PROGRAMADOS_PARA_1997",#N/A,FALSE,"flujo";#N/A,#N/A,FALSE,"comparat";#N/A,#N/A,FALSE,"costos";#N/A,#N/A,FALSE,"proyctrol"}</definedName>
    <definedName name="edede" localSheetId="3" hidden="1">{"DETALLE_1996",#N/A,FALSE,"flujo";"DETALLE_1997",#N/A,FALSE,"flujo";"GASTOS_INCURRIDOS_1996",#N/A,FALSE,"flujo";"GASTOS_PROGRAMADOS_PARA_1997",#N/A,FALSE,"flujo";#N/A,#N/A,FALSE,"comparat";#N/A,#N/A,FALSE,"costos";#N/A,#N/A,FALSE,"proyctrol"}</definedName>
    <definedName name="edede" localSheetId="10" hidden="1">{"DETALLE_1996",#N/A,FALSE,"flujo";"DETALLE_1997",#N/A,FALSE,"flujo";"GASTOS_INCURRIDOS_1996",#N/A,FALSE,"flujo";"GASTOS_PROGRAMADOS_PARA_1997",#N/A,FALSE,"flujo";#N/A,#N/A,FALSE,"comparat";#N/A,#N/A,FALSE,"costos";#N/A,#N/A,FALSE,"proyctrol"}</definedName>
    <definedName name="edede" hidden="1">{"DETALLE_1996",#N/A,FALSE,"flujo";"DETALLE_1997",#N/A,FALSE,"flujo";"GASTOS_INCURRIDOS_1996",#N/A,FALSE,"flujo";"GASTOS_PROGRAMADOS_PARA_1997",#N/A,FALSE,"flujo";#N/A,#N/A,FALSE,"comparat";#N/A,#N/A,FALSE,"costos";#N/A,#N/A,FALSE,"proyctrol"}</definedName>
    <definedName name="ededed" localSheetId="2" hidden="1">{#N/A,#N/A,TRUE,"Est. de Fact.";#N/A,#N/A,TRUE,"Capitulo 19";#N/A,#N/A,TRUE,"Proyecto P855"}</definedName>
    <definedName name="ededed" localSheetId="1" hidden="1">{#N/A,#N/A,TRUE,"Est. de Fact.";#N/A,#N/A,TRUE,"Capitulo 19";#N/A,#N/A,TRUE,"Proyecto P855"}</definedName>
    <definedName name="ededed" localSheetId="3" hidden="1">{#N/A,#N/A,TRUE,"Est. de Fact.";#N/A,#N/A,TRUE,"Capitulo 19";#N/A,#N/A,TRUE,"Proyecto P855"}</definedName>
    <definedName name="ededed" localSheetId="10" hidden="1">{#N/A,#N/A,TRUE,"Est. de Fact.";#N/A,#N/A,TRUE,"Capitulo 19";#N/A,#N/A,TRUE,"Proyecto P855"}</definedName>
    <definedName name="ededed" hidden="1">{#N/A,#N/A,TRUE,"Est. de Fact.";#N/A,#N/A,TRUE,"Capitulo 19";#N/A,#N/A,TRUE,"Proyecto P855"}</definedName>
    <definedName name="edr" localSheetId="2" hidden="1">{"DETALLE_1996",#N/A,FALSE,"flujo";"DETALLE_1997",#N/A,FALSE,"flujo";"GASTOS_INCURRIDOS_1996",#N/A,FALSE,"flujo";"GASTOS_PROGRAMADOS_PARA_1997",#N/A,FALSE,"flujo";#N/A,#N/A,FALSE,"comparat";#N/A,#N/A,FALSE,"costos";#N/A,#N/A,FALSE,"proyctrol"}</definedName>
    <definedName name="edr" localSheetId="1" hidden="1">{"DETALLE_1996",#N/A,FALSE,"flujo";"DETALLE_1997",#N/A,FALSE,"flujo";"GASTOS_INCURRIDOS_1996",#N/A,FALSE,"flujo";"GASTOS_PROGRAMADOS_PARA_1997",#N/A,FALSE,"flujo";#N/A,#N/A,FALSE,"comparat";#N/A,#N/A,FALSE,"costos";#N/A,#N/A,FALSE,"proyctrol"}</definedName>
    <definedName name="edr" localSheetId="3" hidden="1">{"DETALLE_1996",#N/A,FALSE,"flujo";"DETALLE_1997",#N/A,FALSE,"flujo";"GASTOS_INCURRIDOS_1996",#N/A,FALSE,"flujo";"GASTOS_PROGRAMADOS_PARA_1997",#N/A,FALSE,"flujo";#N/A,#N/A,FALSE,"comparat";#N/A,#N/A,FALSE,"costos";#N/A,#N/A,FALSE,"proyctrol"}</definedName>
    <definedName name="edr" localSheetId="10" hidden="1">{"DETALLE_1996",#N/A,FALSE,"flujo";"DETALLE_1997",#N/A,FALSE,"flujo";"GASTOS_INCURRIDOS_1996",#N/A,FALSE,"flujo";"GASTOS_PROGRAMADOS_PARA_1997",#N/A,FALSE,"flujo";#N/A,#N/A,FALSE,"comparat";#N/A,#N/A,FALSE,"costos";#N/A,#N/A,FALSE,"proyctrol"}</definedName>
    <definedName name="edr" hidden="1">{"DETALLE_1996",#N/A,FALSE,"flujo";"DETALLE_1997",#N/A,FALSE,"flujo";"GASTOS_INCURRIDOS_1996",#N/A,FALSE,"flujo";"GASTOS_PROGRAMADOS_PARA_1997",#N/A,FALSE,"flujo";#N/A,#N/A,FALSE,"comparat";#N/A,#N/A,FALSE,"costos";#N/A,#N/A,FALSE,"proyctrol"}</definedName>
    <definedName name="edrd" localSheetId="2" hidden="1">{"MO(BASE)",#N/A,FALSE,"MO(BASE)";"MO(BASE)1",#N/A,FALSE,"MO(BASE)";"MO(BASE)2",#N/A,FALSE,"MO(BASE)"}</definedName>
    <definedName name="edrd" localSheetId="1" hidden="1">{"MO(BASE)",#N/A,FALSE,"MO(BASE)";"MO(BASE)1",#N/A,FALSE,"MO(BASE)";"MO(BASE)2",#N/A,FALSE,"MO(BASE)"}</definedName>
    <definedName name="edrd" localSheetId="3" hidden="1">{"MO(BASE)",#N/A,FALSE,"MO(BASE)";"MO(BASE)1",#N/A,FALSE,"MO(BASE)";"MO(BASE)2",#N/A,FALSE,"MO(BASE)"}</definedName>
    <definedName name="edrd" localSheetId="10" hidden="1">{"MO(BASE)",#N/A,FALSE,"MO(BASE)";"MO(BASE)1",#N/A,FALSE,"MO(BASE)";"MO(BASE)2",#N/A,FALSE,"MO(BASE)"}</definedName>
    <definedName name="edrd" hidden="1">{"MO(BASE)",#N/A,FALSE,"MO(BASE)";"MO(BASE)1",#N/A,FALSE,"MO(BASE)";"MO(BASE)2",#N/A,FALSE,"MO(BASE)"}</definedName>
    <definedName name="ee" localSheetId="2" hidden="1">{"Graf_Carga Trab",#N/A,FALSE,"Grafi_Carga Trab";"Graf_Venta Flujo",#N/A,FALSE,"Grafi_Carga Trab"}</definedName>
    <definedName name="ee" localSheetId="1" hidden="1">{"Graf_Carga Trab",#N/A,FALSE,"Grafi_Carga Trab";"Graf_Venta Flujo",#N/A,FALSE,"Grafi_Carga Trab"}</definedName>
    <definedName name="ee" localSheetId="3" hidden="1">{"Graf_Carga Trab",#N/A,FALSE,"Grafi_Carga Trab";"Graf_Venta Flujo",#N/A,FALSE,"Grafi_Carga Trab"}</definedName>
    <definedName name="ee" localSheetId="10" hidden="1">{"Graf_Carga Trab",#N/A,FALSE,"Grafi_Carga Trab";"Graf_Venta Flujo",#N/A,FALSE,"Grafi_Carga Trab"}</definedName>
    <definedName name="ee" hidden="1">{"Graf_Carga Trab",#N/A,FALSE,"Grafi_Carga Trab";"Graf_Venta Flujo",#N/A,FALSE,"Grafi_Carga Trab"}</definedName>
    <definedName name="eea" localSheetId="2" hidden="1">{#N/A,#N/A,FALSE,"masez (10)";#N/A,#N/A,FALSE,"masez (7)";#N/A,#N/A,FALSE,"masez (6)";#N/A,#N/A,FALSE,"masez (5)";#N/A,#N/A,FALSE,"masez (4)";#N/A,#N/A,FALSE,"masez (3)";#N/A,#N/A,FALSE,"masez (2)";#N/A,#N/A,FALSE,"GME";#N/A,#N/A,FALSE,"masez"}</definedName>
    <definedName name="eea" localSheetId="1" hidden="1">{#N/A,#N/A,FALSE,"masez (10)";#N/A,#N/A,FALSE,"masez (7)";#N/A,#N/A,FALSE,"masez (6)";#N/A,#N/A,FALSE,"masez (5)";#N/A,#N/A,FALSE,"masez (4)";#N/A,#N/A,FALSE,"masez (3)";#N/A,#N/A,FALSE,"masez (2)";#N/A,#N/A,FALSE,"GME";#N/A,#N/A,FALSE,"masez"}</definedName>
    <definedName name="eea" localSheetId="3" hidden="1">{#N/A,#N/A,FALSE,"masez (10)";#N/A,#N/A,FALSE,"masez (7)";#N/A,#N/A,FALSE,"masez (6)";#N/A,#N/A,FALSE,"masez (5)";#N/A,#N/A,FALSE,"masez (4)";#N/A,#N/A,FALSE,"masez (3)";#N/A,#N/A,FALSE,"masez (2)";#N/A,#N/A,FALSE,"GME";#N/A,#N/A,FALSE,"masez"}</definedName>
    <definedName name="eea" localSheetId="10" hidden="1">{#N/A,#N/A,FALSE,"masez (10)";#N/A,#N/A,FALSE,"masez (7)";#N/A,#N/A,FALSE,"masez (6)";#N/A,#N/A,FALSE,"masez (5)";#N/A,#N/A,FALSE,"masez (4)";#N/A,#N/A,FALSE,"masez (3)";#N/A,#N/A,FALSE,"masez (2)";#N/A,#N/A,FALSE,"GME";#N/A,#N/A,FALSE,"masez"}</definedName>
    <definedName name="eea" hidden="1">{#N/A,#N/A,FALSE,"masez (10)";#N/A,#N/A,FALSE,"masez (7)";#N/A,#N/A,FALSE,"masez (6)";#N/A,#N/A,FALSE,"masez (5)";#N/A,#N/A,FALSE,"masez (4)";#N/A,#N/A,FALSE,"masez (3)";#N/A,#N/A,FALSE,"masez (2)";#N/A,#N/A,FALSE,"GME";#N/A,#N/A,FALSE,"masez"}</definedName>
    <definedName name="eee" localSheetId="2" hidden="1">{#N/A,#N/A,FALSE,"masez (10)";#N/A,#N/A,FALSE,"masez (7)";#N/A,#N/A,FALSE,"masez (6)";#N/A,#N/A,FALSE,"masez (5)";#N/A,#N/A,FALSE,"masez (4)";#N/A,#N/A,FALSE,"masez (3)";#N/A,#N/A,FALSE,"masez (2)";#N/A,#N/A,FALSE,"GME";#N/A,#N/A,FALSE,"masez"}</definedName>
    <definedName name="eee" localSheetId="1" hidden="1">{#N/A,#N/A,FALSE,"masez (10)";#N/A,#N/A,FALSE,"masez (7)";#N/A,#N/A,FALSE,"masez (6)";#N/A,#N/A,FALSE,"masez (5)";#N/A,#N/A,FALSE,"masez (4)";#N/A,#N/A,FALSE,"masez (3)";#N/A,#N/A,FALSE,"masez (2)";#N/A,#N/A,FALSE,"GME";#N/A,#N/A,FALSE,"masez"}</definedName>
    <definedName name="eee" localSheetId="3" hidden="1">{#N/A,#N/A,FALSE,"masez (10)";#N/A,#N/A,FALSE,"masez (7)";#N/A,#N/A,FALSE,"masez (6)";#N/A,#N/A,FALSE,"masez (5)";#N/A,#N/A,FALSE,"masez (4)";#N/A,#N/A,FALSE,"masez (3)";#N/A,#N/A,FALSE,"masez (2)";#N/A,#N/A,FALSE,"GME";#N/A,#N/A,FALSE,"masez"}</definedName>
    <definedName name="eee" localSheetId="10" hidden="1">{#N/A,#N/A,FALSE,"masez (10)";#N/A,#N/A,FALSE,"masez (7)";#N/A,#N/A,FALSE,"masez (6)";#N/A,#N/A,FALSE,"masez (5)";#N/A,#N/A,FALSE,"masez (4)";#N/A,#N/A,FALSE,"masez (3)";#N/A,#N/A,FALSE,"masez (2)";#N/A,#N/A,FALSE,"GME";#N/A,#N/A,FALSE,"masez"}</definedName>
    <definedName name="eee" hidden="1">{#N/A,#N/A,FALSE,"masez (10)";#N/A,#N/A,FALSE,"masez (7)";#N/A,#N/A,FALSE,"masez (6)";#N/A,#N/A,FALSE,"masez (5)";#N/A,#N/A,FALSE,"masez (4)";#N/A,#N/A,FALSE,"masez (3)";#N/A,#N/A,FALSE,"masez (2)";#N/A,#N/A,FALSE,"GME";#N/A,#N/A,FALSE,"masez"}</definedName>
    <definedName name="eeee" localSheetId="2" hidden="1">{#N/A,#N/A,FALSE,"masez (10)";#N/A,#N/A,FALSE,"masez (7)";#N/A,#N/A,FALSE,"masez (6)";#N/A,#N/A,FALSE,"masez (5)";#N/A,#N/A,FALSE,"masez (4)";#N/A,#N/A,FALSE,"masez (3)";#N/A,#N/A,FALSE,"masez (2)";#N/A,#N/A,FALSE,"GME";#N/A,#N/A,FALSE,"masez"}</definedName>
    <definedName name="eeee" localSheetId="1" hidden="1">{#N/A,#N/A,FALSE,"masez (10)";#N/A,#N/A,FALSE,"masez (7)";#N/A,#N/A,FALSE,"masez (6)";#N/A,#N/A,FALSE,"masez (5)";#N/A,#N/A,FALSE,"masez (4)";#N/A,#N/A,FALSE,"masez (3)";#N/A,#N/A,FALSE,"masez (2)";#N/A,#N/A,FALSE,"GME";#N/A,#N/A,FALSE,"masez"}</definedName>
    <definedName name="eeee" localSheetId="3" hidden="1">{#N/A,#N/A,FALSE,"masez (10)";#N/A,#N/A,FALSE,"masez (7)";#N/A,#N/A,FALSE,"masez (6)";#N/A,#N/A,FALSE,"masez (5)";#N/A,#N/A,FALSE,"masez (4)";#N/A,#N/A,FALSE,"masez (3)";#N/A,#N/A,FALSE,"masez (2)";#N/A,#N/A,FALSE,"GME";#N/A,#N/A,FALSE,"masez"}</definedName>
    <definedName name="eeee" localSheetId="10" hidden="1">{#N/A,#N/A,FALSE,"masez (10)";#N/A,#N/A,FALSE,"masez (7)";#N/A,#N/A,FALSE,"masez (6)";#N/A,#N/A,FALSE,"masez (5)";#N/A,#N/A,FALSE,"masez (4)";#N/A,#N/A,FALSE,"masez (3)";#N/A,#N/A,FALSE,"masez (2)";#N/A,#N/A,FALSE,"GME";#N/A,#N/A,FALSE,"masez"}</definedName>
    <definedName name="eeee" hidden="1">{#N/A,#N/A,FALSE,"masez (10)";#N/A,#N/A,FALSE,"masez (7)";#N/A,#N/A,FALSE,"masez (6)";#N/A,#N/A,FALSE,"masez (5)";#N/A,#N/A,FALSE,"masez (4)";#N/A,#N/A,FALSE,"masez (3)";#N/A,#N/A,FALSE,"masez (2)";#N/A,#N/A,FALSE,"GME";#N/A,#N/A,FALSE,"masez"}</definedName>
    <definedName name="ees" localSheetId="2" hidden="1">{#N/A,#N/A,FALSE,"masez (10)";#N/A,#N/A,FALSE,"masez (7)";#N/A,#N/A,FALSE,"masez (6)";#N/A,#N/A,FALSE,"masez (5)";#N/A,#N/A,FALSE,"masez (4)";#N/A,#N/A,FALSE,"masez (3)";#N/A,#N/A,FALSE,"masez (2)";#N/A,#N/A,FALSE,"GME";#N/A,#N/A,FALSE,"masez"}</definedName>
    <definedName name="ees" localSheetId="1" hidden="1">{#N/A,#N/A,FALSE,"masez (10)";#N/A,#N/A,FALSE,"masez (7)";#N/A,#N/A,FALSE,"masez (6)";#N/A,#N/A,FALSE,"masez (5)";#N/A,#N/A,FALSE,"masez (4)";#N/A,#N/A,FALSE,"masez (3)";#N/A,#N/A,FALSE,"masez (2)";#N/A,#N/A,FALSE,"GME";#N/A,#N/A,FALSE,"masez"}</definedName>
    <definedName name="ees" localSheetId="3" hidden="1">{#N/A,#N/A,FALSE,"masez (10)";#N/A,#N/A,FALSE,"masez (7)";#N/A,#N/A,FALSE,"masez (6)";#N/A,#N/A,FALSE,"masez (5)";#N/A,#N/A,FALSE,"masez (4)";#N/A,#N/A,FALSE,"masez (3)";#N/A,#N/A,FALSE,"masez (2)";#N/A,#N/A,FALSE,"GME";#N/A,#N/A,FALSE,"masez"}</definedName>
    <definedName name="ees" localSheetId="10" hidden="1">{#N/A,#N/A,FALSE,"masez (10)";#N/A,#N/A,FALSE,"masez (7)";#N/A,#N/A,FALSE,"masez (6)";#N/A,#N/A,FALSE,"masez (5)";#N/A,#N/A,FALSE,"masez (4)";#N/A,#N/A,FALSE,"masez (3)";#N/A,#N/A,FALSE,"masez (2)";#N/A,#N/A,FALSE,"GME";#N/A,#N/A,FALSE,"masez"}</definedName>
    <definedName name="ees" hidden="1">{#N/A,#N/A,FALSE,"masez (10)";#N/A,#N/A,FALSE,"masez (7)";#N/A,#N/A,FALSE,"masez (6)";#N/A,#N/A,FALSE,"masez (5)";#N/A,#N/A,FALSE,"masez (4)";#N/A,#N/A,FALSE,"masez (3)";#N/A,#N/A,FALSE,"masez (2)";#N/A,#N/A,FALSE,"GME";#N/A,#N/A,FALSE,"masez"}</definedName>
    <definedName name="efwerf" localSheetId="2" hidden="1">{#N/A,#N/A,FALSE,"Graficos"}</definedName>
    <definedName name="efwerf" localSheetId="1" hidden="1">{#N/A,#N/A,FALSE,"Graficos"}</definedName>
    <definedName name="efwerf" localSheetId="3" hidden="1">{#N/A,#N/A,FALSE,"Graficos"}</definedName>
    <definedName name="efwerf" localSheetId="10" hidden="1">{#N/A,#N/A,FALSE,"Graficos"}</definedName>
    <definedName name="efwerf" hidden="1">{#N/A,#N/A,FALSE,"Graficos"}</definedName>
    <definedName name="efy" localSheetId="2" hidden="1">{"DETALLE_1996",#N/A,FALSE,"flujo";"DETALLE_1997",#N/A,FALSE,"flujo";"GASTOS_INCURRIDOS_1996",#N/A,FALSE,"flujo";"GASTOS_PROGRAMADOS_PARA_1997",#N/A,FALSE,"flujo";#N/A,#N/A,FALSE,"comparat";#N/A,#N/A,FALSE,"costos";#N/A,#N/A,FALSE,"proyctrol"}</definedName>
    <definedName name="efy" localSheetId="1" hidden="1">{"DETALLE_1996",#N/A,FALSE,"flujo";"DETALLE_1997",#N/A,FALSE,"flujo";"GASTOS_INCURRIDOS_1996",#N/A,FALSE,"flujo";"GASTOS_PROGRAMADOS_PARA_1997",#N/A,FALSE,"flujo";#N/A,#N/A,FALSE,"comparat";#N/A,#N/A,FALSE,"costos";#N/A,#N/A,FALSE,"proyctrol"}</definedName>
    <definedName name="efy" localSheetId="3" hidden="1">{"DETALLE_1996",#N/A,FALSE,"flujo";"DETALLE_1997",#N/A,FALSE,"flujo";"GASTOS_INCURRIDOS_1996",#N/A,FALSE,"flujo";"GASTOS_PROGRAMADOS_PARA_1997",#N/A,FALSE,"flujo";#N/A,#N/A,FALSE,"comparat";#N/A,#N/A,FALSE,"costos";#N/A,#N/A,FALSE,"proyctrol"}</definedName>
    <definedName name="efy" localSheetId="10" hidden="1">{"DETALLE_1996",#N/A,FALSE,"flujo";"DETALLE_1997",#N/A,FALSE,"flujo";"GASTOS_INCURRIDOS_1996",#N/A,FALSE,"flujo";"GASTOS_PROGRAMADOS_PARA_1997",#N/A,FALSE,"flujo";#N/A,#N/A,FALSE,"comparat";#N/A,#N/A,FALSE,"costos";#N/A,#N/A,FALSE,"proyctrol"}</definedName>
    <definedName name="efy" hidden="1">{"DETALLE_1996",#N/A,FALSE,"flujo";"DETALLE_1997",#N/A,FALSE,"flujo";"GASTOS_INCURRIDOS_1996",#N/A,FALSE,"flujo";"GASTOS_PROGRAMADOS_PARA_1997",#N/A,FALSE,"flujo";#N/A,#N/A,FALSE,"comparat";#N/A,#N/A,FALSE,"costos";#N/A,#N/A,FALSE,"proyctrol"}</definedName>
    <definedName name="EN" localSheetId="2" hidden="1">{#N/A,#N/A,FALSE,"DET-CAMB.";#N/A,#N/A,FALSE,"PRESUP.";#N/A,#N/A,FALSE,"RESUMEN";#N/A,#N/A,FALSE,"CT";#N/A,#N/A,FALSE,"PD";#N/A,#N/A,FALSE,"PR"}</definedName>
    <definedName name="EN" localSheetId="1" hidden="1">{#N/A,#N/A,FALSE,"DET-CAMB.";#N/A,#N/A,FALSE,"PRESUP.";#N/A,#N/A,FALSE,"RESUMEN";#N/A,#N/A,FALSE,"CT";#N/A,#N/A,FALSE,"PD";#N/A,#N/A,FALSE,"PR"}</definedName>
    <definedName name="EN" localSheetId="3" hidden="1">{#N/A,#N/A,FALSE,"DET-CAMB.";#N/A,#N/A,FALSE,"PRESUP.";#N/A,#N/A,FALSE,"RESUMEN";#N/A,#N/A,FALSE,"CT";#N/A,#N/A,FALSE,"PD";#N/A,#N/A,FALSE,"PR"}</definedName>
    <definedName name="EN" localSheetId="10" hidden="1">{#N/A,#N/A,FALSE,"DET-CAMB.";#N/A,#N/A,FALSE,"PRESUP.";#N/A,#N/A,FALSE,"RESUMEN";#N/A,#N/A,FALSE,"CT";#N/A,#N/A,FALSE,"PD";#N/A,#N/A,FALSE,"PR"}</definedName>
    <definedName name="EN" hidden="1">{#N/A,#N/A,FALSE,"DET-CAMB.";#N/A,#N/A,FALSE,"PRESUP.";#N/A,#N/A,FALSE,"RESUMEN";#N/A,#N/A,FALSE,"CT";#N/A,#N/A,FALSE,"PD";#N/A,#N/A,FALSE,"PR"}</definedName>
    <definedName name="eq" localSheetId="2" hidden="1">{#N/A,#N/A,FALSE,"minas";#N/A,#N/A,FALSE,"Total_OC015";#N/A,#N/A,FALSE,"ADMIN";#N/A,#N/A,FALSE,"PROCES";#N/A,#N/A,FALSE,"civil";#N/A,#N/A,FALSE,"CAÑER";#N/A,#N/A,FALSE,"ELEC";#N/A,#N/A,FALSE,"INSTR";#N/A,#N/A,FALSE,"PDS";#N/A,#N/A,FALSE,"mecan"}</definedName>
    <definedName name="eq" localSheetId="1" hidden="1">{#N/A,#N/A,FALSE,"minas";#N/A,#N/A,FALSE,"Total_OC015";#N/A,#N/A,FALSE,"ADMIN";#N/A,#N/A,FALSE,"PROCES";#N/A,#N/A,FALSE,"civil";#N/A,#N/A,FALSE,"CAÑER";#N/A,#N/A,FALSE,"ELEC";#N/A,#N/A,FALSE,"INSTR";#N/A,#N/A,FALSE,"PDS";#N/A,#N/A,FALSE,"mecan"}</definedName>
    <definedName name="eq" localSheetId="3" hidden="1">{#N/A,#N/A,FALSE,"minas";#N/A,#N/A,FALSE,"Total_OC015";#N/A,#N/A,FALSE,"ADMIN";#N/A,#N/A,FALSE,"PROCES";#N/A,#N/A,FALSE,"civil";#N/A,#N/A,FALSE,"CAÑER";#N/A,#N/A,FALSE,"ELEC";#N/A,#N/A,FALSE,"INSTR";#N/A,#N/A,FALSE,"PDS";#N/A,#N/A,FALSE,"mecan"}</definedName>
    <definedName name="eq" localSheetId="10" hidden="1">{#N/A,#N/A,FALSE,"minas";#N/A,#N/A,FALSE,"Total_OC015";#N/A,#N/A,FALSE,"ADMIN";#N/A,#N/A,FALSE,"PROCES";#N/A,#N/A,FALSE,"civil";#N/A,#N/A,FALSE,"CAÑER";#N/A,#N/A,FALSE,"ELEC";#N/A,#N/A,FALSE,"INSTR";#N/A,#N/A,FALSE,"PDS";#N/A,#N/A,FALSE,"mecan"}</definedName>
    <definedName name="eq" hidden="1">{#N/A,#N/A,FALSE,"minas";#N/A,#N/A,FALSE,"Total_OC015";#N/A,#N/A,FALSE,"ADMIN";#N/A,#N/A,FALSE,"PROCES";#N/A,#N/A,FALSE,"civil";#N/A,#N/A,FALSE,"CAÑER";#N/A,#N/A,FALSE,"ELEC";#N/A,#N/A,FALSE,"INSTR";#N/A,#N/A,FALSE,"PDS";#N/A,#N/A,FALSE,"mecan"}</definedName>
    <definedName name="equ" localSheetId="2" hidden="1">{#N/A,#N/A,TRUE,"Est. de Fact.";#N/A,#N/A,TRUE,"Capitulo 19";#N/A,#N/A,TRUE,"Proyecto P855"}</definedName>
    <definedName name="equ" localSheetId="1" hidden="1">{#N/A,#N/A,TRUE,"Est. de Fact.";#N/A,#N/A,TRUE,"Capitulo 19";#N/A,#N/A,TRUE,"Proyecto P855"}</definedName>
    <definedName name="equ" localSheetId="3" hidden="1">{#N/A,#N/A,TRUE,"Est. de Fact.";#N/A,#N/A,TRUE,"Capitulo 19";#N/A,#N/A,TRUE,"Proyecto P855"}</definedName>
    <definedName name="equ" localSheetId="10" hidden="1">{#N/A,#N/A,TRUE,"Est. de Fact.";#N/A,#N/A,TRUE,"Capitulo 19";#N/A,#N/A,TRUE,"Proyecto P855"}</definedName>
    <definedName name="equ" hidden="1">{#N/A,#N/A,TRUE,"Est. de Fact.";#N/A,#N/A,TRUE,"Capitulo 19";#N/A,#N/A,TRUE,"Proyecto P855"}</definedName>
    <definedName name="equi" localSheetId="2" hidden="1">{#N/A,#N/A,FALSE,"Total_OC015";#N/A,#N/A,FALSE,"ADMIN";#N/A,#N/A,FALSE,"PROCES";#N/A,#N/A,FALSE,"mecan";#N/A,#N/A,FALSE,"civil";#N/A,#N/A,FALSE,"CAÑER";#N/A,#N/A,FALSE,"ELEC";#N/A,#N/A,FALSE,"INSTR"}</definedName>
    <definedName name="equi" localSheetId="1" hidden="1">{#N/A,#N/A,FALSE,"Total_OC015";#N/A,#N/A,FALSE,"ADMIN";#N/A,#N/A,FALSE,"PROCES";#N/A,#N/A,FALSE,"mecan";#N/A,#N/A,FALSE,"civil";#N/A,#N/A,FALSE,"CAÑER";#N/A,#N/A,FALSE,"ELEC";#N/A,#N/A,FALSE,"INSTR"}</definedName>
    <definedName name="equi" localSheetId="3" hidden="1">{#N/A,#N/A,FALSE,"Total_OC015";#N/A,#N/A,FALSE,"ADMIN";#N/A,#N/A,FALSE,"PROCES";#N/A,#N/A,FALSE,"mecan";#N/A,#N/A,FALSE,"civil";#N/A,#N/A,FALSE,"CAÑER";#N/A,#N/A,FALSE,"ELEC";#N/A,#N/A,FALSE,"INSTR"}</definedName>
    <definedName name="equi" localSheetId="10" hidden="1">{#N/A,#N/A,FALSE,"Total_OC015";#N/A,#N/A,FALSE,"ADMIN";#N/A,#N/A,FALSE,"PROCES";#N/A,#N/A,FALSE,"mecan";#N/A,#N/A,FALSE,"civil";#N/A,#N/A,FALSE,"CAÑER";#N/A,#N/A,FALSE,"ELEC";#N/A,#N/A,FALSE,"INSTR"}</definedName>
    <definedName name="equi" hidden="1">{#N/A,#N/A,FALSE,"Total_OC015";#N/A,#N/A,FALSE,"ADMIN";#N/A,#N/A,FALSE,"PROCES";#N/A,#N/A,FALSE,"mecan";#N/A,#N/A,FALSE,"civil";#N/A,#N/A,FALSE,"CAÑER";#N/A,#N/A,FALSE,"ELEC";#N/A,#N/A,FALSE,"INSTR"}</definedName>
    <definedName name="equip2" localSheetId="2" hidden="1">{"MO(BASE)",#N/A,FALSE,"MO(BASE)";"MO(BASE)1",#N/A,FALSE,"MO(BASE)";"MO(BASE)2",#N/A,FALSE,"MO(BASE)"}</definedName>
    <definedName name="equip2" localSheetId="1" hidden="1">{"MO(BASE)",#N/A,FALSE,"MO(BASE)";"MO(BASE)1",#N/A,FALSE,"MO(BASE)";"MO(BASE)2",#N/A,FALSE,"MO(BASE)"}</definedName>
    <definedName name="equip2" localSheetId="3" hidden="1">{"MO(BASE)",#N/A,FALSE,"MO(BASE)";"MO(BASE)1",#N/A,FALSE,"MO(BASE)";"MO(BASE)2",#N/A,FALSE,"MO(BASE)"}</definedName>
    <definedName name="equip2" localSheetId="10" hidden="1">{"MO(BASE)",#N/A,FALSE,"MO(BASE)";"MO(BASE)1",#N/A,FALSE,"MO(BASE)";"MO(BASE)2",#N/A,FALSE,"MO(BASE)"}</definedName>
    <definedName name="equip2" hidden="1">{"MO(BASE)",#N/A,FALSE,"MO(BASE)";"MO(BASE)1",#N/A,FALSE,"MO(BASE)";"MO(BASE)2",#N/A,FALSE,"MO(BASE)"}</definedName>
    <definedName name="equu" localSheetId="2" hidden="1">{#N/A,#N/A,FALSE,"minas";#N/A,#N/A,FALSE,"Total_OC015";#N/A,#N/A,FALSE,"ADMIN";#N/A,#N/A,FALSE,"PROCES";#N/A,#N/A,FALSE,"civil";#N/A,#N/A,FALSE,"CAÑER";#N/A,#N/A,FALSE,"ELEC";#N/A,#N/A,FALSE,"INSTR";#N/A,#N/A,FALSE,"PDS";#N/A,#N/A,FALSE,"mecan"}</definedName>
    <definedName name="equu" localSheetId="1" hidden="1">{#N/A,#N/A,FALSE,"minas";#N/A,#N/A,FALSE,"Total_OC015";#N/A,#N/A,FALSE,"ADMIN";#N/A,#N/A,FALSE,"PROCES";#N/A,#N/A,FALSE,"civil";#N/A,#N/A,FALSE,"CAÑER";#N/A,#N/A,FALSE,"ELEC";#N/A,#N/A,FALSE,"INSTR";#N/A,#N/A,FALSE,"PDS";#N/A,#N/A,FALSE,"mecan"}</definedName>
    <definedName name="equu" localSheetId="3" hidden="1">{#N/A,#N/A,FALSE,"minas";#N/A,#N/A,FALSE,"Total_OC015";#N/A,#N/A,FALSE,"ADMIN";#N/A,#N/A,FALSE,"PROCES";#N/A,#N/A,FALSE,"civil";#N/A,#N/A,FALSE,"CAÑER";#N/A,#N/A,FALSE,"ELEC";#N/A,#N/A,FALSE,"INSTR";#N/A,#N/A,FALSE,"PDS";#N/A,#N/A,FALSE,"mecan"}</definedName>
    <definedName name="equu" localSheetId="10" hidden="1">{#N/A,#N/A,FALSE,"minas";#N/A,#N/A,FALSE,"Total_OC015";#N/A,#N/A,FALSE,"ADMIN";#N/A,#N/A,FALSE,"PROCES";#N/A,#N/A,FALSE,"civil";#N/A,#N/A,FALSE,"CAÑER";#N/A,#N/A,FALSE,"ELEC";#N/A,#N/A,FALSE,"INSTR";#N/A,#N/A,FALSE,"PDS";#N/A,#N/A,FALSE,"mecan"}</definedName>
    <definedName name="equu" hidden="1">{#N/A,#N/A,FALSE,"minas";#N/A,#N/A,FALSE,"Total_OC015";#N/A,#N/A,FALSE,"ADMIN";#N/A,#N/A,FALSE,"PROCES";#N/A,#N/A,FALSE,"civil";#N/A,#N/A,FALSE,"CAÑER";#N/A,#N/A,FALSE,"ELEC";#N/A,#N/A,FALSE,"INSTR";#N/A,#N/A,FALSE,"PDS";#N/A,#N/A,FALSE,"mecan"}</definedName>
    <definedName name="er" localSheetId="2" hidden="1">{#N/A,#N/A,FALSE,"masez (10)";#N/A,#N/A,FALSE,"masez (7)";#N/A,#N/A,FALSE,"masez (6)";#N/A,#N/A,FALSE,"masez (5)";#N/A,#N/A,FALSE,"masez (4)";#N/A,#N/A,FALSE,"masez (3)";#N/A,#N/A,FALSE,"masez (2)";#N/A,#N/A,FALSE,"GME";#N/A,#N/A,FALSE,"masez"}</definedName>
    <definedName name="er" localSheetId="1" hidden="1">{#N/A,#N/A,FALSE,"masez (10)";#N/A,#N/A,FALSE,"masez (7)";#N/A,#N/A,FALSE,"masez (6)";#N/A,#N/A,FALSE,"masez (5)";#N/A,#N/A,FALSE,"masez (4)";#N/A,#N/A,FALSE,"masez (3)";#N/A,#N/A,FALSE,"masez (2)";#N/A,#N/A,FALSE,"GME";#N/A,#N/A,FALSE,"masez"}</definedName>
    <definedName name="er" localSheetId="3" hidden="1">{#N/A,#N/A,FALSE,"masez (10)";#N/A,#N/A,FALSE,"masez (7)";#N/A,#N/A,FALSE,"masez (6)";#N/A,#N/A,FALSE,"masez (5)";#N/A,#N/A,FALSE,"masez (4)";#N/A,#N/A,FALSE,"masez (3)";#N/A,#N/A,FALSE,"masez (2)";#N/A,#N/A,FALSE,"GME";#N/A,#N/A,FALSE,"masez"}</definedName>
    <definedName name="er" localSheetId="10" hidden="1">{#N/A,#N/A,FALSE,"masez (10)";#N/A,#N/A,FALSE,"masez (7)";#N/A,#N/A,FALSE,"masez (6)";#N/A,#N/A,FALSE,"masez (5)";#N/A,#N/A,FALSE,"masez (4)";#N/A,#N/A,FALSE,"masez (3)";#N/A,#N/A,FALSE,"masez (2)";#N/A,#N/A,FALSE,"GME";#N/A,#N/A,FALSE,"masez"}</definedName>
    <definedName name="er" hidden="1">{#N/A,#N/A,FALSE,"masez (10)";#N/A,#N/A,FALSE,"masez (7)";#N/A,#N/A,FALSE,"masez (6)";#N/A,#N/A,FALSE,"masez (5)";#N/A,#N/A,FALSE,"masez (4)";#N/A,#N/A,FALSE,"masez (3)";#N/A,#N/A,FALSE,"masez (2)";#N/A,#N/A,FALSE,"GME";#N/A,#N/A,FALSE,"masez"}</definedName>
    <definedName name="erd" localSheetId="2" hidden="1">{#N/A,#N/A,FALSE,"IC_Global";#N/A,#N/A,FALSE,"IC_Global (98-f)";#N/A,#N/A,FALSE,"Inc";#N/A,#N/A,FALSE,"CAMBIOS (2)";#N/A,#N/A,FALSE,"EXPL Inc.";#N/A,#N/A,FALSE,"HITOS98";#N/A,#N/A,FALSE,"CURVA ""S"" GLOBAL ";#N/A,#N/A,FALSE,"CURVA ""S"" 1998 "}</definedName>
    <definedName name="erd" localSheetId="1" hidden="1">{#N/A,#N/A,FALSE,"IC_Global";#N/A,#N/A,FALSE,"IC_Global (98-f)";#N/A,#N/A,FALSE,"Inc";#N/A,#N/A,FALSE,"CAMBIOS (2)";#N/A,#N/A,FALSE,"EXPL Inc.";#N/A,#N/A,FALSE,"HITOS98";#N/A,#N/A,FALSE,"CURVA ""S"" GLOBAL ";#N/A,#N/A,FALSE,"CURVA ""S"" 1998 "}</definedName>
    <definedName name="erd" localSheetId="3" hidden="1">{#N/A,#N/A,FALSE,"IC_Global";#N/A,#N/A,FALSE,"IC_Global (98-f)";#N/A,#N/A,FALSE,"Inc";#N/A,#N/A,FALSE,"CAMBIOS (2)";#N/A,#N/A,FALSE,"EXPL Inc.";#N/A,#N/A,FALSE,"HITOS98";#N/A,#N/A,FALSE,"CURVA ""S"" GLOBAL ";#N/A,#N/A,FALSE,"CURVA ""S"" 1998 "}</definedName>
    <definedName name="erd" localSheetId="10" hidden="1">{#N/A,#N/A,FALSE,"IC_Global";#N/A,#N/A,FALSE,"IC_Global (98-f)";#N/A,#N/A,FALSE,"Inc";#N/A,#N/A,FALSE,"CAMBIOS (2)";#N/A,#N/A,FALSE,"EXPL Inc.";#N/A,#N/A,FALSE,"HITOS98";#N/A,#N/A,FALSE,"CURVA ""S"" GLOBAL ";#N/A,#N/A,FALSE,"CURVA ""S"" 1998 "}</definedName>
    <definedName name="erd" hidden="1">{#N/A,#N/A,FALSE,"IC_Global";#N/A,#N/A,FALSE,"IC_Global (98-f)";#N/A,#N/A,FALSE,"Inc";#N/A,#N/A,FALSE,"CAMBIOS (2)";#N/A,#N/A,FALSE,"EXPL Inc.";#N/A,#N/A,FALSE,"HITOS98";#N/A,#N/A,FALSE,"CURVA ""S"" GLOBAL ";#N/A,#N/A,FALSE,"CURVA ""S"" 1998 "}</definedName>
    <definedName name="erdd" localSheetId="2" hidden="1">{#N/A,#N/A,FALSE,"masez (10)";#N/A,#N/A,FALSE,"masez (7)";#N/A,#N/A,FALSE,"masez (6)";#N/A,#N/A,FALSE,"masez (5)";#N/A,#N/A,FALSE,"masez (4)";#N/A,#N/A,FALSE,"masez (3)";#N/A,#N/A,FALSE,"masez (2)";#N/A,#N/A,FALSE,"GME";#N/A,#N/A,FALSE,"masez"}</definedName>
    <definedName name="erdd" localSheetId="1" hidden="1">{#N/A,#N/A,FALSE,"masez (10)";#N/A,#N/A,FALSE,"masez (7)";#N/A,#N/A,FALSE,"masez (6)";#N/A,#N/A,FALSE,"masez (5)";#N/A,#N/A,FALSE,"masez (4)";#N/A,#N/A,FALSE,"masez (3)";#N/A,#N/A,FALSE,"masez (2)";#N/A,#N/A,FALSE,"GME";#N/A,#N/A,FALSE,"masez"}</definedName>
    <definedName name="erdd" localSheetId="3" hidden="1">{#N/A,#N/A,FALSE,"masez (10)";#N/A,#N/A,FALSE,"masez (7)";#N/A,#N/A,FALSE,"masez (6)";#N/A,#N/A,FALSE,"masez (5)";#N/A,#N/A,FALSE,"masez (4)";#N/A,#N/A,FALSE,"masez (3)";#N/A,#N/A,FALSE,"masez (2)";#N/A,#N/A,FALSE,"GME";#N/A,#N/A,FALSE,"masez"}</definedName>
    <definedName name="erdd" localSheetId="10" hidden="1">{#N/A,#N/A,FALSE,"masez (10)";#N/A,#N/A,FALSE,"masez (7)";#N/A,#N/A,FALSE,"masez (6)";#N/A,#N/A,FALSE,"masez (5)";#N/A,#N/A,FALSE,"masez (4)";#N/A,#N/A,FALSE,"masez (3)";#N/A,#N/A,FALSE,"masez (2)";#N/A,#N/A,FALSE,"GME";#N/A,#N/A,FALSE,"masez"}</definedName>
    <definedName name="erdd" hidden="1">{#N/A,#N/A,FALSE,"masez (10)";#N/A,#N/A,FALSE,"masez (7)";#N/A,#N/A,FALSE,"masez (6)";#N/A,#N/A,FALSE,"masez (5)";#N/A,#N/A,FALSE,"masez (4)";#N/A,#N/A,FALSE,"masez (3)";#N/A,#N/A,FALSE,"masez (2)";#N/A,#N/A,FALSE,"GME";#N/A,#N/A,FALSE,"masez"}</definedName>
    <definedName name="erfd" localSheetId="2" hidden="1">{"MO(BASE)",#N/A,FALSE,"MO(BASE)";"MO(BASE)1",#N/A,FALSE,"MO(BASE)";"MO(BASE)2",#N/A,FALSE,"MO(BASE)"}</definedName>
    <definedName name="erfd" localSheetId="1" hidden="1">{"MO(BASE)",#N/A,FALSE,"MO(BASE)";"MO(BASE)1",#N/A,FALSE,"MO(BASE)";"MO(BASE)2",#N/A,FALSE,"MO(BASE)"}</definedName>
    <definedName name="erfd" localSheetId="3" hidden="1">{"MO(BASE)",#N/A,FALSE,"MO(BASE)";"MO(BASE)1",#N/A,FALSE,"MO(BASE)";"MO(BASE)2",#N/A,FALSE,"MO(BASE)"}</definedName>
    <definedName name="erfd" localSheetId="10" hidden="1">{"MO(BASE)",#N/A,FALSE,"MO(BASE)";"MO(BASE)1",#N/A,FALSE,"MO(BASE)";"MO(BASE)2",#N/A,FALSE,"MO(BASE)"}</definedName>
    <definedName name="erfd" hidden="1">{"MO(BASE)",#N/A,FALSE,"MO(BASE)";"MO(BASE)1",#N/A,FALSE,"MO(BASE)";"MO(BASE)2",#N/A,FALSE,"MO(BASE)"}</definedName>
    <definedName name="ergerg" localSheetId="2" hidden="1">{#N/A,#N/A,FALSE,"minas";#N/A,#N/A,FALSE,"Total_OC015";#N/A,#N/A,FALSE,"ADMIN";#N/A,#N/A,FALSE,"PROCES";#N/A,#N/A,FALSE,"civil";#N/A,#N/A,FALSE,"CAÑER";#N/A,#N/A,FALSE,"ELEC";#N/A,#N/A,FALSE,"INSTR";#N/A,#N/A,FALSE,"PDS";#N/A,#N/A,FALSE,"mecan"}</definedName>
    <definedName name="ergerg" localSheetId="1" hidden="1">{#N/A,#N/A,FALSE,"minas";#N/A,#N/A,FALSE,"Total_OC015";#N/A,#N/A,FALSE,"ADMIN";#N/A,#N/A,FALSE,"PROCES";#N/A,#N/A,FALSE,"civil";#N/A,#N/A,FALSE,"CAÑER";#N/A,#N/A,FALSE,"ELEC";#N/A,#N/A,FALSE,"INSTR";#N/A,#N/A,FALSE,"PDS";#N/A,#N/A,FALSE,"mecan"}</definedName>
    <definedName name="ergerg" localSheetId="3" hidden="1">{#N/A,#N/A,FALSE,"minas";#N/A,#N/A,FALSE,"Total_OC015";#N/A,#N/A,FALSE,"ADMIN";#N/A,#N/A,FALSE,"PROCES";#N/A,#N/A,FALSE,"civil";#N/A,#N/A,FALSE,"CAÑER";#N/A,#N/A,FALSE,"ELEC";#N/A,#N/A,FALSE,"INSTR";#N/A,#N/A,FALSE,"PDS";#N/A,#N/A,FALSE,"mecan"}</definedName>
    <definedName name="ergerg" localSheetId="10" hidden="1">{#N/A,#N/A,FALSE,"minas";#N/A,#N/A,FALSE,"Total_OC015";#N/A,#N/A,FALSE,"ADMIN";#N/A,#N/A,FALSE,"PROCES";#N/A,#N/A,FALSE,"civil";#N/A,#N/A,FALSE,"CAÑER";#N/A,#N/A,FALSE,"ELEC";#N/A,#N/A,FALSE,"INSTR";#N/A,#N/A,FALSE,"PDS";#N/A,#N/A,FALSE,"mecan"}</definedName>
    <definedName name="ergerg" hidden="1">{#N/A,#N/A,FALSE,"minas";#N/A,#N/A,FALSE,"Total_OC015";#N/A,#N/A,FALSE,"ADMIN";#N/A,#N/A,FALSE,"PROCES";#N/A,#N/A,FALSE,"civil";#N/A,#N/A,FALSE,"CAÑER";#N/A,#N/A,FALSE,"ELEC";#N/A,#N/A,FALSE,"INSTR";#N/A,#N/A,FALSE,"PDS";#N/A,#N/A,FALSE,"mecan"}</definedName>
    <definedName name="ertte" localSheetId="2" hidden="1">{"DETALLE_1996",#N/A,FALSE,"flujo";"DETALLE_1997",#N/A,FALSE,"flujo";"GASTOS_INCURRIDOS_1996",#N/A,FALSE,"flujo";"GASTOS_PROGRAMADOS_PARA_1997",#N/A,FALSE,"flujo";#N/A,#N/A,FALSE,"comparat";#N/A,#N/A,FALSE,"costos";#N/A,#N/A,FALSE,"proyctrol"}</definedName>
    <definedName name="ertte" localSheetId="1" hidden="1">{"DETALLE_1996",#N/A,FALSE,"flujo";"DETALLE_1997",#N/A,FALSE,"flujo";"GASTOS_INCURRIDOS_1996",#N/A,FALSE,"flujo";"GASTOS_PROGRAMADOS_PARA_1997",#N/A,FALSE,"flujo";#N/A,#N/A,FALSE,"comparat";#N/A,#N/A,FALSE,"costos";#N/A,#N/A,FALSE,"proyctrol"}</definedName>
    <definedName name="ertte" localSheetId="3" hidden="1">{"DETALLE_1996",#N/A,FALSE,"flujo";"DETALLE_1997",#N/A,FALSE,"flujo";"GASTOS_INCURRIDOS_1996",#N/A,FALSE,"flujo";"GASTOS_PROGRAMADOS_PARA_1997",#N/A,FALSE,"flujo";#N/A,#N/A,FALSE,"comparat";#N/A,#N/A,FALSE,"costos";#N/A,#N/A,FALSE,"proyctrol"}</definedName>
    <definedName name="ertte" localSheetId="10" hidden="1">{"DETALLE_1996",#N/A,FALSE,"flujo";"DETALLE_1997",#N/A,FALSE,"flujo";"GASTOS_INCURRIDOS_1996",#N/A,FALSE,"flujo";"GASTOS_PROGRAMADOS_PARA_1997",#N/A,FALSE,"flujo";#N/A,#N/A,FALSE,"comparat";#N/A,#N/A,FALSE,"costos";#N/A,#N/A,FALSE,"proyctrol"}</definedName>
    <definedName name="ertte" hidden="1">{"DETALLE_1996",#N/A,FALSE,"flujo";"DETALLE_1997",#N/A,FALSE,"flujo";"GASTOS_INCURRIDOS_1996",#N/A,FALSE,"flujo";"GASTOS_PROGRAMADOS_PARA_1997",#N/A,FALSE,"flujo";#N/A,#N/A,FALSE,"comparat";#N/A,#N/A,FALSE,"costos";#N/A,#N/A,FALSE,"proyctrol"}</definedName>
    <definedName name="ESD" hidden="1">#REF!</definedName>
    <definedName name="etp" localSheetId="2" hidden="1">{#N/A,#N/A,FALSE,"TEC-01";#N/A,#N/A,FALSE,"TEC - 02";#N/A,#N/A,FALSE,"TEC - 03";#N/A,#N/A,FALSE,"TEC - 04";#N/A,#N/A,FALSE,"TEC-07";#N/A,#N/A,FALSE,"TEC-08";#N/A,#N/A,FALSE,"TEC - 09A";#N/A,#N/A,FALSE,"TEC - 09B";#N/A,#N/A,FALSE,"TEC - 09C";#N/A,#N/A,FALSE,"TEC - 10";#N/A,#N/A,FALSE,"TEC-11"}</definedName>
    <definedName name="etp" localSheetId="1" hidden="1">{#N/A,#N/A,FALSE,"TEC-01";#N/A,#N/A,FALSE,"TEC - 02";#N/A,#N/A,FALSE,"TEC - 03";#N/A,#N/A,FALSE,"TEC - 04";#N/A,#N/A,FALSE,"TEC-07";#N/A,#N/A,FALSE,"TEC-08";#N/A,#N/A,FALSE,"TEC - 09A";#N/A,#N/A,FALSE,"TEC - 09B";#N/A,#N/A,FALSE,"TEC - 09C";#N/A,#N/A,FALSE,"TEC - 10";#N/A,#N/A,FALSE,"TEC-11"}</definedName>
    <definedName name="etp" localSheetId="3" hidden="1">{#N/A,#N/A,FALSE,"TEC-01";#N/A,#N/A,FALSE,"TEC - 02";#N/A,#N/A,FALSE,"TEC - 03";#N/A,#N/A,FALSE,"TEC - 04";#N/A,#N/A,FALSE,"TEC-07";#N/A,#N/A,FALSE,"TEC-08";#N/A,#N/A,FALSE,"TEC - 09A";#N/A,#N/A,FALSE,"TEC - 09B";#N/A,#N/A,FALSE,"TEC - 09C";#N/A,#N/A,FALSE,"TEC - 10";#N/A,#N/A,FALSE,"TEC-11"}</definedName>
    <definedName name="etp" localSheetId="10" hidden="1">{#N/A,#N/A,FALSE,"TEC-01";#N/A,#N/A,FALSE,"TEC - 02";#N/A,#N/A,FALSE,"TEC - 03";#N/A,#N/A,FALSE,"TEC - 04";#N/A,#N/A,FALSE,"TEC-07";#N/A,#N/A,FALSE,"TEC-08";#N/A,#N/A,FALSE,"TEC - 09A";#N/A,#N/A,FALSE,"TEC - 09B";#N/A,#N/A,FALSE,"TEC - 09C";#N/A,#N/A,FALSE,"TEC - 10";#N/A,#N/A,FALSE,"TEC-11"}</definedName>
    <definedName name="etp" hidden="1">{#N/A,#N/A,FALSE,"TEC-01";#N/A,#N/A,FALSE,"TEC - 02";#N/A,#N/A,FALSE,"TEC - 03";#N/A,#N/A,FALSE,"TEC - 04";#N/A,#N/A,FALSE,"TEC-07";#N/A,#N/A,FALSE,"TEC-08";#N/A,#N/A,FALSE,"TEC - 09A";#N/A,#N/A,FALSE,"TEC - 09B";#N/A,#N/A,FALSE,"TEC - 09C";#N/A,#N/A,FALSE,"TEC - 10";#N/A,#N/A,FALSE,"TEC-11"}</definedName>
    <definedName name="ewew" localSheetId="2" hidden="1">{#N/A,#N/A,FALSE,"Total_OC015";#N/A,#N/A,FALSE,"ADMIN";#N/A,#N/A,FALSE,"PROCES";#N/A,#N/A,FALSE,"mecan";#N/A,#N/A,FALSE,"civil";#N/A,#N/A,FALSE,"CAÑER";#N/A,#N/A,FALSE,"ELEC";#N/A,#N/A,FALSE,"INSTR"}</definedName>
    <definedName name="ewew" localSheetId="1" hidden="1">{#N/A,#N/A,FALSE,"Total_OC015";#N/A,#N/A,FALSE,"ADMIN";#N/A,#N/A,FALSE,"PROCES";#N/A,#N/A,FALSE,"mecan";#N/A,#N/A,FALSE,"civil";#N/A,#N/A,FALSE,"CAÑER";#N/A,#N/A,FALSE,"ELEC";#N/A,#N/A,FALSE,"INSTR"}</definedName>
    <definedName name="ewew" localSheetId="3" hidden="1">{#N/A,#N/A,FALSE,"Total_OC015";#N/A,#N/A,FALSE,"ADMIN";#N/A,#N/A,FALSE,"PROCES";#N/A,#N/A,FALSE,"mecan";#N/A,#N/A,FALSE,"civil";#N/A,#N/A,FALSE,"CAÑER";#N/A,#N/A,FALSE,"ELEC";#N/A,#N/A,FALSE,"INSTR"}</definedName>
    <definedName name="ewew" localSheetId="10" hidden="1">{#N/A,#N/A,FALSE,"Total_OC015";#N/A,#N/A,FALSE,"ADMIN";#N/A,#N/A,FALSE,"PROCES";#N/A,#N/A,FALSE,"mecan";#N/A,#N/A,FALSE,"civil";#N/A,#N/A,FALSE,"CAÑER";#N/A,#N/A,FALSE,"ELEC";#N/A,#N/A,FALSE,"INSTR"}</definedName>
    <definedName name="ewew" hidden="1">{#N/A,#N/A,FALSE,"Total_OC015";#N/A,#N/A,FALSE,"ADMIN";#N/A,#N/A,FALSE,"PROCES";#N/A,#N/A,FALSE,"mecan";#N/A,#N/A,FALSE,"civil";#N/A,#N/A,FALSE,"CAÑER";#N/A,#N/A,FALSE,"ELEC";#N/A,#N/A,FALSE,"INSTR"}</definedName>
    <definedName name="EXPFIS" localSheetId="2" hidden="1">{"DETALLE_1996",#N/A,FALSE,"flujo";"DETALLE_1997",#N/A,FALSE,"flujo";"GASTOS_INCURRIDOS_1996",#N/A,FALSE,"flujo";"GASTOS_PROGRAMADOS_PARA_1997",#N/A,FALSE,"flujo";#N/A,#N/A,FALSE,"comparat";#N/A,#N/A,FALSE,"costos";#N/A,#N/A,FALSE,"proyctrol"}</definedName>
    <definedName name="EXPFIS" localSheetId="1" hidden="1">{"DETALLE_1996",#N/A,FALSE,"flujo";"DETALLE_1997",#N/A,FALSE,"flujo";"GASTOS_INCURRIDOS_1996",#N/A,FALSE,"flujo";"GASTOS_PROGRAMADOS_PARA_1997",#N/A,FALSE,"flujo";#N/A,#N/A,FALSE,"comparat";#N/A,#N/A,FALSE,"costos";#N/A,#N/A,FALSE,"proyctrol"}</definedName>
    <definedName name="EXPFIS" localSheetId="3" hidden="1">{"DETALLE_1996",#N/A,FALSE,"flujo";"DETALLE_1997",#N/A,FALSE,"flujo";"GASTOS_INCURRIDOS_1996",#N/A,FALSE,"flujo";"GASTOS_PROGRAMADOS_PARA_1997",#N/A,FALSE,"flujo";#N/A,#N/A,FALSE,"comparat";#N/A,#N/A,FALSE,"costos";#N/A,#N/A,FALSE,"proyctrol"}</definedName>
    <definedName name="EXPFIS" localSheetId="10" hidden="1">{"DETALLE_1996",#N/A,FALSE,"flujo";"DETALLE_1997",#N/A,FALSE,"flujo";"GASTOS_INCURRIDOS_1996",#N/A,FALSE,"flujo";"GASTOS_PROGRAMADOS_PARA_1997",#N/A,FALSE,"flujo";#N/A,#N/A,FALSE,"comparat";#N/A,#N/A,FALSE,"costos";#N/A,#N/A,FALSE,"proyctrol"}</definedName>
    <definedName name="EXPFIS" hidden="1">{"DETALLE_1996",#N/A,FALSE,"flujo";"DETALLE_1997",#N/A,FALSE,"flujo";"GASTOS_INCURRIDOS_1996",#N/A,FALSE,"flujo";"GASTOS_PROGRAMADOS_PARA_1997",#N/A,FALSE,"flujo";#N/A,#N/A,FALSE,"comparat";#N/A,#N/A,FALSE,"costos";#N/A,#N/A,FALSE,"proyctrol"}</definedName>
    <definedName name="FACY" localSheetId="2" hidden="1">{#N/A,#N/A,FALSE,"masez (10)";#N/A,#N/A,FALSE,"masez (7)";#N/A,#N/A,FALSE,"masez (6)";#N/A,#N/A,FALSE,"masez (5)";#N/A,#N/A,FALSE,"masez (4)";#N/A,#N/A,FALSE,"masez (3)";#N/A,#N/A,FALSE,"masez (2)";#N/A,#N/A,FALSE,"GME";#N/A,#N/A,FALSE,"masez"}</definedName>
    <definedName name="FACY" localSheetId="1" hidden="1">{#N/A,#N/A,FALSE,"masez (10)";#N/A,#N/A,FALSE,"masez (7)";#N/A,#N/A,FALSE,"masez (6)";#N/A,#N/A,FALSE,"masez (5)";#N/A,#N/A,FALSE,"masez (4)";#N/A,#N/A,FALSE,"masez (3)";#N/A,#N/A,FALSE,"masez (2)";#N/A,#N/A,FALSE,"GME";#N/A,#N/A,FALSE,"masez"}</definedName>
    <definedName name="FACY" localSheetId="3" hidden="1">{#N/A,#N/A,FALSE,"masez (10)";#N/A,#N/A,FALSE,"masez (7)";#N/A,#N/A,FALSE,"masez (6)";#N/A,#N/A,FALSE,"masez (5)";#N/A,#N/A,FALSE,"masez (4)";#N/A,#N/A,FALSE,"masez (3)";#N/A,#N/A,FALSE,"masez (2)";#N/A,#N/A,FALSE,"GME";#N/A,#N/A,FALSE,"masez"}</definedName>
    <definedName name="FACY" localSheetId="10" hidden="1">{#N/A,#N/A,FALSE,"masez (10)";#N/A,#N/A,FALSE,"masez (7)";#N/A,#N/A,FALSE,"masez (6)";#N/A,#N/A,FALSE,"masez (5)";#N/A,#N/A,FALSE,"masez (4)";#N/A,#N/A,FALSE,"masez (3)";#N/A,#N/A,FALSE,"masez (2)";#N/A,#N/A,FALSE,"GME";#N/A,#N/A,FALSE,"masez"}</definedName>
    <definedName name="FACY" hidden="1">{#N/A,#N/A,FALSE,"masez (10)";#N/A,#N/A,FALSE,"masez (7)";#N/A,#N/A,FALSE,"masez (6)";#N/A,#N/A,FALSE,"masez (5)";#N/A,#N/A,FALSE,"masez (4)";#N/A,#N/A,FALSE,"masez (3)";#N/A,#N/A,FALSE,"masez (2)";#N/A,#N/A,FALSE,"GME";#N/A,#N/A,FALSE,"masez"}</definedName>
    <definedName name="FDFD" localSheetId="2"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FDFD" localSheetId="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FDFD" localSheetId="3"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FDFD" localSheetId="10"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FDFD"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fdfdf" localSheetId="2" hidden="1">{#N/A,#N/A,FALSE,"masez (10)";#N/A,#N/A,FALSE,"masez (7)";#N/A,#N/A,FALSE,"masez (6)";#N/A,#N/A,FALSE,"masez (5)";#N/A,#N/A,FALSE,"masez (4)";#N/A,#N/A,FALSE,"masez (3)";#N/A,#N/A,FALSE,"masez (2)";#N/A,#N/A,FALSE,"GME";#N/A,#N/A,FALSE,"masez"}</definedName>
    <definedName name="fdfdf" localSheetId="1" hidden="1">{#N/A,#N/A,FALSE,"masez (10)";#N/A,#N/A,FALSE,"masez (7)";#N/A,#N/A,FALSE,"masez (6)";#N/A,#N/A,FALSE,"masez (5)";#N/A,#N/A,FALSE,"masez (4)";#N/A,#N/A,FALSE,"masez (3)";#N/A,#N/A,FALSE,"masez (2)";#N/A,#N/A,FALSE,"GME";#N/A,#N/A,FALSE,"masez"}</definedName>
    <definedName name="fdfdf" localSheetId="3" hidden="1">{#N/A,#N/A,FALSE,"masez (10)";#N/A,#N/A,FALSE,"masez (7)";#N/A,#N/A,FALSE,"masez (6)";#N/A,#N/A,FALSE,"masez (5)";#N/A,#N/A,FALSE,"masez (4)";#N/A,#N/A,FALSE,"masez (3)";#N/A,#N/A,FALSE,"masez (2)";#N/A,#N/A,FALSE,"GME";#N/A,#N/A,FALSE,"masez"}</definedName>
    <definedName name="fdfdf" localSheetId="10" hidden="1">{#N/A,#N/A,FALSE,"masez (10)";#N/A,#N/A,FALSE,"masez (7)";#N/A,#N/A,FALSE,"masez (6)";#N/A,#N/A,FALSE,"masez (5)";#N/A,#N/A,FALSE,"masez (4)";#N/A,#N/A,FALSE,"masez (3)";#N/A,#N/A,FALSE,"masez (2)";#N/A,#N/A,FALSE,"GME";#N/A,#N/A,FALSE,"masez"}</definedName>
    <definedName name="fdfdf" hidden="1">{#N/A,#N/A,FALSE,"masez (10)";#N/A,#N/A,FALSE,"masez (7)";#N/A,#N/A,FALSE,"masez (6)";#N/A,#N/A,FALSE,"masez (5)";#N/A,#N/A,FALSE,"masez (4)";#N/A,#N/A,FALSE,"masez (3)";#N/A,#N/A,FALSE,"masez (2)";#N/A,#N/A,FALSE,"GME";#N/A,#N/A,FALSE,"masez"}</definedName>
    <definedName name="fdfjgd" localSheetId="2"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fdfjgd" localSheetId="1"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fdfjgd" localSheetId="3"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fdfjgd" localSheetId="10"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fdfjgd"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fdgdfg" localSheetId="2" hidden="1">{#N/A,#N/A,FALSE,"minas";#N/A,#N/A,FALSE,"Total_OC015";#N/A,#N/A,FALSE,"ADMIN";#N/A,#N/A,FALSE,"PROCES";#N/A,#N/A,FALSE,"civil";#N/A,#N/A,FALSE,"CAÑER";#N/A,#N/A,FALSE,"ELEC";#N/A,#N/A,FALSE,"INSTR";#N/A,#N/A,FALSE,"PDS";#N/A,#N/A,FALSE,"mecan"}</definedName>
    <definedName name="fdgdfg" localSheetId="1" hidden="1">{#N/A,#N/A,FALSE,"minas";#N/A,#N/A,FALSE,"Total_OC015";#N/A,#N/A,FALSE,"ADMIN";#N/A,#N/A,FALSE,"PROCES";#N/A,#N/A,FALSE,"civil";#N/A,#N/A,FALSE,"CAÑER";#N/A,#N/A,FALSE,"ELEC";#N/A,#N/A,FALSE,"INSTR";#N/A,#N/A,FALSE,"PDS";#N/A,#N/A,FALSE,"mecan"}</definedName>
    <definedName name="fdgdfg" localSheetId="3" hidden="1">{#N/A,#N/A,FALSE,"minas";#N/A,#N/A,FALSE,"Total_OC015";#N/A,#N/A,FALSE,"ADMIN";#N/A,#N/A,FALSE,"PROCES";#N/A,#N/A,FALSE,"civil";#N/A,#N/A,FALSE,"CAÑER";#N/A,#N/A,FALSE,"ELEC";#N/A,#N/A,FALSE,"INSTR";#N/A,#N/A,FALSE,"PDS";#N/A,#N/A,FALSE,"mecan"}</definedName>
    <definedName name="fdgdfg" localSheetId="10" hidden="1">{#N/A,#N/A,FALSE,"minas";#N/A,#N/A,FALSE,"Total_OC015";#N/A,#N/A,FALSE,"ADMIN";#N/A,#N/A,FALSE,"PROCES";#N/A,#N/A,FALSE,"civil";#N/A,#N/A,FALSE,"CAÑER";#N/A,#N/A,FALSE,"ELEC";#N/A,#N/A,FALSE,"INSTR";#N/A,#N/A,FALSE,"PDS";#N/A,#N/A,FALSE,"mecan"}</definedName>
    <definedName name="fdgdfg" hidden="1">{#N/A,#N/A,FALSE,"minas";#N/A,#N/A,FALSE,"Total_OC015";#N/A,#N/A,FALSE,"ADMIN";#N/A,#N/A,FALSE,"PROCES";#N/A,#N/A,FALSE,"civil";#N/A,#N/A,FALSE,"CAÑER";#N/A,#N/A,FALSE,"ELEC";#N/A,#N/A,FALSE,"INSTR";#N/A,#N/A,FALSE,"PDS";#N/A,#N/A,FALSE,"mecan"}</definedName>
    <definedName name="fdhbgfh" localSheetId="2" hidden="1">{#N/A,#N/A,FALSE,"Total_OC015";#N/A,#N/A,FALSE,"ADMIN";#N/A,#N/A,FALSE,"PROCES";#N/A,#N/A,FALSE,"mecan";#N/A,#N/A,FALSE,"civil";#N/A,#N/A,FALSE,"CAÑER";#N/A,#N/A,FALSE,"ELEC";#N/A,#N/A,FALSE,"INSTR"}</definedName>
    <definedName name="fdhbgfh" localSheetId="1" hidden="1">{#N/A,#N/A,FALSE,"Total_OC015";#N/A,#N/A,FALSE,"ADMIN";#N/A,#N/A,FALSE,"PROCES";#N/A,#N/A,FALSE,"mecan";#N/A,#N/A,FALSE,"civil";#N/A,#N/A,FALSE,"CAÑER";#N/A,#N/A,FALSE,"ELEC";#N/A,#N/A,FALSE,"INSTR"}</definedName>
    <definedName name="fdhbgfh" localSheetId="3" hidden="1">{#N/A,#N/A,FALSE,"Total_OC015";#N/A,#N/A,FALSE,"ADMIN";#N/A,#N/A,FALSE,"PROCES";#N/A,#N/A,FALSE,"mecan";#N/A,#N/A,FALSE,"civil";#N/A,#N/A,FALSE,"CAÑER";#N/A,#N/A,FALSE,"ELEC";#N/A,#N/A,FALSE,"INSTR"}</definedName>
    <definedName name="fdhbgfh" localSheetId="10" hidden="1">{#N/A,#N/A,FALSE,"Total_OC015";#N/A,#N/A,FALSE,"ADMIN";#N/A,#N/A,FALSE,"PROCES";#N/A,#N/A,FALSE,"mecan";#N/A,#N/A,FALSE,"civil";#N/A,#N/A,FALSE,"CAÑER";#N/A,#N/A,FALSE,"ELEC";#N/A,#N/A,FALSE,"INSTR"}</definedName>
    <definedName name="fdhbgfh" hidden="1">{#N/A,#N/A,FALSE,"Total_OC015";#N/A,#N/A,FALSE,"ADMIN";#N/A,#N/A,FALSE,"PROCES";#N/A,#N/A,FALSE,"mecan";#N/A,#N/A,FALSE,"civil";#N/A,#N/A,FALSE,"CAÑER";#N/A,#N/A,FALSE,"ELEC";#N/A,#N/A,FALSE,"INSTR"}</definedName>
    <definedName name="fdsfsdfdsfsd" localSheetId="2" hidden="1">{"DETALLE_1996",#N/A,FALSE,"flujo";"DETALLE_1997",#N/A,FALSE,"flujo";"GASTOS_INCURRIDOS_1996",#N/A,FALSE,"flujo";"GASTOS_PROGRAMADOS_PARA_1997",#N/A,FALSE,"flujo";#N/A,#N/A,FALSE,"comparat";#N/A,#N/A,FALSE,"costos";#N/A,#N/A,FALSE,"proyctrol"}</definedName>
    <definedName name="fdsfsdfdsfsd" localSheetId="1" hidden="1">{"DETALLE_1996",#N/A,FALSE,"flujo";"DETALLE_1997",#N/A,FALSE,"flujo";"GASTOS_INCURRIDOS_1996",#N/A,FALSE,"flujo";"GASTOS_PROGRAMADOS_PARA_1997",#N/A,FALSE,"flujo";#N/A,#N/A,FALSE,"comparat";#N/A,#N/A,FALSE,"costos";#N/A,#N/A,FALSE,"proyctrol"}</definedName>
    <definedName name="fdsfsdfdsfsd" localSheetId="3" hidden="1">{"DETALLE_1996",#N/A,FALSE,"flujo";"DETALLE_1997",#N/A,FALSE,"flujo";"GASTOS_INCURRIDOS_1996",#N/A,FALSE,"flujo";"GASTOS_PROGRAMADOS_PARA_1997",#N/A,FALSE,"flujo";#N/A,#N/A,FALSE,"comparat";#N/A,#N/A,FALSE,"costos";#N/A,#N/A,FALSE,"proyctrol"}</definedName>
    <definedName name="fdsfsdfdsfsd" localSheetId="10" hidden="1">{"DETALLE_1996",#N/A,FALSE,"flujo";"DETALLE_1997",#N/A,FALSE,"flujo";"GASTOS_INCURRIDOS_1996",#N/A,FALSE,"flujo";"GASTOS_PROGRAMADOS_PARA_1997",#N/A,FALSE,"flujo";#N/A,#N/A,FALSE,"comparat";#N/A,#N/A,FALSE,"costos";#N/A,#N/A,FALSE,"proyctrol"}</definedName>
    <definedName name="fdsfsdfdsfsd" hidden="1">{"DETALLE_1996",#N/A,FALSE,"flujo";"DETALLE_1997",#N/A,FALSE,"flujo";"GASTOS_INCURRIDOS_1996",#N/A,FALSE,"flujo";"GASTOS_PROGRAMADOS_PARA_1997",#N/A,FALSE,"flujo";#N/A,#N/A,FALSE,"comparat";#N/A,#N/A,FALSE,"costos";#N/A,#N/A,FALSE,"proyctrol"}</definedName>
    <definedName name="fdshfg" localSheetId="2" hidden="1">{#N/A,#N/A,FALSE,"masez (10)";#N/A,#N/A,FALSE,"masez (7)";#N/A,#N/A,FALSE,"masez (6)";#N/A,#N/A,FALSE,"masez (5)";#N/A,#N/A,FALSE,"masez (4)";#N/A,#N/A,FALSE,"masez (3)";#N/A,#N/A,FALSE,"masez (2)";#N/A,#N/A,FALSE,"GME";#N/A,#N/A,FALSE,"masez"}</definedName>
    <definedName name="fdshfg" localSheetId="1" hidden="1">{#N/A,#N/A,FALSE,"masez (10)";#N/A,#N/A,FALSE,"masez (7)";#N/A,#N/A,FALSE,"masez (6)";#N/A,#N/A,FALSE,"masez (5)";#N/A,#N/A,FALSE,"masez (4)";#N/A,#N/A,FALSE,"masez (3)";#N/A,#N/A,FALSE,"masez (2)";#N/A,#N/A,FALSE,"GME";#N/A,#N/A,FALSE,"masez"}</definedName>
    <definedName name="fdshfg" localSheetId="3" hidden="1">{#N/A,#N/A,FALSE,"masez (10)";#N/A,#N/A,FALSE,"masez (7)";#N/A,#N/A,FALSE,"masez (6)";#N/A,#N/A,FALSE,"masez (5)";#N/A,#N/A,FALSE,"masez (4)";#N/A,#N/A,FALSE,"masez (3)";#N/A,#N/A,FALSE,"masez (2)";#N/A,#N/A,FALSE,"GME";#N/A,#N/A,FALSE,"masez"}</definedName>
    <definedName name="fdshfg" localSheetId="10" hidden="1">{#N/A,#N/A,FALSE,"masez (10)";#N/A,#N/A,FALSE,"masez (7)";#N/A,#N/A,FALSE,"masez (6)";#N/A,#N/A,FALSE,"masez (5)";#N/A,#N/A,FALSE,"masez (4)";#N/A,#N/A,FALSE,"masez (3)";#N/A,#N/A,FALSE,"masez (2)";#N/A,#N/A,FALSE,"GME";#N/A,#N/A,FALSE,"masez"}</definedName>
    <definedName name="fdshfg" hidden="1">{#N/A,#N/A,FALSE,"masez (10)";#N/A,#N/A,FALSE,"masez (7)";#N/A,#N/A,FALSE,"masez (6)";#N/A,#N/A,FALSE,"masez (5)";#N/A,#N/A,FALSE,"masez (4)";#N/A,#N/A,FALSE,"masez (3)";#N/A,#N/A,FALSE,"masez (2)";#N/A,#N/A,FALSE,"GME";#N/A,#N/A,FALSE,"masez"}</definedName>
    <definedName name="fdvf" localSheetId="2" hidden="1">{"DETALLE_1996",#N/A,FALSE,"flujo";"DETALLE_1997",#N/A,FALSE,"flujo";"GASTOS_INCURRIDOS_1996",#N/A,FALSE,"flujo";"GASTOS_PROGRAMADOS_PARA_1997",#N/A,FALSE,"flujo";#N/A,#N/A,FALSE,"comparat";#N/A,#N/A,FALSE,"costos";#N/A,#N/A,FALSE,"proyctrol"}</definedName>
    <definedName name="fdvf" localSheetId="1" hidden="1">{"DETALLE_1996",#N/A,FALSE,"flujo";"DETALLE_1997",#N/A,FALSE,"flujo";"GASTOS_INCURRIDOS_1996",#N/A,FALSE,"flujo";"GASTOS_PROGRAMADOS_PARA_1997",#N/A,FALSE,"flujo";#N/A,#N/A,FALSE,"comparat";#N/A,#N/A,FALSE,"costos";#N/A,#N/A,FALSE,"proyctrol"}</definedName>
    <definedName name="fdvf" localSheetId="3" hidden="1">{"DETALLE_1996",#N/A,FALSE,"flujo";"DETALLE_1997",#N/A,FALSE,"flujo";"GASTOS_INCURRIDOS_1996",#N/A,FALSE,"flujo";"GASTOS_PROGRAMADOS_PARA_1997",#N/A,FALSE,"flujo";#N/A,#N/A,FALSE,"comparat";#N/A,#N/A,FALSE,"costos";#N/A,#N/A,FALSE,"proyctrol"}</definedName>
    <definedName name="fdvf" localSheetId="10" hidden="1">{"DETALLE_1996",#N/A,FALSE,"flujo";"DETALLE_1997",#N/A,FALSE,"flujo";"GASTOS_INCURRIDOS_1996",#N/A,FALSE,"flujo";"GASTOS_PROGRAMADOS_PARA_1997",#N/A,FALSE,"flujo";#N/A,#N/A,FALSE,"comparat";#N/A,#N/A,FALSE,"costos";#N/A,#N/A,FALSE,"proyctrol"}</definedName>
    <definedName name="fdvf" hidden="1">{"DETALLE_1996",#N/A,FALSE,"flujo";"DETALLE_1997",#N/A,FALSE,"flujo";"GASTOS_INCURRIDOS_1996",#N/A,FALSE,"flujo";"GASTOS_PROGRAMADOS_PARA_1997",#N/A,FALSE,"flujo";#N/A,#N/A,FALSE,"comparat";#N/A,#N/A,FALSE,"costos";#N/A,#N/A,FALSE,"proyctrol"}</definedName>
    <definedName name="felipe" localSheetId="2" hidden="1">{"CI+GG(BASE)",#N/A,FALSE,"CI+GG(BASE)";"GG",#N/A,FALSE,"CI+GG(BASE)";"CI",#N/A,FALSE,"CI+GG(BASE)"}</definedName>
    <definedName name="felipe" localSheetId="1" hidden="1">{"CI+GG(BASE)",#N/A,FALSE,"CI+GG(BASE)";"GG",#N/A,FALSE,"CI+GG(BASE)";"CI",#N/A,FALSE,"CI+GG(BASE)"}</definedName>
    <definedName name="felipe" localSheetId="3" hidden="1">{"CI+GG(BASE)",#N/A,FALSE,"CI+GG(BASE)";"GG",#N/A,FALSE,"CI+GG(BASE)";"CI",#N/A,FALSE,"CI+GG(BASE)"}</definedName>
    <definedName name="felipe" localSheetId="10" hidden="1">{"CI+GG(BASE)",#N/A,FALSE,"CI+GG(BASE)";"GG",#N/A,FALSE,"CI+GG(BASE)";"CI",#N/A,FALSE,"CI+GG(BASE)"}</definedName>
    <definedName name="felipe" hidden="1">{"CI+GG(BASE)",#N/A,FALSE,"CI+GG(BASE)";"GG",#N/A,FALSE,"CI+GG(BASE)";"CI",#N/A,FALSE,"CI+GG(BASE)"}</definedName>
    <definedName name="felipea" localSheetId="2" hidden="1">{"CI+GG(BASE)",#N/A,FALSE,"CI+GG(BASE)";"GG",#N/A,FALSE,"CI+GG(BASE)";"CI",#N/A,FALSE,"CI+GG(BASE)"}</definedName>
    <definedName name="felipea" localSheetId="1" hidden="1">{"CI+GG(BASE)",#N/A,FALSE,"CI+GG(BASE)";"GG",#N/A,FALSE,"CI+GG(BASE)";"CI",#N/A,FALSE,"CI+GG(BASE)"}</definedName>
    <definedName name="felipea" localSheetId="3" hidden="1">{"CI+GG(BASE)",#N/A,FALSE,"CI+GG(BASE)";"GG",#N/A,FALSE,"CI+GG(BASE)";"CI",#N/A,FALSE,"CI+GG(BASE)"}</definedName>
    <definedName name="felipea" localSheetId="10" hidden="1">{"CI+GG(BASE)",#N/A,FALSE,"CI+GG(BASE)";"GG",#N/A,FALSE,"CI+GG(BASE)";"CI",#N/A,FALSE,"CI+GG(BASE)"}</definedName>
    <definedName name="felipea" hidden="1">{"CI+GG(BASE)",#N/A,FALSE,"CI+GG(BASE)";"GG",#N/A,FALSE,"CI+GG(BASE)";"CI",#N/A,FALSE,"CI+GG(BASE)"}</definedName>
    <definedName name="felipeb" localSheetId="2" hidden="1">{"CI+GG(BASE)",#N/A,FALSE,"CI+GG(BASE)";"GG",#N/A,FALSE,"CI+GG(BASE)";"CI",#N/A,FALSE,"CI+GG(BASE)"}</definedName>
    <definedName name="felipeb" localSheetId="1" hidden="1">{"CI+GG(BASE)",#N/A,FALSE,"CI+GG(BASE)";"GG",#N/A,FALSE,"CI+GG(BASE)";"CI",#N/A,FALSE,"CI+GG(BASE)"}</definedName>
    <definedName name="felipeb" localSheetId="3" hidden="1">{"CI+GG(BASE)",#N/A,FALSE,"CI+GG(BASE)";"GG",#N/A,FALSE,"CI+GG(BASE)";"CI",#N/A,FALSE,"CI+GG(BASE)"}</definedName>
    <definedName name="felipeb" localSheetId="10" hidden="1">{"CI+GG(BASE)",#N/A,FALSE,"CI+GG(BASE)";"GG",#N/A,FALSE,"CI+GG(BASE)";"CI",#N/A,FALSE,"CI+GG(BASE)"}</definedName>
    <definedName name="felipeb" hidden="1">{"CI+GG(BASE)",#N/A,FALSE,"CI+GG(BASE)";"GG",#N/A,FALSE,"CI+GG(BASE)";"CI",#N/A,FALSE,"CI+GG(BASE)"}</definedName>
    <definedName name="felipec" localSheetId="2" hidden="1">{"CI+GG(BASE)",#N/A,FALSE,"CI+GG(BASE)";"GG",#N/A,FALSE,"CI+GG(BASE)";"CI",#N/A,FALSE,"CI+GG(BASE)"}</definedName>
    <definedName name="felipec" localSheetId="1" hidden="1">{"CI+GG(BASE)",#N/A,FALSE,"CI+GG(BASE)";"GG",#N/A,FALSE,"CI+GG(BASE)";"CI",#N/A,FALSE,"CI+GG(BASE)"}</definedName>
    <definedName name="felipec" localSheetId="3" hidden="1">{"CI+GG(BASE)",#N/A,FALSE,"CI+GG(BASE)";"GG",#N/A,FALSE,"CI+GG(BASE)";"CI",#N/A,FALSE,"CI+GG(BASE)"}</definedName>
    <definedName name="felipec" localSheetId="10" hidden="1">{"CI+GG(BASE)",#N/A,FALSE,"CI+GG(BASE)";"GG",#N/A,FALSE,"CI+GG(BASE)";"CI",#N/A,FALSE,"CI+GG(BASE)"}</definedName>
    <definedName name="felipec" hidden="1">{"CI+GG(BASE)",#N/A,FALSE,"CI+GG(BASE)";"GG",#N/A,FALSE,"CI+GG(BASE)";"CI",#N/A,FALSE,"CI+GG(BASE)"}</definedName>
    <definedName name="feliped" localSheetId="2" hidden="1">{"CI+GG(BASE)",#N/A,FALSE,"CI+GG(BASE)";"GG",#N/A,FALSE,"CI+GG(BASE)";"CI",#N/A,FALSE,"CI+GG(BASE)"}</definedName>
    <definedName name="feliped" localSheetId="1" hidden="1">{"CI+GG(BASE)",#N/A,FALSE,"CI+GG(BASE)";"GG",#N/A,FALSE,"CI+GG(BASE)";"CI",#N/A,FALSE,"CI+GG(BASE)"}</definedName>
    <definedName name="feliped" localSheetId="3" hidden="1">{"CI+GG(BASE)",#N/A,FALSE,"CI+GG(BASE)";"GG",#N/A,FALSE,"CI+GG(BASE)";"CI",#N/A,FALSE,"CI+GG(BASE)"}</definedName>
    <definedName name="feliped" localSheetId="10" hidden="1">{"CI+GG(BASE)",#N/A,FALSE,"CI+GG(BASE)";"GG",#N/A,FALSE,"CI+GG(BASE)";"CI",#N/A,FALSE,"CI+GG(BASE)"}</definedName>
    <definedName name="feliped" hidden="1">{"CI+GG(BASE)",#N/A,FALSE,"CI+GG(BASE)";"GG",#N/A,FALSE,"CI+GG(BASE)";"CI",#N/A,FALSE,"CI+GG(BASE)"}</definedName>
    <definedName name="Fernando" localSheetId="2" hidden="1">{"cuadro1",#N/A,FALSE,"Cam buz camión Opción 1";"cuadro2",#N/A,FALSE,"Cam buz camión Opción 1";"cuadro3",#N/A,FALSE,"Cam buz camión Opción 1";"cuadro4",#N/A,FALSE,"Cam buz camión Opción 1";"cuadro5",#N/A,FALSE,"Cam buz camión Opción 1"}</definedName>
    <definedName name="Fernando" localSheetId="1" hidden="1">{"cuadro1",#N/A,FALSE,"Cam buz camión Opción 1";"cuadro2",#N/A,FALSE,"Cam buz camión Opción 1";"cuadro3",#N/A,FALSE,"Cam buz camión Opción 1";"cuadro4",#N/A,FALSE,"Cam buz camión Opción 1";"cuadro5",#N/A,FALSE,"Cam buz camión Opción 1"}</definedName>
    <definedName name="Fernando" localSheetId="3" hidden="1">{"cuadro1",#N/A,FALSE,"Cam buz camión Opción 1";"cuadro2",#N/A,FALSE,"Cam buz camión Opción 1";"cuadro3",#N/A,FALSE,"Cam buz camión Opción 1";"cuadro4",#N/A,FALSE,"Cam buz camión Opción 1";"cuadro5",#N/A,FALSE,"Cam buz camión Opción 1"}</definedName>
    <definedName name="Fernando" localSheetId="10" hidden="1">{"cuadro1",#N/A,FALSE,"Cam buz camión Opción 1";"cuadro2",#N/A,FALSE,"Cam buz camión Opción 1";"cuadro3",#N/A,FALSE,"Cam buz camión Opción 1";"cuadro4",#N/A,FALSE,"Cam buz camión Opción 1";"cuadro5",#N/A,FALSE,"Cam buz camión Opción 1"}</definedName>
    <definedName name="Fernando" hidden="1">{"cuadro1",#N/A,FALSE,"Cam buz camión Opción 1";"cuadro2",#N/A,FALSE,"Cam buz camión Opción 1";"cuadro3",#N/A,FALSE,"Cam buz camión Opción 1";"cuadro4",#N/A,FALSE,"Cam buz camión Opción 1";"cuadro5",#N/A,FALSE,"Cam buz camión Opción 1"}</definedName>
    <definedName name="fert" localSheetId="2" hidden="1">{"DETALLE_1996",#N/A,FALSE,"flujo";"DETALLE_1997",#N/A,FALSE,"flujo";"GASTOS_INCURRIDOS_1996",#N/A,FALSE,"flujo";"GASTOS_PROGRAMADOS_PARA_1997",#N/A,FALSE,"flujo";#N/A,#N/A,FALSE,"comparat";#N/A,#N/A,FALSE,"costos";#N/A,#N/A,FALSE,"proyctrol"}</definedName>
    <definedName name="fert" localSheetId="1" hidden="1">{"DETALLE_1996",#N/A,FALSE,"flujo";"DETALLE_1997",#N/A,FALSE,"flujo";"GASTOS_INCURRIDOS_1996",#N/A,FALSE,"flujo";"GASTOS_PROGRAMADOS_PARA_1997",#N/A,FALSE,"flujo";#N/A,#N/A,FALSE,"comparat";#N/A,#N/A,FALSE,"costos";#N/A,#N/A,FALSE,"proyctrol"}</definedName>
    <definedName name="fert" localSheetId="3" hidden="1">{"DETALLE_1996",#N/A,FALSE,"flujo";"DETALLE_1997",#N/A,FALSE,"flujo";"GASTOS_INCURRIDOS_1996",#N/A,FALSE,"flujo";"GASTOS_PROGRAMADOS_PARA_1997",#N/A,FALSE,"flujo";#N/A,#N/A,FALSE,"comparat";#N/A,#N/A,FALSE,"costos";#N/A,#N/A,FALSE,"proyctrol"}</definedName>
    <definedName name="fert" localSheetId="10" hidden="1">{"DETALLE_1996",#N/A,FALSE,"flujo";"DETALLE_1997",#N/A,FALSE,"flujo";"GASTOS_INCURRIDOS_1996",#N/A,FALSE,"flujo";"GASTOS_PROGRAMADOS_PARA_1997",#N/A,FALSE,"flujo";#N/A,#N/A,FALSE,"comparat";#N/A,#N/A,FALSE,"costos";#N/A,#N/A,FALSE,"proyctrol"}</definedName>
    <definedName name="fert" hidden="1">{"DETALLE_1996",#N/A,FALSE,"flujo";"DETALLE_1997",#N/A,FALSE,"flujo";"GASTOS_INCURRIDOS_1996",#N/A,FALSE,"flujo";"GASTOS_PROGRAMADOS_PARA_1997",#N/A,FALSE,"flujo";#N/A,#N/A,FALSE,"comparat";#N/A,#N/A,FALSE,"costos";#N/A,#N/A,FALSE,"proyctrol"}</definedName>
    <definedName name="fes" localSheetId="2" hidden="1">{#N/A,#N/A,FALSE,"minas";#N/A,#N/A,FALSE,"Total_OC015";#N/A,#N/A,FALSE,"ADMIN";#N/A,#N/A,FALSE,"PROCES";#N/A,#N/A,FALSE,"civil";#N/A,#N/A,FALSE,"CAÑER";#N/A,#N/A,FALSE,"ELEC";#N/A,#N/A,FALSE,"INSTR";#N/A,#N/A,FALSE,"PDS";#N/A,#N/A,FALSE,"mecan"}</definedName>
    <definedName name="fes" localSheetId="1" hidden="1">{#N/A,#N/A,FALSE,"minas";#N/A,#N/A,FALSE,"Total_OC015";#N/A,#N/A,FALSE,"ADMIN";#N/A,#N/A,FALSE,"PROCES";#N/A,#N/A,FALSE,"civil";#N/A,#N/A,FALSE,"CAÑER";#N/A,#N/A,FALSE,"ELEC";#N/A,#N/A,FALSE,"INSTR";#N/A,#N/A,FALSE,"PDS";#N/A,#N/A,FALSE,"mecan"}</definedName>
    <definedName name="fes" localSheetId="3" hidden="1">{#N/A,#N/A,FALSE,"minas";#N/A,#N/A,FALSE,"Total_OC015";#N/A,#N/A,FALSE,"ADMIN";#N/A,#N/A,FALSE,"PROCES";#N/A,#N/A,FALSE,"civil";#N/A,#N/A,FALSE,"CAÑER";#N/A,#N/A,FALSE,"ELEC";#N/A,#N/A,FALSE,"INSTR";#N/A,#N/A,FALSE,"PDS";#N/A,#N/A,FALSE,"mecan"}</definedName>
    <definedName name="fes" localSheetId="10" hidden="1">{#N/A,#N/A,FALSE,"minas";#N/A,#N/A,FALSE,"Total_OC015";#N/A,#N/A,FALSE,"ADMIN";#N/A,#N/A,FALSE,"PROCES";#N/A,#N/A,FALSE,"civil";#N/A,#N/A,FALSE,"CAÑER";#N/A,#N/A,FALSE,"ELEC";#N/A,#N/A,FALSE,"INSTR";#N/A,#N/A,FALSE,"PDS";#N/A,#N/A,FALSE,"mecan"}</definedName>
    <definedName name="fes" hidden="1">{#N/A,#N/A,FALSE,"minas";#N/A,#N/A,FALSE,"Total_OC015";#N/A,#N/A,FALSE,"ADMIN";#N/A,#N/A,FALSE,"PROCES";#N/A,#N/A,FALSE,"civil";#N/A,#N/A,FALSE,"CAÑER";#N/A,#N/A,FALSE,"ELEC";#N/A,#N/A,FALSE,"INSTR";#N/A,#N/A,FALSE,"PDS";#N/A,#N/A,FALSE,"mecan"}</definedName>
    <definedName name="few" localSheetId="2" hidden="1">{"DETALLE_1996",#N/A,FALSE,"flujo";"DETALLE_1997",#N/A,FALSE,"flujo";"GASTOS_INCURRIDOS_1996",#N/A,FALSE,"flujo";"GASTOS_PROGRAMADOS_PARA_1997",#N/A,FALSE,"flujo";#N/A,#N/A,FALSE,"comparat";#N/A,#N/A,FALSE,"costos";#N/A,#N/A,FALSE,"proyctrol"}</definedName>
    <definedName name="few" localSheetId="1" hidden="1">{"DETALLE_1996",#N/A,FALSE,"flujo";"DETALLE_1997",#N/A,FALSE,"flujo";"GASTOS_INCURRIDOS_1996",#N/A,FALSE,"flujo";"GASTOS_PROGRAMADOS_PARA_1997",#N/A,FALSE,"flujo";#N/A,#N/A,FALSE,"comparat";#N/A,#N/A,FALSE,"costos";#N/A,#N/A,FALSE,"proyctrol"}</definedName>
    <definedName name="few" localSheetId="3" hidden="1">{"DETALLE_1996",#N/A,FALSE,"flujo";"DETALLE_1997",#N/A,FALSE,"flujo";"GASTOS_INCURRIDOS_1996",#N/A,FALSE,"flujo";"GASTOS_PROGRAMADOS_PARA_1997",#N/A,FALSE,"flujo";#N/A,#N/A,FALSE,"comparat";#N/A,#N/A,FALSE,"costos";#N/A,#N/A,FALSE,"proyctrol"}</definedName>
    <definedName name="few" localSheetId="10" hidden="1">{"DETALLE_1996",#N/A,FALSE,"flujo";"DETALLE_1997",#N/A,FALSE,"flujo";"GASTOS_INCURRIDOS_1996",#N/A,FALSE,"flujo";"GASTOS_PROGRAMADOS_PARA_1997",#N/A,FALSE,"flujo";#N/A,#N/A,FALSE,"comparat";#N/A,#N/A,FALSE,"costos";#N/A,#N/A,FALSE,"proyctrol"}</definedName>
    <definedName name="few" hidden="1">{"DETALLE_1996",#N/A,FALSE,"flujo";"DETALLE_1997",#N/A,FALSE,"flujo";"GASTOS_INCURRIDOS_1996",#N/A,FALSE,"flujo";"GASTOS_PROGRAMADOS_PARA_1997",#N/A,FALSE,"flujo";#N/A,#N/A,FALSE,"comparat";#N/A,#N/A,FALSE,"costos";#N/A,#N/A,FALSE,"proyctrol"}</definedName>
    <definedName name="ff" localSheetId="2"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ff" localSheetId="1"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ff" localSheetId="3"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ff" localSheetId="10"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ff"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ffeer" localSheetId="2" hidden="1">{#N/A,#N/A,TRUE,"Est. de Fact.";#N/A,#N/A,TRUE,"Capitulo 19";#N/A,#N/A,TRUE,"Proyecto P855"}</definedName>
    <definedName name="ffeer" localSheetId="1" hidden="1">{#N/A,#N/A,TRUE,"Est. de Fact.";#N/A,#N/A,TRUE,"Capitulo 19";#N/A,#N/A,TRUE,"Proyecto P855"}</definedName>
    <definedName name="ffeer" localSheetId="3" hidden="1">{#N/A,#N/A,TRUE,"Est. de Fact.";#N/A,#N/A,TRUE,"Capitulo 19";#N/A,#N/A,TRUE,"Proyecto P855"}</definedName>
    <definedName name="ffeer" localSheetId="10" hidden="1">{#N/A,#N/A,TRUE,"Est. de Fact.";#N/A,#N/A,TRUE,"Capitulo 19";#N/A,#N/A,TRUE,"Proyecto P855"}</definedName>
    <definedName name="ffeer" hidden="1">{#N/A,#N/A,TRUE,"Est. de Fact.";#N/A,#N/A,TRUE,"Capitulo 19";#N/A,#N/A,TRUE,"Proyecto P855"}</definedName>
    <definedName name="FFF" localSheetId="2" hidden="1">{"Graf_Carga Trab",#N/A,FALSE,"Grafi_Carga Trab";"Graf_Venta Flujo",#N/A,FALSE,"Grafi_Carga Trab"}</definedName>
    <definedName name="FFF" localSheetId="1" hidden="1">{"Graf_Carga Trab",#N/A,FALSE,"Grafi_Carga Trab";"Graf_Venta Flujo",#N/A,FALSE,"Grafi_Carga Trab"}</definedName>
    <definedName name="FFF" localSheetId="3" hidden="1">{"Graf_Carga Trab",#N/A,FALSE,"Grafi_Carga Trab";"Graf_Venta Flujo",#N/A,FALSE,"Grafi_Carga Trab"}</definedName>
    <definedName name="FFF" localSheetId="10" hidden="1">{"Graf_Carga Trab",#N/A,FALSE,"Grafi_Carga Trab";"Graf_Venta Flujo",#N/A,FALSE,"Grafi_Carga Trab"}</definedName>
    <definedName name="FFF" hidden="1">{"Graf_Carga Trab",#N/A,FALSE,"Grafi_Carga Trab";"Graf_Venta Flujo",#N/A,FALSE,"Grafi_Carga Trab"}</definedName>
    <definedName name="FFFa" localSheetId="2" hidden="1">{"'DMBL'!$A$1:$N$83","'DMBL'!$A$6:$B$83"}</definedName>
    <definedName name="FFFa" localSheetId="1" hidden="1">{"'DMBL'!$A$1:$N$83","'DMBL'!$A$6:$B$83"}</definedName>
    <definedName name="FFFa" localSheetId="3" hidden="1">{"'DMBL'!$A$1:$N$83","'DMBL'!$A$6:$B$83"}</definedName>
    <definedName name="FFFa" localSheetId="10" hidden="1">{"'DMBL'!$A$1:$N$83","'DMBL'!$A$6:$B$83"}</definedName>
    <definedName name="FFFa" hidden="1">{"'DMBL'!$A$1:$N$83","'DMBL'!$A$6:$B$83"}</definedName>
    <definedName name="FFFb" localSheetId="2" hidden="1">{"'DMBL'!$A$1:$N$83","'DMBL'!$A$6:$B$83"}</definedName>
    <definedName name="FFFb" localSheetId="1" hidden="1">{"'DMBL'!$A$1:$N$83","'DMBL'!$A$6:$B$83"}</definedName>
    <definedName name="FFFb" localSheetId="3" hidden="1">{"'DMBL'!$A$1:$N$83","'DMBL'!$A$6:$B$83"}</definedName>
    <definedName name="FFFb" localSheetId="10" hidden="1">{"'DMBL'!$A$1:$N$83","'DMBL'!$A$6:$B$83"}</definedName>
    <definedName name="FFFb" hidden="1">{"'DMBL'!$A$1:$N$83","'DMBL'!$A$6:$B$83"}</definedName>
    <definedName name="FFFc" localSheetId="2" hidden="1">{"'DMBL'!$A$1:$N$83","'DMBL'!$A$6:$B$83"}</definedName>
    <definedName name="FFFc" localSheetId="1" hidden="1">{"'DMBL'!$A$1:$N$83","'DMBL'!$A$6:$B$83"}</definedName>
    <definedName name="FFFc" localSheetId="3" hidden="1">{"'DMBL'!$A$1:$N$83","'DMBL'!$A$6:$B$83"}</definedName>
    <definedName name="FFFc" localSheetId="10" hidden="1">{"'DMBL'!$A$1:$N$83","'DMBL'!$A$6:$B$83"}</definedName>
    <definedName name="FFFc" hidden="1">{"'DMBL'!$A$1:$N$83","'DMBL'!$A$6:$B$83"}</definedName>
    <definedName name="ffff" localSheetId="2" hidden="1">{#N/A,#N/A,FALSE,"Total_OC015";#N/A,#N/A,FALSE,"ADMIN";#N/A,#N/A,FALSE,"PROCES";#N/A,#N/A,FALSE,"mecan";#N/A,#N/A,FALSE,"civil";#N/A,#N/A,FALSE,"CAÑER";#N/A,#N/A,FALSE,"ELEC";#N/A,#N/A,FALSE,"INSTR"}</definedName>
    <definedName name="ffff" localSheetId="1" hidden="1">{#N/A,#N/A,FALSE,"Total_OC015";#N/A,#N/A,FALSE,"ADMIN";#N/A,#N/A,FALSE,"PROCES";#N/A,#N/A,FALSE,"mecan";#N/A,#N/A,FALSE,"civil";#N/A,#N/A,FALSE,"CAÑER";#N/A,#N/A,FALSE,"ELEC";#N/A,#N/A,FALSE,"INSTR"}</definedName>
    <definedName name="ffff" localSheetId="3" hidden="1">{#N/A,#N/A,FALSE,"Total_OC015";#N/A,#N/A,FALSE,"ADMIN";#N/A,#N/A,FALSE,"PROCES";#N/A,#N/A,FALSE,"mecan";#N/A,#N/A,FALSE,"civil";#N/A,#N/A,FALSE,"CAÑER";#N/A,#N/A,FALSE,"ELEC";#N/A,#N/A,FALSE,"INSTR"}</definedName>
    <definedName name="ffff" localSheetId="10" hidden="1">{#N/A,#N/A,FALSE,"Total_OC015";#N/A,#N/A,FALSE,"ADMIN";#N/A,#N/A,FALSE,"PROCES";#N/A,#N/A,FALSE,"mecan";#N/A,#N/A,FALSE,"civil";#N/A,#N/A,FALSE,"CAÑER";#N/A,#N/A,FALSE,"ELEC";#N/A,#N/A,FALSE,"INSTR"}</definedName>
    <definedName name="ffff" hidden="1">{#N/A,#N/A,FALSE,"Total_OC015";#N/A,#N/A,FALSE,"ADMIN";#N/A,#N/A,FALSE,"PROCES";#N/A,#N/A,FALSE,"mecan";#N/A,#N/A,FALSE,"civil";#N/A,#N/A,FALSE,"CAÑER";#N/A,#N/A,FALSE,"ELEC";#N/A,#N/A,FALSE,"INSTR"}</definedName>
    <definedName name="fffff" localSheetId="2" hidden="1">{#N/A,#N/A,FALSE,"Total_OC015";#N/A,#N/A,FALSE,"ADMIN";#N/A,#N/A,FALSE,"PROCES";#N/A,#N/A,FALSE,"mecan";#N/A,#N/A,FALSE,"civil";#N/A,#N/A,FALSE,"CAÑER";#N/A,#N/A,FALSE,"ELEC";#N/A,#N/A,FALSE,"INSTR"}</definedName>
    <definedName name="fffff" localSheetId="1" hidden="1">{#N/A,#N/A,FALSE,"Total_OC015";#N/A,#N/A,FALSE,"ADMIN";#N/A,#N/A,FALSE,"PROCES";#N/A,#N/A,FALSE,"mecan";#N/A,#N/A,FALSE,"civil";#N/A,#N/A,FALSE,"CAÑER";#N/A,#N/A,FALSE,"ELEC";#N/A,#N/A,FALSE,"INSTR"}</definedName>
    <definedName name="fffff" localSheetId="3" hidden="1">{#N/A,#N/A,FALSE,"Total_OC015";#N/A,#N/A,FALSE,"ADMIN";#N/A,#N/A,FALSE,"PROCES";#N/A,#N/A,FALSE,"mecan";#N/A,#N/A,FALSE,"civil";#N/A,#N/A,FALSE,"CAÑER";#N/A,#N/A,FALSE,"ELEC";#N/A,#N/A,FALSE,"INSTR"}</definedName>
    <definedName name="fffff" localSheetId="10" hidden="1">{#N/A,#N/A,FALSE,"Total_OC015";#N/A,#N/A,FALSE,"ADMIN";#N/A,#N/A,FALSE,"PROCES";#N/A,#N/A,FALSE,"mecan";#N/A,#N/A,FALSE,"civil";#N/A,#N/A,FALSE,"CAÑER";#N/A,#N/A,FALSE,"ELEC";#N/A,#N/A,FALSE,"INSTR"}</definedName>
    <definedName name="fffff" hidden="1">{#N/A,#N/A,FALSE,"Total_OC015";#N/A,#N/A,FALSE,"ADMIN";#N/A,#N/A,FALSE,"PROCES";#N/A,#N/A,FALSE,"mecan";#N/A,#N/A,FALSE,"civil";#N/A,#N/A,FALSE,"CAÑER";#N/A,#N/A,FALSE,"ELEC";#N/A,#N/A,FALSE,"INSTR"}</definedName>
    <definedName name="FFGFSDFG" localSheetId="2" hidden="1">{#N/A,#N/A,FALSE,"minas";#N/A,#N/A,FALSE,"Total_OC015";#N/A,#N/A,FALSE,"ADMIN";#N/A,#N/A,FALSE,"PROCES";#N/A,#N/A,FALSE,"civil";#N/A,#N/A,FALSE,"CAÑER";#N/A,#N/A,FALSE,"ELEC";#N/A,#N/A,FALSE,"INSTR";#N/A,#N/A,FALSE,"PDS";#N/A,#N/A,FALSE,"mecan"}</definedName>
    <definedName name="FFGFSDFG" localSheetId="1" hidden="1">{#N/A,#N/A,FALSE,"minas";#N/A,#N/A,FALSE,"Total_OC015";#N/A,#N/A,FALSE,"ADMIN";#N/A,#N/A,FALSE,"PROCES";#N/A,#N/A,FALSE,"civil";#N/A,#N/A,FALSE,"CAÑER";#N/A,#N/A,FALSE,"ELEC";#N/A,#N/A,FALSE,"INSTR";#N/A,#N/A,FALSE,"PDS";#N/A,#N/A,FALSE,"mecan"}</definedName>
    <definedName name="FFGFSDFG" localSheetId="3" hidden="1">{#N/A,#N/A,FALSE,"minas";#N/A,#N/A,FALSE,"Total_OC015";#N/A,#N/A,FALSE,"ADMIN";#N/A,#N/A,FALSE,"PROCES";#N/A,#N/A,FALSE,"civil";#N/A,#N/A,FALSE,"CAÑER";#N/A,#N/A,FALSE,"ELEC";#N/A,#N/A,FALSE,"INSTR";#N/A,#N/A,FALSE,"PDS";#N/A,#N/A,FALSE,"mecan"}</definedName>
    <definedName name="FFGFSDFG" localSheetId="10" hidden="1">{#N/A,#N/A,FALSE,"minas";#N/A,#N/A,FALSE,"Total_OC015";#N/A,#N/A,FALSE,"ADMIN";#N/A,#N/A,FALSE,"PROCES";#N/A,#N/A,FALSE,"civil";#N/A,#N/A,FALSE,"CAÑER";#N/A,#N/A,FALSE,"ELEC";#N/A,#N/A,FALSE,"INSTR";#N/A,#N/A,FALSE,"PDS";#N/A,#N/A,FALSE,"mecan"}</definedName>
    <definedName name="FFGFSDFG" hidden="1">{#N/A,#N/A,FALSE,"minas";#N/A,#N/A,FALSE,"Total_OC015";#N/A,#N/A,FALSE,"ADMIN";#N/A,#N/A,FALSE,"PROCES";#N/A,#N/A,FALSE,"civil";#N/A,#N/A,FALSE,"CAÑER";#N/A,#N/A,FALSE,"ELEC";#N/A,#N/A,FALSE,"INSTR";#N/A,#N/A,FALSE,"PDS";#N/A,#N/A,FALSE,"mecan"}</definedName>
    <definedName name="fg" localSheetId="2" hidden="1">{#N/A,#N/A,FALSE,"masez (10)";#N/A,#N/A,FALSE,"masez (7)";#N/A,#N/A,FALSE,"masez (6)";#N/A,#N/A,FALSE,"masez (5)";#N/A,#N/A,FALSE,"masez (4)";#N/A,#N/A,FALSE,"masez (3)";#N/A,#N/A,FALSE,"masez (2)";#N/A,#N/A,FALSE,"GME";#N/A,#N/A,FALSE,"masez"}</definedName>
    <definedName name="fg" localSheetId="1" hidden="1">{#N/A,#N/A,FALSE,"masez (10)";#N/A,#N/A,FALSE,"masez (7)";#N/A,#N/A,FALSE,"masez (6)";#N/A,#N/A,FALSE,"masez (5)";#N/A,#N/A,FALSE,"masez (4)";#N/A,#N/A,FALSE,"masez (3)";#N/A,#N/A,FALSE,"masez (2)";#N/A,#N/A,FALSE,"GME";#N/A,#N/A,FALSE,"masez"}</definedName>
    <definedName name="fg" localSheetId="3" hidden="1">{#N/A,#N/A,FALSE,"masez (10)";#N/A,#N/A,FALSE,"masez (7)";#N/A,#N/A,FALSE,"masez (6)";#N/A,#N/A,FALSE,"masez (5)";#N/A,#N/A,FALSE,"masez (4)";#N/A,#N/A,FALSE,"masez (3)";#N/A,#N/A,FALSE,"masez (2)";#N/A,#N/A,FALSE,"GME";#N/A,#N/A,FALSE,"masez"}</definedName>
    <definedName name="fg" localSheetId="10" hidden="1">{#N/A,#N/A,FALSE,"masez (10)";#N/A,#N/A,FALSE,"masez (7)";#N/A,#N/A,FALSE,"masez (6)";#N/A,#N/A,FALSE,"masez (5)";#N/A,#N/A,FALSE,"masez (4)";#N/A,#N/A,FALSE,"masez (3)";#N/A,#N/A,FALSE,"masez (2)";#N/A,#N/A,FALSE,"GME";#N/A,#N/A,FALSE,"masez"}</definedName>
    <definedName name="fg" hidden="1">{#N/A,#N/A,FALSE,"masez (10)";#N/A,#N/A,FALSE,"masez (7)";#N/A,#N/A,FALSE,"masez (6)";#N/A,#N/A,FALSE,"masez (5)";#N/A,#N/A,FALSE,"masez (4)";#N/A,#N/A,FALSE,"masez (3)";#N/A,#N/A,FALSE,"masez (2)";#N/A,#N/A,FALSE,"GME";#N/A,#N/A,FALSE,"masez"}</definedName>
    <definedName name="fgch" localSheetId="2" hidden="1">{#N/A,#N/A,FALSE,"masez (10)";#N/A,#N/A,FALSE,"masez (7)";#N/A,#N/A,FALSE,"masez (6)";#N/A,#N/A,FALSE,"masez (5)";#N/A,#N/A,FALSE,"masez (4)";#N/A,#N/A,FALSE,"masez (3)";#N/A,#N/A,FALSE,"masez (2)";#N/A,#N/A,FALSE,"GME";#N/A,#N/A,FALSE,"masez"}</definedName>
    <definedName name="fgch" localSheetId="1" hidden="1">{#N/A,#N/A,FALSE,"masez (10)";#N/A,#N/A,FALSE,"masez (7)";#N/A,#N/A,FALSE,"masez (6)";#N/A,#N/A,FALSE,"masez (5)";#N/A,#N/A,FALSE,"masez (4)";#N/A,#N/A,FALSE,"masez (3)";#N/A,#N/A,FALSE,"masez (2)";#N/A,#N/A,FALSE,"GME";#N/A,#N/A,FALSE,"masez"}</definedName>
    <definedName name="fgch" localSheetId="3" hidden="1">{#N/A,#N/A,FALSE,"masez (10)";#N/A,#N/A,FALSE,"masez (7)";#N/A,#N/A,FALSE,"masez (6)";#N/A,#N/A,FALSE,"masez (5)";#N/A,#N/A,FALSE,"masez (4)";#N/A,#N/A,FALSE,"masez (3)";#N/A,#N/A,FALSE,"masez (2)";#N/A,#N/A,FALSE,"GME";#N/A,#N/A,FALSE,"masez"}</definedName>
    <definedName name="fgch" localSheetId="10" hidden="1">{#N/A,#N/A,FALSE,"masez (10)";#N/A,#N/A,FALSE,"masez (7)";#N/A,#N/A,FALSE,"masez (6)";#N/A,#N/A,FALSE,"masez (5)";#N/A,#N/A,FALSE,"masez (4)";#N/A,#N/A,FALSE,"masez (3)";#N/A,#N/A,FALSE,"masez (2)";#N/A,#N/A,FALSE,"GME";#N/A,#N/A,FALSE,"masez"}</definedName>
    <definedName name="fgch" hidden="1">{#N/A,#N/A,FALSE,"masez (10)";#N/A,#N/A,FALSE,"masez (7)";#N/A,#N/A,FALSE,"masez (6)";#N/A,#N/A,FALSE,"masez (5)";#N/A,#N/A,FALSE,"masez (4)";#N/A,#N/A,FALSE,"masez (3)";#N/A,#N/A,FALSE,"masez (2)";#N/A,#N/A,FALSE,"GME";#N/A,#N/A,FALSE,"masez"}</definedName>
    <definedName name="fgfghghjtyirdi" localSheetId="2" hidden="1">{#N/A,#N/A,FALSE,"masez (10)";#N/A,#N/A,FALSE,"masez (7)";#N/A,#N/A,FALSE,"masez (6)";#N/A,#N/A,FALSE,"masez (5)";#N/A,#N/A,FALSE,"masez (4)";#N/A,#N/A,FALSE,"masez (3)";#N/A,#N/A,FALSE,"masez (2)";#N/A,#N/A,FALSE,"GME";#N/A,#N/A,FALSE,"masez"}</definedName>
    <definedName name="fgfghghjtyirdi" localSheetId="1" hidden="1">{#N/A,#N/A,FALSE,"masez (10)";#N/A,#N/A,FALSE,"masez (7)";#N/A,#N/A,FALSE,"masez (6)";#N/A,#N/A,FALSE,"masez (5)";#N/A,#N/A,FALSE,"masez (4)";#N/A,#N/A,FALSE,"masez (3)";#N/A,#N/A,FALSE,"masez (2)";#N/A,#N/A,FALSE,"GME";#N/A,#N/A,FALSE,"masez"}</definedName>
    <definedName name="fgfghghjtyirdi" localSheetId="3" hidden="1">{#N/A,#N/A,FALSE,"masez (10)";#N/A,#N/A,FALSE,"masez (7)";#N/A,#N/A,FALSE,"masez (6)";#N/A,#N/A,FALSE,"masez (5)";#N/A,#N/A,FALSE,"masez (4)";#N/A,#N/A,FALSE,"masez (3)";#N/A,#N/A,FALSE,"masez (2)";#N/A,#N/A,FALSE,"GME";#N/A,#N/A,FALSE,"masez"}</definedName>
    <definedName name="fgfghghjtyirdi" localSheetId="10" hidden="1">{#N/A,#N/A,FALSE,"masez (10)";#N/A,#N/A,FALSE,"masez (7)";#N/A,#N/A,FALSE,"masez (6)";#N/A,#N/A,FALSE,"masez (5)";#N/A,#N/A,FALSE,"masez (4)";#N/A,#N/A,FALSE,"masez (3)";#N/A,#N/A,FALSE,"masez (2)";#N/A,#N/A,FALSE,"GME";#N/A,#N/A,FALSE,"masez"}</definedName>
    <definedName name="fgfghghjtyirdi" hidden="1">{#N/A,#N/A,FALSE,"masez (10)";#N/A,#N/A,FALSE,"masez (7)";#N/A,#N/A,FALSE,"masez (6)";#N/A,#N/A,FALSE,"masez (5)";#N/A,#N/A,FALSE,"masez (4)";#N/A,#N/A,FALSE,"masez (3)";#N/A,#N/A,FALSE,"masez (2)";#N/A,#N/A,FALSE,"GME";#N/A,#N/A,FALSE,"masez"}</definedName>
    <definedName name="fgh" localSheetId="2" hidden="1">{"DETALLE_1996",#N/A,FALSE,"flujo";"DETALLE_1997",#N/A,FALSE,"flujo";"GASTOS_INCURRIDOS_1996",#N/A,FALSE,"flujo";"GASTOS_PROGRAMADOS_PARA_1997",#N/A,FALSE,"flujo";#N/A,#N/A,FALSE,"comparat";#N/A,#N/A,FALSE,"costos";#N/A,#N/A,FALSE,"proyctrol"}</definedName>
    <definedName name="fgh" localSheetId="1" hidden="1">{"DETALLE_1996",#N/A,FALSE,"flujo";"DETALLE_1997",#N/A,FALSE,"flujo";"GASTOS_INCURRIDOS_1996",#N/A,FALSE,"flujo";"GASTOS_PROGRAMADOS_PARA_1997",#N/A,FALSE,"flujo";#N/A,#N/A,FALSE,"comparat";#N/A,#N/A,FALSE,"costos";#N/A,#N/A,FALSE,"proyctrol"}</definedName>
    <definedName name="fgh" localSheetId="3" hidden="1">{"DETALLE_1996",#N/A,FALSE,"flujo";"DETALLE_1997",#N/A,FALSE,"flujo";"GASTOS_INCURRIDOS_1996",#N/A,FALSE,"flujo";"GASTOS_PROGRAMADOS_PARA_1997",#N/A,FALSE,"flujo";#N/A,#N/A,FALSE,"comparat";#N/A,#N/A,FALSE,"costos";#N/A,#N/A,FALSE,"proyctrol"}</definedName>
    <definedName name="fgh" localSheetId="10" hidden="1">{"DETALLE_1996",#N/A,FALSE,"flujo";"DETALLE_1997",#N/A,FALSE,"flujo";"GASTOS_INCURRIDOS_1996",#N/A,FALSE,"flujo";"GASTOS_PROGRAMADOS_PARA_1997",#N/A,FALSE,"flujo";#N/A,#N/A,FALSE,"comparat";#N/A,#N/A,FALSE,"costos";#N/A,#N/A,FALSE,"proyctrol"}</definedName>
    <definedName name="fgh" hidden="1">{"DETALLE_1996",#N/A,FALSE,"flujo";"DETALLE_1997",#N/A,FALSE,"flujo";"GASTOS_INCURRIDOS_1996",#N/A,FALSE,"flujo";"GASTOS_PROGRAMADOS_PARA_1997",#N/A,FALSE,"flujo";#N/A,#N/A,FALSE,"comparat";#N/A,#N/A,FALSE,"costos";#N/A,#N/A,FALSE,"proyctrol"}</definedName>
    <definedName name="fghf" localSheetId="2" hidden="1">{"DETALLE_1996",#N/A,FALSE,"flujo";"DETALLE_1997",#N/A,FALSE,"flujo";"GASTOS_INCURRIDOS_1996",#N/A,FALSE,"flujo";"GASTOS_PROGRAMADOS_PARA_1997",#N/A,FALSE,"flujo";#N/A,#N/A,FALSE,"comparat";#N/A,#N/A,FALSE,"costos";#N/A,#N/A,FALSE,"proyctrol"}</definedName>
    <definedName name="fghf" localSheetId="1" hidden="1">{"DETALLE_1996",#N/A,FALSE,"flujo";"DETALLE_1997",#N/A,FALSE,"flujo";"GASTOS_INCURRIDOS_1996",#N/A,FALSE,"flujo";"GASTOS_PROGRAMADOS_PARA_1997",#N/A,FALSE,"flujo";#N/A,#N/A,FALSE,"comparat";#N/A,#N/A,FALSE,"costos";#N/A,#N/A,FALSE,"proyctrol"}</definedName>
    <definedName name="fghf" localSheetId="3" hidden="1">{"DETALLE_1996",#N/A,FALSE,"flujo";"DETALLE_1997",#N/A,FALSE,"flujo";"GASTOS_INCURRIDOS_1996",#N/A,FALSE,"flujo";"GASTOS_PROGRAMADOS_PARA_1997",#N/A,FALSE,"flujo";#N/A,#N/A,FALSE,"comparat";#N/A,#N/A,FALSE,"costos";#N/A,#N/A,FALSE,"proyctrol"}</definedName>
    <definedName name="fghf" localSheetId="10" hidden="1">{"DETALLE_1996",#N/A,FALSE,"flujo";"DETALLE_1997",#N/A,FALSE,"flujo";"GASTOS_INCURRIDOS_1996",#N/A,FALSE,"flujo";"GASTOS_PROGRAMADOS_PARA_1997",#N/A,FALSE,"flujo";#N/A,#N/A,FALSE,"comparat";#N/A,#N/A,FALSE,"costos";#N/A,#N/A,FALSE,"proyctrol"}</definedName>
    <definedName name="fghf" hidden="1">{"DETALLE_1996",#N/A,FALSE,"flujo";"DETALLE_1997",#N/A,FALSE,"flujo";"GASTOS_INCURRIDOS_1996",#N/A,FALSE,"flujo";"GASTOS_PROGRAMADOS_PARA_1997",#N/A,FALSE,"flujo";#N/A,#N/A,FALSE,"comparat";#N/A,#N/A,FALSE,"costos";#N/A,#N/A,FALSE,"proyctrol"}</definedName>
    <definedName name="fghfgh" localSheetId="2" hidden="1">{#N/A,#N/A,FALSE,"Total_OC015";#N/A,#N/A,FALSE,"ADMIN";#N/A,#N/A,FALSE,"PROCES";#N/A,#N/A,FALSE,"mecan";#N/A,#N/A,FALSE,"civil";#N/A,#N/A,FALSE,"CAÑER";#N/A,#N/A,FALSE,"ELEC";#N/A,#N/A,FALSE,"INSTR"}</definedName>
    <definedName name="fghfgh" localSheetId="1" hidden="1">{#N/A,#N/A,FALSE,"Total_OC015";#N/A,#N/A,FALSE,"ADMIN";#N/A,#N/A,FALSE,"PROCES";#N/A,#N/A,FALSE,"mecan";#N/A,#N/A,FALSE,"civil";#N/A,#N/A,FALSE,"CAÑER";#N/A,#N/A,FALSE,"ELEC";#N/A,#N/A,FALSE,"INSTR"}</definedName>
    <definedName name="fghfgh" localSheetId="3" hidden="1">{#N/A,#N/A,FALSE,"Total_OC015";#N/A,#N/A,FALSE,"ADMIN";#N/A,#N/A,FALSE,"PROCES";#N/A,#N/A,FALSE,"mecan";#N/A,#N/A,FALSE,"civil";#N/A,#N/A,FALSE,"CAÑER";#N/A,#N/A,FALSE,"ELEC";#N/A,#N/A,FALSE,"INSTR"}</definedName>
    <definedName name="fghfgh" localSheetId="10" hidden="1">{#N/A,#N/A,FALSE,"Total_OC015";#N/A,#N/A,FALSE,"ADMIN";#N/A,#N/A,FALSE,"PROCES";#N/A,#N/A,FALSE,"mecan";#N/A,#N/A,FALSE,"civil";#N/A,#N/A,FALSE,"CAÑER";#N/A,#N/A,FALSE,"ELEC";#N/A,#N/A,FALSE,"INSTR"}</definedName>
    <definedName name="fghfgh" hidden="1">{#N/A,#N/A,FALSE,"Total_OC015";#N/A,#N/A,FALSE,"ADMIN";#N/A,#N/A,FALSE,"PROCES";#N/A,#N/A,FALSE,"mecan";#N/A,#N/A,FALSE,"civil";#N/A,#N/A,FALSE,"CAÑER";#N/A,#N/A,FALSE,"ELEC";#N/A,#N/A,FALSE,"INSTR"}</definedName>
    <definedName name="fgr" localSheetId="2" hidden="1">{#N/A,#N/A,FALSE,"Total_OC015";#N/A,#N/A,FALSE,"ADMIN";#N/A,#N/A,FALSE,"PROCES";#N/A,#N/A,FALSE,"mecan";#N/A,#N/A,FALSE,"civil";#N/A,#N/A,FALSE,"CAÑER";#N/A,#N/A,FALSE,"ELEC";#N/A,#N/A,FALSE,"INSTR"}</definedName>
    <definedName name="fgr" localSheetId="1" hidden="1">{#N/A,#N/A,FALSE,"Total_OC015";#N/A,#N/A,FALSE,"ADMIN";#N/A,#N/A,FALSE,"PROCES";#N/A,#N/A,FALSE,"mecan";#N/A,#N/A,FALSE,"civil";#N/A,#N/A,FALSE,"CAÑER";#N/A,#N/A,FALSE,"ELEC";#N/A,#N/A,FALSE,"INSTR"}</definedName>
    <definedName name="fgr" localSheetId="3" hidden="1">{#N/A,#N/A,FALSE,"Total_OC015";#N/A,#N/A,FALSE,"ADMIN";#N/A,#N/A,FALSE,"PROCES";#N/A,#N/A,FALSE,"mecan";#N/A,#N/A,FALSE,"civil";#N/A,#N/A,FALSE,"CAÑER";#N/A,#N/A,FALSE,"ELEC";#N/A,#N/A,FALSE,"INSTR"}</definedName>
    <definedName name="fgr" localSheetId="10" hidden="1">{#N/A,#N/A,FALSE,"Total_OC015";#N/A,#N/A,FALSE,"ADMIN";#N/A,#N/A,FALSE,"PROCES";#N/A,#N/A,FALSE,"mecan";#N/A,#N/A,FALSE,"civil";#N/A,#N/A,FALSE,"CAÑER";#N/A,#N/A,FALSE,"ELEC";#N/A,#N/A,FALSE,"INSTR"}</definedName>
    <definedName name="fgr" hidden="1">{#N/A,#N/A,FALSE,"Total_OC015";#N/A,#N/A,FALSE,"ADMIN";#N/A,#N/A,FALSE,"PROCES";#N/A,#N/A,FALSE,"mecan";#N/A,#N/A,FALSE,"civil";#N/A,#N/A,FALSE,"CAÑER";#N/A,#N/A,FALSE,"ELEC";#N/A,#N/A,FALSE,"INSTR"}</definedName>
    <definedName name="FHSFJKSG" localSheetId="2" hidden="1">{#N/A,#N/A,FALSE,"RESUMEN";#N/A,#N/A,FALSE,"GG-GI";#N/A,#N/A,FALSE,"AMB";#N/A,#N/A,FALSE,"EyR";#N/A,#N/A,FALSE,"UCP";#N/A,#N/A,FALSE,"IND";#N/A,#N/A,FALSE,"LR";#N/A,#N/A,FALSE,"PRV";#N/A,#N/A,FALSE,"TÚNELES";#N/A,#N/A,FALSE,"IDT";#N/A,#N/A,FALSE,"ING"}</definedName>
    <definedName name="FHSFJKSG" localSheetId="1" hidden="1">{#N/A,#N/A,FALSE,"RESUMEN";#N/A,#N/A,FALSE,"GG-GI";#N/A,#N/A,FALSE,"AMB";#N/A,#N/A,FALSE,"EyR";#N/A,#N/A,FALSE,"UCP";#N/A,#N/A,FALSE,"IND";#N/A,#N/A,FALSE,"LR";#N/A,#N/A,FALSE,"PRV";#N/A,#N/A,FALSE,"TÚNELES";#N/A,#N/A,FALSE,"IDT";#N/A,#N/A,FALSE,"ING"}</definedName>
    <definedName name="FHSFJKSG" localSheetId="3" hidden="1">{#N/A,#N/A,FALSE,"RESUMEN";#N/A,#N/A,FALSE,"GG-GI";#N/A,#N/A,FALSE,"AMB";#N/A,#N/A,FALSE,"EyR";#N/A,#N/A,FALSE,"UCP";#N/A,#N/A,FALSE,"IND";#N/A,#N/A,FALSE,"LR";#N/A,#N/A,FALSE,"PRV";#N/A,#N/A,FALSE,"TÚNELES";#N/A,#N/A,FALSE,"IDT";#N/A,#N/A,FALSE,"ING"}</definedName>
    <definedName name="FHSFJKSG" localSheetId="10" hidden="1">{#N/A,#N/A,FALSE,"RESUMEN";#N/A,#N/A,FALSE,"GG-GI";#N/A,#N/A,FALSE,"AMB";#N/A,#N/A,FALSE,"EyR";#N/A,#N/A,FALSE,"UCP";#N/A,#N/A,FALSE,"IND";#N/A,#N/A,FALSE,"LR";#N/A,#N/A,FALSE,"PRV";#N/A,#N/A,FALSE,"TÚNELES";#N/A,#N/A,FALSE,"IDT";#N/A,#N/A,FALSE,"ING"}</definedName>
    <definedName name="FHSFJKSG" hidden="1">{#N/A,#N/A,FALSE,"RESUMEN";#N/A,#N/A,FALSE,"GG-GI";#N/A,#N/A,FALSE,"AMB";#N/A,#N/A,FALSE,"EyR";#N/A,#N/A,FALSE,"UCP";#N/A,#N/A,FALSE,"IND";#N/A,#N/A,FALSE,"LR";#N/A,#N/A,FALSE,"PRV";#N/A,#N/A,FALSE,"TÚNELES";#N/A,#N/A,FALSE,"IDT";#N/A,#N/A,FALSE,"ING"}</definedName>
    <definedName name="Filla" hidden="1">#REF!</definedName>
    <definedName name="flp" localSheetId="2" hidden="1">{#N/A,#N/A,FALSE,"Total_OC015";#N/A,#N/A,FALSE,"ADMIN";#N/A,#N/A,FALSE,"PROCES";#N/A,#N/A,FALSE,"mecan";#N/A,#N/A,FALSE,"civil";#N/A,#N/A,FALSE,"CAÑER";#N/A,#N/A,FALSE,"ELEC";#N/A,#N/A,FALSE,"INSTR"}</definedName>
    <definedName name="flp" localSheetId="1" hidden="1">{#N/A,#N/A,FALSE,"Total_OC015";#N/A,#N/A,FALSE,"ADMIN";#N/A,#N/A,FALSE,"PROCES";#N/A,#N/A,FALSE,"mecan";#N/A,#N/A,FALSE,"civil";#N/A,#N/A,FALSE,"CAÑER";#N/A,#N/A,FALSE,"ELEC";#N/A,#N/A,FALSE,"INSTR"}</definedName>
    <definedName name="flp" localSheetId="3" hidden="1">{#N/A,#N/A,FALSE,"Total_OC015";#N/A,#N/A,FALSE,"ADMIN";#N/A,#N/A,FALSE,"PROCES";#N/A,#N/A,FALSE,"mecan";#N/A,#N/A,FALSE,"civil";#N/A,#N/A,FALSE,"CAÑER";#N/A,#N/A,FALSE,"ELEC";#N/A,#N/A,FALSE,"INSTR"}</definedName>
    <definedName name="flp" localSheetId="10" hidden="1">{#N/A,#N/A,FALSE,"Total_OC015";#N/A,#N/A,FALSE,"ADMIN";#N/A,#N/A,FALSE,"PROCES";#N/A,#N/A,FALSE,"mecan";#N/A,#N/A,FALSE,"civil";#N/A,#N/A,FALSE,"CAÑER";#N/A,#N/A,FALSE,"ELEC";#N/A,#N/A,FALSE,"INSTR"}</definedName>
    <definedName name="flp" hidden="1">{#N/A,#N/A,FALSE,"Total_OC015";#N/A,#N/A,FALSE,"ADMIN";#N/A,#N/A,FALSE,"PROCES";#N/A,#N/A,FALSE,"mecan";#N/A,#N/A,FALSE,"civil";#N/A,#N/A,FALSE,"CAÑER";#N/A,#N/A,FALSE,"ELEC";#N/A,#N/A,FALSE,"INSTR"}</definedName>
    <definedName name="Flujos" localSheetId="2" hidden="1">{#N/A,#N/A,FALSE,"Graficos"}</definedName>
    <definedName name="Flujos" localSheetId="1" hidden="1">{#N/A,#N/A,FALSE,"Graficos"}</definedName>
    <definedName name="Flujos" localSheetId="3" hidden="1">{#N/A,#N/A,FALSE,"Graficos"}</definedName>
    <definedName name="Flujos" localSheetId="10" hidden="1">{#N/A,#N/A,FALSE,"Graficos"}</definedName>
    <definedName name="Flujos" hidden="1">{#N/A,#N/A,FALSE,"Graficos"}</definedName>
    <definedName name="Formato" localSheetId="2" hidden="1">{"Sin detalle",#N/A,FALSE,"Flujo (redondeado)";"Detallado",#N/A,FALSE,"Flujo (redondeado)"}</definedName>
    <definedName name="Formato" localSheetId="1" hidden="1">{"Sin detalle",#N/A,FALSE,"Flujo (redondeado)";"Detallado",#N/A,FALSE,"Flujo (redondeado)"}</definedName>
    <definedName name="Formato" localSheetId="3" hidden="1">{"Sin detalle",#N/A,FALSE,"Flujo (redondeado)";"Detallado",#N/A,FALSE,"Flujo (redondeado)"}</definedName>
    <definedName name="Formato" localSheetId="10" hidden="1">{"Sin detalle",#N/A,FALSE,"Flujo (redondeado)";"Detallado",#N/A,FALSE,"Flujo (redondeado)"}</definedName>
    <definedName name="Formato" hidden="1">{"Sin detalle",#N/A,FALSE,"Flujo (redondeado)";"Detallado",#N/A,FALSE,"Flujo (redondeado)"}</definedName>
    <definedName name="FR" localSheetId="2" hidden="1">{"DETALLE_1996",#N/A,FALSE,"flujo";"DETALLE_1997",#N/A,FALSE,"flujo";"GASTOS_INCURRIDOS_1996",#N/A,FALSE,"flujo";"GASTOS_PROGRAMADOS_PARA_1997",#N/A,FALSE,"flujo";#N/A,#N/A,FALSE,"comparat";#N/A,#N/A,FALSE,"costos";#N/A,#N/A,FALSE,"proyctrol"}</definedName>
    <definedName name="FR" localSheetId="1" hidden="1">{"DETALLE_1996",#N/A,FALSE,"flujo";"DETALLE_1997",#N/A,FALSE,"flujo";"GASTOS_INCURRIDOS_1996",#N/A,FALSE,"flujo";"GASTOS_PROGRAMADOS_PARA_1997",#N/A,FALSE,"flujo";#N/A,#N/A,FALSE,"comparat";#N/A,#N/A,FALSE,"costos";#N/A,#N/A,FALSE,"proyctrol"}</definedName>
    <definedName name="FR" localSheetId="3" hidden="1">{"DETALLE_1996",#N/A,FALSE,"flujo";"DETALLE_1997",#N/A,FALSE,"flujo";"GASTOS_INCURRIDOS_1996",#N/A,FALSE,"flujo";"GASTOS_PROGRAMADOS_PARA_1997",#N/A,FALSE,"flujo";#N/A,#N/A,FALSE,"comparat";#N/A,#N/A,FALSE,"costos";#N/A,#N/A,FALSE,"proyctrol"}</definedName>
    <definedName name="FR" localSheetId="10" hidden="1">{"DETALLE_1996",#N/A,FALSE,"flujo";"DETALLE_1997",#N/A,FALSE,"flujo";"GASTOS_INCURRIDOS_1996",#N/A,FALSE,"flujo";"GASTOS_PROGRAMADOS_PARA_1997",#N/A,FALSE,"flujo";#N/A,#N/A,FALSE,"comparat";#N/A,#N/A,FALSE,"costos";#N/A,#N/A,FALSE,"proyctrol"}</definedName>
    <definedName name="FR" hidden="1">{"DETALLE_1996",#N/A,FALSE,"flujo";"DETALLE_1997",#N/A,FALSE,"flujo";"GASTOS_INCURRIDOS_1996",#N/A,FALSE,"flujo";"GASTOS_PROGRAMADOS_PARA_1997",#N/A,FALSE,"flujo";#N/A,#N/A,FALSE,"comparat";#N/A,#N/A,FALSE,"costos";#N/A,#N/A,FALSE,"proyctrol"}</definedName>
    <definedName name="FRDEASASa" localSheetId="2" hidden="1">{"DETALLE_1996",#N/A,FALSE,"flujo";"DETALLE_1997",#N/A,FALSE,"flujo";"GASTOS_INCURRIDOS_1996",#N/A,FALSE,"flujo";"GASTOS_PROGRAMADOS_PARA_1997",#N/A,FALSE,"flujo";#N/A,#N/A,FALSE,"comparat";#N/A,#N/A,FALSE,"costos";#N/A,#N/A,FALSE,"proyctrol"}</definedName>
    <definedName name="FRDEASASa" localSheetId="1" hidden="1">{"DETALLE_1996",#N/A,FALSE,"flujo";"DETALLE_1997",#N/A,FALSE,"flujo";"GASTOS_INCURRIDOS_1996",#N/A,FALSE,"flujo";"GASTOS_PROGRAMADOS_PARA_1997",#N/A,FALSE,"flujo";#N/A,#N/A,FALSE,"comparat";#N/A,#N/A,FALSE,"costos";#N/A,#N/A,FALSE,"proyctrol"}</definedName>
    <definedName name="FRDEASASa" localSheetId="3" hidden="1">{"DETALLE_1996",#N/A,FALSE,"flujo";"DETALLE_1997",#N/A,FALSE,"flujo";"GASTOS_INCURRIDOS_1996",#N/A,FALSE,"flujo";"GASTOS_PROGRAMADOS_PARA_1997",#N/A,FALSE,"flujo";#N/A,#N/A,FALSE,"comparat";#N/A,#N/A,FALSE,"costos";#N/A,#N/A,FALSE,"proyctrol"}</definedName>
    <definedName name="FRDEASASa" localSheetId="10" hidden="1">{"DETALLE_1996",#N/A,FALSE,"flujo";"DETALLE_1997",#N/A,FALSE,"flujo";"GASTOS_INCURRIDOS_1996",#N/A,FALSE,"flujo";"GASTOS_PROGRAMADOS_PARA_1997",#N/A,FALSE,"flujo";#N/A,#N/A,FALSE,"comparat";#N/A,#N/A,FALSE,"costos";#N/A,#N/A,FALSE,"proyctrol"}</definedName>
    <definedName name="FRDEASASa" hidden="1">{"DETALLE_1996",#N/A,FALSE,"flujo";"DETALLE_1997",#N/A,FALSE,"flujo";"GASTOS_INCURRIDOS_1996",#N/A,FALSE,"flujo";"GASTOS_PROGRAMADOS_PARA_1997",#N/A,FALSE,"flujo";#N/A,#N/A,FALSE,"comparat";#N/A,#N/A,FALSE,"costos";#N/A,#N/A,FALSE,"proyctrol"}</definedName>
    <definedName name="FRFRF" localSheetId="2" hidden="1">{"DETALLE_1996",#N/A,FALSE,"flujo";"DETALLE_1997",#N/A,FALSE,"flujo";"GASTOS_INCURRIDOS_1996",#N/A,FALSE,"flujo";"GASTOS_PROGRAMADOS_PARA_1997",#N/A,FALSE,"flujo";#N/A,#N/A,FALSE,"comparat";#N/A,#N/A,FALSE,"costos";#N/A,#N/A,FALSE,"proyctrol"}</definedName>
    <definedName name="FRFRF" localSheetId="1" hidden="1">{"DETALLE_1996",#N/A,FALSE,"flujo";"DETALLE_1997",#N/A,FALSE,"flujo";"GASTOS_INCURRIDOS_1996",#N/A,FALSE,"flujo";"GASTOS_PROGRAMADOS_PARA_1997",#N/A,FALSE,"flujo";#N/A,#N/A,FALSE,"comparat";#N/A,#N/A,FALSE,"costos";#N/A,#N/A,FALSE,"proyctrol"}</definedName>
    <definedName name="FRFRF" localSheetId="3" hidden="1">{"DETALLE_1996",#N/A,FALSE,"flujo";"DETALLE_1997",#N/A,FALSE,"flujo";"GASTOS_INCURRIDOS_1996",#N/A,FALSE,"flujo";"GASTOS_PROGRAMADOS_PARA_1997",#N/A,FALSE,"flujo";#N/A,#N/A,FALSE,"comparat";#N/A,#N/A,FALSE,"costos";#N/A,#N/A,FALSE,"proyctrol"}</definedName>
    <definedName name="FRFRF" localSheetId="10" hidden="1">{"DETALLE_1996",#N/A,FALSE,"flujo";"DETALLE_1997",#N/A,FALSE,"flujo";"GASTOS_INCURRIDOS_1996",#N/A,FALSE,"flujo";"GASTOS_PROGRAMADOS_PARA_1997",#N/A,FALSE,"flujo";#N/A,#N/A,FALSE,"comparat";#N/A,#N/A,FALSE,"costos";#N/A,#N/A,FALSE,"proyctrol"}</definedName>
    <definedName name="FRFRF" hidden="1">{"DETALLE_1996",#N/A,FALSE,"flujo";"DETALLE_1997",#N/A,FALSE,"flujo";"GASTOS_INCURRIDOS_1996",#N/A,FALSE,"flujo";"GASTOS_PROGRAMADOS_PARA_1997",#N/A,FALSE,"flujo";#N/A,#N/A,FALSE,"comparat";#N/A,#N/A,FALSE,"costos";#N/A,#N/A,FALSE,"proyctrol"}</definedName>
    <definedName name="frfrfr" localSheetId="2" hidden="1">{"DETALLE_1996",#N/A,FALSE,"flujo";"DETALLE_1997",#N/A,FALSE,"flujo";"GASTOS_INCURRIDOS_1996",#N/A,FALSE,"flujo";"GASTOS_PROGRAMADOS_PARA_1997",#N/A,FALSE,"flujo";#N/A,#N/A,FALSE,"comparat";#N/A,#N/A,FALSE,"costos";#N/A,#N/A,FALSE,"proyctrol"}</definedName>
    <definedName name="frfrfr" localSheetId="1" hidden="1">{"DETALLE_1996",#N/A,FALSE,"flujo";"DETALLE_1997",#N/A,FALSE,"flujo";"GASTOS_INCURRIDOS_1996",#N/A,FALSE,"flujo";"GASTOS_PROGRAMADOS_PARA_1997",#N/A,FALSE,"flujo";#N/A,#N/A,FALSE,"comparat";#N/A,#N/A,FALSE,"costos";#N/A,#N/A,FALSE,"proyctrol"}</definedName>
    <definedName name="frfrfr" localSheetId="3" hidden="1">{"DETALLE_1996",#N/A,FALSE,"flujo";"DETALLE_1997",#N/A,FALSE,"flujo";"GASTOS_INCURRIDOS_1996",#N/A,FALSE,"flujo";"GASTOS_PROGRAMADOS_PARA_1997",#N/A,FALSE,"flujo";#N/A,#N/A,FALSE,"comparat";#N/A,#N/A,FALSE,"costos";#N/A,#N/A,FALSE,"proyctrol"}</definedName>
    <definedName name="frfrfr" localSheetId="10" hidden="1">{"DETALLE_1996",#N/A,FALSE,"flujo";"DETALLE_1997",#N/A,FALSE,"flujo";"GASTOS_INCURRIDOS_1996",#N/A,FALSE,"flujo";"GASTOS_PROGRAMADOS_PARA_1997",#N/A,FALSE,"flujo";#N/A,#N/A,FALSE,"comparat";#N/A,#N/A,FALSE,"costos";#N/A,#N/A,FALSE,"proyctrol"}</definedName>
    <definedName name="frfrfr" hidden="1">{"DETALLE_1996",#N/A,FALSE,"flujo";"DETALLE_1997",#N/A,FALSE,"flujo";"GASTOS_INCURRIDOS_1996",#N/A,FALSE,"flujo";"GASTOS_PROGRAMADOS_PARA_1997",#N/A,FALSE,"flujo";#N/A,#N/A,FALSE,"comparat";#N/A,#N/A,FALSE,"costos";#N/A,#N/A,FALSE,"proyctrol"}</definedName>
    <definedName name="FS" localSheetId="2" hidden="1">{#N/A,#N/A,FALSE,"DET-CAMB.";#N/A,#N/A,FALSE,"PRESUP.";#N/A,#N/A,FALSE,"RESUMEN";#N/A,#N/A,FALSE,"CT";#N/A,#N/A,FALSE,"PD";#N/A,#N/A,FALSE,"PR"}</definedName>
    <definedName name="FS" localSheetId="1" hidden="1">{#N/A,#N/A,FALSE,"DET-CAMB.";#N/A,#N/A,FALSE,"PRESUP.";#N/A,#N/A,FALSE,"RESUMEN";#N/A,#N/A,FALSE,"CT";#N/A,#N/A,FALSE,"PD";#N/A,#N/A,FALSE,"PR"}</definedName>
    <definedName name="FS" localSheetId="3" hidden="1">{#N/A,#N/A,FALSE,"DET-CAMB.";#N/A,#N/A,FALSE,"PRESUP.";#N/A,#N/A,FALSE,"RESUMEN";#N/A,#N/A,FALSE,"CT";#N/A,#N/A,FALSE,"PD";#N/A,#N/A,FALSE,"PR"}</definedName>
    <definedName name="FS" localSheetId="10" hidden="1">{#N/A,#N/A,FALSE,"DET-CAMB.";#N/A,#N/A,FALSE,"PRESUP.";#N/A,#N/A,FALSE,"RESUMEN";#N/A,#N/A,FALSE,"CT";#N/A,#N/A,FALSE,"PD";#N/A,#N/A,FALSE,"PR"}</definedName>
    <definedName name="FS" hidden="1">{#N/A,#N/A,FALSE,"DET-CAMB.";#N/A,#N/A,FALSE,"PRESUP.";#N/A,#N/A,FALSE,"RESUMEN";#N/A,#N/A,FALSE,"CT";#N/A,#N/A,FALSE,"PD";#N/A,#N/A,FALSE,"PR"}</definedName>
    <definedName name="FSAFA" localSheetId="2" hidden="1">{#N/A,#N/A,FALSE,"masez (10)";#N/A,#N/A,FALSE,"masez (7)";#N/A,#N/A,FALSE,"masez (6)";#N/A,#N/A,FALSE,"masez (5)";#N/A,#N/A,FALSE,"masez (4)";#N/A,#N/A,FALSE,"masez (3)";#N/A,#N/A,FALSE,"masez (2)";#N/A,#N/A,FALSE,"GME";#N/A,#N/A,FALSE,"masez"}</definedName>
    <definedName name="FSAFA" localSheetId="1" hidden="1">{#N/A,#N/A,FALSE,"masez (10)";#N/A,#N/A,FALSE,"masez (7)";#N/A,#N/A,FALSE,"masez (6)";#N/A,#N/A,FALSE,"masez (5)";#N/A,#N/A,FALSE,"masez (4)";#N/A,#N/A,FALSE,"masez (3)";#N/A,#N/A,FALSE,"masez (2)";#N/A,#N/A,FALSE,"GME";#N/A,#N/A,FALSE,"masez"}</definedName>
    <definedName name="FSAFA" localSheetId="3" hidden="1">{#N/A,#N/A,FALSE,"masez (10)";#N/A,#N/A,FALSE,"masez (7)";#N/A,#N/A,FALSE,"masez (6)";#N/A,#N/A,FALSE,"masez (5)";#N/A,#N/A,FALSE,"masez (4)";#N/A,#N/A,FALSE,"masez (3)";#N/A,#N/A,FALSE,"masez (2)";#N/A,#N/A,FALSE,"GME";#N/A,#N/A,FALSE,"masez"}</definedName>
    <definedName name="FSAFA" localSheetId="10" hidden="1">{#N/A,#N/A,FALSE,"masez (10)";#N/A,#N/A,FALSE,"masez (7)";#N/A,#N/A,FALSE,"masez (6)";#N/A,#N/A,FALSE,"masez (5)";#N/A,#N/A,FALSE,"masez (4)";#N/A,#N/A,FALSE,"masez (3)";#N/A,#N/A,FALSE,"masez (2)";#N/A,#N/A,FALSE,"GME";#N/A,#N/A,FALSE,"masez"}</definedName>
    <definedName name="FSAFA" hidden="1">{#N/A,#N/A,FALSE,"masez (10)";#N/A,#N/A,FALSE,"masez (7)";#N/A,#N/A,FALSE,"masez (6)";#N/A,#N/A,FALSE,"masez (5)";#N/A,#N/A,FALSE,"masez (4)";#N/A,#N/A,FALSE,"masez (3)";#N/A,#N/A,FALSE,"masez (2)";#N/A,#N/A,FALSE,"GME";#N/A,#N/A,FALSE,"masez"}</definedName>
    <definedName name="FSD" localSheetId="2" hidden="1">{"DETALLE_1996",#N/A,FALSE,"flujo";"DETALLE_1997",#N/A,FALSE,"flujo";"GASTOS_INCURRIDOS_1996",#N/A,FALSE,"flujo";"GASTOS_PROGRAMADOS_PARA_1997",#N/A,FALSE,"flujo";#N/A,#N/A,FALSE,"comparat";#N/A,#N/A,FALSE,"costos";#N/A,#N/A,FALSE,"proyctrol"}</definedName>
    <definedName name="FSD" localSheetId="1" hidden="1">{"DETALLE_1996",#N/A,FALSE,"flujo";"DETALLE_1997",#N/A,FALSE,"flujo";"GASTOS_INCURRIDOS_1996",#N/A,FALSE,"flujo";"GASTOS_PROGRAMADOS_PARA_1997",#N/A,FALSE,"flujo";#N/A,#N/A,FALSE,"comparat";#N/A,#N/A,FALSE,"costos";#N/A,#N/A,FALSE,"proyctrol"}</definedName>
    <definedName name="FSD" localSheetId="3" hidden="1">{"DETALLE_1996",#N/A,FALSE,"flujo";"DETALLE_1997",#N/A,FALSE,"flujo";"GASTOS_INCURRIDOS_1996",#N/A,FALSE,"flujo";"GASTOS_PROGRAMADOS_PARA_1997",#N/A,FALSE,"flujo";#N/A,#N/A,FALSE,"comparat";#N/A,#N/A,FALSE,"costos";#N/A,#N/A,FALSE,"proyctrol"}</definedName>
    <definedName name="FSD" localSheetId="10" hidden="1">{"DETALLE_1996",#N/A,FALSE,"flujo";"DETALLE_1997",#N/A,FALSE,"flujo";"GASTOS_INCURRIDOS_1996",#N/A,FALSE,"flujo";"GASTOS_PROGRAMADOS_PARA_1997",#N/A,FALSE,"flujo";#N/A,#N/A,FALSE,"comparat";#N/A,#N/A,FALSE,"costos";#N/A,#N/A,FALSE,"proyctrol"}</definedName>
    <definedName name="FSD" hidden="1">{"DETALLE_1996",#N/A,FALSE,"flujo";"DETALLE_1997",#N/A,FALSE,"flujo";"GASTOS_INCURRIDOS_1996",#N/A,FALSE,"flujo";"GASTOS_PROGRAMADOS_PARA_1997",#N/A,FALSE,"flujo";#N/A,#N/A,FALSE,"comparat";#N/A,#N/A,FALSE,"costos";#N/A,#N/A,FALSE,"proyctrol"}</definedName>
    <definedName name="FSDF" localSheetId="2" hidden="1">{"CI+GG(BASE)",#N/A,FALSE,"CI+GG(BASE)";"GG",#N/A,FALSE,"CI+GG(BASE)";"CI",#N/A,FALSE,"CI+GG(BASE)"}</definedName>
    <definedName name="FSDF" localSheetId="1" hidden="1">{"CI+GG(BASE)",#N/A,FALSE,"CI+GG(BASE)";"GG",#N/A,FALSE,"CI+GG(BASE)";"CI",#N/A,FALSE,"CI+GG(BASE)"}</definedName>
    <definedName name="FSDF" localSheetId="3" hidden="1">{"CI+GG(BASE)",#N/A,FALSE,"CI+GG(BASE)";"GG",#N/A,FALSE,"CI+GG(BASE)";"CI",#N/A,FALSE,"CI+GG(BASE)"}</definedName>
    <definedName name="FSDF" localSheetId="10" hidden="1">{"CI+GG(BASE)",#N/A,FALSE,"CI+GG(BASE)";"GG",#N/A,FALSE,"CI+GG(BASE)";"CI",#N/A,FALSE,"CI+GG(BASE)"}</definedName>
    <definedName name="FSDF" hidden="1">{"CI+GG(BASE)",#N/A,FALSE,"CI+GG(BASE)";"GG",#N/A,FALSE,"CI+GG(BASE)";"CI",#N/A,FALSE,"CI+GG(BASE)"}</definedName>
    <definedName name="FSEFSEF" localSheetId="2" hidden="1">{#N/A,#N/A,FALSE,"Total_OC015";#N/A,#N/A,FALSE,"ADMIN";#N/A,#N/A,FALSE,"PROCES";#N/A,#N/A,FALSE,"mecan";#N/A,#N/A,FALSE,"civil";#N/A,#N/A,FALSE,"CAÑER";#N/A,#N/A,FALSE,"ELEC";#N/A,#N/A,FALSE,"INSTR"}</definedName>
    <definedName name="FSEFSEF" localSheetId="1" hidden="1">{#N/A,#N/A,FALSE,"Total_OC015";#N/A,#N/A,FALSE,"ADMIN";#N/A,#N/A,FALSE,"PROCES";#N/A,#N/A,FALSE,"mecan";#N/A,#N/A,FALSE,"civil";#N/A,#N/A,FALSE,"CAÑER";#N/A,#N/A,FALSE,"ELEC";#N/A,#N/A,FALSE,"INSTR"}</definedName>
    <definedName name="FSEFSEF" localSheetId="3" hidden="1">{#N/A,#N/A,FALSE,"Total_OC015";#N/A,#N/A,FALSE,"ADMIN";#N/A,#N/A,FALSE,"PROCES";#N/A,#N/A,FALSE,"mecan";#N/A,#N/A,FALSE,"civil";#N/A,#N/A,FALSE,"CAÑER";#N/A,#N/A,FALSE,"ELEC";#N/A,#N/A,FALSE,"INSTR"}</definedName>
    <definedName name="FSEFSEF" localSheetId="10" hidden="1">{#N/A,#N/A,FALSE,"Total_OC015";#N/A,#N/A,FALSE,"ADMIN";#N/A,#N/A,FALSE,"PROCES";#N/A,#N/A,FALSE,"mecan";#N/A,#N/A,FALSE,"civil";#N/A,#N/A,FALSE,"CAÑER";#N/A,#N/A,FALSE,"ELEC";#N/A,#N/A,FALSE,"INSTR"}</definedName>
    <definedName name="FSEFSEF" hidden="1">{#N/A,#N/A,FALSE,"Total_OC015";#N/A,#N/A,FALSE,"ADMIN";#N/A,#N/A,FALSE,"PROCES";#N/A,#N/A,FALSE,"mecan";#N/A,#N/A,FALSE,"civil";#N/A,#N/A,FALSE,"CAÑER";#N/A,#N/A,FALSE,"ELEC";#N/A,#N/A,FALSE,"INSTR"}</definedName>
    <definedName name="FSF" localSheetId="2" hidden="1">{#N/A,#N/A,FALSE,"masez (10)";#N/A,#N/A,FALSE,"masez (7)";#N/A,#N/A,FALSE,"masez (6)";#N/A,#N/A,FALSE,"masez (5)";#N/A,#N/A,FALSE,"masez (4)";#N/A,#N/A,FALSE,"masez (3)";#N/A,#N/A,FALSE,"masez (2)";#N/A,#N/A,FALSE,"GME";#N/A,#N/A,FALSE,"masez"}</definedName>
    <definedName name="FSF" localSheetId="1" hidden="1">{#N/A,#N/A,FALSE,"masez (10)";#N/A,#N/A,FALSE,"masez (7)";#N/A,#N/A,FALSE,"masez (6)";#N/A,#N/A,FALSE,"masez (5)";#N/A,#N/A,FALSE,"masez (4)";#N/A,#N/A,FALSE,"masez (3)";#N/A,#N/A,FALSE,"masez (2)";#N/A,#N/A,FALSE,"GME";#N/A,#N/A,FALSE,"masez"}</definedName>
    <definedName name="FSF" localSheetId="3" hidden="1">{#N/A,#N/A,FALSE,"masez (10)";#N/A,#N/A,FALSE,"masez (7)";#N/A,#N/A,FALSE,"masez (6)";#N/A,#N/A,FALSE,"masez (5)";#N/A,#N/A,FALSE,"masez (4)";#N/A,#N/A,FALSE,"masez (3)";#N/A,#N/A,FALSE,"masez (2)";#N/A,#N/A,FALSE,"GME";#N/A,#N/A,FALSE,"masez"}</definedName>
    <definedName name="FSF" localSheetId="10" hidden="1">{#N/A,#N/A,FALSE,"masez (10)";#N/A,#N/A,FALSE,"masez (7)";#N/A,#N/A,FALSE,"masez (6)";#N/A,#N/A,FALSE,"masez (5)";#N/A,#N/A,FALSE,"masez (4)";#N/A,#N/A,FALSE,"masez (3)";#N/A,#N/A,FALSE,"masez (2)";#N/A,#N/A,FALSE,"GME";#N/A,#N/A,FALSE,"masez"}</definedName>
    <definedName name="FSF" hidden="1">{#N/A,#N/A,FALSE,"masez (10)";#N/A,#N/A,FALSE,"masez (7)";#N/A,#N/A,FALSE,"masez (6)";#N/A,#N/A,FALSE,"masez (5)";#N/A,#N/A,FALSE,"masez (4)";#N/A,#N/A,FALSE,"masez (3)";#N/A,#N/A,FALSE,"masez (2)";#N/A,#N/A,FALSE,"GME";#N/A,#N/A,FALSE,"masez"}</definedName>
    <definedName name="fsfs" localSheetId="2" hidden="1">{#N/A,#N/A,FALSE,"masez (10)";#N/A,#N/A,FALSE,"masez (7)";#N/A,#N/A,FALSE,"masez (6)";#N/A,#N/A,FALSE,"masez (5)";#N/A,#N/A,FALSE,"masez (4)";#N/A,#N/A,FALSE,"masez (3)";#N/A,#N/A,FALSE,"masez (2)";#N/A,#N/A,FALSE,"GME";#N/A,#N/A,FALSE,"masez"}</definedName>
    <definedName name="fsfs" localSheetId="1" hidden="1">{#N/A,#N/A,FALSE,"masez (10)";#N/A,#N/A,FALSE,"masez (7)";#N/A,#N/A,FALSE,"masez (6)";#N/A,#N/A,FALSE,"masez (5)";#N/A,#N/A,FALSE,"masez (4)";#N/A,#N/A,FALSE,"masez (3)";#N/A,#N/A,FALSE,"masez (2)";#N/A,#N/A,FALSE,"GME";#N/A,#N/A,FALSE,"masez"}</definedName>
    <definedName name="fsfs" localSheetId="3" hidden="1">{#N/A,#N/A,FALSE,"masez (10)";#N/A,#N/A,FALSE,"masez (7)";#N/A,#N/A,FALSE,"masez (6)";#N/A,#N/A,FALSE,"masez (5)";#N/A,#N/A,FALSE,"masez (4)";#N/A,#N/A,FALSE,"masez (3)";#N/A,#N/A,FALSE,"masez (2)";#N/A,#N/A,FALSE,"GME";#N/A,#N/A,FALSE,"masez"}</definedName>
    <definedName name="fsfs" localSheetId="10" hidden="1">{#N/A,#N/A,FALSE,"masez (10)";#N/A,#N/A,FALSE,"masez (7)";#N/A,#N/A,FALSE,"masez (6)";#N/A,#N/A,FALSE,"masez (5)";#N/A,#N/A,FALSE,"masez (4)";#N/A,#N/A,FALSE,"masez (3)";#N/A,#N/A,FALSE,"masez (2)";#N/A,#N/A,FALSE,"GME";#N/A,#N/A,FALSE,"masez"}</definedName>
    <definedName name="fsfs" hidden="1">{#N/A,#N/A,FALSE,"masez (10)";#N/A,#N/A,FALSE,"masez (7)";#N/A,#N/A,FALSE,"masez (6)";#N/A,#N/A,FALSE,"masez (5)";#N/A,#N/A,FALSE,"masez (4)";#N/A,#N/A,FALSE,"masez (3)";#N/A,#N/A,FALSE,"masez (2)";#N/A,#N/A,FALSE,"GME";#N/A,#N/A,FALSE,"masez"}</definedName>
    <definedName name="fur" hidden="1">#REF!</definedName>
    <definedName name="FWFESDFSDF" localSheetId="2" hidden="1">{#N/A,#N/A,TRUE,"Est. de Fact.";#N/A,#N/A,TRUE,"Capitulo 19";#N/A,#N/A,TRUE,"Proyecto P855"}</definedName>
    <definedName name="FWFESDFSDF" localSheetId="1" hidden="1">{#N/A,#N/A,TRUE,"Est. de Fact.";#N/A,#N/A,TRUE,"Capitulo 19";#N/A,#N/A,TRUE,"Proyecto P855"}</definedName>
    <definedName name="FWFESDFSDF" localSheetId="3" hidden="1">{#N/A,#N/A,TRUE,"Est. de Fact.";#N/A,#N/A,TRUE,"Capitulo 19";#N/A,#N/A,TRUE,"Proyecto P855"}</definedName>
    <definedName name="FWFESDFSDF" localSheetId="10" hidden="1">{#N/A,#N/A,TRUE,"Est. de Fact.";#N/A,#N/A,TRUE,"Capitulo 19";#N/A,#N/A,TRUE,"Proyecto P855"}</definedName>
    <definedName name="FWFESDFSDF" hidden="1">{#N/A,#N/A,TRUE,"Est. de Fact.";#N/A,#N/A,TRUE,"Capitulo 19";#N/A,#N/A,TRUE,"Proyecto P855"}</definedName>
    <definedName name="g" localSheetId="2" hidden="1">{#N/A,#N/A,FALSE,"Graficos"}</definedName>
    <definedName name="g" localSheetId="1" hidden="1">{#N/A,#N/A,FALSE,"Graficos"}</definedName>
    <definedName name="g" localSheetId="3" hidden="1">{#N/A,#N/A,FALSE,"Graficos"}</definedName>
    <definedName name="g" localSheetId="10" hidden="1">{#N/A,#N/A,FALSE,"Graficos"}</definedName>
    <definedName name="g" hidden="1">{#N/A,#N/A,FALSE,"Graficos"}</definedName>
    <definedName name="Gantt_2" localSheetId="2" hidden="1">{#N/A,#N/A,FALSE,"Total_OC015";#N/A,#N/A,FALSE,"ADMIN";#N/A,#N/A,FALSE,"PROCES";#N/A,#N/A,FALSE,"mecan";#N/A,#N/A,FALSE,"civil";#N/A,#N/A,FALSE,"CAÑER";#N/A,#N/A,FALSE,"ELEC";#N/A,#N/A,FALSE,"INSTR"}</definedName>
    <definedName name="Gantt_2" localSheetId="1" hidden="1">{#N/A,#N/A,FALSE,"Total_OC015";#N/A,#N/A,FALSE,"ADMIN";#N/A,#N/A,FALSE,"PROCES";#N/A,#N/A,FALSE,"mecan";#N/A,#N/A,FALSE,"civil";#N/A,#N/A,FALSE,"CAÑER";#N/A,#N/A,FALSE,"ELEC";#N/A,#N/A,FALSE,"INSTR"}</definedName>
    <definedName name="Gantt_2" localSheetId="3" hidden="1">{#N/A,#N/A,FALSE,"Total_OC015";#N/A,#N/A,FALSE,"ADMIN";#N/A,#N/A,FALSE,"PROCES";#N/A,#N/A,FALSE,"mecan";#N/A,#N/A,FALSE,"civil";#N/A,#N/A,FALSE,"CAÑER";#N/A,#N/A,FALSE,"ELEC";#N/A,#N/A,FALSE,"INSTR"}</definedName>
    <definedName name="Gantt_2" localSheetId="10" hidden="1">{#N/A,#N/A,FALSE,"Total_OC015";#N/A,#N/A,FALSE,"ADMIN";#N/A,#N/A,FALSE,"PROCES";#N/A,#N/A,FALSE,"mecan";#N/A,#N/A,FALSE,"civil";#N/A,#N/A,FALSE,"CAÑER";#N/A,#N/A,FALSE,"ELEC";#N/A,#N/A,FALSE,"INSTR"}</definedName>
    <definedName name="Gantt_2" hidden="1">{#N/A,#N/A,FALSE,"Total_OC015";#N/A,#N/A,FALSE,"ADMIN";#N/A,#N/A,FALSE,"PROCES";#N/A,#N/A,FALSE,"mecan";#N/A,#N/A,FALSE,"civil";#N/A,#N/A,FALSE,"CAÑER";#N/A,#N/A,FALSE,"ELEC";#N/A,#N/A,FALSE,"INSTR"}</definedName>
    <definedName name="ganttt" localSheetId="2" hidden="1">{#N/A,#N/A,FALSE,"Total_OC015";#N/A,#N/A,FALSE,"ADMIN";#N/A,#N/A,FALSE,"PROCES";#N/A,#N/A,FALSE,"mecan";#N/A,#N/A,FALSE,"civil";#N/A,#N/A,FALSE,"CAÑER";#N/A,#N/A,FALSE,"ELEC";#N/A,#N/A,FALSE,"INSTR"}</definedName>
    <definedName name="ganttt" localSheetId="1" hidden="1">{#N/A,#N/A,FALSE,"Total_OC015";#N/A,#N/A,FALSE,"ADMIN";#N/A,#N/A,FALSE,"PROCES";#N/A,#N/A,FALSE,"mecan";#N/A,#N/A,FALSE,"civil";#N/A,#N/A,FALSE,"CAÑER";#N/A,#N/A,FALSE,"ELEC";#N/A,#N/A,FALSE,"INSTR"}</definedName>
    <definedName name="ganttt" localSheetId="3" hidden="1">{#N/A,#N/A,FALSE,"Total_OC015";#N/A,#N/A,FALSE,"ADMIN";#N/A,#N/A,FALSE,"PROCES";#N/A,#N/A,FALSE,"mecan";#N/A,#N/A,FALSE,"civil";#N/A,#N/A,FALSE,"CAÑER";#N/A,#N/A,FALSE,"ELEC";#N/A,#N/A,FALSE,"INSTR"}</definedName>
    <definedName name="ganttt" localSheetId="10" hidden="1">{#N/A,#N/A,FALSE,"Total_OC015";#N/A,#N/A,FALSE,"ADMIN";#N/A,#N/A,FALSE,"PROCES";#N/A,#N/A,FALSE,"mecan";#N/A,#N/A,FALSE,"civil";#N/A,#N/A,FALSE,"CAÑER";#N/A,#N/A,FALSE,"ELEC";#N/A,#N/A,FALSE,"INSTR"}</definedName>
    <definedName name="ganttt" hidden="1">{#N/A,#N/A,FALSE,"Total_OC015";#N/A,#N/A,FALSE,"ADMIN";#N/A,#N/A,FALSE,"PROCES";#N/A,#N/A,FALSE,"mecan";#N/A,#N/A,FALSE,"civil";#N/A,#N/A,FALSE,"CAÑER";#N/A,#N/A,FALSE,"ELEC";#N/A,#N/A,FALSE,"INSTR"}</definedName>
    <definedName name="Gastón" localSheetId="2" hidden="1">{"CI+GG(BASE)",#N/A,FALSE,"CI+GG(BASE)";"GG",#N/A,FALSE,"CI+GG(BASE)";"CI",#N/A,FALSE,"CI+GG(BASE)"}</definedName>
    <definedName name="Gastón" localSheetId="1" hidden="1">{"CI+GG(BASE)",#N/A,FALSE,"CI+GG(BASE)";"GG",#N/A,FALSE,"CI+GG(BASE)";"CI",#N/A,FALSE,"CI+GG(BASE)"}</definedName>
    <definedName name="Gastón" localSheetId="3" hidden="1">{"CI+GG(BASE)",#N/A,FALSE,"CI+GG(BASE)";"GG",#N/A,FALSE,"CI+GG(BASE)";"CI",#N/A,FALSE,"CI+GG(BASE)"}</definedName>
    <definedName name="Gastón" localSheetId="10" hidden="1">{"CI+GG(BASE)",#N/A,FALSE,"CI+GG(BASE)";"GG",#N/A,FALSE,"CI+GG(BASE)";"CI",#N/A,FALSE,"CI+GG(BASE)"}</definedName>
    <definedName name="Gastón" hidden="1">{"CI+GG(BASE)",#N/A,FALSE,"CI+GG(BASE)";"GG",#N/A,FALSE,"CI+GG(BASE)";"CI",#N/A,FALSE,"CI+GG(BASE)"}</definedName>
    <definedName name="Gastóna" localSheetId="2" hidden="1">{"CI+GG(BASE)",#N/A,FALSE,"CI+GG(BASE)";"GG",#N/A,FALSE,"CI+GG(BASE)";"CI",#N/A,FALSE,"CI+GG(BASE)"}</definedName>
    <definedName name="Gastóna" localSheetId="1" hidden="1">{"CI+GG(BASE)",#N/A,FALSE,"CI+GG(BASE)";"GG",#N/A,FALSE,"CI+GG(BASE)";"CI",#N/A,FALSE,"CI+GG(BASE)"}</definedName>
    <definedName name="Gastóna" localSheetId="3" hidden="1">{"CI+GG(BASE)",#N/A,FALSE,"CI+GG(BASE)";"GG",#N/A,FALSE,"CI+GG(BASE)";"CI",#N/A,FALSE,"CI+GG(BASE)"}</definedName>
    <definedName name="Gastóna" localSheetId="10" hidden="1">{"CI+GG(BASE)",#N/A,FALSE,"CI+GG(BASE)";"GG",#N/A,FALSE,"CI+GG(BASE)";"CI",#N/A,FALSE,"CI+GG(BASE)"}</definedName>
    <definedName name="Gastóna" hidden="1">{"CI+GG(BASE)",#N/A,FALSE,"CI+GG(BASE)";"GG",#N/A,FALSE,"CI+GG(BASE)";"CI",#N/A,FALSE,"CI+GG(BASE)"}</definedName>
    <definedName name="Gastónb" localSheetId="2" hidden="1">{"CI+GG(BASE)",#N/A,FALSE,"CI+GG(BASE)";"GG",#N/A,FALSE,"CI+GG(BASE)";"CI",#N/A,FALSE,"CI+GG(BASE)"}</definedName>
    <definedName name="Gastónb" localSheetId="1" hidden="1">{"CI+GG(BASE)",#N/A,FALSE,"CI+GG(BASE)";"GG",#N/A,FALSE,"CI+GG(BASE)";"CI",#N/A,FALSE,"CI+GG(BASE)"}</definedName>
    <definedName name="Gastónb" localSheetId="3" hidden="1">{"CI+GG(BASE)",#N/A,FALSE,"CI+GG(BASE)";"GG",#N/A,FALSE,"CI+GG(BASE)";"CI",#N/A,FALSE,"CI+GG(BASE)"}</definedName>
    <definedName name="Gastónb" localSheetId="10" hidden="1">{"CI+GG(BASE)",#N/A,FALSE,"CI+GG(BASE)";"GG",#N/A,FALSE,"CI+GG(BASE)";"CI",#N/A,FALSE,"CI+GG(BASE)"}</definedName>
    <definedName name="Gastónb" hidden="1">{"CI+GG(BASE)",#N/A,FALSE,"CI+GG(BASE)";"GG",#N/A,FALSE,"CI+GG(BASE)";"CI",#N/A,FALSE,"CI+GG(BASE)"}</definedName>
    <definedName name="Gastónc" localSheetId="2" hidden="1">{"CI+GG(BASE)",#N/A,FALSE,"CI+GG(BASE)";"GG",#N/A,FALSE,"CI+GG(BASE)";"CI",#N/A,FALSE,"CI+GG(BASE)"}</definedName>
    <definedName name="Gastónc" localSheetId="1" hidden="1">{"CI+GG(BASE)",#N/A,FALSE,"CI+GG(BASE)";"GG",#N/A,FALSE,"CI+GG(BASE)";"CI",#N/A,FALSE,"CI+GG(BASE)"}</definedName>
    <definedName name="Gastónc" localSheetId="3" hidden="1">{"CI+GG(BASE)",#N/A,FALSE,"CI+GG(BASE)";"GG",#N/A,FALSE,"CI+GG(BASE)";"CI",#N/A,FALSE,"CI+GG(BASE)"}</definedName>
    <definedName name="Gastónc" localSheetId="10" hidden="1">{"CI+GG(BASE)",#N/A,FALSE,"CI+GG(BASE)";"GG",#N/A,FALSE,"CI+GG(BASE)";"CI",#N/A,FALSE,"CI+GG(BASE)"}</definedName>
    <definedName name="Gastónc" hidden="1">{"CI+GG(BASE)",#N/A,FALSE,"CI+GG(BASE)";"GG",#N/A,FALSE,"CI+GG(BASE)";"CI",#N/A,FALSE,"CI+GG(BASE)"}</definedName>
    <definedName name="Gastónd" localSheetId="2" hidden="1">{"CI+GG(BASE)",#N/A,FALSE,"CI+GG(BASE)";"GG",#N/A,FALSE,"CI+GG(BASE)";"CI",#N/A,FALSE,"CI+GG(BASE)"}</definedName>
    <definedName name="Gastónd" localSheetId="1" hidden="1">{"CI+GG(BASE)",#N/A,FALSE,"CI+GG(BASE)";"GG",#N/A,FALSE,"CI+GG(BASE)";"CI",#N/A,FALSE,"CI+GG(BASE)"}</definedName>
    <definedName name="Gastónd" localSheetId="3" hidden="1">{"CI+GG(BASE)",#N/A,FALSE,"CI+GG(BASE)";"GG",#N/A,FALSE,"CI+GG(BASE)";"CI",#N/A,FALSE,"CI+GG(BASE)"}</definedName>
    <definedName name="Gastónd" localSheetId="10" hidden="1">{"CI+GG(BASE)",#N/A,FALSE,"CI+GG(BASE)";"GG",#N/A,FALSE,"CI+GG(BASE)";"CI",#N/A,FALSE,"CI+GG(BASE)"}</definedName>
    <definedName name="Gastónd" hidden="1">{"CI+GG(BASE)",#N/A,FALSE,"CI+GG(BASE)";"GG",#N/A,FALSE,"CI+GG(BASE)";"CI",#N/A,FALSE,"CI+GG(BASE)"}</definedName>
    <definedName name="gato" localSheetId="2" hidden="1">{#N/A,#N/A,FALSE,"masez (10)";#N/A,#N/A,FALSE,"masez (7)";#N/A,#N/A,FALSE,"masez (6)";#N/A,#N/A,FALSE,"masez (5)";#N/A,#N/A,FALSE,"masez (4)";#N/A,#N/A,FALSE,"masez (3)";#N/A,#N/A,FALSE,"masez (2)";#N/A,#N/A,FALSE,"GME";#N/A,#N/A,FALSE,"masez"}</definedName>
    <definedName name="gato" localSheetId="1" hidden="1">{#N/A,#N/A,FALSE,"masez (10)";#N/A,#N/A,FALSE,"masez (7)";#N/A,#N/A,FALSE,"masez (6)";#N/A,#N/A,FALSE,"masez (5)";#N/A,#N/A,FALSE,"masez (4)";#N/A,#N/A,FALSE,"masez (3)";#N/A,#N/A,FALSE,"masez (2)";#N/A,#N/A,FALSE,"GME";#N/A,#N/A,FALSE,"masez"}</definedName>
    <definedName name="gato" localSheetId="3" hidden="1">{#N/A,#N/A,FALSE,"masez (10)";#N/A,#N/A,FALSE,"masez (7)";#N/A,#N/A,FALSE,"masez (6)";#N/A,#N/A,FALSE,"masez (5)";#N/A,#N/A,FALSE,"masez (4)";#N/A,#N/A,FALSE,"masez (3)";#N/A,#N/A,FALSE,"masez (2)";#N/A,#N/A,FALSE,"GME";#N/A,#N/A,FALSE,"masez"}</definedName>
    <definedName name="gato" localSheetId="10" hidden="1">{#N/A,#N/A,FALSE,"masez (10)";#N/A,#N/A,FALSE,"masez (7)";#N/A,#N/A,FALSE,"masez (6)";#N/A,#N/A,FALSE,"masez (5)";#N/A,#N/A,FALSE,"masez (4)";#N/A,#N/A,FALSE,"masez (3)";#N/A,#N/A,FALSE,"masez (2)";#N/A,#N/A,FALSE,"GME";#N/A,#N/A,FALSE,"masez"}</definedName>
    <definedName name="gato" hidden="1">{#N/A,#N/A,FALSE,"masez (10)";#N/A,#N/A,FALSE,"masez (7)";#N/A,#N/A,FALSE,"masez (6)";#N/A,#N/A,FALSE,"masez (5)";#N/A,#N/A,FALSE,"masez (4)";#N/A,#N/A,FALSE,"masez (3)";#N/A,#N/A,FALSE,"masez (2)";#N/A,#N/A,FALSE,"GME";#N/A,#N/A,FALSE,"masez"}</definedName>
    <definedName name="gd" localSheetId="2" hidden="1">{#N/A,#N/A,FALSE,"PEND INC";#N/A,#N/A,FALSE,"PEND MINM"}</definedName>
    <definedName name="gd" localSheetId="1" hidden="1">{#N/A,#N/A,FALSE,"PEND INC";#N/A,#N/A,FALSE,"PEND MINM"}</definedName>
    <definedName name="gd" localSheetId="3" hidden="1">{#N/A,#N/A,FALSE,"PEND INC";#N/A,#N/A,FALSE,"PEND MINM"}</definedName>
    <definedName name="gd" localSheetId="10" hidden="1">{#N/A,#N/A,FALSE,"PEND INC";#N/A,#N/A,FALSE,"PEND MINM"}</definedName>
    <definedName name="gd" hidden="1">{#N/A,#N/A,FALSE,"PEND INC";#N/A,#N/A,FALSE,"PEND MINM"}</definedName>
    <definedName name="GDG" localSheetId="2" hidden="1">{#N/A,#N/A,FALSE,"masez (10)";#N/A,#N/A,FALSE,"masez (7)";#N/A,#N/A,FALSE,"masez (6)";#N/A,#N/A,FALSE,"masez (5)";#N/A,#N/A,FALSE,"masez (4)";#N/A,#N/A,FALSE,"masez (3)";#N/A,#N/A,FALSE,"masez (2)";#N/A,#N/A,FALSE,"GME";#N/A,#N/A,FALSE,"masez"}</definedName>
    <definedName name="GDG" localSheetId="1" hidden="1">{#N/A,#N/A,FALSE,"masez (10)";#N/A,#N/A,FALSE,"masez (7)";#N/A,#N/A,FALSE,"masez (6)";#N/A,#N/A,FALSE,"masez (5)";#N/A,#N/A,FALSE,"masez (4)";#N/A,#N/A,FALSE,"masez (3)";#N/A,#N/A,FALSE,"masez (2)";#N/A,#N/A,FALSE,"GME";#N/A,#N/A,FALSE,"masez"}</definedName>
    <definedName name="GDG" localSheetId="3" hidden="1">{#N/A,#N/A,FALSE,"masez (10)";#N/A,#N/A,FALSE,"masez (7)";#N/A,#N/A,FALSE,"masez (6)";#N/A,#N/A,FALSE,"masez (5)";#N/A,#N/A,FALSE,"masez (4)";#N/A,#N/A,FALSE,"masez (3)";#N/A,#N/A,FALSE,"masez (2)";#N/A,#N/A,FALSE,"GME";#N/A,#N/A,FALSE,"masez"}</definedName>
    <definedName name="GDG" localSheetId="10" hidden="1">{#N/A,#N/A,FALSE,"masez (10)";#N/A,#N/A,FALSE,"masez (7)";#N/A,#N/A,FALSE,"masez (6)";#N/A,#N/A,FALSE,"masez (5)";#N/A,#N/A,FALSE,"masez (4)";#N/A,#N/A,FALSE,"masez (3)";#N/A,#N/A,FALSE,"masez (2)";#N/A,#N/A,FALSE,"GME";#N/A,#N/A,FALSE,"masez"}</definedName>
    <definedName name="GDG" hidden="1">{#N/A,#N/A,FALSE,"masez (10)";#N/A,#N/A,FALSE,"masez (7)";#N/A,#N/A,FALSE,"masez (6)";#N/A,#N/A,FALSE,"masez (5)";#N/A,#N/A,FALSE,"masez (4)";#N/A,#N/A,FALSE,"masez (3)";#N/A,#N/A,FALSE,"masez (2)";#N/A,#N/A,FALSE,"GME";#N/A,#N/A,FALSE,"masez"}</definedName>
    <definedName name="GDU" localSheetId="2" hidden="1">{"DETALLE_1996",#N/A,FALSE,"flujo";"DETALLE_1997",#N/A,FALSE,"flujo";"GASTOS_INCURRIDOS_1996",#N/A,FALSE,"flujo";"GASTOS_PROGRAMADOS_PARA_1997",#N/A,FALSE,"flujo";#N/A,#N/A,FALSE,"comparat";#N/A,#N/A,FALSE,"costos";#N/A,#N/A,FALSE,"proyctrol"}</definedName>
    <definedName name="GDU" localSheetId="1" hidden="1">{"DETALLE_1996",#N/A,FALSE,"flujo";"DETALLE_1997",#N/A,FALSE,"flujo";"GASTOS_INCURRIDOS_1996",#N/A,FALSE,"flujo";"GASTOS_PROGRAMADOS_PARA_1997",#N/A,FALSE,"flujo";#N/A,#N/A,FALSE,"comparat";#N/A,#N/A,FALSE,"costos";#N/A,#N/A,FALSE,"proyctrol"}</definedName>
    <definedName name="GDU" localSheetId="3" hidden="1">{"DETALLE_1996",#N/A,FALSE,"flujo";"DETALLE_1997",#N/A,FALSE,"flujo";"GASTOS_INCURRIDOS_1996",#N/A,FALSE,"flujo";"GASTOS_PROGRAMADOS_PARA_1997",#N/A,FALSE,"flujo";#N/A,#N/A,FALSE,"comparat";#N/A,#N/A,FALSE,"costos";#N/A,#N/A,FALSE,"proyctrol"}</definedName>
    <definedName name="GDU" localSheetId="10" hidden="1">{"DETALLE_1996",#N/A,FALSE,"flujo";"DETALLE_1997",#N/A,FALSE,"flujo";"GASTOS_INCURRIDOS_1996",#N/A,FALSE,"flujo";"GASTOS_PROGRAMADOS_PARA_1997",#N/A,FALSE,"flujo";#N/A,#N/A,FALSE,"comparat";#N/A,#N/A,FALSE,"costos";#N/A,#N/A,FALSE,"proyctrol"}</definedName>
    <definedName name="GDU" hidden="1">{"DETALLE_1996",#N/A,FALSE,"flujo";"DETALLE_1997",#N/A,FALSE,"flujo";"GASTOS_INCURRIDOS_1996",#N/A,FALSE,"flujo";"GASTOS_PROGRAMADOS_PARA_1997",#N/A,FALSE,"flujo";#N/A,#N/A,FALSE,"comparat";#N/A,#N/A,FALSE,"costos";#N/A,#N/A,FALSE,"proyctrol"}</definedName>
    <definedName name="gefrt5" localSheetId="2" hidden="1">{"MO(BASE)",#N/A,FALSE,"MO(BASE)";"MO(BASE)1",#N/A,FALSE,"MO(BASE)";"MO(BASE)2",#N/A,FALSE,"MO(BASE)"}</definedName>
    <definedName name="gefrt5" localSheetId="1" hidden="1">{"MO(BASE)",#N/A,FALSE,"MO(BASE)";"MO(BASE)1",#N/A,FALSE,"MO(BASE)";"MO(BASE)2",#N/A,FALSE,"MO(BASE)"}</definedName>
    <definedName name="gefrt5" localSheetId="3" hidden="1">{"MO(BASE)",#N/A,FALSE,"MO(BASE)";"MO(BASE)1",#N/A,FALSE,"MO(BASE)";"MO(BASE)2",#N/A,FALSE,"MO(BASE)"}</definedName>
    <definedName name="gefrt5" localSheetId="10" hidden="1">{"MO(BASE)",#N/A,FALSE,"MO(BASE)";"MO(BASE)1",#N/A,FALSE,"MO(BASE)";"MO(BASE)2",#N/A,FALSE,"MO(BASE)"}</definedName>
    <definedName name="gefrt5" hidden="1">{"MO(BASE)",#N/A,FALSE,"MO(BASE)";"MO(BASE)1",#N/A,FALSE,"MO(BASE)";"MO(BASE)2",#N/A,FALSE,"MO(BASE)"}</definedName>
    <definedName name="gente" localSheetId="2" hidden="1">{"FlujoGastos",#N/A,FALSE,"Base";"FlujoGastos",#N/A,FALSE,"Buzón Tren";"FlujoGastos",#N/A,FALSE,"Buzón Camión";"FlujoGastos",#N/A,FALSE,"LHD Camión";"FlujoGastos",#N/A,FALSE,"Cámara Camión"}</definedName>
    <definedName name="gente" localSheetId="1" hidden="1">{"FlujoGastos",#N/A,FALSE,"Base";"FlujoGastos",#N/A,FALSE,"Buzón Tren";"FlujoGastos",#N/A,FALSE,"Buzón Camión";"FlujoGastos",#N/A,FALSE,"LHD Camión";"FlujoGastos",#N/A,FALSE,"Cámara Camión"}</definedName>
    <definedName name="gente" localSheetId="3" hidden="1">{"FlujoGastos",#N/A,FALSE,"Base";"FlujoGastos",#N/A,FALSE,"Buzón Tren";"FlujoGastos",#N/A,FALSE,"Buzón Camión";"FlujoGastos",#N/A,FALSE,"LHD Camión";"FlujoGastos",#N/A,FALSE,"Cámara Camión"}</definedName>
    <definedName name="gente" localSheetId="10" hidden="1">{"FlujoGastos",#N/A,FALSE,"Base";"FlujoGastos",#N/A,FALSE,"Buzón Tren";"FlujoGastos",#N/A,FALSE,"Buzón Camión";"FlujoGastos",#N/A,FALSE,"LHD Camión";"FlujoGastos",#N/A,FALSE,"Cámara Camión"}</definedName>
    <definedName name="gente" hidden="1">{"FlujoGastos",#N/A,FALSE,"Base";"FlujoGastos",#N/A,FALSE,"Buzón Tren";"FlujoGastos",#N/A,FALSE,"Buzón Camión";"FlujoGastos",#N/A,FALSE,"LHD Camión";"FlujoGastos",#N/A,FALSE,"Cámara Camión"}</definedName>
    <definedName name="gentio" localSheetId="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rente" localSheetId="2" hidden="1">{"desarrollo",#N/A,FALSE,"Cámara Camión";"resumen",#N/A,FALSE,"Cámara Camión";"eqprod",#N/A,FALSE,"Cámara Camión"}</definedName>
    <definedName name="gerente" localSheetId="1" hidden="1">{"desarrollo",#N/A,FALSE,"Cámara Camión";"resumen",#N/A,FALSE,"Cámara Camión";"eqprod",#N/A,FALSE,"Cámara Camión"}</definedName>
    <definedName name="gerente" localSheetId="3" hidden="1">{"desarrollo",#N/A,FALSE,"Cámara Camión";"resumen",#N/A,FALSE,"Cámara Camión";"eqprod",#N/A,FALSE,"Cámara Camión"}</definedName>
    <definedName name="gerente" localSheetId="10" hidden="1">{"desarrollo",#N/A,FALSE,"Cámara Camión";"resumen",#N/A,FALSE,"Cámara Camión";"eqprod",#N/A,FALSE,"Cámara Camión"}</definedName>
    <definedName name="gerente" hidden="1">{"desarrollo",#N/A,FALSE,"Cámara Camión";"resumen",#N/A,FALSE,"Cámara Camión";"eqprod",#N/A,FALSE,"Cámara Camión"}</definedName>
    <definedName name="GFGFGGG" localSheetId="2" hidden="1">{"Control_Consolidado",#N/A,FALSE,"Cons.";"Control_Tunel",#N/A,FALSE,"Cons.";"Control_Melip",#N/A,FALSE,"Cons.";"Control_Gualleco",#N/A,FALSE,"Cons.";"Control_Sara L",#N/A,FALSE,"Cons.";"Control_Quellon",#N/A,FALSE,"Cons.";"Control_Biolix",#N/A,FALSE,"Cons.";"Control_Oficina",#N/A,FALSE,"Cons.";"Control_Consorcio",#N/A,FALSE,"Cons."}</definedName>
    <definedName name="GFGFGGG" localSheetId="1" hidden="1">{"Control_Consolidado",#N/A,FALSE,"Cons.";"Control_Tunel",#N/A,FALSE,"Cons.";"Control_Melip",#N/A,FALSE,"Cons.";"Control_Gualleco",#N/A,FALSE,"Cons.";"Control_Sara L",#N/A,FALSE,"Cons.";"Control_Quellon",#N/A,FALSE,"Cons.";"Control_Biolix",#N/A,FALSE,"Cons.";"Control_Oficina",#N/A,FALSE,"Cons.";"Control_Consorcio",#N/A,FALSE,"Cons."}</definedName>
    <definedName name="GFGFGGG" localSheetId="3" hidden="1">{"Control_Consolidado",#N/A,FALSE,"Cons.";"Control_Tunel",#N/A,FALSE,"Cons.";"Control_Melip",#N/A,FALSE,"Cons.";"Control_Gualleco",#N/A,FALSE,"Cons.";"Control_Sara L",#N/A,FALSE,"Cons.";"Control_Quellon",#N/A,FALSE,"Cons.";"Control_Biolix",#N/A,FALSE,"Cons.";"Control_Oficina",#N/A,FALSE,"Cons.";"Control_Consorcio",#N/A,FALSE,"Cons."}</definedName>
    <definedName name="GFGFGGG" localSheetId="10" hidden="1">{"Control_Consolidado",#N/A,FALSE,"Cons.";"Control_Tunel",#N/A,FALSE,"Cons.";"Control_Melip",#N/A,FALSE,"Cons.";"Control_Gualleco",#N/A,FALSE,"Cons.";"Control_Sara L",#N/A,FALSE,"Cons.";"Control_Quellon",#N/A,FALSE,"Cons.";"Control_Biolix",#N/A,FALSE,"Cons.";"Control_Oficina",#N/A,FALSE,"Cons.";"Control_Consorcio",#N/A,FALSE,"Cons."}</definedName>
    <definedName name="GFGFGGG" hidden="1">{"Control_Consolidado",#N/A,FALSE,"Cons.";"Control_Tunel",#N/A,FALSE,"Cons.";"Control_Melip",#N/A,FALSE,"Cons.";"Control_Gualleco",#N/A,FALSE,"Cons.";"Control_Sara L",#N/A,FALSE,"Cons.";"Control_Quellon",#N/A,FALSE,"Cons.";"Control_Biolix",#N/A,FALSE,"Cons.";"Control_Oficina",#N/A,FALSE,"Cons.";"Control_Consorcio",#N/A,FALSE,"Cons."}</definedName>
    <definedName name="gg" localSheetId="2" hidden="1">{"Graf_Carga Trab",#N/A,FALSE,"Grafi_Carga Trab";"Graf_Venta Flujo",#N/A,FALSE,"Grafi_Carga Trab"}</definedName>
    <definedName name="gg" localSheetId="1" hidden="1">{"Graf_Carga Trab",#N/A,FALSE,"Grafi_Carga Trab";"Graf_Venta Flujo",#N/A,FALSE,"Grafi_Carga Trab"}</definedName>
    <definedName name="gg" localSheetId="3" hidden="1">{"Graf_Carga Trab",#N/A,FALSE,"Grafi_Carga Trab";"Graf_Venta Flujo",#N/A,FALSE,"Grafi_Carga Trab"}</definedName>
    <definedName name="gg" localSheetId="10" hidden="1">{"Graf_Carga Trab",#N/A,FALSE,"Grafi_Carga Trab";"Graf_Venta Flujo",#N/A,FALSE,"Grafi_Carga Trab"}</definedName>
    <definedName name="gg" hidden="1">{"Graf_Carga Trab",#N/A,FALSE,"Grafi_Carga Trab";"Graf_Venta Flujo",#N/A,FALSE,"Grafi_Carga Trab"}</definedName>
    <definedName name="gggg" localSheetId="2" hidden="1">{#N/A,#N/A,TRUE,"Est. de Fact.";#N/A,#N/A,TRUE,"Capitulo 19";#N/A,#N/A,TRUE,"Proyecto P855"}</definedName>
    <definedName name="gggg" localSheetId="1" hidden="1">{#N/A,#N/A,TRUE,"Est. de Fact.";#N/A,#N/A,TRUE,"Capitulo 19";#N/A,#N/A,TRUE,"Proyecto P855"}</definedName>
    <definedName name="gggg" localSheetId="3" hidden="1">{#N/A,#N/A,TRUE,"Est. de Fact.";#N/A,#N/A,TRUE,"Capitulo 19";#N/A,#N/A,TRUE,"Proyecto P855"}</definedName>
    <definedName name="gggg" localSheetId="10" hidden="1">{#N/A,#N/A,TRUE,"Est. de Fact.";#N/A,#N/A,TRUE,"Capitulo 19";#N/A,#N/A,TRUE,"Proyecto P855"}</definedName>
    <definedName name="gggg" hidden="1">{#N/A,#N/A,TRUE,"Est. de Fact.";#N/A,#N/A,TRUE,"Capitulo 19";#N/A,#N/A,TRUE,"Proyecto P855"}</definedName>
    <definedName name="ggggg" localSheetId="2" hidden="1">{#N/A,#N/A,TRUE,"Est. de Fact.";#N/A,#N/A,TRUE,"Capitulo 19";#N/A,#N/A,TRUE,"Proyecto P855"}</definedName>
    <definedName name="ggggg" localSheetId="1" hidden="1">{#N/A,#N/A,TRUE,"Est. de Fact.";#N/A,#N/A,TRUE,"Capitulo 19";#N/A,#N/A,TRUE,"Proyecto P855"}</definedName>
    <definedName name="ggggg" localSheetId="3" hidden="1">{#N/A,#N/A,TRUE,"Est. de Fact.";#N/A,#N/A,TRUE,"Capitulo 19";#N/A,#N/A,TRUE,"Proyecto P855"}</definedName>
    <definedName name="ggggg" localSheetId="10" hidden="1">{#N/A,#N/A,TRUE,"Est. de Fact.";#N/A,#N/A,TRUE,"Capitulo 19";#N/A,#N/A,TRUE,"Proyecto P855"}</definedName>
    <definedName name="ggggg" hidden="1">{#N/A,#N/A,TRUE,"Est. de Fact.";#N/A,#N/A,TRUE,"Capitulo 19";#N/A,#N/A,TRUE,"Proyecto P855"}</definedName>
    <definedName name="gggggg" localSheetId="2" hidden="1">{#N/A,#N/A,FALSE,"Total_OC015";#N/A,#N/A,FALSE,"ADMIN";#N/A,#N/A,FALSE,"PROCES";#N/A,#N/A,FALSE,"mecan";#N/A,#N/A,FALSE,"civil";#N/A,#N/A,FALSE,"CAÑER";#N/A,#N/A,FALSE,"ELEC";#N/A,#N/A,FALSE,"INSTR"}</definedName>
    <definedName name="gggggg" localSheetId="1" hidden="1">{#N/A,#N/A,FALSE,"Total_OC015";#N/A,#N/A,FALSE,"ADMIN";#N/A,#N/A,FALSE,"PROCES";#N/A,#N/A,FALSE,"mecan";#N/A,#N/A,FALSE,"civil";#N/A,#N/A,FALSE,"CAÑER";#N/A,#N/A,FALSE,"ELEC";#N/A,#N/A,FALSE,"INSTR"}</definedName>
    <definedName name="gggggg" localSheetId="3" hidden="1">{#N/A,#N/A,FALSE,"Total_OC015";#N/A,#N/A,FALSE,"ADMIN";#N/A,#N/A,FALSE,"PROCES";#N/A,#N/A,FALSE,"mecan";#N/A,#N/A,FALSE,"civil";#N/A,#N/A,FALSE,"CAÑER";#N/A,#N/A,FALSE,"ELEC";#N/A,#N/A,FALSE,"INSTR"}</definedName>
    <definedName name="gggggg" localSheetId="10" hidden="1">{#N/A,#N/A,FALSE,"Total_OC015";#N/A,#N/A,FALSE,"ADMIN";#N/A,#N/A,FALSE,"PROCES";#N/A,#N/A,FALSE,"mecan";#N/A,#N/A,FALSE,"civil";#N/A,#N/A,FALSE,"CAÑER";#N/A,#N/A,FALSE,"ELEC";#N/A,#N/A,FALSE,"INSTR"}</definedName>
    <definedName name="gggggg" hidden="1">{#N/A,#N/A,FALSE,"Total_OC015";#N/A,#N/A,FALSE,"ADMIN";#N/A,#N/A,FALSE,"PROCES";#N/A,#N/A,FALSE,"mecan";#N/A,#N/A,FALSE,"civil";#N/A,#N/A,FALSE,"CAÑER";#N/A,#N/A,FALSE,"ELEC";#N/A,#N/A,FALSE,"INSTR"}</definedName>
    <definedName name="ghgijuu" localSheetId="2" hidden="1">{#N/A,#N/A,FALSE,"COVER";#N/A,#N/A,FALSE,"RECAP";#N/A,#N/A,FALSE,"SANTA BARBARA NONMANUAL";#N/A,#N/A,FALSE,"CEQUIP";#N/A,#N/A,FALSE,"WRATE";#N/A,#N/A,FALSE,"INDIRECT";#N/A,#N/A,FALSE,"TRAIN";#N/A,#N/A,FALSE,"MANLOADED SCHEDULE"}</definedName>
    <definedName name="ghgijuu" localSheetId="1" hidden="1">{#N/A,#N/A,FALSE,"COVER";#N/A,#N/A,FALSE,"RECAP";#N/A,#N/A,FALSE,"SANTA BARBARA NONMANUAL";#N/A,#N/A,FALSE,"CEQUIP";#N/A,#N/A,FALSE,"WRATE";#N/A,#N/A,FALSE,"INDIRECT";#N/A,#N/A,FALSE,"TRAIN";#N/A,#N/A,FALSE,"MANLOADED SCHEDULE"}</definedName>
    <definedName name="ghgijuu" localSheetId="3" hidden="1">{#N/A,#N/A,FALSE,"COVER";#N/A,#N/A,FALSE,"RECAP";#N/A,#N/A,FALSE,"SANTA BARBARA NONMANUAL";#N/A,#N/A,FALSE,"CEQUIP";#N/A,#N/A,FALSE,"WRATE";#N/A,#N/A,FALSE,"INDIRECT";#N/A,#N/A,FALSE,"TRAIN";#N/A,#N/A,FALSE,"MANLOADED SCHEDULE"}</definedName>
    <definedName name="ghgijuu" localSheetId="10" hidden="1">{#N/A,#N/A,FALSE,"COVER";#N/A,#N/A,FALSE,"RECAP";#N/A,#N/A,FALSE,"SANTA BARBARA NONMANUAL";#N/A,#N/A,FALSE,"CEQUIP";#N/A,#N/A,FALSE,"WRATE";#N/A,#N/A,FALSE,"INDIRECT";#N/A,#N/A,FALSE,"TRAIN";#N/A,#N/A,FALSE,"MANLOADED SCHEDULE"}</definedName>
    <definedName name="ghgijuu" hidden="1">{#N/A,#N/A,FALSE,"COVER";#N/A,#N/A,FALSE,"RECAP";#N/A,#N/A,FALSE,"SANTA BARBARA NONMANUAL";#N/A,#N/A,FALSE,"CEQUIP";#N/A,#N/A,FALSE,"WRATE";#N/A,#N/A,FALSE,"INDIRECT";#N/A,#N/A,FALSE,"TRAIN";#N/A,#N/A,FALSE,"MANLOADED SCHEDULE"}</definedName>
    <definedName name="gigi" localSheetId="2" hidden="1">{#N/A,#N/A,FALSE,"summary";#N/A,#N/A,FALSE,"SumGraph"}</definedName>
    <definedName name="gigi" localSheetId="1" hidden="1">{#N/A,#N/A,FALSE,"summary";#N/A,#N/A,FALSE,"SumGraph"}</definedName>
    <definedName name="gigi" localSheetId="3" hidden="1">{#N/A,#N/A,FALSE,"summary";#N/A,#N/A,FALSE,"SumGraph"}</definedName>
    <definedName name="gigi" localSheetId="10" hidden="1">{#N/A,#N/A,FALSE,"summary";#N/A,#N/A,FALSE,"SumGraph"}</definedName>
    <definedName name="gigi" hidden="1">{#N/A,#N/A,FALSE,"summary";#N/A,#N/A,FALSE,"SumGraph"}</definedName>
    <definedName name="GJLHÑÑGHK" localSheetId="2" hidden="1">{#N/A,#N/A,FALSE,"masez (10)";#N/A,#N/A,FALSE,"masez (7)";#N/A,#N/A,FALSE,"masez (6)";#N/A,#N/A,FALSE,"masez (5)";#N/A,#N/A,FALSE,"masez (4)";#N/A,#N/A,FALSE,"masez (3)";#N/A,#N/A,FALSE,"masez (2)";#N/A,#N/A,FALSE,"GME";#N/A,#N/A,FALSE,"masez"}</definedName>
    <definedName name="GJLHÑÑGHK" localSheetId="1" hidden="1">{#N/A,#N/A,FALSE,"masez (10)";#N/A,#N/A,FALSE,"masez (7)";#N/A,#N/A,FALSE,"masez (6)";#N/A,#N/A,FALSE,"masez (5)";#N/A,#N/A,FALSE,"masez (4)";#N/A,#N/A,FALSE,"masez (3)";#N/A,#N/A,FALSE,"masez (2)";#N/A,#N/A,FALSE,"GME";#N/A,#N/A,FALSE,"masez"}</definedName>
    <definedName name="GJLHÑÑGHK" localSheetId="3" hidden="1">{#N/A,#N/A,FALSE,"masez (10)";#N/A,#N/A,FALSE,"masez (7)";#N/A,#N/A,FALSE,"masez (6)";#N/A,#N/A,FALSE,"masez (5)";#N/A,#N/A,FALSE,"masez (4)";#N/A,#N/A,FALSE,"masez (3)";#N/A,#N/A,FALSE,"masez (2)";#N/A,#N/A,FALSE,"GME";#N/A,#N/A,FALSE,"masez"}</definedName>
    <definedName name="GJLHÑÑGHK" localSheetId="10" hidden="1">{#N/A,#N/A,FALSE,"masez (10)";#N/A,#N/A,FALSE,"masez (7)";#N/A,#N/A,FALSE,"masez (6)";#N/A,#N/A,FALSE,"masez (5)";#N/A,#N/A,FALSE,"masez (4)";#N/A,#N/A,FALSE,"masez (3)";#N/A,#N/A,FALSE,"masez (2)";#N/A,#N/A,FALSE,"GME";#N/A,#N/A,FALSE,"masez"}</definedName>
    <definedName name="GJLHÑÑGHK" hidden="1">{#N/A,#N/A,FALSE,"masez (10)";#N/A,#N/A,FALSE,"masez (7)";#N/A,#N/A,FALSE,"masez (6)";#N/A,#N/A,FALSE,"masez (5)";#N/A,#N/A,FALSE,"masez (4)";#N/A,#N/A,FALSE,"masez (3)";#N/A,#N/A,FALSE,"masez (2)";#N/A,#N/A,FALSE,"GME";#N/A,#N/A,FALSE,"masez"}</definedName>
    <definedName name="gmd" localSheetId="2" hidden="1">{#N/A,#N/A,FALSE,"Matrix";#N/A,#N/A,FALSE,"Executive";#N/A,#N/A,FALSE,"Summary"}</definedName>
    <definedName name="gmd" localSheetId="1" hidden="1">{#N/A,#N/A,FALSE,"Matrix";#N/A,#N/A,FALSE,"Executive";#N/A,#N/A,FALSE,"Summary"}</definedName>
    <definedName name="gmd" localSheetId="3" hidden="1">{#N/A,#N/A,FALSE,"Matrix";#N/A,#N/A,FALSE,"Executive";#N/A,#N/A,FALSE,"Summary"}</definedName>
    <definedName name="gmd" localSheetId="10" hidden="1">{#N/A,#N/A,FALSE,"Matrix";#N/A,#N/A,FALSE,"Executive";#N/A,#N/A,FALSE,"Summary"}</definedName>
    <definedName name="gmd" hidden="1">{#N/A,#N/A,FALSE,"Matrix";#N/A,#N/A,FALSE,"Executive";#N/A,#N/A,FALSE,"Summary"}</definedName>
    <definedName name="GN" localSheetId="2" hidden="1">{#N/A,#N/A,FALSE,"DET-CAMB.";#N/A,#N/A,FALSE,"PRESUP.";#N/A,#N/A,FALSE,"RESUMEN";#N/A,#N/A,FALSE,"CT";#N/A,#N/A,FALSE,"PD";#N/A,#N/A,FALSE,"PR"}</definedName>
    <definedName name="GN" localSheetId="1" hidden="1">{#N/A,#N/A,FALSE,"DET-CAMB.";#N/A,#N/A,FALSE,"PRESUP.";#N/A,#N/A,FALSE,"RESUMEN";#N/A,#N/A,FALSE,"CT";#N/A,#N/A,FALSE,"PD";#N/A,#N/A,FALSE,"PR"}</definedName>
    <definedName name="GN" localSheetId="3" hidden="1">{#N/A,#N/A,FALSE,"DET-CAMB.";#N/A,#N/A,FALSE,"PRESUP.";#N/A,#N/A,FALSE,"RESUMEN";#N/A,#N/A,FALSE,"CT";#N/A,#N/A,FALSE,"PD";#N/A,#N/A,FALSE,"PR"}</definedName>
    <definedName name="GN" localSheetId="10" hidden="1">{#N/A,#N/A,FALSE,"DET-CAMB.";#N/A,#N/A,FALSE,"PRESUP.";#N/A,#N/A,FALSE,"RESUMEN";#N/A,#N/A,FALSE,"CT";#N/A,#N/A,FALSE,"PD";#N/A,#N/A,FALSE,"PR"}</definedName>
    <definedName name="GN" hidden="1">{#N/A,#N/A,FALSE,"DET-CAMB.";#N/A,#N/A,FALSE,"PRESUP.";#N/A,#N/A,FALSE,"RESUMEN";#N/A,#N/A,FALSE,"CT";#N/A,#N/A,FALSE,"PD";#N/A,#N/A,FALSE,"PR"}</definedName>
    <definedName name="GRAF" localSheetId="2" hidden="1">{"Graf_Carga Trab",#N/A,FALSE,"Grafi_Carga Trab";"Graf_Venta Flujo",#N/A,FALSE,"Grafi_Carga Trab"}</definedName>
    <definedName name="GRAF" localSheetId="1" hidden="1">{"Graf_Carga Trab",#N/A,FALSE,"Grafi_Carga Trab";"Graf_Venta Flujo",#N/A,FALSE,"Grafi_Carga Trab"}</definedName>
    <definedName name="GRAF" localSheetId="3" hidden="1">{"Graf_Carga Trab",#N/A,FALSE,"Grafi_Carga Trab";"Graf_Venta Flujo",#N/A,FALSE,"Grafi_Carga Trab"}</definedName>
    <definedName name="GRAF" localSheetId="10" hidden="1">{"Graf_Carga Trab",#N/A,FALSE,"Grafi_Carga Trab";"Graf_Venta Flujo",#N/A,FALSE,"Grafi_Carga Trab"}</definedName>
    <definedName name="GRAF" hidden="1">{"Graf_Carga Trab",#N/A,FALSE,"Grafi_Carga Trab";"Graf_Venta Flujo",#N/A,FALSE,"Grafi_Carga Trab"}</definedName>
    <definedName name="grdg" hidden="1">#REF!</definedName>
    <definedName name="gre" localSheetId="2" hidden="1">{"DETALLE_1996",#N/A,FALSE,"flujo";"DETALLE_1997",#N/A,FALSE,"flujo";"GASTOS_INCURRIDOS_1996",#N/A,FALSE,"flujo";"GASTOS_PROGRAMADOS_PARA_1997",#N/A,FALSE,"flujo";#N/A,#N/A,FALSE,"comparat";#N/A,#N/A,FALSE,"costos";#N/A,#N/A,FALSE,"proyctrol"}</definedName>
    <definedName name="gre" localSheetId="1" hidden="1">{"DETALLE_1996",#N/A,FALSE,"flujo";"DETALLE_1997",#N/A,FALSE,"flujo";"GASTOS_INCURRIDOS_1996",#N/A,FALSE,"flujo";"GASTOS_PROGRAMADOS_PARA_1997",#N/A,FALSE,"flujo";#N/A,#N/A,FALSE,"comparat";#N/A,#N/A,FALSE,"costos";#N/A,#N/A,FALSE,"proyctrol"}</definedName>
    <definedName name="gre" localSheetId="3" hidden="1">{"DETALLE_1996",#N/A,FALSE,"flujo";"DETALLE_1997",#N/A,FALSE,"flujo";"GASTOS_INCURRIDOS_1996",#N/A,FALSE,"flujo";"GASTOS_PROGRAMADOS_PARA_1997",#N/A,FALSE,"flujo";#N/A,#N/A,FALSE,"comparat";#N/A,#N/A,FALSE,"costos";#N/A,#N/A,FALSE,"proyctrol"}</definedName>
    <definedName name="gre" localSheetId="10" hidden="1">{"DETALLE_1996",#N/A,FALSE,"flujo";"DETALLE_1997",#N/A,FALSE,"flujo";"GASTOS_INCURRIDOS_1996",#N/A,FALSE,"flujo";"GASTOS_PROGRAMADOS_PARA_1997",#N/A,FALSE,"flujo";#N/A,#N/A,FALSE,"comparat";#N/A,#N/A,FALSE,"costos";#N/A,#N/A,FALSE,"proyctrol"}</definedName>
    <definedName name="gre" hidden="1">{"DETALLE_1996",#N/A,FALSE,"flujo";"DETALLE_1997",#N/A,FALSE,"flujo";"GASTOS_INCURRIDOS_1996",#N/A,FALSE,"flujo";"GASTOS_PROGRAMADOS_PARA_1997",#N/A,FALSE,"flujo";#N/A,#N/A,FALSE,"comparat";#N/A,#N/A,FALSE,"costos";#N/A,#N/A,FALSE,"proyctrol"}</definedName>
    <definedName name="grege" localSheetId="2" hidden="1">{#N/A,#N/A,FALSE,"Total_OC015";#N/A,#N/A,FALSE,"ADMIN";#N/A,#N/A,FALSE,"PROCES";#N/A,#N/A,FALSE,"mecan";#N/A,#N/A,FALSE,"civil";#N/A,#N/A,FALSE,"CAÑER";#N/A,#N/A,FALSE,"ELEC";#N/A,#N/A,FALSE,"INSTR"}</definedName>
    <definedName name="grege" localSheetId="1" hidden="1">{#N/A,#N/A,FALSE,"Total_OC015";#N/A,#N/A,FALSE,"ADMIN";#N/A,#N/A,FALSE,"PROCES";#N/A,#N/A,FALSE,"mecan";#N/A,#N/A,FALSE,"civil";#N/A,#N/A,FALSE,"CAÑER";#N/A,#N/A,FALSE,"ELEC";#N/A,#N/A,FALSE,"INSTR"}</definedName>
    <definedName name="grege" localSheetId="3" hidden="1">{#N/A,#N/A,FALSE,"Total_OC015";#N/A,#N/A,FALSE,"ADMIN";#N/A,#N/A,FALSE,"PROCES";#N/A,#N/A,FALSE,"mecan";#N/A,#N/A,FALSE,"civil";#N/A,#N/A,FALSE,"CAÑER";#N/A,#N/A,FALSE,"ELEC";#N/A,#N/A,FALSE,"INSTR"}</definedName>
    <definedName name="grege" localSheetId="10" hidden="1">{#N/A,#N/A,FALSE,"Total_OC015";#N/A,#N/A,FALSE,"ADMIN";#N/A,#N/A,FALSE,"PROCES";#N/A,#N/A,FALSE,"mecan";#N/A,#N/A,FALSE,"civil";#N/A,#N/A,FALSE,"CAÑER";#N/A,#N/A,FALSE,"ELEC";#N/A,#N/A,FALSE,"INSTR"}</definedName>
    <definedName name="grege" hidden="1">{#N/A,#N/A,FALSE,"Total_OC015";#N/A,#N/A,FALSE,"ADMIN";#N/A,#N/A,FALSE,"PROCES";#N/A,#N/A,FALSE,"mecan";#N/A,#N/A,FALSE,"civil";#N/A,#N/A,FALSE,"CAÑER";#N/A,#N/A,FALSE,"ELEC";#N/A,#N/A,FALSE,"INSTR"}</definedName>
    <definedName name="GRF" localSheetId="2" hidden="1">{"Graf_Carga Trab",#N/A,FALSE,"Grafi_Carga Trab";"Graf_Venta Flujo",#N/A,FALSE,"Grafi_Carga Trab"}</definedName>
    <definedName name="GRF" localSheetId="1" hidden="1">{"Graf_Carga Trab",#N/A,FALSE,"Grafi_Carga Trab";"Graf_Venta Flujo",#N/A,FALSE,"Grafi_Carga Trab"}</definedName>
    <definedName name="GRF" localSheetId="3" hidden="1">{"Graf_Carga Trab",#N/A,FALSE,"Grafi_Carga Trab";"Graf_Venta Flujo",#N/A,FALSE,"Grafi_Carga Trab"}</definedName>
    <definedName name="GRF" localSheetId="10" hidden="1">{"Graf_Carga Trab",#N/A,FALSE,"Grafi_Carga Trab";"Graf_Venta Flujo",#N/A,FALSE,"Grafi_Carga Trab"}</definedName>
    <definedName name="GRF" hidden="1">{"Graf_Carga Trab",#N/A,FALSE,"Grafi_Carga Trab";"Graf_Venta Flujo",#N/A,FALSE,"Grafi_Carga Trab"}</definedName>
    <definedName name="GRMD_1" localSheetId="2" hidden="1">{"DETALLE_1996",#N/A,FALSE,"flujo";"DETALLE_1997",#N/A,FALSE,"flujo";"GASTOS_INCURRIDOS_1996",#N/A,FALSE,"flujo";"GASTOS_PROGRAMADOS_PARA_1997",#N/A,FALSE,"flujo";#N/A,#N/A,FALSE,"comparat";#N/A,#N/A,FALSE,"costos";#N/A,#N/A,FALSE,"proyctrol"}</definedName>
    <definedName name="GRMD_1" localSheetId="1" hidden="1">{"DETALLE_1996",#N/A,FALSE,"flujo";"DETALLE_1997",#N/A,FALSE,"flujo";"GASTOS_INCURRIDOS_1996",#N/A,FALSE,"flujo";"GASTOS_PROGRAMADOS_PARA_1997",#N/A,FALSE,"flujo";#N/A,#N/A,FALSE,"comparat";#N/A,#N/A,FALSE,"costos";#N/A,#N/A,FALSE,"proyctrol"}</definedName>
    <definedName name="GRMD_1" localSheetId="3" hidden="1">{"DETALLE_1996",#N/A,FALSE,"flujo";"DETALLE_1997",#N/A,FALSE,"flujo";"GASTOS_INCURRIDOS_1996",#N/A,FALSE,"flujo";"GASTOS_PROGRAMADOS_PARA_1997",#N/A,FALSE,"flujo";#N/A,#N/A,FALSE,"comparat";#N/A,#N/A,FALSE,"costos";#N/A,#N/A,FALSE,"proyctrol"}</definedName>
    <definedName name="GRMD_1" localSheetId="10" hidden="1">{"DETALLE_1996",#N/A,FALSE,"flujo";"DETALLE_1997",#N/A,FALSE,"flujo";"GASTOS_INCURRIDOS_1996",#N/A,FALSE,"flujo";"GASTOS_PROGRAMADOS_PARA_1997",#N/A,FALSE,"flujo";#N/A,#N/A,FALSE,"comparat";#N/A,#N/A,FALSE,"costos";#N/A,#N/A,FALSE,"proyctrol"}</definedName>
    <definedName name="GRMD_1" hidden="1">{"DETALLE_1996",#N/A,FALSE,"flujo";"DETALLE_1997",#N/A,FALSE,"flujo";"GASTOS_INCURRIDOS_1996",#N/A,FALSE,"flujo";"GASTOS_PROGRAMADOS_PARA_1997",#N/A,FALSE,"flujo";#N/A,#N/A,FALSE,"comparat";#N/A,#N/A,FALSE,"costos";#N/A,#N/A,FALSE,"proyctrol"}</definedName>
    <definedName name="GRMD1" localSheetId="2" hidden="1">{"DETALLE_1996",#N/A,FALSE,"flujo";"DETALLE_1997",#N/A,FALSE,"flujo";"GASTOS_INCURRIDOS_1996",#N/A,FALSE,"flujo";"GASTOS_PROGRAMADOS_PARA_1997",#N/A,FALSE,"flujo";#N/A,#N/A,FALSE,"comparat";#N/A,#N/A,FALSE,"costos";#N/A,#N/A,FALSE,"proyctrol"}</definedName>
    <definedName name="GRMD1" localSheetId="1" hidden="1">{"DETALLE_1996",#N/A,FALSE,"flujo";"DETALLE_1997",#N/A,FALSE,"flujo";"GASTOS_INCURRIDOS_1996",#N/A,FALSE,"flujo";"GASTOS_PROGRAMADOS_PARA_1997",#N/A,FALSE,"flujo";#N/A,#N/A,FALSE,"comparat";#N/A,#N/A,FALSE,"costos";#N/A,#N/A,FALSE,"proyctrol"}</definedName>
    <definedName name="GRMD1" localSheetId="3" hidden="1">{"DETALLE_1996",#N/A,FALSE,"flujo";"DETALLE_1997",#N/A,FALSE,"flujo";"GASTOS_INCURRIDOS_1996",#N/A,FALSE,"flujo";"GASTOS_PROGRAMADOS_PARA_1997",#N/A,FALSE,"flujo";#N/A,#N/A,FALSE,"comparat";#N/A,#N/A,FALSE,"costos";#N/A,#N/A,FALSE,"proyctrol"}</definedName>
    <definedName name="GRMD1" localSheetId="10" hidden="1">{"DETALLE_1996",#N/A,FALSE,"flujo";"DETALLE_1997",#N/A,FALSE,"flujo";"GASTOS_INCURRIDOS_1996",#N/A,FALSE,"flujo";"GASTOS_PROGRAMADOS_PARA_1997",#N/A,FALSE,"flujo";#N/A,#N/A,FALSE,"comparat";#N/A,#N/A,FALSE,"costos";#N/A,#N/A,FALSE,"proyctrol"}</definedName>
    <definedName name="GRMD1" hidden="1">{"DETALLE_1996",#N/A,FALSE,"flujo";"DETALLE_1997",#N/A,FALSE,"flujo";"GASTOS_INCURRIDOS_1996",#N/A,FALSE,"flujo";"GASTOS_PROGRAMADOS_PARA_1997",#N/A,FALSE,"flujo";#N/A,#N/A,FALSE,"comparat";#N/A,#N/A,FALSE,"costos";#N/A,#N/A,FALSE,"proyctrol"}</definedName>
    <definedName name="gtgtgt" localSheetId="2" hidden="1">{#N/A,#N/A,TRUE,"Est. de Fact.";#N/A,#N/A,TRUE,"Capitulo 19";#N/A,#N/A,TRUE,"Proyecto P855"}</definedName>
    <definedName name="gtgtgt" localSheetId="1" hidden="1">{#N/A,#N/A,TRUE,"Est. de Fact.";#N/A,#N/A,TRUE,"Capitulo 19";#N/A,#N/A,TRUE,"Proyecto P855"}</definedName>
    <definedName name="gtgtgt" localSheetId="3" hidden="1">{#N/A,#N/A,TRUE,"Est. de Fact.";#N/A,#N/A,TRUE,"Capitulo 19";#N/A,#N/A,TRUE,"Proyecto P855"}</definedName>
    <definedName name="gtgtgt" localSheetId="10" hidden="1">{#N/A,#N/A,TRUE,"Est. de Fact.";#N/A,#N/A,TRUE,"Capitulo 19";#N/A,#N/A,TRUE,"Proyecto P855"}</definedName>
    <definedName name="gtgtgt" hidden="1">{#N/A,#N/A,TRUE,"Est. de Fact.";#N/A,#N/A,TRUE,"Capitulo 19";#N/A,#N/A,TRUE,"Proyecto P855"}</definedName>
    <definedName name="h" localSheetId="2" hidden="1">{"DETALLE_1996",#N/A,FALSE,"flujo";"DETALLE_1997",#N/A,FALSE,"flujo";"GASTOS_INCURRIDOS_1996",#N/A,FALSE,"flujo";"GASTOS_PROGRAMADOS_PARA_1997",#N/A,FALSE,"flujo";#N/A,#N/A,FALSE,"comparat";#N/A,#N/A,FALSE,"costos";#N/A,#N/A,FALSE,"proyctrol"}</definedName>
    <definedName name="h" localSheetId="1" hidden="1">{"DETALLE_1996",#N/A,FALSE,"flujo";"DETALLE_1997",#N/A,FALSE,"flujo";"GASTOS_INCURRIDOS_1996",#N/A,FALSE,"flujo";"GASTOS_PROGRAMADOS_PARA_1997",#N/A,FALSE,"flujo";#N/A,#N/A,FALSE,"comparat";#N/A,#N/A,FALSE,"costos";#N/A,#N/A,FALSE,"proyctrol"}</definedName>
    <definedName name="h" localSheetId="3" hidden="1">{"DETALLE_1996",#N/A,FALSE,"flujo";"DETALLE_1997",#N/A,FALSE,"flujo";"GASTOS_INCURRIDOS_1996",#N/A,FALSE,"flujo";"GASTOS_PROGRAMADOS_PARA_1997",#N/A,FALSE,"flujo";#N/A,#N/A,FALSE,"comparat";#N/A,#N/A,FALSE,"costos";#N/A,#N/A,FALSE,"proyctrol"}</definedName>
    <definedName name="h" localSheetId="10" hidden="1">{"DETALLE_1996",#N/A,FALSE,"flujo";"DETALLE_1997",#N/A,FALSE,"flujo";"GASTOS_INCURRIDOS_1996",#N/A,FALSE,"flujo";"GASTOS_PROGRAMADOS_PARA_1997",#N/A,FALSE,"flujo";#N/A,#N/A,FALSE,"comparat";#N/A,#N/A,FALSE,"costos";#N/A,#N/A,FALSE,"proyctrol"}</definedName>
    <definedName name="h" hidden="1">{"DETALLE_1996",#N/A,FALSE,"flujo";"DETALLE_1997",#N/A,FALSE,"flujo";"GASTOS_INCURRIDOS_1996",#N/A,FALSE,"flujo";"GASTOS_PROGRAMADOS_PARA_1997",#N/A,FALSE,"flujo";#N/A,#N/A,FALSE,"comparat";#N/A,#N/A,FALSE,"costos";#N/A,#N/A,FALSE,"proyctrol"}</definedName>
    <definedName name="HG" localSheetId="2"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HG" localSheetId="1"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HG" localSheetId="3"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HG" localSheetId="10"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HG"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HGH" localSheetId="2" hidden="1">{#N/A,#N/A,FALSE,"summary";#N/A,#N/A,FALSE,"SumGraph"}</definedName>
    <definedName name="HGH" localSheetId="1" hidden="1">{#N/A,#N/A,FALSE,"summary";#N/A,#N/A,FALSE,"SumGraph"}</definedName>
    <definedName name="HGH" localSheetId="3" hidden="1">{#N/A,#N/A,FALSE,"summary";#N/A,#N/A,FALSE,"SumGraph"}</definedName>
    <definedName name="HGH" localSheetId="10" hidden="1">{#N/A,#N/A,FALSE,"summary";#N/A,#N/A,FALSE,"SumGraph"}</definedName>
    <definedName name="HGH" hidden="1">{#N/A,#N/A,FALSE,"summary";#N/A,#N/A,FALSE,"SumGraph"}</definedName>
    <definedName name="hh" localSheetId="2" hidden="1">{#N/A,#N/A,FALSE,"minas";#N/A,#N/A,FALSE,"Total_OC015";#N/A,#N/A,FALSE,"ADMIN";#N/A,#N/A,FALSE,"PROCES";#N/A,#N/A,FALSE,"civil";#N/A,#N/A,FALSE,"CAÑER";#N/A,#N/A,FALSE,"ELEC";#N/A,#N/A,FALSE,"INSTR";#N/A,#N/A,FALSE,"PDS";#N/A,#N/A,FALSE,"mecan"}</definedName>
    <definedName name="hh" localSheetId="1" hidden="1">{#N/A,#N/A,FALSE,"minas";#N/A,#N/A,FALSE,"Total_OC015";#N/A,#N/A,FALSE,"ADMIN";#N/A,#N/A,FALSE,"PROCES";#N/A,#N/A,FALSE,"civil";#N/A,#N/A,FALSE,"CAÑER";#N/A,#N/A,FALSE,"ELEC";#N/A,#N/A,FALSE,"INSTR";#N/A,#N/A,FALSE,"PDS";#N/A,#N/A,FALSE,"mecan"}</definedName>
    <definedName name="hh" localSheetId="3" hidden="1">{#N/A,#N/A,FALSE,"minas";#N/A,#N/A,FALSE,"Total_OC015";#N/A,#N/A,FALSE,"ADMIN";#N/A,#N/A,FALSE,"PROCES";#N/A,#N/A,FALSE,"civil";#N/A,#N/A,FALSE,"CAÑER";#N/A,#N/A,FALSE,"ELEC";#N/A,#N/A,FALSE,"INSTR";#N/A,#N/A,FALSE,"PDS";#N/A,#N/A,FALSE,"mecan"}</definedName>
    <definedName name="hh" localSheetId="10" hidden="1">{#N/A,#N/A,FALSE,"minas";#N/A,#N/A,FALSE,"Total_OC015";#N/A,#N/A,FALSE,"ADMIN";#N/A,#N/A,FALSE,"PROCES";#N/A,#N/A,FALSE,"civil";#N/A,#N/A,FALSE,"CAÑER";#N/A,#N/A,FALSE,"ELEC";#N/A,#N/A,FALSE,"INSTR";#N/A,#N/A,FALSE,"PDS";#N/A,#N/A,FALSE,"mecan"}</definedName>
    <definedName name="hh" hidden="1">{#N/A,#N/A,FALSE,"minas";#N/A,#N/A,FALSE,"Total_OC015";#N/A,#N/A,FALSE,"ADMIN";#N/A,#N/A,FALSE,"PROCES";#N/A,#N/A,FALSE,"civil";#N/A,#N/A,FALSE,"CAÑER";#N/A,#N/A,FALSE,"ELEC";#N/A,#N/A,FALSE,"INSTR";#N/A,#N/A,FALSE,"PDS";#N/A,#N/A,FALSE,"mecan"}</definedName>
    <definedName name="HHBG" localSheetId="2" hidden="1">{#N/A,#N/A,FALSE,"PEND INC";#N/A,#N/A,FALSE,"PEND MINM"}</definedName>
    <definedName name="HHBG" localSheetId="1" hidden="1">{#N/A,#N/A,FALSE,"PEND INC";#N/A,#N/A,FALSE,"PEND MINM"}</definedName>
    <definedName name="HHBG" localSheetId="3" hidden="1">{#N/A,#N/A,FALSE,"PEND INC";#N/A,#N/A,FALSE,"PEND MINM"}</definedName>
    <definedName name="HHBG" localSheetId="10" hidden="1">{#N/A,#N/A,FALSE,"PEND INC";#N/A,#N/A,FALSE,"PEND MINM"}</definedName>
    <definedName name="HHBG" hidden="1">{#N/A,#N/A,FALSE,"PEND INC";#N/A,#N/A,FALSE,"PEND MINM"}</definedName>
    <definedName name="HHGH" localSheetId="2" hidden="1">{"Control_Consolidado",#N/A,FALSE,"Cons.";"Control_Tunel",#N/A,FALSE,"Cons.";"Control_Melip",#N/A,FALSE,"Cons.";"Control_Gualleco",#N/A,FALSE,"Cons.";"Control_Sara L",#N/A,FALSE,"Cons.";"Control_Quellon",#N/A,FALSE,"Cons.";"Control_Biolix",#N/A,FALSE,"Cons.";"Control_Oficina",#N/A,FALSE,"Cons.";"Control_Consorcio",#N/A,FALSE,"Cons."}</definedName>
    <definedName name="HHGH" localSheetId="1" hidden="1">{"Control_Consolidado",#N/A,FALSE,"Cons.";"Control_Tunel",#N/A,FALSE,"Cons.";"Control_Melip",#N/A,FALSE,"Cons.";"Control_Gualleco",#N/A,FALSE,"Cons.";"Control_Sara L",#N/A,FALSE,"Cons.";"Control_Quellon",#N/A,FALSE,"Cons.";"Control_Biolix",#N/A,FALSE,"Cons.";"Control_Oficina",#N/A,FALSE,"Cons.";"Control_Consorcio",#N/A,FALSE,"Cons."}</definedName>
    <definedName name="HHGH" localSheetId="3" hidden="1">{"Control_Consolidado",#N/A,FALSE,"Cons.";"Control_Tunel",#N/A,FALSE,"Cons.";"Control_Melip",#N/A,FALSE,"Cons.";"Control_Gualleco",#N/A,FALSE,"Cons.";"Control_Sara L",#N/A,FALSE,"Cons.";"Control_Quellon",#N/A,FALSE,"Cons.";"Control_Biolix",#N/A,FALSE,"Cons.";"Control_Oficina",#N/A,FALSE,"Cons.";"Control_Consorcio",#N/A,FALSE,"Cons."}</definedName>
    <definedName name="HHGH" localSheetId="10" hidden="1">{"Control_Consolidado",#N/A,FALSE,"Cons.";"Control_Tunel",#N/A,FALSE,"Cons.";"Control_Melip",#N/A,FALSE,"Cons.";"Control_Gualleco",#N/A,FALSE,"Cons.";"Control_Sara L",#N/A,FALSE,"Cons.";"Control_Quellon",#N/A,FALSE,"Cons.";"Control_Biolix",#N/A,FALSE,"Cons.";"Control_Oficina",#N/A,FALSE,"Cons.";"Control_Consorcio",#N/A,FALSE,"Cons."}</definedName>
    <definedName name="HHGH" hidden="1">{"Control_Consolidado",#N/A,FALSE,"Cons.";"Control_Tunel",#N/A,FALSE,"Cons.";"Control_Melip",#N/A,FALSE,"Cons.";"Control_Gualleco",#N/A,FALSE,"Cons.";"Control_Sara L",#N/A,FALSE,"Cons.";"Control_Quellon",#N/A,FALSE,"Cons.";"Control_Biolix",#N/A,FALSE,"Cons.";"Control_Oficina",#N/A,FALSE,"Cons.";"Control_Consorcio",#N/A,FALSE,"Cons."}</definedName>
    <definedName name="hhh" localSheetId="2" hidden="1">{"DETALLE_1996",#N/A,FALSE,"flujo";"DETALLE_1997",#N/A,FALSE,"flujo";"GASTOS_INCURRIDOS_1996",#N/A,FALSE,"flujo";"GASTOS_PROGRAMADOS_PARA_1997",#N/A,FALSE,"flujo";#N/A,#N/A,FALSE,"comparat";#N/A,#N/A,FALSE,"costos";#N/A,#N/A,FALSE,"proyctrol"}</definedName>
    <definedName name="hhh" localSheetId="1" hidden="1">{"DETALLE_1996",#N/A,FALSE,"flujo";"DETALLE_1997",#N/A,FALSE,"flujo";"GASTOS_INCURRIDOS_1996",#N/A,FALSE,"flujo";"GASTOS_PROGRAMADOS_PARA_1997",#N/A,FALSE,"flujo";#N/A,#N/A,FALSE,"comparat";#N/A,#N/A,FALSE,"costos";#N/A,#N/A,FALSE,"proyctrol"}</definedName>
    <definedName name="hhh" localSheetId="3" hidden="1">{"DETALLE_1996",#N/A,FALSE,"flujo";"DETALLE_1997",#N/A,FALSE,"flujo";"GASTOS_INCURRIDOS_1996",#N/A,FALSE,"flujo";"GASTOS_PROGRAMADOS_PARA_1997",#N/A,FALSE,"flujo";#N/A,#N/A,FALSE,"comparat";#N/A,#N/A,FALSE,"costos";#N/A,#N/A,FALSE,"proyctrol"}</definedName>
    <definedName name="hhh" localSheetId="10" hidden="1">{"DETALLE_1996",#N/A,FALSE,"flujo";"DETALLE_1997",#N/A,FALSE,"flujo";"GASTOS_INCURRIDOS_1996",#N/A,FALSE,"flujo";"GASTOS_PROGRAMADOS_PARA_1997",#N/A,FALSE,"flujo";#N/A,#N/A,FALSE,"comparat";#N/A,#N/A,FALSE,"costos";#N/A,#N/A,FALSE,"proyctrol"}</definedName>
    <definedName name="hhh" hidden="1">{"DETALLE_1996",#N/A,FALSE,"flujo";"DETALLE_1997",#N/A,FALSE,"flujo";"GASTOS_INCURRIDOS_1996",#N/A,FALSE,"flujo";"GASTOS_PROGRAMADOS_PARA_1997",#N/A,FALSE,"flujo";#N/A,#N/A,FALSE,"comparat";#N/A,#N/A,FALSE,"costos";#N/A,#N/A,FALSE,"proyctrol"}</definedName>
    <definedName name="hhhh" localSheetId="2" hidden="1">{#N/A,#N/A,FALSE,"minas";#N/A,#N/A,FALSE,"Total_OC015";#N/A,#N/A,FALSE,"ADMIN";#N/A,#N/A,FALSE,"PROCES";#N/A,#N/A,FALSE,"civil";#N/A,#N/A,FALSE,"CAÑER";#N/A,#N/A,FALSE,"ELEC";#N/A,#N/A,FALSE,"INSTR";#N/A,#N/A,FALSE,"PDS";#N/A,#N/A,FALSE,"mecan"}</definedName>
    <definedName name="hhhh" localSheetId="1" hidden="1">{#N/A,#N/A,FALSE,"minas";#N/A,#N/A,FALSE,"Total_OC015";#N/A,#N/A,FALSE,"ADMIN";#N/A,#N/A,FALSE,"PROCES";#N/A,#N/A,FALSE,"civil";#N/A,#N/A,FALSE,"CAÑER";#N/A,#N/A,FALSE,"ELEC";#N/A,#N/A,FALSE,"INSTR";#N/A,#N/A,FALSE,"PDS";#N/A,#N/A,FALSE,"mecan"}</definedName>
    <definedName name="hhhh" localSheetId="3" hidden="1">{#N/A,#N/A,FALSE,"minas";#N/A,#N/A,FALSE,"Total_OC015";#N/A,#N/A,FALSE,"ADMIN";#N/A,#N/A,FALSE,"PROCES";#N/A,#N/A,FALSE,"civil";#N/A,#N/A,FALSE,"CAÑER";#N/A,#N/A,FALSE,"ELEC";#N/A,#N/A,FALSE,"INSTR";#N/A,#N/A,FALSE,"PDS";#N/A,#N/A,FALSE,"mecan"}</definedName>
    <definedName name="hhhh" localSheetId="10" hidden="1">{#N/A,#N/A,FALSE,"minas";#N/A,#N/A,FALSE,"Total_OC015";#N/A,#N/A,FALSE,"ADMIN";#N/A,#N/A,FALSE,"PROCES";#N/A,#N/A,FALSE,"civil";#N/A,#N/A,FALSE,"CAÑER";#N/A,#N/A,FALSE,"ELEC";#N/A,#N/A,FALSE,"INSTR";#N/A,#N/A,FALSE,"PDS";#N/A,#N/A,FALSE,"mecan"}</definedName>
    <definedName name="hhhh" hidden="1">{#N/A,#N/A,FALSE,"minas";#N/A,#N/A,FALSE,"Total_OC015";#N/A,#N/A,FALSE,"ADMIN";#N/A,#N/A,FALSE,"PROCES";#N/A,#N/A,FALSE,"civil";#N/A,#N/A,FALSE,"CAÑER";#N/A,#N/A,FALSE,"ELEC";#N/A,#N/A,FALSE,"INSTR";#N/A,#N/A,FALSE,"PDS";#N/A,#N/A,FALSE,"mecan"}</definedName>
    <definedName name="hhhhh" localSheetId="2"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hhhhh" localSheetId="1"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hhhhh" localSheetId="3"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hhhhh" localSheetId="10"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hhhhh"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HHHHHH" localSheetId="2" hidden="1">{"DETALLE_1996",#N/A,FALSE,"flujo";"DETALLE_1997",#N/A,FALSE,"flujo";"GASTOS_INCURRIDOS_1996",#N/A,FALSE,"flujo";"GASTOS_PROGRAMADOS_PARA_1997",#N/A,FALSE,"flujo";#N/A,#N/A,FALSE,"comparat";#N/A,#N/A,FALSE,"costos";#N/A,#N/A,FALSE,"proyctrol"}</definedName>
    <definedName name="HHHHHH" localSheetId="1" hidden="1">{"DETALLE_1996",#N/A,FALSE,"flujo";"DETALLE_1997",#N/A,FALSE,"flujo";"GASTOS_INCURRIDOS_1996",#N/A,FALSE,"flujo";"GASTOS_PROGRAMADOS_PARA_1997",#N/A,FALSE,"flujo";#N/A,#N/A,FALSE,"comparat";#N/A,#N/A,FALSE,"costos";#N/A,#N/A,FALSE,"proyctrol"}</definedName>
    <definedName name="HHHHHH" localSheetId="3" hidden="1">{"DETALLE_1996",#N/A,FALSE,"flujo";"DETALLE_1997",#N/A,FALSE,"flujo";"GASTOS_INCURRIDOS_1996",#N/A,FALSE,"flujo";"GASTOS_PROGRAMADOS_PARA_1997",#N/A,FALSE,"flujo";#N/A,#N/A,FALSE,"comparat";#N/A,#N/A,FALSE,"costos";#N/A,#N/A,FALSE,"proyctrol"}</definedName>
    <definedName name="HHHHHH" localSheetId="10" hidden="1">{"DETALLE_1996",#N/A,FALSE,"flujo";"DETALLE_1997",#N/A,FALSE,"flujo";"GASTOS_INCURRIDOS_1996",#N/A,FALSE,"flujo";"GASTOS_PROGRAMADOS_PARA_1997",#N/A,FALSE,"flujo";#N/A,#N/A,FALSE,"comparat";#N/A,#N/A,FALSE,"costos";#N/A,#N/A,FALSE,"proyctrol"}</definedName>
    <definedName name="HHHHHH" hidden="1">{"DETALLE_1996",#N/A,FALSE,"flujo";"DETALLE_1997",#N/A,FALSE,"flujo";"GASTOS_INCURRIDOS_1996",#N/A,FALSE,"flujo";"GASTOS_PROGRAMADOS_PARA_1997",#N/A,FALSE,"flujo";#N/A,#N/A,FALSE,"comparat";#N/A,#N/A,FALSE,"costos";#N/A,#N/A,FALSE,"proyctrol"}</definedName>
    <definedName name="HHJK" localSheetId="2" hidden="1">{"Graf_Carga Trab",#N/A,FALSE,"Grafi_Carga Trab";"Graf_Venta Flujo",#N/A,FALSE,"Grafi_Carga Trab"}</definedName>
    <definedName name="HHJK" localSheetId="1" hidden="1">{"Graf_Carga Trab",#N/A,FALSE,"Grafi_Carga Trab";"Graf_Venta Flujo",#N/A,FALSE,"Grafi_Carga Trab"}</definedName>
    <definedName name="HHJK" localSheetId="3" hidden="1">{"Graf_Carga Trab",#N/A,FALSE,"Grafi_Carga Trab";"Graf_Venta Flujo",#N/A,FALSE,"Grafi_Carga Trab"}</definedName>
    <definedName name="HHJK" localSheetId="10" hidden="1">{"Graf_Carga Trab",#N/A,FALSE,"Grafi_Carga Trab";"Graf_Venta Flujo",#N/A,FALSE,"Grafi_Carga Trab"}</definedName>
    <definedName name="HHJK" hidden="1">{"Graf_Carga Trab",#N/A,FALSE,"Grafi_Carga Trab";"Graf_Venta Flujo",#N/A,FALSE,"Grafi_Carga Trab"}</definedName>
    <definedName name="HOJA" localSheetId="2" hidden="1">{#N/A,#N/A,FALSE,"minas";#N/A,#N/A,FALSE,"Total_OC015";#N/A,#N/A,FALSE,"ADMIN";#N/A,#N/A,FALSE,"PROCES";#N/A,#N/A,FALSE,"civil";#N/A,#N/A,FALSE,"CAÑER";#N/A,#N/A,FALSE,"ELEC";#N/A,#N/A,FALSE,"INSTR";#N/A,#N/A,FALSE,"PDS";#N/A,#N/A,FALSE,"mecan"}</definedName>
    <definedName name="HOJA" localSheetId="1" hidden="1">{#N/A,#N/A,FALSE,"minas";#N/A,#N/A,FALSE,"Total_OC015";#N/A,#N/A,FALSE,"ADMIN";#N/A,#N/A,FALSE,"PROCES";#N/A,#N/A,FALSE,"civil";#N/A,#N/A,FALSE,"CAÑER";#N/A,#N/A,FALSE,"ELEC";#N/A,#N/A,FALSE,"INSTR";#N/A,#N/A,FALSE,"PDS";#N/A,#N/A,FALSE,"mecan"}</definedName>
    <definedName name="HOJA" localSheetId="3" hidden="1">{#N/A,#N/A,FALSE,"minas";#N/A,#N/A,FALSE,"Total_OC015";#N/A,#N/A,FALSE,"ADMIN";#N/A,#N/A,FALSE,"PROCES";#N/A,#N/A,FALSE,"civil";#N/A,#N/A,FALSE,"CAÑER";#N/A,#N/A,FALSE,"ELEC";#N/A,#N/A,FALSE,"INSTR";#N/A,#N/A,FALSE,"PDS";#N/A,#N/A,FALSE,"mecan"}</definedName>
    <definedName name="HOJA" localSheetId="10" hidden="1">{#N/A,#N/A,FALSE,"minas";#N/A,#N/A,FALSE,"Total_OC015";#N/A,#N/A,FALSE,"ADMIN";#N/A,#N/A,FALSE,"PROCES";#N/A,#N/A,FALSE,"civil";#N/A,#N/A,FALSE,"CAÑER";#N/A,#N/A,FALSE,"ELEC";#N/A,#N/A,FALSE,"INSTR";#N/A,#N/A,FALSE,"PDS";#N/A,#N/A,FALSE,"mecan"}</definedName>
    <definedName name="HOJA" hidden="1">{#N/A,#N/A,FALSE,"minas";#N/A,#N/A,FALSE,"Total_OC015";#N/A,#N/A,FALSE,"ADMIN";#N/A,#N/A,FALSE,"PROCES";#N/A,#N/A,FALSE,"civil";#N/A,#N/A,FALSE,"CAÑER";#N/A,#N/A,FALSE,"ELEC";#N/A,#N/A,FALSE,"INSTR";#N/A,#N/A,FALSE,"PDS";#N/A,#N/A,FALSE,"mecan"}</definedName>
    <definedName name="HOJITA" localSheetId="2" hidden="1">{"cuadro1",#N/A,FALSE,"Buzon Camion Opción 3";"cuadro2",#N/A,FALSE,"Buzon Camion Opción 3";"cuadro3",#N/A,FALSE,"Buzon Camion Opción 3";"cuadro4",#N/A,FALSE,"Buzon Camion Opción 3"}</definedName>
    <definedName name="HOJITA" localSheetId="1" hidden="1">{"cuadro1",#N/A,FALSE,"Buzon Camion Opción 3";"cuadro2",#N/A,FALSE,"Buzon Camion Opción 3";"cuadro3",#N/A,FALSE,"Buzon Camion Opción 3";"cuadro4",#N/A,FALSE,"Buzon Camion Opción 3"}</definedName>
    <definedName name="HOJITA" localSheetId="3" hidden="1">{"cuadro1",#N/A,FALSE,"Buzon Camion Opción 3";"cuadro2",#N/A,FALSE,"Buzon Camion Opción 3";"cuadro3",#N/A,FALSE,"Buzon Camion Opción 3";"cuadro4",#N/A,FALSE,"Buzon Camion Opción 3"}</definedName>
    <definedName name="HOJITA" localSheetId="10" hidden="1">{"cuadro1",#N/A,FALSE,"Buzon Camion Opción 3";"cuadro2",#N/A,FALSE,"Buzon Camion Opción 3";"cuadro3",#N/A,FALSE,"Buzon Camion Opción 3";"cuadro4",#N/A,FALSE,"Buzon Camion Opción 3"}</definedName>
    <definedName name="HOJITA" hidden="1">{"cuadro1",#N/A,FALSE,"Buzon Camion Opción 3";"cuadro2",#N/A,FALSE,"Buzon Camion Opción 3";"cuadro3",#N/A,FALSE,"Buzon Camion Opción 3";"cuadro4",#N/A,FALSE,"Buzon Camion Opción 3"}</definedName>
    <definedName name="hojita2" localSheetId="2" hidden="1">{"cuadro1",#N/A,FALSE,"Buzon Camion Opción 3";"cuadro2",#N/A,FALSE,"Buzon Camion Opción 3";"cuadro3",#N/A,FALSE,"Buzon Camion Opción 3";"cuadro4",#N/A,FALSE,"Buzon Camion Opción 3"}</definedName>
    <definedName name="hojita2" localSheetId="1" hidden="1">{"cuadro1",#N/A,FALSE,"Buzon Camion Opción 3";"cuadro2",#N/A,FALSE,"Buzon Camion Opción 3";"cuadro3",#N/A,FALSE,"Buzon Camion Opción 3";"cuadro4",#N/A,FALSE,"Buzon Camion Opción 3"}</definedName>
    <definedName name="hojita2" localSheetId="3" hidden="1">{"cuadro1",#N/A,FALSE,"Buzon Camion Opción 3";"cuadro2",#N/A,FALSE,"Buzon Camion Opción 3";"cuadro3",#N/A,FALSE,"Buzon Camion Opción 3";"cuadro4",#N/A,FALSE,"Buzon Camion Opción 3"}</definedName>
    <definedName name="hojita2" localSheetId="10" hidden="1">{"cuadro1",#N/A,FALSE,"Buzon Camion Opción 3";"cuadro2",#N/A,FALSE,"Buzon Camion Opción 3";"cuadro3",#N/A,FALSE,"Buzon Camion Opción 3";"cuadro4",#N/A,FALSE,"Buzon Camion Opción 3"}</definedName>
    <definedName name="hojita2" hidden="1">{"cuadro1",#N/A,FALSE,"Buzon Camion Opción 3";"cuadro2",#N/A,FALSE,"Buzon Camion Opción 3";"cuadro3",#N/A,FALSE,"Buzon Camion Opción 3";"cuadro4",#N/A,FALSE,"Buzon Camion Opción 3"}</definedName>
    <definedName name="horizon" localSheetId="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ozon" localSheetId="2" hidden="1">{"desarrollo",#N/A,FALSE,"LHD Camión";"eqdllo",#N/A,FALSE,"LHD Camión";"eqprod",#N/A,FALSE,"LHD Camión";"Resumen",#N/A,FALSE,"LHD Camión"}</definedName>
    <definedName name="horozon" localSheetId="1" hidden="1">{"desarrollo",#N/A,FALSE,"LHD Camión";"eqdllo",#N/A,FALSE,"LHD Camión";"eqprod",#N/A,FALSE,"LHD Camión";"Resumen",#N/A,FALSE,"LHD Camión"}</definedName>
    <definedName name="horozon" localSheetId="3" hidden="1">{"desarrollo",#N/A,FALSE,"LHD Camión";"eqdllo",#N/A,FALSE,"LHD Camión";"eqprod",#N/A,FALSE,"LHD Camión";"Resumen",#N/A,FALSE,"LHD Camión"}</definedName>
    <definedName name="horozon" localSheetId="10" hidden="1">{"desarrollo",#N/A,FALSE,"LHD Camión";"eqdllo",#N/A,FALSE,"LHD Camión";"eqprod",#N/A,FALSE,"LHD Camión";"Resumen",#N/A,FALSE,"LHD Camión"}</definedName>
    <definedName name="horozon" hidden="1">{"desarrollo",#N/A,FALSE,"LHD Camión";"eqdllo",#N/A,FALSE,"LHD Camión";"eqprod",#N/A,FALSE,"LHD Camión";"Resumen",#N/A,FALSE,"LHD Camión"}</definedName>
    <definedName name="HTML_CodePage" hidden="1">863</definedName>
    <definedName name="HTML_Control" localSheetId="2" hidden="1">{"'resumen REV 3'!$B$1:$Q$69"}</definedName>
    <definedName name="HTML_Control" localSheetId="1" hidden="1">{"'resumen REV 3'!$B$1:$Q$69"}</definedName>
    <definedName name="HTML_Control" localSheetId="3" hidden="1">{"'resumen REV 3'!$B$1:$Q$69"}</definedName>
    <definedName name="HTML_Control" localSheetId="10" hidden="1">{"'resumen REV 3'!$B$1:$Q$69"}</definedName>
    <definedName name="HTML_Control" hidden="1">{"'resumen REV 3'!$B$1:$Q$69"}</definedName>
    <definedName name="HTML_CONTROL01" localSheetId="2" hidden="1">{"'resumen'!$A$1:$D$42"}</definedName>
    <definedName name="HTML_CONTROL01" localSheetId="1" hidden="1">{"'resumen'!$A$1:$D$42"}</definedName>
    <definedName name="HTML_CONTROL01" localSheetId="3" hidden="1">{"'resumen'!$A$1:$D$42"}</definedName>
    <definedName name="HTML_CONTROL01" localSheetId="10" hidden="1">{"'resumen'!$A$1:$D$42"}</definedName>
    <definedName name="HTML_CONTROL01" hidden="1">{"'resumen'!$A$1:$D$42"}</definedName>
    <definedName name="HTML_Controla" localSheetId="2" hidden="1">{"'DMBL'!$A$1:$N$83","'DMBL'!$A$6:$B$83"}</definedName>
    <definedName name="HTML_Controla" localSheetId="1" hidden="1">{"'DMBL'!$A$1:$N$83","'DMBL'!$A$6:$B$83"}</definedName>
    <definedName name="HTML_Controla" localSheetId="3" hidden="1">{"'DMBL'!$A$1:$N$83","'DMBL'!$A$6:$B$83"}</definedName>
    <definedName name="HTML_Controla" localSheetId="10" hidden="1">{"'DMBL'!$A$1:$N$83","'DMBL'!$A$6:$B$83"}</definedName>
    <definedName name="HTML_Controla" hidden="1">{"'DMBL'!$A$1:$N$83","'DMBL'!$A$6:$B$83"}</definedName>
    <definedName name="HTML_Controlb" localSheetId="2" hidden="1">{"'DMBL'!$A$1:$N$83","'DMBL'!$A$6:$B$83"}</definedName>
    <definedName name="HTML_Controlb" localSheetId="1" hidden="1">{"'DMBL'!$A$1:$N$83","'DMBL'!$A$6:$B$83"}</definedName>
    <definedName name="HTML_Controlb" localSheetId="3" hidden="1">{"'DMBL'!$A$1:$N$83","'DMBL'!$A$6:$B$83"}</definedName>
    <definedName name="HTML_Controlb" localSheetId="10" hidden="1">{"'DMBL'!$A$1:$N$83","'DMBL'!$A$6:$B$83"}</definedName>
    <definedName name="HTML_Controlb" hidden="1">{"'DMBL'!$A$1:$N$83","'DMBL'!$A$6:$B$83"}</definedName>
    <definedName name="HTML_Controlc" localSheetId="2" hidden="1">{"'DMBL'!$A$1:$N$83","'DMBL'!$A$6:$B$83"}</definedName>
    <definedName name="HTML_Controlc" localSheetId="1" hidden="1">{"'DMBL'!$A$1:$N$83","'DMBL'!$A$6:$B$83"}</definedName>
    <definedName name="HTML_Controlc" localSheetId="3" hidden="1">{"'DMBL'!$A$1:$N$83","'DMBL'!$A$6:$B$83"}</definedName>
    <definedName name="HTML_Controlc" localSheetId="10" hidden="1">{"'DMBL'!$A$1:$N$83","'DMBL'!$A$6:$B$83"}</definedName>
    <definedName name="HTML_Controlc" hidden="1">{"'DMBL'!$A$1:$N$83","'DMBL'!$A$6:$B$83"}</definedName>
    <definedName name="HTML_Description" hidden="1">"jklyi.c m"</definedName>
    <definedName name="HTML_Email" hidden="1">""</definedName>
    <definedName name="HTML_Header" hidden="1">"mndghm"</definedName>
    <definedName name="HTML_LastUpdate" hidden="1">"02/05/2002"</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"D:\Datos\Datos\PROGRAMA PRODUCCION\2002\CUMP PROG PROD 2002\HTML\HTML.htm"</definedName>
    <definedName name="HTML_PathTemplate" hidden="1">"C:\Eew\Internet\Estadistica.htm"</definedName>
    <definedName name="HTML_Title" hidden="1">"rtjkmm"</definedName>
    <definedName name="htr" localSheetId="2" hidden="1">{#N/A,#N/A,FALSE,"Total_OC015";#N/A,#N/A,FALSE,"ADMIN";#N/A,#N/A,FALSE,"PROCES";#N/A,#N/A,FALSE,"mecan";#N/A,#N/A,FALSE,"civil";#N/A,#N/A,FALSE,"CAÑER";#N/A,#N/A,FALSE,"ELEC";#N/A,#N/A,FALSE,"INSTR"}</definedName>
    <definedName name="htr" localSheetId="1" hidden="1">{#N/A,#N/A,FALSE,"Total_OC015";#N/A,#N/A,FALSE,"ADMIN";#N/A,#N/A,FALSE,"PROCES";#N/A,#N/A,FALSE,"mecan";#N/A,#N/A,FALSE,"civil";#N/A,#N/A,FALSE,"CAÑER";#N/A,#N/A,FALSE,"ELEC";#N/A,#N/A,FALSE,"INSTR"}</definedName>
    <definedName name="htr" localSheetId="3" hidden="1">{#N/A,#N/A,FALSE,"Total_OC015";#N/A,#N/A,FALSE,"ADMIN";#N/A,#N/A,FALSE,"PROCES";#N/A,#N/A,FALSE,"mecan";#N/A,#N/A,FALSE,"civil";#N/A,#N/A,FALSE,"CAÑER";#N/A,#N/A,FALSE,"ELEC";#N/A,#N/A,FALSE,"INSTR"}</definedName>
    <definedName name="htr" localSheetId="10" hidden="1">{#N/A,#N/A,FALSE,"Total_OC015";#N/A,#N/A,FALSE,"ADMIN";#N/A,#N/A,FALSE,"PROCES";#N/A,#N/A,FALSE,"mecan";#N/A,#N/A,FALSE,"civil";#N/A,#N/A,FALSE,"CAÑER";#N/A,#N/A,FALSE,"ELEC";#N/A,#N/A,FALSE,"INSTR"}</definedName>
    <definedName name="htr" hidden="1">{#N/A,#N/A,FALSE,"Total_OC015";#N/A,#N/A,FALSE,"ADMIN";#N/A,#N/A,FALSE,"PROCES";#N/A,#N/A,FALSE,"mecan";#N/A,#N/A,FALSE,"civil";#N/A,#N/A,FALSE,"CAÑER";#N/A,#N/A,FALSE,"ELEC";#N/A,#N/A,FALSE,"INSTR"}</definedName>
    <definedName name="htyh" localSheetId="2" hidden="1">{"DETALLE_1996",#N/A,FALSE,"flujo";"DETALLE_1997",#N/A,FALSE,"flujo";"GASTOS_INCURRIDOS_1996",#N/A,FALSE,"flujo";"GASTOS_PROGRAMADOS_PARA_1997",#N/A,FALSE,"flujo";#N/A,#N/A,FALSE,"comparat";#N/A,#N/A,FALSE,"costos";#N/A,#N/A,FALSE,"proyctrol"}</definedName>
    <definedName name="htyh" localSheetId="1" hidden="1">{"DETALLE_1996",#N/A,FALSE,"flujo";"DETALLE_1997",#N/A,FALSE,"flujo";"GASTOS_INCURRIDOS_1996",#N/A,FALSE,"flujo";"GASTOS_PROGRAMADOS_PARA_1997",#N/A,FALSE,"flujo";#N/A,#N/A,FALSE,"comparat";#N/A,#N/A,FALSE,"costos";#N/A,#N/A,FALSE,"proyctrol"}</definedName>
    <definedName name="htyh" localSheetId="3" hidden="1">{"DETALLE_1996",#N/A,FALSE,"flujo";"DETALLE_1997",#N/A,FALSE,"flujo";"GASTOS_INCURRIDOS_1996",#N/A,FALSE,"flujo";"GASTOS_PROGRAMADOS_PARA_1997",#N/A,FALSE,"flujo";#N/A,#N/A,FALSE,"comparat";#N/A,#N/A,FALSE,"costos";#N/A,#N/A,FALSE,"proyctrol"}</definedName>
    <definedName name="htyh" localSheetId="10" hidden="1">{"DETALLE_1996",#N/A,FALSE,"flujo";"DETALLE_1997",#N/A,FALSE,"flujo";"GASTOS_INCURRIDOS_1996",#N/A,FALSE,"flujo";"GASTOS_PROGRAMADOS_PARA_1997",#N/A,FALSE,"flujo";#N/A,#N/A,FALSE,"comparat";#N/A,#N/A,FALSE,"costos";#N/A,#N/A,FALSE,"proyctrol"}</definedName>
    <definedName name="htyh" hidden="1">{"DETALLE_1996",#N/A,FALSE,"flujo";"DETALLE_1997",#N/A,FALSE,"flujo";"GASTOS_INCURRIDOS_1996",#N/A,FALSE,"flujo";"GASTOS_PROGRAMADOS_PARA_1997",#N/A,FALSE,"flujo";#N/A,#N/A,FALSE,"comparat";#N/A,#N/A,FALSE,"costos";#N/A,#N/A,FALSE,"proyctrol"}</definedName>
    <definedName name="HTYJT" localSheetId="2"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HTYJT" localSheetId="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HTYJT" localSheetId="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HTYJT" localSheetId="10"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HTYJT"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hyttr" localSheetId="2" hidden="1">{"DETALLE_1996",#N/A,FALSE,"flujo";"DETALLE_1997",#N/A,FALSE,"flujo";"GASTOS_INCURRIDOS_1996",#N/A,FALSE,"flujo";"GASTOS_PROGRAMADOS_PARA_1997",#N/A,FALSE,"flujo";#N/A,#N/A,FALSE,"comparat";#N/A,#N/A,FALSE,"costos";#N/A,#N/A,FALSE,"proyctrol"}</definedName>
    <definedName name="hyttr" localSheetId="1" hidden="1">{"DETALLE_1996",#N/A,FALSE,"flujo";"DETALLE_1997",#N/A,FALSE,"flujo";"GASTOS_INCURRIDOS_1996",#N/A,FALSE,"flujo";"GASTOS_PROGRAMADOS_PARA_1997",#N/A,FALSE,"flujo";#N/A,#N/A,FALSE,"comparat";#N/A,#N/A,FALSE,"costos";#N/A,#N/A,FALSE,"proyctrol"}</definedName>
    <definedName name="hyttr" localSheetId="3" hidden="1">{"DETALLE_1996",#N/A,FALSE,"flujo";"DETALLE_1997",#N/A,FALSE,"flujo";"GASTOS_INCURRIDOS_1996",#N/A,FALSE,"flujo";"GASTOS_PROGRAMADOS_PARA_1997",#N/A,FALSE,"flujo";#N/A,#N/A,FALSE,"comparat";#N/A,#N/A,FALSE,"costos";#N/A,#N/A,FALSE,"proyctrol"}</definedName>
    <definedName name="hyttr" localSheetId="10" hidden="1">{"DETALLE_1996",#N/A,FALSE,"flujo";"DETALLE_1997",#N/A,FALSE,"flujo";"GASTOS_INCURRIDOS_1996",#N/A,FALSE,"flujo";"GASTOS_PROGRAMADOS_PARA_1997",#N/A,FALSE,"flujo";#N/A,#N/A,FALSE,"comparat";#N/A,#N/A,FALSE,"costos";#N/A,#N/A,FALSE,"proyctrol"}</definedName>
    <definedName name="hyttr" hidden="1">{"DETALLE_1996",#N/A,FALSE,"flujo";"DETALLE_1997",#N/A,FALSE,"flujo";"GASTOS_INCURRIDOS_1996",#N/A,FALSE,"flujo";"GASTOS_PROGRAMADOS_PARA_1997",#N/A,FALSE,"flujo";#N/A,#N/A,FALSE,"comparat";#N/A,#N/A,FALSE,"costos";#N/A,#N/A,FALSE,"proyctrol"}</definedName>
    <definedName name="IF" localSheetId="2" hidden="1">{"DETALLE_1996",#N/A,FALSE,"flujo";"DETALLE_1997",#N/A,FALSE,"flujo";"GASTOS_INCURRIDOS_1996",#N/A,FALSE,"flujo";"GASTOS_PROGRAMADOS_PARA_1997",#N/A,FALSE,"flujo";#N/A,#N/A,FALSE,"comparat";#N/A,#N/A,FALSE,"costos";#N/A,#N/A,FALSE,"proyctrol"}</definedName>
    <definedName name="IF" localSheetId="1" hidden="1">{"DETALLE_1996",#N/A,FALSE,"flujo";"DETALLE_1997",#N/A,FALSE,"flujo";"GASTOS_INCURRIDOS_1996",#N/A,FALSE,"flujo";"GASTOS_PROGRAMADOS_PARA_1997",#N/A,FALSE,"flujo";#N/A,#N/A,FALSE,"comparat";#N/A,#N/A,FALSE,"costos";#N/A,#N/A,FALSE,"proyctrol"}</definedName>
    <definedName name="IF" localSheetId="3" hidden="1">{"DETALLE_1996",#N/A,FALSE,"flujo";"DETALLE_1997",#N/A,FALSE,"flujo";"GASTOS_INCURRIDOS_1996",#N/A,FALSE,"flujo";"GASTOS_PROGRAMADOS_PARA_1997",#N/A,FALSE,"flujo";#N/A,#N/A,FALSE,"comparat";#N/A,#N/A,FALSE,"costos";#N/A,#N/A,FALSE,"proyctrol"}</definedName>
    <definedName name="IF" localSheetId="10" hidden="1">{"DETALLE_1996",#N/A,FALSE,"flujo";"DETALLE_1997",#N/A,FALSE,"flujo";"GASTOS_INCURRIDOS_1996",#N/A,FALSE,"flujo";"GASTOS_PROGRAMADOS_PARA_1997",#N/A,FALSE,"flujo";#N/A,#N/A,FALSE,"comparat";#N/A,#N/A,FALSE,"costos";#N/A,#N/A,FALSE,"proyctrol"}</definedName>
    <definedName name="IF" hidden="1">{"DETALLE_1996",#N/A,FALSE,"flujo";"DETALLE_1997",#N/A,FALSE,"flujo";"GASTOS_INCURRIDOS_1996",#N/A,FALSE,"flujo";"GASTOS_PROGRAMADOS_PARA_1997",#N/A,FALSE,"flujo";#N/A,#N/A,FALSE,"comparat";#N/A,#N/A,FALSE,"costos";#N/A,#N/A,FALSE,"proyctrol"}</definedName>
    <definedName name="ii" localSheetId="2" hidden="1">{"DETALLE_1996",#N/A,FALSE,"flujo";"DETALLE_1997",#N/A,FALSE,"flujo";"GASTOS_INCURRIDOS_1996",#N/A,FALSE,"flujo";"GASTOS_PROGRAMADOS_PARA_1997",#N/A,FALSE,"flujo";#N/A,#N/A,FALSE,"comparat";#N/A,#N/A,FALSE,"costos";#N/A,#N/A,FALSE,"proyctrol"}</definedName>
    <definedName name="ii" localSheetId="1" hidden="1">{"DETALLE_1996",#N/A,FALSE,"flujo";"DETALLE_1997",#N/A,FALSE,"flujo";"GASTOS_INCURRIDOS_1996",#N/A,FALSE,"flujo";"GASTOS_PROGRAMADOS_PARA_1997",#N/A,FALSE,"flujo";#N/A,#N/A,FALSE,"comparat";#N/A,#N/A,FALSE,"costos";#N/A,#N/A,FALSE,"proyctrol"}</definedName>
    <definedName name="ii" localSheetId="3" hidden="1">{"DETALLE_1996",#N/A,FALSE,"flujo";"DETALLE_1997",#N/A,FALSE,"flujo";"GASTOS_INCURRIDOS_1996",#N/A,FALSE,"flujo";"GASTOS_PROGRAMADOS_PARA_1997",#N/A,FALSE,"flujo";#N/A,#N/A,FALSE,"comparat";#N/A,#N/A,FALSE,"costos";#N/A,#N/A,FALSE,"proyctrol"}</definedName>
    <definedName name="ii" localSheetId="10" hidden="1">{"DETALLE_1996",#N/A,FALSE,"flujo";"DETALLE_1997",#N/A,FALSE,"flujo";"GASTOS_INCURRIDOS_1996",#N/A,FALSE,"flujo";"GASTOS_PROGRAMADOS_PARA_1997",#N/A,FALSE,"flujo";#N/A,#N/A,FALSE,"comparat";#N/A,#N/A,FALSE,"costos";#N/A,#N/A,FALSE,"proyctrol"}</definedName>
    <definedName name="ii" hidden="1">{"DETALLE_1996",#N/A,FALSE,"flujo";"DETALLE_1997",#N/A,FALSE,"flujo";"GASTOS_INCURRIDOS_1996",#N/A,FALSE,"flujo";"GASTOS_PROGRAMADOS_PARA_1997",#N/A,FALSE,"flujo";#N/A,#N/A,FALSE,"comparat";#N/A,#N/A,FALSE,"costos";#N/A,#N/A,FALSE,"proyctrol"}</definedName>
    <definedName name="III" localSheetId="2" hidden="1">{#N/A,#N/A,FALSE,"summary";#N/A,#N/A,FALSE,"SumGraph"}</definedName>
    <definedName name="III" localSheetId="1" hidden="1">{#N/A,#N/A,FALSE,"summary";#N/A,#N/A,FALSE,"SumGraph"}</definedName>
    <definedName name="III" localSheetId="3" hidden="1">{#N/A,#N/A,FALSE,"summary";#N/A,#N/A,FALSE,"SumGraph"}</definedName>
    <definedName name="III" localSheetId="10" hidden="1">{#N/A,#N/A,FALSE,"summary";#N/A,#N/A,FALSE,"SumGraph"}</definedName>
    <definedName name="III" hidden="1">{#N/A,#N/A,FALSE,"summary";#N/A,#N/A,FALSE,"SumGraph"}</definedName>
    <definedName name="incdice" localSheetId="2" hidden="1">{"DETALLE_1996",#N/A,FALSE,"flujo";"DETALLE_1997",#N/A,FALSE,"flujo";"GASTOS_INCURRIDOS_1996",#N/A,FALSE,"flujo";"GASTOS_PROGRAMADOS_PARA_1997",#N/A,FALSE,"flujo";#N/A,#N/A,FALSE,"comparat";#N/A,#N/A,FALSE,"costos";#N/A,#N/A,FALSE,"proyctrol"}</definedName>
    <definedName name="incdice" localSheetId="1" hidden="1">{"DETALLE_1996",#N/A,FALSE,"flujo";"DETALLE_1997",#N/A,FALSE,"flujo";"GASTOS_INCURRIDOS_1996",#N/A,FALSE,"flujo";"GASTOS_PROGRAMADOS_PARA_1997",#N/A,FALSE,"flujo";#N/A,#N/A,FALSE,"comparat";#N/A,#N/A,FALSE,"costos";#N/A,#N/A,FALSE,"proyctrol"}</definedName>
    <definedName name="incdice" localSheetId="3" hidden="1">{"DETALLE_1996",#N/A,FALSE,"flujo";"DETALLE_1997",#N/A,FALSE,"flujo";"GASTOS_INCURRIDOS_1996",#N/A,FALSE,"flujo";"GASTOS_PROGRAMADOS_PARA_1997",#N/A,FALSE,"flujo";#N/A,#N/A,FALSE,"comparat";#N/A,#N/A,FALSE,"costos";#N/A,#N/A,FALSE,"proyctrol"}</definedName>
    <definedName name="incdice" localSheetId="10" hidden="1">{"DETALLE_1996",#N/A,FALSE,"flujo";"DETALLE_1997",#N/A,FALSE,"flujo";"GASTOS_INCURRIDOS_1996",#N/A,FALSE,"flujo";"GASTOS_PROGRAMADOS_PARA_1997",#N/A,FALSE,"flujo";#N/A,#N/A,FALSE,"comparat";#N/A,#N/A,FALSE,"costos";#N/A,#N/A,FALSE,"proyctrol"}</definedName>
    <definedName name="incdice" hidden="1">{"DETALLE_1996",#N/A,FALSE,"flujo";"DETALLE_1997",#N/A,FALSE,"flujo";"GASTOS_INCURRIDOS_1996",#N/A,FALSE,"flujo";"GASTOS_PROGRAMADOS_PARA_1997",#N/A,FALSE,"flujo";#N/A,#N/A,FALSE,"comparat";#N/A,#N/A,FALSE,"costos";#N/A,#N/A,FALSE,"proyctrol"}</definedName>
    <definedName name="INCU" localSheetId="2" hidden="1">{"DETALLE_1996",#N/A,FALSE,"flujo";"DETALLE_1997",#N/A,FALSE,"flujo";"GASTOS_INCURRIDOS_1996",#N/A,FALSE,"flujo";"GASTOS_PROGRAMADOS_PARA_1997",#N/A,FALSE,"flujo";#N/A,#N/A,FALSE,"comparat";#N/A,#N/A,FALSE,"costos";#N/A,#N/A,FALSE,"proyctrol"}</definedName>
    <definedName name="INCU" localSheetId="1" hidden="1">{"DETALLE_1996",#N/A,FALSE,"flujo";"DETALLE_1997",#N/A,FALSE,"flujo";"GASTOS_INCURRIDOS_1996",#N/A,FALSE,"flujo";"GASTOS_PROGRAMADOS_PARA_1997",#N/A,FALSE,"flujo";#N/A,#N/A,FALSE,"comparat";#N/A,#N/A,FALSE,"costos";#N/A,#N/A,FALSE,"proyctrol"}</definedName>
    <definedName name="INCU" localSheetId="3" hidden="1">{"DETALLE_1996",#N/A,FALSE,"flujo";"DETALLE_1997",#N/A,FALSE,"flujo";"GASTOS_INCURRIDOS_1996",#N/A,FALSE,"flujo";"GASTOS_PROGRAMADOS_PARA_1997",#N/A,FALSE,"flujo";#N/A,#N/A,FALSE,"comparat";#N/A,#N/A,FALSE,"costos";#N/A,#N/A,FALSE,"proyctrol"}</definedName>
    <definedName name="INCU" localSheetId="10" hidden="1">{"DETALLE_1996",#N/A,FALSE,"flujo";"DETALLE_1997",#N/A,FALSE,"flujo";"GASTOS_INCURRIDOS_1996",#N/A,FALSE,"flujo";"GASTOS_PROGRAMADOS_PARA_1997",#N/A,FALSE,"flujo";#N/A,#N/A,FALSE,"comparat";#N/A,#N/A,FALSE,"costos";#N/A,#N/A,FALSE,"proyctrol"}</definedName>
    <definedName name="INCU" hidden="1">{"DETALLE_1996",#N/A,FALSE,"flujo";"DETALLE_1997",#N/A,FALSE,"flujo";"GASTOS_INCURRIDOS_1996",#N/A,FALSE,"flujo";"GASTOS_PROGRAMADOS_PARA_1997",#N/A,FALSE,"flujo";#N/A,#N/A,FALSE,"comparat";#N/A,#N/A,FALSE,"costos";#N/A,#N/A,FALSE,"proyctrol"}</definedName>
    <definedName name="incurrido2" localSheetId="2" hidden="1">{"DETALLE_1996",#N/A,FALSE,"flujo";"DETALLE_1997",#N/A,FALSE,"flujo";"GASTOS_INCURRIDOS_1996",#N/A,FALSE,"flujo";"GASTOS_PROGRAMADOS_PARA_1997",#N/A,FALSE,"flujo";#N/A,#N/A,FALSE,"comparat";#N/A,#N/A,FALSE,"costos";#N/A,#N/A,FALSE,"proyctrol"}</definedName>
    <definedName name="incurrido2" localSheetId="1" hidden="1">{"DETALLE_1996",#N/A,FALSE,"flujo";"DETALLE_1997",#N/A,FALSE,"flujo";"GASTOS_INCURRIDOS_1996",#N/A,FALSE,"flujo";"GASTOS_PROGRAMADOS_PARA_1997",#N/A,FALSE,"flujo";#N/A,#N/A,FALSE,"comparat";#N/A,#N/A,FALSE,"costos";#N/A,#N/A,FALSE,"proyctrol"}</definedName>
    <definedName name="incurrido2" localSheetId="3" hidden="1">{"DETALLE_1996",#N/A,FALSE,"flujo";"DETALLE_1997",#N/A,FALSE,"flujo";"GASTOS_INCURRIDOS_1996",#N/A,FALSE,"flujo";"GASTOS_PROGRAMADOS_PARA_1997",#N/A,FALSE,"flujo";#N/A,#N/A,FALSE,"comparat";#N/A,#N/A,FALSE,"costos";#N/A,#N/A,FALSE,"proyctrol"}</definedName>
    <definedName name="incurrido2" localSheetId="10" hidden="1">{"DETALLE_1996",#N/A,FALSE,"flujo";"DETALLE_1997",#N/A,FALSE,"flujo";"GASTOS_INCURRIDOS_1996",#N/A,FALSE,"flujo";"GASTOS_PROGRAMADOS_PARA_1997",#N/A,FALSE,"flujo";#N/A,#N/A,FALSE,"comparat";#N/A,#N/A,FALSE,"costos";#N/A,#N/A,FALSE,"proyctrol"}</definedName>
    <definedName name="incurrido2" hidden="1">{"DETALLE_1996",#N/A,FALSE,"flujo";"DETALLE_1997",#N/A,FALSE,"flujo";"GASTOS_INCURRIDOS_1996",#N/A,FALSE,"flujo";"GASTOS_PROGRAMADOS_PARA_1997",#N/A,FALSE,"flujo";#N/A,#N/A,FALSE,"comparat";#N/A,#N/A,FALSE,"costos";#N/A,#N/A,FALSE,"proyctrol"}</definedName>
    <definedName name="incurrido3" localSheetId="2" hidden="1">{"DETALLE_1996",#N/A,FALSE,"flujo";"DETALLE_1997",#N/A,FALSE,"flujo";"GASTOS_INCURRIDOS_1996",#N/A,FALSE,"flujo";"GASTOS_PROGRAMADOS_PARA_1997",#N/A,FALSE,"flujo";#N/A,#N/A,FALSE,"comparat";#N/A,#N/A,FALSE,"costos";#N/A,#N/A,FALSE,"proyctrol"}</definedName>
    <definedName name="incurrido3" localSheetId="1" hidden="1">{"DETALLE_1996",#N/A,FALSE,"flujo";"DETALLE_1997",#N/A,FALSE,"flujo";"GASTOS_INCURRIDOS_1996",#N/A,FALSE,"flujo";"GASTOS_PROGRAMADOS_PARA_1997",#N/A,FALSE,"flujo";#N/A,#N/A,FALSE,"comparat";#N/A,#N/A,FALSE,"costos";#N/A,#N/A,FALSE,"proyctrol"}</definedName>
    <definedName name="incurrido3" localSheetId="3" hidden="1">{"DETALLE_1996",#N/A,FALSE,"flujo";"DETALLE_1997",#N/A,FALSE,"flujo";"GASTOS_INCURRIDOS_1996",#N/A,FALSE,"flujo";"GASTOS_PROGRAMADOS_PARA_1997",#N/A,FALSE,"flujo";#N/A,#N/A,FALSE,"comparat";#N/A,#N/A,FALSE,"costos";#N/A,#N/A,FALSE,"proyctrol"}</definedName>
    <definedName name="incurrido3" localSheetId="10" hidden="1">{"DETALLE_1996",#N/A,FALSE,"flujo";"DETALLE_1997",#N/A,FALSE,"flujo";"GASTOS_INCURRIDOS_1996",#N/A,FALSE,"flujo";"GASTOS_PROGRAMADOS_PARA_1997",#N/A,FALSE,"flujo";#N/A,#N/A,FALSE,"comparat";#N/A,#N/A,FALSE,"costos";#N/A,#N/A,FALSE,"proyctrol"}</definedName>
    <definedName name="incurrido3" hidden="1">{"DETALLE_1996",#N/A,FALSE,"flujo";"DETALLE_1997",#N/A,FALSE,"flujo";"GASTOS_INCURRIDOS_1996",#N/A,FALSE,"flujo";"GASTOS_PROGRAMADOS_PARA_1997",#N/A,FALSE,"flujo";#N/A,#N/A,FALSE,"comparat";#N/A,#N/A,FALSE,"costos";#N/A,#N/A,FALSE,"proyctrol"}</definedName>
    <definedName name="INF" localSheetId="2"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INF" localSheetId="1"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INF" localSheetId="3"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INF" localSheetId="10"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INF"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INFO1" localSheetId="2"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INFO1" localSheetId="1"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INFO1" localSheetId="3"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INFO1" localSheetId="10"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INFO1"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INFO2" localSheetId="2"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2" localSheetId="1"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2" localSheetId="3"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2" localSheetId="10"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2"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R" localSheetId="2"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R" localSheetId="1"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R" localSheetId="3"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R" localSheetId="10"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R"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ioioioi" localSheetId="2" hidden="1">{#N/A,#N/A,TRUE,"Est. de Fact.";#N/A,#N/A,TRUE,"Capitulo 19";#N/A,#N/A,TRUE,"Proyecto P855"}</definedName>
    <definedName name="ioioioi" localSheetId="1" hidden="1">{#N/A,#N/A,TRUE,"Est. de Fact.";#N/A,#N/A,TRUE,"Capitulo 19";#N/A,#N/A,TRUE,"Proyecto P855"}</definedName>
    <definedName name="ioioioi" localSheetId="3" hidden="1">{#N/A,#N/A,TRUE,"Est. de Fact.";#N/A,#N/A,TRUE,"Capitulo 19";#N/A,#N/A,TRUE,"Proyecto P855"}</definedName>
    <definedName name="ioioioi" localSheetId="10" hidden="1">{#N/A,#N/A,TRUE,"Est. de Fact.";#N/A,#N/A,TRUE,"Capitulo 19";#N/A,#N/A,TRUE,"Proyecto P855"}</definedName>
    <definedName name="ioioioi" hidden="1">{#N/A,#N/A,TRUE,"Est. de Fact.";#N/A,#N/A,TRUE,"Capitulo 19";#N/A,#N/A,TRUE,"Proyecto P855"}</definedName>
    <definedName name="ÍTEM" localSheetId="2"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 localSheetId="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 localSheetId="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 localSheetId="10"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1.4." localSheetId="2"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1.4." localSheetId="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1.4." localSheetId="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1.4." localSheetId="10"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1.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 localSheetId="2" hidden="1">{"CI+GG(BASE)",#N/A,FALSE,"CI+GG(BASE)";"GG",#N/A,FALSE,"CI+GG(BASE)";"CI",#N/A,FALSE,"CI+GG(BASE)"}</definedName>
    <definedName name="j" localSheetId="1" hidden="1">{"CI+GG(BASE)",#N/A,FALSE,"CI+GG(BASE)";"GG",#N/A,FALSE,"CI+GG(BASE)";"CI",#N/A,FALSE,"CI+GG(BASE)"}</definedName>
    <definedName name="j" localSheetId="3" hidden="1">{"CI+GG(BASE)",#N/A,FALSE,"CI+GG(BASE)";"GG",#N/A,FALSE,"CI+GG(BASE)";"CI",#N/A,FALSE,"CI+GG(BASE)"}</definedName>
    <definedName name="j" localSheetId="10" hidden="1">{"CI+GG(BASE)",#N/A,FALSE,"CI+GG(BASE)";"GG",#N/A,FALSE,"CI+GG(BASE)";"CI",#N/A,FALSE,"CI+GG(BASE)"}</definedName>
    <definedName name="j" hidden="1">{"CI+GG(BASE)",#N/A,FALSE,"CI+GG(BASE)";"GG",#N/A,FALSE,"CI+GG(BASE)";"CI",#N/A,FALSE,"CI+GG(BASE)"}</definedName>
    <definedName name="jhuhy" localSheetId="2" hidden="1">{"MO(BASE)",#N/A,FALSE,"MO(BASE)";"MO(BASE)1",#N/A,FALSE,"MO(BASE)";"MO(BASE)2",#N/A,FALSE,"MO(BASE)"}</definedName>
    <definedName name="jhuhy" localSheetId="1" hidden="1">{"MO(BASE)",#N/A,FALSE,"MO(BASE)";"MO(BASE)1",#N/A,FALSE,"MO(BASE)";"MO(BASE)2",#N/A,FALSE,"MO(BASE)"}</definedName>
    <definedName name="jhuhy" localSheetId="3" hidden="1">{"MO(BASE)",#N/A,FALSE,"MO(BASE)";"MO(BASE)1",#N/A,FALSE,"MO(BASE)";"MO(BASE)2",#N/A,FALSE,"MO(BASE)"}</definedName>
    <definedName name="jhuhy" localSheetId="10" hidden="1">{"MO(BASE)",#N/A,FALSE,"MO(BASE)";"MO(BASE)1",#N/A,FALSE,"MO(BASE)";"MO(BASE)2",#N/A,FALSE,"MO(BASE)"}</definedName>
    <definedName name="jhuhy" hidden="1">{"MO(BASE)",#N/A,FALSE,"MO(BASE)";"MO(BASE)1",#N/A,FALSE,"MO(BASE)";"MO(BASE)2",#N/A,FALSE,"MO(BASE)"}</definedName>
    <definedName name="jj" localSheetId="2" hidden="1">{#N/A,#N/A,FALSE,"Total_OC015";#N/A,#N/A,FALSE,"ADMIN";#N/A,#N/A,FALSE,"PROCES";#N/A,#N/A,FALSE,"mecan";#N/A,#N/A,FALSE,"civil";#N/A,#N/A,FALSE,"CAÑER";#N/A,#N/A,FALSE,"ELEC";#N/A,#N/A,FALSE,"INSTR"}</definedName>
    <definedName name="jj" localSheetId="1" hidden="1">{#N/A,#N/A,FALSE,"Total_OC015";#N/A,#N/A,FALSE,"ADMIN";#N/A,#N/A,FALSE,"PROCES";#N/A,#N/A,FALSE,"mecan";#N/A,#N/A,FALSE,"civil";#N/A,#N/A,FALSE,"CAÑER";#N/A,#N/A,FALSE,"ELEC";#N/A,#N/A,FALSE,"INSTR"}</definedName>
    <definedName name="jj" localSheetId="3" hidden="1">{#N/A,#N/A,FALSE,"Total_OC015";#N/A,#N/A,FALSE,"ADMIN";#N/A,#N/A,FALSE,"PROCES";#N/A,#N/A,FALSE,"mecan";#N/A,#N/A,FALSE,"civil";#N/A,#N/A,FALSE,"CAÑER";#N/A,#N/A,FALSE,"ELEC";#N/A,#N/A,FALSE,"INSTR"}</definedName>
    <definedName name="jj" localSheetId="10" hidden="1">{#N/A,#N/A,FALSE,"Total_OC015";#N/A,#N/A,FALSE,"ADMIN";#N/A,#N/A,FALSE,"PROCES";#N/A,#N/A,FALSE,"mecan";#N/A,#N/A,FALSE,"civil";#N/A,#N/A,FALSE,"CAÑER";#N/A,#N/A,FALSE,"ELEC";#N/A,#N/A,FALSE,"INSTR"}</definedName>
    <definedName name="jj" hidden="1">{#N/A,#N/A,FALSE,"Total_OC015";#N/A,#N/A,FALSE,"ADMIN";#N/A,#N/A,FALSE,"PROCES";#N/A,#N/A,FALSE,"mecan";#N/A,#N/A,FALSE,"civil";#N/A,#N/A,FALSE,"CAÑER";#N/A,#N/A,FALSE,"ELEC";#N/A,#N/A,FALSE,"INSTR"}</definedName>
    <definedName name="jjj" localSheetId="2" hidden="1">{#N/A,#N/A,FALSE,"Total_OC015";#N/A,#N/A,FALSE,"ADMIN";#N/A,#N/A,FALSE,"PROCES";#N/A,#N/A,FALSE,"mecan";#N/A,#N/A,FALSE,"civil";#N/A,#N/A,FALSE,"CAÑER";#N/A,#N/A,FALSE,"ELEC";#N/A,#N/A,FALSE,"INSTR"}</definedName>
    <definedName name="jjj" localSheetId="1" hidden="1">{#N/A,#N/A,FALSE,"Total_OC015";#N/A,#N/A,FALSE,"ADMIN";#N/A,#N/A,FALSE,"PROCES";#N/A,#N/A,FALSE,"mecan";#N/A,#N/A,FALSE,"civil";#N/A,#N/A,FALSE,"CAÑER";#N/A,#N/A,FALSE,"ELEC";#N/A,#N/A,FALSE,"INSTR"}</definedName>
    <definedName name="jjj" localSheetId="3" hidden="1">{#N/A,#N/A,FALSE,"Total_OC015";#N/A,#N/A,FALSE,"ADMIN";#N/A,#N/A,FALSE,"PROCES";#N/A,#N/A,FALSE,"mecan";#N/A,#N/A,FALSE,"civil";#N/A,#N/A,FALSE,"CAÑER";#N/A,#N/A,FALSE,"ELEC";#N/A,#N/A,FALSE,"INSTR"}</definedName>
    <definedName name="jjj" localSheetId="10" hidden="1">{#N/A,#N/A,FALSE,"Total_OC015";#N/A,#N/A,FALSE,"ADMIN";#N/A,#N/A,FALSE,"PROCES";#N/A,#N/A,FALSE,"mecan";#N/A,#N/A,FALSE,"civil";#N/A,#N/A,FALSE,"CAÑER";#N/A,#N/A,FALSE,"ELEC";#N/A,#N/A,FALSE,"INSTR"}</definedName>
    <definedName name="jjj" hidden="1">{#N/A,#N/A,FALSE,"Total_OC015";#N/A,#N/A,FALSE,"ADMIN";#N/A,#N/A,FALSE,"PROCES";#N/A,#N/A,FALSE,"mecan";#N/A,#N/A,FALSE,"civil";#N/A,#N/A,FALSE,"CAÑER";#N/A,#N/A,FALSE,"ELEC";#N/A,#N/A,FALSE,"INSTR"}</definedName>
    <definedName name="jkjd" localSheetId="2" hidden="1">{"DETALLE_1996",#N/A,FALSE,"flujo";"DETALLE_1997",#N/A,FALSE,"flujo";"GASTOS_INCURRIDOS_1996",#N/A,FALSE,"flujo";"GASTOS_PROGRAMADOS_PARA_1997",#N/A,FALSE,"flujo";#N/A,#N/A,FALSE,"comparat";#N/A,#N/A,FALSE,"costos";#N/A,#N/A,FALSE,"proyctrol"}</definedName>
    <definedName name="jkjd" localSheetId="1" hidden="1">{"DETALLE_1996",#N/A,FALSE,"flujo";"DETALLE_1997",#N/A,FALSE,"flujo";"GASTOS_INCURRIDOS_1996",#N/A,FALSE,"flujo";"GASTOS_PROGRAMADOS_PARA_1997",#N/A,FALSE,"flujo";#N/A,#N/A,FALSE,"comparat";#N/A,#N/A,FALSE,"costos";#N/A,#N/A,FALSE,"proyctrol"}</definedName>
    <definedName name="jkjd" localSheetId="3" hidden="1">{"DETALLE_1996",#N/A,FALSE,"flujo";"DETALLE_1997",#N/A,FALSE,"flujo";"GASTOS_INCURRIDOS_1996",#N/A,FALSE,"flujo";"GASTOS_PROGRAMADOS_PARA_1997",#N/A,FALSE,"flujo";#N/A,#N/A,FALSE,"comparat";#N/A,#N/A,FALSE,"costos";#N/A,#N/A,FALSE,"proyctrol"}</definedName>
    <definedName name="jkjd" localSheetId="10" hidden="1">{"DETALLE_1996",#N/A,FALSE,"flujo";"DETALLE_1997",#N/A,FALSE,"flujo";"GASTOS_INCURRIDOS_1996",#N/A,FALSE,"flujo";"GASTOS_PROGRAMADOS_PARA_1997",#N/A,FALSE,"flujo";#N/A,#N/A,FALSE,"comparat";#N/A,#N/A,FALSE,"costos";#N/A,#N/A,FALSE,"proyctrol"}</definedName>
    <definedName name="jkjd" hidden="1">{"DETALLE_1996",#N/A,FALSE,"flujo";"DETALLE_1997",#N/A,FALSE,"flujo";"GASTOS_INCURRIDOS_1996",#N/A,FALSE,"flujo";"GASTOS_PROGRAMADOS_PARA_1997",#N/A,FALSE,"flujo";#N/A,#N/A,FALSE,"comparat";#N/A,#N/A,FALSE,"costos";#N/A,#N/A,FALSE,"proyctrol"}</definedName>
    <definedName name="JOSIANNE" localSheetId="2" hidden="1">{#N/A,#N/A,FALSE,"TEC-01";#N/A,#N/A,FALSE,"TEC - 02";#N/A,#N/A,FALSE,"TEC - 03";#N/A,#N/A,FALSE,"TEC - 04";#N/A,#N/A,FALSE,"TEC-07";#N/A,#N/A,FALSE,"TEC-08";#N/A,#N/A,FALSE,"TEC - 09A";#N/A,#N/A,FALSE,"TEC - 09B";#N/A,#N/A,FALSE,"TEC - 09C";#N/A,#N/A,FALSE,"TEC - 10";#N/A,#N/A,FALSE,"TEC-11"}</definedName>
    <definedName name="JOSIANNE" localSheetId="1" hidden="1">{#N/A,#N/A,FALSE,"TEC-01";#N/A,#N/A,FALSE,"TEC - 02";#N/A,#N/A,FALSE,"TEC - 03";#N/A,#N/A,FALSE,"TEC - 04";#N/A,#N/A,FALSE,"TEC-07";#N/A,#N/A,FALSE,"TEC-08";#N/A,#N/A,FALSE,"TEC - 09A";#N/A,#N/A,FALSE,"TEC - 09B";#N/A,#N/A,FALSE,"TEC - 09C";#N/A,#N/A,FALSE,"TEC - 10";#N/A,#N/A,FALSE,"TEC-11"}</definedName>
    <definedName name="JOSIANNE" localSheetId="3" hidden="1">{#N/A,#N/A,FALSE,"TEC-01";#N/A,#N/A,FALSE,"TEC - 02";#N/A,#N/A,FALSE,"TEC - 03";#N/A,#N/A,FALSE,"TEC - 04";#N/A,#N/A,FALSE,"TEC-07";#N/A,#N/A,FALSE,"TEC-08";#N/A,#N/A,FALSE,"TEC - 09A";#N/A,#N/A,FALSE,"TEC - 09B";#N/A,#N/A,FALSE,"TEC - 09C";#N/A,#N/A,FALSE,"TEC - 10";#N/A,#N/A,FALSE,"TEC-11"}</definedName>
    <definedName name="JOSIANNE" localSheetId="10" hidden="1">{#N/A,#N/A,FALSE,"TEC-01";#N/A,#N/A,FALSE,"TEC - 02";#N/A,#N/A,FALSE,"TEC - 03";#N/A,#N/A,FALSE,"TEC - 04";#N/A,#N/A,FALSE,"TEC-07";#N/A,#N/A,FALSE,"TEC-08";#N/A,#N/A,FALSE,"TEC - 09A";#N/A,#N/A,FALSE,"TEC - 09B";#N/A,#N/A,FALSE,"TEC - 09C";#N/A,#N/A,FALSE,"TEC - 10";#N/A,#N/A,FALSE,"TEC-11"}</definedName>
    <definedName name="JOSIANNE" hidden="1">{#N/A,#N/A,FALSE,"TEC-01";#N/A,#N/A,FALSE,"TEC - 02";#N/A,#N/A,FALSE,"TEC - 03";#N/A,#N/A,FALSE,"TEC - 04";#N/A,#N/A,FALSE,"TEC-07";#N/A,#N/A,FALSE,"TEC-08";#N/A,#N/A,FALSE,"TEC - 09A";#N/A,#N/A,FALSE,"TEC - 09B";#N/A,#N/A,FALSE,"TEC - 09C";#N/A,#N/A,FALSE,"TEC - 10";#N/A,#N/A,FALSE,"TEC-11"}</definedName>
    <definedName name="jttyj" localSheetId="2" hidden="1">{#N/A,#N/A,FALSE,"Total_OC015";#N/A,#N/A,FALSE,"ADMIN";#N/A,#N/A,FALSE,"PROCES";#N/A,#N/A,FALSE,"mecan";#N/A,#N/A,FALSE,"civil";#N/A,#N/A,FALSE,"CAÑER";#N/A,#N/A,FALSE,"ELEC";#N/A,#N/A,FALSE,"INSTR"}</definedName>
    <definedName name="jttyj" localSheetId="1" hidden="1">{#N/A,#N/A,FALSE,"Total_OC015";#N/A,#N/A,FALSE,"ADMIN";#N/A,#N/A,FALSE,"PROCES";#N/A,#N/A,FALSE,"mecan";#N/A,#N/A,FALSE,"civil";#N/A,#N/A,FALSE,"CAÑER";#N/A,#N/A,FALSE,"ELEC";#N/A,#N/A,FALSE,"INSTR"}</definedName>
    <definedName name="jttyj" localSheetId="3" hidden="1">{#N/A,#N/A,FALSE,"Total_OC015";#N/A,#N/A,FALSE,"ADMIN";#N/A,#N/A,FALSE,"PROCES";#N/A,#N/A,FALSE,"mecan";#N/A,#N/A,FALSE,"civil";#N/A,#N/A,FALSE,"CAÑER";#N/A,#N/A,FALSE,"ELEC";#N/A,#N/A,FALSE,"INSTR"}</definedName>
    <definedName name="jttyj" localSheetId="10" hidden="1">{#N/A,#N/A,FALSE,"Total_OC015";#N/A,#N/A,FALSE,"ADMIN";#N/A,#N/A,FALSE,"PROCES";#N/A,#N/A,FALSE,"mecan";#N/A,#N/A,FALSE,"civil";#N/A,#N/A,FALSE,"CAÑER";#N/A,#N/A,FALSE,"ELEC";#N/A,#N/A,FALSE,"INSTR"}</definedName>
    <definedName name="jttyj" hidden="1">{#N/A,#N/A,FALSE,"Total_OC015";#N/A,#N/A,FALSE,"ADMIN";#N/A,#N/A,FALSE,"PROCES";#N/A,#N/A,FALSE,"mecan";#N/A,#N/A,FALSE,"civil";#N/A,#N/A,FALSE,"CAÑER";#N/A,#N/A,FALSE,"ELEC";#N/A,#N/A,FALSE,"INSTR"}</definedName>
    <definedName name="juan" localSheetId="2" hidden="1">{#N/A,#N/A,FALSE,"Hoja1";#N/A,#N/A,FALSE,"Hoja2";#N/A,#N/A,FALSE,"Hoja3";#N/A,#N/A,FALSE,"Hoja4";#N/A,#N/A,FALSE,"Hoja5";#N/A,#N/A,FALSE,"Hoja6"}</definedName>
    <definedName name="juan" localSheetId="1" hidden="1">{#N/A,#N/A,FALSE,"Hoja1";#N/A,#N/A,FALSE,"Hoja2";#N/A,#N/A,FALSE,"Hoja3";#N/A,#N/A,FALSE,"Hoja4";#N/A,#N/A,FALSE,"Hoja5";#N/A,#N/A,FALSE,"Hoja6"}</definedName>
    <definedName name="juan" localSheetId="3" hidden="1">{#N/A,#N/A,FALSE,"Hoja1";#N/A,#N/A,FALSE,"Hoja2";#N/A,#N/A,FALSE,"Hoja3";#N/A,#N/A,FALSE,"Hoja4";#N/A,#N/A,FALSE,"Hoja5";#N/A,#N/A,FALSE,"Hoja6"}</definedName>
    <definedName name="juan" localSheetId="10" hidden="1">{#N/A,#N/A,FALSE,"Hoja1";#N/A,#N/A,FALSE,"Hoja2";#N/A,#N/A,FALSE,"Hoja3";#N/A,#N/A,FALSE,"Hoja4";#N/A,#N/A,FALSE,"Hoja5";#N/A,#N/A,FALSE,"Hoja6"}</definedName>
    <definedName name="juan" hidden="1">{#N/A,#N/A,FALSE,"Hoja1";#N/A,#N/A,FALSE,"Hoja2";#N/A,#N/A,FALSE,"Hoja3";#N/A,#N/A,FALSE,"Hoja4";#N/A,#N/A,FALSE,"Hoja5";#N/A,#N/A,FALSE,"Hoja6"}</definedName>
    <definedName name="JUANITO" localSheetId="2"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 localSheetId="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 localSheetId="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 localSheetId="10"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1" localSheetId="2"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1" localSheetId="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1" localSheetId="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1" localSheetId="10"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2" localSheetId="2"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2" localSheetId="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2" localSheetId="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2" localSheetId="10"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2"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h" localSheetId="2" hidden="1">{"DETALLE_1996",#N/A,FALSE,"flujo";"DETALLE_1997",#N/A,FALSE,"flujo";"GASTOS_INCURRIDOS_1996",#N/A,FALSE,"flujo";"GASTOS_PROGRAMADOS_PARA_1997",#N/A,FALSE,"flujo";#N/A,#N/A,FALSE,"comparat";#N/A,#N/A,FALSE,"costos";#N/A,#N/A,FALSE,"proyctrol"}</definedName>
    <definedName name="juh" localSheetId="1" hidden="1">{"DETALLE_1996",#N/A,FALSE,"flujo";"DETALLE_1997",#N/A,FALSE,"flujo";"GASTOS_INCURRIDOS_1996",#N/A,FALSE,"flujo";"GASTOS_PROGRAMADOS_PARA_1997",#N/A,FALSE,"flujo";#N/A,#N/A,FALSE,"comparat";#N/A,#N/A,FALSE,"costos";#N/A,#N/A,FALSE,"proyctrol"}</definedName>
    <definedName name="juh" localSheetId="3" hidden="1">{"DETALLE_1996",#N/A,FALSE,"flujo";"DETALLE_1997",#N/A,FALSE,"flujo";"GASTOS_INCURRIDOS_1996",#N/A,FALSE,"flujo";"GASTOS_PROGRAMADOS_PARA_1997",#N/A,FALSE,"flujo";#N/A,#N/A,FALSE,"comparat";#N/A,#N/A,FALSE,"costos";#N/A,#N/A,FALSE,"proyctrol"}</definedName>
    <definedName name="juh" localSheetId="10" hidden="1">{"DETALLE_1996",#N/A,FALSE,"flujo";"DETALLE_1997",#N/A,FALSE,"flujo";"GASTOS_INCURRIDOS_1996",#N/A,FALSE,"flujo";"GASTOS_PROGRAMADOS_PARA_1997",#N/A,FALSE,"flujo";#N/A,#N/A,FALSE,"comparat";#N/A,#N/A,FALSE,"costos";#N/A,#N/A,FALSE,"proyctrol"}</definedName>
    <definedName name="juh" hidden="1">{"DETALLE_1996",#N/A,FALSE,"flujo";"DETALLE_1997",#N/A,FALSE,"flujo";"GASTOS_INCURRIDOS_1996",#N/A,FALSE,"flujo";"GASTOS_PROGRAMADOS_PARA_1997",#N/A,FALSE,"flujo";#N/A,#N/A,FALSE,"comparat";#N/A,#N/A,FALSE,"costos";#N/A,#N/A,FALSE,"proyctrol"}</definedName>
    <definedName name="JULIO" hidden="1">#REF!</definedName>
    <definedName name="jun" localSheetId="2" hidden="1">{"DETALLE_1996",#N/A,FALSE,"flujo";"DETALLE_1997",#N/A,FALSE,"flujo";"GASTOS_INCURRIDOS_1996",#N/A,FALSE,"flujo";"GASTOS_PROGRAMADOS_PARA_1997",#N/A,FALSE,"flujo";#N/A,#N/A,FALSE,"comparat";#N/A,#N/A,FALSE,"costos";#N/A,#N/A,FALSE,"proyctrol"}</definedName>
    <definedName name="jun" localSheetId="1" hidden="1">{"DETALLE_1996",#N/A,FALSE,"flujo";"DETALLE_1997",#N/A,FALSE,"flujo";"GASTOS_INCURRIDOS_1996",#N/A,FALSE,"flujo";"GASTOS_PROGRAMADOS_PARA_1997",#N/A,FALSE,"flujo";#N/A,#N/A,FALSE,"comparat";#N/A,#N/A,FALSE,"costos";#N/A,#N/A,FALSE,"proyctrol"}</definedName>
    <definedName name="jun" localSheetId="3" hidden="1">{"DETALLE_1996",#N/A,FALSE,"flujo";"DETALLE_1997",#N/A,FALSE,"flujo";"GASTOS_INCURRIDOS_1996",#N/A,FALSE,"flujo";"GASTOS_PROGRAMADOS_PARA_1997",#N/A,FALSE,"flujo";#N/A,#N/A,FALSE,"comparat";#N/A,#N/A,FALSE,"costos";#N/A,#N/A,FALSE,"proyctrol"}</definedName>
    <definedName name="jun" localSheetId="10" hidden="1">{"DETALLE_1996",#N/A,FALSE,"flujo";"DETALLE_1997",#N/A,FALSE,"flujo";"GASTOS_INCURRIDOS_1996",#N/A,FALSE,"flujo";"GASTOS_PROGRAMADOS_PARA_1997",#N/A,FALSE,"flujo";#N/A,#N/A,FALSE,"comparat";#N/A,#N/A,FALSE,"costos";#N/A,#N/A,FALSE,"proyctrol"}</definedName>
    <definedName name="jun" hidden="1">{"DETALLE_1996",#N/A,FALSE,"flujo";"DETALLE_1997",#N/A,FALSE,"flujo";"GASTOS_INCURRIDOS_1996",#N/A,FALSE,"flujo";"GASTOS_PROGRAMADOS_PARA_1997",#N/A,FALSE,"flujo";#N/A,#N/A,FALSE,"comparat";#N/A,#N/A,FALSE,"costos";#N/A,#N/A,FALSE,"proyctrol"}</definedName>
    <definedName name="JUPOX" localSheetId="2" hidden="1">{#N/A,#N/A,FALSE,"masez (10)";#N/A,#N/A,FALSE,"masez (7)";#N/A,#N/A,FALSE,"masez (6)";#N/A,#N/A,FALSE,"masez (5)";#N/A,#N/A,FALSE,"masez (4)";#N/A,#N/A,FALSE,"masez (3)";#N/A,#N/A,FALSE,"masez (2)";#N/A,#N/A,FALSE,"GME";#N/A,#N/A,FALSE,"masez"}</definedName>
    <definedName name="JUPOX" localSheetId="1" hidden="1">{#N/A,#N/A,FALSE,"masez (10)";#N/A,#N/A,FALSE,"masez (7)";#N/A,#N/A,FALSE,"masez (6)";#N/A,#N/A,FALSE,"masez (5)";#N/A,#N/A,FALSE,"masez (4)";#N/A,#N/A,FALSE,"masez (3)";#N/A,#N/A,FALSE,"masez (2)";#N/A,#N/A,FALSE,"GME";#N/A,#N/A,FALSE,"masez"}</definedName>
    <definedName name="JUPOX" localSheetId="3" hidden="1">{#N/A,#N/A,FALSE,"masez (10)";#N/A,#N/A,FALSE,"masez (7)";#N/A,#N/A,FALSE,"masez (6)";#N/A,#N/A,FALSE,"masez (5)";#N/A,#N/A,FALSE,"masez (4)";#N/A,#N/A,FALSE,"masez (3)";#N/A,#N/A,FALSE,"masez (2)";#N/A,#N/A,FALSE,"GME";#N/A,#N/A,FALSE,"masez"}</definedName>
    <definedName name="JUPOX" localSheetId="10" hidden="1">{#N/A,#N/A,FALSE,"masez (10)";#N/A,#N/A,FALSE,"masez (7)";#N/A,#N/A,FALSE,"masez (6)";#N/A,#N/A,FALSE,"masez (5)";#N/A,#N/A,FALSE,"masez (4)";#N/A,#N/A,FALSE,"masez (3)";#N/A,#N/A,FALSE,"masez (2)";#N/A,#N/A,FALSE,"GME";#N/A,#N/A,FALSE,"masez"}</definedName>
    <definedName name="JUPOX" hidden="1">{#N/A,#N/A,FALSE,"masez (10)";#N/A,#N/A,FALSE,"masez (7)";#N/A,#N/A,FALSE,"masez (6)";#N/A,#N/A,FALSE,"masez (5)";#N/A,#N/A,FALSE,"masez (4)";#N/A,#N/A,FALSE,"masez (3)";#N/A,#N/A,FALSE,"masez (2)";#N/A,#N/A,FALSE,"GME";#N/A,#N/A,FALSE,"masez"}</definedName>
    <definedName name="k" hidden="1">#REF!</definedName>
    <definedName name="Ka" localSheetId="2" hidden="1">{"'DMBL'!$A$1:$N$83","'DMBL'!$A$6:$B$83"}</definedName>
    <definedName name="Ka" localSheetId="1" hidden="1">{"'DMBL'!$A$1:$N$83","'DMBL'!$A$6:$B$83"}</definedName>
    <definedName name="Ka" localSheetId="3" hidden="1">{"'DMBL'!$A$1:$N$83","'DMBL'!$A$6:$B$83"}</definedName>
    <definedName name="Ka" localSheetId="10" hidden="1">{"'DMBL'!$A$1:$N$83","'DMBL'!$A$6:$B$83"}</definedName>
    <definedName name="Ka" hidden="1">{"'DMBL'!$A$1:$N$83","'DMBL'!$A$6:$B$83"}</definedName>
    <definedName name="Kb" localSheetId="2" hidden="1">{"'DMBL'!$A$1:$N$83","'DMBL'!$A$6:$B$83"}</definedName>
    <definedName name="Kb" localSheetId="1" hidden="1">{"'DMBL'!$A$1:$N$83","'DMBL'!$A$6:$B$83"}</definedName>
    <definedName name="Kb" localSheetId="3" hidden="1">{"'DMBL'!$A$1:$N$83","'DMBL'!$A$6:$B$83"}</definedName>
    <definedName name="Kb" localSheetId="10" hidden="1">{"'DMBL'!$A$1:$N$83","'DMBL'!$A$6:$B$83"}</definedName>
    <definedName name="Kb" hidden="1">{"'DMBL'!$A$1:$N$83","'DMBL'!$A$6:$B$83"}</definedName>
    <definedName name="Kc" localSheetId="2" hidden="1">{"'DMBL'!$A$1:$N$83","'DMBL'!$A$6:$B$83"}</definedName>
    <definedName name="Kc" localSheetId="1" hidden="1">{"'DMBL'!$A$1:$N$83","'DMBL'!$A$6:$B$83"}</definedName>
    <definedName name="Kc" localSheetId="3" hidden="1">{"'DMBL'!$A$1:$N$83","'DMBL'!$A$6:$B$83"}</definedName>
    <definedName name="Kc" localSheetId="10" hidden="1">{"'DMBL'!$A$1:$N$83","'DMBL'!$A$6:$B$83"}</definedName>
    <definedName name="Kc" hidden="1">{"'DMBL'!$A$1:$N$83","'DMBL'!$A$6:$B$83"}</definedName>
    <definedName name="kj" localSheetId="2" hidden="1">{#N/A,#N/A,FALSE,"masez (10)";#N/A,#N/A,FALSE,"masez (7)";#N/A,#N/A,FALSE,"masez (6)";#N/A,#N/A,FALSE,"masez (5)";#N/A,#N/A,FALSE,"masez (4)";#N/A,#N/A,FALSE,"masez (3)";#N/A,#N/A,FALSE,"masez (2)";#N/A,#N/A,FALSE,"GME";#N/A,#N/A,FALSE,"masez"}</definedName>
    <definedName name="kj" localSheetId="1" hidden="1">{#N/A,#N/A,FALSE,"masez (10)";#N/A,#N/A,FALSE,"masez (7)";#N/A,#N/A,FALSE,"masez (6)";#N/A,#N/A,FALSE,"masez (5)";#N/A,#N/A,FALSE,"masez (4)";#N/A,#N/A,FALSE,"masez (3)";#N/A,#N/A,FALSE,"masez (2)";#N/A,#N/A,FALSE,"GME";#N/A,#N/A,FALSE,"masez"}</definedName>
    <definedName name="kj" localSheetId="3" hidden="1">{#N/A,#N/A,FALSE,"masez (10)";#N/A,#N/A,FALSE,"masez (7)";#N/A,#N/A,FALSE,"masez (6)";#N/A,#N/A,FALSE,"masez (5)";#N/A,#N/A,FALSE,"masez (4)";#N/A,#N/A,FALSE,"masez (3)";#N/A,#N/A,FALSE,"masez (2)";#N/A,#N/A,FALSE,"GME";#N/A,#N/A,FALSE,"masez"}</definedName>
    <definedName name="kj" localSheetId="10" hidden="1">{#N/A,#N/A,FALSE,"masez (10)";#N/A,#N/A,FALSE,"masez (7)";#N/A,#N/A,FALSE,"masez (6)";#N/A,#N/A,FALSE,"masez (5)";#N/A,#N/A,FALSE,"masez (4)";#N/A,#N/A,FALSE,"masez (3)";#N/A,#N/A,FALSE,"masez (2)";#N/A,#N/A,FALSE,"GME";#N/A,#N/A,FALSE,"masez"}</definedName>
    <definedName name="kj" hidden="1">{#N/A,#N/A,FALSE,"masez (10)";#N/A,#N/A,FALSE,"masez (7)";#N/A,#N/A,FALSE,"masez (6)";#N/A,#N/A,FALSE,"masez (5)";#N/A,#N/A,FALSE,"masez (4)";#N/A,#N/A,FALSE,"masez (3)";#N/A,#N/A,FALSE,"masez (2)";#N/A,#N/A,FALSE,"GME";#N/A,#N/A,FALSE,"masez"}</definedName>
    <definedName name="kjkcjv" localSheetId="2" hidden="1">{#N/A,#N/A,FALSE,"masez (10)";#N/A,#N/A,FALSE,"masez (7)";#N/A,#N/A,FALSE,"masez (6)";#N/A,#N/A,FALSE,"masez (5)";#N/A,#N/A,FALSE,"masez (4)";#N/A,#N/A,FALSE,"masez (3)";#N/A,#N/A,FALSE,"masez (2)";#N/A,#N/A,FALSE,"GME";#N/A,#N/A,FALSE,"masez"}</definedName>
    <definedName name="kjkcjv" localSheetId="1" hidden="1">{#N/A,#N/A,FALSE,"masez (10)";#N/A,#N/A,FALSE,"masez (7)";#N/A,#N/A,FALSE,"masez (6)";#N/A,#N/A,FALSE,"masez (5)";#N/A,#N/A,FALSE,"masez (4)";#N/A,#N/A,FALSE,"masez (3)";#N/A,#N/A,FALSE,"masez (2)";#N/A,#N/A,FALSE,"GME";#N/A,#N/A,FALSE,"masez"}</definedName>
    <definedName name="kjkcjv" localSheetId="3" hidden="1">{#N/A,#N/A,FALSE,"masez (10)";#N/A,#N/A,FALSE,"masez (7)";#N/A,#N/A,FALSE,"masez (6)";#N/A,#N/A,FALSE,"masez (5)";#N/A,#N/A,FALSE,"masez (4)";#N/A,#N/A,FALSE,"masez (3)";#N/A,#N/A,FALSE,"masez (2)";#N/A,#N/A,FALSE,"GME";#N/A,#N/A,FALSE,"masez"}</definedName>
    <definedName name="kjkcjv" localSheetId="10" hidden="1">{#N/A,#N/A,FALSE,"masez (10)";#N/A,#N/A,FALSE,"masez (7)";#N/A,#N/A,FALSE,"masez (6)";#N/A,#N/A,FALSE,"masez (5)";#N/A,#N/A,FALSE,"masez (4)";#N/A,#N/A,FALSE,"masez (3)";#N/A,#N/A,FALSE,"masez (2)";#N/A,#N/A,FALSE,"GME";#N/A,#N/A,FALSE,"masez"}</definedName>
    <definedName name="kjkcjv" hidden="1">{#N/A,#N/A,FALSE,"masez (10)";#N/A,#N/A,FALSE,"masez (7)";#N/A,#N/A,FALSE,"masez (6)";#N/A,#N/A,FALSE,"masez (5)";#N/A,#N/A,FALSE,"masez (4)";#N/A,#N/A,FALSE,"masez (3)";#N/A,#N/A,FALSE,"masez (2)";#N/A,#N/A,FALSE,"GME";#N/A,#N/A,FALSE,"masez"}</definedName>
    <definedName name="kk" hidden="1">#REF!</definedName>
    <definedName name="kka" localSheetId="2" hidden="1">{"'DMBL'!$A$1:$N$83","'DMBL'!$A$6:$B$83"}</definedName>
    <definedName name="kka" localSheetId="1" hidden="1">{"'DMBL'!$A$1:$N$83","'DMBL'!$A$6:$B$83"}</definedName>
    <definedName name="kka" localSheetId="3" hidden="1">{"'DMBL'!$A$1:$N$83","'DMBL'!$A$6:$B$83"}</definedName>
    <definedName name="kka" localSheetId="10" hidden="1">{"'DMBL'!$A$1:$N$83","'DMBL'!$A$6:$B$83"}</definedName>
    <definedName name="kka" hidden="1">{"'DMBL'!$A$1:$N$83","'DMBL'!$A$6:$B$83"}</definedName>
    <definedName name="kkb" localSheetId="2" hidden="1">{"'DMBL'!$A$1:$N$83","'DMBL'!$A$6:$B$83"}</definedName>
    <definedName name="kkb" localSheetId="1" hidden="1">{"'DMBL'!$A$1:$N$83","'DMBL'!$A$6:$B$83"}</definedName>
    <definedName name="kkb" localSheetId="3" hidden="1">{"'DMBL'!$A$1:$N$83","'DMBL'!$A$6:$B$83"}</definedName>
    <definedName name="kkb" localSheetId="10" hidden="1">{"'DMBL'!$A$1:$N$83","'DMBL'!$A$6:$B$83"}</definedName>
    <definedName name="kkb" hidden="1">{"'DMBL'!$A$1:$N$83","'DMBL'!$A$6:$B$83"}</definedName>
    <definedName name="kkc" localSheetId="2" hidden="1">{"'DMBL'!$A$1:$N$83","'DMBL'!$A$6:$B$83"}</definedName>
    <definedName name="kkc" localSheetId="1" hidden="1">{"'DMBL'!$A$1:$N$83","'DMBL'!$A$6:$B$83"}</definedName>
    <definedName name="kkc" localSheetId="3" hidden="1">{"'DMBL'!$A$1:$N$83","'DMBL'!$A$6:$B$83"}</definedName>
    <definedName name="kkc" localSheetId="10" hidden="1">{"'DMBL'!$A$1:$N$83","'DMBL'!$A$6:$B$83"}</definedName>
    <definedName name="kkc" hidden="1">{"'DMBL'!$A$1:$N$83","'DMBL'!$A$6:$B$83"}</definedName>
    <definedName name="kkkk" localSheetId="2" hidden="1">{#N/A,#N/A,TRUE,"Est. de Fact.";#N/A,#N/A,TRUE,"Capitulo 19";#N/A,#N/A,TRUE,"Proyecto P855"}</definedName>
    <definedName name="kkkk" localSheetId="1" hidden="1">{#N/A,#N/A,TRUE,"Est. de Fact.";#N/A,#N/A,TRUE,"Capitulo 19";#N/A,#N/A,TRUE,"Proyecto P855"}</definedName>
    <definedName name="kkkk" localSheetId="3" hidden="1">{#N/A,#N/A,TRUE,"Est. de Fact.";#N/A,#N/A,TRUE,"Capitulo 19";#N/A,#N/A,TRUE,"Proyecto P855"}</definedName>
    <definedName name="kkkk" localSheetId="10" hidden="1">{#N/A,#N/A,TRUE,"Est. de Fact.";#N/A,#N/A,TRUE,"Capitulo 19";#N/A,#N/A,TRUE,"Proyecto P855"}</definedName>
    <definedName name="kkkk" hidden="1">{#N/A,#N/A,TRUE,"Est. de Fact.";#N/A,#N/A,TRUE,"Capitulo 19";#N/A,#N/A,TRUE,"Proyecto P855"}</definedName>
    <definedName name="kli" localSheetId="2" hidden="1">{"DETALLE_1996",#N/A,FALSE,"flujo";"DETALLE_1997",#N/A,FALSE,"flujo";"GASTOS_INCURRIDOS_1996",#N/A,FALSE,"flujo";"GASTOS_PROGRAMADOS_PARA_1997",#N/A,FALSE,"flujo";#N/A,#N/A,FALSE,"comparat";#N/A,#N/A,FALSE,"costos";#N/A,#N/A,FALSE,"proyctrol"}</definedName>
    <definedName name="kli" localSheetId="1" hidden="1">{"DETALLE_1996",#N/A,FALSE,"flujo";"DETALLE_1997",#N/A,FALSE,"flujo";"GASTOS_INCURRIDOS_1996",#N/A,FALSE,"flujo";"GASTOS_PROGRAMADOS_PARA_1997",#N/A,FALSE,"flujo";#N/A,#N/A,FALSE,"comparat";#N/A,#N/A,FALSE,"costos";#N/A,#N/A,FALSE,"proyctrol"}</definedName>
    <definedName name="kli" localSheetId="3" hidden="1">{"DETALLE_1996",#N/A,FALSE,"flujo";"DETALLE_1997",#N/A,FALSE,"flujo";"GASTOS_INCURRIDOS_1996",#N/A,FALSE,"flujo";"GASTOS_PROGRAMADOS_PARA_1997",#N/A,FALSE,"flujo";#N/A,#N/A,FALSE,"comparat";#N/A,#N/A,FALSE,"costos";#N/A,#N/A,FALSE,"proyctrol"}</definedName>
    <definedName name="kli" localSheetId="10" hidden="1">{"DETALLE_1996",#N/A,FALSE,"flujo";"DETALLE_1997",#N/A,FALSE,"flujo";"GASTOS_INCURRIDOS_1996",#N/A,FALSE,"flujo";"GASTOS_PROGRAMADOS_PARA_1997",#N/A,FALSE,"flujo";#N/A,#N/A,FALSE,"comparat";#N/A,#N/A,FALSE,"costos";#N/A,#N/A,FALSE,"proyctrol"}</definedName>
    <definedName name="kli" hidden="1">{"DETALLE_1996",#N/A,FALSE,"flujo";"DETALLE_1997",#N/A,FALSE,"flujo";"GASTOS_INCURRIDOS_1996",#N/A,FALSE,"flujo";"GASTOS_PROGRAMADOS_PARA_1997",#N/A,FALSE,"flujo";#N/A,#N/A,FALSE,"comparat";#N/A,#N/A,FALSE,"costos";#N/A,#N/A,FALSE,"proyctrol"}</definedName>
    <definedName name="klo" localSheetId="2" hidden="1">{#N/A,#N/A,FALSE,"masez (10)";#N/A,#N/A,FALSE,"masez (7)";#N/A,#N/A,FALSE,"masez (6)";#N/A,#N/A,FALSE,"masez (5)";#N/A,#N/A,FALSE,"masez (4)";#N/A,#N/A,FALSE,"masez (3)";#N/A,#N/A,FALSE,"masez (2)";#N/A,#N/A,FALSE,"GME";#N/A,#N/A,FALSE,"masez"}</definedName>
    <definedName name="klo" localSheetId="1" hidden="1">{#N/A,#N/A,FALSE,"masez (10)";#N/A,#N/A,FALSE,"masez (7)";#N/A,#N/A,FALSE,"masez (6)";#N/A,#N/A,FALSE,"masez (5)";#N/A,#N/A,FALSE,"masez (4)";#N/A,#N/A,FALSE,"masez (3)";#N/A,#N/A,FALSE,"masez (2)";#N/A,#N/A,FALSE,"GME";#N/A,#N/A,FALSE,"masez"}</definedName>
    <definedName name="klo" localSheetId="3" hidden="1">{#N/A,#N/A,FALSE,"masez (10)";#N/A,#N/A,FALSE,"masez (7)";#N/A,#N/A,FALSE,"masez (6)";#N/A,#N/A,FALSE,"masez (5)";#N/A,#N/A,FALSE,"masez (4)";#N/A,#N/A,FALSE,"masez (3)";#N/A,#N/A,FALSE,"masez (2)";#N/A,#N/A,FALSE,"GME";#N/A,#N/A,FALSE,"masez"}</definedName>
    <definedName name="klo" localSheetId="10" hidden="1">{#N/A,#N/A,FALSE,"masez (10)";#N/A,#N/A,FALSE,"masez (7)";#N/A,#N/A,FALSE,"masez (6)";#N/A,#N/A,FALSE,"masez (5)";#N/A,#N/A,FALSE,"masez (4)";#N/A,#N/A,FALSE,"masez (3)";#N/A,#N/A,FALSE,"masez (2)";#N/A,#N/A,FALSE,"GME";#N/A,#N/A,FALSE,"masez"}</definedName>
    <definedName name="klo" hidden="1">{#N/A,#N/A,FALSE,"masez (10)";#N/A,#N/A,FALSE,"masez (7)";#N/A,#N/A,FALSE,"masez (6)";#N/A,#N/A,FALSE,"masez (5)";#N/A,#N/A,FALSE,"masez (4)";#N/A,#N/A,FALSE,"masez (3)";#N/A,#N/A,FALSE,"masez (2)";#N/A,#N/A,FALSE,"GME";#N/A,#N/A,FALSE,"masez"}</definedName>
    <definedName name="lete" localSheetId="2" hidden="1">{"MO(BASE)",#N/A,FALSE,"MO(BASE)";"MO(BASE)1",#N/A,FALSE,"MO(BASE)";"MO(BASE)2",#N/A,FALSE,"MO(BASE)"}</definedName>
    <definedName name="lete" localSheetId="1" hidden="1">{"MO(BASE)",#N/A,FALSE,"MO(BASE)";"MO(BASE)1",#N/A,FALSE,"MO(BASE)";"MO(BASE)2",#N/A,FALSE,"MO(BASE)"}</definedName>
    <definedName name="lete" localSheetId="3" hidden="1">{"MO(BASE)",#N/A,FALSE,"MO(BASE)";"MO(BASE)1",#N/A,FALSE,"MO(BASE)";"MO(BASE)2",#N/A,FALSE,"MO(BASE)"}</definedName>
    <definedName name="lete" localSheetId="10" hidden="1">{"MO(BASE)",#N/A,FALSE,"MO(BASE)";"MO(BASE)1",#N/A,FALSE,"MO(BASE)";"MO(BASE)2",#N/A,FALSE,"MO(BASE)"}</definedName>
    <definedName name="lete" hidden="1">{"MO(BASE)",#N/A,FALSE,"MO(BASE)";"MO(BASE)1",#N/A,FALSE,"MO(BASE)";"MO(BASE)2",#N/A,FALSE,"MO(BASE)"}</definedName>
    <definedName name="limcount" hidden="1">1</definedName>
    <definedName name="lio" localSheetId="2" hidden="1">{#N/A,#N/A,FALSE,"Total_OC015";#N/A,#N/A,FALSE,"ADMIN";#N/A,#N/A,FALSE,"PROCES";#N/A,#N/A,FALSE,"mecan";#N/A,#N/A,FALSE,"civil";#N/A,#N/A,FALSE,"CAÑER";#N/A,#N/A,FALSE,"ELEC";#N/A,#N/A,FALSE,"INSTR"}</definedName>
    <definedName name="lio" localSheetId="1" hidden="1">{#N/A,#N/A,FALSE,"Total_OC015";#N/A,#N/A,FALSE,"ADMIN";#N/A,#N/A,FALSE,"PROCES";#N/A,#N/A,FALSE,"mecan";#N/A,#N/A,FALSE,"civil";#N/A,#N/A,FALSE,"CAÑER";#N/A,#N/A,FALSE,"ELEC";#N/A,#N/A,FALSE,"INSTR"}</definedName>
    <definedName name="lio" localSheetId="3" hidden="1">{#N/A,#N/A,FALSE,"Total_OC015";#N/A,#N/A,FALSE,"ADMIN";#N/A,#N/A,FALSE,"PROCES";#N/A,#N/A,FALSE,"mecan";#N/A,#N/A,FALSE,"civil";#N/A,#N/A,FALSE,"CAÑER";#N/A,#N/A,FALSE,"ELEC";#N/A,#N/A,FALSE,"INSTR"}</definedName>
    <definedName name="lio" localSheetId="10" hidden="1">{#N/A,#N/A,FALSE,"Total_OC015";#N/A,#N/A,FALSE,"ADMIN";#N/A,#N/A,FALSE,"PROCES";#N/A,#N/A,FALSE,"mecan";#N/A,#N/A,FALSE,"civil";#N/A,#N/A,FALSE,"CAÑER";#N/A,#N/A,FALSE,"ELEC";#N/A,#N/A,FALSE,"INSTR"}</definedName>
    <definedName name="lio" hidden="1">{#N/A,#N/A,FALSE,"Total_OC015";#N/A,#N/A,FALSE,"ADMIN";#N/A,#N/A,FALSE,"PROCES";#N/A,#N/A,FALSE,"mecan";#N/A,#N/A,FALSE,"civil";#N/A,#N/A,FALSE,"CAÑER";#N/A,#N/A,FALSE,"ELEC";#N/A,#N/A,FALSE,"INSTR"}</definedName>
    <definedName name="lk" localSheetId="2" hidden="1">{#N/A,#N/A,FALSE,"Total_OC015";#N/A,#N/A,FALSE,"ADMIN";#N/A,#N/A,FALSE,"PROCES";#N/A,#N/A,FALSE,"mecan";#N/A,#N/A,FALSE,"civil";#N/A,#N/A,FALSE,"CAÑER";#N/A,#N/A,FALSE,"ELEC";#N/A,#N/A,FALSE,"INSTR"}</definedName>
    <definedName name="lk" localSheetId="1" hidden="1">{#N/A,#N/A,FALSE,"Total_OC015";#N/A,#N/A,FALSE,"ADMIN";#N/A,#N/A,FALSE,"PROCES";#N/A,#N/A,FALSE,"mecan";#N/A,#N/A,FALSE,"civil";#N/A,#N/A,FALSE,"CAÑER";#N/A,#N/A,FALSE,"ELEC";#N/A,#N/A,FALSE,"INSTR"}</definedName>
    <definedName name="lk" localSheetId="3" hidden="1">{#N/A,#N/A,FALSE,"Total_OC015";#N/A,#N/A,FALSE,"ADMIN";#N/A,#N/A,FALSE,"PROCES";#N/A,#N/A,FALSE,"mecan";#N/A,#N/A,FALSE,"civil";#N/A,#N/A,FALSE,"CAÑER";#N/A,#N/A,FALSE,"ELEC";#N/A,#N/A,FALSE,"INSTR"}</definedName>
    <definedName name="lk" localSheetId="10" hidden="1">{#N/A,#N/A,FALSE,"Total_OC015";#N/A,#N/A,FALSE,"ADMIN";#N/A,#N/A,FALSE,"PROCES";#N/A,#N/A,FALSE,"mecan";#N/A,#N/A,FALSE,"civil";#N/A,#N/A,FALSE,"CAÑER";#N/A,#N/A,FALSE,"ELEC";#N/A,#N/A,FALSE,"INSTR"}</definedName>
    <definedName name="lk" hidden="1">{#N/A,#N/A,FALSE,"Total_OC015";#N/A,#N/A,FALSE,"ADMIN";#N/A,#N/A,FALSE,"PROCES";#N/A,#N/A,FALSE,"mecan";#N/A,#N/A,FALSE,"civil";#N/A,#N/A,FALSE,"CAÑER";#N/A,#N/A,FALSE,"ELEC";#N/A,#N/A,FALSE,"INSTR"}</definedName>
    <definedName name="ll" localSheetId="2"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ll" localSheetId="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ll" localSheetId="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ll" localSheetId="10"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ll"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lo" localSheetId="2" hidden="1">{#N/A,#N/A,FALSE,"COVER";#N/A,#N/A,FALSE,"RECAP";#N/A,#N/A,FALSE,"SANTA BARBARA NONMANUAL";#N/A,#N/A,FALSE,"CEQUIP";#N/A,#N/A,FALSE,"WRATE";#N/A,#N/A,FALSE,"INDIRECT";#N/A,#N/A,FALSE,"TRAIN";#N/A,#N/A,FALSE,"MANLOADED SCHEDULE"}</definedName>
    <definedName name="lo" localSheetId="1" hidden="1">{#N/A,#N/A,FALSE,"COVER";#N/A,#N/A,FALSE,"RECAP";#N/A,#N/A,FALSE,"SANTA BARBARA NONMANUAL";#N/A,#N/A,FALSE,"CEQUIP";#N/A,#N/A,FALSE,"WRATE";#N/A,#N/A,FALSE,"INDIRECT";#N/A,#N/A,FALSE,"TRAIN";#N/A,#N/A,FALSE,"MANLOADED SCHEDULE"}</definedName>
    <definedName name="lo" localSheetId="3" hidden="1">{#N/A,#N/A,FALSE,"COVER";#N/A,#N/A,FALSE,"RECAP";#N/A,#N/A,FALSE,"SANTA BARBARA NONMANUAL";#N/A,#N/A,FALSE,"CEQUIP";#N/A,#N/A,FALSE,"WRATE";#N/A,#N/A,FALSE,"INDIRECT";#N/A,#N/A,FALSE,"TRAIN";#N/A,#N/A,FALSE,"MANLOADED SCHEDULE"}</definedName>
    <definedName name="lo" localSheetId="10" hidden="1">{#N/A,#N/A,FALSE,"COVER";#N/A,#N/A,FALSE,"RECAP";#N/A,#N/A,FALSE,"SANTA BARBARA NONMANUAL";#N/A,#N/A,FALSE,"CEQUIP";#N/A,#N/A,FALSE,"WRATE";#N/A,#N/A,FALSE,"INDIRECT";#N/A,#N/A,FALSE,"TRAIN";#N/A,#N/A,FALSE,"MANLOADED SCHEDULE"}</definedName>
    <definedName name="lo" hidden="1">{#N/A,#N/A,FALSE,"COVER";#N/A,#N/A,FALSE,"RECAP";#N/A,#N/A,FALSE,"SANTA BARBARA NONMANUAL";#N/A,#N/A,FALSE,"CEQUIP";#N/A,#N/A,FALSE,"WRATE";#N/A,#N/A,FALSE,"INDIRECT";#N/A,#N/A,FALSE,"TRAIN";#N/A,#N/A,FALSE,"MANLOADED SCHEDULE"}</definedName>
    <definedName name="loco" localSheetId="2" hidden="1">{#N/A,#N/A,FALSE,"masez (10)";#N/A,#N/A,FALSE,"masez (7)";#N/A,#N/A,FALSE,"masez (6)";#N/A,#N/A,FALSE,"masez (5)";#N/A,#N/A,FALSE,"masez (4)";#N/A,#N/A,FALSE,"masez (3)";#N/A,#N/A,FALSE,"masez (2)";#N/A,#N/A,FALSE,"GME";#N/A,#N/A,FALSE,"masez"}</definedName>
    <definedName name="loco" localSheetId="1" hidden="1">{#N/A,#N/A,FALSE,"masez (10)";#N/A,#N/A,FALSE,"masez (7)";#N/A,#N/A,FALSE,"masez (6)";#N/A,#N/A,FALSE,"masez (5)";#N/A,#N/A,FALSE,"masez (4)";#N/A,#N/A,FALSE,"masez (3)";#N/A,#N/A,FALSE,"masez (2)";#N/A,#N/A,FALSE,"GME";#N/A,#N/A,FALSE,"masez"}</definedName>
    <definedName name="loco" localSheetId="3" hidden="1">{#N/A,#N/A,FALSE,"masez (10)";#N/A,#N/A,FALSE,"masez (7)";#N/A,#N/A,FALSE,"masez (6)";#N/A,#N/A,FALSE,"masez (5)";#N/A,#N/A,FALSE,"masez (4)";#N/A,#N/A,FALSE,"masez (3)";#N/A,#N/A,FALSE,"masez (2)";#N/A,#N/A,FALSE,"GME";#N/A,#N/A,FALSE,"masez"}</definedName>
    <definedName name="loco" localSheetId="10" hidden="1">{#N/A,#N/A,FALSE,"masez (10)";#N/A,#N/A,FALSE,"masez (7)";#N/A,#N/A,FALSE,"masez (6)";#N/A,#N/A,FALSE,"masez (5)";#N/A,#N/A,FALSE,"masez (4)";#N/A,#N/A,FALSE,"masez (3)";#N/A,#N/A,FALSE,"masez (2)";#N/A,#N/A,FALSE,"GME";#N/A,#N/A,FALSE,"masez"}</definedName>
    <definedName name="loco" hidden="1">{#N/A,#N/A,FALSE,"masez (10)";#N/A,#N/A,FALSE,"masez (7)";#N/A,#N/A,FALSE,"masez (6)";#N/A,#N/A,FALSE,"masez (5)";#N/A,#N/A,FALSE,"masez (4)";#N/A,#N/A,FALSE,"masez (3)";#N/A,#N/A,FALSE,"masez (2)";#N/A,#N/A,FALSE,"GME";#N/A,#N/A,FALSE,"masez"}</definedName>
    <definedName name="loiu" localSheetId="2" hidden="1">{#N/A,#N/A,TRUE,"Est. de Fact.";#N/A,#N/A,TRUE,"Capitulo 19";#N/A,#N/A,TRUE,"Proyecto P855"}</definedName>
    <definedName name="loiu" localSheetId="1" hidden="1">{#N/A,#N/A,TRUE,"Est. de Fact.";#N/A,#N/A,TRUE,"Capitulo 19";#N/A,#N/A,TRUE,"Proyecto P855"}</definedName>
    <definedName name="loiu" localSheetId="3" hidden="1">{#N/A,#N/A,TRUE,"Est. de Fact.";#N/A,#N/A,TRUE,"Capitulo 19";#N/A,#N/A,TRUE,"Proyecto P855"}</definedName>
    <definedName name="loiu" localSheetId="10" hidden="1">{#N/A,#N/A,TRUE,"Est. de Fact.";#N/A,#N/A,TRUE,"Capitulo 19";#N/A,#N/A,TRUE,"Proyecto P855"}</definedName>
    <definedName name="loiu" hidden="1">{#N/A,#N/A,TRUE,"Est. de Fact.";#N/A,#N/A,TRUE,"Capitulo 19";#N/A,#N/A,TRUE,"Proyecto P855"}</definedName>
    <definedName name="lots" localSheetId="2" hidden="1">{#N/A,#N/A,FALSE,"Total_OC015";#N/A,#N/A,FALSE,"ADMIN";#N/A,#N/A,FALSE,"PROCES";#N/A,#N/A,FALSE,"mecan";#N/A,#N/A,FALSE,"civil";#N/A,#N/A,FALSE,"CAÑER";#N/A,#N/A,FALSE,"ELEC";#N/A,#N/A,FALSE,"INSTR"}</definedName>
    <definedName name="lots" localSheetId="1" hidden="1">{#N/A,#N/A,FALSE,"Total_OC015";#N/A,#N/A,FALSE,"ADMIN";#N/A,#N/A,FALSE,"PROCES";#N/A,#N/A,FALSE,"mecan";#N/A,#N/A,FALSE,"civil";#N/A,#N/A,FALSE,"CAÑER";#N/A,#N/A,FALSE,"ELEC";#N/A,#N/A,FALSE,"INSTR"}</definedName>
    <definedName name="lots" localSheetId="3" hidden="1">{#N/A,#N/A,FALSE,"Total_OC015";#N/A,#N/A,FALSE,"ADMIN";#N/A,#N/A,FALSE,"PROCES";#N/A,#N/A,FALSE,"mecan";#N/A,#N/A,FALSE,"civil";#N/A,#N/A,FALSE,"CAÑER";#N/A,#N/A,FALSE,"ELEC";#N/A,#N/A,FALSE,"INSTR"}</definedName>
    <definedName name="lots" localSheetId="10" hidden="1">{#N/A,#N/A,FALSE,"Total_OC015";#N/A,#N/A,FALSE,"ADMIN";#N/A,#N/A,FALSE,"PROCES";#N/A,#N/A,FALSE,"mecan";#N/A,#N/A,FALSE,"civil";#N/A,#N/A,FALSE,"CAÑER";#N/A,#N/A,FALSE,"ELEC";#N/A,#N/A,FALSE,"INSTR"}</definedName>
    <definedName name="lots" hidden="1">{#N/A,#N/A,FALSE,"Total_OC015";#N/A,#N/A,FALSE,"ADMIN";#N/A,#N/A,FALSE,"PROCES";#N/A,#N/A,FALSE,"mecan";#N/A,#N/A,FALSE,"civil";#N/A,#N/A,FALSE,"CAÑER";#N/A,#N/A,FALSE,"ELEC";#N/A,#N/A,FALSE,"INSTR"}</definedName>
    <definedName name="lotsa" localSheetId="2" hidden="1">{#N/A,#N/A,FALSE,"Total_OC015";#N/A,#N/A,FALSE,"ADMIN";#N/A,#N/A,FALSE,"PROCES";#N/A,#N/A,FALSE,"mecan";#N/A,#N/A,FALSE,"civil";#N/A,#N/A,FALSE,"CAÑER";#N/A,#N/A,FALSE,"ELEC";#N/A,#N/A,FALSE,"INSTR"}</definedName>
    <definedName name="lotsa" localSheetId="1" hidden="1">{#N/A,#N/A,FALSE,"Total_OC015";#N/A,#N/A,FALSE,"ADMIN";#N/A,#N/A,FALSE,"PROCES";#N/A,#N/A,FALSE,"mecan";#N/A,#N/A,FALSE,"civil";#N/A,#N/A,FALSE,"CAÑER";#N/A,#N/A,FALSE,"ELEC";#N/A,#N/A,FALSE,"INSTR"}</definedName>
    <definedName name="lotsa" localSheetId="3" hidden="1">{#N/A,#N/A,FALSE,"Total_OC015";#N/A,#N/A,FALSE,"ADMIN";#N/A,#N/A,FALSE,"PROCES";#N/A,#N/A,FALSE,"mecan";#N/A,#N/A,FALSE,"civil";#N/A,#N/A,FALSE,"CAÑER";#N/A,#N/A,FALSE,"ELEC";#N/A,#N/A,FALSE,"INSTR"}</definedName>
    <definedName name="lotsa" localSheetId="10" hidden="1">{#N/A,#N/A,FALSE,"Total_OC015";#N/A,#N/A,FALSE,"ADMIN";#N/A,#N/A,FALSE,"PROCES";#N/A,#N/A,FALSE,"mecan";#N/A,#N/A,FALSE,"civil";#N/A,#N/A,FALSE,"CAÑER";#N/A,#N/A,FALSE,"ELEC";#N/A,#N/A,FALSE,"INSTR"}</definedName>
    <definedName name="lotsa" hidden="1">{#N/A,#N/A,FALSE,"Total_OC015";#N/A,#N/A,FALSE,"ADMIN";#N/A,#N/A,FALSE,"PROCES";#N/A,#N/A,FALSE,"mecan";#N/A,#N/A,FALSE,"civil";#N/A,#N/A,FALSE,"CAÑER";#N/A,#N/A,FALSE,"ELEC";#N/A,#N/A,FALSE,"INSTR"}</definedName>
    <definedName name="lotsz" localSheetId="2" hidden="1">{#N/A,#N/A,FALSE,"Total_OC015";#N/A,#N/A,FALSE,"ADMIN";#N/A,#N/A,FALSE,"PROCES";#N/A,#N/A,FALSE,"mecan";#N/A,#N/A,FALSE,"civil";#N/A,#N/A,FALSE,"CAÑER";#N/A,#N/A,FALSE,"ELEC";#N/A,#N/A,FALSE,"INSTR"}</definedName>
    <definedName name="lotsz" localSheetId="1" hidden="1">{#N/A,#N/A,FALSE,"Total_OC015";#N/A,#N/A,FALSE,"ADMIN";#N/A,#N/A,FALSE,"PROCES";#N/A,#N/A,FALSE,"mecan";#N/A,#N/A,FALSE,"civil";#N/A,#N/A,FALSE,"CAÑER";#N/A,#N/A,FALSE,"ELEC";#N/A,#N/A,FALSE,"INSTR"}</definedName>
    <definedName name="lotsz" localSheetId="3" hidden="1">{#N/A,#N/A,FALSE,"Total_OC015";#N/A,#N/A,FALSE,"ADMIN";#N/A,#N/A,FALSE,"PROCES";#N/A,#N/A,FALSE,"mecan";#N/A,#N/A,FALSE,"civil";#N/A,#N/A,FALSE,"CAÑER";#N/A,#N/A,FALSE,"ELEC";#N/A,#N/A,FALSE,"INSTR"}</definedName>
    <definedName name="lotsz" localSheetId="10" hidden="1">{#N/A,#N/A,FALSE,"Total_OC015";#N/A,#N/A,FALSE,"ADMIN";#N/A,#N/A,FALSE,"PROCES";#N/A,#N/A,FALSE,"mecan";#N/A,#N/A,FALSE,"civil";#N/A,#N/A,FALSE,"CAÑER";#N/A,#N/A,FALSE,"ELEC";#N/A,#N/A,FALSE,"INSTR"}</definedName>
    <definedName name="lotsz" hidden="1">{#N/A,#N/A,FALSE,"Total_OC015";#N/A,#N/A,FALSE,"ADMIN";#N/A,#N/A,FALSE,"PROCES";#N/A,#N/A,FALSE,"mecan";#N/A,#N/A,FALSE,"civil";#N/A,#N/A,FALSE,"CAÑER";#N/A,#N/A,FALSE,"ELEC";#N/A,#N/A,FALSE,"INSTR"}</definedName>
    <definedName name="lp" localSheetId="2" hidden="1">{#N/A,#N/A,FALSE,"COVER";#N/A,#N/A,FALSE,"RECAP";#N/A,#N/A,FALSE,"SANTA BARBARA NONMANUAL";#N/A,#N/A,FALSE,"CEQUIP";#N/A,#N/A,FALSE,"WRATE";#N/A,#N/A,FALSE,"INDIRECT";#N/A,#N/A,FALSE,"TRAIN";#N/A,#N/A,FALSE,"MANLOADED SCHEDULE"}</definedName>
    <definedName name="lp" localSheetId="1" hidden="1">{#N/A,#N/A,FALSE,"COVER";#N/A,#N/A,FALSE,"RECAP";#N/A,#N/A,FALSE,"SANTA BARBARA NONMANUAL";#N/A,#N/A,FALSE,"CEQUIP";#N/A,#N/A,FALSE,"WRATE";#N/A,#N/A,FALSE,"INDIRECT";#N/A,#N/A,FALSE,"TRAIN";#N/A,#N/A,FALSE,"MANLOADED SCHEDULE"}</definedName>
    <definedName name="lp" localSheetId="3" hidden="1">{#N/A,#N/A,FALSE,"COVER";#N/A,#N/A,FALSE,"RECAP";#N/A,#N/A,FALSE,"SANTA BARBARA NONMANUAL";#N/A,#N/A,FALSE,"CEQUIP";#N/A,#N/A,FALSE,"WRATE";#N/A,#N/A,FALSE,"INDIRECT";#N/A,#N/A,FALSE,"TRAIN";#N/A,#N/A,FALSE,"MANLOADED SCHEDULE"}</definedName>
    <definedName name="lp" localSheetId="10" hidden="1">{#N/A,#N/A,FALSE,"COVER";#N/A,#N/A,FALSE,"RECAP";#N/A,#N/A,FALSE,"SANTA BARBARA NONMANUAL";#N/A,#N/A,FALSE,"CEQUIP";#N/A,#N/A,FALSE,"WRATE";#N/A,#N/A,FALSE,"INDIRECT";#N/A,#N/A,FALSE,"TRAIN";#N/A,#N/A,FALSE,"MANLOADED SCHEDULE"}</definedName>
    <definedName name="lp" hidden="1">{#N/A,#N/A,FALSE,"COVER";#N/A,#N/A,FALSE,"RECAP";#N/A,#N/A,FALSE,"SANTA BARBARA NONMANUAL";#N/A,#N/A,FALSE,"CEQUIP";#N/A,#N/A,FALSE,"WRATE";#N/A,#N/A,FALSE,"INDIRECT";#N/A,#N/A,FALSE,"TRAIN";#N/A,#N/A,FALSE,"MANLOADED SCHEDULE"}</definedName>
    <definedName name="m" localSheetId="2" hidden="1">{#N/A,#N/A,FALSE,"Total_OC015";#N/A,#N/A,FALSE,"ADMIN";#N/A,#N/A,FALSE,"PROCES";#N/A,#N/A,FALSE,"mecan";#N/A,#N/A,FALSE,"civil";#N/A,#N/A,FALSE,"CAÑER";#N/A,#N/A,FALSE,"ELEC";#N/A,#N/A,FALSE,"INSTR"}</definedName>
    <definedName name="m" localSheetId="1" hidden="1">{#N/A,#N/A,FALSE,"Total_OC015";#N/A,#N/A,FALSE,"ADMIN";#N/A,#N/A,FALSE,"PROCES";#N/A,#N/A,FALSE,"mecan";#N/A,#N/A,FALSE,"civil";#N/A,#N/A,FALSE,"CAÑER";#N/A,#N/A,FALSE,"ELEC";#N/A,#N/A,FALSE,"INSTR"}</definedName>
    <definedName name="m" localSheetId="3" hidden="1">{#N/A,#N/A,FALSE,"Total_OC015";#N/A,#N/A,FALSE,"ADMIN";#N/A,#N/A,FALSE,"PROCES";#N/A,#N/A,FALSE,"mecan";#N/A,#N/A,FALSE,"civil";#N/A,#N/A,FALSE,"CAÑER";#N/A,#N/A,FALSE,"ELEC";#N/A,#N/A,FALSE,"INSTR"}</definedName>
    <definedName name="m" localSheetId="10" hidden="1">{#N/A,#N/A,FALSE,"Total_OC015";#N/A,#N/A,FALSE,"ADMIN";#N/A,#N/A,FALSE,"PROCES";#N/A,#N/A,FALSE,"mecan";#N/A,#N/A,FALSE,"civil";#N/A,#N/A,FALSE,"CAÑER";#N/A,#N/A,FALSE,"ELEC";#N/A,#N/A,FALSE,"INSTR"}</definedName>
    <definedName name="m" hidden="1">{#N/A,#N/A,FALSE,"Total_OC015";#N/A,#N/A,FALSE,"ADMIN";#N/A,#N/A,FALSE,"PROCES";#N/A,#N/A,FALSE,"mecan";#N/A,#N/A,FALSE,"civil";#N/A,#N/A,FALSE,"CAÑER";#N/A,#N/A,FALSE,"ELEC";#N/A,#N/A,FALSE,"INSTR"}</definedName>
    <definedName name="Maquinaria" localSheetId="2" hidden="1">{"MO(BASE)",#N/A,FALSE,"MO(BASE)";"MO(BASE)1",#N/A,FALSE,"MO(BASE)";"MO(BASE)2",#N/A,FALSE,"MO(BASE)"}</definedName>
    <definedName name="Maquinaria" localSheetId="1" hidden="1">{"MO(BASE)",#N/A,FALSE,"MO(BASE)";"MO(BASE)1",#N/A,FALSE,"MO(BASE)";"MO(BASE)2",#N/A,FALSE,"MO(BASE)"}</definedName>
    <definedName name="Maquinaria" localSheetId="3" hidden="1">{"MO(BASE)",#N/A,FALSE,"MO(BASE)";"MO(BASE)1",#N/A,FALSE,"MO(BASE)";"MO(BASE)2",#N/A,FALSE,"MO(BASE)"}</definedName>
    <definedName name="Maquinaria" localSheetId="10" hidden="1">{"MO(BASE)",#N/A,FALSE,"MO(BASE)";"MO(BASE)1",#N/A,FALSE,"MO(BASE)";"MO(BASE)2",#N/A,FALSE,"MO(BASE)"}</definedName>
    <definedName name="Maquinaria" hidden="1">{"MO(BASE)",#N/A,FALSE,"MO(BASE)";"MO(BASE)1",#N/A,FALSE,"MO(BASE)";"MO(BASE)2",#N/A,FALSE,"MO(BASE)"}</definedName>
    <definedName name="mata" localSheetId="2" hidden="1">{"'DMBL'!$A$1:$N$83","'DMBL'!$A$6:$B$83"}</definedName>
    <definedName name="mata" localSheetId="1" hidden="1">{"'DMBL'!$A$1:$N$83","'DMBL'!$A$6:$B$83"}</definedName>
    <definedName name="mata" localSheetId="3" hidden="1">{"'DMBL'!$A$1:$N$83","'DMBL'!$A$6:$B$83"}</definedName>
    <definedName name="mata" localSheetId="10" hidden="1">{"'DMBL'!$A$1:$N$83","'DMBL'!$A$6:$B$83"}</definedName>
    <definedName name="mata" hidden="1">{"'DMBL'!$A$1:$N$83","'DMBL'!$A$6:$B$83"}</definedName>
    <definedName name="matb" localSheetId="2" hidden="1">{"'DMBL'!$A$1:$N$83","'DMBL'!$A$6:$B$83"}</definedName>
    <definedName name="matb" localSheetId="1" hidden="1">{"'DMBL'!$A$1:$N$83","'DMBL'!$A$6:$B$83"}</definedName>
    <definedName name="matb" localSheetId="3" hidden="1">{"'DMBL'!$A$1:$N$83","'DMBL'!$A$6:$B$83"}</definedName>
    <definedName name="matb" localSheetId="10" hidden="1">{"'DMBL'!$A$1:$N$83","'DMBL'!$A$6:$B$83"}</definedName>
    <definedName name="matb" hidden="1">{"'DMBL'!$A$1:$N$83","'DMBL'!$A$6:$B$83"}</definedName>
    <definedName name="matc" localSheetId="2" hidden="1">{"'DMBL'!$A$1:$N$83","'DMBL'!$A$6:$B$83"}</definedName>
    <definedName name="matc" localSheetId="1" hidden="1">{"'DMBL'!$A$1:$N$83","'DMBL'!$A$6:$B$83"}</definedName>
    <definedName name="matc" localSheetId="3" hidden="1">{"'DMBL'!$A$1:$N$83","'DMBL'!$A$6:$B$83"}</definedName>
    <definedName name="matc" localSheetId="10" hidden="1">{"'DMBL'!$A$1:$N$83","'DMBL'!$A$6:$B$83"}</definedName>
    <definedName name="matc" hidden="1">{"'DMBL'!$A$1:$N$83","'DMBL'!$A$6:$B$83"}</definedName>
    <definedName name="MB" localSheetId="2" hidden="1">{#N/A,#N/A,FALSE,"PXP-TOTAL Modif";"vis2",#N/A,FALSE,"PXP-AÑO";"Vis1",#N/A,FALSE,"PXP-AÑO"}</definedName>
    <definedName name="MB" localSheetId="1" hidden="1">{#N/A,#N/A,FALSE,"PXP-TOTAL Modif";"vis2",#N/A,FALSE,"PXP-AÑO";"Vis1",#N/A,FALSE,"PXP-AÑO"}</definedName>
    <definedName name="MB" localSheetId="3" hidden="1">{#N/A,#N/A,FALSE,"PXP-TOTAL Modif";"vis2",#N/A,FALSE,"PXP-AÑO";"Vis1",#N/A,FALSE,"PXP-AÑO"}</definedName>
    <definedName name="MB" localSheetId="10" hidden="1">{#N/A,#N/A,FALSE,"PXP-TOTAL Modif";"vis2",#N/A,FALSE,"PXP-AÑO";"Vis1",#N/A,FALSE,"PXP-AÑO"}</definedName>
    <definedName name="MB" hidden="1">{#N/A,#N/A,FALSE,"PXP-TOTAL Modif";"vis2",#N/A,FALSE,"PXP-AÑO";"Vis1",#N/A,FALSE,"PXP-AÑO"}</definedName>
    <definedName name="Minmetal" localSheetId="2" hidden="1">{#N/A,#N/A,FALSE,"PEND INC";#N/A,#N/A,FALSE,"PEND MINM"}</definedName>
    <definedName name="Minmetal" localSheetId="1" hidden="1">{#N/A,#N/A,FALSE,"PEND INC";#N/A,#N/A,FALSE,"PEND MINM"}</definedName>
    <definedName name="Minmetal" localSheetId="3" hidden="1">{#N/A,#N/A,FALSE,"PEND INC";#N/A,#N/A,FALSE,"PEND MINM"}</definedName>
    <definedName name="Minmetal" localSheetId="10" hidden="1">{#N/A,#N/A,FALSE,"PEND INC";#N/A,#N/A,FALSE,"PEND MINM"}</definedName>
    <definedName name="Minmetal" hidden="1">{#N/A,#N/A,FALSE,"PEND INC";#N/A,#N/A,FALSE,"PEND MINM"}</definedName>
    <definedName name="mm" localSheetId="2"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mm" localSheetId="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mm" localSheetId="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mm" localSheetId="10"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mm"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mmm" localSheetId="2" hidden="1">{#N/A,#N/A,TRUE,"Est. de Fact.";#N/A,#N/A,TRUE,"Capitulo 19";#N/A,#N/A,TRUE,"Proyecto P855"}</definedName>
    <definedName name="mmm" localSheetId="1" hidden="1">{#N/A,#N/A,TRUE,"Est. de Fact.";#N/A,#N/A,TRUE,"Capitulo 19";#N/A,#N/A,TRUE,"Proyecto P855"}</definedName>
    <definedName name="mmm" localSheetId="3" hidden="1">{#N/A,#N/A,TRUE,"Est. de Fact.";#N/A,#N/A,TRUE,"Capitulo 19";#N/A,#N/A,TRUE,"Proyecto P855"}</definedName>
    <definedName name="mmm" localSheetId="10" hidden="1">{#N/A,#N/A,TRUE,"Est. de Fact.";#N/A,#N/A,TRUE,"Capitulo 19";#N/A,#N/A,TRUE,"Proyecto P855"}</definedName>
    <definedName name="mmm" hidden="1">{#N/A,#N/A,TRUE,"Est. de Fact.";#N/A,#N/A,TRUE,"Capitulo 19";#N/A,#N/A,TRUE,"Proyecto P855"}</definedName>
    <definedName name="mmmm" localSheetId="2" hidden="1">{#N/A,#N/A,TRUE,"Est. de Fact.";#N/A,#N/A,TRUE,"Capitulo 19";#N/A,#N/A,TRUE,"Proyecto P855"}</definedName>
    <definedName name="mmmm" localSheetId="1" hidden="1">{#N/A,#N/A,TRUE,"Est. de Fact.";#N/A,#N/A,TRUE,"Capitulo 19";#N/A,#N/A,TRUE,"Proyecto P855"}</definedName>
    <definedName name="mmmm" localSheetId="3" hidden="1">{#N/A,#N/A,TRUE,"Est. de Fact.";#N/A,#N/A,TRUE,"Capitulo 19";#N/A,#N/A,TRUE,"Proyecto P855"}</definedName>
    <definedName name="mmmm" localSheetId="10" hidden="1">{#N/A,#N/A,TRUE,"Est. de Fact.";#N/A,#N/A,TRUE,"Capitulo 19";#N/A,#N/A,TRUE,"Proyecto P855"}</definedName>
    <definedName name="mmmm" hidden="1">{#N/A,#N/A,TRUE,"Est. de Fact.";#N/A,#N/A,TRUE,"Capitulo 19";#N/A,#N/A,TRUE,"Proyecto P855"}</definedName>
    <definedName name="mmmma" localSheetId="2" hidden="1">{#N/A,#N/A,TRUE,"Est. de Fact.";#N/A,#N/A,TRUE,"Capitulo 19";#N/A,#N/A,TRUE,"Proyecto P855"}</definedName>
    <definedName name="mmmma" localSheetId="1" hidden="1">{#N/A,#N/A,TRUE,"Est. de Fact.";#N/A,#N/A,TRUE,"Capitulo 19";#N/A,#N/A,TRUE,"Proyecto P855"}</definedName>
    <definedName name="mmmma" localSheetId="3" hidden="1">{#N/A,#N/A,TRUE,"Est. de Fact.";#N/A,#N/A,TRUE,"Capitulo 19";#N/A,#N/A,TRUE,"Proyecto P855"}</definedName>
    <definedName name="mmmma" localSheetId="10" hidden="1">{#N/A,#N/A,TRUE,"Est. de Fact.";#N/A,#N/A,TRUE,"Capitulo 19";#N/A,#N/A,TRUE,"Proyecto P855"}</definedName>
    <definedName name="mmmma" hidden="1">{#N/A,#N/A,TRUE,"Est. de Fact.";#N/A,#N/A,TRUE,"Capitulo 19";#N/A,#N/A,TRUE,"Proyecto P855"}</definedName>
    <definedName name="mmmmmm" localSheetId="2" hidden="1">{#N/A,#N/A,FALSE,"Total_OC015";#N/A,#N/A,FALSE,"ADMIN";#N/A,#N/A,FALSE,"PROCES";#N/A,#N/A,FALSE,"mecan";#N/A,#N/A,FALSE,"civil";#N/A,#N/A,FALSE,"CAÑER";#N/A,#N/A,FALSE,"ELEC";#N/A,#N/A,FALSE,"INSTR"}</definedName>
    <definedName name="mmmmmm" localSheetId="1" hidden="1">{#N/A,#N/A,FALSE,"Total_OC015";#N/A,#N/A,FALSE,"ADMIN";#N/A,#N/A,FALSE,"PROCES";#N/A,#N/A,FALSE,"mecan";#N/A,#N/A,FALSE,"civil";#N/A,#N/A,FALSE,"CAÑER";#N/A,#N/A,FALSE,"ELEC";#N/A,#N/A,FALSE,"INSTR"}</definedName>
    <definedName name="mmmmmm" localSheetId="3" hidden="1">{#N/A,#N/A,FALSE,"Total_OC015";#N/A,#N/A,FALSE,"ADMIN";#N/A,#N/A,FALSE,"PROCES";#N/A,#N/A,FALSE,"mecan";#N/A,#N/A,FALSE,"civil";#N/A,#N/A,FALSE,"CAÑER";#N/A,#N/A,FALSE,"ELEC";#N/A,#N/A,FALSE,"INSTR"}</definedName>
    <definedName name="mmmmmm" localSheetId="10" hidden="1">{#N/A,#N/A,FALSE,"Total_OC015";#N/A,#N/A,FALSE,"ADMIN";#N/A,#N/A,FALSE,"PROCES";#N/A,#N/A,FALSE,"mecan";#N/A,#N/A,FALSE,"civil";#N/A,#N/A,FALSE,"CAÑER";#N/A,#N/A,FALSE,"ELEC";#N/A,#N/A,FALSE,"INSTR"}</definedName>
    <definedName name="mmmmmm" hidden="1">{#N/A,#N/A,FALSE,"Total_OC015";#N/A,#N/A,FALSE,"ADMIN";#N/A,#N/A,FALSE,"PROCES";#N/A,#N/A,FALSE,"mecan";#N/A,#N/A,FALSE,"civil";#N/A,#N/A,FALSE,"CAÑER";#N/A,#N/A,FALSE,"ELEC";#N/A,#N/A,FALSE,"INSTR"}</definedName>
    <definedName name="mmmmz" localSheetId="2" hidden="1">{#N/A,#N/A,TRUE,"Est. de Fact.";#N/A,#N/A,TRUE,"Capitulo 19";#N/A,#N/A,TRUE,"Proyecto P855"}</definedName>
    <definedName name="mmmmz" localSheetId="1" hidden="1">{#N/A,#N/A,TRUE,"Est. de Fact.";#N/A,#N/A,TRUE,"Capitulo 19";#N/A,#N/A,TRUE,"Proyecto P855"}</definedName>
    <definedName name="mmmmz" localSheetId="3" hidden="1">{#N/A,#N/A,TRUE,"Est. de Fact.";#N/A,#N/A,TRUE,"Capitulo 19";#N/A,#N/A,TRUE,"Proyecto P855"}</definedName>
    <definedName name="mmmmz" localSheetId="10" hidden="1">{#N/A,#N/A,TRUE,"Est. de Fact.";#N/A,#N/A,TRUE,"Capitulo 19";#N/A,#N/A,TRUE,"Proyecto P855"}</definedName>
    <definedName name="mmmmz" hidden="1">{#N/A,#N/A,TRUE,"Est. de Fact.";#N/A,#N/A,TRUE,"Capitulo 19";#N/A,#N/A,TRUE,"Proyecto P855"}</definedName>
    <definedName name="monte" localSheetId="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cv" localSheetId="2" hidden="1">{#N/A,#N/A,FALSE,"minas";#N/A,#N/A,FALSE,"Total_OC015";#N/A,#N/A,FALSE,"ADMIN";#N/A,#N/A,FALSE,"PROCES";#N/A,#N/A,FALSE,"civil";#N/A,#N/A,FALSE,"CAÑER";#N/A,#N/A,FALSE,"ELEC";#N/A,#N/A,FALSE,"INSTR";#N/A,#N/A,FALSE,"PDS";#N/A,#N/A,FALSE,"mecan"}</definedName>
    <definedName name="ncv" localSheetId="1" hidden="1">{#N/A,#N/A,FALSE,"minas";#N/A,#N/A,FALSE,"Total_OC015";#N/A,#N/A,FALSE,"ADMIN";#N/A,#N/A,FALSE,"PROCES";#N/A,#N/A,FALSE,"civil";#N/A,#N/A,FALSE,"CAÑER";#N/A,#N/A,FALSE,"ELEC";#N/A,#N/A,FALSE,"INSTR";#N/A,#N/A,FALSE,"PDS";#N/A,#N/A,FALSE,"mecan"}</definedName>
    <definedName name="ncv" localSheetId="3" hidden="1">{#N/A,#N/A,FALSE,"minas";#N/A,#N/A,FALSE,"Total_OC015";#N/A,#N/A,FALSE,"ADMIN";#N/A,#N/A,FALSE,"PROCES";#N/A,#N/A,FALSE,"civil";#N/A,#N/A,FALSE,"CAÑER";#N/A,#N/A,FALSE,"ELEC";#N/A,#N/A,FALSE,"INSTR";#N/A,#N/A,FALSE,"PDS";#N/A,#N/A,FALSE,"mecan"}</definedName>
    <definedName name="ncv" localSheetId="10" hidden="1">{#N/A,#N/A,FALSE,"minas";#N/A,#N/A,FALSE,"Total_OC015";#N/A,#N/A,FALSE,"ADMIN";#N/A,#N/A,FALSE,"PROCES";#N/A,#N/A,FALSE,"civil";#N/A,#N/A,FALSE,"CAÑER";#N/A,#N/A,FALSE,"ELEC";#N/A,#N/A,FALSE,"INSTR";#N/A,#N/A,FALSE,"PDS";#N/A,#N/A,FALSE,"mecan"}</definedName>
    <definedName name="ncv" hidden="1">{#N/A,#N/A,FALSE,"minas";#N/A,#N/A,FALSE,"Total_OC015";#N/A,#N/A,FALSE,"ADMIN";#N/A,#N/A,FALSE,"PROCES";#N/A,#N/A,FALSE,"civil";#N/A,#N/A,FALSE,"CAÑER";#N/A,#N/A,FALSE,"ELEC";#N/A,#N/A,FALSE,"INSTR";#N/A,#N/A,FALSE,"PDS";#N/A,#N/A,FALSE,"mecan"}</definedName>
    <definedName name="NHDMHM" localSheetId="2" hidden="1">{#N/A,#N/A,FALSE,"TEC-01";#N/A,#N/A,FALSE,"TEC - 02";#N/A,#N/A,FALSE,"TEC - 03";#N/A,#N/A,FALSE,"TEC - 04";#N/A,#N/A,FALSE,"TEC-07";#N/A,#N/A,FALSE,"TEC-08";#N/A,#N/A,FALSE,"TEC - 09A";#N/A,#N/A,FALSE,"TEC - 09B";#N/A,#N/A,FALSE,"TEC - 09C";#N/A,#N/A,FALSE,"TEC - 10";#N/A,#N/A,FALSE,"TEC-11"}</definedName>
    <definedName name="NHDMHM" localSheetId="1" hidden="1">{#N/A,#N/A,FALSE,"TEC-01";#N/A,#N/A,FALSE,"TEC - 02";#N/A,#N/A,FALSE,"TEC - 03";#N/A,#N/A,FALSE,"TEC - 04";#N/A,#N/A,FALSE,"TEC-07";#N/A,#N/A,FALSE,"TEC-08";#N/A,#N/A,FALSE,"TEC - 09A";#N/A,#N/A,FALSE,"TEC - 09B";#N/A,#N/A,FALSE,"TEC - 09C";#N/A,#N/A,FALSE,"TEC - 10";#N/A,#N/A,FALSE,"TEC-11"}</definedName>
    <definedName name="NHDMHM" localSheetId="3" hidden="1">{#N/A,#N/A,FALSE,"TEC-01";#N/A,#N/A,FALSE,"TEC - 02";#N/A,#N/A,FALSE,"TEC - 03";#N/A,#N/A,FALSE,"TEC - 04";#N/A,#N/A,FALSE,"TEC-07";#N/A,#N/A,FALSE,"TEC-08";#N/A,#N/A,FALSE,"TEC - 09A";#N/A,#N/A,FALSE,"TEC - 09B";#N/A,#N/A,FALSE,"TEC - 09C";#N/A,#N/A,FALSE,"TEC - 10";#N/A,#N/A,FALSE,"TEC-11"}</definedName>
    <definedName name="NHDMHM" localSheetId="10" hidden="1">{#N/A,#N/A,FALSE,"TEC-01";#N/A,#N/A,FALSE,"TEC - 02";#N/A,#N/A,FALSE,"TEC - 03";#N/A,#N/A,FALSE,"TEC - 04";#N/A,#N/A,FALSE,"TEC-07";#N/A,#N/A,FALSE,"TEC-08";#N/A,#N/A,FALSE,"TEC - 09A";#N/A,#N/A,FALSE,"TEC - 09B";#N/A,#N/A,FALSE,"TEC - 09C";#N/A,#N/A,FALSE,"TEC - 10";#N/A,#N/A,FALSE,"TEC-11"}</definedName>
    <definedName name="NHDMHM" hidden="1">{#N/A,#N/A,FALSE,"TEC-01";#N/A,#N/A,FALSE,"TEC - 02";#N/A,#N/A,FALSE,"TEC - 03";#N/A,#N/A,FALSE,"TEC - 04";#N/A,#N/A,FALSE,"TEC-07";#N/A,#N/A,FALSE,"TEC-08";#N/A,#N/A,FALSE,"TEC - 09A";#N/A,#N/A,FALSE,"TEC - 09B";#N/A,#N/A,FALSE,"TEC - 09C";#N/A,#N/A,FALSE,"TEC - 10";#N/A,#N/A,FALSE,"TEC-11"}</definedName>
    <definedName name="nm" localSheetId="2" hidden="1">{#N/A,#N/A,FALSE,"minas";#N/A,#N/A,FALSE,"Total_OC015";#N/A,#N/A,FALSE,"ADMIN";#N/A,#N/A,FALSE,"PROCES";#N/A,#N/A,FALSE,"civil";#N/A,#N/A,FALSE,"CAÑER";#N/A,#N/A,FALSE,"ELEC";#N/A,#N/A,FALSE,"INSTR";#N/A,#N/A,FALSE,"PDS";#N/A,#N/A,FALSE,"mecan"}</definedName>
    <definedName name="nm" localSheetId="1" hidden="1">{#N/A,#N/A,FALSE,"minas";#N/A,#N/A,FALSE,"Total_OC015";#N/A,#N/A,FALSE,"ADMIN";#N/A,#N/A,FALSE,"PROCES";#N/A,#N/A,FALSE,"civil";#N/A,#N/A,FALSE,"CAÑER";#N/A,#N/A,FALSE,"ELEC";#N/A,#N/A,FALSE,"INSTR";#N/A,#N/A,FALSE,"PDS";#N/A,#N/A,FALSE,"mecan"}</definedName>
    <definedName name="nm" localSheetId="3" hidden="1">{#N/A,#N/A,FALSE,"minas";#N/A,#N/A,FALSE,"Total_OC015";#N/A,#N/A,FALSE,"ADMIN";#N/A,#N/A,FALSE,"PROCES";#N/A,#N/A,FALSE,"civil";#N/A,#N/A,FALSE,"CAÑER";#N/A,#N/A,FALSE,"ELEC";#N/A,#N/A,FALSE,"INSTR";#N/A,#N/A,FALSE,"PDS";#N/A,#N/A,FALSE,"mecan"}</definedName>
    <definedName name="nm" localSheetId="10" hidden="1">{#N/A,#N/A,FALSE,"minas";#N/A,#N/A,FALSE,"Total_OC015";#N/A,#N/A,FALSE,"ADMIN";#N/A,#N/A,FALSE,"PROCES";#N/A,#N/A,FALSE,"civil";#N/A,#N/A,FALSE,"CAÑER";#N/A,#N/A,FALSE,"ELEC";#N/A,#N/A,FALSE,"INSTR";#N/A,#N/A,FALSE,"PDS";#N/A,#N/A,FALSE,"mecan"}</definedName>
    <definedName name="nm" hidden="1">{#N/A,#N/A,FALSE,"minas";#N/A,#N/A,FALSE,"Total_OC015";#N/A,#N/A,FALSE,"ADMIN";#N/A,#N/A,FALSE,"PROCES";#N/A,#N/A,FALSE,"civil";#N/A,#N/A,FALSE,"CAÑER";#N/A,#N/A,FALSE,"ELEC";#N/A,#N/A,FALSE,"INSTR";#N/A,#N/A,FALSE,"PDS";#N/A,#N/A,FALSE,"mecan"}</definedName>
    <definedName name="nn" hidden="1">#REF!</definedName>
    <definedName name="nnn" localSheetId="2" hidden="1">{#N/A,#N/A,FALSE,"Total_OC015";#N/A,#N/A,FALSE,"ADMIN";#N/A,#N/A,FALSE,"PROCES";#N/A,#N/A,FALSE,"mecan";#N/A,#N/A,FALSE,"civil";#N/A,#N/A,FALSE,"CAÑER";#N/A,#N/A,FALSE,"ELEC";#N/A,#N/A,FALSE,"INSTR"}</definedName>
    <definedName name="nnn" localSheetId="1" hidden="1">{#N/A,#N/A,FALSE,"Total_OC015";#N/A,#N/A,FALSE,"ADMIN";#N/A,#N/A,FALSE,"PROCES";#N/A,#N/A,FALSE,"mecan";#N/A,#N/A,FALSE,"civil";#N/A,#N/A,FALSE,"CAÑER";#N/A,#N/A,FALSE,"ELEC";#N/A,#N/A,FALSE,"INSTR"}</definedName>
    <definedName name="nnn" localSheetId="3" hidden="1">{#N/A,#N/A,FALSE,"Total_OC015";#N/A,#N/A,FALSE,"ADMIN";#N/A,#N/A,FALSE,"PROCES";#N/A,#N/A,FALSE,"mecan";#N/A,#N/A,FALSE,"civil";#N/A,#N/A,FALSE,"CAÑER";#N/A,#N/A,FALSE,"ELEC";#N/A,#N/A,FALSE,"INSTR"}</definedName>
    <definedName name="nnn" localSheetId="10" hidden="1">{#N/A,#N/A,FALSE,"Total_OC015";#N/A,#N/A,FALSE,"ADMIN";#N/A,#N/A,FALSE,"PROCES";#N/A,#N/A,FALSE,"mecan";#N/A,#N/A,FALSE,"civil";#N/A,#N/A,FALSE,"CAÑER";#N/A,#N/A,FALSE,"ELEC";#N/A,#N/A,FALSE,"INSTR"}</definedName>
    <definedName name="nnn" hidden="1">{#N/A,#N/A,FALSE,"Total_OC015";#N/A,#N/A,FALSE,"ADMIN";#N/A,#N/A,FALSE,"PROCES";#N/A,#N/A,FALSE,"mecan";#N/A,#N/A,FALSE,"civil";#N/A,#N/A,FALSE,"CAÑER";#N/A,#N/A,FALSE,"ELEC";#N/A,#N/A,FALSE,"INSTR"}</definedName>
    <definedName name="nnnnn" localSheetId="2" hidden="1">{#N/A,#N/A,FALSE,"Total_OC015";#N/A,#N/A,FALSE,"ADMIN";#N/A,#N/A,FALSE,"PROCES";#N/A,#N/A,FALSE,"mecan";#N/A,#N/A,FALSE,"civil";#N/A,#N/A,FALSE,"CAÑER";#N/A,#N/A,FALSE,"ELEC";#N/A,#N/A,FALSE,"INSTR"}</definedName>
    <definedName name="nnnnn" localSheetId="1" hidden="1">{#N/A,#N/A,FALSE,"Total_OC015";#N/A,#N/A,FALSE,"ADMIN";#N/A,#N/A,FALSE,"PROCES";#N/A,#N/A,FALSE,"mecan";#N/A,#N/A,FALSE,"civil";#N/A,#N/A,FALSE,"CAÑER";#N/A,#N/A,FALSE,"ELEC";#N/A,#N/A,FALSE,"INSTR"}</definedName>
    <definedName name="nnnnn" localSheetId="3" hidden="1">{#N/A,#N/A,FALSE,"Total_OC015";#N/A,#N/A,FALSE,"ADMIN";#N/A,#N/A,FALSE,"PROCES";#N/A,#N/A,FALSE,"mecan";#N/A,#N/A,FALSE,"civil";#N/A,#N/A,FALSE,"CAÑER";#N/A,#N/A,FALSE,"ELEC";#N/A,#N/A,FALSE,"INSTR"}</definedName>
    <definedName name="nnnnn" localSheetId="10" hidden="1">{#N/A,#N/A,FALSE,"Total_OC015";#N/A,#N/A,FALSE,"ADMIN";#N/A,#N/A,FALSE,"PROCES";#N/A,#N/A,FALSE,"mecan";#N/A,#N/A,FALSE,"civil";#N/A,#N/A,FALSE,"CAÑER";#N/A,#N/A,FALSE,"ELEC";#N/A,#N/A,FALSE,"INSTR"}</definedName>
    <definedName name="nnnnn" hidden="1">{#N/A,#N/A,FALSE,"Total_OC015";#N/A,#N/A,FALSE,"ADMIN";#N/A,#N/A,FALSE,"PROCES";#N/A,#N/A,FALSE,"mecan";#N/A,#N/A,FALSE,"civil";#N/A,#N/A,FALSE,"CAÑER";#N/A,#N/A,FALSE,"ELEC";#N/A,#N/A,FALSE,"INSTR"}</definedName>
    <definedName name="NOSE" localSheetId="2" hidden="1">{#N/A,#N/A,FALSE,"Matrix";#N/A,#N/A,FALSE,"Executive";#N/A,#N/A,FALSE,"Summary";#N/A,#N/A,FALSE,"Office1";#N/A,#N/A,FALSE,"Office2";#N/A,#N/A,FALSE,"Office3";#N/A,#N/A,FALSE,"Office4";#N/A,#N/A,FALSE,"Office5";#N/A,#N/A,FALSE,"Office6";#N/A,#N/A,FALSE,"Office7";#N/A,#N/A,FALSE,"Labor"}</definedName>
    <definedName name="NOSE" localSheetId="1" hidden="1">{#N/A,#N/A,FALSE,"Matrix";#N/A,#N/A,FALSE,"Executive";#N/A,#N/A,FALSE,"Summary";#N/A,#N/A,FALSE,"Office1";#N/A,#N/A,FALSE,"Office2";#N/A,#N/A,FALSE,"Office3";#N/A,#N/A,FALSE,"Office4";#N/A,#N/A,FALSE,"Office5";#N/A,#N/A,FALSE,"Office6";#N/A,#N/A,FALSE,"Office7";#N/A,#N/A,FALSE,"Labor"}</definedName>
    <definedName name="NOSE" localSheetId="3" hidden="1">{#N/A,#N/A,FALSE,"Matrix";#N/A,#N/A,FALSE,"Executive";#N/A,#N/A,FALSE,"Summary";#N/A,#N/A,FALSE,"Office1";#N/A,#N/A,FALSE,"Office2";#N/A,#N/A,FALSE,"Office3";#N/A,#N/A,FALSE,"Office4";#N/A,#N/A,FALSE,"Office5";#N/A,#N/A,FALSE,"Office6";#N/A,#N/A,FALSE,"Office7";#N/A,#N/A,FALSE,"Labor"}</definedName>
    <definedName name="NOSE" localSheetId="10" hidden="1">{#N/A,#N/A,FALSE,"Matrix";#N/A,#N/A,FALSE,"Executive";#N/A,#N/A,FALSE,"Summary";#N/A,#N/A,FALSE,"Office1";#N/A,#N/A,FALSE,"Office2";#N/A,#N/A,FALSE,"Office3";#N/A,#N/A,FALSE,"Office4";#N/A,#N/A,FALSE,"Office5";#N/A,#N/A,FALSE,"Office6";#N/A,#N/A,FALSE,"Office7";#N/A,#N/A,FALSE,"Labor"}</definedName>
    <definedName name="NOSE" hidden="1">{#N/A,#N/A,FALSE,"Matrix";#N/A,#N/A,FALSE,"Executive";#N/A,#N/A,FALSE,"Summary";#N/A,#N/A,FALSE,"Office1";#N/A,#N/A,FALSE,"Office2";#N/A,#N/A,FALSE,"Office3";#N/A,#N/A,FALSE,"Office4";#N/A,#N/A,FALSE,"Office5";#N/A,#N/A,FALSE,"Office6";#N/A,#N/A,FALSE,"Office7";#N/A,#N/A,FALSE,"Labor"}</definedName>
    <definedName name="nose1" localSheetId="2" hidden="1">{#N/A,#N/A,FALSE,"Matrix";#N/A,#N/A,FALSE,"Executive";#N/A,#N/A,FALSE,"Summary";#N/A,#N/A,FALSE,"Office1";#N/A,#N/A,FALSE,"Office2";#N/A,#N/A,FALSE,"Office3";#N/A,#N/A,FALSE,"Office4";#N/A,#N/A,FALSE,"Office5";#N/A,#N/A,FALSE,"Office6";#N/A,#N/A,FALSE,"Office7";#N/A,#N/A,FALSE,"Labor"}</definedName>
    <definedName name="nose1" localSheetId="1" hidden="1">{#N/A,#N/A,FALSE,"Matrix";#N/A,#N/A,FALSE,"Executive";#N/A,#N/A,FALSE,"Summary";#N/A,#N/A,FALSE,"Office1";#N/A,#N/A,FALSE,"Office2";#N/A,#N/A,FALSE,"Office3";#N/A,#N/A,FALSE,"Office4";#N/A,#N/A,FALSE,"Office5";#N/A,#N/A,FALSE,"Office6";#N/A,#N/A,FALSE,"Office7";#N/A,#N/A,FALSE,"Labor"}</definedName>
    <definedName name="nose1" localSheetId="3" hidden="1">{#N/A,#N/A,FALSE,"Matrix";#N/A,#N/A,FALSE,"Executive";#N/A,#N/A,FALSE,"Summary";#N/A,#N/A,FALSE,"Office1";#N/A,#N/A,FALSE,"Office2";#N/A,#N/A,FALSE,"Office3";#N/A,#N/A,FALSE,"Office4";#N/A,#N/A,FALSE,"Office5";#N/A,#N/A,FALSE,"Office6";#N/A,#N/A,FALSE,"Office7";#N/A,#N/A,FALSE,"Labor"}</definedName>
    <definedName name="nose1" localSheetId="10" hidden="1">{#N/A,#N/A,FALSE,"Matrix";#N/A,#N/A,FALSE,"Executive";#N/A,#N/A,FALSE,"Summary";#N/A,#N/A,FALSE,"Office1";#N/A,#N/A,FALSE,"Office2";#N/A,#N/A,FALSE,"Office3";#N/A,#N/A,FALSE,"Office4";#N/A,#N/A,FALSE,"Office5";#N/A,#N/A,FALSE,"Office6";#N/A,#N/A,FALSE,"Office7";#N/A,#N/A,FALSE,"Labor"}</definedName>
    <definedName name="nose1" hidden="1">{#N/A,#N/A,FALSE,"Matrix";#N/A,#N/A,FALSE,"Executive";#N/A,#N/A,FALSE,"Summary";#N/A,#N/A,FALSE,"Office1";#N/A,#N/A,FALSE,"Office2";#N/A,#N/A,FALSE,"Office3";#N/A,#N/A,FALSE,"Office4";#N/A,#N/A,FALSE,"Office5";#N/A,#N/A,FALSE,"Office6";#N/A,#N/A,FALSE,"Office7";#N/A,#N/A,FALSE,"Labor"}</definedName>
    <definedName name="nose2" localSheetId="2" hidden="1">{#N/A,#N/A,FALSE,"E-1";#N/A,#N/A,FALSE,"E-2";#N/A,#N/A,FALSE,"F-1";#N/A,#N/A,FALSE,"F-2";#N/A,#N/A,FALSE,"F-3";#N/A,#N/A,FALSE,"F-4";#N/A,#N/A,FALSE,"F-5";#N/A,#N/A,FALSE,"F-6";#N/A,#N/A,FALSE,"Matrix"}</definedName>
    <definedName name="nose2" localSheetId="1" hidden="1">{#N/A,#N/A,FALSE,"E-1";#N/A,#N/A,FALSE,"E-2";#N/A,#N/A,FALSE,"F-1";#N/A,#N/A,FALSE,"F-2";#N/A,#N/A,FALSE,"F-3";#N/A,#N/A,FALSE,"F-4";#N/A,#N/A,FALSE,"F-5";#N/A,#N/A,FALSE,"F-6";#N/A,#N/A,FALSE,"Matrix"}</definedName>
    <definedName name="nose2" localSheetId="3" hidden="1">{#N/A,#N/A,FALSE,"E-1";#N/A,#N/A,FALSE,"E-2";#N/A,#N/A,FALSE,"F-1";#N/A,#N/A,FALSE,"F-2";#N/A,#N/A,FALSE,"F-3";#N/A,#N/A,FALSE,"F-4";#N/A,#N/A,FALSE,"F-5";#N/A,#N/A,FALSE,"F-6";#N/A,#N/A,FALSE,"Matrix"}</definedName>
    <definedName name="nose2" localSheetId="10" hidden="1">{#N/A,#N/A,FALSE,"E-1";#N/A,#N/A,FALSE,"E-2";#N/A,#N/A,FALSE,"F-1";#N/A,#N/A,FALSE,"F-2";#N/A,#N/A,FALSE,"F-3";#N/A,#N/A,FALSE,"F-4";#N/A,#N/A,FALSE,"F-5";#N/A,#N/A,FALSE,"F-6";#N/A,#N/A,FALSE,"Matrix"}</definedName>
    <definedName name="nose2" hidden="1">{#N/A,#N/A,FALSE,"E-1";#N/A,#N/A,FALSE,"E-2";#N/A,#N/A,FALSE,"F-1";#N/A,#N/A,FALSE,"F-2";#N/A,#N/A,FALSE,"F-3";#N/A,#N/A,FALSE,"F-4";#N/A,#N/A,FALSE,"F-5";#N/A,#N/A,FALSE,"F-6";#N/A,#N/A,FALSE,"Matrix"}</definedName>
    <definedName name="nose3" localSheetId="2" hidden="1">{#N/A,#N/A,FALSE,"Matrix";#N/A,#N/A,FALSE,"Executive";#N/A,#N/A,FALSE,"Summary"}</definedName>
    <definedName name="nose3" localSheetId="1" hidden="1">{#N/A,#N/A,FALSE,"Matrix";#N/A,#N/A,FALSE,"Executive";#N/A,#N/A,FALSE,"Summary"}</definedName>
    <definedName name="nose3" localSheetId="3" hidden="1">{#N/A,#N/A,FALSE,"Matrix";#N/A,#N/A,FALSE,"Executive";#N/A,#N/A,FALSE,"Summary"}</definedName>
    <definedName name="nose3" localSheetId="10" hidden="1">{#N/A,#N/A,FALSE,"Matrix";#N/A,#N/A,FALSE,"Executive";#N/A,#N/A,FALSE,"Summary"}</definedName>
    <definedName name="nose3" hidden="1">{#N/A,#N/A,FALSE,"Matrix";#N/A,#N/A,FALSE,"Executive";#N/A,#N/A,FALSE,"Summary"}</definedName>
    <definedName name="Nueva" localSheetId="2" hidden="1">{#N/A,#N/A,FALSE,"summary";#N/A,#N/A,FALSE,"SumGraph"}</definedName>
    <definedName name="Nueva" localSheetId="1" hidden="1">{#N/A,#N/A,FALSE,"summary";#N/A,#N/A,FALSE,"SumGraph"}</definedName>
    <definedName name="Nueva" localSheetId="3" hidden="1">{#N/A,#N/A,FALSE,"summary";#N/A,#N/A,FALSE,"SumGraph"}</definedName>
    <definedName name="Nueva" localSheetId="10" hidden="1">{#N/A,#N/A,FALSE,"summary";#N/A,#N/A,FALSE,"SumGraph"}</definedName>
    <definedName name="Nueva" hidden="1">{#N/A,#N/A,FALSE,"summary";#N/A,#N/A,FALSE,"SumGraph"}</definedName>
    <definedName name="nuevo" localSheetId="2" hidden="1">{#N/A,#N/A,FALSE,"masez (10)";#N/A,#N/A,FALSE,"masez (7)";#N/A,#N/A,FALSE,"masez (6)";#N/A,#N/A,FALSE,"masez (5)";#N/A,#N/A,FALSE,"masez (4)";#N/A,#N/A,FALSE,"masez (3)";#N/A,#N/A,FALSE,"masez (2)";#N/A,#N/A,FALSE,"GME";#N/A,#N/A,FALSE,"masez"}</definedName>
    <definedName name="nuevo" localSheetId="1" hidden="1">{#N/A,#N/A,FALSE,"masez (10)";#N/A,#N/A,FALSE,"masez (7)";#N/A,#N/A,FALSE,"masez (6)";#N/A,#N/A,FALSE,"masez (5)";#N/A,#N/A,FALSE,"masez (4)";#N/A,#N/A,FALSE,"masez (3)";#N/A,#N/A,FALSE,"masez (2)";#N/A,#N/A,FALSE,"GME";#N/A,#N/A,FALSE,"masez"}</definedName>
    <definedName name="nuevo" localSheetId="3" hidden="1">{#N/A,#N/A,FALSE,"masez (10)";#N/A,#N/A,FALSE,"masez (7)";#N/A,#N/A,FALSE,"masez (6)";#N/A,#N/A,FALSE,"masez (5)";#N/A,#N/A,FALSE,"masez (4)";#N/A,#N/A,FALSE,"masez (3)";#N/A,#N/A,FALSE,"masez (2)";#N/A,#N/A,FALSE,"GME";#N/A,#N/A,FALSE,"masez"}</definedName>
    <definedName name="nuevo" localSheetId="10" hidden="1">{#N/A,#N/A,FALSE,"masez (10)";#N/A,#N/A,FALSE,"masez (7)";#N/A,#N/A,FALSE,"masez (6)";#N/A,#N/A,FALSE,"masez (5)";#N/A,#N/A,FALSE,"masez (4)";#N/A,#N/A,FALSE,"masez (3)";#N/A,#N/A,FALSE,"masez (2)";#N/A,#N/A,FALSE,"GME";#N/A,#N/A,FALSE,"masez"}</definedName>
    <definedName name="nuevo" hidden="1">{#N/A,#N/A,FALSE,"masez (10)";#N/A,#N/A,FALSE,"masez (7)";#N/A,#N/A,FALSE,"masez (6)";#N/A,#N/A,FALSE,"masez (5)";#N/A,#N/A,FALSE,"masez (4)";#N/A,#N/A,FALSE,"masez (3)";#N/A,#N/A,FALSE,"masez (2)";#N/A,#N/A,FALSE,"GME";#N/A,#N/A,FALSE,"masez"}</definedName>
    <definedName name="ñlaskdla" localSheetId="2" hidden="1">{#N/A,#N/A,FALSE,"Total_OC015";#N/A,#N/A,FALSE,"ADMIN";#N/A,#N/A,FALSE,"PROCES";#N/A,#N/A,FALSE,"mecan";#N/A,#N/A,FALSE,"civil";#N/A,#N/A,FALSE,"CAÑER";#N/A,#N/A,FALSE,"ELEC";#N/A,#N/A,FALSE,"INSTR"}</definedName>
    <definedName name="ñlaskdla" localSheetId="1" hidden="1">{#N/A,#N/A,FALSE,"Total_OC015";#N/A,#N/A,FALSE,"ADMIN";#N/A,#N/A,FALSE,"PROCES";#N/A,#N/A,FALSE,"mecan";#N/A,#N/A,FALSE,"civil";#N/A,#N/A,FALSE,"CAÑER";#N/A,#N/A,FALSE,"ELEC";#N/A,#N/A,FALSE,"INSTR"}</definedName>
    <definedName name="ñlaskdla" localSheetId="3" hidden="1">{#N/A,#N/A,FALSE,"Total_OC015";#N/A,#N/A,FALSE,"ADMIN";#N/A,#N/A,FALSE,"PROCES";#N/A,#N/A,FALSE,"mecan";#N/A,#N/A,FALSE,"civil";#N/A,#N/A,FALSE,"CAÑER";#N/A,#N/A,FALSE,"ELEC";#N/A,#N/A,FALSE,"INSTR"}</definedName>
    <definedName name="ñlaskdla" localSheetId="10" hidden="1">{#N/A,#N/A,FALSE,"Total_OC015";#N/A,#N/A,FALSE,"ADMIN";#N/A,#N/A,FALSE,"PROCES";#N/A,#N/A,FALSE,"mecan";#N/A,#N/A,FALSE,"civil";#N/A,#N/A,FALSE,"CAÑER";#N/A,#N/A,FALSE,"ELEC";#N/A,#N/A,FALSE,"INSTR"}</definedName>
    <definedName name="ñlaskdla" hidden="1">{#N/A,#N/A,FALSE,"Total_OC015";#N/A,#N/A,FALSE,"ADMIN";#N/A,#N/A,FALSE,"PROCES";#N/A,#N/A,FALSE,"mecan";#N/A,#N/A,FALSE,"civil";#N/A,#N/A,FALSE,"CAÑER";#N/A,#N/A,FALSE,"ELEC";#N/A,#N/A,FALSE,"INSTR"}</definedName>
    <definedName name="ññ" localSheetId="2" hidden="1">{#N/A,#N/A,FALSE,"Total_OC015";#N/A,#N/A,FALSE,"ADMIN";#N/A,#N/A,FALSE,"PROCES";#N/A,#N/A,FALSE,"mecan";#N/A,#N/A,FALSE,"civil";#N/A,#N/A,FALSE,"CAÑER";#N/A,#N/A,FALSE,"ELEC";#N/A,#N/A,FALSE,"INSTR"}</definedName>
    <definedName name="ññ" localSheetId="1" hidden="1">{#N/A,#N/A,FALSE,"Total_OC015";#N/A,#N/A,FALSE,"ADMIN";#N/A,#N/A,FALSE,"PROCES";#N/A,#N/A,FALSE,"mecan";#N/A,#N/A,FALSE,"civil";#N/A,#N/A,FALSE,"CAÑER";#N/A,#N/A,FALSE,"ELEC";#N/A,#N/A,FALSE,"INSTR"}</definedName>
    <definedName name="ññ" localSheetId="3" hidden="1">{#N/A,#N/A,FALSE,"Total_OC015";#N/A,#N/A,FALSE,"ADMIN";#N/A,#N/A,FALSE,"PROCES";#N/A,#N/A,FALSE,"mecan";#N/A,#N/A,FALSE,"civil";#N/A,#N/A,FALSE,"CAÑER";#N/A,#N/A,FALSE,"ELEC";#N/A,#N/A,FALSE,"INSTR"}</definedName>
    <definedName name="ññ" localSheetId="10" hidden="1">{#N/A,#N/A,FALSE,"Total_OC015";#N/A,#N/A,FALSE,"ADMIN";#N/A,#N/A,FALSE,"PROCES";#N/A,#N/A,FALSE,"mecan";#N/A,#N/A,FALSE,"civil";#N/A,#N/A,FALSE,"CAÑER";#N/A,#N/A,FALSE,"ELEC";#N/A,#N/A,FALSE,"INSTR"}</definedName>
    <definedName name="ññ" hidden="1">{#N/A,#N/A,FALSE,"Total_OC015";#N/A,#N/A,FALSE,"ADMIN";#N/A,#N/A,FALSE,"PROCES";#N/A,#N/A,FALSE,"mecan";#N/A,#N/A,FALSE,"civil";#N/A,#N/A,FALSE,"CAÑER";#N/A,#N/A,FALSE,"ELEC";#N/A,#N/A,FALSE,"INSTR"}</definedName>
    <definedName name="o" localSheetId="2" hidden="1">{#N/A,#N/A,FALSE,"minas";#N/A,#N/A,FALSE,"Total_OC015";#N/A,#N/A,FALSE,"ADMIN";#N/A,#N/A,FALSE,"PROCES";#N/A,#N/A,FALSE,"civil";#N/A,#N/A,FALSE,"CAÑER";#N/A,#N/A,FALSE,"ELEC";#N/A,#N/A,FALSE,"INSTR";#N/A,#N/A,FALSE,"PDS";#N/A,#N/A,FALSE,"mecan"}</definedName>
    <definedName name="o" localSheetId="1" hidden="1">{#N/A,#N/A,FALSE,"minas";#N/A,#N/A,FALSE,"Total_OC015";#N/A,#N/A,FALSE,"ADMIN";#N/A,#N/A,FALSE,"PROCES";#N/A,#N/A,FALSE,"civil";#N/A,#N/A,FALSE,"CAÑER";#N/A,#N/A,FALSE,"ELEC";#N/A,#N/A,FALSE,"INSTR";#N/A,#N/A,FALSE,"PDS";#N/A,#N/A,FALSE,"mecan"}</definedName>
    <definedName name="o" localSheetId="3" hidden="1">{#N/A,#N/A,FALSE,"minas";#N/A,#N/A,FALSE,"Total_OC015";#N/A,#N/A,FALSE,"ADMIN";#N/A,#N/A,FALSE,"PROCES";#N/A,#N/A,FALSE,"civil";#N/A,#N/A,FALSE,"CAÑER";#N/A,#N/A,FALSE,"ELEC";#N/A,#N/A,FALSE,"INSTR";#N/A,#N/A,FALSE,"PDS";#N/A,#N/A,FALSE,"mecan"}</definedName>
    <definedName name="o" localSheetId="10" hidden="1">{#N/A,#N/A,FALSE,"minas";#N/A,#N/A,FALSE,"Total_OC015";#N/A,#N/A,FALSE,"ADMIN";#N/A,#N/A,FALSE,"PROCES";#N/A,#N/A,FALSE,"civil";#N/A,#N/A,FALSE,"CAÑER";#N/A,#N/A,FALSE,"ELEC";#N/A,#N/A,FALSE,"INSTR";#N/A,#N/A,FALSE,"PDS";#N/A,#N/A,FALSE,"mecan"}</definedName>
    <definedName name="o" hidden="1">{#N/A,#N/A,FALSE,"minas";#N/A,#N/A,FALSE,"Total_OC015";#N/A,#N/A,FALSE,"ADMIN";#N/A,#N/A,FALSE,"PROCES";#N/A,#N/A,FALSE,"civil";#N/A,#N/A,FALSE,"CAÑER";#N/A,#N/A,FALSE,"ELEC";#N/A,#N/A,FALSE,"INSTR";#N/A,#N/A,FALSE,"PDS";#N/A,#N/A,FALSE,"mecan"}</definedName>
    <definedName name="OBJETIVO" localSheetId="2" hidden="1">{"DETALLE_1996",#N/A,FALSE,"flujo";"DETALLE_1997",#N/A,FALSE,"flujo";"GASTOS_INCURRIDOS_1996",#N/A,FALSE,"flujo";"GASTOS_PROGRAMADOS_PARA_1997",#N/A,FALSE,"flujo";#N/A,#N/A,FALSE,"comparat";#N/A,#N/A,FALSE,"costos";#N/A,#N/A,FALSE,"proyctrol"}</definedName>
    <definedName name="OBJETIVO" localSheetId="1" hidden="1">{"DETALLE_1996",#N/A,FALSE,"flujo";"DETALLE_1997",#N/A,FALSE,"flujo";"GASTOS_INCURRIDOS_1996",#N/A,FALSE,"flujo";"GASTOS_PROGRAMADOS_PARA_1997",#N/A,FALSE,"flujo";#N/A,#N/A,FALSE,"comparat";#N/A,#N/A,FALSE,"costos";#N/A,#N/A,FALSE,"proyctrol"}</definedName>
    <definedName name="OBJETIVO" localSheetId="3" hidden="1">{"DETALLE_1996",#N/A,FALSE,"flujo";"DETALLE_1997",#N/A,FALSE,"flujo";"GASTOS_INCURRIDOS_1996",#N/A,FALSE,"flujo";"GASTOS_PROGRAMADOS_PARA_1997",#N/A,FALSE,"flujo";#N/A,#N/A,FALSE,"comparat";#N/A,#N/A,FALSE,"costos";#N/A,#N/A,FALSE,"proyctrol"}</definedName>
    <definedName name="OBJETIVO" localSheetId="10" hidden="1">{"DETALLE_1996",#N/A,FALSE,"flujo";"DETALLE_1997",#N/A,FALSE,"flujo";"GASTOS_INCURRIDOS_1996",#N/A,FALSE,"flujo";"GASTOS_PROGRAMADOS_PARA_1997",#N/A,FALSE,"flujo";#N/A,#N/A,FALSE,"comparat";#N/A,#N/A,FALSE,"costos";#N/A,#N/A,FALSE,"proyctrol"}</definedName>
    <definedName name="OBJETIVO" hidden="1">{"DETALLE_1996",#N/A,FALSE,"flujo";"DETALLE_1997",#N/A,FALSE,"flujo";"GASTOS_INCURRIDOS_1996",#N/A,FALSE,"flujo";"GASTOS_PROGRAMADOS_PARA_1997",#N/A,FALSE,"flujo";#N/A,#N/A,FALSE,"comparat";#N/A,#N/A,FALSE,"costos";#N/A,#N/A,FALSE,"proyctrol"}</definedName>
    <definedName name="OLA" localSheetId="2" hidden="1">{"DETALLE_1996",#N/A,FALSE,"flujo";"DETALLE_1997",#N/A,FALSE,"flujo";"GASTOS_INCURRIDOS_1996",#N/A,FALSE,"flujo";"GASTOS_PROGRAMADOS_PARA_1997",#N/A,FALSE,"flujo";#N/A,#N/A,FALSE,"comparat";#N/A,#N/A,FALSE,"costos";#N/A,#N/A,FALSE,"proyctrol"}</definedName>
    <definedName name="OLA" localSheetId="1" hidden="1">{"DETALLE_1996",#N/A,FALSE,"flujo";"DETALLE_1997",#N/A,FALSE,"flujo";"GASTOS_INCURRIDOS_1996",#N/A,FALSE,"flujo";"GASTOS_PROGRAMADOS_PARA_1997",#N/A,FALSE,"flujo";#N/A,#N/A,FALSE,"comparat";#N/A,#N/A,FALSE,"costos";#N/A,#N/A,FALSE,"proyctrol"}</definedName>
    <definedName name="OLA" localSheetId="3" hidden="1">{"DETALLE_1996",#N/A,FALSE,"flujo";"DETALLE_1997",#N/A,FALSE,"flujo";"GASTOS_INCURRIDOS_1996",#N/A,FALSE,"flujo";"GASTOS_PROGRAMADOS_PARA_1997",#N/A,FALSE,"flujo";#N/A,#N/A,FALSE,"comparat";#N/A,#N/A,FALSE,"costos";#N/A,#N/A,FALSE,"proyctrol"}</definedName>
    <definedName name="OLA" localSheetId="10" hidden="1">{"DETALLE_1996",#N/A,FALSE,"flujo";"DETALLE_1997",#N/A,FALSE,"flujo";"GASTOS_INCURRIDOS_1996",#N/A,FALSE,"flujo";"GASTOS_PROGRAMADOS_PARA_1997",#N/A,FALSE,"flujo";#N/A,#N/A,FALSE,"comparat";#N/A,#N/A,FALSE,"costos";#N/A,#N/A,FALSE,"proyctrol"}</definedName>
    <definedName name="OLA" hidden="1">{"DETALLE_1996",#N/A,FALSE,"flujo";"DETALLE_1997",#N/A,FALSE,"flujo";"GASTOS_INCURRIDOS_1996",#N/A,FALSE,"flujo";"GASTOS_PROGRAMADOS_PARA_1997",#N/A,FALSE,"flujo";#N/A,#N/A,FALSE,"comparat";#N/A,#N/A,FALSE,"costos";#N/A,#N/A,FALSE,"proyctrol"}</definedName>
    <definedName name="oo" localSheetId="2" hidden="1">{#N/A,#N/A,FALSE,"Total_OC015";#N/A,#N/A,FALSE,"ADMIN";#N/A,#N/A,FALSE,"PROCES";#N/A,#N/A,FALSE,"mecan";#N/A,#N/A,FALSE,"civil";#N/A,#N/A,FALSE,"CAÑER";#N/A,#N/A,FALSE,"ELEC";#N/A,#N/A,FALSE,"INSTR"}</definedName>
    <definedName name="oo" localSheetId="1" hidden="1">{#N/A,#N/A,FALSE,"Total_OC015";#N/A,#N/A,FALSE,"ADMIN";#N/A,#N/A,FALSE,"PROCES";#N/A,#N/A,FALSE,"mecan";#N/A,#N/A,FALSE,"civil";#N/A,#N/A,FALSE,"CAÑER";#N/A,#N/A,FALSE,"ELEC";#N/A,#N/A,FALSE,"INSTR"}</definedName>
    <definedName name="oo" localSheetId="3" hidden="1">{#N/A,#N/A,FALSE,"Total_OC015";#N/A,#N/A,FALSE,"ADMIN";#N/A,#N/A,FALSE,"PROCES";#N/A,#N/A,FALSE,"mecan";#N/A,#N/A,FALSE,"civil";#N/A,#N/A,FALSE,"CAÑER";#N/A,#N/A,FALSE,"ELEC";#N/A,#N/A,FALSE,"INSTR"}</definedName>
    <definedName name="oo" localSheetId="10" hidden="1">{#N/A,#N/A,FALSE,"Total_OC015";#N/A,#N/A,FALSE,"ADMIN";#N/A,#N/A,FALSE,"PROCES";#N/A,#N/A,FALSE,"mecan";#N/A,#N/A,FALSE,"civil";#N/A,#N/A,FALSE,"CAÑER";#N/A,#N/A,FALSE,"ELEC";#N/A,#N/A,FALSE,"INSTR"}</definedName>
    <definedName name="oo" hidden="1">{#N/A,#N/A,FALSE,"Total_OC015";#N/A,#N/A,FALSE,"ADMIN";#N/A,#N/A,FALSE,"PROCES";#N/A,#N/A,FALSE,"mecan";#N/A,#N/A,FALSE,"civil";#N/A,#N/A,FALSE,"CAÑER";#N/A,#N/A,FALSE,"ELEC";#N/A,#N/A,FALSE,"INSTR"}</definedName>
    <definedName name="opopopo" localSheetId="2" hidden="1">{#N/A,#N/A,FALSE,"Total_OC015";#N/A,#N/A,FALSE,"ADMIN";#N/A,#N/A,FALSE,"PROCES";#N/A,#N/A,FALSE,"mecan";#N/A,#N/A,FALSE,"civil";#N/A,#N/A,FALSE,"CAÑER";#N/A,#N/A,FALSE,"ELEC";#N/A,#N/A,FALSE,"INSTR"}</definedName>
    <definedName name="opopopo" localSheetId="1" hidden="1">{#N/A,#N/A,FALSE,"Total_OC015";#N/A,#N/A,FALSE,"ADMIN";#N/A,#N/A,FALSE,"PROCES";#N/A,#N/A,FALSE,"mecan";#N/A,#N/A,FALSE,"civil";#N/A,#N/A,FALSE,"CAÑER";#N/A,#N/A,FALSE,"ELEC";#N/A,#N/A,FALSE,"INSTR"}</definedName>
    <definedName name="opopopo" localSheetId="3" hidden="1">{#N/A,#N/A,FALSE,"Total_OC015";#N/A,#N/A,FALSE,"ADMIN";#N/A,#N/A,FALSE,"PROCES";#N/A,#N/A,FALSE,"mecan";#N/A,#N/A,FALSE,"civil";#N/A,#N/A,FALSE,"CAÑER";#N/A,#N/A,FALSE,"ELEC";#N/A,#N/A,FALSE,"INSTR"}</definedName>
    <definedName name="opopopo" localSheetId="10" hidden="1">{#N/A,#N/A,FALSE,"Total_OC015";#N/A,#N/A,FALSE,"ADMIN";#N/A,#N/A,FALSE,"PROCES";#N/A,#N/A,FALSE,"mecan";#N/A,#N/A,FALSE,"civil";#N/A,#N/A,FALSE,"CAÑER";#N/A,#N/A,FALSE,"ELEC";#N/A,#N/A,FALSE,"INSTR"}</definedName>
    <definedName name="opopopo" hidden="1">{#N/A,#N/A,FALSE,"Total_OC015";#N/A,#N/A,FALSE,"ADMIN";#N/A,#N/A,FALSE,"PROCES";#N/A,#N/A,FALSE,"mecan";#N/A,#N/A,FALSE,"civil";#N/A,#N/A,FALSE,"CAÑER";#N/A,#N/A,FALSE,"ELEC";#N/A,#N/A,FALSE,"INSTR"}</definedName>
    <definedName name="ORGA" localSheetId="2" hidden="1">{#N/A,#N/A,FALSE,"DET-CAMB.";#N/A,#N/A,FALSE,"PRESUP.";#N/A,#N/A,FALSE,"RESUMEN";#N/A,#N/A,FALSE,"CT";#N/A,#N/A,FALSE,"PD";#N/A,#N/A,FALSE,"PR"}</definedName>
    <definedName name="ORGA" localSheetId="1" hidden="1">{#N/A,#N/A,FALSE,"DET-CAMB.";#N/A,#N/A,FALSE,"PRESUP.";#N/A,#N/A,FALSE,"RESUMEN";#N/A,#N/A,FALSE,"CT";#N/A,#N/A,FALSE,"PD";#N/A,#N/A,FALSE,"PR"}</definedName>
    <definedName name="ORGA" localSheetId="3" hidden="1">{#N/A,#N/A,FALSE,"DET-CAMB.";#N/A,#N/A,FALSE,"PRESUP.";#N/A,#N/A,FALSE,"RESUMEN";#N/A,#N/A,FALSE,"CT";#N/A,#N/A,FALSE,"PD";#N/A,#N/A,FALSE,"PR"}</definedName>
    <definedName name="ORGA" localSheetId="10" hidden="1">{#N/A,#N/A,FALSE,"DET-CAMB.";#N/A,#N/A,FALSE,"PRESUP.";#N/A,#N/A,FALSE,"RESUMEN";#N/A,#N/A,FALSE,"CT";#N/A,#N/A,FALSE,"PD";#N/A,#N/A,FALSE,"PR"}</definedName>
    <definedName name="ORGA" hidden="1">{#N/A,#N/A,FALSE,"DET-CAMB.";#N/A,#N/A,FALSE,"PRESUP.";#N/A,#N/A,FALSE,"RESUMEN";#N/A,#N/A,FALSE,"CT";#N/A,#N/A,FALSE,"PD";#N/A,#N/A,FALSE,"PR"}</definedName>
    <definedName name="OSCAR" localSheetId="2" hidden="1">{"DETALLE_1996",#N/A,FALSE,"flujo";"DETALLE_1997",#N/A,FALSE,"flujo";"GASTOS_INCURRIDOS_1996",#N/A,FALSE,"flujo";"GASTOS_PROGRAMADOS_PARA_1997",#N/A,FALSE,"flujo";#N/A,#N/A,FALSE,"comparat";#N/A,#N/A,FALSE,"costos";#N/A,#N/A,FALSE,"proyctrol"}</definedName>
    <definedName name="OSCAR" localSheetId="1" hidden="1">{"DETALLE_1996",#N/A,FALSE,"flujo";"DETALLE_1997",#N/A,FALSE,"flujo";"GASTOS_INCURRIDOS_1996",#N/A,FALSE,"flujo";"GASTOS_PROGRAMADOS_PARA_1997",#N/A,FALSE,"flujo";#N/A,#N/A,FALSE,"comparat";#N/A,#N/A,FALSE,"costos";#N/A,#N/A,FALSE,"proyctrol"}</definedName>
    <definedName name="OSCAR" localSheetId="3" hidden="1">{"DETALLE_1996",#N/A,FALSE,"flujo";"DETALLE_1997",#N/A,FALSE,"flujo";"GASTOS_INCURRIDOS_1996",#N/A,FALSE,"flujo";"GASTOS_PROGRAMADOS_PARA_1997",#N/A,FALSE,"flujo";#N/A,#N/A,FALSE,"comparat";#N/A,#N/A,FALSE,"costos";#N/A,#N/A,FALSE,"proyctrol"}</definedName>
    <definedName name="OSCAR" localSheetId="10" hidden="1">{"DETALLE_1996",#N/A,FALSE,"flujo";"DETALLE_1997",#N/A,FALSE,"flujo";"GASTOS_INCURRIDOS_1996",#N/A,FALSE,"flujo";"GASTOS_PROGRAMADOS_PARA_1997",#N/A,FALSE,"flujo";#N/A,#N/A,FALSE,"comparat";#N/A,#N/A,FALSE,"costos";#N/A,#N/A,FALSE,"proyctrol"}</definedName>
    <definedName name="OSCAR" hidden="1">{"DETALLE_1996",#N/A,FALSE,"flujo";"DETALLE_1997",#N/A,FALSE,"flujo";"GASTOS_INCURRIDOS_1996",#N/A,FALSE,"flujo";"GASTOS_PROGRAMADOS_PARA_1997",#N/A,FALSE,"flujo";#N/A,#N/A,FALSE,"comparat";#N/A,#N/A,FALSE,"costos";#N/A,#N/A,FALSE,"proyctrol"}</definedName>
    <definedName name="Oth" localSheetId="2" hidden="1">{"CorpB_Profit",#N/A,FALSE,"Reports (B)";"CorpB_cash",#N/A,FALSE,"Reports (B)";"CorpB_Cash1",#N/A,FALSE,"Reports (B)";"CorpB_Bsheet",#N/A,FALSE,"Reports (B)"}</definedName>
    <definedName name="Oth" localSheetId="1" hidden="1">{"CorpB_Profit",#N/A,FALSE,"Reports (B)";"CorpB_cash",#N/A,FALSE,"Reports (B)";"CorpB_Cash1",#N/A,FALSE,"Reports (B)";"CorpB_Bsheet",#N/A,FALSE,"Reports (B)"}</definedName>
    <definedName name="Oth" localSheetId="3" hidden="1">{"CorpB_Profit",#N/A,FALSE,"Reports (B)";"CorpB_cash",#N/A,FALSE,"Reports (B)";"CorpB_Cash1",#N/A,FALSE,"Reports (B)";"CorpB_Bsheet",#N/A,FALSE,"Reports (B)"}</definedName>
    <definedName name="Oth" localSheetId="10" hidden="1">{"CorpB_Profit",#N/A,FALSE,"Reports (B)";"CorpB_cash",#N/A,FALSE,"Reports (B)";"CorpB_Cash1",#N/A,FALSE,"Reports (B)";"CorpB_Bsheet",#N/A,FALSE,"Reports (B)"}</definedName>
    <definedName name="Oth" hidden="1">{"CorpB_Profit",#N/A,FALSE,"Reports (B)";"CorpB_cash",#N/A,FALSE,"Reports (B)";"CorpB_Cash1",#N/A,FALSE,"Reports (B)";"CorpB_Bsheet",#N/A,FALSE,"Reports (B)"}</definedName>
    <definedName name="p" localSheetId="2" hidden="1">{#N/A,#N/A,TRUE,"Est. de Fact.";#N/A,#N/A,TRUE,"Capitulo 19";#N/A,#N/A,TRUE,"Proyecto P855"}</definedName>
    <definedName name="p" localSheetId="1" hidden="1">{#N/A,#N/A,TRUE,"Est. de Fact.";#N/A,#N/A,TRUE,"Capitulo 19";#N/A,#N/A,TRUE,"Proyecto P855"}</definedName>
    <definedName name="p" localSheetId="3" hidden="1">{#N/A,#N/A,TRUE,"Est. de Fact.";#N/A,#N/A,TRUE,"Capitulo 19";#N/A,#N/A,TRUE,"Proyecto P855"}</definedName>
    <definedName name="p" localSheetId="10" hidden="1">{#N/A,#N/A,TRUE,"Est. de Fact.";#N/A,#N/A,TRUE,"Capitulo 19";#N/A,#N/A,TRUE,"Proyecto P855"}</definedName>
    <definedName name="p" hidden="1">{#N/A,#N/A,TRUE,"Est. de Fact.";#N/A,#N/A,TRUE,"Capitulo 19";#N/A,#N/A,TRUE,"Proyecto P855"}</definedName>
    <definedName name="pens" localSheetId="2" hidden="1">{#N/A,#N/A,FALSE,"DET-CAMB.";#N/A,#N/A,FALSE,"PRESUP.";#N/A,#N/A,FALSE,"RESUMEN";#N/A,#N/A,FALSE,"CT";#N/A,#N/A,FALSE,"PD";#N/A,#N/A,FALSE,"PR"}</definedName>
    <definedName name="pens" localSheetId="1" hidden="1">{#N/A,#N/A,FALSE,"DET-CAMB.";#N/A,#N/A,FALSE,"PRESUP.";#N/A,#N/A,FALSE,"RESUMEN";#N/A,#N/A,FALSE,"CT";#N/A,#N/A,FALSE,"PD";#N/A,#N/A,FALSE,"PR"}</definedName>
    <definedName name="pens" localSheetId="3" hidden="1">{#N/A,#N/A,FALSE,"DET-CAMB.";#N/A,#N/A,FALSE,"PRESUP.";#N/A,#N/A,FALSE,"RESUMEN";#N/A,#N/A,FALSE,"CT";#N/A,#N/A,FALSE,"PD";#N/A,#N/A,FALSE,"PR"}</definedName>
    <definedName name="pens" localSheetId="10" hidden="1">{#N/A,#N/A,FALSE,"DET-CAMB.";#N/A,#N/A,FALSE,"PRESUP.";#N/A,#N/A,FALSE,"RESUMEN";#N/A,#N/A,FALSE,"CT";#N/A,#N/A,FALSE,"PD";#N/A,#N/A,FALSE,"PR"}</definedName>
    <definedName name="pens" hidden="1">{#N/A,#N/A,FALSE,"DET-CAMB.";#N/A,#N/A,FALSE,"PRESUP.";#N/A,#N/A,FALSE,"RESUMEN";#N/A,#N/A,FALSE,"CT";#N/A,#N/A,FALSE,"PD";#N/A,#N/A,FALSE,"PR"}</definedName>
    <definedName name="PENSIONADO" localSheetId="2" hidden="1">{#N/A,#N/A,FALSE,"DET-CAMB.";#N/A,#N/A,FALSE,"PRESUP.";#N/A,#N/A,FALSE,"RESUMEN";#N/A,#N/A,FALSE,"CT";#N/A,#N/A,FALSE,"PD";#N/A,#N/A,FALSE,"PR"}</definedName>
    <definedName name="PENSIONADO" localSheetId="1" hidden="1">{#N/A,#N/A,FALSE,"DET-CAMB.";#N/A,#N/A,FALSE,"PRESUP.";#N/A,#N/A,FALSE,"RESUMEN";#N/A,#N/A,FALSE,"CT";#N/A,#N/A,FALSE,"PD";#N/A,#N/A,FALSE,"PR"}</definedName>
    <definedName name="PENSIONADO" localSheetId="3" hidden="1">{#N/A,#N/A,FALSE,"DET-CAMB.";#N/A,#N/A,FALSE,"PRESUP.";#N/A,#N/A,FALSE,"RESUMEN";#N/A,#N/A,FALSE,"CT";#N/A,#N/A,FALSE,"PD";#N/A,#N/A,FALSE,"PR"}</definedName>
    <definedName name="PENSIONADO" localSheetId="10" hidden="1">{#N/A,#N/A,FALSE,"DET-CAMB.";#N/A,#N/A,FALSE,"PRESUP.";#N/A,#N/A,FALSE,"RESUMEN";#N/A,#N/A,FALSE,"CT";#N/A,#N/A,FALSE,"PD";#N/A,#N/A,FALSE,"PR"}</definedName>
    <definedName name="PENSIONADO" hidden="1">{#N/A,#N/A,FALSE,"DET-CAMB.";#N/A,#N/A,FALSE,"PRESUP.";#N/A,#N/A,FALSE,"RESUMEN";#N/A,#N/A,FALSE,"CT";#N/A,#N/A,FALSE,"PD";#N/A,#N/A,FALSE,"PR"}</definedName>
    <definedName name="perso" localSheetId="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i" localSheetId="2" hidden="1">{#N/A,#N/A,FALSE,"masez (10)";#N/A,#N/A,FALSE,"masez (7)";#N/A,#N/A,FALSE,"masez (6)";#N/A,#N/A,FALSE,"masez (5)";#N/A,#N/A,FALSE,"masez (4)";#N/A,#N/A,FALSE,"masez (3)";#N/A,#N/A,FALSE,"masez (2)";#N/A,#N/A,FALSE,"GME";#N/A,#N/A,FALSE,"masez"}</definedName>
    <definedName name="pi" localSheetId="1" hidden="1">{#N/A,#N/A,FALSE,"masez (10)";#N/A,#N/A,FALSE,"masez (7)";#N/A,#N/A,FALSE,"masez (6)";#N/A,#N/A,FALSE,"masez (5)";#N/A,#N/A,FALSE,"masez (4)";#N/A,#N/A,FALSE,"masez (3)";#N/A,#N/A,FALSE,"masez (2)";#N/A,#N/A,FALSE,"GME";#N/A,#N/A,FALSE,"masez"}</definedName>
    <definedName name="pi" localSheetId="3" hidden="1">{#N/A,#N/A,FALSE,"masez (10)";#N/A,#N/A,FALSE,"masez (7)";#N/A,#N/A,FALSE,"masez (6)";#N/A,#N/A,FALSE,"masez (5)";#N/A,#N/A,FALSE,"masez (4)";#N/A,#N/A,FALSE,"masez (3)";#N/A,#N/A,FALSE,"masez (2)";#N/A,#N/A,FALSE,"GME";#N/A,#N/A,FALSE,"masez"}</definedName>
    <definedName name="pi" localSheetId="10" hidden="1">{#N/A,#N/A,FALSE,"masez (10)";#N/A,#N/A,FALSE,"masez (7)";#N/A,#N/A,FALSE,"masez (6)";#N/A,#N/A,FALSE,"masez (5)";#N/A,#N/A,FALSE,"masez (4)";#N/A,#N/A,FALSE,"masez (3)";#N/A,#N/A,FALSE,"masez (2)";#N/A,#N/A,FALSE,"GME";#N/A,#N/A,FALSE,"masez"}</definedName>
    <definedName name="pi" hidden="1">{#N/A,#N/A,FALSE,"masez (10)";#N/A,#N/A,FALSE,"masez (7)";#N/A,#N/A,FALSE,"masez (6)";#N/A,#N/A,FALSE,"masez (5)";#N/A,#N/A,FALSE,"masez (4)";#N/A,#N/A,FALSE,"masez (3)";#N/A,#N/A,FALSE,"masez (2)";#N/A,#N/A,FALSE,"GME";#N/A,#N/A,FALSE,"masez"}</definedName>
    <definedName name="pico" localSheetId="2" hidden="1">{#N/A,#N/A,FALSE,"masez (10)";#N/A,#N/A,FALSE,"masez (7)";#N/A,#N/A,FALSE,"masez (6)";#N/A,#N/A,FALSE,"masez (5)";#N/A,#N/A,FALSE,"masez (4)";#N/A,#N/A,FALSE,"masez (3)";#N/A,#N/A,FALSE,"masez (2)";#N/A,#N/A,FALSE,"GME";#N/A,#N/A,FALSE,"masez"}</definedName>
    <definedName name="pico" localSheetId="1" hidden="1">{#N/A,#N/A,FALSE,"masez (10)";#N/A,#N/A,FALSE,"masez (7)";#N/A,#N/A,FALSE,"masez (6)";#N/A,#N/A,FALSE,"masez (5)";#N/A,#N/A,FALSE,"masez (4)";#N/A,#N/A,FALSE,"masez (3)";#N/A,#N/A,FALSE,"masez (2)";#N/A,#N/A,FALSE,"GME";#N/A,#N/A,FALSE,"masez"}</definedName>
    <definedName name="pico" localSheetId="3" hidden="1">{#N/A,#N/A,FALSE,"masez (10)";#N/A,#N/A,FALSE,"masez (7)";#N/A,#N/A,FALSE,"masez (6)";#N/A,#N/A,FALSE,"masez (5)";#N/A,#N/A,FALSE,"masez (4)";#N/A,#N/A,FALSE,"masez (3)";#N/A,#N/A,FALSE,"masez (2)";#N/A,#N/A,FALSE,"GME";#N/A,#N/A,FALSE,"masez"}</definedName>
    <definedName name="pico" localSheetId="10" hidden="1">{#N/A,#N/A,FALSE,"masez (10)";#N/A,#N/A,FALSE,"masez (7)";#N/A,#N/A,FALSE,"masez (6)";#N/A,#N/A,FALSE,"masez (5)";#N/A,#N/A,FALSE,"masez (4)";#N/A,#N/A,FALSE,"masez (3)";#N/A,#N/A,FALSE,"masez (2)";#N/A,#N/A,FALSE,"GME";#N/A,#N/A,FALSE,"masez"}</definedName>
    <definedName name="pico" hidden="1">{#N/A,#N/A,FALSE,"masez (10)";#N/A,#N/A,FALSE,"masez (7)";#N/A,#N/A,FALSE,"masez (6)";#N/A,#N/A,FALSE,"masez (5)";#N/A,#N/A,FALSE,"masez (4)";#N/A,#N/A,FALSE,"masez (3)";#N/A,#N/A,FALSE,"masez (2)";#N/A,#N/A,FALSE,"GME";#N/A,#N/A,FALSE,"masez"}</definedName>
    <definedName name="plan" localSheetId="2" hidden="1">{#N/A,#N/A,FALSE,"masez (10)";#N/A,#N/A,FALSE,"masez (7)";#N/A,#N/A,FALSE,"masez (6)";#N/A,#N/A,FALSE,"masez (5)";#N/A,#N/A,FALSE,"masez (4)";#N/A,#N/A,FALSE,"masez (3)";#N/A,#N/A,FALSE,"masez (2)";#N/A,#N/A,FALSE,"GME";#N/A,#N/A,FALSE,"masez"}</definedName>
    <definedName name="plan" localSheetId="1" hidden="1">{#N/A,#N/A,FALSE,"masez (10)";#N/A,#N/A,FALSE,"masez (7)";#N/A,#N/A,FALSE,"masez (6)";#N/A,#N/A,FALSE,"masez (5)";#N/A,#N/A,FALSE,"masez (4)";#N/A,#N/A,FALSE,"masez (3)";#N/A,#N/A,FALSE,"masez (2)";#N/A,#N/A,FALSE,"GME";#N/A,#N/A,FALSE,"masez"}</definedName>
    <definedName name="plan" localSheetId="3" hidden="1">{#N/A,#N/A,FALSE,"masez (10)";#N/A,#N/A,FALSE,"masez (7)";#N/A,#N/A,FALSE,"masez (6)";#N/A,#N/A,FALSE,"masez (5)";#N/A,#N/A,FALSE,"masez (4)";#N/A,#N/A,FALSE,"masez (3)";#N/A,#N/A,FALSE,"masez (2)";#N/A,#N/A,FALSE,"GME";#N/A,#N/A,FALSE,"masez"}</definedName>
    <definedName name="plan" localSheetId="10" hidden="1">{#N/A,#N/A,FALSE,"masez (10)";#N/A,#N/A,FALSE,"masez (7)";#N/A,#N/A,FALSE,"masez (6)";#N/A,#N/A,FALSE,"masez (5)";#N/A,#N/A,FALSE,"masez (4)";#N/A,#N/A,FALSE,"masez (3)";#N/A,#N/A,FALSE,"masez (2)";#N/A,#N/A,FALSE,"GME";#N/A,#N/A,FALSE,"masez"}</definedName>
    <definedName name="plan" hidden="1">{#N/A,#N/A,FALSE,"masez (10)";#N/A,#N/A,FALSE,"masez (7)";#N/A,#N/A,FALSE,"masez (6)";#N/A,#N/A,FALSE,"masez (5)";#N/A,#N/A,FALSE,"masez (4)";#N/A,#N/A,FALSE,"masez (3)";#N/A,#N/A,FALSE,"masez (2)";#N/A,#N/A,FALSE,"GME";#N/A,#N/A,FALSE,"masez"}</definedName>
    <definedName name="pp" localSheetId="2"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p" localSheetId="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p" localSheetId="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p" localSheetId="10"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p"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pp" localSheetId="2"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ppp" localSheetId="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ppp" localSheetId="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ppp" localSheetId="10"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ppp"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ppspsps" localSheetId="2"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ppspsps" localSheetId="1"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ppspsps" localSheetId="3"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ppspsps" localSheetId="10"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ppspsps"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PR" localSheetId="2" hidden="1">{#N/A,#N/A,FALSE,"DET-CAMB.";#N/A,#N/A,FALSE,"PRESUP.";#N/A,#N/A,FALSE,"RESUMEN";#N/A,#N/A,FALSE,"CT";#N/A,#N/A,FALSE,"PD";#N/A,#N/A,FALSE,"PR"}</definedName>
    <definedName name="PR" localSheetId="1" hidden="1">{#N/A,#N/A,FALSE,"DET-CAMB.";#N/A,#N/A,FALSE,"PRESUP.";#N/A,#N/A,FALSE,"RESUMEN";#N/A,#N/A,FALSE,"CT";#N/A,#N/A,FALSE,"PD";#N/A,#N/A,FALSE,"PR"}</definedName>
    <definedName name="PR" localSheetId="3" hidden="1">{#N/A,#N/A,FALSE,"DET-CAMB.";#N/A,#N/A,FALSE,"PRESUP.";#N/A,#N/A,FALSE,"RESUMEN";#N/A,#N/A,FALSE,"CT";#N/A,#N/A,FALSE,"PD";#N/A,#N/A,FALSE,"PR"}</definedName>
    <definedName name="PR" localSheetId="10" hidden="1">{#N/A,#N/A,FALSE,"DET-CAMB.";#N/A,#N/A,FALSE,"PRESUP.";#N/A,#N/A,FALSE,"RESUMEN";#N/A,#N/A,FALSE,"CT";#N/A,#N/A,FALSE,"PD";#N/A,#N/A,FALSE,"PR"}</definedName>
    <definedName name="PR" hidden="1">{#N/A,#N/A,FALSE,"DET-CAMB.";#N/A,#N/A,FALSE,"PRESUP.";#N/A,#N/A,FALSE,"RESUMEN";#N/A,#N/A,FALSE,"CT";#N/A,#N/A,FALSE,"PD";#N/A,#N/A,FALSE,"PR"}</definedName>
    <definedName name="prechancado" localSheetId="2" hidden="1">{#N/A,#N/A,FALSE,"RESUMEN";#N/A,#N/A,FALSE,"GG-GI";#N/A,#N/A,FALSE,"AMB";#N/A,#N/A,FALSE,"EyR";#N/A,#N/A,FALSE,"UCP";#N/A,#N/A,FALSE,"IND";#N/A,#N/A,FALSE,"LR";#N/A,#N/A,FALSE,"PRV";#N/A,#N/A,FALSE,"TÚNELES";#N/A,#N/A,FALSE,"IDT";#N/A,#N/A,FALSE,"ING"}</definedName>
    <definedName name="prechancado" localSheetId="1" hidden="1">{#N/A,#N/A,FALSE,"RESUMEN";#N/A,#N/A,FALSE,"GG-GI";#N/A,#N/A,FALSE,"AMB";#N/A,#N/A,FALSE,"EyR";#N/A,#N/A,FALSE,"UCP";#N/A,#N/A,FALSE,"IND";#N/A,#N/A,FALSE,"LR";#N/A,#N/A,FALSE,"PRV";#N/A,#N/A,FALSE,"TÚNELES";#N/A,#N/A,FALSE,"IDT";#N/A,#N/A,FALSE,"ING"}</definedName>
    <definedName name="prechancado" localSheetId="3" hidden="1">{#N/A,#N/A,FALSE,"RESUMEN";#N/A,#N/A,FALSE,"GG-GI";#N/A,#N/A,FALSE,"AMB";#N/A,#N/A,FALSE,"EyR";#N/A,#N/A,FALSE,"UCP";#N/A,#N/A,FALSE,"IND";#N/A,#N/A,FALSE,"LR";#N/A,#N/A,FALSE,"PRV";#N/A,#N/A,FALSE,"TÚNELES";#N/A,#N/A,FALSE,"IDT";#N/A,#N/A,FALSE,"ING"}</definedName>
    <definedName name="prechancado" localSheetId="10" hidden="1">{#N/A,#N/A,FALSE,"RESUMEN";#N/A,#N/A,FALSE,"GG-GI";#N/A,#N/A,FALSE,"AMB";#N/A,#N/A,FALSE,"EyR";#N/A,#N/A,FALSE,"UCP";#N/A,#N/A,FALSE,"IND";#N/A,#N/A,FALSE,"LR";#N/A,#N/A,FALSE,"PRV";#N/A,#N/A,FALSE,"TÚNELES";#N/A,#N/A,FALSE,"IDT";#N/A,#N/A,FALSE,"ING"}</definedName>
    <definedName name="prechancado" hidden="1">{#N/A,#N/A,FALSE,"RESUMEN";#N/A,#N/A,FALSE,"GG-GI";#N/A,#N/A,FALSE,"AMB";#N/A,#N/A,FALSE,"EyR";#N/A,#N/A,FALSE,"UCP";#N/A,#N/A,FALSE,"IND";#N/A,#N/A,FALSE,"LR";#N/A,#N/A,FALSE,"PRV";#N/A,#N/A,FALSE,"TÚNELES";#N/A,#N/A,FALSE,"IDT";#N/A,#N/A,FALSE,"ING"}</definedName>
    <definedName name="Prog_completo" localSheetId="2" hidden="1">{"DETALLE_1996",#N/A,FALSE,"flujo";"DETALLE_1997",#N/A,FALSE,"flujo";"GASTOS_INCURRIDOS_1996",#N/A,FALSE,"flujo";"GASTOS_PROGRAMADOS_PARA_1997",#N/A,FALSE,"flujo";#N/A,#N/A,FALSE,"comparat";#N/A,#N/A,FALSE,"costos";#N/A,#N/A,FALSE,"proyctrol"}</definedName>
    <definedName name="Prog_completo" localSheetId="1" hidden="1">{"DETALLE_1996",#N/A,FALSE,"flujo";"DETALLE_1997",#N/A,FALSE,"flujo";"GASTOS_INCURRIDOS_1996",#N/A,FALSE,"flujo";"GASTOS_PROGRAMADOS_PARA_1997",#N/A,FALSE,"flujo";#N/A,#N/A,FALSE,"comparat";#N/A,#N/A,FALSE,"costos";#N/A,#N/A,FALSE,"proyctrol"}</definedName>
    <definedName name="Prog_completo" localSheetId="3" hidden="1">{"DETALLE_1996",#N/A,FALSE,"flujo";"DETALLE_1997",#N/A,FALSE,"flujo";"GASTOS_INCURRIDOS_1996",#N/A,FALSE,"flujo";"GASTOS_PROGRAMADOS_PARA_1997",#N/A,FALSE,"flujo";#N/A,#N/A,FALSE,"comparat";#N/A,#N/A,FALSE,"costos";#N/A,#N/A,FALSE,"proyctrol"}</definedName>
    <definedName name="Prog_completo" localSheetId="10" hidden="1">{"DETALLE_1996",#N/A,FALSE,"flujo";"DETALLE_1997",#N/A,FALSE,"flujo";"GASTOS_INCURRIDOS_1996",#N/A,FALSE,"flujo";"GASTOS_PROGRAMADOS_PARA_1997",#N/A,FALSE,"flujo";#N/A,#N/A,FALSE,"comparat";#N/A,#N/A,FALSE,"costos";#N/A,#N/A,FALSE,"proyctrol"}</definedName>
    <definedName name="Prog_completo" hidden="1">{"DETALLE_1996",#N/A,FALSE,"flujo";"DETALLE_1997",#N/A,FALSE,"flujo";"GASTOS_INCURRIDOS_1996",#N/A,FALSE,"flujo";"GASTOS_PROGRAMADOS_PARA_1997",#N/A,FALSE,"flujo";#N/A,#N/A,FALSE,"comparat";#N/A,#N/A,FALSE,"costos";#N/A,#N/A,FALSE,"proyctrol"}</definedName>
    <definedName name="PROGINC" localSheetId="2" hidden="1">{"DETALLE_1996",#N/A,FALSE,"flujo";"DETALLE_1997",#N/A,FALSE,"flujo";"GASTOS_INCURRIDOS_1996",#N/A,FALSE,"flujo";"GASTOS_PROGRAMADOS_PARA_1997",#N/A,FALSE,"flujo";#N/A,#N/A,FALSE,"comparat";#N/A,#N/A,FALSE,"costos";#N/A,#N/A,FALSE,"proyctrol"}</definedName>
    <definedName name="PROGINC" localSheetId="1" hidden="1">{"DETALLE_1996",#N/A,FALSE,"flujo";"DETALLE_1997",#N/A,FALSE,"flujo";"GASTOS_INCURRIDOS_1996",#N/A,FALSE,"flujo";"GASTOS_PROGRAMADOS_PARA_1997",#N/A,FALSE,"flujo";#N/A,#N/A,FALSE,"comparat";#N/A,#N/A,FALSE,"costos";#N/A,#N/A,FALSE,"proyctrol"}</definedName>
    <definedName name="PROGINC" localSheetId="3" hidden="1">{"DETALLE_1996",#N/A,FALSE,"flujo";"DETALLE_1997",#N/A,FALSE,"flujo";"GASTOS_INCURRIDOS_1996",#N/A,FALSE,"flujo";"GASTOS_PROGRAMADOS_PARA_1997",#N/A,FALSE,"flujo";#N/A,#N/A,FALSE,"comparat";#N/A,#N/A,FALSE,"costos";#N/A,#N/A,FALSE,"proyctrol"}</definedName>
    <definedName name="PROGINC" localSheetId="10" hidden="1">{"DETALLE_1996",#N/A,FALSE,"flujo";"DETALLE_1997",#N/A,FALSE,"flujo";"GASTOS_INCURRIDOS_1996",#N/A,FALSE,"flujo";"GASTOS_PROGRAMADOS_PARA_1997",#N/A,FALSE,"flujo";#N/A,#N/A,FALSE,"comparat";#N/A,#N/A,FALSE,"costos";#N/A,#N/A,FALSE,"proyctrol"}</definedName>
    <definedName name="PROGINC" hidden="1">{"DETALLE_1996",#N/A,FALSE,"flujo";"DETALLE_1997",#N/A,FALSE,"flujo";"GASTOS_INCURRIDOS_1996",#N/A,FALSE,"flujo";"GASTOS_PROGRAMADOS_PARA_1997",#N/A,FALSE,"flujo";#N/A,#N/A,FALSE,"comparat";#N/A,#N/A,FALSE,"costos";#N/A,#N/A,FALSE,"proyctrol"}</definedName>
    <definedName name="provisorias" localSheetId="2" hidden="1">{#N/A,#N/A,FALSE,"Matrix";#N/A,#N/A,FALSE,"Executive";#N/A,#N/A,FALSE,"Summary";#N/A,#N/A,FALSE,"Office1";#N/A,#N/A,FALSE,"Office2";#N/A,#N/A,FALSE,"Office3";#N/A,#N/A,FALSE,"Office4";#N/A,#N/A,FALSE,"Office5";#N/A,#N/A,FALSE,"Office6";#N/A,#N/A,FALSE,"Office7";#N/A,#N/A,FALSE,"Labor"}</definedName>
    <definedName name="provisorias" localSheetId="1" hidden="1">{#N/A,#N/A,FALSE,"Matrix";#N/A,#N/A,FALSE,"Executive";#N/A,#N/A,FALSE,"Summary";#N/A,#N/A,FALSE,"Office1";#N/A,#N/A,FALSE,"Office2";#N/A,#N/A,FALSE,"Office3";#N/A,#N/A,FALSE,"Office4";#N/A,#N/A,FALSE,"Office5";#N/A,#N/A,FALSE,"Office6";#N/A,#N/A,FALSE,"Office7";#N/A,#N/A,FALSE,"Labor"}</definedName>
    <definedName name="provisorias" localSheetId="3" hidden="1">{#N/A,#N/A,FALSE,"Matrix";#N/A,#N/A,FALSE,"Executive";#N/A,#N/A,FALSE,"Summary";#N/A,#N/A,FALSE,"Office1";#N/A,#N/A,FALSE,"Office2";#N/A,#N/A,FALSE,"Office3";#N/A,#N/A,FALSE,"Office4";#N/A,#N/A,FALSE,"Office5";#N/A,#N/A,FALSE,"Office6";#N/A,#N/A,FALSE,"Office7";#N/A,#N/A,FALSE,"Labor"}</definedName>
    <definedName name="provisorias" localSheetId="10" hidden="1">{#N/A,#N/A,FALSE,"Matrix";#N/A,#N/A,FALSE,"Executive";#N/A,#N/A,FALSE,"Summary";#N/A,#N/A,FALSE,"Office1";#N/A,#N/A,FALSE,"Office2";#N/A,#N/A,FALSE,"Office3";#N/A,#N/A,FALSE,"Office4";#N/A,#N/A,FALSE,"Office5";#N/A,#N/A,FALSE,"Office6";#N/A,#N/A,FALSE,"Office7";#N/A,#N/A,FALSE,"Labor"}</definedName>
    <definedName name="provisorias" hidden="1">{#N/A,#N/A,FALSE,"Matrix";#N/A,#N/A,FALSE,"Executive";#N/A,#N/A,FALSE,"Summary";#N/A,#N/A,FALSE,"Office1";#N/A,#N/A,FALSE,"Office2";#N/A,#N/A,FALSE,"Office3";#N/A,#N/A,FALSE,"Office4";#N/A,#N/A,FALSE,"Office5";#N/A,#N/A,FALSE,"Office6";#N/A,#N/A,FALSE,"Office7";#N/A,#N/A,FALSE,"Labor"}</definedName>
    <definedName name="q" localSheetId="2" hidden="1">{#N/A,#N/A,FALSE,"Total_OC015";#N/A,#N/A,FALSE,"ADMIN";#N/A,#N/A,FALSE,"PROCES";#N/A,#N/A,FALSE,"mecan";#N/A,#N/A,FALSE,"civil";#N/A,#N/A,FALSE,"CAÑER";#N/A,#N/A,FALSE,"ELEC";#N/A,#N/A,FALSE,"INSTR"}</definedName>
    <definedName name="q" localSheetId="1" hidden="1">{#N/A,#N/A,FALSE,"Total_OC015";#N/A,#N/A,FALSE,"ADMIN";#N/A,#N/A,FALSE,"PROCES";#N/A,#N/A,FALSE,"mecan";#N/A,#N/A,FALSE,"civil";#N/A,#N/A,FALSE,"CAÑER";#N/A,#N/A,FALSE,"ELEC";#N/A,#N/A,FALSE,"INSTR"}</definedName>
    <definedName name="q" localSheetId="3" hidden="1">{#N/A,#N/A,FALSE,"Total_OC015";#N/A,#N/A,FALSE,"ADMIN";#N/A,#N/A,FALSE,"PROCES";#N/A,#N/A,FALSE,"mecan";#N/A,#N/A,FALSE,"civil";#N/A,#N/A,FALSE,"CAÑER";#N/A,#N/A,FALSE,"ELEC";#N/A,#N/A,FALSE,"INSTR"}</definedName>
    <definedName name="q" localSheetId="10" hidden="1">{#N/A,#N/A,FALSE,"Total_OC015";#N/A,#N/A,FALSE,"ADMIN";#N/A,#N/A,FALSE,"PROCES";#N/A,#N/A,FALSE,"mecan";#N/A,#N/A,FALSE,"civil";#N/A,#N/A,FALSE,"CAÑER";#N/A,#N/A,FALSE,"ELEC";#N/A,#N/A,FALSE,"INSTR"}</definedName>
    <definedName name="q" hidden="1">{#N/A,#N/A,FALSE,"Total_OC015";#N/A,#N/A,FALSE,"ADMIN";#N/A,#N/A,FALSE,"PROCES";#N/A,#N/A,FALSE,"mecan";#N/A,#N/A,FALSE,"civil";#N/A,#N/A,FALSE,"CAÑER";#N/A,#N/A,FALSE,"ELEC";#N/A,#N/A,FALSE,"INSTR"}</definedName>
    <definedName name="qaq" localSheetId="2" hidden="1">{#N/A,#N/A,FALSE,"summary";#N/A,#N/A,FALSE,"SumGraph"}</definedName>
    <definedName name="qaq" localSheetId="1" hidden="1">{#N/A,#N/A,FALSE,"summary";#N/A,#N/A,FALSE,"SumGraph"}</definedName>
    <definedName name="qaq" localSheetId="3" hidden="1">{#N/A,#N/A,FALSE,"summary";#N/A,#N/A,FALSE,"SumGraph"}</definedName>
    <definedName name="qaq" localSheetId="10" hidden="1">{#N/A,#N/A,FALSE,"summary";#N/A,#N/A,FALSE,"SumGraph"}</definedName>
    <definedName name="qaq" hidden="1">{#N/A,#N/A,FALSE,"summary";#N/A,#N/A,FALSE,"SumGraph"}</definedName>
    <definedName name="qq" localSheetId="2" hidden="1">{#N/A,#N/A,FALSE,"ResDev"}</definedName>
    <definedName name="qq" localSheetId="1" hidden="1">{#N/A,#N/A,FALSE,"ResDev"}</definedName>
    <definedName name="qq" localSheetId="3" hidden="1">{#N/A,#N/A,FALSE,"ResDev"}</definedName>
    <definedName name="qq" localSheetId="10" hidden="1">{#N/A,#N/A,FALSE,"ResDev"}</definedName>
    <definedName name="qq" hidden="1">{#N/A,#N/A,FALSE,"ResDev"}</definedName>
    <definedName name="QQQ" localSheetId="2" hidden="1">{#N/A,#N/A,FALSE,"Graficos"}</definedName>
    <definedName name="QQQ" localSheetId="1" hidden="1">{#N/A,#N/A,FALSE,"Graficos"}</definedName>
    <definedName name="QQQ" localSheetId="3" hidden="1">{#N/A,#N/A,FALSE,"Graficos"}</definedName>
    <definedName name="QQQ" localSheetId="10" hidden="1">{#N/A,#N/A,FALSE,"Graficos"}</definedName>
    <definedName name="QQQ" hidden="1">{#N/A,#N/A,FALSE,"Graficos"}</definedName>
    <definedName name="QQQQ" localSheetId="2" hidden="1">{"MO(BASE)",#N/A,FALSE,"MO(BASE)";"MO(BASE)1",#N/A,FALSE,"MO(BASE)";"MO(BASE)2",#N/A,FALSE,"MO(BASE)"}</definedName>
    <definedName name="QQQQ" localSheetId="1" hidden="1">{"MO(BASE)",#N/A,FALSE,"MO(BASE)";"MO(BASE)1",#N/A,FALSE,"MO(BASE)";"MO(BASE)2",#N/A,FALSE,"MO(BASE)"}</definedName>
    <definedName name="QQQQ" localSheetId="3" hidden="1">{"MO(BASE)",#N/A,FALSE,"MO(BASE)";"MO(BASE)1",#N/A,FALSE,"MO(BASE)";"MO(BASE)2",#N/A,FALSE,"MO(BASE)"}</definedName>
    <definedName name="QQQQ" localSheetId="10" hidden="1">{"MO(BASE)",#N/A,FALSE,"MO(BASE)";"MO(BASE)1",#N/A,FALSE,"MO(BASE)";"MO(BASE)2",#N/A,FALSE,"MO(BASE)"}</definedName>
    <definedName name="QQQQ" hidden="1">{"MO(BASE)",#N/A,FALSE,"MO(BASE)";"MO(BASE)1",#N/A,FALSE,"MO(BASE)";"MO(BASE)2",#N/A,FALSE,"MO(BASE)"}</definedName>
    <definedName name="qw" localSheetId="2" hidden="1">{"Control_Consolidado",#N/A,FALSE,"Cons.";"Control_Tunel",#N/A,FALSE,"Cons.";"Control_Melip",#N/A,FALSE,"Cons.";"Control_Gualleco",#N/A,FALSE,"Cons.";"Control_Sara L",#N/A,FALSE,"Cons.";"Control_Quellon",#N/A,FALSE,"Cons.";"Control_Biolix",#N/A,FALSE,"Cons.";"Control_Oficina",#N/A,FALSE,"Cons.";"Control_Consorcio",#N/A,FALSE,"Cons."}</definedName>
    <definedName name="qw" localSheetId="1" hidden="1">{"Control_Consolidado",#N/A,FALSE,"Cons.";"Control_Tunel",#N/A,FALSE,"Cons.";"Control_Melip",#N/A,FALSE,"Cons.";"Control_Gualleco",#N/A,FALSE,"Cons.";"Control_Sara L",#N/A,FALSE,"Cons.";"Control_Quellon",#N/A,FALSE,"Cons.";"Control_Biolix",#N/A,FALSE,"Cons.";"Control_Oficina",#N/A,FALSE,"Cons.";"Control_Consorcio",#N/A,FALSE,"Cons."}</definedName>
    <definedName name="qw" localSheetId="3" hidden="1">{"Control_Consolidado",#N/A,FALSE,"Cons.";"Control_Tunel",#N/A,FALSE,"Cons.";"Control_Melip",#N/A,FALSE,"Cons.";"Control_Gualleco",#N/A,FALSE,"Cons.";"Control_Sara L",#N/A,FALSE,"Cons.";"Control_Quellon",#N/A,FALSE,"Cons.";"Control_Biolix",#N/A,FALSE,"Cons.";"Control_Oficina",#N/A,FALSE,"Cons.";"Control_Consorcio",#N/A,FALSE,"Cons."}</definedName>
    <definedName name="qw" localSheetId="10" hidden="1">{"Control_Consolidado",#N/A,FALSE,"Cons.";"Control_Tunel",#N/A,FALSE,"Cons.";"Control_Melip",#N/A,FALSE,"Cons.";"Control_Gualleco",#N/A,FALSE,"Cons.";"Control_Sara L",#N/A,FALSE,"Cons.";"Control_Quellon",#N/A,FALSE,"Cons.";"Control_Biolix",#N/A,FALSE,"Cons.";"Control_Oficina",#N/A,FALSE,"Cons.";"Control_Consorcio",#N/A,FALSE,"Cons."}</definedName>
    <definedName name="qw" hidden="1">{"Control_Consolidado",#N/A,FALSE,"Cons.";"Control_Tunel",#N/A,FALSE,"Cons.";"Control_Melip",#N/A,FALSE,"Cons.";"Control_Gualleco",#N/A,FALSE,"Cons.";"Control_Sara L",#N/A,FALSE,"Cons.";"Control_Quellon",#N/A,FALSE,"Cons.";"Control_Biolix",#N/A,FALSE,"Cons.";"Control_Oficina",#N/A,FALSE,"Cons.";"Control_Consorcio",#N/A,FALSE,"Cons."}</definedName>
    <definedName name="qwa" localSheetId="2"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qwa" localSheetId="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qwa" localSheetId="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qwa" localSheetId="10"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qwa"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qwe" localSheetId="2" hidden="1">{"DETALLE_1996",#N/A,FALSE,"flujo";"DETALLE_1997",#N/A,FALSE,"flujo";"GASTOS_INCURRIDOS_1996",#N/A,FALSE,"flujo";"GASTOS_PROGRAMADOS_PARA_1997",#N/A,FALSE,"flujo";#N/A,#N/A,FALSE,"comparat";#N/A,#N/A,FALSE,"costos";#N/A,#N/A,FALSE,"proyctrol"}</definedName>
    <definedName name="qwe" localSheetId="1" hidden="1">{"DETALLE_1996",#N/A,FALSE,"flujo";"DETALLE_1997",#N/A,FALSE,"flujo";"GASTOS_INCURRIDOS_1996",#N/A,FALSE,"flujo";"GASTOS_PROGRAMADOS_PARA_1997",#N/A,FALSE,"flujo";#N/A,#N/A,FALSE,"comparat";#N/A,#N/A,FALSE,"costos";#N/A,#N/A,FALSE,"proyctrol"}</definedName>
    <definedName name="qwe" localSheetId="3" hidden="1">{"DETALLE_1996",#N/A,FALSE,"flujo";"DETALLE_1997",#N/A,FALSE,"flujo";"GASTOS_INCURRIDOS_1996",#N/A,FALSE,"flujo";"GASTOS_PROGRAMADOS_PARA_1997",#N/A,FALSE,"flujo";#N/A,#N/A,FALSE,"comparat";#N/A,#N/A,FALSE,"costos";#N/A,#N/A,FALSE,"proyctrol"}</definedName>
    <definedName name="qwe" localSheetId="10" hidden="1">{"DETALLE_1996",#N/A,FALSE,"flujo";"DETALLE_1997",#N/A,FALSE,"flujo";"GASTOS_INCURRIDOS_1996",#N/A,FALSE,"flujo";"GASTOS_PROGRAMADOS_PARA_1997",#N/A,FALSE,"flujo";#N/A,#N/A,FALSE,"comparat";#N/A,#N/A,FALSE,"costos";#N/A,#N/A,FALSE,"proyctrol"}</definedName>
    <definedName name="qwe" hidden="1">{"DETALLE_1996",#N/A,FALSE,"flujo";"DETALLE_1997",#N/A,FALSE,"flujo";"GASTOS_INCURRIDOS_1996",#N/A,FALSE,"flujo";"GASTOS_PROGRAMADOS_PARA_1997",#N/A,FALSE,"flujo";#N/A,#N/A,FALSE,"comparat";#N/A,#N/A,FALSE,"costos";#N/A,#N/A,FALSE,"proyctrol"}</definedName>
    <definedName name="qwee" localSheetId="2" hidden="1">{#N/A,#N/A,FALSE,"Total_OC015";#N/A,#N/A,FALSE,"ADMIN";#N/A,#N/A,FALSE,"PROCES";#N/A,#N/A,FALSE,"mecan";#N/A,#N/A,FALSE,"civil";#N/A,#N/A,FALSE,"CAÑER";#N/A,#N/A,FALSE,"ELEC";#N/A,#N/A,FALSE,"INSTR"}</definedName>
    <definedName name="qwee" localSheetId="1" hidden="1">{#N/A,#N/A,FALSE,"Total_OC015";#N/A,#N/A,FALSE,"ADMIN";#N/A,#N/A,FALSE,"PROCES";#N/A,#N/A,FALSE,"mecan";#N/A,#N/A,FALSE,"civil";#N/A,#N/A,FALSE,"CAÑER";#N/A,#N/A,FALSE,"ELEC";#N/A,#N/A,FALSE,"INSTR"}</definedName>
    <definedName name="qwee" localSheetId="3" hidden="1">{#N/A,#N/A,FALSE,"Total_OC015";#N/A,#N/A,FALSE,"ADMIN";#N/A,#N/A,FALSE,"PROCES";#N/A,#N/A,FALSE,"mecan";#N/A,#N/A,FALSE,"civil";#N/A,#N/A,FALSE,"CAÑER";#N/A,#N/A,FALSE,"ELEC";#N/A,#N/A,FALSE,"INSTR"}</definedName>
    <definedName name="qwee" localSheetId="10" hidden="1">{#N/A,#N/A,FALSE,"Total_OC015";#N/A,#N/A,FALSE,"ADMIN";#N/A,#N/A,FALSE,"PROCES";#N/A,#N/A,FALSE,"mecan";#N/A,#N/A,FALSE,"civil";#N/A,#N/A,FALSE,"CAÑER";#N/A,#N/A,FALSE,"ELEC";#N/A,#N/A,FALSE,"INSTR"}</definedName>
    <definedName name="qwee" hidden="1">{#N/A,#N/A,FALSE,"Total_OC015";#N/A,#N/A,FALSE,"ADMIN";#N/A,#N/A,FALSE,"PROCES";#N/A,#N/A,FALSE,"mecan";#N/A,#N/A,FALSE,"civil";#N/A,#N/A,FALSE,"CAÑER";#N/A,#N/A,FALSE,"ELEC";#N/A,#N/A,FALSE,"INSTR"}</definedName>
    <definedName name="qx" localSheetId="2" hidden="1">{#N/A,#N/A,FALSE,"masez (10)";#N/A,#N/A,FALSE,"masez (7)";#N/A,#N/A,FALSE,"masez (6)";#N/A,#N/A,FALSE,"masez (5)";#N/A,#N/A,FALSE,"masez (4)";#N/A,#N/A,FALSE,"masez (3)";#N/A,#N/A,FALSE,"masez (2)";#N/A,#N/A,FALSE,"GME";#N/A,#N/A,FALSE,"masez"}</definedName>
    <definedName name="qx" localSheetId="1" hidden="1">{#N/A,#N/A,FALSE,"masez (10)";#N/A,#N/A,FALSE,"masez (7)";#N/A,#N/A,FALSE,"masez (6)";#N/A,#N/A,FALSE,"masez (5)";#N/A,#N/A,FALSE,"masez (4)";#N/A,#N/A,FALSE,"masez (3)";#N/A,#N/A,FALSE,"masez (2)";#N/A,#N/A,FALSE,"GME";#N/A,#N/A,FALSE,"masez"}</definedName>
    <definedName name="qx" localSheetId="3" hidden="1">{#N/A,#N/A,FALSE,"masez (10)";#N/A,#N/A,FALSE,"masez (7)";#N/A,#N/A,FALSE,"masez (6)";#N/A,#N/A,FALSE,"masez (5)";#N/A,#N/A,FALSE,"masez (4)";#N/A,#N/A,FALSE,"masez (3)";#N/A,#N/A,FALSE,"masez (2)";#N/A,#N/A,FALSE,"GME";#N/A,#N/A,FALSE,"masez"}</definedName>
    <definedName name="qx" localSheetId="10" hidden="1">{#N/A,#N/A,FALSE,"masez (10)";#N/A,#N/A,FALSE,"masez (7)";#N/A,#N/A,FALSE,"masez (6)";#N/A,#N/A,FALSE,"masez (5)";#N/A,#N/A,FALSE,"masez (4)";#N/A,#N/A,FALSE,"masez (3)";#N/A,#N/A,FALSE,"masez (2)";#N/A,#N/A,FALSE,"GME";#N/A,#N/A,FALSE,"masez"}</definedName>
    <definedName name="qx" hidden="1">{#N/A,#N/A,FALSE,"masez (10)";#N/A,#N/A,FALSE,"masez (7)";#N/A,#N/A,FALSE,"masez (6)";#N/A,#N/A,FALSE,"masez (5)";#N/A,#N/A,FALSE,"masez (4)";#N/A,#N/A,FALSE,"masez (3)";#N/A,#N/A,FALSE,"masez (2)";#N/A,#N/A,FALSE,"GME";#N/A,#N/A,FALSE,"masez"}</definedName>
    <definedName name="RANKING" localSheetId="2" hidden="1">{"DETALLE_1996",#N/A,FALSE,"flujo";"DETALLE_1997",#N/A,FALSE,"flujo";"GASTOS_INCURRIDOS_1996",#N/A,FALSE,"flujo";"GASTOS_PROGRAMADOS_PARA_1997",#N/A,FALSE,"flujo";#N/A,#N/A,FALSE,"comparat";#N/A,#N/A,FALSE,"costos";#N/A,#N/A,FALSE,"proyctrol"}</definedName>
    <definedName name="RANKING" localSheetId="1" hidden="1">{"DETALLE_1996",#N/A,FALSE,"flujo";"DETALLE_1997",#N/A,FALSE,"flujo";"GASTOS_INCURRIDOS_1996",#N/A,FALSE,"flujo";"GASTOS_PROGRAMADOS_PARA_1997",#N/A,FALSE,"flujo";#N/A,#N/A,FALSE,"comparat";#N/A,#N/A,FALSE,"costos";#N/A,#N/A,FALSE,"proyctrol"}</definedName>
    <definedName name="RANKING" localSheetId="3" hidden="1">{"DETALLE_1996",#N/A,FALSE,"flujo";"DETALLE_1997",#N/A,FALSE,"flujo";"GASTOS_INCURRIDOS_1996",#N/A,FALSE,"flujo";"GASTOS_PROGRAMADOS_PARA_1997",#N/A,FALSE,"flujo";#N/A,#N/A,FALSE,"comparat";#N/A,#N/A,FALSE,"costos";#N/A,#N/A,FALSE,"proyctrol"}</definedName>
    <definedName name="RANKING" localSheetId="10" hidden="1">{"DETALLE_1996",#N/A,FALSE,"flujo";"DETALLE_1997",#N/A,FALSE,"flujo";"GASTOS_INCURRIDOS_1996",#N/A,FALSE,"flujo";"GASTOS_PROGRAMADOS_PARA_1997",#N/A,FALSE,"flujo";#N/A,#N/A,FALSE,"comparat";#N/A,#N/A,FALSE,"costos";#N/A,#N/A,FALSE,"proyctrol"}</definedName>
    <definedName name="RANKING" hidden="1">{"DETALLE_1996",#N/A,FALSE,"flujo";"DETALLE_1997",#N/A,FALSE,"flujo";"GASTOS_INCURRIDOS_1996",#N/A,FALSE,"flujo";"GASTOS_PROGRAMADOS_PARA_1997",#N/A,FALSE,"flujo";#N/A,#N/A,FALSE,"comparat";#N/A,#N/A,FALSE,"costos";#N/A,#N/A,FALSE,"proyctrol"}</definedName>
    <definedName name="rbk" hidden="1">#REF!</definedName>
    <definedName name="rbkrr" hidden="1">#REF!</definedName>
    <definedName name="red" localSheetId="2" hidden="1">{"DETALLE_1996",#N/A,FALSE,"flujo";"DETALLE_1997",#N/A,FALSE,"flujo";"GASTOS_INCURRIDOS_1996",#N/A,FALSE,"flujo";"GASTOS_PROGRAMADOS_PARA_1997",#N/A,FALSE,"flujo";#N/A,#N/A,FALSE,"comparat";#N/A,#N/A,FALSE,"costos";#N/A,#N/A,FALSE,"proyctrol"}</definedName>
    <definedName name="red" localSheetId="1" hidden="1">{"DETALLE_1996",#N/A,FALSE,"flujo";"DETALLE_1997",#N/A,FALSE,"flujo";"GASTOS_INCURRIDOS_1996",#N/A,FALSE,"flujo";"GASTOS_PROGRAMADOS_PARA_1997",#N/A,FALSE,"flujo";#N/A,#N/A,FALSE,"comparat";#N/A,#N/A,FALSE,"costos";#N/A,#N/A,FALSE,"proyctrol"}</definedName>
    <definedName name="red" localSheetId="3" hidden="1">{"DETALLE_1996",#N/A,FALSE,"flujo";"DETALLE_1997",#N/A,FALSE,"flujo";"GASTOS_INCURRIDOS_1996",#N/A,FALSE,"flujo";"GASTOS_PROGRAMADOS_PARA_1997",#N/A,FALSE,"flujo";#N/A,#N/A,FALSE,"comparat";#N/A,#N/A,FALSE,"costos";#N/A,#N/A,FALSE,"proyctrol"}</definedName>
    <definedName name="red" localSheetId="10" hidden="1">{"DETALLE_1996",#N/A,FALSE,"flujo";"DETALLE_1997",#N/A,FALSE,"flujo";"GASTOS_INCURRIDOS_1996",#N/A,FALSE,"flujo";"GASTOS_PROGRAMADOS_PARA_1997",#N/A,FALSE,"flujo";#N/A,#N/A,FALSE,"comparat";#N/A,#N/A,FALSE,"costos";#N/A,#N/A,FALSE,"proyctrol"}</definedName>
    <definedName name="red" hidden="1">{"DETALLE_1996",#N/A,FALSE,"flujo";"DETALLE_1997",#N/A,FALSE,"flujo";"GASTOS_INCURRIDOS_1996",#N/A,FALSE,"flujo";"GASTOS_PROGRAMADOS_PARA_1997",#N/A,FALSE,"flujo";#N/A,#N/A,FALSE,"comparat";#N/A,#N/A,FALSE,"costos";#N/A,#N/A,FALSE,"proyctrol"}</definedName>
    <definedName name="ree" localSheetId="2" hidden="1">{#N/A,#N/A,FALSE,"masez (10)";#N/A,#N/A,FALSE,"masez (7)";#N/A,#N/A,FALSE,"masez (6)";#N/A,#N/A,FALSE,"masez (5)";#N/A,#N/A,FALSE,"masez (4)";#N/A,#N/A,FALSE,"masez (3)";#N/A,#N/A,FALSE,"masez (2)";#N/A,#N/A,FALSE,"GME";#N/A,#N/A,FALSE,"masez"}</definedName>
    <definedName name="ree" localSheetId="1" hidden="1">{#N/A,#N/A,FALSE,"masez (10)";#N/A,#N/A,FALSE,"masez (7)";#N/A,#N/A,FALSE,"masez (6)";#N/A,#N/A,FALSE,"masez (5)";#N/A,#N/A,FALSE,"masez (4)";#N/A,#N/A,FALSE,"masez (3)";#N/A,#N/A,FALSE,"masez (2)";#N/A,#N/A,FALSE,"GME";#N/A,#N/A,FALSE,"masez"}</definedName>
    <definedName name="ree" localSheetId="3" hidden="1">{#N/A,#N/A,FALSE,"masez (10)";#N/A,#N/A,FALSE,"masez (7)";#N/A,#N/A,FALSE,"masez (6)";#N/A,#N/A,FALSE,"masez (5)";#N/A,#N/A,FALSE,"masez (4)";#N/A,#N/A,FALSE,"masez (3)";#N/A,#N/A,FALSE,"masez (2)";#N/A,#N/A,FALSE,"GME";#N/A,#N/A,FALSE,"masez"}</definedName>
    <definedName name="ree" localSheetId="10" hidden="1">{#N/A,#N/A,FALSE,"masez (10)";#N/A,#N/A,FALSE,"masez (7)";#N/A,#N/A,FALSE,"masez (6)";#N/A,#N/A,FALSE,"masez (5)";#N/A,#N/A,FALSE,"masez (4)";#N/A,#N/A,FALSE,"masez (3)";#N/A,#N/A,FALSE,"masez (2)";#N/A,#N/A,FALSE,"GME";#N/A,#N/A,FALSE,"masez"}</definedName>
    <definedName name="ree" hidden="1">{#N/A,#N/A,FALSE,"masez (10)";#N/A,#N/A,FALSE,"masez (7)";#N/A,#N/A,FALSE,"masez (6)";#N/A,#N/A,FALSE,"masez (5)";#N/A,#N/A,FALSE,"masez (4)";#N/A,#N/A,FALSE,"masez (3)";#N/A,#N/A,FALSE,"masez (2)";#N/A,#N/A,FALSE,"GME";#N/A,#N/A,FALSE,"masez"}</definedName>
    <definedName name="reett" localSheetId="2" hidden="1">{#N/A,#N/A,FALSE,"masez (10)";#N/A,#N/A,FALSE,"masez (7)";#N/A,#N/A,FALSE,"masez (6)";#N/A,#N/A,FALSE,"masez (5)";#N/A,#N/A,FALSE,"masez (4)";#N/A,#N/A,FALSE,"masez (3)";#N/A,#N/A,FALSE,"masez (2)";#N/A,#N/A,FALSE,"GME";#N/A,#N/A,FALSE,"masez"}</definedName>
    <definedName name="reett" localSheetId="1" hidden="1">{#N/A,#N/A,FALSE,"masez (10)";#N/A,#N/A,FALSE,"masez (7)";#N/A,#N/A,FALSE,"masez (6)";#N/A,#N/A,FALSE,"masez (5)";#N/A,#N/A,FALSE,"masez (4)";#N/A,#N/A,FALSE,"masez (3)";#N/A,#N/A,FALSE,"masez (2)";#N/A,#N/A,FALSE,"GME";#N/A,#N/A,FALSE,"masez"}</definedName>
    <definedName name="reett" localSheetId="3" hidden="1">{#N/A,#N/A,FALSE,"masez (10)";#N/A,#N/A,FALSE,"masez (7)";#N/A,#N/A,FALSE,"masez (6)";#N/A,#N/A,FALSE,"masez (5)";#N/A,#N/A,FALSE,"masez (4)";#N/A,#N/A,FALSE,"masez (3)";#N/A,#N/A,FALSE,"masez (2)";#N/A,#N/A,FALSE,"GME";#N/A,#N/A,FALSE,"masez"}</definedName>
    <definedName name="reett" localSheetId="10" hidden="1">{#N/A,#N/A,FALSE,"masez (10)";#N/A,#N/A,FALSE,"masez (7)";#N/A,#N/A,FALSE,"masez (6)";#N/A,#N/A,FALSE,"masez (5)";#N/A,#N/A,FALSE,"masez (4)";#N/A,#N/A,FALSE,"masez (3)";#N/A,#N/A,FALSE,"masez (2)";#N/A,#N/A,FALSE,"GME";#N/A,#N/A,FALSE,"masez"}</definedName>
    <definedName name="reett" hidden="1">{#N/A,#N/A,FALSE,"masez (10)";#N/A,#N/A,FALSE,"masez (7)";#N/A,#N/A,FALSE,"masez (6)";#N/A,#N/A,FALSE,"masez (5)";#N/A,#N/A,FALSE,"masez (4)";#N/A,#N/A,FALSE,"masez (3)";#N/A,#N/A,FALSE,"masez (2)";#N/A,#N/A,FALSE,"GME";#N/A,#N/A,FALSE,"masez"}</definedName>
    <definedName name="remove" localSheetId="2" hidden="1">{"CorpB_Profit",#N/A,FALSE,"Reports (B)";"CorpB_cash",#N/A,FALSE,"Reports (B)";"CorpB_Cash1",#N/A,FALSE,"Reports (B)";"CorpB_Bsheet",#N/A,FALSE,"Reports (B)"}</definedName>
    <definedName name="remove" localSheetId="1" hidden="1">{"CorpB_Profit",#N/A,FALSE,"Reports (B)";"CorpB_cash",#N/A,FALSE,"Reports (B)";"CorpB_Cash1",#N/A,FALSE,"Reports (B)";"CorpB_Bsheet",#N/A,FALSE,"Reports (B)"}</definedName>
    <definedName name="remove" localSheetId="3" hidden="1">{"CorpB_Profit",#N/A,FALSE,"Reports (B)";"CorpB_cash",#N/A,FALSE,"Reports (B)";"CorpB_Cash1",#N/A,FALSE,"Reports (B)";"CorpB_Bsheet",#N/A,FALSE,"Reports (B)"}</definedName>
    <definedName name="remove" localSheetId="10" hidden="1">{"CorpB_Profit",#N/A,FALSE,"Reports (B)";"CorpB_cash",#N/A,FALSE,"Reports (B)";"CorpB_Cash1",#N/A,FALSE,"Reports (B)";"CorpB_Bsheet",#N/A,FALSE,"Reports (B)"}</definedName>
    <definedName name="remove" hidden="1">{"CorpB_Profit",#N/A,FALSE,"Reports (B)";"CorpB_cash",#N/A,FALSE,"Reports (B)";"CorpB_Cash1",#N/A,FALSE,"Reports (B)";"CorpB_Bsheet",#N/A,FALSE,"Reports (B)"}</definedName>
    <definedName name="Rendimiento" hidden="1">#REF!</definedName>
    <definedName name="Reports" localSheetId="2" hidden="1">{"bprofit",#N/A,FALSE,"Reports (B)";"bcash",#N/A,FALSE,"Reports (B)";"bbsheet",#N/A,FALSE,"Reports (B)"}</definedName>
    <definedName name="Reports" localSheetId="1" hidden="1">{"bprofit",#N/A,FALSE,"Reports (B)";"bcash",#N/A,FALSE,"Reports (B)";"bbsheet",#N/A,FALSE,"Reports (B)"}</definedName>
    <definedName name="Reports" localSheetId="3" hidden="1">{"bprofit",#N/A,FALSE,"Reports (B)";"bcash",#N/A,FALSE,"Reports (B)";"bbsheet",#N/A,FALSE,"Reports (B)"}</definedName>
    <definedName name="Reports" localSheetId="10" hidden="1">{"bprofit",#N/A,FALSE,"Reports (B)";"bcash",#N/A,FALSE,"Reports (B)";"bbsheet",#N/A,FALSE,"Reports (B)"}</definedName>
    <definedName name="Reports" hidden="1">{"bprofit",#N/A,FALSE,"Reports (B)";"bcash",#N/A,FALSE,"Reports (B)";"bbsheet",#N/A,FALSE,"Reports (B)"}</definedName>
    <definedName name="rer" localSheetId="2" hidden="1">{"DETALLE_1996",#N/A,FALSE,"flujo";"DETALLE_1997",#N/A,FALSE,"flujo";"GASTOS_INCURRIDOS_1996",#N/A,FALSE,"flujo";"GASTOS_PROGRAMADOS_PARA_1997",#N/A,FALSE,"flujo";#N/A,#N/A,FALSE,"comparat";#N/A,#N/A,FALSE,"costos";#N/A,#N/A,FALSE,"proyctrol"}</definedName>
    <definedName name="rer" localSheetId="1" hidden="1">{"DETALLE_1996",#N/A,FALSE,"flujo";"DETALLE_1997",#N/A,FALSE,"flujo";"GASTOS_INCURRIDOS_1996",#N/A,FALSE,"flujo";"GASTOS_PROGRAMADOS_PARA_1997",#N/A,FALSE,"flujo";#N/A,#N/A,FALSE,"comparat";#N/A,#N/A,FALSE,"costos";#N/A,#N/A,FALSE,"proyctrol"}</definedName>
    <definedName name="rer" localSheetId="3" hidden="1">{"DETALLE_1996",#N/A,FALSE,"flujo";"DETALLE_1997",#N/A,FALSE,"flujo";"GASTOS_INCURRIDOS_1996",#N/A,FALSE,"flujo";"GASTOS_PROGRAMADOS_PARA_1997",#N/A,FALSE,"flujo";#N/A,#N/A,FALSE,"comparat";#N/A,#N/A,FALSE,"costos";#N/A,#N/A,FALSE,"proyctrol"}</definedName>
    <definedName name="rer" localSheetId="10" hidden="1">{"DETALLE_1996",#N/A,FALSE,"flujo";"DETALLE_1997",#N/A,FALSE,"flujo";"GASTOS_INCURRIDOS_1996",#N/A,FALSE,"flujo";"GASTOS_PROGRAMADOS_PARA_1997",#N/A,FALSE,"flujo";#N/A,#N/A,FALSE,"comparat";#N/A,#N/A,FALSE,"costos";#N/A,#N/A,FALSE,"proyctrol"}</definedName>
    <definedName name="rer" hidden="1">{"DETALLE_1996",#N/A,FALSE,"flujo";"DETALLE_1997",#N/A,FALSE,"flujo";"GASTOS_INCURRIDOS_1996",#N/A,FALSE,"flujo";"GASTOS_PROGRAMADOS_PARA_1997",#N/A,FALSE,"flujo";#N/A,#N/A,FALSE,"comparat";#N/A,#N/A,FALSE,"costos";#N/A,#N/A,FALSE,"proyctrol"}</definedName>
    <definedName name="rereer" hidden="1">#REF!</definedName>
    <definedName name="rerere" localSheetId="2" hidden="1">{#N/A,#N/A,TRUE,"Est. de Fact.";#N/A,#N/A,TRUE,"Capitulo 19";#N/A,#N/A,TRUE,"Proyecto P855"}</definedName>
    <definedName name="rerere" localSheetId="1" hidden="1">{#N/A,#N/A,TRUE,"Est. de Fact.";#N/A,#N/A,TRUE,"Capitulo 19";#N/A,#N/A,TRUE,"Proyecto P855"}</definedName>
    <definedName name="rerere" localSheetId="3" hidden="1">{#N/A,#N/A,TRUE,"Est. de Fact.";#N/A,#N/A,TRUE,"Capitulo 19";#N/A,#N/A,TRUE,"Proyecto P855"}</definedName>
    <definedName name="rerere" localSheetId="10" hidden="1">{#N/A,#N/A,TRUE,"Est. de Fact.";#N/A,#N/A,TRUE,"Capitulo 19";#N/A,#N/A,TRUE,"Proyecto P855"}</definedName>
    <definedName name="rerere" hidden="1">{#N/A,#N/A,TRUE,"Est. de Fact.";#N/A,#N/A,TRUE,"Capitulo 19";#N/A,#N/A,TRUE,"Proyecto P855"}</definedName>
    <definedName name="rew" localSheetId="2" hidden="1">{"DETALLE_1996",#N/A,FALSE,"flujo";"DETALLE_1997",#N/A,FALSE,"flujo";"GASTOS_INCURRIDOS_1996",#N/A,FALSE,"flujo";"GASTOS_PROGRAMADOS_PARA_1997",#N/A,FALSE,"flujo";#N/A,#N/A,FALSE,"comparat";#N/A,#N/A,FALSE,"costos";#N/A,#N/A,FALSE,"proyctrol"}</definedName>
    <definedName name="rew" localSheetId="1" hidden="1">{"DETALLE_1996",#N/A,FALSE,"flujo";"DETALLE_1997",#N/A,FALSE,"flujo";"GASTOS_INCURRIDOS_1996",#N/A,FALSE,"flujo";"GASTOS_PROGRAMADOS_PARA_1997",#N/A,FALSE,"flujo";#N/A,#N/A,FALSE,"comparat";#N/A,#N/A,FALSE,"costos";#N/A,#N/A,FALSE,"proyctrol"}</definedName>
    <definedName name="rew" localSheetId="3" hidden="1">{"DETALLE_1996",#N/A,FALSE,"flujo";"DETALLE_1997",#N/A,FALSE,"flujo";"GASTOS_INCURRIDOS_1996",#N/A,FALSE,"flujo";"GASTOS_PROGRAMADOS_PARA_1997",#N/A,FALSE,"flujo";#N/A,#N/A,FALSE,"comparat";#N/A,#N/A,FALSE,"costos";#N/A,#N/A,FALSE,"proyctrol"}</definedName>
    <definedName name="rew" localSheetId="10" hidden="1">{"DETALLE_1996",#N/A,FALSE,"flujo";"DETALLE_1997",#N/A,FALSE,"flujo";"GASTOS_INCURRIDOS_1996",#N/A,FALSE,"flujo";"GASTOS_PROGRAMADOS_PARA_1997",#N/A,FALSE,"flujo";#N/A,#N/A,FALSE,"comparat";#N/A,#N/A,FALSE,"costos";#N/A,#N/A,FALSE,"proyctrol"}</definedName>
    <definedName name="rew" hidden="1">{"DETALLE_1996",#N/A,FALSE,"flujo";"DETALLE_1997",#N/A,FALSE,"flujo";"GASTOS_INCURRIDOS_1996",#N/A,FALSE,"flujo";"GASTOS_PROGRAMADOS_PARA_1997",#N/A,FALSE,"flujo";#N/A,#N/A,FALSE,"comparat";#N/A,#N/A,FALSE,"costos";#N/A,#N/A,FALSE,"proyctrol"}</definedName>
    <definedName name="RG" localSheetId="2" hidden="1">{"cuadro1",#N/A,FALSE,"Camara buz ffcc Opción 5";"cuadro2",#N/A,FALSE,"Camara buz ffcc Opción 5";"cuadro3",#N/A,FALSE,"Camara buz ffcc Opción 5";"cuadro4",#N/A,FALSE,"Camara buz ffcc Opción 5"}</definedName>
    <definedName name="RG" localSheetId="1" hidden="1">{"cuadro1",#N/A,FALSE,"Camara buz ffcc Opción 5";"cuadro2",#N/A,FALSE,"Camara buz ffcc Opción 5";"cuadro3",#N/A,FALSE,"Camara buz ffcc Opción 5";"cuadro4",#N/A,FALSE,"Camara buz ffcc Opción 5"}</definedName>
    <definedName name="RG" localSheetId="3" hidden="1">{"cuadro1",#N/A,FALSE,"Camara buz ffcc Opción 5";"cuadro2",#N/A,FALSE,"Camara buz ffcc Opción 5";"cuadro3",#N/A,FALSE,"Camara buz ffcc Opción 5";"cuadro4",#N/A,FALSE,"Camara buz ffcc Opción 5"}</definedName>
    <definedName name="RG" localSheetId="10" hidden="1">{"cuadro1",#N/A,FALSE,"Camara buz ffcc Opción 5";"cuadro2",#N/A,FALSE,"Camara buz ffcc Opción 5";"cuadro3",#N/A,FALSE,"Camara buz ffcc Opción 5";"cuadro4",#N/A,FALSE,"Camara buz ffcc Opción 5"}</definedName>
    <definedName name="RG" hidden="1">{"cuadro1",#N/A,FALSE,"Camara buz ffcc Opción 5";"cuadro2",#N/A,FALSE,"Camara buz ffcc Opción 5";"cuadro3",#N/A,FALSE,"Camara buz ffcc Opción 5";"cuadro4",#N/A,FALSE,"Camara buz ffcc Opción 5"}</definedName>
    <definedName name="RIGO2" localSheetId="2" hidden="1">{"cuadro1",#N/A,FALSE,"Buzon Camion Opción 3";"cuadro2",#N/A,FALSE,"Buzon Camion Opción 3";"cuadro3",#N/A,FALSE,"Buzon Camion Opción 3";"cuadro4",#N/A,FALSE,"Buzon Camion Opción 3"}</definedName>
    <definedName name="RIGO2" localSheetId="1" hidden="1">{"cuadro1",#N/A,FALSE,"Buzon Camion Opción 3";"cuadro2",#N/A,FALSE,"Buzon Camion Opción 3";"cuadro3",#N/A,FALSE,"Buzon Camion Opción 3";"cuadro4",#N/A,FALSE,"Buzon Camion Opción 3"}</definedName>
    <definedName name="RIGO2" localSheetId="3" hidden="1">{"cuadro1",#N/A,FALSE,"Buzon Camion Opción 3";"cuadro2",#N/A,FALSE,"Buzon Camion Opción 3";"cuadro3",#N/A,FALSE,"Buzon Camion Opción 3";"cuadro4",#N/A,FALSE,"Buzon Camion Opción 3"}</definedName>
    <definedName name="RIGO2" localSheetId="10" hidden="1">{"cuadro1",#N/A,FALSE,"Buzon Camion Opción 3";"cuadro2",#N/A,FALSE,"Buzon Camion Opción 3";"cuadro3",#N/A,FALSE,"Buzon Camion Opción 3";"cuadro4",#N/A,FALSE,"Buzon Camion Opción 3"}</definedName>
    <definedName name="RIGO2" hidden="1">{"cuadro1",#N/A,FALSE,"Buzon Camion Opción 3";"cuadro2",#N/A,FALSE,"Buzon Camion Opción 3";"cuadro3",#N/A,FALSE,"Buzon Camion Opción 3";"cuadro4",#N/A,FALSE,"Buzon Camion Opción 3"}</definedName>
    <definedName name="Rinasa" localSheetId="2" hidden="1">{#N/A,#N/A,FALSE,"PEND INC";#N/A,#N/A,FALSE,"PEND MINM"}</definedName>
    <definedName name="Rinasa" localSheetId="1" hidden="1">{#N/A,#N/A,FALSE,"PEND INC";#N/A,#N/A,FALSE,"PEND MINM"}</definedName>
    <definedName name="Rinasa" localSheetId="3" hidden="1">{#N/A,#N/A,FALSE,"PEND INC";#N/A,#N/A,FALSE,"PEND MINM"}</definedName>
    <definedName name="Rinasa" localSheetId="10" hidden="1">{#N/A,#N/A,FALSE,"PEND INC";#N/A,#N/A,FALSE,"PEND MINM"}</definedName>
    <definedName name="Rinasa" hidden="1">{#N/A,#N/A,FALSE,"PEND INC";#N/A,#N/A,FALSE,"PEND MINM"}</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O" hidden="1">#REF!</definedName>
    <definedName name="rrff" localSheetId="2" hidden="1">{#N/A,#N/A,FALSE,"Hoja1";#N/A,#N/A,FALSE,"Hoja2";#N/A,#N/A,FALSE,"Hoja3";#N/A,#N/A,FALSE,"Hoja4";#N/A,#N/A,FALSE,"Hoja5";#N/A,#N/A,FALSE,"Hoja6"}</definedName>
    <definedName name="rrff" localSheetId="1" hidden="1">{#N/A,#N/A,FALSE,"Hoja1";#N/A,#N/A,FALSE,"Hoja2";#N/A,#N/A,FALSE,"Hoja3";#N/A,#N/A,FALSE,"Hoja4";#N/A,#N/A,FALSE,"Hoja5";#N/A,#N/A,FALSE,"Hoja6"}</definedName>
    <definedName name="rrff" localSheetId="3" hidden="1">{#N/A,#N/A,FALSE,"Hoja1";#N/A,#N/A,FALSE,"Hoja2";#N/A,#N/A,FALSE,"Hoja3";#N/A,#N/A,FALSE,"Hoja4";#N/A,#N/A,FALSE,"Hoja5";#N/A,#N/A,FALSE,"Hoja6"}</definedName>
    <definedName name="rrff" localSheetId="10" hidden="1">{#N/A,#N/A,FALSE,"Hoja1";#N/A,#N/A,FALSE,"Hoja2";#N/A,#N/A,FALSE,"Hoja3";#N/A,#N/A,FALSE,"Hoja4";#N/A,#N/A,FALSE,"Hoja5";#N/A,#N/A,FALSE,"Hoja6"}</definedName>
    <definedName name="rrff" hidden="1">{#N/A,#N/A,FALSE,"Hoja1";#N/A,#N/A,FALSE,"Hoja2";#N/A,#N/A,FALSE,"Hoja3";#N/A,#N/A,FALSE,"Hoja4";#N/A,#N/A,FALSE,"Hoja5";#N/A,#N/A,FALSE,"Hoja6"}</definedName>
    <definedName name="rrrr" localSheetId="2" hidden="1">{#N/A,#N/A,FALSE,"Hoja1";#N/A,#N/A,FALSE,"Hoja2";#N/A,#N/A,FALSE,"Hoja3";#N/A,#N/A,FALSE,"Hoja4";#N/A,#N/A,FALSE,"Hoja5";#N/A,#N/A,FALSE,"Hoja6"}</definedName>
    <definedName name="rrrr" localSheetId="1" hidden="1">{#N/A,#N/A,FALSE,"Hoja1";#N/A,#N/A,FALSE,"Hoja2";#N/A,#N/A,FALSE,"Hoja3";#N/A,#N/A,FALSE,"Hoja4";#N/A,#N/A,FALSE,"Hoja5";#N/A,#N/A,FALSE,"Hoja6"}</definedName>
    <definedName name="rrrr" localSheetId="3" hidden="1">{#N/A,#N/A,FALSE,"Hoja1";#N/A,#N/A,FALSE,"Hoja2";#N/A,#N/A,FALSE,"Hoja3";#N/A,#N/A,FALSE,"Hoja4";#N/A,#N/A,FALSE,"Hoja5";#N/A,#N/A,FALSE,"Hoja6"}</definedName>
    <definedName name="rrrr" localSheetId="10" hidden="1">{#N/A,#N/A,FALSE,"Hoja1";#N/A,#N/A,FALSE,"Hoja2";#N/A,#N/A,FALSE,"Hoja3";#N/A,#N/A,FALSE,"Hoja4";#N/A,#N/A,FALSE,"Hoja5";#N/A,#N/A,FALSE,"Hoja6"}</definedName>
    <definedName name="rrrr" hidden="1">{#N/A,#N/A,FALSE,"Hoja1";#N/A,#N/A,FALSE,"Hoja2";#N/A,#N/A,FALSE,"Hoja3";#N/A,#N/A,FALSE,"Hoja4";#N/A,#N/A,FALSE,"Hoja5";#N/A,#N/A,FALSE,"Hoja6"}</definedName>
    <definedName name="rrrrrrr" hidden="1">#REF!</definedName>
    <definedName name="rryt" localSheetId="2" hidden="1">{#N/A,#N/A,TRUE,"Est. de Fact.";#N/A,#N/A,TRUE,"Capitulo 19";#N/A,#N/A,TRUE,"Proyecto P855"}</definedName>
    <definedName name="rryt" localSheetId="1" hidden="1">{#N/A,#N/A,TRUE,"Est. de Fact.";#N/A,#N/A,TRUE,"Capitulo 19";#N/A,#N/A,TRUE,"Proyecto P855"}</definedName>
    <definedName name="rryt" localSheetId="3" hidden="1">{#N/A,#N/A,TRUE,"Est. de Fact.";#N/A,#N/A,TRUE,"Capitulo 19";#N/A,#N/A,TRUE,"Proyecto P855"}</definedName>
    <definedName name="rryt" localSheetId="10" hidden="1">{#N/A,#N/A,TRUE,"Est. de Fact.";#N/A,#N/A,TRUE,"Capitulo 19";#N/A,#N/A,TRUE,"Proyecto P855"}</definedName>
    <definedName name="rryt" hidden="1">{#N/A,#N/A,TRUE,"Est. de Fact.";#N/A,#N/A,TRUE,"Capitulo 19";#N/A,#N/A,TRUE,"Proyecto P855"}</definedName>
    <definedName name="RS" localSheetId="2" hidden="1">{#N/A,#N/A,FALSE,"DET-CAMB.";#N/A,#N/A,FALSE,"PRESUP.";#N/A,#N/A,FALSE,"RESUMEN";#N/A,#N/A,FALSE,"CT";#N/A,#N/A,FALSE,"PD";#N/A,#N/A,FALSE,"PR"}</definedName>
    <definedName name="RS" localSheetId="1" hidden="1">{#N/A,#N/A,FALSE,"DET-CAMB.";#N/A,#N/A,FALSE,"PRESUP.";#N/A,#N/A,FALSE,"RESUMEN";#N/A,#N/A,FALSE,"CT";#N/A,#N/A,FALSE,"PD";#N/A,#N/A,FALSE,"PR"}</definedName>
    <definedName name="RS" localSheetId="3" hidden="1">{#N/A,#N/A,FALSE,"DET-CAMB.";#N/A,#N/A,FALSE,"PRESUP.";#N/A,#N/A,FALSE,"RESUMEN";#N/A,#N/A,FALSE,"CT";#N/A,#N/A,FALSE,"PD";#N/A,#N/A,FALSE,"PR"}</definedName>
    <definedName name="RS" localSheetId="10" hidden="1">{#N/A,#N/A,FALSE,"DET-CAMB.";#N/A,#N/A,FALSE,"PRESUP.";#N/A,#N/A,FALSE,"RESUMEN";#N/A,#N/A,FALSE,"CT";#N/A,#N/A,FALSE,"PD";#N/A,#N/A,FALSE,"PR"}</definedName>
    <definedName name="RS" hidden="1">{#N/A,#N/A,FALSE,"DET-CAMB.";#N/A,#N/A,FALSE,"PRESUP.";#N/A,#N/A,FALSE,"RESUMEN";#N/A,#N/A,FALSE,"CT";#N/A,#N/A,FALSE,"PD";#N/A,#N/A,FALSE,"PR"}</definedName>
    <definedName name="rtapia" localSheetId="2"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rtapia" localSheetId="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rtapia" localSheetId="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rtapia" localSheetId="10"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rtapia"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rtrtrt" localSheetId="2" hidden="1">{#N/A,#N/A,TRUE,"Est. de Fact.";#N/A,#N/A,TRUE,"Capitulo 19";#N/A,#N/A,TRUE,"Proyecto P855"}</definedName>
    <definedName name="rtrtrt" localSheetId="1" hidden="1">{#N/A,#N/A,TRUE,"Est. de Fact.";#N/A,#N/A,TRUE,"Capitulo 19";#N/A,#N/A,TRUE,"Proyecto P855"}</definedName>
    <definedName name="rtrtrt" localSheetId="3" hidden="1">{#N/A,#N/A,TRUE,"Est. de Fact.";#N/A,#N/A,TRUE,"Capitulo 19";#N/A,#N/A,TRUE,"Proyecto P855"}</definedName>
    <definedName name="rtrtrt" localSheetId="10" hidden="1">{#N/A,#N/A,TRUE,"Est. de Fact.";#N/A,#N/A,TRUE,"Capitulo 19";#N/A,#N/A,TRUE,"Proyecto P855"}</definedName>
    <definedName name="rtrtrt" hidden="1">{#N/A,#N/A,TRUE,"Est. de Fact.";#N/A,#N/A,TRUE,"Capitulo 19";#N/A,#N/A,TRUE,"Proyecto P855"}</definedName>
    <definedName name="rty" localSheetId="2" hidden="1">{#N/A,#N/A,FALSE,"masez (10)";#N/A,#N/A,FALSE,"masez (7)";#N/A,#N/A,FALSE,"masez (6)";#N/A,#N/A,FALSE,"masez (5)";#N/A,#N/A,FALSE,"masez (4)";#N/A,#N/A,FALSE,"masez (3)";#N/A,#N/A,FALSE,"masez (2)";#N/A,#N/A,FALSE,"GME";#N/A,#N/A,FALSE,"masez"}</definedName>
    <definedName name="rty" localSheetId="1" hidden="1">{#N/A,#N/A,FALSE,"masez (10)";#N/A,#N/A,FALSE,"masez (7)";#N/A,#N/A,FALSE,"masez (6)";#N/A,#N/A,FALSE,"masez (5)";#N/A,#N/A,FALSE,"masez (4)";#N/A,#N/A,FALSE,"masez (3)";#N/A,#N/A,FALSE,"masez (2)";#N/A,#N/A,FALSE,"GME";#N/A,#N/A,FALSE,"masez"}</definedName>
    <definedName name="rty" localSheetId="3" hidden="1">{#N/A,#N/A,FALSE,"masez (10)";#N/A,#N/A,FALSE,"masez (7)";#N/A,#N/A,FALSE,"masez (6)";#N/A,#N/A,FALSE,"masez (5)";#N/A,#N/A,FALSE,"masez (4)";#N/A,#N/A,FALSE,"masez (3)";#N/A,#N/A,FALSE,"masez (2)";#N/A,#N/A,FALSE,"GME";#N/A,#N/A,FALSE,"masez"}</definedName>
    <definedName name="rty" localSheetId="10" hidden="1">{#N/A,#N/A,FALSE,"masez (10)";#N/A,#N/A,FALSE,"masez (7)";#N/A,#N/A,FALSE,"masez (6)";#N/A,#N/A,FALSE,"masez (5)";#N/A,#N/A,FALSE,"masez (4)";#N/A,#N/A,FALSE,"masez (3)";#N/A,#N/A,FALSE,"masez (2)";#N/A,#N/A,FALSE,"GME";#N/A,#N/A,FALSE,"masez"}</definedName>
    <definedName name="rty" hidden="1">{#N/A,#N/A,FALSE,"masez (10)";#N/A,#N/A,FALSE,"masez (7)";#N/A,#N/A,FALSE,"masez (6)";#N/A,#N/A,FALSE,"masez (5)";#N/A,#N/A,FALSE,"masez (4)";#N/A,#N/A,FALSE,"masez (3)";#N/A,#N/A,FALSE,"masez (2)";#N/A,#N/A,FALSE,"GME";#N/A,#N/A,FALSE,"masez"}</definedName>
    <definedName name="RTYRY" hidden="1">#REF!</definedName>
    <definedName name="RutaCrítica" localSheetId="2" hidden="1">{#N/A,#N/A,FALSE,"masez (10)";#N/A,#N/A,FALSE,"masez (7)";#N/A,#N/A,FALSE,"masez (6)";#N/A,#N/A,FALSE,"masez (5)";#N/A,#N/A,FALSE,"masez (4)";#N/A,#N/A,FALSE,"masez (3)";#N/A,#N/A,FALSE,"masez (2)";#N/A,#N/A,FALSE,"GME";#N/A,#N/A,FALSE,"masez"}</definedName>
    <definedName name="RutaCrítica" localSheetId="1" hidden="1">{#N/A,#N/A,FALSE,"masez (10)";#N/A,#N/A,FALSE,"masez (7)";#N/A,#N/A,FALSE,"masez (6)";#N/A,#N/A,FALSE,"masez (5)";#N/A,#N/A,FALSE,"masez (4)";#N/A,#N/A,FALSE,"masez (3)";#N/A,#N/A,FALSE,"masez (2)";#N/A,#N/A,FALSE,"GME";#N/A,#N/A,FALSE,"masez"}</definedName>
    <definedName name="RutaCrítica" localSheetId="3" hidden="1">{#N/A,#N/A,FALSE,"masez (10)";#N/A,#N/A,FALSE,"masez (7)";#N/A,#N/A,FALSE,"masez (6)";#N/A,#N/A,FALSE,"masez (5)";#N/A,#N/A,FALSE,"masez (4)";#N/A,#N/A,FALSE,"masez (3)";#N/A,#N/A,FALSE,"masez (2)";#N/A,#N/A,FALSE,"GME";#N/A,#N/A,FALSE,"masez"}</definedName>
    <definedName name="RutaCrítica" localSheetId="10" hidden="1">{#N/A,#N/A,FALSE,"masez (10)";#N/A,#N/A,FALSE,"masez (7)";#N/A,#N/A,FALSE,"masez (6)";#N/A,#N/A,FALSE,"masez (5)";#N/A,#N/A,FALSE,"masez (4)";#N/A,#N/A,FALSE,"masez (3)";#N/A,#N/A,FALSE,"masez (2)";#N/A,#N/A,FALSE,"GME";#N/A,#N/A,FALSE,"masez"}</definedName>
    <definedName name="RutaCrítica" hidden="1">{#N/A,#N/A,FALSE,"masez (10)";#N/A,#N/A,FALSE,"masez (7)";#N/A,#N/A,FALSE,"masez (6)";#N/A,#N/A,FALSE,"masez (5)";#N/A,#N/A,FALSE,"masez (4)";#N/A,#N/A,FALSE,"masez (3)";#N/A,#N/A,FALSE,"masez (2)";#N/A,#N/A,FALSE,"GME";#N/A,#N/A,FALSE,"masez"}</definedName>
    <definedName name="s" localSheetId="2" hidden="1">{#N/A,#N/A,FALSE,"masez (10)";#N/A,#N/A,FALSE,"masez (7)";#N/A,#N/A,FALSE,"masez (6)";#N/A,#N/A,FALSE,"masez (5)";#N/A,#N/A,FALSE,"masez (4)";#N/A,#N/A,FALSE,"masez (3)";#N/A,#N/A,FALSE,"masez (2)";#N/A,#N/A,FALSE,"GME";#N/A,#N/A,FALSE,"masez"}</definedName>
    <definedName name="s" localSheetId="1" hidden="1">{#N/A,#N/A,FALSE,"masez (10)";#N/A,#N/A,FALSE,"masez (7)";#N/A,#N/A,FALSE,"masez (6)";#N/A,#N/A,FALSE,"masez (5)";#N/A,#N/A,FALSE,"masez (4)";#N/A,#N/A,FALSE,"masez (3)";#N/A,#N/A,FALSE,"masez (2)";#N/A,#N/A,FALSE,"GME";#N/A,#N/A,FALSE,"masez"}</definedName>
    <definedName name="s" localSheetId="3" hidden="1">{#N/A,#N/A,FALSE,"masez (10)";#N/A,#N/A,FALSE,"masez (7)";#N/A,#N/A,FALSE,"masez (6)";#N/A,#N/A,FALSE,"masez (5)";#N/A,#N/A,FALSE,"masez (4)";#N/A,#N/A,FALSE,"masez (3)";#N/A,#N/A,FALSE,"masez (2)";#N/A,#N/A,FALSE,"GME";#N/A,#N/A,FALSE,"masez"}</definedName>
    <definedName name="s" localSheetId="10" hidden="1">{#N/A,#N/A,FALSE,"masez (10)";#N/A,#N/A,FALSE,"masez (7)";#N/A,#N/A,FALSE,"masez (6)";#N/A,#N/A,FALSE,"masez (5)";#N/A,#N/A,FALSE,"masez (4)";#N/A,#N/A,FALSE,"masez (3)";#N/A,#N/A,FALSE,"masez (2)";#N/A,#N/A,FALSE,"GME";#N/A,#N/A,FALSE,"masez"}</definedName>
    <definedName name="s" hidden="1">{#N/A,#N/A,FALSE,"masez (10)";#N/A,#N/A,FALSE,"masez (7)";#N/A,#N/A,FALSE,"masez (6)";#N/A,#N/A,FALSE,"masez (5)";#N/A,#N/A,FALSE,"masez (4)";#N/A,#N/A,FALSE,"masez (3)";#N/A,#N/A,FALSE,"masez (2)";#N/A,#N/A,FALSE,"GME";#N/A,#N/A,FALSE,"masez"}</definedName>
    <definedName name="sadfdf" localSheetId="2" hidden="1">{#N/A,#N/A,FALSE,"Total_OC015";#N/A,#N/A,FALSE,"ADMIN";#N/A,#N/A,FALSE,"PROCES";#N/A,#N/A,FALSE,"mecan";#N/A,#N/A,FALSE,"civil";#N/A,#N/A,FALSE,"CAÑER";#N/A,#N/A,FALSE,"ELEC";#N/A,#N/A,FALSE,"INSTR"}</definedName>
    <definedName name="sadfdf" localSheetId="1" hidden="1">{#N/A,#N/A,FALSE,"Total_OC015";#N/A,#N/A,FALSE,"ADMIN";#N/A,#N/A,FALSE,"PROCES";#N/A,#N/A,FALSE,"mecan";#N/A,#N/A,FALSE,"civil";#N/A,#N/A,FALSE,"CAÑER";#N/A,#N/A,FALSE,"ELEC";#N/A,#N/A,FALSE,"INSTR"}</definedName>
    <definedName name="sadfdf" localSheetId="3" hidden="1">{#N/A,#N/A,FALSE,"Total_OC015";#N/A,#N/A,FALSE,"ADMIN";#N/A,#N/A,FALSE,"PROCES";#N/A,#N/A,FALSE,"mecan";#N/A,#N/A,FALSE,"civil";#N/A,#N/A,FALSE,"CAÑER";#N/A,#N/A,FALSE,"ELEC";#N/A,#N/A,FALSE,"INSTR"}</definedName>
    <definedName name="sadfdf" localSheetId="10" hidden="1">{#N/A,#N/A,FALSE,"Total_OC015";#N/A,#N/A,FALSE,"ADMIN";#N/A,#N/A,FALSE,"PROCES";#N/A,#N/A,FALSE,"mecan";#N/A,#N/A,FALSE,"civil";#N/A,#N/A,FALSE,"CAÑER";#N/A,#N/A,FALSE,"ELEC";#N/A,#N/A,FALSE,"INSTR"}</definedName>
    <definedName name="sadfdf" hidden="1">{#N/A,#N/A,FALSE,"Total_OC015";#N/A,#N/A,FALSE,"ADMIN";#N/A,#N/A,FALSE,"PROCES";#N/A,#N/A,FALSE,"mecan";#N/A,#N/A,FALSE,"civil";#N/A,#N/A,FALSE,"CAÑER";#N/A,#N/A,FALSE,"ELEC";#N/A,#N/A,FALSE,"INSTR"}</definedName>
    <definedName name="SANDRA" localSheetId="2" hidden="1">{"CI+GG(BASE)",#N/A,FALSE,"CI+GG(BASE)";"GG",#N/A,FALSE,"CI+GG(BASE)";"CI",#N/A,FALSE,"CI+GG(BASE)"}</definedName>
    <definedName name="SANDRA" localSheetId="1" hidden="1">{"CI+GG(BASE)",#N/A,FALSE,"CI+GG(BASE)";"GG",#N/A,FALSE,"CI+GG(BASE)";"CI",#N/A,FALSE,"CI+GG(BASE)"}</definedName>
    <definedName name="SANDRA" localSheetId="3" hidden="1">{"CI+GG(BASE)",#N/A,FALSE,"CI+GG(BASE)";"GG",#N/A,FALSE,"CI+GG(BASE)";"CI",#N/A,FALSE,"CI+GG(BASE)"}</definedName>
    <definedName name="SANDRA" localSheetId="10" hidden="1">{"CI+GG(BASE)",#N/A,FALSE,"CI+GG(BASE)";"GG",#N/A,FALSE,"CI+GG(BASE)";"CI",#N/A,FALSE,"CI+GG(BASE)"}</definedName>
    <definedName name="SANDRA" hidden="1">{"CI+GG(BASE)",#N/A,FALSE,"CI+GG(BASE)";"GG",#N/A,FALSE,"CI+GG(BASE)";"CI",#N/A,FALSE,"CI+GG(BASE)"}</definedName>
    <definedName name="SAPBEXdnldView" hidden="1">"493A4KXLG0BKAWVTJU3XGJG9O"</definedName>
    <definedName name="SAPBEXsysID" hidden="1">"B03"</definedName>
    <definedName name="SAQWE" hidden="1">#REF!</definedName>
    <definedName name="sd" localSheetId="2" hidden="1">{"DETALLE_1996",#N/A,FALSE,"flujo";"DETALLE_1997",#N/A,FALSE,"flujo";"GASTOS_INCURRIDOS_1996",#N/A,FALSE,"flujo";"GASTOS_PROGRAMADOS_PARA_1997",#N/A,FALSE,"flujo";#N/A,#N/A,FALSE,"comparat";#N/A,#N/A,FALSE,"costos";#N/A,#N/A,FALSE,"proyctrol"}</definedName>
    <definedName name="sd" localSheetId="1" hidden="1">{"DETALLE_1996",#N/A,FALSE,"flujo";"DETALLE_1997",#N/A,FALSE,"flujo";"GASTOS_INCURRIDOS_1996",#N/A,FALSE,"flujo";"GASTOS_PROGRAMADOS_PARA_1997",#N/A,FALSE,"flujo";#N/A,#N/A,FALSE,"comparat";#N/A,#N/A,FALSE,"costos";#N/A,#N/A,FALSE,"proyctrol"}</definedName>
    <definedName name="sd" localSheetId="3" hidden="1">{"DETALLE_1996",#N/A,FALSE,"flujo";"DETALLE_1997",#N/A,FALSE,"flujo";"GASTOS_INCURRIDOS_1996",#N/A,FALSE,"flujo";"GASTOS_PROGRAMADOS_PARA_1997",#N/A,FALSE,"flujo";#N/A,#N/A,FALSE,"comparat";#N/A,#N/A,FALSE,"costos";#N/A,#N/A,FALSE,"proyctrol"}</definedName>
    <definedName name="sd" localSheetId="10" hidden="1">{"DETALLE_1996",#N/A,FALSE,"flujo";"DETALLE_1997",#N/A,FALSE,"flujo";"GASTOS_INCURRIDOS_1996",#N/A,FALSE,"flujo";"GASTOS_PROGRAMADOS_PARA_1997",#N/A,FALSE,"flujo";#N/A,#N/A,FALSE,"comparat";#N/A,#N/A,FALSE,"costos";#N/A,#N/A,FALSE,"proyctrol"}</definedName>
    <definedName name="sd" hidden="1">{"DETALLE_1996",#N/A,FALSE,"flujo";"DETALLE_1997",#N/A,FALSE,"flujo";"GASTOS_INCURRIDOS_1996",#N/A,FALSE,"flujo";"GASTOS_PROGRAMADOS_PARA_1997",#N/A,FALSE,"flujo";#N/A,#N/A,FALSE,"comparat";#N/A,#N/A,FALSE,"costos";#N/A,#N/A,FALSE,"proyctrol"}</definedName>
    <definedName name="SDA" localSheetId="2" hidden="1">{#N/A,#N/A,FALSE,"masez (10)";#N/A,#N/A,FALSE,"masez (7)";#N/A,#N/A,FALSE,"masez (6)";#N/A,#N/A,FALSE,"masez (5)";#N/A,#N/A,FALSE,"masez (4)";#N/A,#N/A,FALSE,"masez (3)";#N/A,#N/A,FALSE,"masez (2)";#N/A,#N/A,FALSE,"GME";#N/A,#N/A,FALSE,"masez"}</definedName>
    <definedName name="SDA" localSheetId="1" hidden="1">{#N/A,#N/A,FALSE,"masez (10)";#N/A,#N/A,FALSE,"masez (7)";#N/A,#N/A,FALSE,"masez (6)";#N/A,#N/A,FALSE,"masez (5)";#N/A,#N/A,FALSE,"masez (4)";#N/A,#N/A,FALSE,"masez (3)";#N/A,#N/A,FALSE,"masez (2)";#N/A,#N/A,FALSE,"GME";#N/A,#N/A,FALSE,"masez"}</definedName>
    <definedName name="SDA" localSheetId="3" hidden="1">{#N/A,#N/A,FALSE,"masez (10)";#N/A,#N/A,FALSE,"masez (7)";#N/A,#N/A,FALSE,"masez (6)";#N/A,#N/A,FALSE,"masez (5)";#N/A,#N/A,FALSE,"masez (4)";#N/A,#N/A,FALSE,"masez (3)";#N/A,#N/A,FALSE,"masez (2)";#N/A,#N/A,FALSE,"GME";#N/A,#N/A,FALSE,"masez"}</definedName>
    <definedName name="SDA" localSheetId="10" hidden="1">{#N/A,#N/A,FALSE,"masez (10)";#N/A,#N/A,FALSE,"masez (7)";#N/A,#N/A,FALSE,"masez (6)";#N/A,#N/A,FALSE,"masez (5)";#N/A,#N/A,FALSE,"masez (4)";#N/A,#N/A,FALSE,"masez (3)";#N/A,#N/A,FALSE,"masez (2)";#N/A,#N/A,FALSE,"GME";#N/A,#N/A,FALSE,"masez"}</definedName>
    <definedName name="SDA" hidden="1">{#N/A,#N/A,FALSE,"masez (10)";#N/A,#N/A,FALSE,"masez (7)";#N/A,#N/A,FALSE,"masez (6)";#N/A,#N/A,FALSE,"masez (5)";#N/A,#N/A,FALSE,"masez (4)";#N/A,#N/A,FALSE,"masez (3)";#N/A,#N/A,FALSE,"masez (2)";#N/A,#N/A,FALSE,"GME";#N/A,#N/A,FALSE,"masez"}</definedName>
    <definedName name="sdass" localSheetId="2" hidden="1">{#N/A,#N/A,FALSE,"masez (10)";#N/A,#N/A,FALSE,"masez (7)";#N/A,#N/A,FALSE,"masez (6)";#N/A,#N/A,FALSE,"masez (5)";#N/A,#N/A,FALSE,"masez (4)";#N/A,#N/A,FALSE,"masez (3)";#N/A,#N/A,FALSE,"masez (2)";#N/A,#N/A,FALSE,"GME";#N/A,#N/A,FALSE,"masez"}</definedName>
    <definedName name="sdass" localSheetId="1" hidden="1">{#N/A,#N/A,FALSE,"masez (10)";#N/A,#N/A,FALSE,"masez (7)";#N/A,#N/A,FALSE,"masez (6)";#N/A,#N/A,FALSE,"masez (5)";#N/A,#N/A,FALSE,"masez (4)";#N/A,#N/A,FALSE,"masez (3)";#N/A,#N/A,FALSE,"masez (2)";#N/A,#N/A,FALSE,"GME";#N/A,#N/A,FALSE,"masez"}</definedName>
    <definedName name="sdass" localSheetId="3" hidden="1">{#N/A,#N/A,FALSE,"masez (10)";#N/A,#N/A,FALSE,"masez (7)";#N/A,#N/A,FALSE,"masez (6)";#N/A,#N/A,FALSE,"masez (5)";#N/A,#N/A,FALSE,"masez (4)";#N/A,#N/A,FALSE,"masez (3)";#N/A,#N/A,FALSE,"masez (2)";#N/A,#N/A,FALSE,"GME";#N/A,#N/A,FALSE,"masez"}</definedName>
    <definedName name="sdass" localSheetId="10" hidden="1">{#N/A,#N/A,FALSE,"masez (10)";#N/A,#N/A,FALSE,"masez (7)";#N/A,#N/A,FALSE,"masez (6)";#N/A,#N/A,FALSE,"masez (5)";#N/A,#N/A,FALSE,"masez (4)";#N/A,#N/A,FALSE,"masez (3)";#N/A,#N/A,FALSE,"masez (2)";#N/A,#N/A,FALSE,"GME";#N/A,#N/A,FALSE,"masez"}</definedName>
    <definedName name="sdass" hidden="1">{#N/A,#N/A,FALSE,"masez (10)";#N/A,#N/A,FALSE,"masez (7)";#N/A,#N/A,FALSE,"masez (6)";#N/A,#N/A,FALSE,"masez (5)";#N/A,#N/A,FALSE,"masez (4)";#N/A,#N/A,FALSE,"masez (3)";#N/A,#N/A,FALSE,"masez (2)";#N/A,#N/A,FALSE,"GME";#N/A,#N/A,FALSE,"masez"}</definedName>
    <definedName name="sdd" localSheetId="2" hidden="1">{"MO(BASE)",#N/A,FALSE,"MO(BASE)";"MO(BASE)1",#N/A,FALSE,"MO(BASE)";"MO(BASE)2",#N/A,FALSE,"MO(BASE)"}</definedName>
    <definedName name="sdd" localSheetId="1" hidden="1">{"MO(BASE)",#N/A,FALSE,"MO(BASE)";"MO(BASE)1",#N/A,FALSE,"MO(BASE)";"MO(BASE)2",#N/A,FALSE,"MO(BASE)"}</definedName>
    <definedName name="sdd" localSheetId="3" hidden="1">{"MO(BASE)",#N/A,FALSE,"MO(BASE)";"MO(BASE)1",#N/A,FALSE,"MO(BASE)";"MO(BASE)2",#N/A,FALSE,"MO(BASE)"}</definedName>
    <definedName name="sdd" localSheetId="10" hidden="1">{"MO(BASE)",#N/A,FALSE,"MO(BASE)";"MO(BASE)1",#N/A,FALSE,"MO(BASE)";"MO(BASE)2",#N/A,FALSE,"MO(BASE)"}</definedName>
    <definedName name="sdd" hidden="1">{"MO(BASE)",#N/A,FALSE,"MO(BASE)";"MO(BASE)1",#N/A,FALSE,"MO(BASE)";"MO(BASE)2",#N/A,FALSE,"MO(BASE)"}</definedName>
    <definedName name="sddf" localSheetId="2" hidden="1">{#N/A,#N/A,FALSE,"Total_OC015";#N/A,#N/A,FALSE,"ADMIN";#N/A,#N/A,FALSE,"PROCES";#N/A,#N/A,FALSE,"mecan";#N/A,#N/A,FALSE,"civil";#N/A,#N/A,FALSE,"CAÑER";#N/A,#N/A,FALSE,"ELEC";#N/A,#N/A,FALSE,"INSTR"}</definedName>
    <definedName name="sddf" localSheetId="1" hidden="1">{#N/A,#N/A,FALSE,"Total_OC015";#N/A,#N/A,FALSE,"ADMIN";#N/A,#N/A,FALSE,"PROCES";#N/A,#N/A,FALSE,"mecan";#N/A,#N/A,FALSE,"civil";#N/A,#N/A,FALSE,"CAÑER";#N/A,#N/A,FALSE,"ELEC";#N/A,#N/A,FALSE,"INSTR"}</definedName>
    <definedName name="sddf" localSheetId="3" hidden="1">{#N/A,#N/A,FALSE,"Total_OC015";#N/A,#N/A,FALSE,"ADMIN";#N/A,#N/A,FALSE,"PROCES";#N/A,#N/A,FALSE,"mecan";#N/A,#N/A,FALSE,"civil";#N/A,#N/A,FALSE,"CAÑER";#N/A,#N/A,FALSE,"ELEC";#N/A,#N/A,FALSE,"INSTR"}</definedName>
    <definedName name="sddf" localSheetId="10" hidden="1">{#N/A,#N/A,FALSE,"Total_OC015";#N/A,#N/A,FALSE,"ADMIN";#N/A,#N/A,FALSE,"PROCES";#N/A,#N/A,FALSE,"mecan";#N/A,#N/A,FALSE,"civil";#N/A,#N/A,FALSE,"CAÑER";#N/A,#N/A,FALSE,"ELEC";#N/A,#N/A,FALSE,"INSTR"}</definedName>
    <definedName name="sddf" hidden="1">{#N/A,#N/A,FALSE,"Total_OC015";#N/A,#N/A,FALSE,"ADMIN";#N/A,#N/A,FALSE,"PROCES";#N/A,#N/A,FALSE,"mecan";#N/A,#N/A,FALSE,"civil";#N/A,#N/A,FALSE,"CAÑER";#N/A,#N/A,FALSE,"ELEC";#N/A,#N/A,FALSE,"INSTR"}</definedName>
    <definedName name="sdf" localSheetId="2" hidden="1">{"DETALLE_1996",#N/A,FALSE,"flujo";"DETALLE_1997",#N/A,FALSE,"flujo";"GASTOS_INCURRIDOS_1996",#N/A,FALSE,"flujo";"GASTOS_PROGRAMADOS_PARA_1997",#N/A,FALSE,"flujo";#N/A,#N/A,FALSE,"comparat";#N/A,#N/A,FALSE,"costos";#N/A,#N/A,FALSE,"proyctrol"}</definedName>
    <definedName name="sdf" localSheetId="1" hidden="1">{"DETALLE_1996",#N/A,FALSE,"flujo";"DETALLE_1997",#N/A,FALSE,"flujo";"GASTOS_INCURRIDOS_1996",#N/A,FALSE,"flujo";"GASTOS_PROGRAMADOS_PARA_1997",#N/A,FALSE,"flujo";#N/A,#N/A,FALSE,"comparat";#N/A,#N/A,FALSE,"costos";#N/A,#N/A,FALSE,"proyctrol"}</definedName>
    <definedName name="sdf" localSheetId="3" hidden="1">{"DETALLE_1996",#N/A,FALSE,"flujo";"DETALLE_1997",#N/A,FALSE,"flujo";"GASTOS_INCURRIDOS_1996",#N/A,FALSE,"flujo";"GASTOS_PROGRAMADOS_PARA_1997",#N/A,FALSE,"flujo";#N/A,#N/A,FALSE,"comparat";#N/A,#N/A,FALSE,"costos";#N/A,#N/A,FALSE,"proyctrol"}</definedName>
    <definedName name="sdf" localSheetId="10" hidden="1">{"DETALLE_1996",#N/A,FALSE,"flujo";"DETALLE_1997",#N/A,FALSE,"flujo";"GASTOS_INCURRIDOS_1996",#N/A,FALSE,"flujo";"GASTOS_PROGRAMADOS_PARA_1997",#N/A,FALSE,"flujo";#N/A,#N/A,FALSE,"comparat";#N/A,#N/A,FALSE,"costos";#N/A,#N/A,FALSE,"proyctrol"}</definedName>
    <definedName name="sdf" hidden="1">{"DETALLE_1996",#N/A,FALSE,"flujo";"DETALLE_1997",#N/A,FALSE,"flujo";"GASTOS_INCURRIDOS_1996",#N/A,FALSE,"flujo";"GASTOS_PROGRAMADOS_PARA_1997",#N/A,FALSE,"flujo";#N/A,#N/A,FALSE,"comparat";#N/A,#N/A,FALSE,"costos";#N/A,#N/A,FALSE,"proyctrol"}</definedName>
    <definedName name="SDFCASDF" localSheetId="2" hidden="1">{#N/A,#N/A,FALSE,"Total_OC015";#N/A,#N/A,FALSE,"ADMIN";#N/A,#N/A,FALSE,"PROCES";#N/A,#N/A,FALSE,"mecan";#N/A,#N/A,FALSE,"civil";#N/A,#N/A,FALSE,"CAÑER";#N/A,#N/A,FALSE,"ELEC";#N/A,#N/A,FALSE,"INSTR"}</definedName>
    <definedName name="SDFCASDF" localSheetId="1" hidden="1">{#N/A,#N/A,FALSE,"Total_OC015";#N/A,#N/A,FALSE,"ADMIN";#N/A,#N/A,FALSE,"PROCES";#N/A,#N/A,FALSE,"mecan";#N/A,#N/A,FALSE,"civil";#N/A,#N/A,FALSE,"CAÑER";#N/A,#N/A,FALSE,"ELEC";#N/A,#N/A,FALSE,"INSTR"}</definedName>
    <definedName name="SDFCASDF" localSheetId="3" hidden="1">{#N/A,#N/A,FALSE,"Total_OC015";#N/A,#N/A,FALSE,"ADMIN";#N/A,#N/A,FALSE,"PROCES";#N/A,#N/A,FALSE,"mecan";#N/A,#N/A,FALSE,"civil";#N/A,#N/A,FALSE,"CAÑER";#N/A,#N/A,FALSE,"ELEC";#N/A,#N/A,FALSE,"INSTR"}</definedName>
    <definedName name="SDFCASDF" localSheetId="10" hidden="1">{#N/A,#N/A,FALSE,"Total_OC015";#N/A,#N/A,FALSE,"ADMIN";#N/A,#N/A,FALSE,"PROCES";#N/A,#N/A,FALSE,"mecan";#N/A,#N/A,FALSE,"civil";#N/A,#N/A,FALSE,"CAÑER";#N/A,#N/A,FALSE,"ELEC";#N/A,#N/A,FALSE,"INSTR"}</definedName>
    <definedName name="SDFCASDF" hidden="1">{#N/A,#N/A,FALSE,"Total_OC015";#N/A,#N/A,FALSE,"ADMIN";#N/A,#N/A,FALSE,"PROCES";#N/A,#N/A,FALSE,"mecan";#N/A,#N/A,FALSE,"civil";#N/A,#N/A,FALSE,"CAÑER";#N/A,#N/A,FALSE,"ELEC";#N/A,#N/A,FALSE,"INSTR"}</definedName>
    <definedName name="SDFGSD" hidden="1">#REF!</definedName>
    <definedName name="SDFSDFAESD" localSheetId="2"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SDFSDFAESD" localSheetId="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SDFSDFAESD" localSheetId="3"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SDFSDFAESD" localSheetId="10"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SDFSDFAESD"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sdht" localSheetId="2" hidden="1">{"'resumen REV 3'!$B$1:$Q$69"}</definedName>
    <definedName name="sdht" localSheetId="1" hidden="1">{"'resumen REV 3'!$B$1:$Q$69"}</definedName>
    <definedName name="sdht" localSheetId="3" hidden="1">{"'resumen REV 3'!$B$1:$Q$69"}</definedName>
    <definedName name="sdht" localSheetId="10" hidden="1">{"'resumen REV 3'!$B$1:$Q$69"}</definedName>
    <definedName name="sdht" hidden="1">{"'resumen REV 3'!$B$1:$Q$69"}</definedName>
    <definedName name="SDKSD" localSheetId="2" hidden="1">{#N/A,#N/A,FALSE,"Total_OC015";#N/A,#N/A,FALSE,"ADMIN";#N/A,#N/A,FALSE,"PROCES";#N/A,#N/A,FALSE,"mecan";#N/A,#N/A,FALSE,"civil";#N/A,#N/A,FALSE,"CAÑER";#N/A,#N/A,FALSE,"ELEC";#N/A,#N/A,FALSE,"INSTR"}</definedName>
    <definedName name="SDKSD" localSheetId="1" hidden="1">{#N/A,#N/A,FALSE,"Total_OC015";#N/A,#N/A,FALSE,"ADMIN";#N/A,#N/A,FALSE,"PROCES";#N/A,#N/A,FALSE,"mecan";#N/A,#N/A,FALSE,"civil";#N/A,#N/A,FALSE,"CAÑER";#N/A,#N/A,FALSE,"ELEC";#N/A,#N/A,FALSE,"INSTR"}</definedName>
    <definedName name="SDKSD" localSheetId="3" hidden="1">{#N/A,#N/A,FALSE,"Total_OC015";#N/A,#N/A,FALSE,"ADMIN";#N/A,#N/A,FALSE,"PROCES";#N/A,#N/A,FALSE,"mecan";#N/A,#N/A,FALSE,"civil";#N/A,#N/A,FALSE,"CAÑER";#N/A,#N/A,FALSE,"ELEC";#N/A,#N/A,FALSE,"INSTR"}</definedName>
    <definedName name="SDKSD" localSheetId="10" hidden="1">{#N/A,#N/A,FALSE,"Total_OC015";#N/A,#N/A,FALSE,"ADMIN";#N/A,#N/A,FALSE,"PROCES";#N/A,#N/A,FALSE,"mecan";#N/A,#N/A,FALSE,"civil";#N/A,#N/A,FALSE,"CAÑER";#N/A,#N/A,FALSE,"ELEC";#N/A,#N/A,FALSE,"INSTR"}</definedName>
    <definedName name="SDKSD" hidden="1">{#N/A,#N/A,FALSE,"Total_OC015";#N/A,#N/A,FALSE,"ADMIN";#N/A,#N/A,FALSE,"PROCES";#N/A,#N/A,FALSE,"mecan";#N/A,#N/A,FALSE,"civil";#N/A,#N/A,FALSE,"CAÑER";#N/A,#N/A,FALSE,"ELEC";#N/A,#N/A,FALSE,"INSTR"}</definedName>
    <definedName name="sdsd" localSheetId="2" hidden="1">{"DETALLE_1996",#N/A,FALSE,"flujo";"DETALLE_1997",#N/A,FALSE,"flujo";"GASTOS_INCURRIDOS_1996",#N/A,FALSE,"flujo";"GASTOS_PROGRAMADOS_PARA_1997",#N/A,FALSE,"flujo";#N/A,#N/A,FALSE,"comparat";#N/A,#N/A,FALSE,"costos";#N/A,#N/A,FALSE,"proyctrol"}</definedName>
    <definedName name="sdsd" localSheetId="1" hidden="1">{"DETALLE_1996",#N/A,FALSE,"flujo";"DETALLE_1997",#N/A,FALSE,"flujo";"GASTOS_INCURRIDOS_1996",#N/A,FALSE,"flujo";"GASTOS_PROGRAMADOS_PARA_1997",#N/A,FALSE,"flujo";#N/A,#N/A,FALSE,"comparat";#N/A,#N/A,FALSE,"costos";#N/A,#N/A,FALSE,"proyctrol"}</definedName>
    <definedName name="sdsd" localSheetId="3" hidden="1">{"DETALLE_1996",#N/A,FALSE,"flujo";"DETALLE_1997",#N/A,FALSE,"flujo";"GASTOS_INCURRIDOS_1996",#N/A,FALSE,"flujo";"GASTOS_PROGRAMADOS_PARA_1997",#N/A,FALSE,"flujo";#N/A,#N/A,FALSE,"comparat";#N/A,#N/A,FALSE,"costos";#N/A,#N/A,FALSE,"proyctrol"}</definedName>
    <definedName name="sdsd" localSheetId="10" hidden="1">{"DETALLE_1996",#N/A,FALSE,"flujo";"DETALLE_1997",#N/A,FALSE,"flujo";"GASTOS_INCURRIDOS_1996",#N/A,FALSE,"flujo";"GASTOS_PROGRAMADOS_PARA_1997",#N/A,FALSE,"flujo";#N/A,#N/A,FALSE,"comparat";#N/A,#N/A,FALSE,"costos";#N/A,#N/A,FALSE,"proyctrol"}</definedName>
    <definedName name="sdsd" hidden="1">{"DETALLE_1996",#N/A,FALSE,"flujo";"DETALLE_1997",#N/A,FALSE,"flujo";"GASTOS_INCURRIDOS_1996",#N/A,FALSE,"flujo";"GASTOS_PROGRAMADOS_PARA_1997",#N/A,FALSE,"flujo";#N/A,#N/A,FALSE,"comparat";#N/A,#N/A,FALSE,"costos";#N/A,#N/A,FALSE,"proyctrol"}</definedName>
    <definedName name="SDSDS" hidden="1">#REF!</definedName>
    <definedName name="SDSDSDFSD" hidden="1">#REF!</definedName>
    <definedName name="seis" localSheetId="2"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eis" localSheetId="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eis" localSheetId="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eis" localSheetId="10"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eis"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encount" hidden="1">1</definedName>
    <definedName name="SENGOAEÑHAER" localSheetId="2" hidden="1">{#N/A,#N/A,FALSE,"masez (10)";#N/A,#N/A,FALSE,"masez (7)";#N/A,#N/A,FALSE,"masez (6)";#N/A,#N/A,FALSE,"masez (5)";#N/A,#N/A,FALSE,"masez (4)";#N/A,#N/A,FALSE,"masez (3)";#N/A,#N/A,FALSE,"masez (2)";#N/A,#N/A,FALSE,"GME";#N/A,#N/A,FALSE,"masez"}</definedName>
    <definedName name="SENGOAEÑHAER" localSheetId="1" hidden="1">{#N/A,#N/A,FALSE,"masez (10)";#N/A,#N/A,FALSE,"masez (7)";#N/A,#N/A,FALSE,"masez (6)";#N/A,#N/A,FALSE,"masez (5)";#N/A,#N/A,FALSE,"masez (4)";#N/A,#N/A,FALSE,"masez (3)";#N/A,#N/A,FALSE,"masez (2)";#N/A,#N/A,FALSE,"GME";#N/A,#N/A,FALSE,"masez"}</definedName>
    <definedName name="SENGOAEÑHAER" localSheetId="3" hidden="1">{#N/A,#N/A,FALSE,"masez (10)";#N/A,#N/A,FALSE,"masez (7)";#N/A,#N/A,FALSE,"masez (6)";#N/A,#N/A,FALSE,"masez (5)";#N/A,#N/A,FALSE,"masez (4)";#N/A,#N/A,FALSE,"masez (3)";#N/A,#N/A,FALSE,"masez (2)";#N/A,#N/A,FALSE,"GME";#N/A,#N/A,FALSE,"masez"}</definedName>
    <definedName name="SENGOAEÑHAER" localSheetId="10" hidden="1">{#N/A,#N/A,FALSE,"masez (10)";#N/A,#N/A,FALSE,"masez (7)";#N/A,#N/A,FALSE,"masez (6)";#N/A,#N/A,FALSE,"masez (5)";#N/A,#N/A,FALSE,"masez (4)";#N/A,#N/A,FALSE,"masez (3)";#N/A,#N/A,FALSE,"masez (2)";#N/A,#N/A,FALSE,"GME";#N/A,#N/A,FALSE,"masez"}</definedName>
    <definedName name="SENGOAEÑHAER" hidden="1">{#N/A,#N/A,FALSE,"masez (10)";#N/A,#N/A,FALSE,"masez (7)";#N/A,#N/A,FALSE,"masez (6)";#N/A,#N/A,FALSE,"masez (5)";#N/A,#N/A,FALSE,"masez (4)";#N/A,#N/A,FALSE,"masez (3)";#N/A,#N/A,FALSE,"masez (2)";#N/A,#N/A,FALSE,"GME";#N/A,#N/A,FALSE,"masez"}</definedName>
    <definedName name="SFDGA" hidden="1">#REF!</definedName>
    <definedName name="SFGAST5" localSheetId="2" hidden="1">{#N/A,#N/A,FALSE,"IC_Global";#N/A,#N/A,FALSE,"IC_Global (98-f)";#N/A,#N/A,FALSE,"Inc";#N/A,#N/A,FALSE,"CAMBIOS (2)";#N/A,#N/A,FALSE,"EXPL Inc.";#N/A,#N/A,FALSE,"HITOS98";#N/A,#N/A,FALSE,"CURVA ""S"" GLOBAL ";#N/A,#N/A,FALSE,"CURVA ""S"" 1998 "}</definedName>
    <definedName name="SFGAST5" localSheetId="1" hidden="1">{#N/A,#N/A,FALSE,"IC_Global";#N/A,#N/A,FALSE,"IC_Global (98-f)";#N/A,#N/A,FALSE,"Inc";#N/A,#N/A,FALSE,"CAMBIOS (2)";#N/A,#N/A,FALSE,"EXPL Inc.";#N/A,#N/A,FALSE,"HITOS98";#N/A,#N/A,FALSE,"CURVA ""S"" GLOBAL ";#N/A,#N/A,FALSE,"CURVA ""S"" 1998 "}</definedName>
    <definedName name="SFGAST5" localSheetId="3" hidden="1">{#N/A,#N/A,FALSE,"IC_Global";#N/A,#N/A,FALSE,"IC_Global (98-f)";#N/A,#N/A,FALSE,"Inc";#N/A,#N/A,FALSE,"CAMBIOS (2)";#N/A,#N/A,FALSE,"EXPL Inc.";#N/A,#N/A,FALSE,"HITOS98";#N/A,#N/A,FALSE,"CURVA ""S"" GLOBAL ";#N/A,#N/A,FALSE,"CURVA ""S"" 1998 "}</definedName>
    <definedName name="SFGAST5" localSheetId="10" hidden="1">{#N/A,#N/A,FALSE,"IC_Global";#N/A,#N/A,FALSE,"IC_Global (98-f)";#N/A,#N/A,FALSE,"Inc";#N/A,#N/A,FALSE,"CAMBIOS (2)";#N/A,#N/A,FALSE,"EXPL Inc.";#N/A,#N/A,FALSE,"HITOS98";#N/A,#N/A,FALSE,"CURVA ""S"" GLOBAL ";#N/A,#N/A,FALSE,"CURVA ""S"" 1998 "}</definedName>
    <definedName name="SFGAST5" hidden="1">{#N/A,#N/A,FALSE,"IC_Global";#N/A,#N/A,FALSE,"IC_Global (98-f)";#N/A,#N/A,FALSE,"Inc";#N/A,#N/A,FALSE,"CAMBIOS (2)";#N/A,#N/A,FALSE,"EXPL Inc.";#N/A,#N/A,FALSE,"HITOS98";#N/A,#N/A,FALSE,"CURVA ""S"" GLOBAL ";#N/A,#N/A,FALSE,"CURVA ""S"" 1998 "}</definedName>
    <definedName name="SFINTOTAL" localSheetId="2" hidden="1">{"DETALLE_1996",#N/A,FALSE,"flujo";"DETALLE_1997",#N/A,FALSE,"flujo";"GASTOS_INCURRIDOS_1996",#N/A,FALSE,"flujo";"GASTOS_PROGRAMADOS_PARA_1997",#N/A,FALSE,"flujo";#N/A,#N/A,FALSE,"comparat";#N/A,#N/A,FALSE,"costos";#N/A,#N/A,FALSE,"proyctrol"}</definedName>
    <definedName name="SFINTOTAL" localSheetId="1" hidden="1">{"DETALLE_1996",#N/A,FALSE,"flujo";"DETALLE_1997",#N/A,FALSE,"flujo";"GASTOS_INCURRIDOS_1996",#N/A,FALSE,"flujo";"GASTOS_PROGRAMADOS_PARA_1997",#N/A,FALSE,"flujo";#N/A,#N/A,FALSE,"comparat";#N/A,#N/A,FALSE,"costos";#N/A,#N/A,FALSE,"proyctrol"}</definedName>
    <definedName name="SFINTOTAL" localSheetId="3" hidden="1">{"DETALLE_1996",#N/A,FALSE,"flujo";"DETALLE_1997",#N/A,FALSE,"flujo";"GASTOS_INCURRIDOS_1996",#N/A,FALSE,"flujo";"GASTOS_PROGRAMADOS_PARA_1997",#N/A,FALSE,"flujo";#N/A,#N/A,FALSE,"comparat";#N/A,#N/A,FALSE,"costos";#N/A,#N/A,FALSE,"proyctrol"}</definedName>
    <definedName name="SFINTOTAL" localSheetId="10" hidden="1">{"DETALLE_1996",#N/A,FALSE,"flujo";"DETALLE_1997",#N/A,FALSE,"flujo";"GASTOS_INCURRIDOS_1996",#N/A,FALSE,"flujo";"GASTOS_PROGRAMADOS_PARA_1997",#N/A,FALSE,"flujo";#N/A,#N/A,FALSE,"comparat";#N/A,#N/A,FALSE,"costos";#N/A,#N/A,FALSE,"proyctrol"}</definedName>
    <definedName name="SFINTOTAL" hidden="1">{"DETALLE_1996",#N/A,FALSE,"flujo";"DETALLE_1997",#N/A,FALSE,"flujo";"GASTOS_INCURRIDOS_1996",#N/A,FALSE,"flujo";"GASTOS_PROGRAMADOS_PARA_1997",#N/A,FALSE,"flujo";#N/A,#N/A,FALSE,"comparat";#N/A,#N/A,FALSE,"costos";#N/A,#N/A,FALSE,"proyctrol"}</definedName>
    <definedName name="SFSTRT" localSheetId="2" hidden="1">{#N/A,#N/A,FALSE,"masez (10)";#N/A,#N/A,FALSE,"masez (7)";#N/A,#N/A,FALSE,"masez (6)";#N/A,#N/A,FALSE,"masez (5)";#N/A,#N/A,FALSE,"masez (4)";#N/A,#N/A,FALSE,"masez (3)";#N/A,#N/A,FALSE,"masez (2)";#N/A,#N/A,FALSE,"GME";#N/A,#N/A,FALSE,"masez"}</definedName>
    <definedName name="SFSTRT" localSheetId="1" hidden="1">{#N/A,#N/A,FALSE,"masez (10)";#N/A,#N/A,FALSE,"masez (7)";#N/A,#N/A,FALSE,"masez (6)";#N/A,#N/A,FALSE,"masez (5)";#N/A,#N/A,FALSE,"masez (4)";#N/A,#N/A,FALSE,"masez (3)";#N/A,#N/A,FALSE,"masez (2)";#N/A,#N/A,FALSE,"GME";#N/A,#N/A,FALSE,"masez"}</definedName>
    <definedName name="SFSTRT" localSheetId="3" hidden="1">{#N/A,#N/A,FALSE,"masez (10)";#N/A,#N/A,FALSE,"masez (7)";#N/A,#N/A,FALSE,"masez (6)";#N/A,#N/A,FALSE,"masez (5)";#N/A,#N/A,FALSE,"masez (4)";#N/A,#N/A,FALSE,"masez (3)";#N/A,#N/A,FALSE,"masez (2)";#N/A,#N/A,FALSE,"GME";#N/A,#N/A,FALSE,"masez"}</definedName>
    <definedName name="SFSTRT" localSheetId="10" hidden="1">{#N/A,#N/A,FALSE,"masez (10)";#N/A,#N/A,FALSE,"masez (7)";#N/A,#N/A,FALSE,"masez (6)";#N/A,#N/A,FALSE,"masez (5)";#N/A,#N/A,FALSE,"masez (4)";#N/A,#N/A,FALSE,"masez (3)";#N/A,#N/A,FALSE,"masez (2)";#N/A,#N/A,FALSE,"GME";#N/A,#N/A,FALSE,"masez"}</definedName>
    <definedName name="SFSTRT" hidden="1">{#N/A,#N/A,FALSE,"masez (10)";#N/A,#N/A,FALSE,"masez (7)";#N/A,#N/A,FALSE,"masez (6)";#N/A,#N/A,FALSE,"masez (5)";#N/A,#N/A,FALSE,"masez (4)";#N/A,#N/A,FALSE,"masez (3)";#N/A,#N/A,FALSE,"masez (2)";#N/A,#N/A,FALSE,"GME";#N/A,#N/A,FALSE,"masez"}</definedName>
    <definedName name="solver_adj" hidden="1">#REF!</definedName>
    <definedName name="solver_cvg" hidden="1">0.001</definedName>
    <definedName name="solver_drv" hidden="1">2</definedName>
    <definedName name="solver_est" hidden="1">2</definedName>
    <definedName name="solver_itr" hidden="1">100</definedName>
    <definedName name="solver_lin" hidden="1">0</definedName>
    <definedName name="solver_neg" hidden="1">2</definedName>
    <definedName name="solver_num" hidden="1">0</definedName>
    <definedName name="solver_nwt" hidden="1">1</definedName>
    <definedName name="solver_opt" hidden="1">#REF!</definedName>
    <definedName name="solver_pre" hidden="1">0.000001</definedName>
    <definedName name="solver_scl" hidden="1">0</definedName>
    <definedName name="solver_sho" hidden="1">0</definedName>
    <definedName name="solver_tim" hidden="1">100</definedName>
    <definedName name="solver_tmp" hidden="1">#NULL!</definedName>
    <definedName name="solver_tol" hidden="1">0.05</definedName>
    <definedName name="solver_typ" hidden="1">2</definedName>
    <definedName name="solver_val" hidden="1">0</definedName>
    <definedName name="ss" localSheetId="2" hidden="1">{#N/A,#N/A,FALSE,"masez (10)";#N/A,#N/A,FALSE,"masez (7)";#N/A,#N/A,FALSE,"masez (6)";#N/A,#N/A,FALSE,"masez (5)";#N/A,#N/A,FALSE,"masez (4)";#N/A,#N/A,FALSE,"masez (3)";#N/A,#N/A,FALSE,"masez (2)";#N/A,#N/A,FALSE,"GME";#N/A,#N/A,FALSE,"masez"}</definedName>
    <definedName name="ss" localSheetId="1" hidden="1">{#N/A,#N/A,FALSE,"masez (10)";#N/A,#N/A,FALSE,"masez (7)";#N/A,#N/A,FALSE,"masez (6)";#N/A,#N/A,FALSE,"masez (5)";#N/A,#N/A,FALSE,"masez (4)";#N/A,#N/A,FALSE,"masez (3)";#N/A,#N/A,FALSE,"masez (2)";#N/A,#N/A,FALSE,"GME";#N/A,#N/A,FALSE,"masez"}</definedName>
    <definedName name="ss" localSheetId="3" hidden="1">{#N/A,#N/A,FALSE,"masez (10)";#N/A,#N/A,FALSE,"masez (7)";#N/A,#N/A,FALSE,"masez (6)";#N/A,#N/A,FALSE,"masez (5)";#N/A,#N/A,FALSE,"masez (4)";#N/A,#N/A,FALSE,"masez (3)";#N/A,#N/A,FALSE,"masez (2)";#N/A,#N/A,FALSE,"GME";#N/A,#N/A,FALSE,"masez"}</definedName>
    <definedName name="ss" localSheetId="10" hidden="1">{#N/A,#N/A,FALSE,"masez (10)";#N/A,#N/A,FALSE,"masez (7)";#N/A,#N/A,FALSE,"masez (6)";#N/A,#N/A,FALSE,"masez (5)";#N/A,#N/A,FALSE,"masez (4)";#N/A,#N/A,FALSE,"masez (3)";#N/A,#N/A,FALSE,"masez (2)";#N/A,#N/A,FALSE,"GME";#N/A,#N/A,FALSE,"masez"}</definedName>
    <definedName name="ss" hidden="1">{#N/A,#N/A,FALSE,"masez (10)";#N/A,#N/A,FALSE,"masez (7)";#N/A,#N/A,FALSE,"masez (6)";#N/A,#N/A,FALSE,"masez (5)";#N/A,#N/A,FALSE,"masez (4)";#N/A,#N/A,FALSE,"masez (3)";#N/A,#N/A,FALSE,"masez (2)";#N/A,#N/A,FALSE,"GME";#N/A,#N/A,FALSE,"masez"}</definedName>
    <definedName name="sss" localSheetId="2" hidden="1">{#N/A,#N/A,FALSE,"Graficos"}</definedName>
    <definedName name="sss" localSheetId="1" hidden="1">{#N/A,#N/A,FALSE,"Graficos"}</definedName>
    <definedName name="sss" localSheetId="3" hidden="1">{#N/A,#N/A,FALSE,"Graficos"}</definedName>
    <definedName name="sss" localSheetId="10" hidden="1">{#N/A,#N/A,FALSE,"Graficos"}</definedName>
    <definedName name="sss" hidden="1">{#N/A,#N/A,FALSE,"Graficos"}</definedName>
    <definedName name="SSSDDSDSDS" localSheetId="2" hidden="1">{#N/A,#N/A,FALSE,"Total_OC015";#N/A,#N/A,FALSE,"ADMIN";#N/A,#N/A,FALSE,"PROCES";#N/A,#N/A,FALSE,"mecan";#N/A,#N/A,FALSE,"civil";#N/A,#N/A,FALSE,"CAÑER";#N/A,#N/A,FALSE,"ELEC";#N/A,#N/A,FALSE,"INSTR"}</definedName>
    <definedName name="SSSDDSDSDS" localSheetId="1" hidden="1">{#N/A,#N/A,FALSE,"Total_OC015";#N/A,#N/A,FALSE,"ADMIN";#N/A,#N/A,FALSE,"PROCES";#N/A,#N/A,FALSE,"mecan";#N/A,#N/A,FALSE,"civil";#N/A,#N/A,FALSE,"CAÑER";#N/A,#N/A,FALSE,"ELEC";#N/A,#N/A,FALSE,"INSTR"}</definedName>
    <definedName name="SSSDDSDSDS" localSheetId="3" hidden="1">{#N/A,#N/A,FALSE,"Total_OC015";#N/A,#N/A,FALSE,"ADMIN";#N/A,#N/A,FALSE,"PROCES";#N/A,#N/A,FALSE,"mecan";#N/A,#N/A,FALSE,"civil";#N/A,#N/A,FALSE,"CAÑER";#N/A,#N/A,FALSE,"ELEC";#N/A,#N/A,FALSE,"INSTR"}</definedName>
    <definedName name="SSSDDSDSDS" localSheetId="10" hidden="1">{#N/A,#N/A,FALSE,"Total_OC015";#N/A,#N/A,FALSE,"ADMIN";#N/A,#N/A,FALSE,"PROCES";#N/A,#N/A,FALSE,"mecan";#N/A,#N/A,FALSE,"civil";#N/A,#N/A,FALSE,"CAÑER";#N/A,#N/A,FALSE,"ELEC";#N/A,#N/A,FALSE,"INSTR"}</definedName>
    <definedName name="SSSDDSDSDS" hidden="1">{#N/A,#N/A,FALSE,"Total_OC015";#N/A,#N/A,FALSE,"ADMIN";#N/A,#N/A,FALSE,"PROCES";#N/A,#N/A,FALSE,"mecan";#N/A,#N/A,FALSE,"civil";#N/A,#N/A,FALSE,"CAÑER";#N/A,#N/A,FALSE,"ELEC";#N/A,#N/A,FALSE,"INSTR"}</definedName>
    <definedName name="ssss" localSheetId="2" hidden="1">{#N/A,#N/A,FALSE,"IC_Global";#N/A,#N/A,FALSE,"IC_Global (98-f)";#N/A,#N/A,FALSE,"Inc";#N/A,#N/A,FALSE,"CAMBIOS (2)";#N/A,#N/A,FALSE,"EXPL Inc.";#N/A,#N/A,FALSE,"HITOS98";#N/A,#N/A,FALSE,"CURVA ""S"" GLOBAL ";#N/A,#N/A,FALSE,"CURVA ""S"" 1998 "}</definedName>
    <definedName name="ssss" localSheetId="1" hidden="1">{#N/A,#N/A,FALSE,"IC_Global";#N/A,#N/A,FALSE,"IC_Global (98-f)";#N/A,#N/A,FALSE,"Inc";#N/A,#N/A,FALSE,"CAMBIOS (2)";#N/A,#N/A,FALSE,"EXPL Inc.";#N/A,#N/A,FALSE,"HITOS98";#N/A,#N/A,FALSE,"CURVA ""S"" GLOBAL ";#N/A,#N/A,FALSE,"CURVA ""S"" 1998 "}</definedName>
    <definedName name="ssss" localSheetId="3" hidden="1">{#N/A,#N/A,FALSE,"IC_Global";#N/A,#N/A,FALSE,"IC_Global (98-f)";#N/A,#N/A,FALSE,"Inc";#N/A,#N/A,FALSE,"CAMBIOS (2)";#N/A,#N/A,FALSE,"EXPL Inc.";#N/A,#N/A,FALSE,"HITOS98";#N/A,#N/A,FALSE,"CURVA ""S"" GLOBAL ";#N/A,#N/A,FALSE,"CURVA ""S"" 1998 "}</definedName>
    <definedName name="ssss" localSheetId="10" hidden="1">{#N/A,#N/A,FALSE,"IC_Global";#N/A,#N/A,FALSE,"IC_Global (98-f)";#N/A,#N/A,FALSE,"Inc";#N/A,#N/A,FALSE,"CAMBIOS (2)";#N/A,#N/A,FALSE,"EXPL Inc.";#N/A,#N/A,FALSE,"HITOS98";#N/A,#N/A,FALSE,"CURVA ""S"" GLOBAL ";#N/A,#N/A,FALSE,"CURVA ""S"" 1998 "}</definedName>
    <definedName name="ssss" hidden="1">{#N/A,#N/A,FALSE,"IC_Global";#N/A,#N/A,FALSE,"IC_Global (98-f)";#N/A,#N/A,FALSE,"Inc";#N/A,#N/A,FALSE,"CAMBIOS (2)";#N/A,#N/A,FALSE,"EXPL Inc.";#N/A,#N/A,FALSE,"HITOS98";#N/A,#N/A,FALSE,"CURVA ""S"" GLOBAL ";#N/A,#N/A,FALSE,"CURVA ""S"" 1998 "}</definedName>
    <definedName name="sssss" localSheetId="2" hidden="1">{#N/A,#N/A,FALSE,"masez (10)";#N/A,#N/A,FALSE,"masez (7)";#N/A,#N/A,FALSE,"masez (6)";#N/A,#N/A,FALSE,"masez (5)";#N/A,#N/A,FALSE,"masez (4)";#N/A,#N/A,FALSE,"masez (3)";#N/A,#N/A,FALSE,"masez (2)";#N/A,#N/A,FALSE,"GME";#N/A,#N/A,FALSE,"masez"}</definedName>
    <definedName name="sssss" localSheetId="1" hidden="1">{#N/A,#N/A,FALSE,"masez (10)";#N/A,#N/A,FALSE,"masez (7)";#N/A,#N/A,FALSE,"masez (6)";#N/A,#N/A,FALSE,"masez (5)";#N/A,#N/A,FALSE,"masez (4)";#N/A,#N/A,FALSE,"masez (3)";#N/A,#N/A,FALSE,"masez (2)";#N/A,#N/A,FALSE,"GME";#N/A,#N/A,FALSE,"masez"}</definedName>
    <definedName name="sssss" localSheetId="3" hidden="1">{#N/A,#N/A,FALSE,"masez (10)";#N/A,#N/A,FALSE,"masez (7)";#N/A,#N/A,FALSE,"masez (6)";#N/A,#N/A,FALSE,"masez (5)";#N/A,#N/A,FALSE,"masez (4)";#N/A,#N/A,FALSE,"masez (3)";#N/A,#N/A,FALSE,"masez (2)";#N/A,#N/A,FALSE,"GME";#N/A,#N/A,FALSE,"masez"}</definedName>
    <definedName name="sssss" localSheetId="10" hidden="1">{#N/A,#N/A,FALSE,"masez (10)";#N/A,#N/A,FALSE,"masez (7)";#N/A,#N/A,FALSE,"masez (6)";#N/A,#N/A,FALSE,"masez (5)";#N/A,#N/A,FALSE,"masez (4)";#N/A,#N/A,FALSE,"masez (3)";#N/A,#N/A,FALSE,"masez (2)";#N/A,#N/A,FALSE,"GME";#N/A,#N/A,FALSE,"masez"}</definedName>
    <definedName name="sssss" hidden="1">{#N/A,#N/A,FALSE,"masez (10)";#N/A,#N/A,FALSE,"masez (7)";#N/A,#N/A,FALSE,"masez (6)";#N/A,#N/A,FALSE,"masez (5)";#N/A,#N/A,FALSE,"masez (4)";#N/A,#N/A,FALSE,"masez (3)";#N/A,#N/A,FALSE,"masez (2)";#N/A,#N/A,FALSE,"GME";#N/A,#N/A,FALSE,"masez"}</definedName>
    <definedName name="sumisn" localSheetId="2" hidden="1">{"DETALLE_1996",#N/A,FALSE,"flujo";"DETALLE_1997",#N/A,FALSE,"flujo";"GASTOS_INCURRIDOS_1996",#N/A,FALSE,"flujo";"GASTOS_PROGRAMADOS_PARA_1997",#N/A,FALSE,"flujo";#N/A,#N/A,FALSE,"comparat";#N/A,#N/A,FALSE,"costos";#N/A,#N/A,FALSE,"proyctrol"}</definedName>
    <definedName name="sumisn" localSheetId="1" hidden="1">{"DETALLE_1996",#N/A,FALSE,"flujo";"DETALLE_1997",#N/A,FALSE,"flujo";"GASTOS_INCURRIDOS_1996",#N/A,FALSE,"flujo";"GASTOS_PROGRAMADOS_PARA_1997",#N/A,FALSE,"flujo";#N/A,#N/A,FALSE,"comparat";#N/A,#N/A,FALSE,"costos";#N/A,#N/A,FALSE,"proyctrol"}</definedName>
    <definedName name="sumisn" localSheetId="3" hidden="1">{"DETALLE_1996",#N/A,FALSE,"flujo";"DETALLE_1997",#N/A,FALSE,"flujo";"GASTOS_INCURRIDOS_1996",#N/A,FALSE,"flujo";"GASTOS_PROGRAMADOS_PARA_1997",#N/A,FALSE,"flujo";#N/A,#N/A,FALSE,"comparat";#N/A,#N/A,FALSE,"costos";#N/A,#N/A,FALSE,"proyctrol"}</definedName>
    <definedName name="sumisn" localSheetId="10" hidden="1">{"DETALLE_1996",#N/A,FALSE,"flujo";"DETALLE_1997",#N/A,FALSE,"flujo";"GASTOS_INCURRIDOS_1996",#N/A,FALSE,"flujo";"GASTOS_PROGRAMADOS_PARA_1997",#N/A,FALSE,"flujo";#N/A,#N/A,FALSE,"comparat";#N/A,#N/A,FALSE,"costos";#N/A,#N/A,FALSE,"proyctrol"}</definedName>
    <definedName name="sumisn" hidden="1">{"DETALLE_1996",#N/A,FALSE,"flujo";"DETALLE_1997",#N/A,FALSE,"flujo";"GASTOS_INCURRIDOS_1996",#N/A,FALSE,"flujo";"GASTOS_PROGRAMADOS_PARA_1997",#N/A,FALSE,"flujo";#N/A,#N/A,FALSE,"comparat";#N/A,#N/A,FALSE,"costos";#N/A,#N/A,FALSE,"proyctrol"}</definedName>
    <definedName name="TEC" localSheetId="2"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TEC" localSheetId="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TEC" localSheetId="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TEC" localSheetId="10"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TEC"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testito" localSheetId="2"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ito" localSheetId="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ito" localSheetId="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ito" localSheetId="10"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ito"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_xlnm.Print_Titles" localSheetId="1">EPR!$3:$10</definedName>
    <definedName name="_xlnm.Print_Titles" localSheetId="5">'Log Tendencias'!$1:$12</definedName>
    <definedName name="_xlnm.Print_Titles" localSheetId="10">'Programa P6 Excel R1'!$1:$5</definedName>
    <definedName name="_xlnm.Print_Titles" localSheetId="9">'Reporte Aconex'!$1:$11</definedName>
    <definedName name="Toquepala" localSheetId="2" hidden="1">{#N/A,#N/A,FALSE,"Matrix";#N/A,#N/A,FALSE,"Executive";#N/A,#N/A,FALSE,"Summary"}</definedName>
    <definedName name="Toquepala" localSheetId="1" hidden="1">{#N/A,#N/A,FALSE,"Matrix";#N/A,#N/A,FALSE,"Executive";#N/A,#N/A,FALSE,"Summary"}</definedName>
    <definedName name="Toquepala" localSheetId="3" hidden="1">{#N/A,#N/A,FALSE,"Matrix";#N/A,#N/A,FALSE,"Executive";#N/A,#N/A,FALSE,"Summary"}</definedName>
    <definedName name="Toquepala" localSheetId="10" hidden="1">{#N/A,#N/A,FALSE,"Matrix";#N/A,#N/A,FALSE,"Executive";#N/A,#N/A,FALSE,"Summary"}</definedName>
    <definedName name="Toquepala" hidden="1">{#N/A,#N/A,FALSE,"Matrix";#N/A,#N/A,FALSE,"Executive";#N/A,#N/A,FALSE,"Summary"}</definedName>
    <definedName name="tr" localSheetId="2" hidden="1">{"DETALLE_1996",#N/A,FALSE,"flujo";"DETALLE_1997",#N/A,FALSE,"flujo";"GASTOS_INCURRIDOS_1996",#N/A,FALSE,"flujo";"GASTOS_PROGRAMADOS_PARA_1997",#N/A,FALSE,"flujo";#N/A,#N/A,FALSE,"comparat";#N/A,#N/A,FALSE,"costos";#N/A,#N/A,FALSE,"proyctrol"}</definedName>
    <definedName name="tr" localSheetId="1" hidden="1">{"DETALLE_1996",#N/A,FALSE,"flujo";"DETALLE_1997",#N/A,FALSE,"flujo";"GASTOS_INCURRIDOS_1996",#N/A,FALSE,"flujo";"GASTOS_PROGRAMADOS_PARA_1997",#N/A,FALSE,"flujo";#N/A,#N/A,FALSE,"comparat";#N/A,#N/A,FALSE,"costos";#N/A,#N/A,FALSE,"proyctrol"}</definedName>
    <definedName name="tr" localSheetId="3" hidden="1">{"DETALLE_1996",#N/A,FALSE,"flujo";"DETALLE_1997",#N/A,FALSE,"flujo";"GASTOS_INCURRIDOS_1996",#N/A,FALSE,"flujo";"GASTOS_PROGRAMADOS_PARA_1997",#N/A,FALSE,"flujo";#N/A,#N/A,FALSE,"comparat";#N/A,#N/A,FALSE,"costos";#N/A,#N/A,FALSE,"proyctrol"}</definedName>
    <definedName name="tr" localSheetId="10" hidden="1">{"DETALLE_1996",#N/A,FALSE,"flujo";"DETALLE_1997",#N/A,FALSE,"flujo";"GASTOS_INCURRIDOS_1996",#N/A,FALSE,"flujo";"GASTOS_PROGRAMADOS_PARA_1997",#N/A,FALSE,"flujo";#N/A,#N/A,FALSE,"comparat";#N/A,#N/A,FALSE,"costos";#N/A,#N/A,FALSE,"proyctrol"}</definedName>
    <definedName name="tr" hidden="1">{"DETALLE_1996",#N/A,FALSE,"flujo";"DETALLE_1997",#N/A,FALSE,"flujo";"GASTOS_INCURRIDOS_1996",#N/A,FALSE,"flujo";"GASTOS_PROGRAMADOS_PARA_1997",#N/A,FALSE,"flujo";#N/A,#N/A,FALSE,"comparat";#N/A,#N/A,FALSE,"costos";#N/A,#N/A,FALSE,"proyctrol"}</definedName>
    <definedName name="trj" localSheetId="2" hidden="1">{"DETALLE_1996",#N/A,FALSE,"flujo";"DETALLE_1997",#N/A,FALSE,"flujo";"GASTOS_INCURRIDOS_1996",#N/A,FALSE,"flujo";"GASTOS_PROGRAMADOS_PARA_1997",#N/A,FALSE,"flujo";#N/A,#N/A,FALSE,"comparat";#N/A,#N/A,FALSE,"costos";#N/A,#N/A,FALSE,"proyctrol"}</definedName>
    <definedName name="trj" localSheetId="1" hidden="1">{"DETALLE_1996",#N/A,FALSE,"flujo";"DETALLE_1997",#N/A,FALSE,"flujo";"GASTOS_INCURRIDOS_1996",#N/A,FALSE,"flujo";"GASTOS_PROGRAMADOS_PARA_1997",#N/A,FALSE,"flujo";#N/A,#N/A,FALSE,"comparat";#N/A,#N/A,FALSE,"costos";#N/A,#N/A,FALSE,"proyctrol"}</definedName>
    <definedName name="trj" localSheetId="3" hidden="1">{"DETALLE_1996",#N/A,FALSE,"flujo";"DETALLE_1997",#N/A,FALSE,"flujo";"GASTOS_INCURRIDOS_1996",#N/A,FALSE,"flujo";"GASTOS_PROGRAMADOS_PARA_1997",#N/A,FALSE,"flujo";#N/A,#N/A,FALSE,"comparat";#N/A,#N/A,FALSE,"costos";#N/A,#N/A,FALSE,"proyctrol"}</definedName>
    <definedName name="trj" localSheetId="10" hidden="1">{"DETALLE_1996",#N/A,FALSE,"flujo";"DETALLE_1997",#N/A,FALSE,"flujo";"GASTOS_INCURRIDOS_1996",#N/A,FALSE,"flujo";"GASTOS_PROGRAMADOS_PARA_1997",#N/A,FALSE,"flujo";#N/A,#N/A,FALSE,"comparat";#N/A,#N/A,FALSE,"costos";#N/A,#N/A,FALSE,"proyctrol"}</definedName>
    <definedName name="trj" hidden="1">{"DETALLE_1996",#N/A,FALSE,"flujo";"DETALLE_1997",#N/A,FALSE,"flujo";"GASTOS_INCURRIDOS_1996",#N/A,FALSE,"flujo";"GASTOS_PROGRAMADOS_PARA_1997",#N/A,FALSE,"flujo";#N/A,#N/A,FALSE,"comparat";#N/A,#N/A,FALSE,"costos";#N/A,#N/A,FALSE,"proyctrol"}</definedName>
    <definedName name="ttt" localSheetId="2"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ttt" localSheetId="1"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ttt" localSheetId="3"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ttt" localSheetId="10"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ttt"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tuut" localSheetId="2" hidden="1">{#N/A,#N/A,FALSE,"masez (10)";#N/A,#N/A,FALSE,"masez (7)";#N/A,#N/A,FALSE,"masez (6)";#N/A,#N/A,FALSE,"masez (5)";#N/A,#N/A,FALSE,"masez (4)";#N/A,#N/A,FALSE,"masez (3)";#N/A,#N/A,FALSE,"masez (2)";#N/A,#N/A,FALSE,"GME";#N/A,#N/A,FALSE,"masez"}</definedName>
    <definedName name="tuut" localSheetId="1" hidden="1">{#N/A,#N/A,FALSE,"masez (10)";#N/A,#N/A,FALSE,"masez (7)";#N/A,#N/A,FALSE,"masez (6)";#N/A,#N/A,FALSE,"masez (5)";#N/A,#N/A,FALSE,"masez (4)";#N/A,#N/A,FALSE,"masez (3)";#N/A,#N/A,FALSE,"masez (2)";#N/A,#N/A,FALSE,"GME";#N/A,#N/A,FALSE,"masez"}</definedName>
    <definedName name="tuut" localSheetId="3" hidden="1">{#N/A,#N/A,FALSE,"masez (10)";#N/A,#N/A,FALSE,"masez (7)";#N/A,#N/A,FALSE,"masez (6)";#N/A,#N/A,FALSE,"masez (5)";#N/A,#N/A,FALSE,"masez (4)";#N/A,#N/A,FALSE,"masez (3)";#N/A,#N/A,FALSE,"masez (2)";#N/A,#N/A,FALSE,"GME";#N/A,#N/A,FALSE,"masez"}</definedName>
    <definedName name="tuut" localSheetId="10" hidden="1">{#N/A,#N/A,FALSE,"masez (10)";#N/A,#N/A,FALSE,"masez (7)";#N/A,#N/A,FALSE,"masez (6)";#N/A,#N/A,FALSE,"masez (5)";#N/A,#N/A,FALSE,"masez (4)";#N/A,#N/A,FALSE,"masez (3)";#N/A,#N/A,FALSE,"masez (2)";#N/A,#N/A,FALSE,"GME";#N/A,#N/A,FALSE,"masez"}</definedName>
    <definedName name="tuut" hidden="1">{#N/A,#N/A,FALSE,"masez (10)";#N/A,#N/A,FALSE,"masez (7)";#N/A,#N/A,FALSE,"masez (6)";#N/A,#N/A,FALSE,"masez (5)";#N/A,#N/A,FALSE,"masez (4)";#N/A,#N/A,FALSE,"masez (3)";#N/A,#N/A,FALSE,"masez (2)";#N/A,#N/A,FALSE,"GME";#N/A,#N/A,FALSE,"masez"}</definedName>
    <definedName name="u" localSheetId="2" hidden="1">{"CI+GG(BASE)",#N/A,FALSE,"CI+GG(BASE)";"GG",#N/A,FALSE,"CI+GG(BASE)";"CI",#N/A,FALSE,"CI+GG(BASE)"}</definedName>
    <definedName name="u" localSheetId="1" hidden="1">{"CI+GG(BASE)",#N/A,FALSE,"CI+GG(BASE)";"GG",#N/A,FALSE,"CI+GG(BASE)";"CI",#N/A,FALSE,"CI+GG(BASE)"}</definedName>
    <definedName name="u" localSheetId="3" hidden="1">{"CI+GG(BASE)",#N/A,FALSE,"CI+GG(BASE)";"GG",#N/A,FALSE,"CI+GG(BASE)";"CI",#N/A,FALSE,"CI+GG(BASE)"}</definedName>
    <definedName name="u" localSheetId="10" hidden="1">{"CI+GG(BASE)",#N/A,FALSE,"CI+GG(BASE)";"GG",#N/A,FALSE,"CI+GG(BASE)";"CI",#N/A,FALSE,"CI+GG(BASE)"}</definedName>
    <definedName name="u" hidden="1">{"CI+GG(BASE)",#N/A,FALSE,"CI+GG(BASE)";"GG",#N/A,FALSE,"CI+GG(BASE)";"CI",#N/A,FALSE,"CI+GG(BASE)"}</definedName>
    <definedName name="ua" localSheetId="2" hidden="1">{"CI+GG(BASE)",#N/A,FALSE,"CI+GG(BASE)";"GG",#N/A,FALSE,"CI+GG(BASE)";"CI",#N/A,FALSE,"CI+GG(BASE)"}</definedName>
    <definedName name="ua" localSheetId="1" hidden="1">{"CI+GG(BASE)",#N/A,FALSE,"CI+GG(BASE)";"GG",#N/A,FALSE,"CI+GG(BASE)";"CI",#N/A,FALSE,"CI+GG(BASE)"}</definedName>
    <definedName name="ua" localSheetId="3" hidden="1">{"CI+GG(BASE)",#N/A,FALSE,"CI+GG(BASE)";"GG",#N/A,FALSE,"CI+GG(BASE)";"CI",#N/A,FALSE,"CI+GG(BASE)"}</definedName>
    <definedName name="ua" localSheetId="10" hidden="1">{"CI+GG(BASE)",#N/A,FALSE,"CI+GG(BASE)";"GG",#N/A,FALSE,"CI+GG(BASE)";"CI",#N/A,FALSE,"CI+GG(BASE)"}</definedName>
    <definedName name="ua" hidden="1">{"CI+GG(BASE)",#N/A,FALSE,"CI+GG(BASE)";"GG",#N/A,FALSE,"CI+GG(BASE)";"CI",#N/A,FALSE,"CI+GG(BASE)"}</definedName>
    <definedName name="ui" localSheetId="2" hidden="1">{"DETALLE_1996",#N/A,FALSE,"flujo";"DETALLE_1997",#N/A,FALSE,"flujo";"GASTOS_INCURRIDOS_1996",#N/A,FALSE,"flujo";"GASTOS_PROGRAMADOS_PARA_1997",#N/A,FALSE,"flujo";#N/A,#N/A,FALSE,"comparat";#N/A,#N/A,FALSE,"costos";#N/A,#N/A,FALSE,"proyctrol"}</definedName>
    <definedName name="ui" localSheetId="1" hidden="1">{"DETALLE_1996",#N/A,FALSE,"flujo";"DETALLE_1997",#N/A,FALSE,"flujo";"GASTOS_INCURRIDOS_1996",#N/A,FALSE,"flujo";"GASTOS_PROGRAMADOS_PARA_1997",#N/A,FALSE,"flujo";#N/A,#N/A,FALSE,"comparat";#N/A,#N/A,FALSE,"costos";#N/A,#N/A,FALSE,"proyctrol"}</definedName>
    <definedName name="ui" localSheetId="3" hidden="1">{"DETALLE_1996",#N/A,FALSE,"flujo";"DETALLE_1997",#N/A,FALSE,"flujo";"GASTOS_INCURRIDOS_1996",#N/A,FALSE,"flujo";"GASTOS_PROGRAMADOS_PARA_1997",#N/A,FALSE,"flujo";#N/A,#N/A,FALSE,"comparat";#N/A,#N/A,FALSE,"costos";#N/A,#N/A,FALSE,"proyctrol"}</definedName>
    <definedName name="ui" localSheetId="10" hidden="1">{"DETALLE_1996",#N/A,FALSE,"flujo";"DETALLE_1997",#N/A,FALSE,"flujo";"GASTOS_INCURRIDOS_1996",#N/A,FALSE,"flujo";"GASTOS_PROGRAMADOS_PARA_1997",#N/A,FALSE,"flujo";#N/A,#N/A,FALSE,"comparat";#N/A,#N/A,FALSE,"costos";#N/A,#N/A,FALSE,"proyctrol"}</definedName>
    <definedName name="ui" hidden="1">{"DETALLE_1996",#N/A,FALSE,"flujo";"DETALLE_1997",#N/A,FALSE,"flujo";"GASTOS_INCURRIDOS_1996",#N/A,FALSE,"flujo";"GASTOS_PROGRAMADOS_PARA_1997",#N/A,FALSE,"flujo";#N/A,#N/A,FALSE,"comparat";#N/A,#N/A,FALSE,"costos";#N/A,#N/A,FALSE,"proyctrol"}</definedName>
    <definedName name="uil" localSheetId="2" hidden="1">{"DETALLE_1996",#N/A,FALSE,"flujo";"DETALLE_1997",#N/A,FALSE,"flujo";"GASTOS_INCURRIDOS_1996",#N/A,FALSE,"flujo";"GASTOS_PROGRAMADOS_PARA_1997",#N/A,FALSE,"flujo";#N/A,#N/A,FALSE,"comparat";#N/A,#N/A,FALSE,"costos";#N/A,#N/A,FALSE,"proyctrol"}</definedName>
    <definedName name="uil" localSheetId="1" hidden="1">{"DETALLE_1996",#N/A,FALSE,"flujo";"DETALLE_1997",#N/A,FALSE,"flujo";"GASTOS_INCURRIDOS_1996",#N/A,FALSE,"flujo";"GASTOS_PROGRAMADOS_PARA_1997",#N/A,FALSE,"flujo";#N/A,#N/A,FALSE,"comparat";#N/A,#N/A,FALSE,"costos";#N/A,#N/A,FALSE,"proyctrol"}</definedName>
    <definedName name="uil" localSheetId="3" hidden="1">{"DETALLE_1996",#N/A,FALSE,"flujo";"DETALLE_1997",#N/A,FALSE,"flujo";"GASTOS_INCURRIDOS_1996",#N/A,FALSE,"flujo";"GASTOS_PROGRAMADOS_PARA_1997",#N/A,FALSE,"flujo";#N/A,#N/A,FALSE,"comparat";#N/A,#N/A,FALSE,"costos";#N/A,#N/A,FALSE,"proyctrol"}</definedName>
    <definedName name="uil" localSheetId="10" hidden="1">{"DETALLE_1996",#N/A,FALSE,"flujo";"DETALLE_1997",#N/A,FALSE,"flujo";"GASTOS_INCURRIDOS_1996",#N/A,FALSE,"flujo";"GASTOS_PROGRAMADOS_PARA_1997",#N/A,FALSE,"flujo";#N/A,#N/A,FALSE,"comparat";#N/A,#N/A,FALSE,"costos";#N/A,#N/A,FALSE,"proyctrol"}</definedName>
    <definedName name="uil" hidden="1">{"DETALLE_1996",#N/A,FALSE,"flujo";"DETALLE_1997",#N/A,FALSE,"flujo";"GASTOS_INCURRIDOS_1996",#N/A,FALSE,"flujo";"GASTOS_PROGRAMADOS_PARA_1997",#N/A,FALSE,"flujo";#N/A,#N/A,FALSE,"comparat";#N/A,#N/A,FALSE,"costos";#N/A,#N/A,FALSE,"proyctrol"}</definedName>
    <definedName name="uiuiuu" localSheetId="2" hidden="1">{#N/A,#N/A,FALSE,"Total_OC015";#N/A,#N/A,FALSE,"ADMIN";#N/A,#N/A,FALSE,"PROCES";#N/A,#N/A,FALSE,"mecan";#N/A,#N/A,FALSE,"civil";#N/A,#N/A,FALSE,"CAÑER";#N/A,#N/A,FALSE,"ELEC";#N/A,#N/A,FALSE,"INSTR"}</definedName>
    <definedName name="uiuiuu" localSheetId="1" hidden="1">{#N/A,#N/A,FALSE,"Total_OC015";#N/A,#N/A,FALSE,"ADMIN";#N/A,#N/A,FALSE,"PROCES";#N/A,#N/A,FALSE,"mecan";#N/A,#N/A,FALSE,"civil";#N/A,#N/A,FALSE,"CAÑER";#N/A,#N/A,FALSE,"ELEC";#N/A,#N/A,FALSE,"INSTR"}</definedName>
    <definedName name="uiuiuu" localSheetId="3" hidden="1">{#N/A,#N/A,FALSE,"Total_OC015";#N/A,#N/A,FALSE,"ADMIN";#N/A,#N/A,FALSE,"PROCES";#N/A,#N/A,FALSE,"mecan";#N/A,#N/A,FALSE,"civil";#N/A,#N/A,FALSE,"CAÑER";#N/A,#N/A,FALSE,"ELEC";#N/A,#N/A,FALSE,"INSTR"}</definedName>
    <definedName name="uiuiuu" localSheetId="10" hidden="1">{#N/A,#N/A,FALSE,"Total_OC015";#N/A,#N/A,FALSE,"ADMIN";#N/A,#N/A,FALSE,"PROCES";#N/A,#N/A,FALSE,"mecan";#N/A,#N/A,FALSE,"civil";#N/A,#N/A,FALSE,"CAÑER";#N/A,#N/A,FALSE,"ELEC";#N/A,#N/A,FALSE,"INSTR"}</definedName>
    <definedName name="uiuiuu" hidden="1">{#N/A,#N/A,FALSE,"Total_OC015";#N/A,#N/A,FALSE,"ADMIN";#N/A,#N/A,FALSE,"PROCES";#N/A,#N/A,FALSE,"mecan";#N/A,#N/A,FALSE,"civil";#N/A,#N/A,FALSE,"CAÑER";#N/A,#N/A,FALSE,"ELEC";#N/A,#N/A,FALSE,"INSTR"}</definedName>
    <definedName name="UNI_AA_VERSION" hidden="1">150.1</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ND" hidden="1">16384</definedName>
    <definedName name="UNI_RET_EQUIP" hidden="1">32768</definedName>
    <definedName name="UNI_RET_EVENT" hidden="1">4096</definedName>
    <definedName name="UNI_RET_OFFSPEC" hidden="1">512</definedName>
    <definedName name="UNI_RET_ONSPEC" hidden="1">256</definedName>
    <definedName name="UNI_RET_PROP" hidden="1">131072</definedName>
    <definedName name="UNI_RET_PROPDESC" hidden="1">262144</definedName>
    <definedName name="UNI_RET_SMPLPNT" hidden="1">65536</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FORMANCES1R4C3" hidden="1">#REF!</definedName>
    <definedName name="UNIFORMANCES1R8C2" hidden="1">#REF!</definedName>
    <definedName name="UNIFORMANCES1R8C9" hidden="1">#REF!</definedName>
    <definedName name="UNIFORMANCES2R8C1" hidden="1">#REF!</definedName>
    <definedName name="UNIFORMANCES3R20C8" hidden="1">#REF!</definedName>
    <definedName name="UNITTON" localSheetId="2" hidden="1">{#N/A,#N/A,FALSE,"Costos_Elem_Hid";#N/A,#N/A,FALSE,"Costos_Elem_Hid";#N/A,#N/A,FALSE,"Costos_Elem_Hid"}</definedName>
    <definedName name="UNITTON" localSheetId="1" hidden="1">{#N/A,#N/A,FALSE,"Costos_Elem_Hid";#N/A,#N/A,FALSE,"Costos_Elem_Hid";#N/A,#N/A,FALSE,"Costos_Elem_Hid"}</definedName>
    <definedName name="UNITTON" localSheetId="3" hidden="1">{#N/A,#N/A,FALSE,"Costos_Elem_Hid";#N/A,#N/A,FALSE,"Costos_Elem_Hid";#N/A,#N/A,FALSE,"Costos_Elem_Hid"}</definedName>
    <definedName name="UNITTON" localSheetId="10" hidden="1">{#N/A,#N/A,FALSE,"Costos_Elem_Hid";#N/A,#N/A,FALSE,"Costos_Elem_Hid";#N/A,#N/A,FALSE,"Costos_Elem_Hid"}</definedName>
    <definedName name="UNITTON" hidden="1">{#N/A,#N/A,FALSE,"Costos_Elem_Hid";#N/A,#N/A,FALSE,"Costos_Elem_Hid";#N/A,#N/A,FALSE,"Costos_Elem_Hid"}</definedName>
    <definedName name="uu" localSheetId="2" hidden="1">{#N/A,#N/A,FALSE,"Total_OC015";#N/A,#N/A,FALSE,"ADMIN";#N/A,#N/A,FALSE,"PROCES";#N/A,#N/A,FALSE,"mecan";#N/A,#N/A,FALSE,"civil";#N/A,#N/A,FALSE,"CAÑER";#N/A,#N/A,FALSE,"ELEC";#N/A,#N/A,FALSE,"INSTR"}</definedName>
    <definedName name="uu" localSheetId="1" hidden="1">{#N/A,#N/A,FALSE,"Total_OC015";#N/A,#N/A,FALSE,"ADMIN";#N/A,#N/A,FALSE,"PROCES";#N/A,#N/A,FALSE,"mecan";#N/A,#N/A,FALSE,"civil";#N/A,#N/A,FALSE,"CAÑER";#N/A,#N/A,FALSE,"ELEC";#N/A,#N/A,FALSE,"INSTR"}</definedName>
    <definedName name="uu" localSheetId="3" hidden="1">{#N/A,#N/A,FALSE,"Total_OC015";#N/A,#N/A,FALSE,"ADMIN";#N/A,#N/A,FALSE,"PROCES";#N/A,#N/A,FALSE,"mecan";#N/A,#N/A,FALSE,"civil";#N/A,#N/A,FALSE,"CAÑER";#N/A,#N/A,FALSE,"ELEC";#N/A,#N/A,FALSE,"INSTR"}</definedName>
    <definedName name="uu" localSheetId="10" hidden="1">{#N/A,#N/A,FALSE,"Total_OC015";#N/A,#N/A,FALSE,"ADMIN";#N/A,#N/A,FALSE,"PROCES";#N/A,#N/A,FALSE,"mecan";#N/A,#N/A,FALSE,"civil";#N/A,#N/A,FALSE,"CAÑER";#N/A,#N/A,FALSE,"ELEC";#N/A,#N/A,FALSE,"INSTR"}</definedName>
    <definedName name="uu" hidden="1">{#N/A,#N/A,FALSE,"Total_OC015";#N/A,#N/A,FALSE,"ADMIN";#N/A,#N/A,FALSE,"PROCES";#N/A,#N/A,FALSE,"mecan";#N/A,#N/A,FALSE,"civil";#N/A,#N/A,FALSE,"CAÑER";#N/A,#N/A,FALSE,"ELEC";#N/A,#N/A,FALSE,"INSTR"}</definedName>
    <definedName name="UUUULIIOKJUOIU" hidden="1">#REF!</definedName>
    <definedName name="v" localSheetId="2" hidden="1">{"DETALLE_1996",#N/A,FALSE,"flujo";"DETALLE_1997",#N/A,FALSE,"flujo";"GASTOS_INCURRIDOS_1996",#N/A,FALSE,"flujo";"GASTOS_PROGRAMADOS_PARA_1997",#N/A,FALSE,"flujo";#N/A,#N/A,FALSE,"comparat";#N/A,#N/A,FALSE,"costos";#N/A,#N/A,FALSE,"proyctrol"}</definedName>
    <definedName name="v" localSheetId="1" hidden="1">{"DETALLE_1996",#N/A,FALSE,"flujo";"DETALLE_1997",#N/A,FALSE,"flujo";"GASTOS_INCURRIDOS_1996",#N/A,FALSE,"flujo";"GASTOS_PROGRAMADOS_PARA_1997",#N/A,FALSE,"flujo";#N/A,#N/A,FALSE,"comparat";#N/A,#N/A,FALSE,"costos";#N/A,#N/A,FALSE,"proyctrol"}</definedName>
    <definedName name="v" localSheetId="3" hidden="1">{"DETALLE_1996",#N/A,FALSE,"flujo";"DETALLE_1997",#N/A,FALSE,"flujo";"GASTOS_INCURRIDOS_1996",#N/A,FALSE,"flujo";"GASTOS_PROGRAMADOS_PARA_1997",#N/A,FALSE,"flujo";#N/A,#N/A,FALSE,"comparat";#N/A,#N/A,FALSE,"costos";#N/A,#N/A,FALSE,"proyctrol"}</definedName>
    <definedName name="v" localSheetId="10" hidden="1">{"DETALLE_1996",#N/A,FALSE,"flujo";"DETALLE_1997",#N/A,FALSE,"flujo";"GASTOS_INCURRIDOS_1996",#N/A,FALSE,"flujo";"GASTOS_PROGRAMADOS_PARA_1997",#N/A,FALSE,"flujo";#N/A,#N/A,FALSE,"comparat";#N/A,#N/A,FALSE,"costos";#N/A,#N/A,FALSE,"proyctrol"}</definedName>
    <definedName name="v" hidden="1">{"DETALLE_1996",#N/A,FALSE,"flujo";"DETALLE_1997",#N/A,FALSE,"flujo";"GASTOS_INCURRIDOS_1996",#N/A,FALSE,"flujo";"GASTOS_PROGRAMADOS_PARA_1997",#N/A,FALSE,"flujo";#N/A,#N/A,FALSE,"comparat";#N/A,#N/A,FALSE,"costos";#N/A,#N/A,FALSE,"proyctrol"}</definedName>
    <definedName name="VAL_B" localSheetId="2" hidden="1">{#N/A,#N/A,FALSE,"masez (10)";#N/A,#N/A,FALSE,"masez (7)";#N/A,#N/A,FALSE,"masez (6)";#N/A,#N/A,FALSE,"masez (5)";#N/A,#N/A,FALSE,"masez (4)";#N/A,#N/A,FALSE,"masez (3)";#N/A,#N/A,FALSE,"masez (2)";#N/A,#N/A,FALSE,"GME";#N/A,#N/A,FALSE,"masez"}</definedName>
    <definedName name="VAL_B" localSheetId="1" hidden="1">{#N/A,#N/A,FALSE,"masez (10)";#N/A,#N/A,FALSE,"masez (7)";#N/A,#N/A,FALSE,"masez (6)";#N/A,#N/A,FALSE,"masez (5)";#N/A,#N/A,FALSE,"masez (4)";#N/A,#N/A,FALSE,"masez (3)";#N/A,#N/A,FALSE,"masez (2)";#N/A,#N/A,FALSE,"GME";#N/A,#N/A,FALSE,"masez"}</definedName>
    <definedName name="VAL_B" localSheetId="3" hidden="1">{#N/A,#N/A,FALSE,"masez (10)";#N/A,#N/A,FALSE,"masez (7)";#N/A,#N/A,FALSE,"masez (6)";#N/A,#N/A,FALSE,"masez (5)";#N/A,#N/A,FALSE,"masez (4)";#N/A,#N/A,FALSE,"masez (3)";#N/A,#N/A,FALSE,"masez (2)";#N/A,#N/A,FALSE,"GME";#N/A,#N/A,FALSE,"masez"}</definedName>
    <definedName name="VAL_B" localSheetId="10" hidden="1">{#N/A,#N/A,FALSE,"masez (10)";#N/A,#N/A,FALSE,"masez (7)";#N/A,#N/A,FALSE,"masez (6)";#N/A,#N/A,FALSE,"masez (5)";#N/A,#N/A,FALSE,"masez (4)";#N/A,#N/A,FALSE,"masez (3)";#N/A,#N/A,FALSE,"masez (2)";#N/A,#N/A,FALSE,"GME";#N/A,#N/A,FALSE,"masez"}</definedName>
    <definedName name="VAL_B" hidden="1">{#N/A,#N/A,FALSE,"masez (10)";#N/A,#N/A,FALSE,"masez (7)";#N/A,#N/A,FALSE,"masez (6)";#N/A,#N/A,FALSE,"masez (5)";#N/A,#N/A,FALSE,"masez (4)";#N/A,#N/A,FALSE,"masez (3)";#N/A,#N/A,FALSE,"masez (2)";#N/A,#N/A,FALSE,"GME";#N/A,#N/A,FALSE,"masez"}</definedName>
    <definedName name="vbge" localSheetId="2" hidden="1">{"MO(BASE)",#N/A,FALSE,"MO(BASE)";"MO(BASE)1",#N/A,FALSE,"MO(BASE)";"MO(BASE)2",#N/A,FALSE,"MO(BASE)"}</definedName>
    <definedName name="vbge" localSheetId="1" hidden="1">{"MO(BASE)",#N/A,FALSE,"MO(BASE)";"MO(BASE)1",#N/A,FALSE,"MO(BASE)";"MO(BASE)2",#N/A,FALSE,"MO(BASE)"}</definedName>
    <definedName name="vbge" localSheetId="3" hidden="1">{"MO(BASE)",#N/A,FALSE,"MO(BASE)";"MO(BASE)1",#N/A,FALSE,"MO(BASE)";"MO(BASE)2",#N/A,FALSE,"MO(BASE)"}</definedName>
    <definedName name="vbge" localSheetId="10" hidden="1">{"MO(BASE)",#N/A,FALSE,"MO(BASE)";"MO(BASE)1",#N/A,FALSE,"MO(BASE)";"MO(BASE)2",#N/A,FALSE,"MO(BASE)"}</definedName>
    <definedName name="vbge" hidden="1">{"MO(BASE)",#N/A,FALSE,"MO(BASE)";"MO(BASE)1",#N/A,FALSE,"MO(BASE)";"MO(BASE)2",#N/A,FALSE,"MO(BASE)"}</definedName>
    <definedName name="vbn" localSheetId="2" hidden="1">{"DETALLE_1996",#N/A,FALSE,"flujo";"DETALLE_1997",#N/A,FALSE,"flujo";"GASTOS_INCURRIDOS_1996",#N/A,FALSE,"flujo";"GASTOS_PROGRAMADOS_PARA_1997",#N/A,FALSE,"flujo";#N/A,#N/A,FALSE,"comparat";#N/A,#N/A,FALSE,"costos";#N/A,#N/A,FALSE,"proyctrol"}</definedName>
    <definedName name="vbn" localSheetId="1" hidden="1">{"DETALLE_1996",#N/A,FALSE,"flujo";"DETALLE_1997",#N/A,FALSE,"flujo";"GASTOS_INCURRIDOS_1996",#N/A,FALSE,"flujo";"GASTOS_PROGRAMADOS_PARA_1997",#N/A,FALSE,"flujo";#N/A,#N/A,FALSE,"comparat";#N/A,#N/A,FALSE,"costos";#N/A,#N/A,FALSE,"proyctrol"}</definedName>
    <definedName name="vbn" localSheetId="3" hidden="1">{"DETALLE_1996",#N/A,FALSE,"flujo";"DETALLE_1997",#N/A,FALSE,"flujo";"GASTOS_INCURRIDOS_1996",#N/A,FALSE,"flujo";"GASTOS_PROGRAMADOS_PARA_1997",#N/A,FALSE,"flujo";#N/A,#N/A,FALSE,"comparat";#N/A,#N/A,FALSE,"costos";#N/A,#N/A,FALSE,"proyctrol"}</definedName>
    <definedName name="vbn" localSheetId="10" hidden="1">{"DETALLE_1996",#N/A,FALSE,"flujo";"DETALLE_1997",#N/A,FALSE,"flujo";"GASTOS_INCURRIDOS_1996",#N/A,FALSE,"flujo";"GASTOS_PROGRAMADOS_PARA_1997",#N/A,FALSE,"flujo";#N/A,#N/A,FALSE,"comparat";#N/A,#N/A,FALSE,"costos";#N/A,#N/A,FALSE,"proyctrol"}</definedName>
    <definedName name="vbn" hidden="1">{"DETALLE_1996",#N/A,FALSE,"flujo";"DETALLE_1997",#N/A,FALSE,"flujo";"GASTOS_INCURRIDOS_1996",#N/A,FALSE,"flujo";"GASTOS_PROGRAMADOS_PARA_1997",#N/A,FALSE,"flujo";#N/A,#N/A,FALSE,"comparat";#N/A,#N/A,FALSE,"costos";#N/A,#N/A,FALSE,"proyctrol"}</definedName>
    <definedName name="vcx" localSheetId="2" hidden="1">{"DETALLE_1996",#N/A,FALSE,"flujo";"DETALLE_1997",#N/A,FALSE,"flujo";"GASTOS_INCURRIDOS_1996",#N/A,FALSE,"flujo";"GASTOS_PROGRAMADOS_PARA_1997",#N/A,FALSE,"flujo";#N/A,#N/A,FALSE,"comparat";#N/A,#N/A,FALSE,"costos";#N/A,#N/A,FALSE,"proyctrol"}</definedName>
    <definedName name="vcx" localSheetId="1" hidden="1">{"DETALLE_1996",#N/A,FALSE,"flujo";"DETALLE_1997",#N/A,FALSE,"flujo";"GASTOS_INCURRIDOS_1996",#N/A,FALSE,"flujo";"GASTOS_PROGRAMADOS_PARA_1997",#N/A,FALSE,"flujo";#N/A,#N/A,FALSE,"comparat";#N/A,#N/A,FALSE,"costos";#N/A,#N/A,FALSE,"proyctrol"}</definedName>
    <definedName name="vcx" localSheetId="3" hidden="1">{"DETALLE_1996",#N/A,FALSE,"flujo";"DETALLE_1997",#N/A,FALSE,"flujo";"GASTOS_INCURRIDOS_1996",#N/A,FALSE,"flujo";"GASTOS_PROGRAMADOS_PARA_1997",#N/A,FALSE,"flujo";#N/A,#N/A,FALSE,"comparat";#N/A,#N/A,FALSE,"costos";#N/A,#N/A,FALSE,"proyctrol"}</definedName>
    <definedName name="vcx" localSheetId="10" hidden="1">{"DETALLE_1996",#N/A,FALSE,"flujo";"DETALLE_1997",#N/A,FALSE,"flujo";"GASTOS_INCURRIDOS_1996",#N/A,FALSE,"flujo";"GASTOS_PROGRAMADOS_PARA_1997",#N/A,FALSE,"flujo";#N/A,#N/A,FALSE,"comparat";#N/A,#N/A,FALSE,"costos";#N/A,#N/A,FALSE,"proyctrol"}</definedName>
    <definedName name="vcx" hidden="1">{"DETALLE_1996",#N/A,FALSE,"flujo";"DETALLE_1997",#N/A,FALSE,"flujo";"GASTOS_INCURRIDOS_1996",#N/A,FALSE,"flujo";"GASTOS_PROGRAMADOS_PARA_1997",#N/A,FALSE,"flujo";#N/A,#N/A,FALSE,"comparat";#N/A,#N/A,FALSE,"costos";#N/A,#N/A,FALSE,"proyctrol"}</definedName>
    <definedName name="VCXNVJHKKLYJ" localSheetId="2" hidden="1">{#N/A,#N/A,FALSE,"masez (10)";#N/A,#N/A,FALSE,"masez (7)";#N/A,#N/A,FALSE,"masez (6)";#N/A,#N/A,FALSE,"masez (5)";#N/A,#N/A,FALSE,"masez (4)";#N/A,#N/A,FALSE,"masez (3)";#N/A,#N/A,FALSE,"masez (2)";#N/A,#N/A,FALSE,"GME";#N/A,#N/A,FALSE,"masez"}</definedName>
    <definedName name="VCXNVJHKKLYJ" localSheetId="1" hidden="1">{#N/A,#N/A,FALSE,"masez (10)";#N/A,#N/A,FALSE,"masez (7)";#N/A,#N/A,FALSE,"masez (6)";#N/A,#N/A,FALSE,"masez (5)";#N/A,#N/A,FALSE,"masez (4)";#N/A,#N/A,FALSE,"masez (3)";#N/A,#N/A,FALSE,"masez (2)";#N/A,#N/A,FALSE,"GME";#N/A,#N/A,FALSE,"masez"}</definedName>
    <definedName name="VCXNVJHKKLYJ" localSheetId="3" hidden="1">{#N/A,#N/A,FALSE,"masez (10)";#N/A,#N/A,FALSE,"masez (7)";#N/A,#N/A,FALSE,"masez (6)";#N/A,#N/A,FALSE,"masez (5)";#N/A,#N/A,FALSE,"masez (4)";#N/A,#N/A,FALSE,"masez (3)";#N/A,#N/A,FALSE,"masez (2)";#N/A,#N/A,FALSE,"GME";#N/A,#N/A,FALSE,"masez"}</definedName>
    <definedName name="VCXNVJHKKLYJ" localSheetId="10" hidden="1">{#N/A,#N/A,FALSE,"masez (10)";#N/A,#N/A,FALSE,"masez (7)";#N/A,#N/A,FALSE,"masez (6)";#N/A,#N/A,FALSE,"masez (5)";#N/A,#N/A,FALSE,"masez (4)";#N/A,#N/A,FALSE,"masez (3)";#N/A,#N/A,FALSE,"masez (2)";#N/A,#N/A,FALSE,"GME";#N/A,#N/A,FALSE,"masez"}</definedName>
    <definedName name="VCXNVJHKKLYJ" hidden="1">{#N/A,#N/A,FALSE,"masez (10)";#N/A,#N/A,FALSE,"masez (7)";#N/A,#N/A,FALSE,"masez (6)";#N/A,#N/A,FALSE,"masez (5)";#N/A,#N/A,FALSE,"masez (4)";#N/A,#N/A,FALSE,"masez (3)";#N/A,#N/A,FALSE,"masez (2)";#N/A,#N/A,FALSE,"GME";#N/A,#N/A,FALSE,"masez"}</definedName>
    <definedName name="vdret4" localSheetId="2" hidden="1">{"MO(BASE)",#N/A,FALSE,"MO(BASE)";"MO(BASE)1",#N/A,FALSE,"MO(BASE)";"MO(BASE)2",#N/A,FALSE,"MO(BASE)"}</definedName>
    <definedName name="vdret4" localSheetId="1" hidden="1">{"MO(BASE)",#N/A,FALSE,"MO(BASE)";"MO(BASE)1",#N/A,FALSE,"MO(BASE)";"MO(BASE)2",#N/A,FALSE,"MO(BASE)"}</definedName>
    <definedName name="vdret4" localSheetId="3" hidden="1">{"MO(BASE)",#N/A,FALSE,"MO(BASE)";"MO(BASE)1",#N/A,FALSE,"MO(BASE)";"MO(BASE)2",#N/A,FALSE,"MO(BASE)"}</definedName>
    <definedName name="vdret4" localSheetId="10" hidden="1">{"MO(BASE)",#N/A,FALSE,"MO(BASE)";"MO(BASE)1",#N/A,FALSE,"MO(BASE)";"MO(BASE)2",#N/A,FALSE,"MO(BASE)"}</definedName>
    <definedName name="vdret4" hidden="1">{"MO(BASE)",#N/A,FALSE,"MO(BASE)";"MO(BASE)1",#N/A,FALSE,"MO(BASE)";"MO(BASE)2",#N/A,FALSE,"MO(BASE)"}</definedName>
    <definedName name="vero" localSheetId="2"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vero" localSheetId="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vero" localSheetId="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vero" localSheetId="10"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vero"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verti" localSheetId="2" hidden="1">{"desarrollo",#N/A,FALSE,"Cámara Camión";"resumen",#N/A,FALSE,"Cámara Camión";"eqprod",#N/A,FALSE,"Cámara Camión"}</definedName>
    <definedName name="verti" localSheetId="1" hidden="1">{"desarrollo",#N/A,FALSE,"Cámara Camión";"resumen",#N/A,FALSE,"Cámara Camión";"eqprod",#N/A,FALSE,"Cámara Camión"}</definedName>
    <definedName name="verti" localSheetId="3" hidden="1">{"desarrollo",#N/A,FALSE,"Cámara Camión";"resumen",#N/A,FALSE,"Cámara Camión";"eqprod",#N/A,FALSE,"Cámara Camión"}</definedName>
    <definedName name="verti" localSheetId="10" hidden="1">{"desarrollo",#N/A,FALSE,"Cámara Camión";"resumen",#N/A,FALSE,"Cámara Camión";"eqprod",#N/A,FALSE,"Cámara Camión"}</definedName>
    <definedName name="verti" hidden="1">{"desarrollo",#N/A,FALSE,"Cámara Camión";"resumen",#N/A,FALSE,"Cámara Camión";"eqprod",#N/A,FALSE,"Cámara Camión"}</definedName>
    <definedName name="vertical" localSheetId="2" hidden="1">{"desarrollo",#N/A,FALSE,"LHD Camión";"eqdllo",#N/A,FALSE,"LHD Camión";"eqprod",#N/A,FALSE,"LHD Camión";"Resumen",#N/A,FALSE,"LHD Camión"}</definedName>
    <definedName name="vertical" localSheetId="1" hidden="1">{"desarrollo",#N/A,FALSE,"LHD Camión";"eqdllo",#N/A,FALSE,"LHD Camión";"eqprod",#N/A,FALSE,"LHD Camión";"Resumen",#N/A,FALSE,"LHD Camión"}</definedName>
    <definedName name="vertical" localSheetId="3" hidden="1">{"desarrollo",#N/A,FALSE,"LHD Camión";"eqdllo",#N/A,FALSE,"LHD Camión";"eqprod",#N/A,FALSE,"LHD Camión";"Resumen",#N/A,FALSE,"LHD Camión"}</definedName>
    <definedName name="vertical" localSheetId="10" hidden="1">{"desarrollo",#N/A,FALSE,"LHD Camión";"eqdllo",#N/A,FALSE,"LHD Camión";"eqprod",#N/A,FALSE,"LHD Camión";"Resumen",#N/A,FALSE,"LHD Camión"}</definedName>
    <definedName name="vertical" hidden="1">{"desarrollo",#N/A,FALSE,"LHD Camión";"eqdllo",#N/A,FALSE,"LHD Camión";"eqprod",#N/A,FALSE,"LHD Camión";"Resumen",#N/A,FALSE,"LHD Camión"}</definedName>
    <definedName name="vfd" localSheetId="2" hidden="1">{#N/A,#N/A,FALSE,"Total_OC015";#N/A,#N/A,FALSE,"ADMIN";#N/A,#N/A,FALSE,"PROCES";#N/A,#N/A,FALSE,"mecan";#N/A,#N/A,FALSE,"civil";#N/A,#N/A,FALSE,"CAÑER";#N/A,#N/A,FALSE,"ELEC";#N/A,#N/A,FALSE,"INSTR"}</definedName>
    <definedName name="vfd" localSheetId="1" hidden="1">{#N/A,#N/A,FALSE,"Total_OC015";#N/A,#N/A,FALSE,"ADMIN";#N/A,#N/A,FALSE,"PROCES";#N/A,#N/A,FALSE,"mecan";#N/A,#N/A,FALSE,"civil";#N/A,#N/A,FALSE,"CAÑER";#N/A,#N/A,FALSE,"ELEC";#N/A,#N/A,FALSE,"INSTR"}</definedName>
    <definedName name="vfd" localSheetId="3" hidden="1">{#N/A,#N/A,FALSE,"Total_OC015";#N/A,#N/A,FALSE,"ADMIN";#N/A,#N/A,FALSE,"PROCES";#N/A,#N/A,FALSE,"mecan";#N/A,#N/A,FALSE,"civil";#N/A,#N/A,FALSE,"CAÑER";#N/A,#N/A,FALSE,"ELEC";#N/A,#N/A,FALSE,"INSTR"}</definedName>
    <definedName name="vfd" localSheetId="10" hidden="1">{#N/A,#N/A,FALSE,"Total_OC015";#N/A,#N/A,FALSE,"ADMIN";#N/A,#N/A,FALSE,"PROCES";#N/A,#N/A,FALSE,"mecan";#N/A,#N/A,FALSE,"civil";#N/A,#N/A,FALSE,"CAÑER";#N/A,#N/A,FALSE,"ELEC";#N/A,#N/A,FALSE,"INSTR"}</definedName>
    <definedName name="vfd" hidden="1">{#N/A,#N/A,FALSE,"Total_OC015";#N/A,#N/A,FALSE,"ADMIN";#N/A,#N/A,FALSE,"PROCES";#N/A,#N/A,FALSE,"mecan";#N/A,#N/A,FALSE,"civil";#N/A,#N/A,FALSE,"CAÑER";#N/A,#N/A,FALSE,"ELEC";#N/A,#N/A,FALSE,"INSTR"}</definedName>
    <definedName name="vfdreds" localSheetId="2" hidden="1">{"MO(BASE)",#N/A,FALSE,"MO(BASE)";"MO(BASE)1",#N/A,FALSE,"MO(BASE)";"MO(BASE)2",#N/A,FALSE,"MO(BASE)"}</definedName>
    <definedName name="vfdreds" localSheetId="1" hidden="1">{"MO(BASE)",#N/A,FALSE,"MO(BASE)";"MO(BASE)1",#N/A,FALSE,"MO(BASE)";"MO(BASE)2",#N/A,FALSE,"MO(BASE)"}</definedName>
    <definedName name="vfdreds" localSheetId="3" hidden="1">{"MO(BASE)",#N/A,FALSE,"MO(BASE)";"MO(BASE)1",#N/A,FALSE,"MO(BASE)";"MO(BASE)2",#N/A,FALSE,"MO(BASE)"}</definedName>
    <definedName name="vfdreds" localSheetId="10" hidden="1">{"MO(BASE)",#N/A,FALSE,"MO(BASE)";"MO(BASE)1",#N/A,FALSE,"MO(BASE)";"MO(BASE)2",#N/A,FALSE,"MO(BASE)"}</definedName>
    <definedName name="vfdreds" hidden="1">{"MO(BASE)",#N/A,FALSE,"MO(BASE)";"MO(BASE)1",#N/A,FALSE,"MO(BASE)";"MO(BASE)2",#N/A,FALSE,"MO(BASE)"}</definedName>
    <definedName name="vff" localSheetId="2" hidden="1">{#N/A,#N/A,FALSE,"minas";#N/A,#N/A,FALSE,"Total_OC015";#N/A,#N/A,FALSE,"ADMIN";#N/A,#N/A,FALSE,"PROCES";#N/A,#N/A,FALSE,"civil";#N/A,#N/A,FALSE,"CAÑER";#N/A,#N/A,FALSE,"ELEC";#N/A,#N/A,FALSE,"INSTR";#N/A,#N/A,FALSE,"PDS";#N/A,#N/A,FALSE,"mecan"}</definedName>
    <definedName name="vff" localSheetId="1" hidden="1">{#N/A,#N/A,FALSE,"minas";#N/A,#N/A,FALSE,"Total_OC015";#N/A,#N/A,FALSE,"ADMIN";#N/A,#N/A,FALSE,"PROCES";#N/A,#N/A,FALSE,"civil";#N/A,#N/A,FALSE,"CAÑER";#N/A,#N/A,FALSE,"ELEC";#N/A,#N/A,FALSE,"INSTR";#N/A,#N/A,FALSE,"PDS";#N/A,#N/A,FALSE,"mecan"}</definedName>
    <definedName name="vff" localSheetId="3" hidden="1">{#N/A,#N/A,FALSE,"minas";#N/A,#N/A,FALSE,"Total_OC015";#N/A,#N/A,FALSE,"ADMIN";#N/A,#N/A,FALSE,"PROCES";#N/A,#N/A,FALSE,"civil";#N/A,#N/A,FALSE,"CAÑER";#N/A,#N/A,FALSE,"ELEC";#N/A,#N/A,FALSE,"INSTR";#N/A,#N/A,FALSE,"PDS";#N/A,#N/A,FALSE,"mecan"}</definedName>
    <definedName name="vff" localSheetId="10" hidden="1">{#N/A,#N/A,FALSE,"minas";#N/A,#N/A,FALSE,"Total_OC015";#N/A,#N/A,FALSE,"ADMIN";#N/A,#N/A,FALSE,"PROCES";#N/A,#N/A,FALSE,"civil";#N/A,#N/A,FALSE,"CAÑER";#N/A,#N/A,FALSE,"ELEC";#N/A,#N/A,FALSE,"INSTR";#N/A,#N/A,FALSE,"PDS";#N/A,#N/A,FALSE,"mecan"}</definedName>
    <definedName name="vff" hidden="1">{#N/A,#N/A,FALSE,"minas";#N/A,#N/A,FALSE,"Total_OC015";#N/A,#N/A,FALSE,"ADMIN";#N/A,#N/A,FALSE,"PROCES";#N/A,#N/A,FALSE,"civil";#N/A,#N/A,FALSE,"CAÑER";#N/A,#N/A,FALSE,"ELEC";#N/A,#N/A,FALSE,"INSTR";#N/A,#N/A,FALSE,"PDS";#N/A,#N/A,FALSE,"mecan"}</definedName>
    <definedName name="viio" localSheetId="2" hidden="1">{#N/A,#N/A,FALSE,"masez (10)";#N/A,#N/A,FALSE,"masez (7)";#N/A,#N/A,FALSE,"masez (6)";#N/A,#N/A,FALSE,"masez (5)";#N/A,#N/A,FALSE,"masez (4)";#N/A,#N/A,FALSE,"masez (3)";#N/A,#N/A,FALSE,"masez (2)";#N/A,#N/A,FALSE,"GME";#N/A,#N/A,FALSE,"masez"}</definedName>
    <definedName name="viio" localSheetId="1" hidden="1">{#N/A,#N/A,FALSE,"masez (10)";#N/A,#N/A,FALSE,"masez (7)";#N/A,#N/A,FALSE,"masez (6)";#N/A,#N/A,FALSE,"masez (5)";#N/A,#N/A,FALSE,"masez (4)";#N/A,#N/A,FALSE,"masez (3)";#N/A,#N/A,FALSE,"masez (2)";#N/A,#N/A,FALSE,"GME";#N/A,#N/A,FALSE,"masez"}</definedName>
    <definedName name="viio" localSheetId="3" hidden="1">{#N/A,#N/A,FALSE,"masez (10)";#N/A,#N/A,FALSE,"masez (7)";#N/A,#N/A,FALSE,"masez (6)";#N/A,#N/A,FALSE,"masez (5)";#N/A,#N/A,FALSE,"masez (4)";#N/A,#N/A,FALSE,"masez (3)";#N/A,#N/A,FALSE,"masez (2)";#N/A,#N/A,FALSE,"GME";#N/A,#N/A,FALSE,"masez"}</definedName>
    <definedName name="viio" localSheetId="10" hidden="1">{#N/A,#N/A,FALSE,"masez (10)";#N/A,#N/A,FALSE,"masez (7)";#N/A,#N/A,FALSE,"masez (6)";#N/A,#N/A,FALSE,"masez (5)";#N/A,#N/A,FALSE,"masez (4)";#N/A,#N/A,FALSE,"masez (3)";#N/A,#N/A,FALSE,"masez (2)";#N/A,#N/A,FALSE,"GME";#N/A,#N/A,FALSE,"masez"}</definedName>
    <definedName name="viio" hidden="1">{#N/A,#N/A,FALSE,"masez (10)";#N/A,#N/A,FALSE,"masez (7)";#N/A,#N/A,FALSE,"masez (6)";#N/A,#N/A,FALSE,"masez (5)";#N/A,#N/A,FALSE,"masez (4)";#N/A,#N/A,FALSE,"masez (3)";#N/A,#N/A,FALSE,"masez (2)";#N/A,#N/A,FALSE,"GME";#N/A,#N/A,FALSE,"masez"}</definedName>
    <definedName name="VV" localSheetId="2" hidden="1">{"Sin detalle",#N/A,FALSE,"Flujo (redondeado)";"Detallado",#N/A,FALSE,"Flujo (redondeado)"}</definedName>
    <definedName name="VV" localSheetId="1" hidden="1">{"Sin detalle",#N/A,FALSE,"Flujo (redondeado)";"Detallado",#N/A,FALSE,"Flujo (redondeado)"}</definedName>
    <definedName name="VV" localSheetId="3" hidden="1">{"Sin detalle",#N/A,FALSE,"Flujo (redondeado)";"Detallado",#N/A,FALSE,"Flujo (redondeado)"}</definedName>
    <definedName name="VV" localSheetId="10" hidden="1">{"Sin detalle",#N/A,FALSE,"Flujo (redondeado)";"Detallado",#N/A,FALSE,"Flujo (redondeado)"}</definedName>
    <definedName name="VV" hidden="1">{"Sin detalle",#N/A,FALSE,"Flujo (redondeado)";"Detallado",#N/A,FALSE,"Flujo (redondeado)"}</definedName>
    <definedName name="VVGHJ" localSheetId="2" hidden="1">{#N/A,#N/A,FALSE,"Graficos"}</definedName>
    <definedName name="VVGHJ" localSheetId="1" hidden="1">{#N/A,#N/A,FALSE,"Graficos"}</definedName>
    <definedName name="VVGHJ" localSheetId="3" hidden="1">{#N/A,#N/A,FALSE,"Graficos"}</definedName>
    <definedName name="VVGHJ" localSheetId="10" hidden="1">{#N/A,#N/A,FALSE,"Graficos"}</definedName>
    <definedName name="VVGHJ" hidden="1">{#N/A,#N/A,FALSE,"Graficos"}</definedName>
    <definedName name="VVGVHJ" localSheetId="2" hidden="1">{#N/A,#N/A,FALSE,"Graficos"}</definedName>
    <definedName name="VVGVHJ" localSheetId="1" hidden="1">{#N/A,#N/A,FALSE,"Graficos"}</definedName>
    <definedName name="VVGVHJ" localSheetId="3" hidden="1">{#N/A,#N/A,FALSE,"Graficos"}</definedName>
    <definedName name="VVGVHJ" localSheetId="10" hidden="1">{#N/A,#N/A,FALSE,"Graficos"}</definedName>
    <definedName name="VVGVHJ" hidden="1">{#N/A,#N/A,FALSE,"Graficos"}</definedName>
    <definedName name="vvv" localSheetId="2"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vvv" localSheetId="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vvv" localSheetId="3"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vvv" localSheetId="10"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vvv"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w" localSheetId="2" hidden="1">{"DETALLE_1996",#N/A,FALSE,"flujo";"DETALLE_1997",#N/A,FALSE,"flujo";"GASTOS_INCURRIDOS_1996",#N/A,FALSE,"flujo";"GASTOS_PROGRAMADOS_PARA_1997",#N/A,FALSE,"flujo";#N/A,#N/A,FALSE,"comparat";#N/A,#N/A,FALSE,"costos";#N/A,#N/A,FALSE,"proyctrol"}</definedName>
    <definedName name="w" localSheetId="1" hidden="1">{"DETALLE_1996",#N/A,FALSE,"flujo";"DETALLE_1997",#N/A,FALSE,"flujo";"GASTOS_INCURRIDOS_1996",#N/A,FALSE,"flujo";"GASTOS_PROGRAMADOS_PARA_1997",#N/A,FALSE,"flujo";#N/A,#N/A,FALSE,"comparat";#N/A,#N/A,FALSE,"costos";#N/A,#N/A,FALSE,"proyctrol"}</definedName>
    <definedName name="w" localSheetId="3" hidden="1">{"DETALLE_1996",#N/A,FALSE,"flujo";"DETALLE_1997",#N/A,FALSE,"flujo";"GASTOS_INCURRIDOS_1996",#N/A,FALSE,"flujo";"GASTOS_PROGRAMADOS_PARA_1997",#N/A,FALSE,"flujo";#N/A,#N/A,FALSE,"comparat";#N/A,#N/A,FALSE,"costos";#N/A,#N/A,FALSE,"proyctrol"}</definedName>
    <definedName name="w" localSheetId="10" hidden="1">{"DETALLE_1996",#N/A,FALSE,"flujo";"DETALLE_1997",#N/A,FALSE,"flujo";"GASTOS_INCURRIDOS_1996",#N/A,FALSE,"flujo";"GASTOS_PROGRAMADOS_PARA_1997",#N/A,FALSE,"flujo";#N/A,#N/A,FALSE,"comparat";#N/A,#N/A,FALSE,"costos";#N/A,#N/A,FALSE,"proyctrol"}</definedName>
    <definedName name="w" hidden="1">{"DETALLE_1996",#N/A,FALSE,"flujo";"DETALLE_1997",#N/A,FALSE,"flujo";"GASTOS_INCURRIDOS_1996",#N/A,FALSE,"flujo";"GASTOS_PROGRAMADOS_PARA_1997",#N/A,FALSE,"flujo";#N/A,#N/A,FALSE,"comparat";#N/A,#N/A,FALSE,"costos";#N/A,#N/A,FALSE,"proyctrol"}</definedName>
    <definedName name="w3r" localSheetId="2" hidden="1">{#N/A,#N/A,FALSE,"PEND INC";#N/A,#N/A,FALSE,"PEND MINM"}</definedName>
    <definedName name="w3r" localSheetId="1" hidden="1">{#N/A,#N/A,FALSE,"PEND INC";#N/A,#N/A,FALSE,"PEND MINM"}</definedName>
    <definedName name="w3r" localSheetId="3" hidden="1">{#N/A,#N/A,FALSE,"PEND INC";#N/A,#N/A,FALSE,"PEND MINM"}</definedName>
    <definedName name="w3r" localSheetId="10" hidden="1">{#N/A,#N/A,FALSE,"PEND INC";#N/A,#N/A,FALSE,"PEND MINM"}</definedName>
    <definedName name="w3r" hidden="1">{#N/A,#N/A,FALSE,"PEND INC";#N/A,#N/A,FALSE,"PEND MINM"}</definedName>
    <definedName name="we" localSheetId="2" hidden="1">{"MO(BASE)",#N/A,FALSE,"MO(BASE)";"MO(BASE)1",#N/A,FALSE,"MO(BASE)";"MO(BASE)2",#N/A,FALSE,"MO(BASE)"}</definedName>
    <definedName name="we" localSheetId="1" hidden="1">{"MO(BASE)",#N/A,FALSE,"MO(BASE)";"MO(BASE)1",#N/A,FALSE,"MO(BASE)";"MO(BASE)2",#N/A,FALSE,"MO(BASE)"}</definedName>
    <definedName name="we" localSheetId="3" hidden="1">{"MO(BASE)",#N/A,FALSE,"MO(BASE)";"MO(BASE)1",#N/A,FALSE,"MO(BASE)";"MO(BASE)2",#N/A,FALSE,"MO(BASE)"}</definedName>
    <definedName name="we" localSheetId="10" hidden="1">{"MO(BASE)",#N/A,FALSE,"MO(BASE)";"MO(BASE)1",#N/A,FALSE,"MO(BASE)";"MO(BASE)2",#N/A,FALSE,"MO(BASE)"}</definedName>
    <definedName name="we" hidden="1">{"MO(BASE)",#N/A,FALSE,"MO(BASE)";"MO(BASE)1",#N/A,FALSE,"MO(BASE)";"MO(BASE)2",#N/A,FALSE,"MO(BASE)"}</definedName>
    <definedName name="weee" localSheetId="2" hidden="1">{#N/A,#N/A,FALSE,"minas";#N/A,#N/A,FALSE,"Total_OC015";#N/A,#N/A,FALSE,"ADMIN";#N/A,#N/A,FALSE,"PROCES";#N/A,#N/A,FALSE,"civil";#N/A,#N/A,FALSE,"CAÑER";#N/A,#N/A,FALSE,"ELEC";#N/A,#N/A,FALSE,"INSTR";#N/A,#N/A,FALSE,"PDS";#N/A,#N/A,FALSE,"mecan"}</definedName>
    <definedName name="weee" localSheetId="1" hidden="1">{#N/A,#N/A,FALSE,"minas";#N/A,#N/A,FALSE,"Total_OC015";#N/A,#N/A,FALSE,"ADMIN";#N/A,#N/A,FALSE,"PROCES";#N/A,#N/A,FALSE,"civil";#N/A,#N/A,FALSE,"CAÑER";#N/A,#N/A,FALSE,"ELEC";#N/A,#N/A,FALSE,"INSTR";#N/A,#N/A,FALSE,"PDS";#N/A,#N/A,FALSE,"mecan"}</definedName>
    <definedName name="weee" localSheetId="3" hidden="1">{#N/A,#N/A,FALSE,"minas";#N/A,#N/A,FALSE,"Total_OC015";#N/A,#N/A,FALSE,"ADMIN";#N/A,#N/A,FALSE,"PROCES";#N/A,#N/A,FALSE,"civil";#N/A,#N/A,FALSE,"CAÑER";#N/A,#N/A,FALSE,"ELEC";#N/A,#N/A,FALSE,"INSTR";#N/A,#N/A,FALSE,"PDS";#N/A,#N/A,FALSE,"mecan"}</definedName>
    <definedName name="weee" localSheetId="10" hidden="1">{#N/A,#N/A,FALSE,"minas";#N/A,#N/A,FALSE,"Total_OC015";#N/A,#N/A,FALSE,"ADMIN";#N/A,#N/A,FALSE,"PROCES";#N/A,#N/A,FALSE,"civil";#N/A,#N/A,FALSE,"CAÑER";#N/A,#N/A,FALSE,"ELEC";#N/A,#N/A,FALSE,"INSTR";#N/A,#N/A,FALSE,"PDS";#N/A,#N/A,FALSE,"mecan"}</definedName>
    <definedName name="weee" hidden="1">{#N/A,#N/A,FALSE,"minas";#N/A,#N/A,FALSE,"Total_OC015";#N/A,#N/A,FALSE,"ADMIN";#N/A,#N/A,FALSE,"PROCES";#N/A,#N/A,FALSE,"civil";#N/A,#N/A,FALSE,"CAÑER";#N/A,#N/A,FALSE,"ELEC";#N/A,#N/A,FALSE,"INSTR";#N/A,#N/A,FALSE,"PDS";#N/A,#N/A,FALSE,"mecan"}</definedName>
    <definedName name="wef" localSheetId="2" hidden="1">{#N/A,#N/A,FALSE,"minas";#N/A,#N/A,FALSE,"Total_OC015";#N/A,#N/A,FALSE,"ADMIN";#N/A,#N/A,FALSE,"PROCES";#N/A,#N/A,FALSE,"civil";#N/A,#N/A,FALSE,"CAÑER";#N/A,#N/A,FALSE,"ELEC";#N/A,#N/A,FALSE,"INSTR";#N/A,#N/A,FALSE,"PDS";#N/A,#N/A,FALSE,"mecan"}</definedName>
    <definedName name="wef" localSheetId="1" hidden="1">{#N/A,#N/A,FALSE,"minas";#N/A,#N/A,FALSE,"Total_OC015";#N/A,#N/A,FALSE,"ADMIN";#N/A,#N/A,FALSE,"PROCES";#N/A,#N/A,FALSE,"civil";#N/A,#N/A,FALSE,"CAÑER";#N/A,#N/A,FALSE,"ELEC";#N/A,#N/A,FALSE,"INSTR";#N/A,#N/A,FALSE,"PDS";#N/A,#N/A,FALSE,"mecan"}</definedName>
    <definedName name="wef" localSheetId="3" hidden="1">{#N/A,#N/A,FALSE,"minas";#N/A,#N/A,FALSE,"Total_OC015";#N/A,#N/A,FALSE,"ADMIN";#N/A,#N/A,FALSE,"PROCES";#N/A,#N/A,FALSE,"civil";#N/A,#N/A,FALSE,"CAÑER";#N/A,#N/A,FALSE,"ELEC";#N/A,#N/A,FALSE,"INSTR";#N/A,#N/A,FALSE,"PDS";#N/A,#N/A,FALSE,"mecan"}</definedName>
    <definedName name="wef" localSheetId="10" hidden="1">{#N/A,#N/A,FALSE,"minas";#N/A,#N/A,FALSE,"Total_OC015";#N/A,#N/A,FALSE,"ADMIN";#N/A,#N/A,FALSE,"PROCES";#N/A,#N/A,FALSE,"civil";#N/A,#N/A,FALSE,"CAÑER";#N/A,#N/A,FALSE,"ELEC";#N/A,#N/A,FALSE,"INSTR";#N/A,#N/A,FALSE,"PDS";#N/A,#N/A,FALSE,"mecan"}</definedName>
    <definedName name="wef" hidden="1">{#N/A,#N/A,FALSE,"minas";#N/A,#N/A,FALSE,"Total_OC015";#N/A,#N/A,FALSE,"ADMIN";#N/A,#N/A,FALSE,"PROCES";#N/A,#N/A,FALSE,"civil";#N/A,#N/A,FALSE,"CAÑER";#N/A,#N/A,FALSE,"ELEC";#N/A,#N/A,FALSE,"INSTR";#N/A,#N/A,FALSE,"PDS";#N/A,#N/A,FALSE,"mecan"}</definedName>
    <definedName name="wefw" localSheetId="2" hidden="1">{#N/A,#N/A,FALSE,"Total_OC015";#N/A,#N/A,FALSE,"ADMIN";#N/A,#N/A,FALSE,"PROCES";#N/A,#N/A,FALSE,"mecan";#N/A,#N/A,FALSE,"civil";#N/A,#N/A,FALSE,"CAÑER";#N/A,#N/A,FALSE,"ELEC";#N/A,#N/A,FALSE,"INSTR"}</definedName>
    <definedName name="wefw" localSheetId="1" hidden="1">{#N/A,#N/A,FALSE,"Total_OC015";#N/A,#N/A,FALSE,"ADMIN";#N/A,#N/A,FALSE,"PROCES";#N/A,#N/A,FALSE,"mecan";#N/A,#N/A,FALSE,"civil";#N/A,#N/A,FALSE,"CAÑER";#N/A,#N/A,FALSE,"ELEC";#N/A,#N/A,FALSE,"INSTR"}</definedName>
    <definedName name="wefw" localSheetId="3" hidden="1">{#N/A,#N/A,FALSE,"Total_OC015";#N/A,#N/A,FALSE,"ADMIN";#N/A,#N/A,FALSE,"PROCES";#N/A,#N/A,FALSE,"mecan";#N/A,#N/A,FALSE,"civil";#N/A,#N/A,FALSE,"CAÑER";#N/A,#N/A,FALSE,"ELEC";#N/A,#N/A,FALSE,"INSTR"}</definedName>
    <definedName name="wefw" localSheetId="10" hidden="1">{#N/A,#N/A,FALSE,"Total_OC015";#N/A,#N/A,FALSE,"ADMIN";#N/A,#N/A,FALSE,"PROCES";#N/A,#N/A,FALSE,"mecan";#N/A,#N/A,FALSE,"civil";#N/A,#N/A,FALSE,"CAÑER";#N/A,#N/A,FALSE,"ELEC";#N/A,#N/A,FALSE,"INSTR"}</definedName>
    <definedName name="wefw" hidden="1">{#N/A,#N/A,FALSE,"Total_OC015";#N/A,#N/A,FALSE,"ADMIN";#N/A,#N/A,FALSE,"PROCES";#N/A,#N/A,FALSE,"mecan";#N/A,#N/A,FALSE,"civil";#N/A,#N/A,FALSE,"CAÑER";#N/A,#N/A,FALSE,"ELEC";#N/A,#N/A,FALSE,"INSTR"}</definedName>
    <definedName name="wefwe" localSheetId="2" hidden="1">{#N/A,#N/A,FALSE,"Total_OC015";#N/A,#N/A,FALSE,"ADMIN";#N/A,#N/A,FALSE,"PROCES";#N/A,#N/A,FALSE,"mecan";#N/A,#N/A,FALSE,"civil";#N/A,#N/A,FALSE,"CAÑER";#N/A,#N/A,FALSE,"ELEC";#N/A,#N/A,FALSE,"INSTR"}</definedName>
    <definedName name="wefwe" localSheetId="1" hidden="1">{#N/A,#N/A,FALSE,"Total_OC015";#N/A,#N/A,FALSE,"ADMIN";#N/A,#N/A,FALSE,"PROCES";#N/A,#N/A,FALSE,"mecan";#N/A,#N/A,FALSE,"civil";#N/A,#N/A,FALSE,"CAÑER";#N/A,#N/A,FALSE,"ELEC";#N/A,#N/A,FALSE,"INSTR"}</definedName>
    <definedName name="wefwe" localSheetId="3" hidden="1">{#N/A,#N/A,FALSE,"Total_OC015";#N/A,#N/A,FALSE,"ADMIN";#N/A,#N/A,FALSE,"PROCES";#N/A,#N/A,FALSE,"mecan";#N/A,#N/A,FALSE,"civil";#N/A,#N/A,FALSE,"CAÑER";#N/A,#N/A,FALSE,"ELEC";#N/A,#N/A,FALSE,"INSTR"}</definedName>
    <definedName name="wefwe" localSheetId="10" hidden="1">{#N/A,#N/A,FALSE,"Total_OC015";#N/A,#N/A,FALSE,"ADMIN";#N/A,#N/A,FALSE,"PROCES";#N/A,#N/A,FALSE,"mecan";#N/A,#N/A,FALSE,"civil";#N/A,#N/A,FALSE,"CAÑER";#N/A,#N/A,FALSE,"ELEC";#N/A,#N/A,FALSE,"INSTR"}</definedName>
    <definedName name="wefwe" hidden="1">{#N/A,#N/A,FALSE,"Total_OC015";#N/A,#N/A,FALSE,"ADMIN";#N/A,#N/A,FALSE,"PROCES";#N/A,#N/A,FALSE,"mecan";#N/A,#N/A,FALSE,"civil";#N/A,#N/A,FALSE,"CAÑER";#N/A,#N/A,FALSE,"ELEC";#N/A,#N/A,FALSE,"INSTR"}</definedName>
    <definedName name="wefwef" localSheetId="2" hidden="1">{#N/A,#N/A,TRUE,"Est. de Fact.";#N/A,#N/A,TRUE,"Capitulo 19";#N/A,#N/A,TRUE,"Proyecto P855"}</definedName>
    <definedName name="wefwef" localSheetId="1" hidden="1">{#N/A,#N/A,TRUE,"Est. de Fact.";#N/A,#N/A,TRUE,"Capitulo 19";#N/A,#N/A,TRUE,"Proyecto P855"}</definedName>
    <definedName name="wefwef" localSheetId="3" hidden="1">{#N/A,#N/A,TRUE,"Est. de Fact.";#N/A,#N/A,TRUE,"Capitulo 19";#N/A,#N/A,TRUE,"Proyecto P855"}</definedName>
    <definedName name="wefwef" localSheetId="10" hidden="1">{#N/A,#N/A,TRUE,"Est. de Fact.";#N/A,#N/A,TRUE,"Capitulo 19";#N/A,#N/A,TRUE,"Proyecto P855"}</definedName>
    <definedName name="wefwef" hidden="1">{#N/A,#N/A,TRUE,"Est. de Fact.";#N/A,#N/A,TRUE,"Capitulo 19";#N/A,#N/A,TRUE,"Proyecto P855"}</definedName>
    <definedName name="WERT" localSheetId="2" hidden="1">{#N/A,#N/A,FALSE,"masez (10)";#N/A,#N/A,FALSE,"masez (7)";#N/A,#N/A,FALSE,"masez (6)";#N/A,#N/A,FALSE,"masez (5)";#N/A,#N/A,FALSE,"masez (4)";#N/A,#N/A,FALSE,"masez (3)";#N/A,#N/A,FALSE,"masez (2)";#N/A,#N/A,FALSE,"GME";#N/A,#N/A,FALSE,"masez"}</definedName>
    <definedName name="WERT" localSheetId="1" hidden="1">{#N/A,#N/A,FALSE,"masez (10)";#N/A,#N/A,FALSE,"masez (7)";#N/A,#N/A,FALSE,"masez (6)";#N/A,#N/A,FALSE,"masez (5)";#N/A,#N/A,FALSE,"masez (4)";#N/A,#N/A,FALSE,"masez (3)";#N/A,#N/A,FALSE,"masez (2)";#N/A,#N/A,FALSE,"GME";#N/A,#N/A,FALSE,"masez"}</definedName>
    <definedName name="WERT" localSheetId="3" hidden="1">{#N/A,#N/A,FALSE,"masez (10)";#N/A,#N/A,FALSE,"masez (7)";#N/A,#N/A,FALSE,"masez (6)";#N/A,#N/A,FALSE,"masez (5)";#N/A,#N/A,FALSE,"masez (4)";#N/A,#N/A,FALSE,"masez (3)";#N/A,#N/A,FALSE,"masez (2)";#N/A,#N/A,FALSE,"GME";#N/A,#N/A,FALSE,"masez"}</definedName>
    <definedName name="WERT" localSheetId="10" hidden="1">{#N/A,#N/A,FALSE,"masez (10)";#N/A,#N/A,FALSE,"masez (7)";#N/A,#N/A,FALSE,"masez (6)";#N/A,#N/A,FALSE,"masez (5)";#N/A,#N/A,FALSE,"masez (4)";#N/A,#N/A,FALSE,"masez (3)";#N/A,#N/A,FALSE,"masez (2)";#N/A,#N/A,FALSE,"GME";#N/A,#N/A,FALSE,"masez"}</definedName>
    <definedName name="WERT" hidden="1">{#N/A,#N/A,FALSE,"masez (10)";#N/A,#N/A,FALSE,"masez (7)";#N/A,#N/A,FALSE,"masez (6)";#N/A,#N/A,FALSE,"masez (5)";#N/A,#N/A,FALSE,"masez (4)";#N/A,#N/A,FALSE,"masez (3)";#N/A,#N/A,FALSE,"masez (2)";#N/A,#N/A,FALSE,"GME";#N/A,#N/A,FALSE,"masez"}</definedName>
    <definedName name="wesd" localSheetId="2" hidden="1">{#N/A,#N/A,FALSE,"PEND INC";#N/A,#N/A,FALSE,"PEND MINM"}</definedName>
    <definedName name="wesd" localSheetId="1" hidden="1">{#N/A,#N/A,FALSE,"PEND INC";#N/A,#N/A,FALSE,"PEND MINM"}</definedName>
    <definedName name="wesd" localSheetId="3" hidden="1">{#N/A,#N/A,FALSE,"PEND INC";#N/A,#N/A,FALSE,"PEND MINM"}</definedName>
    <definedName name="wesd" localSheetId="10" hidden="1">{#N/A,#N/A,FALSE,"PEND INC";#N/A,#N/A,FALSE,"PEND MINM"}</definedName>
    <definedName name="wesd" hidden="1">{#N/A,#N/A,FALSE,"PEND INC";#N/A,#N/A,FALSE,"PEND MINM"}</definedName>
    <definedName name="wewwe" localSheetId="2" hidden="1">{#N/A,#N/A,FALSE,"minas";#N/A,#N/A,FALSE,"Total_OC015";#N/A,#N/A,FALSE,"ADMIN";#N/A,#N/A,FALSE,"PROCES";#N/A,#N/A,FALSE,"civil";#N/A,#N/A,FALSE,"CAÑER";#N/A,#N/A,FALSE,"ELEC";#N/A,#N/A,FALSE,"INSTR";#N/A,#N/A,FALSE,"PDS";#N/A,#N/A,FALSE,"mecan"}</definedName>
    <definedName name="wewwe" localSheetId="1" hidden="1">{#N/A,#N/A,FALSE,"minas";#N/A,#N/A,FALSE,"Total_OC015";#N/A,#N/A,FALSE,"ADMIN";#N/A,#N/A,FALSE,"PROCES";#N/A,#N/A,FALSE,"civil";#N/A,#N/A,FALSE,"CAÑER";#N/A,#N/A,FALSE,"ELEC";#N/A,#N/A,FALSE,"INSTR";#N/A,#N/A,FALSE,"PDS";#N/A,#N/A,FALSE,"mecan"}</definedName>
    <definedName name="wewwe" localSheetId="3" hidden="1">{#N/A,#N/A,FALSE,"minas";#N/A,#N/A,FALSE,"Total_OC015";#N/A,#N/A,FALSE,"ADMIN";#N/A,#N/A,FALSE,"PROCES";#N/A,#N/A,FALSE,"civil";#N/A,#N/A,FALSE,"CAÑER";#N/A,#N/A,FALSE,"ELEC";#N/A,#N/A,FALSE,"INSTR";#N/A,#N/A,FALSE,"PDS";#N/A,#N/A,FALSE,"mecan"}</definedName>
    <definedName name="wewwe" localSheetId="10" hidden="1">{#N/A,#N/A,FALSE,"minas";#N/A,#N/A,FALSE,"Total_OC015";#N/A,#N/A,FALSE,"ADMIN";#N/A,#N/A,FALSE,"PROCES";#N/A,#N/A,FALSE,"civil";#N/A,#N/A,FALSE,"CAÑER";#N/A,#N/A,FALSE,"ELEC";#N/A,#N/A,FALSE,"INSTR";#N/A,#N/A,FALSE,"PDS";#N/A,#N/A,FALSE,"mecan"}</definedName>
    <definedName name="wewwe" hidden="1">{#N/A,#N/A,FALSE,"minas";#N/A,#N/A,FALSE,"Total_OC015";#N/A,#N/A,FALSE,"ADMIN";#N/A,#N/A,FALSE,"PROCES";#N/A,#N/A,FALSE,"civil";#N/A,#N/A,FALSE,"CAÑER";#N/A,#N/A,FALSE,"ELEC";#N/A,#N/A,FALSE,"INSTR";#N/A,#N/A,FALSE,"PDS";#N/A,#N/A,FALSE,"mecan"}</definedName>
    <definedName name="wq" localSheetId="2" hidden="1">{"Sin detalle",#N/A,FALSE,"Flujo (redondeado)";"Detallado",#N/A,FALSE,"Flujo (redondeado)"}</definedName>
    <definedName name="wq" localSheetId="1" hidden="1">{"Sin detalle",#N/A,FALSE,"Flujo (redondeado)";"Detallado",#N/A,FALSE,"Flujo (redondeado)"}</definedName>
    <definedName name="wq" localSheetId="3" hidden="1">{"Sin detalle",#N/A,FALSE,"Flujo (redondeado)";"Detallado",#N/A,FALSE,"Flujo (redondeado)"}</definedName>
    <definedName name="wq" localSheetId="10" hidden="1">{"Sin detalle",#N/A,FALSE,"Flujo (redondeado)";"Detallado",#N/A,FALSE,"Flujo (redondeado)"}</definedName>
    <definedName name="wq" hidden="1">{"Sin detalle",#N/A,FALSE,"Flujo (redondeado)";"Detallado",#N/A,FALSE,"Flujo (redondeado)"}</definedName>
    <definedName name="wrn" localSheetId="2" hidden="1">{#N/A,#N/A,TRUE,"Est. de Fact.";#N/A,#N/A,TRUE,"Capitulo 19";#N/A,#N/A,TRUE,"Proyecto P855"}</definedName>
    <definedName name="wrn" localSheetId="1" hidden="1">{#N/A,#N/A,TRUE,"Est. de Fact.";#N/A,#N/A,TRUE,"Capitulo 19";#N/A,#N/A,TRUE,"Proyecto P855"}</definedName>
    <definedName name="wrn" localSheetId="3" hidden="1">{#N/A,#N/A,TRUE,"Est. de Fact.";#N/A,#N/A,TRUE,"Capitulo 19";#N/A,#N/A,TRUE,"Proyecto P855"}</definedName>
    <definedName name="wrn" localSheetId="10" hidden="1">{#N/A,#N/A,TRUE,"Est. de Fact.";#N/A,#N/A,TRUE,"Capitulo 19";#N/A,#N/A,TRUE,"Proyecto P855"}</definedName>
    <definedName name="wrn" hidden="1">{#N/A,#N/A,TRUE,"Est. de Fact.";#N/A,#N/A,TRUE,"Capitulo 19";#N/A,#N/A,TRUE,"Proyecto P855"}</definedName>
    <definedName name="wrn.2." localSheetId="2" hidden="1">{"4",#N/A,FALSE,"Flujos Caja - Mon. 1999"}</definedName>
    <definedName name="wrn.2." localSheetId="1" hidden="1">{"4",#N/A,FALSE,"Flujos Caja - Mon. 1999"}</definedName>
    <definedName name="wrn.2." localSheetId="3" hidden="1">{"4",#N/A,FALSE,"Flujos Caja - Mon. 1999"}</definedName>
    <definedName name="wrn.2." localSheetId="10" hidden="1">{"4",#N/A,FALSE,"Flujos Caja - Mon. 1999"}</definedName>
    <definedName name="wrn.2." hidden="1">{"4",#N/A,FALSE,"Flujos Caja - Mon. 1999"}</definedName>
    <definedName name="wrn.ARA." localSheetId="2" hidden="1">{"ARA1",#N/A,FALSE,"ENG-ARA";"ARAhours",#N/A,FALSE,"ENG-ARA";"ARA$",#N/A,FALSE,"ENG-ARA"}</definedName>
    <definedName name="wrn.ARA." localSheetId="1" hidden="1">{"ARA1",#N/A,FALSE,"ENG-ARA";"ARAhours",#N/A,FALSE,"ENG-ARA";"ARA$",#N/A,FALSE,"ENG-ARA"}</definedName>
    <definedName name="wrn.ARA." localSheetId="3" hidden="1">{"ARA1",#N/A,FALSE,"ENG-ARA";"ARAhours",#N/A,FALSE,"ENG-ARA";"ARA$",#N/A,FALSE,"ENG-ARA"}</definedName>
    <definedName name="wrn.ARA." localSheetId="10" hidden="1">{"ARA1",#N/A,FALSE,"ENG-ARA";"ARAhours",#N/A,FALSE,"ENG-ARA";"ARA$",#N/A,FALSE,"ENG-ARA"}</definedName>
    <definedName name="wrn.ARA." hidden="1">{"ARA1",#N/A,FALSE,"ENG-ARA";"ARAhours",#N/A,FALSE,"ENG-ARA";"ARA$",#N/A,FALSE,"ENG-ARA"}</definedName>
    <definedName name="wrn.B._.Reports." localSheetId="2" hidden="1">{"bprofit",#N/A,FALSE,"Reports (B)";"bcash",#N/A,FALSE,"Reports (B)";"bbsheet",#N/A,FALSE,"Reports (B)"}</definedName>
    <definedName name="wrn.B._.Reports." localSheetId="1" hidden="1">{"bprofit",#N/A,FALSE,"Reports (B)";"bcash",#N/A,FALSE,"Reports (B)";"bbsheet",#N/A,FALSE,"Reports (B)"}</definedName>
    <definedName name="wrn.B._.Reports." localSheetId="3" hidden="1">{"bprofit",#N/A,FALSE,"Reports (B)";"bcash",#N/A,FALSE,"Reports (B)";"bbsheet",#N/A,FALSE,"Reports (B)"}</definedName>
    <definedName name="wrn.B._.Reports." localSheetId="10" hidden="1">{"bprofit",#N/A,FALSE,"Reports (B)";"bcash",#N/A,FALSE,"Reports (B)";"bbsheet",#N/A,FALSE,"Reports (B)"}</definedName>
    <definedName name="wrn.B._.Reports." hidden="1">{"bprofit",#N/A,FALSE,"Reports (B)";"bcash",#N/A,FALSE,"Reports (B)";"bbsheet",#N/A,FALSE,"Reports (B)"}</definedName>
    <definedName name="wrn.Barbara._.Modular._.Indirects." localSheetId="2" hidden="1">{#N/A,#N/A,FALSE,"COVER";#N/A,#N/A,FALSE,"RECAP";#N/A,#N/A,FALSE,"SANTA BARBARA NONMANUAL";#N/A,#N/A,FALSE,"CEQUIP";#N/A,#N/A,FALSE,"WRATE";#N/A,#N/A,FALSE,"INDIRECT";#N/A,#N/A,FALSE,"TRAIN";#N/A,#N/A,FALSE,"MANLOADED SCHEDULE"}</definedName>
    <definedName name="wrn.Barbara._.Modular._.Indirects." localSheetId="1" hidden="1">{#N/A,#N/A,FALSE,"COVER";#N/A,#N/A,FALSE,"RECAP";#N/A,#N/A,FALSE,"SANTA BARBARA NONMANUAL";#N/A,#N/A,FALSE,"CEQUIP";#N/A,#N/A,FALSE,"WRATE";#N/A,#N/A,FALSE,"INDIRECT";#N/A,#N/A,FALSE,"TRAIN";#N/A,#N/A,FALSE,"MANLOADED SCHEDULE"}</definedName>
    <definedName name="wrn.Barbara._.Modular._.Indirects." localSheetId="3" hidden="1">{#N/A,#N/A,FALSE,"COVER";#N/A,#N/A,FALSE,"RECAP";#N/A,#N/A,FALSE,"SANTA BARBARA NONMANUAL";#N/A,#N/A,FALSE,"CEQUIP";#N/A,#N/A,FALSE,"WRATE";#N/A,#N/A,FALSE,"INDIRECT";#N/A,#N/A,FALSE,"TRAIN";#N/A,#N/A,FALSE,"MANLOADED SCHEDULE"}</definedName>
    <definedName name="wrn.Barbara._.Modular._.Indirects." localSheetId="10" hidden="1">{#N/A,#N/A,FALSE,"COVER";#N/A,#N/A,FALSE,"RECAP";#N/A,#N/A,FALSE,"SANTA BARBARA NONMANUAL";#N/A,#N/A,FALSE,"CEQUIP";#N/A,#N/A,FALSE,"WRATE";#N/A,#N/A,FALSE,"INDIRECT";#N/A,#N/A,FALSE,"TRAIN";#N/A,#N/A,FALSE,"MANLOADED SCHEDULE"}</definedName>
    <definedName name="wrn.Barbara._.Modular._.Indirects." hidden="1">{#N/A,#N/A,FALSE,"COVER";#N/A,#N/A,FALSE,"RECAP";#N/A,#N/A,FALSE,"SANTA BARBARA NONMANUAL";#N/A,#N/A,FALSE,"CEQUIP";#N/A,#N/A,FALSE,"WRATE";#N/A,#N/A,FALSE,"INDIRECT";#N/A,#N/A,FALSE,"TRAIN";#N/A,#N/A,FALSE,"MANLOADED SCHEDULE"}</definedName>
    <definedName name="wrn.bechtel._.hours." localSheetId="2" hidden="1">{"bechtel1",#N/A,TRUE,"BECHTEL";"bechtelhours",#N/A,TRUE,"BECHTEL";"bechtel$",#N/A,TRUE,"BECHTEL"}</definedName>
    <definedName name="wrn.bechtel._.hours." localSheetId="1" hidden="1">{"bechtel1",#N/A,TRUE,"BECHTEL";"bechtelhours",#N/A,TRUE,"BECHTEL";"bechtel$",#N/A,TRUE,"BECHTEL"}</definedName>
    <definedName name="wrn.bechtel._.hours." localSheetId="3" hidden="1">{"bechtel1",#N/A,TRUE,"BECHTEL";"bechtelhours",#N/A,TRUE,"BECHTEL";"bechtel$",#N/A,TRUE,"BECHTEL"}</definedName>
    <definedName name="wrn.bechtel._.hours." localSheetId="10" hidden="1">{"bechtel1",#N/A,TRUE,"BECHTEL";"bechtelhours",#N/A,TRUE,"BECHTEL";"bechtel$",#N/A,TRUE,"BECHTEL"}</definedName>
    <definedName name="wrn.bechtel._.hours." hidden="1">{"bechtel1",#N/A,TRUE,"BECHTEL";"bechtelhours",#N/A,TRUE,"BECHTEL";"bechtel$",#N/A,TRUE,"BECHTEL"}</definedName>
    <definedName name="wrn.Camaracamion." localSheetId="2" hidden="1">{"desarrollo",#N/A,FALSE,"Cámara Camión";"resumen",#N/A,FALSE,"Cámara Camión";"eqprod",#N/A,FALSE,"Cámara Camión"}</definedName>
    <definedName name="wrn.Camaracamion." localSheetId="1" hidden="1">{"desarrollo",#N/A,FALSE,"Cámara Camión";"resumen",#N/A,FALSE,"Cámara Camión";"eqprod",#N/A,FALSE,"Cámara Camión"}</definedName>
    <definedName name="wrn.Camaracamion." localSheetId="3" hidden="1">{"desarrollo",#N/A,FALSE,"Cámara Camión";"resumen",#N/A,FALSE,"Cámara Camión";"eqprod",#N/A,FALSE,"Cámara Camión"}</definedName>
    <definedName name="wrn.Camaracamion." localSheetId="10" hidden="1">{"desarrollo",#N/A,FALSE,"Cámara Camión";"resumen",#N/A,FALSE,"Cámara Camión";"eqprod",#N/A,FALSE,"Cámara Camión"}</definedName>
    <definedName name="wrn.Camaracamion." hidden="1">{"desarrollo",#N/A,FALSE,"Cámara Camión";"resumen",#N/A,FALSE,"Cámara Camión";"eqprod",#N/A,FALSE,"Cámara Camión"}</definedName>
    <definedName name="wrn.CIGG." localSheetId="2" hidden="1">{"CI+GG(BASE)",#N/A,FALSE,"CI+GG(BASE)";"GG",#N/A,FALSE,"CI+GG(BASE)";"CI",#N/A,FALSE,"CI+GG(BASE)"}</definedName>
    <definedName name="wrn.CIGG." localSheetId="1" hidden="1">{"CI+GG(BASE)",#N/A,FALSE,"CI+GG(BASE)";"GG",#N/A,FALSE,"CI+GG(BASE)";"CI",#N/A,FALSE,"CI+GG(BASE)"}</definedName>
    <definedName name="wrn.CIGG." localSheetId="3" hidden="1">{"CI+GG(BASE)",#N/A,FALSE,"CI+GG(BASE)";"GG",#N/A,FALSE,"CI+GG(BASE)";"CI",#N/A,FALSE,"CI+GG(BASE)"}</definedName>
    <definedName name="wrn.CIGG." localSheetId="10" hidden="1">{"CI+GG(BASE)",#N/A,FALSE,"CI+GG(BASE)";"GG",#N/A,FALSE,"CI+GG(BASE)";"CI",#N/A,FALSE,"CI+GG(BASE)"}</definedName>
    <definedName name="wrn.CIGG." hidden="1">{"CI+GG(BASE)",#N/A,FALSE,"CI+GG(BASE)";"GG",#N/A,FALSE,"CI+GG(BASE)";"CI",#N/A,FALSE,"CI+GG(BASE)"}</definedName>
    <definedName name="wrn.CIGG.b" localSheetId="2" hidden="1">{"CI+GG(BASE)",#N/A,FALSE,"CI+GG(BASE)";"GG",#N/A,FALSE,"CI+GG(BASE)";"CI",#N/A,FALSE,"CI+GG(BASE)"}</definedName>
    <definedName name="wrn.CIGG.b" localSheetId="1" hidden="1">{"CI+GG(BASE)",#N/A,FALSE,"CI+GG(BASE)";"GG",#N/A,FALSE,"CI+GG(BASE)";"CI",#N/A,FALSE,"CI+GG(BASE)"}</definedName>
    <definedName name="wrn.CIGG.b" localSheetId="3" hidden="1">{"CI+GG(BASE)",#N/A,FALSE,"CI+GG(BASE)";"GG",#N/A,FALSE,"CI+GG(BASE)";"CI",#N/A,FALSE,"CI+GG(BASE)"}</definedName>
    <definedName name="wrn.CIGG.b" localSheetId="10" hidden="1">{"CI+GG(BASE)",#N/A,FALSE,"CI+GG(BASE)";"GG",#N/A,FALSE,"CI+GG(BASE)";"CI",#N/A,FALSE,"CI+GG(BASE)"}</definedName>
    <definedName name="wrn.CIGG.b" hidden="1">{"CI+GG(BASE)",#N/A,FALSE,"CI+GG(BASE)";"GG",#N/A,FALSE,"CI+GG(BASE)";"CI",#N/A,FALSE,"CI+GG(BASE)"}</definedName>
    <definedName name="wrn.CIGG.c" localSheetId="2" hidden="1">{"CI+GG(BASE)",#N/A,FALSE,"CI+GG(BASE)";"GG",#N/A,FALSE,"CI+GG(BASE)";"CI",#N/A,FALSE,"CI+GG(BASE)"}</definedName>
    <definedName name="wrn.CIGG.c" localSheetId="1" hidden="1">{"CI+GG(BASE)",#N/A,FALSE,"CI+GG(BASE)";"GG",#N/A,FALSE,"CI+GG(BASE)";"CI",#N/A,FALSE,"CI+GG(BASE)"}</definedName>
    <definedName name="wrn.CIGG.c" localSheetId="3" hidden="1">{"CI+GG(BASE)",#N/A,FALSE,"CI+GG(BASE)";"GG",#N/A,FALSE,"CI+GG(BASE)";"CI",#N/A,FALSE,"CI+GG(BASE)"}</definedName>
    <definedName name="wrn.CIGG.c" localSheetId="10" hidden="1">{"CI+GG(BASE)",#N/A,FALSE,"CI+GG(BASE)";"GG",#N/A,FALSE,"CI+GG(BASE)";"CI",#N/A,FALSE,"CI+GG(BASE)"}</definedName>
    <definedName name="wrn.CIGG.c" hidden="1">{"CI+GG(BASE)",#N/A,FALSE,"CI+GG(BASE)";"GG",#N/A,FALSE,"CI+GG(BASE)";"CI",#N/A,FALSE,"CI+GG(BASE)"}</definedName>
    <definedName name="wrn.CIGG.d" localSheetId="2" hidden="1">{"CI+GG(BASE)",#N/A,FALSE,"CI+GG(BASE)";"GG",#N/A,FALSE,"CI+GG(BASE)";"CI",#N/A,FALSE,"CI+GG(BASE)"}</definedName>
    <definedName name="wrn.CIGG.d" localSheetId="1" hidden="1">{"CI+GG(BASE)",#N/A,FALSE,"CI+GG(BASE)";"GG",#N/A,FALSE,"CI+GG(BASE)";"CI",#N/A,FALSE,"CI+GG(BASE)"}</definedName>
    <definedName name="wrn.CIGG.d" localSheetId="3" hidden="1">{"CI+GG(BASE)",#N/A,FALSE,"CI+GG(BASE)";"GG",#N/A,FALSE,"CI+GG(BASE)";"CI",#N/A,FALSE,"CI+GG(BASE)"}</definedName>
    <definedName name="wrn.CIGG.d" localSheetId="10" hidden="1">{"CI+GG(BASE)",#N/A,FALSE,"CI+GG(BASE)";"GG",#N/A,FALSE,"CI+GG(BASE)";"CI",#N/A,FALSE,"CI+GG(BASE)"}</definedName>
    <definedName name="wrn.CIGG.d" hidden="1">{"CI+GG(BASE)",#N/A,FALSE,"CI+GG(BASE)";"GG",#N/A,FALSE,"CI+GG(BASE)";"CI",#N/A,FALSE,"CI+GG(BASE)"}</definedName>
    <definedName name="wrn.CIGGa" localSheetId="2" hidden="1">{"CI+GG(BASE)",#N/A,FALSE,"CI+GG(BASE)";"GG",#N/A,FALSE,"CI+GG(BASE)";"CI",#N/A,FALSE,"CI+GG(BASE)"}</definedName>
    <definedName name="wrn.CIGGa" localSheetId="1" hidden="1">{"CI+GG(BASE)",#N/A,FALSE,"CI+GG(BASE)";"GG",#N/A,FALSE,"CI+GG(BASE)";"CI",#N/A,FALSE,"CI+GG(BASE)"}</definedName>
    <definedName name="wrn.CIGGa" localSheetId="3" hidden="1">{"CI+GG(BASE)",#N/A,FALSE,"CI+GG(BASE)";"GG",#N/A,FALSE,"CI+GG(BASE)";"CI",#N/A,FALSE,"CI+GG(BASE)"}</definedName>
    <definedName name="wrn.CIGGa" localSheetId="10" hidden="1">{"CI+GG(BASE)",#N/A,FALSE,"CI+GG(BASE)";"GG",#N/A,FALSE,"CI+GG(BASE)";"CI",#N/A,FALSE,"CI+GG(BASE)"}</definedName>
    <definedName name="wrn.CIGGa" hidden="1">{"CI+GG(BASE)",#N/A,FALSE,"CI+GG(BASE)";"GG",#N/A,FALSE,"CI+GG(BASE)";"CI",#N/A,FALSE,"CI+GG(BASE)"}</definedName>
    <definedName name="wrn.CO." localSheetId="2" hidden="1">{#N/A,#N/A,FALSE,"datos_tecnicos";#N/A,#N/A,FALSE,"actividad";#N/A,#N/A,FALSE,"egastos"}</definedName>
    <definedName name="wrn.CO." localSheetId="1" hidden="1">{#N/A,#N/A,FALSE,"datos_tecnicos";#N/A,#N/A,FALSE,"actividad";#N/A,#N/A,FALSE,"egastos"}</definedName>
    <definedName name="wrn.CO." localSheetId="3" hidden="1">{#N/A,#N/A,FALSE,"datos_tecnicos";#N/A,#N/A,FALSE,"actividad";#N/A,#N/A,FALSE,"egastos"}</definedName>
    <definedName name="wrn.CO." localSheetId="10" hidden="1">{#N/A,#N/A,FALSE,"datos_tecnicos";#N/A,#N/A,FALSE,"actividad";#N/A,#N/A,FALSE,"egastos"}</definedName>
    <definedName name="wrn.CO." hidden="1">{#N/A,#N/A,FALSE,"datos_tecnicos";#N/A,#N/A,FALSE,"actividad";#N/A,#N/A,FALSE,"egastos"}</definedName>
    <definedName name="wrn.compa." localSheetId="2" hidden="1">{"cuadro1",#N/A,FALSE,"periodos entre Opciones";"cuadro2",#N/A,FALSE,"periodos entre Opciones"}</definedName>
    <definedName name="wrn.compa." localSheetId="1" hidden="1">{"cuadro1",#N/A,FALSE,"periodos entre Opciones";"cuadro2",#N/A,FALSE,"periodos entre Opciones"}</definedName>
    <definedName name="wrn.compa." localSheetId="3" hidden="1">{"cuadro1",#N/A,FALSE,"periodos entre Opciones";"cuadro2",#N/A,FALSE,"periodos entre Opciones"}</definedName>
    <definedName name="wrn.compa." localSheetId="10" hidden="1">{"cuadro1",#N/A,FALSE,"periodos entre Opciones";"cuadro2",#N/A,FALSE,"periodos entre Opciones"}</definedName>
    <definedName name="wrn.compa." hidden="1">{"cuadro1",#N/A,FALSE,"periodos entre Opciones";"cuadro2",#N/A,FALSE,"periodos entre Opciones"}</definedName>
    <definedName name="wrn.Completo." localSheetId="2" hidden="1">{"Sin detalle",#N/A,FALSE,"Flujo (redondeado)";"Detallado",#N/A,FALSE,"Flujo (redondeado)"}</definedName>
    <definedName name="wrn.Completo." localSheetId="1" hidden="1">{"Sin detalle",#N/A,FALSE,"Flujo (redondeado)";"Detallado",#N/A,FALSE,"Flujo (redondeado)"}</definedName>
    <definedName name="wrn.Completo." localSheetId="3" hidden="1">{"Sin detalle",#N/A,FALSE,"Flujo (redondeado)";"Detallado",#N/A,FALSE,"Flujo (redondeado)"}</definedName>
    <definedName name="wrn.Completo." localSheetId="10" hidden="1">{"Sin detalle",#N/A,FALSE,"Flujo (redondeado)";"Detallado",#N/A,FALSE,"Flujo (redondeado)"}</definedName>
    <definedName name="wrn.Completo." hidden="1">{"Sin detalle",#N/A,FALSE,"Flujo (redondeado)";"Detallado",#N/A,FALSE,"Flujo (redondeado)"}</definedName>
    <definedName name="wrn.CONTROL._.ARCHIVO." localSheetId="2" hidden="1">{"Control_Consolidado",#N/A,FALSE,"Cons.";"Control_Tunel",#N/A,FALSE,"Cons.";"Control_Melip",#N/A,FALSE,"Cons.";"Control_Gualleco",#N/A,FALSE,"Cons.";"Control_Sara L",#N/A,FALSE,"Cons.";"Control_Quellon",#N/A,FALSE,"Cons.";"Control_Biolix",#N/A,FALSE,"Cons.";"Control_Oficina",#N/A,FALSE,"Cons.";"Control_Consorcio",#N/A,FALSE,"Cons."}</definedName>
    <definedName name="wrn.CONTROL._.ARCHIVO." localSheetId="1" hidden="1">{"Control_Consolidado",#N/A,FALSE,"Cons.";"Control_Tunel",#N/A,FALSE,"Cons.";"Control_Melip",#N/A,FALSE,"Cons.";"Control_Gualleco",#N/A,FALSE,"Cons.";"Control_Sara L",#N/A,FALSE,"Cons.";"Control_Quellon",#N/A,FALSE,"Cons.";"Control_Biolix",#N/A,FALSE,"Cons.";"Control_Oficina",#N/A,FALSE,"Cons.";"Control_Consorcio",#N/A,FALSE,"Cons."}</definedName>
    <definedName name="wrn.CONTROL._.ARCHIVO." localSheetId="3" hidden="1">{"Control_Consolidado",#N/A,FALSE,"Cons.";"Control_Tunel",#N/A,FALSE,"Cons.";"Control_Melip",#N/A,FALSE,"Cons.";"Control_Gualleco",#N/A,FALSE,"Cons.";"Control_Sara L",#N/A,FALSE,"Cons.";"Control_Quellon",#N/A,FALSE,"Cons.";"Control_Biolix",#N/A,FALSE,"Cons.";"Control_Oficina",#N/A,FALSE,"Cons.";"Control_Consorcio",#N/A,FALSE,"Cons."}</definedName>
    <definedName name="wrn.CONTROL._.ARCHIVO." localSheetId="10" hidden="1">{"Control_Consolidado",#N/A,FALSE,"Cons.";"Control_Tunel",#N/A,FALSE,"Cons.";"Control_Melip",#N/A,FALSE,"Cons.";"Control_Gualleco",#N/A,FALSE,"Cons.";"Control_Sara L",#N/A,FALSE,"Cons.";"Control_Quellon",#N/A,FALSE,"Cons.";"Control_Biolix",#N/A,FALSE,"Cons.";"Control_Oficina",#N/A,FALSE,"Cons.";"Control_Consorcio",#N/A,FALSE,"Cons."}</definedName>
    <definedName name="wrn.CONTROL._.ARCHIVO." hidden="1">{"Control_Consolidado",#N/A,FALSE,"Cons.";"Control_Tunel",#N/A,FALSE,"Cons.";"Control_Melip",#N/A,FALSE,"Cons.";"Control_Gualleco",#N/A,FALSE,"Cons.";"Control_Sara L",#N/A,FALSE,"Cons.";"Control_Quellon",#N/A,FALSE,"Cons.";"Control_Biolix",#N/A,FALSE,"Cons.";"Control_Oficina",#N/A,FALSE,"Cons.";"Control_Consorcio",#N/A,FALSE,"Cons."}</definedName>
    <definedName name="wrn.CorpB_Reports." localSheetId="2" hidden="1">{"CorpB_Profit",#N/A,FALSE,"Reports (B)";"CorpB_cash",#N/A,FALSE,"Reports (B)";"CorpB_Cash1",#N/A,FALSE,"Reports (B)";"CorpB_Bsheet",#N/A,FALSE,"Reports (B)"}</definedName>
    <definedName name="wrn.CorpB_Reports." localSheetId="1" hidden="1">{"CorpB_Profit",#N/A,FALSE,"Reports (B)";"CorpB_cash",#N/A,FALSE,"Reports (B)";"CorpB_Cash1",#N/A,FALSE,"Reports (B)";"CorpB_Bsheet",#N/A,FALSE,"Reports (B)"}</definedName>
    <definedName name="wrn.CorpB_Reports." localSheetId="3" hidden="1">{"CorpB_Profit",#N/A,FALSE,"Reports (B)";"CorpB_cash",#N/A,FALSE,"Reports (B)";"CorpB_Cash1",#N/A,FALSE,"Reports (B)";"CorpB_Bsheet",#N/A,FALSE,"Reports (B)"}</definedName>
    <definedName name="wrn.CorpB_Reports." localSheetId="10" hidden="1">{"CorpB_Profit",#N/A,FALSE,"Reports (B)";"CorpB_cash",#N/A,FALSE,"Reports (B)";"CorpB_Cash1",#N/A,FALSE,"Reports (B)";"CorpB_Bsheet",#N/A,FALSE,"Reports (B)"}</definedName>
    <definedName name="wrn.CorpB_Reports." hidden="1">{"CorpB_Profit",#N/A,FALSE,"Reports (B)";"CorpB_cash",#N/A,FALSE,"Reports (B)";"CorpB_Cash1",#N/A,FALSE,"Reports (B)";"CorpB_Bsheet",#N/A,FALSE,"Reports (B)"}</definedName>
    <definedName name="wrn.CorpRS_Reports." localSheetId="2" hidden="1">{"CorpRS_Profit",#N/A,FALSE,"Reports (RS)";"CorpRS_Cash",#N/A,FALSE,"Reports (RS)";"CorpRS_Cash1",#N/A,FALSE,"Reports (RS)";"CorpRS_Bsheet",#N/A,FALSE,"Reports (RS)"}</definedName>
    <definedName name="wrn.CorpRS_Reports." localSheetId="1" hidden="1">{"CorpRS_Profit",#N/A,FALSE,"Reports (RS)";"CorpRS_Cash",#N/A,FALSE,"Reports (RS)";"CorpRS_Cash1",#N/A,FALSE,"Reports (RS)";"CorpRS_Bsheet",#N/A,FALSE,"Reports (RS)"}</definedName>
    <definedName name="wrn.CorpRS_Reports." localSheetId="3" hidden="1">{"CorpRS_Profit",#N/A,FALSE,"Reports (RS)";"CorpRS_Cash",#N/A,FALSE,"Reports (RS)";"CorpRS_Cash1",#N/A,FALSE,"Reports (RS)";"CorpRS_Bsheet",#N/A,FALSE,"Reports (RS)"}</definedName>
    <definedName name="wrn.CorpRS_Reports." localSheetId="10" hidden="1">{"CorpRS_Profit",#N/A,FALSE,"Reports (RS)";"CorpRS_Cash",#N/A,FALSE,"Reports (RS)";"CorpRS_Cash1",#N/A,FALSE,"Reports (RS)";"CorpRS_Bsheet",#N/A,FALSE,"Reports (RS)"}</definedName>
    <definedName name="wrn.CorpRS_Reports." hidden="1">{"CorpRS_Profit",#N/A,FALSE,"Reports (RS)";"CorpRS_Cash",#N/A,FALSE,"Reports (RS)";"CorpRS_Cash1",#N/A,FALSE,"Reports (RS)";"CorpRS_Bsheet",#N/A,FALSE,"Reports (RS)"}</definedName>
    <definedName name="wrn.COSTOS._.INVERSIÓN." localSheetId="2" hidden="1">{#N/A,#N/A,FALSE,"Inversion EDP";#N/A,#N/A,FALSE,"Inversion ";#N/A,#N/A,FALSE,"Ing.";#N/A,#N/A,FALSE,"Adq";#N/A,#N/A,FALSE,"Constr";#N/A,#N/A,FALSE,"Administración"}</definedName>
    <definedName name="wrn.COSTOS._.INVERSIÓN." localSheetId="1" hidden="1">{#N/A,#N/A,FALSE,"Inversion EDP";#N/A,#N/A,FALSE,"Inversion ";#N/A,#N/A,FALSE,"Ing.";#N/A,#N/A,FALSE,"Adq";#N/A,#N/A,FALSE,"Constr";#N/A,#N/A,FALSE,"Administración"}</definedName>
    <definedName name="wrn.COSTOS._.INVERSIÓN." localSheetId="3" hidden="1">{#N/A,#N/A,FALSE,"Inversion EDP";#N/A,#N/A,FALSE,"Inversion ";#N/A,#N/A,FALSE,"Ing.";#N/A,#N/A,FALSE,"Adq";#N/A,#N/A,FALSE,"Constr";#N/A,#N/A,FALSE,"Administración"}</definedName>
    <definedName name="wrn.COSTOS._.INVERSIÓN." localSheetId="10" hidden="1">{#N/A,#N/A,FALSE,"Inversion EDP";#N/A,#N/A,FALSE,"Inversion ";#N/A,#N/A,FALSE,"Ing.";#N/A,#N/A,FALSE,"Adq";#N/A,#N/A,FALSE,"Constr";#N/A,#N/A,FALSE,"Administración"}</definedName>
    <definedName name="wrn.COSTOS._.INVERSIÓN." hidden="1">{#N/A,#N/A,FALSE,"Inversion EDP";#N/A,#N/A,FALSE,"Inversion ";#N/A,#N/A,FALSE,"Ing.";#N/A,#N/A,FALSE,"Adq";#N/A,#N/A,FALSE,"Constr";#N/A,#N/A,FALSE,"Administración"}</definedName>
    <definedName name="wrn.CQCA._.Joint._.Venture." localSheetId="2"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CQCA._.Joint._.Venture." localSheetId="1"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CQCA._.Joint._.Venture." localSheetId="3"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CQCA._.Joint._.Venture." localSheetId="10"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CQCA._.Joint._.Venture."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d001." localSheetId="2" hidden="1">{#N/A,#N/A,FALSE,"Tapa";#N/A,#N/A,FALSE,"F005";#N/A,#N/A,FALSE,"F006";#N/A,#N/A,FALSE,"F007";#N/A,#N/A,FALSE,"F008";#N/A,#N/A,FALSE,"F009";#N/A,#N/A,FALSE,"F010";#N/A,#N/A,FALSE,"F011";#N/A,#N/A,FALSE,"F012";#N/A,#N/A,FALSE,"F013";#N/A,#N/A,FALSE,"F014";#N/A,#N/A,FALSE,"F015"}</definedName>
    <definedName name="wrn.d001." localSheetId="1" hidden="1">{#N/A,#N/A,FALSE,"Tapa";#N/A,#N/A,FALSE,"F005";#N/A,#N/A,FALSE,"F006";#N/A,#N/A,FALSE,"F007";#N/A,#N/A,FALSE,"F008";#N/A,#N/A,FALSE,"F009";#N/A,#N/A,FALSE,"F010";#N/A,#N/A,FALSE,"F011";#N/A,#N/A,FALSE,"F012";#N/A,#N/A,FALSE,"F013";#N/A,#N/A,FALSE,"F014";#N/A,#N/A,FALSE,"F015"}</definedName>
    <definedName name="wrn.d001." localSheetId="3" hidden="1">{#N/A,#N/A,FALSE,"Tapa";#N/A,#N/A,FALSE,"F005";#N/A,#N/A,FALSE,"F006";#N/A,#N/A,FALSE,"F007";#N/A,#N/A,FALSE,"F008";#N/A,#N/A,FALSE,"F009";#N/A,#N/A,FALSE,"F010";#N/A,#N/A,FALSE,"F011";#N/A,#N/A,FALSE,"F012";#N/A,#N/A,FALSE,"F013";#N/A,#N/A,FALSE,"F014";#N/A,#N/A,FALSE,"F015"}</definedName>
    <definedName name="wrn.d001." localSheetId="10" hidden="1">{#N/A,#N/A,FALSE,"Tapa";#N/A,#N/A,FALSE,"F005";#N/A,#N/A,FALSE,"F006";#N/A,#N/A,FALSE,"F007";#N/A,#N/A,FALSE,"F008";#N/A,#N/A,FALSE,"F009";#N/A,#N/A,FALSE,"F010";#N/A,#N/A,FALSE,"F011";#N/A,#N/A,FALSE,"F012";#N/A,#N/A,FALSE,"F013";#N/A,#N/A,FALSE,"F014";#N/A,#N/A,FALSE,"F015"}</definedName>
    <definedName name="wrn.d001." hidden="1">{#N/A,#N/A,FALSE,"Tapa";#N/A,#N/A,FALSE,"F005";#N/A,#N/A,FALSE,"F006";#N/A,#N/A,FALSE,"F007";#N/A,#N/A,FALSE,"F008";#N/A,#N/A,FALSE,"F009";#N/A,#N/A,FALSE,"F010";#N/A,#N/A,FALSE,"F011";#N/A,#N/A,FALSE,"F012";#N/A,#N/A,FALSE,"F013";#N/A,#N/A,FALSE,"F014";#N/A,#N/A,FALSE,"F015"}</definedName>
    <definedName name="wrn.Delete" localSheetId="2"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 localSheetId="1"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 localSheetId="3"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 localSheetId="10"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2" localSheetId="2"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Delete2" localSheetId="1"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Delete2" localSheetId="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Delete2" localSheetId="10"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Delete2"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Detail." localSheetId="2" hidden="1">{#N/A,#N/A,FALSE,"Matrix";#N/A,#N/A,FALSE,"Executive";#N/A,#N/A,FALSE,"Summary";#N/A,#N/A,FALSE,"Office1";#N/A,#N/A,FALSE,"Office2";#N/A,#N/A,FALSE,"Office3";#N/A,#N/A,FALSE,"Office4";#N/A,#N/A,FALSE,"Office5";#N/A,#N/A,FALSE,"Office6";#N/A,#N/A,FALSE,"Office7";#N/A,#N/A,FALSE,"Labor"}</definedName>
    <definedName name="wrn.Detail." localSheetId="1" hidden="1">{#N/A,#N/A,FALSE,"Matrix";#N/A,#N/A,FALSE,"Executive";#N/A,#N/A,FALSE,"Summary";#N/A,#N/A,FALSE,"Office1";#N/A,#N/A,FALSE,"Office2";#N/A,#N/A,FALSE,"Office3";#N/A,#N/A,FALSE,"Office4";#N/A,#N/A,FALSE,"Office5";#N/A,#N/A,FALSE,"Office6";#N/A,#N/A,FALSE,"Office7";#N/A,#N/A,FALSE,"Labor"}</definedName>
    <definedName name="wrn.Detail." localSheetId="3" hidden="1">{#N/A,#N/A,FALSE,"Matrix";#N/A,#N/A,FALSE,"Executive";#N/A,#N/A,FALSE,"Summary";#N/A,#N/A,FALSE,"Office1";#N/A,#N/A,FALSE,"Office2";#N/A,#N/A,FALSE,"Office3";#N/A,#N/A,FALSE,"Office4";#N/A,#N/A,FALSE,"Office5";#N/A,#N/A,FALSE,"Office6";#N/A,#N/A,FALSE,"Office7";#N/A,#N/A,FALSE,"Labor"}</definedName>
    <definedName name="wrn.Detail." localSheetId="10" hidden="1">{#N/A,#N/A,FALSE,"Matrix";#N/A,#N/A,FALSE,"Executive";#N/A,#N/A,FALSE,"Summary";#N/A,#N/A,FALSE,"Office1";#N/A,#N/A,FALSE,"Office2";#N/A,#N/A,FALSE,"Office3";#N/A,#N/A,FALSE,"Office4";#N/A,#N/A,FALSE,"Office5";#N/A,#N/A,FALSE,"Office6";#N/A,#N/A,FALSE,"Office7";#N/A,#N/A,FALSE,"Labor"}</definedName>
    <definedName name="wrn.Detail." hidden="1">{#N/A,#N/A,FALSE,"Matrix";#N/A,#N/A,FALSE,"Executive";#N/A,#N/A,FALSE,"Summary";#N/A,#N/A,FALSE,"Office1";#N/A,#N/A,FALSE,"Office2";#N/A,#N/A,FALSE,"Office3";#N/A,#N/A,FALSE,"Office4";#N/A,#N/A,FALSE,"Office5";#N/A,#N/A,FALSE,"Office6";#N/A,#N/A,FALSE,"Office7";#N/A,#N/A,FALSE,"Labor"}</definedName>
    <definedName name="wrn.Día._.API." localSheetId="2" hidden="1">{#N/A,#N/A,FALSE,"IC_Global";#N/A,#N/A,FALSE,"IC_Global (98-f)";#N/A,#N/A,FALSE,"Inc";#N/A,#N/A,FALSE,"CAMBIOS (2)";#N/A,#N/A,FALSE,"EXPL Inc.";#N/A,#N/A,FALSE,"HITOS98";#N/A,#N/A,FALSE,"CURVA ""S"" GLOBAL ";#N/A,#N/A,FALSE,"CURVA ""S"" 1998 "}</definedName>
    <definedName name="wrn.Día._.API." localSheetId="1" hidden="1">{#N/A,#N/A,FALSE,"IC_Global";#N/A,#N/A,FALSE,"IC_Global (98-f)";#N/A,#N/A,FALSE,"Inc";#N/A,#N/A,FALSE,"CAMBIOS (2)";#N/A,#N/A,FALSE,"EXPL Inc.";#N/A,#N/A,FALSE,"HITOS98";#N/A,#N/A,FALSE,"CURVA ""S"" GLOBAL ";#N/A,#N/A,FALSE,"CURVA ""S"" 1998 "}</definedName>
    <definedName name="wrn.Día._.API." localSheetId="3" hidden="1">{#N/A,#N/A,FALSE,"IC_Global";#N/A,#N/A,FALSE,"IC_Global (98-f)";#N/A,#N/A,FALSE,"Inc";#N/A,#N/A,FALSE,"CAMBIOS (2)";#N/A,#N/A,FALSE,"EXPL Inc.";#N/A,#N/A,FALSE,"HITOS98";#N/A,#N/A,FALSE,"CURVA ""S"" GLOBAL ";#N/A,#N/A,FALSE,"CURVA ""S"" 1998 "}</definedName>
    <definedName name="wrn.Día._.API." localSheetId="10" hidden="1">{#N/A,#N/A,FALSE,"IC_Global";#N/A,#N/A,FALSE,"IC_Global (98-f)";#N/A,#N/A,FALSE,"Inc";#N/A,#N/A,FALSE,"CAMBIOS (2)";#N/A,#N/A,FALSE,"EXPL Inc.";#N/A,#N/A,FALSE,"HITOS98";#N/A,#N/A,FALSE,"CURVA ""S"" GLOBAL ";#N/A,#N/A,FALSE,"CURVA ""S"" 1998 "}</definedName>
    <definedName name="wrn.Día._.API." hidden="1">{#N/A,#N/A,FALSE,"IC_Global";#N/A,#N/A,FALSE,"IC_Global (98-f)";#N/A,#N/A,FALSE,"Inc";#N/A,#N/A,FALSE,"CAMBIOS (2)";#N/A,#N/A,FALSE,"EXPL Inc.";#N/A,#N/A,FALSE,"HITOS98";#N/A,#N/A,FALSE,"CURVA ""S"" GLOBAL ";#N/A,#N/A,FALSE,"CURVA ""S"" 1998 "}</definedName>
    <definedName name="wrn.DIAGRAMAS._.DE._.DISPAROS." localSheetId="2" hidden="1">{#N/A,#N/A,FALSE,"Hoja1";#N/A,#N/A,FALSE,"Hoja2";#N/A,#N/A,FALSE,"Hoja3";#N/A,#N/A,FALSE,"Hoja4";#N/A,#N/A,FALSE,"Hoja5";#N/A,#N/A,FALSE,"Hoja6"}</definedName>
    <definedName name="wrn.DIAGRAMAS._.DE._.DISPAROS." localSheetId="1" hidden="1">{#N/A,#N/A,FALSE,"Hoja1";#N/A,#N/A,FALSE,"Hoja2";#N/A,#N/A,FALSE,"Hoja3";#N/A,#N/A,FALSE,"Hoja4";#N/A,#N/A,FALSE,"Hoja5";#N/A,#N/A,FALSE,"Hoja6"}</definedName>
    <definedName name="wrn.DIAGRAMAS._.DE._.DISPAROS." localSheetId="3" hidden="1">{#N/A,#N/A,FALSE,"Hoja1";#N/A,#N/A,FALSE,"Hoja2";#N/A,#N/A,FALSE,"Hoja3";#N/A,#N/A,FALSE,"Hoja4";#N/A,#N/A,FALSE,"Hoja5";#N/A,#N/A,FALSE,"Hoja6"}</definedName>
    <definedName name="wrn.DIAGRAMAS._.DE._.DISPAROS." localSheetId="10" hidden="1">{#N/A,#N/A,FALSE,"Hoja1";#N/A,#N/A,FALSE,"Hoja2";#N/A,#N/A,FALSE,"Hoja3";#N/A,#N/A,FALSE,"Hoja4";#N/A,#N/A,FALSE,"Hoja5";#N/A,#N/A,FALSE,"Hoja6"}</definedName>
    <definedName name="wrn.DIAGRAMAS._.DE._.DISPAROS." hidden="1">{#N/A,#N/A,FALSE,"Hoja1";#N/A,#N/A,FALSE,"Hoja2";#N/A,#N/A,FALSE,"Hoja3";#N/A,#N/A,FALSE,"Hoja4";#N/A,#N/A,FALSE,"Hoja5";#N/A,#N/A,FALSE,"Hoja6"}</definedName>
    <definedName name="wrn.El._.Indio._.Production._.Summary." localSheetId="2" hidden="1">{#N/A,#N/A,FALSE,"summary";#N/A,#N/A,FALSE,"SumGraph"}</definedName>
    <definedName name="wrn.El._.Indio._.Production._.Summary." localSheetId="1" hidden="1">{#N/A,#N/A,FALSE,"summary";#N/A,#N/A,FALSE,"SumGraph"}</definedName>
    <definedName name="wrn.El._.Indio._.Production._.Summary." localSheetId="3" hidden="1">{#N/A,#N/A,FALSE,"summary";#N/A,#N/A,FALSE,"SumGraph"}</definedName>
    <definedName name="wrn.El._.Indio._.Production._.Summary." localSheetId="10" hidden="1">{#N/A,#N/A,FALSE,"summary";#N/A,#N/A,FALSE,"SumGraph"}</definedName>
    <definedName name="wrn.El._.Indio._.Production._.Summary." hidden="1">{#N/A,#N/A,FALSE,"summary";#N/A,#N/A,FALSE,"SumGraph"}</definedName>
    <definedName name="wrn.ep10." localSheetId="2" hidden="1">{#N/A,#N/A,FALSE,"masez (10)";#N/A,#N/A,FALSE,"masez (7)";#N/A,#N/A,FALSE,"masez (6)";#N/A,#N/A,FALSE,"masez (5)";#N/A,#N/A,FALSE,"masez (4)";#N/A,#N/A,FALSE,"masez (3)";#N/A,#N/A,FALSE,"masez (2)";#N/A,#N/A,FALSE,"GME";#N/A,#N/A,FALSE,"masez"}</definedName>
    <definedName name="wrn.ep10." localSheetId="1" hidden="1">{#N/A,#N/A,FALSE,"masez (10)";#N/A,#N/A,FALSE,"masez (7)";#N/A,#N/A,FALSE,"masez (6)";#N/A,#N/A,FALSE,"masez (5)";#N/A,#N/A,FALSE,"masez (4)";#N/A,#N/A,FALSE,"masez (3)";#N/A,#N/A,FALSE,"masez (2)";#N/A,#N/A,FALSE,"GME";#N/A,#N/A,FALSE,"masez"}</definedName>
    <definedName name="wrn.ep10." localSheetId="3" hidden="1">{#N/A,#N/A,FALSE,"masez (10)";#N/A,#N/A,FALSE,"masez (7)";#N/A,#N/A,FALSE,"masez (6)";#N/A,#N/A,FALSE,"masez (5)";#N/A,#N/A,FALSE,"masez (4)";#N/A,#N/A,FALSE,"masez (3)";#N/A,#N/A,FALSE,"masez (2)";#N/A,#N/A,FALSE,"GME";#N/A,#N/A,FALSE,"masez"}</definedName>
    <definedName name="wrn.ep10." localSheetId="10" hidden="1">{#N/A,#N/A,FALSE,"masez (10)";#N/A,#N/A,FALSE,"masez (7)";#N/A,#N/A,FALSE,"masez (6)";#N/A,#N/A,FALSE,"masez (5)";#N/A,#N/A,FALSE,"masez (4)";#N/A,#N/A,FALSE,"masez (3)";#N/A,#N/A,FALSE,"masez (2)";#N/A,#N/A,FALSE,"GME";#N/A,#N/A,FALSE,"masez"}</definedName>
    <definedName name="wrn.ep10." hidden="1">{#N/A,#N/A,FALSE,"masez (10)";#N/A,#N/A,FALSE,"masez (7)";#N/A,#N/A,FALSE,"masez (6)";#N/A,#N/A,FALSE,"masez (5)";#N/A,#N/A,FALSE,"masez (4)";#N/A,#N/A,FALSE,"masez (3)";#N/A,#N/A,FALSE,"masez (2)";#N/A,#N/A,FALSE,"GME";#N/A,#N/A,FALSE,"masez"}</definedName>
    <definedName name="wrn.ep10.a" localSheetId="2" hidden="1">{#N/A,#N/A,FALSE,"masez (10)";#N/A,#N/A,FALSE,"masez (7)";#N/A,#N/A,FALSE,"masez (6)";#N/A,#N/A,FALSE,"masez (5)";#N/A,#N/A,FALSE,"masez (4)";#N/A,#N/A,FALSE,"masez (3)";#N/A,#N/A,FALSE,"masez (2)";#N/A,#N/A,FALSE,"GME";#N/A,#N/A,FALSE,"masez"}</definedName>
    <definedName name="wrn.ep10.a" localSheetId="1" hidden="1">{#N/A,#N/A,FALSE,"masez (10)";#N/A,#N/A,FALSE,"masez (7)";#N/A,#N/A,FALSE,"masez (6)";#N/A,#N/A,FALSE,"masez (5)";#N/A,#N/A,FALSE,"masez (4)";#N/A,#N/A,FALSE,"masez (3)";#N/A,#N/A,FALSE,"masez (2)";#N/A,#N/A,FALSE,"GME";#N/A,#N/A,FALSE,"masez"}</definedName>
    <definedName name="wrn.ep10.a" localSheetId="3" hidden="1">{#N/A,#N/A,FALSE,"masez (10)";#N/A,#N/A,FALSE,"masez (7)";#N/A,#N/A,FALSE,"masez (6)";#N/A,#N/A,FALSE,"masez (5)";#N/A,#N/A,FALSE,"masez (4)";#N/A,#N/A,FALSE,"masez (3)";#N/A,#N/A,FALSE,"masez (2)";#N/A,#N/A,FALSE,"GME";#N/A,#N/A,FALSE,"masez"}</definedName>
    <definedName name="wrn.ep10.a" localSheetId="10" hidden="1">{#N/A,#N/A,FALSE,"masez (10)";#N/A,#N/A,FALSE,"masez (7)";#N/A,#N/A,FALSE,"masez (6)";#N/A,#N/A,FALSE,"masez (5)";#N/A,#N/A,FALSE,"masez (4)";#N/A,#N/A,FALSE,"masez (3)";#N/A,#N/A,FALSE,"masez (2)";#N/A,#N/A,FALSE,"GME";#N/A,#N/A,FALSE,"masez"}</definedName>
    <definedName name="wrn.ep10.a" hidden="1">{#N/A,#N/A,FALSE,"masez (10)";#N/A,#N/A,FALSE,"masez (7)";#N/A,#N/A,FALSE,"masez (6)";#N/A,#N/A,FALSE,"masez (5)";#N/A,#N/A,FALSE,"masez (4)";#N/A,#N/A,FALSE,"masez (3)";#N/A,#N/A,FALSE,"masez (2)";#N/A,#N/A,FALSE,"GME";#N/A,#N/A,FALSE,"masez"}</definedName>
    <definedName name="wrn.ep10.b" localSheetId="2" hidden="1">{#N/A,#N/A,FALSE,"masez (10)";#N/A,#N/A,FALSE,"masez (7)";#N/A,#N/A,FALSE,"masez (6)";#N/A,#N/A,FALSE,"masez (5)";#N/A,#N/A,FALSE,"masez (4)";#N/A,#N/A,FALSE,"masez (3)";#N/A,#N/A,FALSE,"masez (2)";#N/A,#N/A,FALSE,"GME";#N/A,#N/A,FALSE,"masez"}</definedName>
    <definedName name="wrn.ep10.b" localSheetId="1" hidden="1">{#N/A,#N/A,FALSE,"masez (10)";#N/A,#N/A,FALSE,"masez (7)";#N/A,#N/A,FALSE,"masez (6)";#N/A,#N/A,FALSE,"masez (5)";#N/A,#N/A,FALSE,"masez (4)";#N/A,#N/A,FALSE,"masez (3)";#N/A,#N/A,FALSE,"masez (2)";#N/A,#N/A,FALSE,"GME";#N/A,#N/A,FALSE,"masez"}</definedName>
    <definedName name="wrn.ep10.b" localSheetId="3" hidden="1">{#N/A,#N/A,FALSE,"masez (10)";#N/A,#N/A,FALSE,"masez (7)";#N/A,#N/A,FALSE,"masez (6)";#N/A,#N/A,FALSE,"masez (5)";#N/A,#N/A,FALSE,"masez (4)";#N/A,#N/A,FALSE,"masez (3)";#N/A,#N/A,FALSE,"masez (2)";#N/A,#N/A,FALSE,"GME";#N/A,#N/A,FALSE,"masez"}</definedName>
    <definedName name="wrn.ep10.b" localSheetId="10" hidden="1">{#N/A,#N/A,FALSE,"masez (10)";#N/A,#N/A,FALSE,"masez (7)";#N/A,#N/A,FALSE,"masez (6)";#N/A,#N/A,FALSE,"masez (5)";#N/A,#N/A,FALSE,"masez (4)";#N/A,#N/A,FALSE,"masez (3)";#N/A,#N/A,FALSE,"masez (2)";#N/A,#N/A,FALSE,"GME";#N/A,#N/A,FALSE,"masez"}</definedName>
    <definedName name="wrn.ep10.b" hidden="1">{#N/A,#N/A,FALSE,"masez (10)";#N/A,#N/A,FALSE,"masez (7)";#N/A,#N/A,FALSE,"masez (6)";#N/A,#N/A,FALSE,"masez (5)";#N/A,#N/A,FALSE,"masez (4)";#N/A,#N/A,FALSE,"masez (3)";#N/A,#N/A,FALSE,"masez (2)";#N/A,#N/A,FALSE,"GME";#N/A,#N/A,FALSE,"masez"}</definedName>
    <definedName name="wrn.ep10.c" localSheetId="2" hidden="1">{#N/A,#N/A,FALSE,"masez (10)";#N/A,#N/A,FALSE,"masez (7)";#N/A,#N/A,FALSE,"masez (6)";#N/A,#N/A,FALSE,"masez (5)";#N/A,#N/A,FALSE,"masez (4)";#N/A,#N/A,FALSE,"masez (3)";#N/A,#N/A,FALSE,"masez (2)";#N/A,#N/A,FALSE,"GME";#N/A,#N/A,FALSE,"masez"}</definedName>
    <definedName name="wrn.ep10.c" localSheetId="1" hidden="1">{#N/A,#N/A,FALSE,"masez (10)";#N/A,#N/A,FALSE,"masez (7)";#N/A,#N/A,FALSE,"masez (6)";#N/A,#N/A,FALSE,"masez (5)";#N/A,#N/A,FALSE,"masez (4)";#N/A,#N/A,FALSE,"masez (3)";#N/A,#N/A,FALSE,"masez (2)";#N/A,#N/A,FALSE,"GME";#N/A,#N/A,FALSE,"masez"}</definedName>
    <definedName name="wrn.ep10.c" localSheetId="3" hidden="1">{#N/A,#N/A,FALSE,"masez (10)";#N/A,#N/A,FALSE,"masez (7)";#N/A,#N/A,FALSE,"masez (6)";#N/A,#N/A,FALSE,"masez (5)";#N/A,#N/A,FALSE,"masez (4)";#N/A,#N/A,FALSE,"masez (3)";#N/A,#N/A,FALSE,"masez (2)";#N/A,#N/A,FALSE,"GME";#N/A,#N/A,FALSE,"masez"}</definedName>
    <definedName name="wrn.ep10.c" localSheetId="10" hidden="1">{#N/A,#N/A,FALSE,"masez (10)";#N/A,#N/A,FALSE,"masez (7)";#N/A,#N/A,FALSE,"masez (6)";#N/A,#N/A,FALSE,"masez (5)";#N/A,#N/A,FALSE,"masez (4)";#N/A,#N/A,FALSE,"masez (3)";#N/A,#N/A,FALSE,"masez (2)";#N/A,#N/A,FALSE,"GME";#N/A,#N/A,FALSE,"masez"}</definedName>
    <definedName name="wrn.ep10.c" hidden="1">{#N/A,#N/A,FALSE,"masez (10)";#N/A,#N/A,FALSE,"masez (7)";#N/A,#N/A,FALSE,"masez (6)";#N/A,#N/A,FALSE,"masez (5)";#N/A,#N/A,FALSE,"masez (4)";#N/A,#N/A,FALSE,"masez (3)";#N/A,#N/A,FALSE,"masez (2)";#N/A,#N/A,FALSE,"GME";#N/A,#N/A,FALSE,"masez"}</definedName>
    <definedName name="wrn.ep10.d" localSheetId="2" hidden="1">{#N/A,#N/A,FALSE,"masez (10)";#N/A,#N/A,FALSE,"masez (7)";#N/A,#N/A,FALSE,"masez (6)";#N/A,#N/A,FALSE,"masez (5)";#N/A,#N/A,FALSE,"masez (4)";#N/A,#N/A,FALSE,"masez (3)";#N/A,#N/A,FALSE,"masez (2)";#N/A,#N/A,FALSE,"GME";#N/A,#N/A,FALSE,"masez"}</definedName>
    <definedName name="wrn.ep10.d" localSheetId="1" hidden="1">{#N/A,#N/A,FALSE,"masez (10)";#N/A,#N/A,FALSE,"masez (7)";#N/A,#N/A,FALSE,"masez (6)";#N/A,#N/A,FALSE,"masez (5)";#N/A,#N/A,FALSE,"masez (4)";#N/A,#N/A,FALSE,"masez (3)";#N/A,#N/A,FALSE,"masez (2)";#N/A,#N/A,FALSE,"GME";#N/A,#N/A,FALSE,"masez"}</definedName>
    <definedName name="wrn.ep10.d" localSheetId="3" hidden="1">{#N/A,#N/A,FALSE,"masez (10)";#N/A,#N/A,FALSE,"masez (7)";#N/A,#N/A,FALSE,"masez (6)";#N/A,#N/A,FALSE,"masez (5)";#N/A,#N/A,FALSE,"masez (4)";#N/A,#N/A,FALSE,"masez (3)";#N/A,#N/A,FALSE,"masez (2)";#N/A,#N/A,FALSE,"GME";#N/A,#N/A,FALSE,"masez"}</definedName>
    <definedName name="wrn.ep10.d" localSheetId="10" hidden="1">{#N/A,#N/A,FALSE,"masez (10)";#N/A,#N/A,FALSE,"masez (7)";#N/A,#N/A,FALSE,"masez (6)";#N/A,#N/A,FALSE,"masez (5)";#N/A,#N/A,FALSE,"masez (4)";#N/A,#N/A,FALSE,"masez (3)";#N/A,#N/A,FALSE,"masez (2)";#N/A,#N/A,FALSE,"GME";#N/A,#N/A,FALSE,"masez"}</definedName>
    <definedName name="wrn.ep10.d" hidden="1">{#N/A,#N/A,FALSE,"masez (10)";#N/A,#N/A,FALSE,"masez (7)";#N/A,#N/A,FALSE,"masez (6)";#N/A,#N/A,FALSE,"masez (5)";#N/A,#N/A,FALSE,"masez (4)";#N/A,#N/A,FALSE,"masez (3)";#N/A,#N/A,FALSE,"masez (2)";#N/A,#N/A,FALSE,"GME";#N/A,#N/A,FALSE,"masez"}</definedName>
    <definedName name="wrn.fff." localSheetId="2" hidden="1">{#N/A,#N/A,FALSE,"Costos_Elem_Hid";#N/A,#N/A,FALSE,"Costos_Elem_Hid";#N/A,#N/A,FALSE,"Costos_Elem_Hid"}</definedName>
    <definedName name="wrn.fff." localSheetId="1" hidden="1">{#N/A,#N/A,FALSE,"Costos_Elem_Hid";#N/A,#N/A,FALSE,"Costos_Elem_Hid";#N/A,#N/A,FALSE,"Costos_Elem_Hid"}</definedName>
    <definedName name="wrn.fff." localSheetId="3" hidden="1">{#N/A,#N/A,FALSE,"Costos_Elem_Hid";#N/A,#N/A,FALSE,"Costos_Elem_Hid";#N/A,#N/A,FALSE,"Costos_Elem_Hid"}</definedName>
    <definedName name="wrn.fff." localSheetId="10" hidden="1">{#N/A,#N/A,FALSE,"Costos_Elem_Hid";#N/A,#N/A,FALSE,"Costos_Elem_Hid";#N/A,#N/A,FALSE,"Costos_Elem_Hid"}</definedName>
    <definedName name="wrn.fff." hidden="1">{#N/A,#N/A,FALSE,"Costos_Elem_Hid";#N/A,#N/A,FALSE,"Costos_Elem_Hid";#N/A,#N/A,FALSE,"Costos_Elem_Hid"}</definedName>
    <definedName name="wrn.flash." localSheetId="2" hidden="1">{"Flash 1",#N/A,FALSE,"Flash";"Flash 2",#N/A,FALSE,"Escoria"}</definedName>
    <definedName name="wrn.flash." localSheetId="1" hidden="1">{"Flash 1",#N/A,FALSE,"Flash";"Flash 2",#N/A,FALSE,"Escoria"}</definedName>
    <definedName name="wrn.flash." localSheetId="3" hidden="1">{"Flash 1",#N/A,FALSE,"Flash";"Flash 2",#N/A,FALSE,"Escoria"}</definedName>
    <definedName name="wrn.flash." localSheetId="10" hidden="1">{"Flash 1",#N/A,FALSE,"Flash";"Flash 2",#N/A,FALSE,"Escoria"}</definedName>
    <definedName name="wrn.flash." hidden="1">{"Flash 1",#N/A,FALSE,"Flash";"Flash 2",#N/A,FALSE,"Escoria"}</definedName>
    <definedName name="wrn.flujos." localSheetId="2" hidden="1">{"FlujoGastos",#N/A,FALSE,"Base";"FlujoGastos",#N/A,FALSE,"Buzón Tren";"FlujoGastos",#N/A,FALSE,"Buzón Camión";"FlujoGastos",#N/A,FALSE,"LHD Camión";"FlujoGastos",#N/A,FALSE,"Cámara Camión"}</definedName>
    <definedName name="wrn.flujos." localSheetId="1" hidden="1">{"FlujoGastos",#N/A,FALSE,"Base";"FlujoGastos",#N/A,FALSE,"Buzón Tren";"FlujoGastos",#N/A,FALSE,"Buzón Camión";"FlujoGastos",#N/A,FALSE,"LHD Camión";"FlujoGastos",#N/A,FALSE,"Cámara Camión"}</definedName>
    <definedName name="wrn.flujos." localSheetId="3" hidden="1">{"FlujoGastos",#N/A,FALSE,"Base";"FlujoGastos",#N/A,FALSE,"Buzón Tren";"FlujoGastos",#N/A,FALSE,"Buzón Camión";"FlujoGastos",#N/A,FALSE,"LHD Camión";"FlujoGastos",#N/A,FALSE,"Cámara Camión"}</definedName>
    <definedName name="wrn.flujos." localSheetId="10" hidden="1">{"FlujoGastos",#N/A,FALSE,"Base";"FlujoGastos",#N/A,FALSE,"Buzón Tren";"FlujoGastos",#N/A,FALSE,"Buzón Camión";"FlujoGastos",#N/A,FALSE,"LHD Camión";"FlujoGastos",#N/A,FALSE,"Cámara Camión"}</definedName>
    <definedName name="wrn.flujos." hidden="1">{"FlujoGastos",#N/A,FALSE,"Base";"FlujoGastos",#N/A,FALSE,"Buzón Tren";"FlujoGastos",#N/A,FALSE,"Buzón Camión";"FlujoGastos",#N/A,FALSE,"LHD Camión";"FlujoGastos",#N/A,FALSE,"Cámara Camión"}</definedName>
    <definedName name="wrn.Forms." localSheetId="2" hidden="1">{#N/A,#N/A,FALSE,"E-1";#N/A,#N/A,FALSE,"E-2";#N/A,#N/A,FALSE,"F-1";#N/A,#N/A,FALSE,"F-2";#N/A,#N/A,FALSE,"F-3";#N/A,#N/A,FALSE,"F-4";#N/A,#N/A,FALSE,"F-5";#N/A,#N/A,FALSE,"F-6";#N/A,#N/A,FALSE,"Matrix"}</definedName>
    <definedName name="wrn.Forms." localSheetId="1" hidden="1">{#N/A,#N/A,FALSE,"E-1";#N/A,#N/A,FALSE,"E-2";#N/A,#N/A,FALSE,"F-1";#N/A,#N/A,FALSE,"F-2";#N/A,#N/A,FALSE,"F-3";#N/A,#N/A,FALSE,"F-4";#N/A,#N/A,FALSE,"F-5";#N/A,#N/A,FALSE,"F-6";#N/A,#N/A,FALSE,"Matrix"}</definedName>
    <definedName name="wrn.Forms." localSheetId="3" hidden="1">{#N/A,#N/A,FALSE,"E-1";#N/A,#N/A,FALSE,"E-2";#N/A,#N/A,FALSE,"F-1";#N/A,#N/A,FALSE,"F-2";#N/A,#N/A,FALSE,"F-3";#N/A,#N/A,FALSE,"F-4";#N/A,#N/A,FALSE,"F-5";#N/A,#N/A,FALSE,"F-6";#N/A,#N/A,FALSE,"Matrix"}</definedName>
    <definedName name="wrn.Forms." localSheetId="10" hidden="1">{#N/A,#N/A,FALSE,"E-1";#N/A,#N/A,FALSE,"E-2";#N/A,#N/A,FALSE,"F-1";#N/A,#N/A,FALSE,"F-2";#N/A,#N/A,FALSE,"F-3";#N/A,#N/A,FALSE,"F-4";#N/A,#N/A,FALSE,"F-5";#N/A,#N/A,FALSE,"F-6";#N/A,#N/A,FALSE,"Matrix"}</definedName>
    <definedName name="wrn.Forms." hidden="1">{#N/A,#N/A,FALSE,"E-1";#N/A,#N/A,FALSE,"E-2";#N/A,#N/A,FALSE,"F-1";#N/A,#N/A,FALSE,"F-2";#N/A,#N/A,FALSE,"F-3";#N/A,#N/A,FALSE,"F-4";#N/A,#N/A,FALSE,"F-5";#N/A,#N/A,FALSE,"F-6";#N/A,#N/A,FALSE,"Matrix"}</definedName>
    <definedName name="wrn.FORMULARIOS." localSheetId="2"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 localSheetId="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 localSheetId="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 localSheetId="10"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a" localSheetId="2"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a" localSheetId="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a" localSheetId="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a" localSheetId="10"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a"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B" localSheetId="2"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B" localSheetId="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B" localSheetId="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B" localSheetId="10"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B"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c" localSheetId="2"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c" localSheetId="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c" localSheetId="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c" localSheetId="10"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c"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d" localSheetId="2"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d" localSheetId="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d" localSheetId="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d" localSheetId="10"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d"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ULL._.REPORT." localSheetId="2" hidden="1">{#N/A,#N/A,FALSE,"US$";#N/A,#N/A,FALSE,"SUMMARY";#N/A,#N/A,FALSE,"DET.SUMM";#N/A,#N/A,FALSE,"BACK-UP";#N/A,#N/A,FALSE,"INDIRECTS";#N/A,#N/A,FALSE,"PARAMETERS";#N/A,#N/A,FALSE,"RATES"}</definedName>
    <definedName name="wrn.FULL._.REPORT." localSheetId="1" hidden="1">{#N/A,#N/A,FALSE,"US$";#N/A,#N/A,FALSE,"SUMMARY";#N/A,#N/A,FALSE,"DET.SUMM";#N/A,#N/A,FALSE,"BACK-UP";#N/A,#N/A,FALSE,"INDIRECTS";#N/A,#N/A,FALSE,"PARAMETERS";#N/A,#N/A,FALSE,"RATES"}</definedName>
    <definedName name="wrn.FULL._.REPORT." localSheetId="3" hidden="1">{#N/A,#N/A,FALSE,"US$";#N/A,#N/A,FALSE,"SUMMARY";#N/A,#N/A,FALSE,"DET.SUMM";#N/A,#N/A,FALSE,"BACK-UP";#N/A,#N/A,FALSE,"INDIRECTS";#N/A,#N/A,FALSE,"PARAMETERS";#N/A,#N/A,FALSE,"RATES"}</definedName>
    <definedName name="wrn.FULL._.REPORT." localSheetId="10" hidden="1">{#N/A,#N/A,FALSE,"US$";#N/A,#N/A,FALSE,"SUMMARY";#N/A,#N/A,FALSE,"DET.SUMM";#N/A,#N/A,FALSE,"BACK-UP";#N/A,#N/A,FALSE,"INDIRECTS";#N/A,#N/A,FALSE,"PARAMETERS";#N/A,#N/A,FALSE,"RATES"}</definedName>
    <definedName name="wrn.FULL._.REPORT." hidden="1">{#N/A,#N/A,FALSE,"US$";#N/A,#N/A,FALSE,"SUMMARY";#N/A,#N/A,FALSE,"DET.SUMM";#N/A,#N/A,FALSE,"BACK-UP";#N/A,#N/A,FALSE,"INDIRECTS";#N/A,#N/A,FALSE,"PARAMETERS";#N/A,#N/A,FALSE,"RATES"}</definedName>
    <definedName name="wrn.GERENCIAL." localSheetId="2" hidden="1">{#N/A,#N/A,FALSE,"F006";#N/A,#N/A,FALSE,"F008";#N/A,#N/A,FALSE,"F020";#N/A,#N/A,FALSE,"F019"}</definedName>
    <definedName name="wrn.GERENCIAL." localSheetId="1" hidden="1">{#N/A,#N/A,FALSE,"F006";#N/A,#N/A,FALSE,"F008";#N/A,#N/A,FALSE,"F020";#N/A,#N/A,FALSE,"F019"}</definedName>
    <definedName name="wrn.GERENCIAL." localSheetId="3" hidden="1">{#N/A,#N/A,FALSE,"F006";#N/A,#N/A,FALSE,"F008";#N/A,#N/A,FALSE,"F020";#N/A,#N/A,FALSE,"F019"}</definedName>
    <definedName name="wrn.GERENCIAL." localSheetId="10" hidden="1">{#N/A,#N/A,FALSE,"F006";#N/A,#N/A,FALSE,"F008";#N/A,#N/A,FALSE,"F020";#N/A,#N/A,FALSE,"F019"}</definedName>
    <definedName name="wrn.GERENCIAL." hidden="1">{#N/A,#N/A,FALSE,"F006";#N/A,#N/A,FALSE,"F008";#N/A,#N/A,FALSE,"F020";#N/A,#N/A,FALSE,"F019"}</definedName>
    <definedName name="wrn.Graficos." localSheetId="2" hidden="1">{"Graf_Carga Trab",#N/A,FALSE,"Grafi_Carga Trab";"Graf_Venta Flujo",#N/A,FALSE,"Grafi_Carga Trab"}</definedName>
    <definedName name="wrn.Graficos." localSheetId="1" hidden="1">{"Graf_Carga Trab",#N/A,FALSE,"Grafi_Carga Trab";"Graf_Venta Flujo",#N/A,FALSE,"Grafi_Carga Trab"}</definedName>
    <definedName name="wrn.Graficos." localSheetId="3" hidden="1">{"Graf_Carga Trab",#N/A,FALSE,"Grafi_Carga Trab";"Graf_Venta Flujo",#N/A,FALSE,"Grafi_Carga Trab"}</definedName>
    <definedName name="wrn.Graficos." localSheetId="10" hidden="1">{"Graf_Carga Trab",#N/A,FALSE,"Grafi_Carga Trab";"Graf_Venta Flujo",#N/A,FALSE,"Grafi_Carga Trab"}</definedName>
    <definedName name="wrn.Graficos." hidden="1">{"Graf_Carga Trab",#N/A,FALSE,"Grafi_Carga Trab";"Graf_Venta Flujo",#N/A,FALSE,"Grafi_Carga Trab"}</definedName>
    <definedName name="wrn.hjhj." localSheetId="2" hidden="1">{#N/A,#N/A,TRUE,"Costos_Subg_Hid"}</definedName>
    <definedName name="wrn.hjhj." localSheetId="1" hidden="1">{#N/A,#N/A,TRUE,"Costos_Subg_Hid"}</definedName>
    <definedName name="wrn.hjhj." localSheetId="3" hidden="1">{#N/A,#N/A,TRUE,"Costos_Subg_Hid"}</definedName>
    <definedName name="wrn.hjhj." localSheetId="10" hidden="1">{#N/A,#N/A,TRUE,"Costos_Subg_Hid"}</definedName>
    <definedName name="wrn.hjhj." hidden="1">{#N/A,#N/A,TRUE,"Costos_Subg_Hid"}</definedName>
    <definedName name="wrn.Impresión._.Versión." localSheetId="2" hidden="1">{"Gases Fugitivos",#N/A,TRUE,"Financiero";"Desarme",#N/A,TRUE,"Financiero";"Resumen Proyectos x Fase",#N/A,TRUE,"Financiero";"Resumen Total",#N/A,TRUE,"Financiero"}</definedName>
    <definedName name="wrn.Impresión._.Versión." localSheetId="1" hidden="1">{"Gases Fugitivos",#N/A,TRUE,"Financiero";"Desarme",#N/A,TRUE,"Financiero";"Resumen Proyectos x Fase",#N/A,TRUE,"Financiero";"Resumen Total",#N/A,TRUE,"Financiero"}</definedName>
    <definedName name="wrn.Impresión._.Versión." localSheetId="3" hidden="1">{"Gases Fugitivos",#N/A,TRUE,"Financiero";"Desarme",#N/A,TRUE,"Financiero";"Resumen Proyectos x Fase",#N/A,TRUE,"Financiero";"Resumen Total",#N/A,TRUE,"Financiero"}</definedName>
    <definedName name="wrn.Impresión._.Versión." localSheetId="10" hidden="1">{"Gases Fugitivos",#N/A,TRUE,"Financiero";"Desarme",#N/A,TRUE,"Financiero";"Resumen Proyectos x Fase",#N/A,TRUE,"Financiero";"Resumen Total",#N/A,TRUE,"Financiero"}</definedName>
    <definedName name="wrn.Impresión._.Versión." hidden="1">{"Gases Fugitivos",#N/A,TRUE,"Financiero";"Desarme",#N/A,TRUE,"Financiero";"Resumen Proyectos x Fase",#N/A,TRUE,"Financiero";"Resumen Total",#N/A,TRUE,"Financiero"}</definedName>
    <definedName name="wrn.IMPRIME._.TODO." localSheetId="2" hidden="1">{#N/A,#N/A,FALSE,"ICP";#N/A,#N/A,FALSE,"ROC";#N/A,#N/A,FALSE,"HPP";#N/A,#N/A,FALSE,"CON";#N/A,#N/A,FALSE,"REQ";#N/A,#N/A,FALSE,"PROY";#N/A,#N/A,FALSE,"PIP";#N/A,#N/A,FALSE,"DPC";#N/A,#N/A,FALSE,"ESP";#N/A,#N/A,FALSE,"INP"}</definedName>
    <definedName name="wrn.IMPRIME._.TODO." localSheetId="1" hidden="1">{#N/A,#N/A,FALSE,"ICP";#N/A,#N/A,FALSE,"ROC";#N/A,#N/A,FALSE,"HPP";#N/A,#N/A,FALSE,"CON";#N/A,#N/A,FALSE,"REQ";#N/A,#N/A,FALSE,"PROY";#N/A,#N/A,FALSE,"PIP";#N/A,#N/A,FALSE,"DPC";#N/A,#N/A,FALSE,"ESP";#N/A,#N/A,FALSE,"INP"}</definedName>
    <definedName name="wrn.IMPRIME._.TODO." localSheetId="3" hidden="1">{#N/A,#N/A,FALSE,"ICP";#N/A,#N/A,FALSE,"ROC";#N/A,#N/A,FALSE,"HPP";#N/A,#N/A,FALSE,"CON";#N/A,#N/A,FALSE,"REQ";#N/A,#N/A,FALSE,"PROY";#N/A,#N/A,FALSE,"PIP";#N/A,#N/A,FALSE,"DPC";#N/A,#N/A,FALSE,"ESP";#N/A,#N/A,FALSE,"INP"}</definedName>
    <definedName name="wrn.IMPRIME._.TODO." localSheetId="10" hidden="1">{#N/A,#N/A,FALSE,"ICP";#N/A,#N/A,FALSE,"ROC";#N/A,#N/A,FALSE,"HPP";#N/A,#N/A,FALSE,"CON";#N/A,#N/A,FALSE,"REQ";#N/A,#N/A,FALSE,"PROY";#N/A,#N/A,FALSE,"PIP";#N/A,#N/A,FALSE,"DPC";#N/A,#N/A,FALSE,"ESP";#N/A,#N/A,FALSE,"INP"}</definedName>
    <definedName name="wrn.IMPRIME._.TODO." hidden="1">{#N/A,#N/A,FALSE,"ICP";#N/A,#N/A,FALSE,"ROC";#N/A,#N/A,FALSE,"HPP";#N/A,#N/A,FALSE,"CON";#N/A,#N/A,FALSE,"REQ";#N/A,#N/A,FALSE,"PROY";#N/A,#N/A,FALSE,"PIP";#N/A,#N/A,FALSE,"DPC";#N/A,#N/A,FALSE,"ESP";#N/A,#N/A,FALSE,"INP"}</definedName>
    <definedName name="wrn.Informe." localSheetId="2" hidden="1">{"Tapa Informe",#N/A,FALSE,"Informe 1";"Informe Hoja1",#N/A,FALSE,"Informe 1";"Informe Hoja2",#N/A,FALSE,"Informe 1"}</definedName>
    <definedName name="wrn.Informe." localSheetId="1" hidden="1">{"Tapa Informe",#N/A,FALSE,"Informe 1";"Informe Hoja1",#N/A,FALSE,"Informe 1";"Informe Hoja2",#N/A,FALSE,"Informe 1"}</definedName>
    <definedName name="wrn.Informe." localSheetId="3" hidden="1">{"Tapa Informe",#N/A,FALSE,"Informe 1";"Informe Hoja1",#N/A,FALSE,"Informe 1";"Informe Hoja2",#N/A,FALSE,"Informe 1"}</definedName>
    <definedName name="wrn.Informe." localSheetId="10" hidden="1">{"Tapa Informe",#N/A,FALSE,"Informe 1";"Informe Hoja1",#N/A,FALSE,"Informe 1";"Informe Hoja2",#N/A,FALSE,"Informe 1"}</definedName>
    <definedName name="wrn.Informe." hidden="1">{"Tapa Informe",#N/A,FALSE,"Informe 1";"Informe Hoja1",#N/A,FALSE,"Informe 1";"Informe Hoja2",#N/A,FALSE,"Informe 1"}</definedName>
    <definedName name="wrn.Informe._.1." localSheetId="2"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wrn.Informe._.1." localSheetId="1"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wrn.Informe._.1." localSheetId="3"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wrn.Informe._.1." localSheetId="10"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wrn.Informe._.1."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wrn.Informe._.2." localSheetId="2"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wrn.Informe._.2." localSheetId="1"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wrn.Informe._.2." localSheetId="3"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wrn.Informe._.2." localSheetId="10"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wrn.Informe._.2."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wrn.INFORME._.No.._.30." localSheetId="2" hidden="1">{#N/A,#N/A,FALSE,"DET-CAMB.";#N/A,#N/A,FALSE,"PRESUP.";#N/A,#N/A,FALSE,"RESUMEN";#N/A,#N/A,FALSE,"CT";#N/A,#N/A,FALSE,"PD";#N/A,#N/A,FALSE,"PR"}</definedName>
    <definedName name="wrn.INFORME._.No.._.30." localSheetId="1" hidden="1">{#N/A,#N/A,FALSE,"DET-CAMB.";#N/A,#N/A,FALSE,"PRESUP.";#N/A,#N/A,FALSE,"RESUMEN";#N/A,#N/A,FALSE,"CT";#N/A,#N/A,FALSE,"PD";#N/A,#N/A,FALSE,"PR"}</definedName>
    <definedName name="wrn.INFORME._.No.._.30." localSheetId="3" hidden="1">{#N/A,#N/A,FALSE,"DET-CAMB.";#N/A,#N/A,FALSE,"PRESUP.";#N/A,#N/A,FALSE,"RESUMEN";#N/A,#N/A,FALSE,"CT";#N/A,#N/A,FALSE,"PD";#N/A,#N/A,FALSE,"PR"}</definedName>
    <definedName name="wrn.INFORME._.No.._.30." localSheetId="10" hidden="1">{#N/A,#N/A,FALSE,"DET-CAMB.";#N/A,#N/A,FALSE,"PRESUP.";#N/A,#N/A,FALSE,"RESUMEN";#N/A,#N/A,FALSE,"CT";#N/A,#N/A,FALSE,"PD";#N/A,#N/A,FALSE,"PR"}</definedName>
    <definedName name="wrn.INFORME._.No.._.30." hidden="1">{#N/A,#N/A,FALSE,"DET-CAMB.";#N/A,#N/A,FALSE,"PRESUP.";#N/A,#N/A,FALSE,"RESUMEN";#N/A,#N/A,FALSE,"CT";#N/A,#N/A,FALSE,"PD";#N/A,#N/A,FALSE,"PR"}</definedName>
    <definedName name="wrn.INFORME_XPAND." localSheetId="2" hidden="1">{"DETALLE_1996",#N/A,FALSE,"flujo";"DETALLE_1997",#N/A,FALSE,"flujo";"GASTOS_INCURRIDOS_1996",#N/A,FALSE,"flujo";"GASTOS_PROGRAMADOS_PARA_1997",#N/A,FALSE,"flujo";#N/A,#N/A,FALSE,"comparat";#N/A,#N/A,FALSE,"costos";#N/A,#N/A,FALSE,"proyctrol"}</definedName>
    <definedName name="wrn.INFORME_XPAND." localSheetId="1" hidden="1">{"DETALLE_1996",#N/A,FALSE,"flujo";"DETALLE_1997",#N/A,FALSE,"flujo";"GASTOS_INCURRIDOS_1996",#N/A,FALSE,"flujo";"GASTOS_PROGRAMADOS_PARA_1997",#N/A,FALSE,"flujo";#N/A,#N/A,FALSE,"comparat";#N/A,#N/A,FALSE,"costos";#N/A,#N/A,FALSE,"proyctrol"}</definedName>
    <definedName name="wrn.INFORME_XPAND." localSheetId="3" hidden="1">{"DETALLE_1996",#N/A,FALSE,"flujo";"DETALLE_1997",#N/A,FALSE,"flujo";"GASTOS_INCURRIDOS_1996",#N/A,FALSE,"flujo";"GASTOS_PROGRAMADOS_PARA_1997",#N/A,FALSE,"flujo";#N/A,#N/A,FALSE,"comparat";#N/A,#N/A,FALSE,"costos";#N/A,#N/A,FALSE,"proyctrol"}</definedName>
    <definedName name="wrn.INFORME_XPAND." localSheetId="10" hidden="1">{"DETALLE_1996",#N/A,FALSE,"flujo";"DETALLE_1997",#N/A,FALSE,"flujo";"GASTOS_INCURRIDOS_1996",#N/A,FALSE,"flujo";"GASTOS_PROGRAMADOS_PARA_1997",#N/A,FALSE,"flujo";#N/A,#N/A,FALSE,"comparat";#N/A,#N/A,FALSE,"costos";#N/A,#N/A,FALSE,"proyctrol"}</definedName>
    <definedName name="wrn.INFORME_XPAND." hidden="1">{"DETALLE_1996",#N/A,FALSE,"flujo";"DETALLE_1997",#N/A,FALSE,"flujo";"GASTOS_INCURRIDOS_1996",#N/A,FALSE,"flujo";"GASTOS_PROGRAMADOS_PARA_1997",#N/A,FALSE,"flujo";#N/A,#N/A,FALSE,"comparat";#N/A,#N/A,FALSE,"costos";#N/A,#N/A,FALSE,"proyctrol"}</definedName>
    <definedName name="wrn.INFORMETC.b" localSheetId="2" hidden="1">{#N/A,#N/A,FALSE,"TEC-01";#N/A,#N/A,FALSE,"TEC - 02";#N/A,#N/A,FALSE,"TEC - 03";#N/A,#N/A,FALSE,"TEC - 04";#N/A,#N/A,FALSE,"TEC-07";#N/A,#N/A,FALSE,"TEC-08";#N/A,#N/A,FALSE,"TEC - 09A";#N/A,#N/A,FALSE,"TEC - 09B";#N/A,#N/A,FALSE,"TEC - 09C";#N/A,#N/A,FALSE,"TEC - 10";#N/A,#N/A,FALSE,"TEC-11"}</definedName>
    <definedName name="wrn.INFORMETC.b" localSheetId="1" hidden="1">{#N/A,#N/A,FALSE,"TEC-01";#N/A,#N/A,FALSE,"TEC - 02";#N/A,#N/A,FALSE,"TEC - 03";#N/A,#N/A,FALSE,"TEC - 04";#N/A,#N/A,FALSE,"TEC-07";#N/A,#N/A,FALSE,"TEC-08";#N/A,#N/A,FALSE,"TEC - 09A";#N/A,#N/A,FALSE,"TEC - 09B";#N/A,#N/A,FALSE,"TEC - 09C";#N/A,#N/A,FALSE,"TEC - 10";#N/A,#N/A,FALSE,"TEC-11"}</definedName>
    <definedName name="wrn.INFORMETC.b" localSheetId="3" hidden="1">{#N/A,#N/A,FALSE,"TEC-01";#N/A,#N/A,FALSE,"TEC - 02";#N/A,#N/A,FALSE,"TEC - 03";#N/A,#N/A,FALSE,"TEC - 04";#N/A,#N/A,FALSE,"TEC-07";#N/A,#N/A,FALSE,"TEC-08";#N/A,#N/A,FALSE,"TEC - 09A";#N/A,#N/A,FALSE,"TEC - 09B";#N/A,#N/A,FALSE,"TEC - 09C";#N/A,#N/A,FALSE,"TEC - 10";#N/A,#N/A,FALSE,"TEC-11"}</definedName>
    <definedName name="wrn.INFORMETC.b" localSheetId="10" hidden="1">{#N/A,#N/A,FALSE,"TEC-01";#N/A,#N/A,FALSE,"TEC - 02";#N/A,#N/A,FALSE,"TEC - 03";#N/A,#N/A,FALSE,"TEC - 04";#N/A,#N/A,FALSE,"TEC-07";#N/A,#N/A,FALSE,"TEC-08";#N/A,#N/A,FALSE,"TEC - 09A";#N/A,#N/A,FALSE,"TEC - 09B";#N/A,#N/A,FALSE,"TEC - 09C";#N/A,#N/A,FALSE,"TEC - 10";#N/A,#N/A,FALSE,"TEC-11"}</definedName>
    <definedName name="wrn.INFORMETC.b" hidden="1">{#N/A,#N/A,FALSE,"TEC-01";#N/A,#N/A,FALSE,"TEC - 02";#N/A,#N/A,FALSE,"TEC - 03";#N/A,#N/A,FALSE,"TEC - 04";#N/A,#N/A,FALSE,"TEC-07";#N/A,#N/A,FALSE,"TEC-08";#N/A,#N/A,FALSE,"TEC - 09A";#N/A,#N/A,FALSE,"TEC - 09B";#N/A,#N/A,FALSE,"TEC - 09C";#N/A,#N/A,FALSE,"TEC - 10";#N/A,#N/A,FALSE,"TEC-11"}</definedName>
    <definedName name="wrn.INFORMETEC." localSheetId="2" hidden="1">{#N/A,#N/A,FALSE,"TEC-01";#N/A,#N/A,FALSE,"TEC - 02";#N/A,#N/A,FALSE,"TEC - 03";#N/A,#N/A,FALSE,"TEC - 04";#N/A,#N/A,FALSE,"TEC-07";#N/A,#N/A,FALSE,"TEC-08";#N/A,#N/A,FALSE,"TEC - 09A";#N/A,#N/A,FALSE,"TEC - 09B";#N/A,#N/A,FALSE,"TEC - 09C";#N/A,#N/A,FALSE,"TEC - 10";#N/A,#N/A,FALSE,"TEC-11"}</definedName>
    <definedName name="wrn.INFORMETEC." localSheetId="1" hidden="1">{#N/A,#N/A,FALSE,"TEC-01";#N/A,#N/A,FALSE,"TEC - 02";#N/A,#N/A,FALSE,"TEC - 03";#N/A,#N/A,FALSE,"TEC - 04";#N/A,#N/A,FALSE,"TEC-07";#N/A,#N/A,FALSE,"TEC-08";#N/A,#N/A,FALSE,"TEC - 09A";#N/A,#N/A,FALSE,"TEC - 09B";#N/A,#N/A,FALSE,"TEC - 09C";#N/A,#N/A,FALSE,"TEC - 10";#N/A,#N/A,FALSE,"TEC-11"}</definedName>
    <definedName name="wrn.INFORMETEC." localSheetId="3" hidden="1">{#N/A,#N/A,FALSE,"TEC-01";#N/A,#N/A,FALSE,"TEC - 02";#N/A,#N/A,FALSE,"TEC - 03";#N/A,#N/A,FALSE,"TEC - 04";#N/A,#N/A,FALSE,"TEC-07";#N/A,#N/A,FALSE,"TEC-08";#N/A,#N/A,FALSE,"TEC - 09A";#N/A,#N/A,FALSE,"TEC - 09B";#N/A,#N/A,FALSE,"TEC - 09C";#N/A,#N/A,FALSE,"TEC - 10";#N/A,#N/A,FALSE,"TEC-11"}</definedName>
    <definedName name="wrn.INFORMETEC." localSheetId="10" hidden="1">{#N/A,#N/A,FALSE,"TEC-01";#N/A,#N/A,FALSE,"TEC - 02";#N/A,#N/A,FALSE,"TEC - 03";#N/A,#N/A,FALSE,"TEC - 04";#N/A,#N/A,FALSE,"TEC-07";#N/A,#N/A,FALSE,"TEC-08";#N/A,#N/A,FALSE,"TEC - 09A";#N/A,#N/A,FALSE,"TEC - 09B";#N/A,#N/A,FALSE,"TEC - 09C";#N/A,#N/A,FALSE,"TEC - 10";#N/A,#N/A,FALSE,"TEC-11"}</definedName>
    <definedName name="wrn.INFORMETEC." hidden="1">{#N/A,#N/A,FALSE,"TEC-01";#N/A,#N/A,FALSE,"TEC - 02";#N/A,#N/A,FALSE,"TEC - 03";#N/A,#N/A,FALSE,"TEC - 04";#N/A,#N/A,FALSE,"TEC-07";#N/A,#N/A,FALSE,"TEC-08";#N/A,#N/A,FALSE,"TEC - 09A";#N/A,#N/A,FALSE,"TEC - 09B";#N/A,#N/A,FALSE,"TEC - 09C";#N/A,#N/A,FALSE,"TEC - 10";#N/A,#N/A,FALSE,"TEC-11"}</definedName>
    <definedName name="wrn.INFORMETEC.c" localSheetId="2" hidden="1">{#N/A,#N/A,FALSE,"TEC-01";#N/A,#N/A,FALSE,"TEC - 02";#N/A,#N/A,FALSE,"TEC - 03";#N/A,#N/A,FALSE,"TEC - 04";#N/A,#N/A,FALSE,"TEC-07";#N/A,#N/A,FALSE,"TEC-08";#N/A,#N/A,FALSE,"TEC - 09A";#N/A,#N/A,FALSE,"TEC - 09B";#N/A,#N/A,FALSE,"TEC - 09C";#N/A,#N/A,FALSE,"TEC - 10";#N/A,#N/A,FALSE,"TEC-11"}</definedName>
    <definedName name="wrn.INFORMETEC.c" localSheetId="1" hidden="1">{#N/A,#N/A,FALSE,"TEC-01";#N/A,#N/A,FALSE,"TEC - 02";#N/A,#N/A,FALSE,"TEC - 03";#N/A,#N/A,FALSE,"TEC - 04";#N/A,#N/A,FALSE,"TEC-07";#N/A,#N/A,FALSE,"TEC-08";#N/A,#N/A,FALSE,"TEC - 09A";#N/A,#N/A,FALSE,"TEC - 09B";#N/A,#N/A,FALSE,"TEC - 09C";#N/A,#N/A,FALSE,"TEC - 10";#N/A,#N/A,FALSE,"TEC-11"}</definedName>
    <definedName name="wrn.INFORMETEC.c" localSheetId="3" hidden="1">{#N/A,#N/A,FALSE,"TEC-01";#N/A,#N/A,FALSE,"TEC - 02";#N/A,#N/A,FALSE,"TEC - 03";#N/A,#N/A,FALSE,"TEC - 04";#N/A,#N/A,FALSE,"TEC-07";#N/A,#N/A,FALSE,"TEC-08";#N/A,#N/A,FALSE,"TEC - 09A";#N/A,#N/A,FALSE,"TEC - 09B";#N/A,#N/A,FALSE,"TEC - 09C";#N/A,#N/A,FALSE,"TEC - 10";#N/A,#N/A,FALSE,"TEC-11"}</definedName>
    <definedName name="wrn.INFORMETEC.c" localSheetId="10" hidden="1">{#N/A,#N/A,FALSE,"TEC-01";#N/A,#N/A,FALSE,"TEC - 02";#N/A,#N/A,FALSE,"TEC - 03";#N/A,#N/A,FALSE,"TEC - 04";#N/A,#N/A,FALSE,"TEC-07";#N/A,#N/A,FALSE,"TEC-08";#N/A,#N/A,FALSE,"TEC - 09A";#N/A,#N/A,FALSE,"TEC - 09B";#N/A,#N/A,FALSE,"TEC - 09C";#N/A,#N/A,FALSE,"TEC - 10";#N/A,#N/A,FALSE,"TEC-11"}</definedName>
    <definedName name="wrn.INFORMETEC.c" hidden="1">{#N/A,#N/A,FALSE,"TEC-01";#N/A,#N/A,FALSE,"TEC - 02";#N/A,#N/A,FALSE,"TEC - 03";#N/A,#N/A,FALSE,"TEC - 04";#N/A,#N/A,FALSE,"TEC-07";#N/A,#N/A,FALSE,"TEC-08";#N/A,#N/A,FALSE,"TEC - 09A";#N/A,#N/A,FALSE,"TEC - 09B";#N/A,#N/A,FALSE,"TEC - 09C";#N/A,#N/A,FALSE,"TEC - 10";#N/A,#N/A,FALSE,"TEC-11"}</definedName>
    <definedName name="wrn.INFORMETEC.d" localSheetId="2" hidden="1">{#N/A,#N/A,FALSE,"TEC-01";#N/A,#N/A,FALSE,"TEC - 02";#N/A,#N/A,FALSE,"TEC - 03";#N/A,#N/A,FALSE,"TEC - 04";#N/A,#N/A,FALSE,"TEC-07";#N/A,#N/A,FALSE,"TEC-08";#N/A,#N/A,FALSE,"TEC - 09A";#N/A,#N/A,FALSE,"TEC - 09B";#N/A,#N/A,FALSE,"TEC - 09C";#N/A,#N/A,FALSE,"TEC - 10";#N/A,#N/A,FALSE,"TEC-11"}</definedName>
    <definedName name="wrn.INFORMETEC.d" localSheetId="1" hidden="1">{#N/A,#N/A,FALSE,"TEC-01";#N/A,#N/A,FALSE,"TEC - 02";#N/A,#N/A,FALSE,"TEC - 03";#N/A,#N/A,FALSE,"TEC - 04";#N/A,#N/A,FALSE,"TEC-07";#N/A,#N/A,FALSE,"TEC-08";#N/A,#N/A,FALSE,"TEC - 09A";#N/A,#N/A,FALSE,"TEC - 09B";#N/A,#N/A,FALSE,"TEC - 09C";#N/A,#N/A,FALSE,"TEC - 10";#N/A,#N/A,FALSE,"TEC-11"}</definedName>
    <definedName name="wrn.INFORMETEC.d" localSheetId="3" hidden="1">{#N/A,#N/A,FALSE,"TEC-01";#N/A,#N/A,FALSE,"TEC - 02";#N/A,#N/A,FALSE,"TEC - 03";#N/A,#N/A,FALSE,"TEC - 04";#N/A,#N/A,FALSE,"TEC-07";#N/A,#N/A,FALSE,"TEC-08";#N/A,#N/A,FALSE,"TEC - 09A";#N/A,#N/A,FALSE,"TEC - 09B";#N/A,#N/A,FALSE,"TEC - 09C";#N/A,#N/A,FALSE,"TEC - 10";#N/A,#N/A,FALSE,"TEC-11"}</definedName>
    <definedName name="wrn.INFORMETEC.d" localSheetId="10" hidden="1">{#N/A,#N/A,FALSE,"TEC-01";#N/A,#N/A,FALSE,"TEC - 02";#N/A,#N/A,FALSE,"TEC - 03";#N/A,#N/A,FALSE,"TEC - 04";#N/A,#N/A,FALSE,"TEC-07";#N/A,#N/A,FALSE,"TEC-08";#N/A,#N/A,FALSE,"TEC - 09A";#N/A,#N/A,FALSE,"TEC - 09B";#N/A,#N/A,FALSE,"TEC - 09C";#N/A,#N/A,FALSE,"TEC - 10";#N/A,#N/A,FALSE,"TEC-11"}</definedName>
    <definedName name="wrn.INFORMETEC.d" hidden="1">{#N/A,#N/A,FALSE,"TEC-01";#N/A,#N/A,FALSE,"TEC - 02";#N/A,#N/A,FALSE,"TEC - 03";#N/A,#N/A,FALSE,"TEC - 04";#N/A,#N/A,FALSE,"TEC-07";#N/A,#N/A,FALSE,"TEC-08";#N/A,#N/A,FALSE,"TEC - 09A";#N/A,#N/A,FALSE,"TEC - 09B";#N/A,#N/A,FALSE,"TEC - 09C";#N/A,#N/A,FALSE,"TEC - 10";#N/A,#N/A,FALSE,"TEC-11"}</definedName>
    <definedName name="wrn.INFORMETECa" localSheetId="2" hidden="1">{#N/A,#N/A,FALSE,"TEC-01";#N/A,#N/A,FALSE,"TEC - 02";#N/A,#N/A,FALSE,"TEC - 03";#N/A,#N/A,FALSE,"TEC - 04";#N/A,#N/A,FALSE,"TEC-07";#N/A,#N/A,FALSE,"TEC-08";#N/A,#N/A,FALSE,"TEC - 09A";#N/A,#N/A,FALSE,"TEC - 09B";#N/A,#N/A,FALSE,"TEC - 09C";#N/A,#N/A,FALSE,"TEC - 10";#N/A,#N/A,FALSE,"TEC-11"}</definedName>
    <definedName name="wrn.INFORMETECa" localSheetId="1" hidden="1">{#N/A,#N/A,FALSE,"TEC-01";#N/A,#N/A,FALSE,"TEC - 02";#N/A,#N/A,FALSE,"TEC - 03";#N/A,#N/A,FALSE,"TEC - 04";#N/A,#N/A,FALSE,"TEC-07";#N/A,#N/A,FALSE,"TEC-08";#N/A,#N/A,FALSE,"TEC - 09A";#N/A,#N/A,FALSE,"TEC - 09B";#N/A,#N/A,FALSE,"TEC - 09C";#N/A,#N/A,FALSE,"TEC - 10";#N/A,#N/A,FALSE,"TEC-11"}</definedName>
    <definedName name="wrn.INFORMETECa" localSheetId="3" hidden="1">{#N/A,#N/A,FALSE,"TEC-01";#N/A,#N/A,FALSE,"TEC - 02";#N/A,#N/A,FALSE,"TEC - 03";#N/A,#N/A,FALSE,"TEC - 04";#N/A,#N/A,FALSE,"TEC-07";#N/A,#N/A,FALSE,"TEC-08";#N/A,#N/A,FALSE,"TEC - 09A";#N/A,#N/A,FALSE,"TEC - 09B";#N/A,#N/A,FALSE,"TEC - 09C";#N/A,#N/A,FALSE,"TEC - 10";#N/A,#N/A,FALSE,"TEC-11"}</definedName>
    <definedName name="wrn.INFORMETECa" localSheetId="10" hidden="1">{#N/A,#N/A,FALSE,"TEC-01";#N/A,#N/A,FALSE,"TEC - 02";#N/A,#N/A,FALSE,"TEC - 03";#N/A,#N/A,FALSE,"TEC - 04";#N/A,#N/A,FALSE,"TEC-07";#N/A,#N/A,FALSE,"TEC-08";#N/A,#N/A,FALSE,"TEC - 09A";#N/A,#N/A,FALSE,"TEC - 09B";#N/A,#N/A,FALSE,"TEC - 09C";#N/A,#N/A,FALSE,"TEC - 10";#N/A,#N/A,FALSE,"TEC-11"}</definedName>
    <definedName name="wrn.INFORMETECa" hidden="1">{#N/A,#N/A,FALSE,"TEC-01";#N/A,#N/A,FALSE,"TEC - 02";#N/A,#N/A,FALSE,"TEC - 03";#N/A,#N/A,FALSE,"TEC - 04";#N/A,#N/A,FALSE,"TEC-07";#N/A,#N/A,FALSE,"TEC-08";#N/A,#N/A,FALSE,"TEC - 09A";#N/A,#N/A,FALSE,"TEC - 09B";#N/A,#N/A,FALSE,"TEC - 09C";#N/A,#N/A,FALSE,"TEC - 10";#N/A,#N/A,FALSE,"TEC-11"}</definedName>
    <definedName name="wrn.junk" localSheetId="2"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junk" localSheetId="1"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junk" localSheetId="3"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junk" localSheetId="10"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junk"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junk2" localSheetId="2"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junk2" localSheetId="1"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junk2" localSheetId="3"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junk2" localSheetId="10"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junk2"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LHDCAMION." localSheetId="2" hidden="1">{"desarrollo",#N/A,FALSE,"LHD Camión";"eqdllo",#N/A,FALSE,"LHD Camión";"eqprod",#N/A,FALSE,"LHD Camión";"Resumen",#N/A,FALSE,"LHD Camión"}</definedName>
    <definedName name="wrn.LHDCAMION." localSheetId="1" hidden="1">{"desarrollo",#N/A,FALSE,"LHD Camión";"eqdllo",#N/A,FALSE,"LHD Camión";"eqprod",#N/A,FALSE,"LHD Camión";"Resumen",#N/A,FALSE,"LHD Camión"}</definedName>
    <definedName name="wrn.LHDCAMION." localSheetId="3" hidden="1">{"desarrollo",#N/A,FALSE,"LHD Camión";"eqdllo",#N/A,FALSE,"LHD Camión";"eqprod",#N/A,FALSE,"LHD Camión";"Resumen",#N/A,FALSE,"LHD Camión"}</definedName>
    <definedName name="wrn.LHDCAMION." localSheetId="10" hidden="1">{"desarrollo",#N/A,FALSE,"LHD Camión";"eqdllo",#N/A,FALSE,"LHD Camión";"eqprod",#N/A,FALSE,"LHD Camión";"Resumen",#N/A,FALSE,"LHD Camión"}</definedName>
    <definedName name="wrn.LHDCAMION." hidden="1">{"desarrollo",#N/A,FALSE,"LHD Camión";"eqdllo",#N/A,FALSE,"LHD Camión";"eqprod",#N/A,FALSE,"LHD Camión";"Resumen",#N/A,FALSE,"LHD Camión"}</definedName>
    <definedName name="wrn.Lista._.Eq.yMaq.." localSheetId="2" hidden="1">{#N/A,#N/A,FALSE,"Lista Eq.yMaq."}</definedName>
    <definedName name="wrn.Lista._.Eq.yMaq.." localSheetId="1" hidden="1">{#N/A,#N/A,FALSE,"Lista Eq.yMaq."}</definedName>
    <definedName name="wrn.Lista._.Eq.yMaq.." localSheetId="3" hidden="1">{#N/A,#N/A,FALSE,"Lista Eq.yMaq."}</definedName>
    <definedName name="wrn.Lista._.Eq.yMaq.." localSheetId="10" hidden="1">{#N/A,#N/A,FALSE,"Lista Eq.yMaq."}</definedName>
    <definedName name="wrn.Lista._.Eq.yMaq.." hidden="1">{#N/A,#N/A,FALSE,"Lista Eq.yMaq."}</definedName>
    <definedName name="wrn.LISTADO." localSheetId="2" hidden="1">{"Práctica","Práctica",FALSE,"Práctica"}</definedName>
    <definedName name="wrn.LISTADO." localSheetId="1" hidden="1">{"Práctica","Práctica",FALSE,"Práctica"}</definedName>
    <definedName name="wrn.LISTADO." localSheetId="3" hidden="1">{"Práctica","Práctica",FALSE,"Práctica"}</definedName>
    <definedName name="wrn.LISTADO." localSheetId="10" hidden="1">{"Práctica","Práctica",FALSE,"Práctica"}</definedName>
    <definedName name="wrn.LISTADO." hidden="1">{"Práctica","Práctica",FALSE,"Práctica"}</definedName>
    <definedName name="wrn.MO." localSheetId="2" hidden="1">{"MO(BASE)",#N/A,FALSE,"MO(BASE)";"MO(BASE)1",#N/A,FALSE,"MO(BASE)";"MO(BASE)2",#N/A,FALSE,"MO(BASE)"}</definedName>
    <definedName name="wrn.MO." localSheetId="1" hidden="1">{"MO(BASE)",#N/A,FALSE,"MO(BASE)";"MO(BASE)1",#N/A,FALSE,"MO(BASE)";"MO(BASE)2",#N/A,FALSE,"MO(BASE)"}</definedName>
    <definedName name="wrn.MO." localSheetId="3" hidden="1">{"MO(BASE)",#N/A,FALSE,"MO(BASE)";"MO(BASE)1",#N/A,FALSE,"MO(BASE)";"MO(BASE)2",#N/A,FALSE,"MO(BASE)"}</definedName>
    <definedName name="wrn.MO." localSheetId="10" hidden="1">{"MO(BASE)",#N/A,FALSE,"MO(BASE)";"MO(BASE)1",#N/A,FALSE,"MO(BASE)";"MO(BASE)2",#N/A,FALSE,"MO(BASE)"}</definedName>
    <definedName name="wrn.MO." hidden="1">{"MO(BASE)",#N/A,FALSE,"MO(BASE)";"MO(BASE)1",#N/A,FALSE,"MO(BASE)";"MO(BASE)2",#N/A,FALSE,"MO(BASE)"}</definedName>
    <definedName name="wrn.MO.b" localSheetId="2" hidden="1">{"MO(BASE)",#N/A,FALSE,"MO(BASE)";"MO(BASE)1",#N/A,FALSE,"MO(BASE)";"MO(BASE)2",#N/A,FALSE,"MO(BASE)"}</definedName>
    <definedName name="wrn.MO.b" localSheetId="1" hidden="1">{"MO(BASE)",#N/A,FALSE,"MO(BASE)";"MO(BASE)1",#N/A,FALSE,"MO(BASE)";"MO(BASE)2",#N/A,FALSE,"MO(BASE)"}</definedName>
    <definedName name="wrn.MO.b" localSheetId="3" hidden="1">{"MO(BASE)",#N/A,FALSE,"MO(BASE)";"MO(BASE)1",#N/A,FALSE,"MO(BASE)";"MO(BASE)2",#N/A,FALSE,"MO(BASE)"}</definedName>
    <definedName name="wrn.MO.b" localSheetId="10" hidden="1">{"MO(BASE)",#N/A,FALSE,"MO(BASE)";"MO(BASE)1",#N/A,FALSE,"MO(BASE)";"MO(BASE)2",#N/A,FALSE,"MO(BASE)"}</definedName>
    <definedName name="wrn.MO.b" hidden="1">{"MO(BASE)",#N/A,FALSE,"MO(BASE)";"MO(BASE)1",#N/A,FALSE,"MO(BASE)";"MO(BASE)2",#N/A,FALSE,"MO(BASE)"}</definedName>
    <definedName name="wrn.MO.c" localSheetId="2" hidden="1">{"MO(BASE)",#N/A,FALSE,"MO(BASE)";"MO(BASE)1",#N/A,FALSE,"MO(BASE)";"MO(BASE)2",#N/A,FALSE,"MO(BASE)"}</definedName>
    <definedName name="wrn.MO.c" localSheetId="1" hidden="1">{"MO(BASE)",#N/A,FALSE,"MO(BASE)";"MO(BASE)1",#N/A,FALSE,"MO(BASE)";"MO(BASE)2",#N/A,FALSE,"MO(BASE)"}</definedName>
    <definedName name="wrn.MO.c" localSheetId="3" hidden="1">{"MO(BASE)",#N/A,FALSE,"MO(BASE)";"MO(BASE)1",#N/A,FALSE,"MO(BASE)";"MO(BASE)2",#N/A,FALSE,"MO(BASE)"}</definedName>
    <definedName name="wrn.MO.c" localSheetId="10" hidden="1">{"MO(BASE)",#N/A,FALSE,"MO(BASE)";"MO(BASE)1",#N/A,FALSE,"MO(BASE)";"MO(BASE)2",#N/A,FALSE,"MO(BASE)"}</definedName>
    <definedName name="wrn.MO.c" hidden="1">{"MO(BASE)",#N/A,FALSE,"MO(BASE)";"MO(BASE)1",#N/A,FALSE,"MO(BASE)";"MO(BASE)2",#N/A,FALSE,"MO(BASE)"}</definedName>
    <definedName name="wrn.MO.d" localSheetId="2" hidden="1">{"MO(BASE)",#N/A,FALSE,"MO(BASE)";"MO(BASE)1",#N/A,FALSE,"MO(BASE)";"MO(BASE)2",#N/A,FALSE,"MO(BASE)"}</definedName>
    <definedName name="wrn.MO.d" localSheetId="1" hidden="1">{"MO(BASE)",#N/A,FALSE,"MO(BASE)";"MO(BASE)1",#N/A,FALSE,"MO(BASE)";"MO(BASE)2",#N/A,FALSE,"MO(BASE)"}</definedName>
    <definedName name="wrn.MO.d" localSheetId="3" hidden="1">{"MO(BASE)",#N/A,FALSE,"MO(BASE)";"MO(BASE)1",#N/A,FALSE,"MO(BASE)";"MO(BASE)2",#N/A,FALSE,"MO(BASE)"}</definedName>
    <definedName name="wrn.MO.d" localSheetId="10" hidden="1">{"MO(BASE)",#N/A,FALSE,"MO(BASE)";"MO(BASE)1",#N/A,FALSE,"MO(BASE)";"MO(BASE)2",#N/A,FALSE,"MO(BASE)"}</definedName>
    <definedName name="wrn.MO.d" hidden="1">{"MO(BASE)",#N/A,FALSE,"MO(BASE)";"MO(BASE)1",#N/A,FALSE,"MO(BASE)";"MO(BASE)2",#N/A,FALSE,"MO(BASE)"}</definedName>
    <definedName name="wrn.MOa" localSheetId="2" hidden="1">{"MO(BASE)",#N/A,FALSE,"MO(BASE)";"MO(BASE)1",#N/A,FALSE,"MO(BASE)";"MO(BASE)2",#N/A,FALSE,"MO(BASE)"}</definedName>
    <definedName name="wrn.MOa" localSheetId="1" hidden="1">{"MO(BASE)",#N/A,FALSE,"MO(BASE)";"MO(BASE)1",#N/A,FALSE,"MO(BASE)";"MO(BASE)2",#N/A,FALSE,"MO(BASE)"}</definedName>
    <definedName name="wrn.MOa" localSheetId="3" hidden="1">{"MO(BASE)",#N/A,FALSE,"MO(BASE)";"MO(BASE)1",#N/A,FALSE,"MO(BASE)";"MO(BASE)2",#N/A,FALSE,"MO(BASE)"}</definedName>
    <definedName name="wrn.MOa" localSheetId="10" hidden="1">{"MO(BASE)",#N/A,FALSE,"MO(BASE)";"MO(BASE)1",#N/A,FALSE,"MO(BASE)";"MO(BASE)2",#N/A,FALSE,"MO(BASE)"}</definedName>
    <definedName name="wrn.MOa" hidden="1">{"MO(BASE)",#N/A,FALSE,"MO(BASE)";"MO(BASE)1",#N/A,FALSE,"MO(BASE)";"MO(BASE)2",#N/A,FALSE,"MO(BASE)"}</definedName>
    <definedName name="wrn.MONEDA._.99." localSheetId="2" hidden="1">{"3",#N/A,FALSE,"Flujos Caja - Mon. 1999";"INGRESOS MONEDA 1999",#N/A,FALSE,"Flujos Caja - Mon. 1999"}</definedName>
    <definedName name="wrn.MONEDA._.99." localSheetId="1" hidden="1">{"3",#N/A,FALSE,"Flujos Caja - Mon. 1999";"INGRESOS MONEDA 1999",#N/A,FALSE,"Flujos Caja - Mon. 1999"}</definedName>
    <definedName name="wrn.MONEDA._.99." localSheetId="3" hidden="1">{"3",#N/A,FALSE,"Flujos Caja - Mon. 1999";"INGRESOS MONEDA 1999",#N/A,FALSE,"Flujos Caja - Mon. 1999"}</definedName>
    <definedName name="wrn.MONEDA._.99." localSheetId="10" hidden="1">{"3",#N/A,FALSE,"Flujos Caja - Mon. 1999";"INGRESOS MONEDA 1999",#N/A,FALSE,"Flujos Caja - Mon. 1999"}</definedName>
    <definedName name="wrn.MONEDA._.99." hidden="1">{"3",#N/A,FALSE,"Flujos Caja - Mon. 1999";"INGRESOS MONEDA 1999",#N/A,FALSE,"Flujos Caja - Mon. 1999"}</definedName>
    <definedName name="wrn.Monthly._.Business._.Performance._.Review." localSheetId="2"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Monthly._.Business._.Performance._.Review." localSheetId="1"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Monthly._.Business._.Performance._.Review." localSheetId="3"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Monthly._.Business._.Performance._.Review." localSheetId="10"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Monthly._.Business._.Performance._.Review."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Monthly._.Business._.Report." localSheetId="2"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Monthly._.Business._.Report." localSheetId="1"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Monthly._.Business._.Report." localSheetId="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Monthly._.Business._.Report." localSheetId="10"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Monthly._.Business._.Report."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Nelson._.Summary." localSheetId="2" hidden="1">{#N/A,#N/A,FALSE,"subcontract"}</definedName>
    <definedName name="wrn.Nelson._.Summary." localSheetId="1" hidden="1">{#N/A,#N/A,FALSE,"subcontract"}</definedName>
    <definedName name="wrn.Nelson._.Summary." localSheetId="3" hidden="1">{#N/A,#N/A,FALSE,"subcontract"}</definedName>
    <definedName name="wrn.Nelson._.Summary." localSheetId="10" hidden="1">{#N/A,#N/A,FALSE,"subcontract"}</definedName>
    <definedName name="wrn.Nelson._.Summary." hidden="1">{#N/A,#N/A,FALSE,"subcontract"}</definedName>
    <definedName name="wrn.new." localSheetId="2" hidden="1">{"Summary",#N/A,TRUE,"SUM";#N/A,#N/A,TRUE,"HO-TOTAL";"Field Services",#N/A,TRUE,"Fld Svcs";"Expat Schedule",#N/A,TRUE,"EXPAT Policy";"Expat Rates",#N/A,TRUE,"Expat Rates&amp;TAX";"Expat Policy",#N/A,TRUE,"EXPAT Policy";"Expat Assignment",#N/A,TRUE,"EXPAT Policy";"TCN Rates",#N/A,TRUE,"Toronto Rates&amp;TAX";"Santiago Rates",#N/A,TRUE,"Santiago Rates&amp;TAX"}</definedName>
    <definedName name="wrn.new." localSheetId="1" hidden="1">{"Summary",#N/A,TRUE,"SUM";#N/A,#N/A,TRUE,"HO-TOTAL";"Field Services",#N/A,TRUE,"Fld Svcs";"Expat Schedule",#N/A,TRUE,"EXPAT Policy";"Expat Rates",#N/A,TRUE,"Expat Rates&amp;TAX";"Expat Policy",#N/A,TRUE,"EXPAT Policy";"Expat Assignment",#N/A,TRUE,"EXPAT Policy";"TCN Rates",#N/A,TRUE,"Toronto Rates&amp;TAX";"Santiago Rates",#N/A,TRUE,"Santiago Rates&amp;TAX"}</definedName>
    <definedName name="wrn.new." localSheetId="3" hidden="1">{"Summary",#N/A,TRUE,"SUM";#N/A,#N/A,TRUE,"HO-TOTAL";"Field Services",#N/A,TRUE,"Fld Svcs";"Expat Schedule",#N/A,TRUE,"EXPAT Policy";"Expat Rates",#N/A,TRUE,"Expat Rates&amp;TAX";"Expat Policy",#N/A,TRUE,"EXPAT Policy";"Expat Assignment",#N/A,TRUE,"EXPAT Policy";"TCN Rates",#N/A,TRUE,"Toronto Rates&amp;TAX";"Santiago Rates",#N/A,TRUE,"Santiago Rates&amp;TAX"}</definedName>
    <definedName name="wrn.new." localSheetId="10" hidden="1">{"Summary",#N/A,TRUE,"SUM";#N/A,#N/A,TRUE,"HO-TOTAL";"Field Services",#N/A,TRUE,"Fld Svcs";"Expat Schedule",#N/A,TRUE,"EXPAT Policy";"Expat Rates",#N/A,TRUE,"Expat Rates&amp;TAX";"Expat Policy",#N/A,TRUE,"EXPAT Policy";"Expat Assignment",#N/A,TRUE,"EXPAT Policy";"TCN Rates",#N/A,TRUE,"Toronto Rates&amp;TAX";"Santiago Rates",#N/A,TRUE,"Santiago Rates&amp;TAX"}</definedName>
    <definedName name="wrn.new." hidden="1">{"Summary",#N/A,TRUE,"SUM";#N/A,#N/A,TRUE,"HO-TOTAL";"Field Services",#N/A,TRUE,"Fld Svcs";"Expat Schedule",#N/A,TRUE,"EXPAT Policy";"Expat Rates",#N/A,TRUE,"Expat Rates&amp;TAX";"Expat Policy",#N/A,TRUE,"EXPAT Policy";"Expat Assignment",#N/A,TRUE,"EXPAT Policy";"TCN Rates",#N/A,TRUE,"Toronto Rates&amp;TAX";"Santiago Rates",#N/A,TRUE,"Santiago Rates&amp;TAX"}</definedName>
    <definedName name="wrn.op1." localSheetId="2" hidden="1">{"cuadro1",#N/A,FALSE,"Cam buz camión Opción 1";"cuadro2",#N/A,FALSE,"Cam buz camión Opción 1";"cuadro3",#N/A,FALSE,"Cam buz camión Opción 1";"cuadro4",#N/A,FALSE,"Cam buz camión Opción 1";"cuadro5",#N/A,FALSE,"Cam buz camión Opción 1"}</definedName>
    <definedName name="wrn.op1." localSheetId="1" hidden="1">{"cuadro1",#N/A,FALSE,"Cam buz camión Opción 1";"cuadro2",#N/A,FALSE,"Cam buz camión Opción 1";"cuadro3",#N/A,FALSE,"Cam buz camión Opción 1";"cuadro4",#N/A,FALSE,"Cam buz camión Opción 1";"cuadro5",#N/A,FALSE,"Cam buz camión Opción 1"}</definedName>
    <definedName name="wrn.op1." localSheetId="3" hidden="1">{"cuadro1",#N/A,FALSE,"Cam buz camión Opción 1";"cuadro2",#N/A,FALSE,"Cam buz camión Opción 1";"cuadro3",#N/A,FALSE,"Cam buz camión Opción 1";"cuadro4",#N/A,FALSE,"Cam buz camión Opción 1";"cuadro5",#N/A,FALSE,"Cam buz camión Opción 1"}</definedName>
    <definedName name="wrn.op1." localSheetId="10" hidden="1">{"cuadro1",#N/A,FALSE,"Cam buz camión Opción 1";"cuadro2",#N/A,FALSE,"Cam buz camión Opción 1";"cuadro3",#N/A,FALSE,"Cam buz camión Opción 1";"cuadro4",#N/A,FALSE,"Cam buz camión Opción 1";"cuadro5",#N/A,FALSE,"Cam buz camión Opción 1"}</definedName>
    <definedName name="wrn.op1." hidden="1">{"cuadro1",#N/A,FALSE,"Cam buz camión Opción 1";"cuadro2",#N/A,FALSE,"Cam buz camión Opción 1";"cuadro3",#N/A,FALSE,"Cam buz camión Opción 1";"cuadro4",#N/A,FALSE,"Cam buz camión Opción 1";"cuadro5",#N/A,FALSE,"Cam buz camión Opción 1"}</definedName>
    <definedName name="wrn.op2" localSheetId="2" hidden="1">{"cuadro1",#N/A,FALSE,"Buzon Camion Opción 3";"cuadro2",#N/A,FALSE,"Buzon Camion Opción 3";"cuadro3",#N/A,FALSE,"Buzon Camion Opción 3";"cuadro4",#N/A,FALSE,"Buzon Camion Opción 3"}</definedName>
    <definedName name="wrn.op2" localSheetId="1" hidden="1">{"cuadro1",#N/A,FALSE,"Buzon Camion Opción 3";"cuadro2",#N/A,FALSE,"Buzon Camion Opción 3";"cuadro3",#N/A,FALSE,"Buzon Camion Opción 3";"cuadro4",#N/A,FALSE,"Buzon Camion Opción 3"}</definedName>
    <definedName name="wrn.op2" localSheetId="3" hidden="1">{"cuadro1",#N/A,FALSE,"Buzon Camion Opción 3";"cuadro2",#N/A,FALSE,"Buzon Camion Opción 3";"cuadro3",#N/A,FALSE,"Buzon Camion Opción 3";"cuadro4",#N/A,FALSE,"Buzon Camion Opción 3"}</definedName>
    <definedName name="wrn.op2" localSheetId="10" hidden="1">{"cuadro1",#N/A,FALSE,"Buzon Camion Opción 3";"cuadro2",#N/A,FALSE,"Buzon Camion Opción 3";"cuadro3",#N/A,FALSE,"Buzon Camion Opción 3";"cuadro4",#N/A,FALSE,"Buzon Camion Opción 3"}</definedName>
    <definedName name="wrn.op2" hidden="1">{"cuadro1",#N/A,FALSE,"Buzon Camion Opción 3";"cuadro2",#N/A,FALSE,"Buzon Camion Opción 3";"cuadro3",#N/A,FALSE,"Buzon Camion Opción 3";"cuadro4",#N/A,FALSE,"Buzon Camion Opción 3"}</definedName>
    <definedName name="wrn.op2." localSheetId="2" hidden="1">{"cuadro1",#N/A,FALSE,"LHD CAMION Opción 2";"cuadro2",#N/A,FALSE,"LHD CAMION Opción 2";"cuadro3",#N/A,FALSE,"LHD CAMION Opción 2";"cuadro4",#N/A,FALSE,"LHD CAMION Opción 2"}</definedName>
    <definedName name="wrn.op2." localSheetId="1" hidden="1">{"cuadro1",#N/A,FALSE,"LHD CAMION Opción 2";"cuadro2",#N/A,FALSE,"LHD CAMION Opción 2";"cuadro3",#N/A,FALSE,"LHD CAMION Opción 2";"cuadro4",#N/A,FALSE,"LHD CAMION Opción 2"}</definedName>
    <definedName name="wrn.op2." localSheetId="3" hidden="1">{"cuadro1",#N/A,FALSE,"LHD CAMION Opción 2";"cuadro2",#N/A,FALSE,"LHD CAMION Opción 2";"cuadro3",#N/A,FALSE,"LHD CAMION Opción 2";"cuadro4",#N/A,FALSE,"LHD CAMION Opción 2"}</definedName>
    <definedName name="wrn.op2." localSheetId="10" hidden="1">{"cuadro1",#N/A,FALSE,"LHD CAMION Opción 2";"cuadro2",#N/A,FALSE,"LHD CAMION Opción 2";"cuadro3",#N/A,FALSE,"LHD CAMION Opción 2";"cuadro4",#N/A,FALSE,"LHD CAMION Opción 2"}</definedName>
    <definedName name="wrn.op2." hidden="1">{"cuadro1",#N/A,FALSE,"LHD CAMION Opción 2";"cuadro2",#N/A,FALSE,"LHD CAMION Opción 2";"cuadro3",#N/A,FALSE,"LHD CAMION Opción 2";"cuadro4",#N/A,FALSE,"LHD CAMION Opción 2"}</definedName>
    <definedName name="wrn.op3." localSheetId="2" hidden="1">{"cuadro1",#N/A,FALSE,"Buzon Camion Opción 3";"cuadro2",#N/A,FALSE,"Buzon Camion Opción 3";"cuadro3",#N/A,FALSE,"Buzon Camion Opción 3";"cuadro4",#N/A,FALSE,"Buzon Camion Opción 3"}</definedName>
    <definedName name="wrn.op3." localSheetId="1" hidden="1">{"cuadro1",#N/A,FALSE,"Buzon Camion Opción 3";"cuadro2",#N/A,FALSE,"Buzon Camion Opción 3";"cuadro3",#N/A,FALSE,"Buzon Camion Opción 3";"cuadro4",#N/A,FALSE,"Buzon Camion Opción 3"}</definedName>
    <definedName name="wrn.op3." localSheetId="3" hidden="1">{"cuadro1",#N/A,FALSE,"Buzon Camion Opción 3";"cuadro2",#N/A,FALSE,"Buzon Camion Opción 3";"cuadro3",#N/A,FALSE,"Buzon Camion Opción 3";"cuadro4",#N/A,FALSE,"Buzon Camion Opción 3"}</definedName>
    <definedName name="wrn.op3." localSheetId="10" hidden="1">{"cuadro1",#N/A,FALSE,"Buzon Camion Opción 3";"cuadro2",#N/A,FALSE,"Buzon Camion Opción 3";"cuadro3",#N/A,FALSE,"Buzon Camion Opción 3";"cuadro4",#N/A,FALSE,"Buzon Camion Opción 3"}</definedName>
    <definedName name="wrn.op3." hidden="1">{"cuadro1",#N/A,FALSE,"Buzon Camion Opción 3";"cuadro2",#N/A,FALSE,"Buzon Camion Opción 3";"cuadro3",#N/A,FALSE,"Buzon Camion Opción 3";"cuadro4",#N/A,FALSE,"Buzon Camion Opción 3"}</definedName>
    <definedName name="wrn.op4." localSheetId="2" hidden="1">{"cuadro1",#N/A,FALSE,"Buzon FFCC Opción 4";"cuadro2",#N/A,FALSE,"Buzon FFCC Opción 4";"cuadro3",#N/A,FALSE,"Buzon FFCC Opción 4";"cuadro4",#N/A,FALSE,"Buzon FFCC Opción 4"}</definedName>
    <definedName name="wrn.op4." localSheetId="1" hidden="1">{"cuadro1",#N/A,FALSE,"Buzon FFCC Opción 4";"cuadro2",#N/A,FALSE,"Buzon FFCC Opción 4";"cuadro3",#N/A,FALSE,"Buzon FFCC Opción 4";"cuadro4",#N/A,FALSE,"Buzon FFCC Opción 4"}</definedName>
    <definedName name="wrn.op4." localSheetId="3" hidden="1">{"cuadro1",#N/A,FALSE,"Buzon FFCC Opción 4";"cuadro2",#N/A,FALSE,"Buzon FFCC Opción 4";"cuadro3",#N/A,FALSE,"Buzon FFCC Opción 4";"cuadro4",#N/A,FALSE,"Buzon FFCC Opción 4"}</definedName>
    <definedName name="wrn.op4." localSheetId="10" hidden="1">{"cuadro1",#N/A,FALSE,"Buzon FFCC Opción 4";"cuadro2",#N/A,FALSE,"Buzon FFCC Opción 4";"cuadro3",#N/A,FALSE,"Buzon FFCC Opción 4";"cuadro4",#N/A,FALSE,"Buzon FFCC Opción 4"}</definedName>
    <definedName name="wrn.op4." hidden="1">{"cuadro1",#N/A,FALSE,"Buzon FFCC Opción 4";"cuadro2",#N/A,FALSE,"Buzon FFCC Opción 4";"cuadro3",#N/A,FALSE,"Buzon FFCC Opción 4";"cuadro4",#N/A,FALSE,"Buzon FFCC Opción 4"}</definedName>
    <definedName name="wrn.op5." localSheetId="2" hidden="1">{"cuadro1",#N/A,FALSE,"Camara buz ffcc Opción 5";"cuadro2",#N/A,FALSE,"Camara buz ffcc Opción 5";"cuadro3",#N/A,FALSE,"Camara buz ffcc Opción 5";"cuadro4",#N/A,FALSE,"Camara buz ffcc Opción 5"}</definedName>
    <definedName name="wrn.op5." localSheetId="1" hidden="1">{"cuadro1",#N/A,FALSE,"Camara buz ffcc Opción 5";"cuadro2",#N/A,FALSE,"Camara buz ffcc Opción 5";"cuadro3",#N/A,FALSE,"Camara buz ffcc Opción 5";"cuadro4",#N/A,FALSE,"Camara buz ffcc Opción 5"}</definedName>
    <definedName name="wrn.op5." localSheetId="3" hidden="1">{"cuadro1",#N/A,FALSE,"Camara buz ffcc Opción 5";"cuadro2",#N/A,FALSE,"Camara buz ffcc Opción 5";"cuadro3",#N/A,FALSE,"Camara buz ffcc Opción 5";"cuadro4",#N/A,FALSE,"Camara buz ffcc Opción 5"}</definedName>
    <definedName name="wrn.op5." localSheetId="10" hidden="1">{"cuadro1",#N/A,FALSE,"Camara buz ffcc Opción 5";"cuadro2",#N/A,FALSE,"Camara buz ffcc Opción 5";"cuadro3",#N/A,FALSE,"Camara buz ffcc Opción 5";"cuadro4",#N/A,FALSE,"Camara buz ffcc Opción 5"}</definedName>
    <definedName name="wrn.op5." hidden="1">{"cuadro1",#N/A,FALSE,"Camara buz ffcc Opción 5";"cuadro2",#N/A,FALSE,"Camara buz ffcc Opción 5";"cuadro3",#N/A,FALSE,"Camara buz ffcc Opción 5";"cuadro4",#N/A,FALSE,"Camara buz ffcc Opción 5"}</definedName>
    <definedName name="wrn.Pages._.1._.to._.11." localSheetId="2" hidden="1">{#N/A,#N/A,FALSE,"Cover";#N/A,#N/A,FALSE,"Contents";#N/A,#N/A,FALSE,"Exec Sum";#N/A,#N/A,FALSE,"Operations";#N/A,#N/A,FALSE,"Operations 2";#N/A,#N/A,FALSE,"Cost - YTD";#N/A,#N/A,FALSE,"Cost - Full";#N/A,#N/A,FALSE,"Income Stmt";#N/A,#N/A,FALSE,"Profit Margin";#N/A,#N/A,FALSE,"Variance Profit";#N/A,#N/A,FALSE,"EVA"}</definedName>
    <definedName name="wrn.Pages._.1._.to._.11." localSheetId="1" hidden="1">{#N/A,#N/A,FALSE,"Cover";#N/A,#N/A,FALSE,"Contents";#N/A,#N/A,FALSE,"Exec Sum";#N/A,#N/A,FALSE,"Operations";#N/A,#N/A,FALSE,"Operations 2";#N/A,#N/A,FALSE,"Cost - YTD";#N/A,#N/A,FALSE,"Cost - Full";#N/A,#N/A,FALSE,"Income Stmt";#N/A,#N/A,FALSE,"Profit Margin";#N/A,#N/A,FALSE,"Variance Profit";#N/A,#N/A,FALSE,"EVA"}</definedName>
    <definedName name="wrn.Pages._.1._.to._.11." localSheetId="3" hidden="1">{#N/A,#N/A,FALSE,"Cover";#N/A,#N/A,FALSE,"Contents";#N/A,#N/A,FALSE,"Exec Sum";#N/A,#N/A,FALSE,"Operations";#N/A,#N/A,FALSE,"Operations 2";#N/A,#N/A,FALSE,"Cost - YTD";#N/A,#N/A,FALSE,"Cost - Full";#N/A,#N/A,FALSE,"Income Stmt";#N/A,#N/A,FALSE,"Profit Margin";#N/A,#N/A,FALSE,"Variance Profit";#N/A,#N/A,FALSE,"EVA"}</definedName>
    <definedName name="wrn.Pages._.1._.to._.11." localSheetId="10" hidden="1">{#N/A,#N/A,FALSE,"Cover";#N/A,#N/A,FALSE,"Contents";#N/A,#N/A,FALSE,"Exec Sum";#N/A,#N/A,FALSE,"Operations";#N/A,#N/A,FALSE,"Operations 2";#N/A,#N/A,FALSE,"Cost - YTD";#N/A,#N/A,FALSE,"Cost - Full";#N/A,#N/A,FALSE,"Income Stmt";#N/A,#N/A,FALSE,"Profit Margin";#N/A,#N/A,FALSE,"Variance Profit";#N/A,#N/A,FALSE,"EVA"}</definedName>
    <definedName name="wrn.Pages._.1._.to._.11." hidden="1">{#N/A,#N/A,FALSE,"Cover";#N/A,#N/A,FALSE,"Contents";#N/A,#N/A,FALSE,"Exec Sum";#N/A,#N/A,FALSE,"Operations";#N/A,#N/A,FALSE,"Operations 2";#N/A,#N/A,FALSE,"Cost - YTD";#N/A,#N/A,FALSE,"Cost - Full";#N/A,#N/A,FALSE,"Income Stmt";#N/A,#N/A,FALSE,"Profit Margin";#N/A,#N/A,FALSE,"Variance Profit";#N/A,#N/A,FALSE,"EVA"}</definedName>
    <definedName name="wrn.Pages._.12._.to._.21." localSheetId="2" hidden="1">{#N/A,#N/A,FALSE,"Safety";#N/A,#N/A,FALSE,"Quality";#N/A,#N/A,FALSE,"Inventory";#N/A,#N/A,FALSE,"Asset Use";#N/A,#N/A,FALSE,"Stripping";#N/A,#N/A,FALSE,"Stripping 2 ";#N/A,#N/A,FALSE,"Extraction";#N/A,#N/A,FALSE,"Processing";#N/A,#N/A,FALSE,"Despatch";#N/A,#N/A,FALSE,"Environment";#N/A,#N/A,FALSE,"Environment 2"}</definedName>
    <definedName name="wrn.Pages._.12._.to._.21." localSheetId="1" hidden="1">{#N/A,#N/A,FALSE,"Safety";#N/A,#N/A,FALSE,"Quality";#N/A,#N/A,FALSE,"Inventory";#N/A,#N/A,FALSE,"Asset Use";#N/A,#N/A,FALSE,"Stripping";#N/A,#N/A,FALSE,"Stripping 2 ";#N/A,#N/A,FALSE,"Extraction";#N/A,#N/A,FALSE,"Processing";#N/A,#N/A,FALSE,"Despatch";#N/A,#N/A,FALSE,"Environment";#N/A,#N/A,FALSE,"Environment 2"}</definedName>
    <definedName name="wrn.Pages._.12._.to._.21." localSheetId="3" hidden="1">{#N/A,#N/A,FALSE,"Safety";#N/A,#N/A,FALSE,"Quality";#N/A,#N/A,FALSE,"Inventory";#N/A,#N/A,FALSE,"Asset Use";#N/A,#N/A,FALSE,"Stripping";#N/A,#N/A,FALSE,"Stripping 2 ";#N/A,#N/A,FALSE,"Extraction";#N/A,#N/A,FALSE,"Processing";#N/A,#N/A,FALSE,"Despatch";#N/A,#N/A,FALSE,"Environment";#N/A,#N/A,FALSE,"Environment 2"}</definedName>
    <definedName name="wrn.Pages._.12._.to._.21." localSheetId="10" hidden="1">{#N/A,#N/A,FALSE,"Safety";#N/A,#N/A,FALSE,"Quality";#N/A,#N/A,FALSE,"Inventory";#N/A,#N/A,FALSE,"Asset Use";#N/A,#N/A,FALSE,"Stripping";#N/A,#N/A,FALSE,"Stripping 2 ";#N/A,#N/A,FALSE,"Extraction";#N/A,#N/A,FALSE,"Processing";#N/A,#N/A,FALSE,"Despatch";#N/A,#N/A,FALSE,"Environment";#N/A,#N/A,FALSE,"Environment 2"}</definedName>
    <definedName name="wrn.Pages._.12._.to._.21." hidden="1">{#N/A,#N/A,FALSE,"Safety";#N/A,#N/A,FALSE,"Quality";#N/A,#N/A,FALSE,"Inventory";#N/A,#N/A,FALSE,"Asset Use";#N/A,#N/A,FALSE,"Stripping";#N/A,#N/A,FALSE,"Stripping 2 ";#N/A,#N/A,FALSE,"Extraction";#N/A,#N/A,FALSE,"Processing";#N/A,#N/A,FALSE,"Despatch";#N/A,#N/A,FALSE,"Environment";#N/A,#N/A,FALSE,"Environment 2"}</definedName>
    <definedName name="wrn.Pages._.22._.to._.End." localSheetId="2" hidden="1">{#N/A,#N/A,FALSE,"Maintain";#N/A,#N/A,FALSE,"Personnel";#N/A,#N/A,FALSE,"Labour";#N/A,#N/A,FALSE,"Control Costs";#N/A,#N/A,FALSE,"Quality Assurance";#N/A,#N/A,FALSE,"Quality Comments"}</definedName>
    <definedName name="wrn.Pages._.22._.to._.End." localSheetId="1" hidden="1">{#N/A,#N/A,FALSE,"Maintain";#N/A,#N/A,FALSE,"Personnel";#N/A,#N/A,FALSE,"Labour";#N/A,#N/A,FALSE,"Control Costs";#N/A,#N/A,FALSE,"Quality Assurance";#N/A,#N/A,FALSE,"Quality Comments"}</definedName>
    <definedName name="wrn.Pages._.22._.to._.End." localSheetId="3" hidden="1">{#N/A,#N/A,FALSE,"Maintain";#N/A,#N/A,FALSE,"Personnel";#N/A,#N/A,FALSE,"Labour";#N/A,#N/A,FALSE,"Control Costs";#N/A,#N/A,FALSE,"Quality Assurance";#N/A,#N/A,FALSE,"Quality Comments"}</definedName>
    <definedName name="wrn.Pages._.22._.to._.End." localSheetId="10" hidden="1">{#N/A,#N/A,FALSE,"Maintain";#N/A,#N/A,FALSE,"Personnel";#N/A,#N/A,FALSE,"Labour";#N/A,#N/A,FALSE,"Control Costs";#N/A,#N/A,FALSE,"Quality Assurance";#N/A,#N/A,FALSE,"Quality Comments"}</definedName>
    <definedName name="wrn.Pages._.22._.to._.End." hidden="1">{#N/A,#N/A,FALSE,"Maintain";#N/A,#N/A,FALSE,"Personnel";#N/A,#N/A,FALSE,"Labour";#N/A,#N/A,FALSE,"Control Costs";#N/A,#N/A,FALSE,"Quality Assurance";#N/A,#N/A,FALSE,"Quality Comments"}</definedName>
    <definedName name="wrn.PARTIAL._.REPORT." localSheetId="2" hidden="1">{#N/A,#N/A,FALSE,"US$";#N/A,#N/A,FALSE,"SUMMARY";#N/A,#N/A,FALSE,"DET.SUMM";#N/A,#N/A,FALSE,"BACK-UP";#N/A,#N/A,FALSE,"INDIRECTS"}</definedName>
    <definedName name="wrn.PARTIAL._.REPORT." localSheetId="1" hidden="1">{#N/A,#N/A,FALSE,"US$";#N/A,#N/A,FALSE,"SUMMARY";#N/A,#N/A,FALSE,"DET.SUMM";#N/A,#N/A,FALSE,"BACK-UP";#N/A,#N/A,FALSE,"INDIRECTS"}</definedName>
    <definedName name="wrn.PARTIAL._.REPORT." localSheetId="3" hidden="1">{#N/A,#N/A,FALSE,"US$";#N/A,#N/A,FALSE,"SUMMARY";#N/A,#N/A,FALSE,"DET.SUMM";#N/A,#N/A,FALSE,"BACK-UP";#N/A,#N/A,FALSE,"INDIRECTS"}</definedName>
    <definedName name="wrn.PARTIAL._.REPORT." localSheetId="10" hidden="1">{#N/A,#N/A,FALSE,"US$";#N/A,#N/A,FALSE,"SUMMARY";#N/A,#N/A,FALSE,"DET.SUMM";#N/A,#N/A,FALSE,"BACK-UP";#N/A,#N/A,FALSE,"INDIRECTS"}</definedName>
    <definedName name="wrn.PARTIAL._.REPORT." hidden="1">{#N/A,#N/A,FALSE,"US$";#N/A,#N/A,FALSE,"SUMMARY";#N/A,#N/A,FALSE,"DET.SUMM";#N/A,#N/A,FALSE,"BACK-UP";#N/A,#N/A,FALSE,"INDIRECTS"}</definedName>
    <definedName name="wrn.pendientes." localSheetId="2" hidden="1">{#N/A,#N/A,FALSE,"PEND INC";#N/A,#N/A,FALSE,"PEND MINM"}</definedName>
    <definedName name="wrn.pendientes." localSheetId="1" hidden="1">{#N/A,#N/A,FALSE,"PEND INC";#N/A,#N/A,FALSE,"PEND MINM"}</definedName>
    <definedName name="wrn.pendientes." localSheetId="3" hidden="1">{#N/A,#N/A,FALSE,"PEND INC";#N/A,#N/A,FALSE,"PEND MINM"}</definedName>
    <definedName name="wrn.pendientes." localSheetId="10" hidden="1">{#N/A,#N/A,FALSE,"PEND INC";#N/A,#N/A,FALSE,"PEND MINM"}</definedName>
    <definedName name="wrn.pendientes." hidden="1">{#N/A,#N/A,FALSE,"PEND INC";#N/A,#N/A,FALSE,"PEND MINM"}</definedName>
    <definedName name="wrn.pendientes.b" localSheetId="2" hidden="1">{#N/A,#N/A,FALSE,"PEND INC";#N/A,#N/A,FALSE,"PEND MINM"}</definedName>
    <definedName name="wrn.pendientes.b" localSheetId="1" hidden="1">{#N/A,#N/A,FALSE,"PEND INC";#N/A,#N/A,FALSE,"PEND MINM"}</definedName>
    <definedName name="wrn.pendientes.b" localSheetId="3" hidden="1">{#N/A,#N/A,FALSE,"PEND INC";#N/A,#N/A,FALSE,"PEND MINM"}</definedName>
    <definedName name="wrn.pendientes.b" localSheetId="10" hidden="1">{#N/A,#N/A,FALSE,"PEND INC";#N/A,#N/A,FALSE,"PEND MINM"}</definedName>
    <definedName name="wrn.pendientes.b" hidden="1">{#N/A,#N/A,FALSE,"PEND INC";#N/A,#N/A,FALSE,"PEND MINM"}</definedName>
    <definedName name="wrn.pendientes.c" localSheetId="2" hidden="1">{#N/A,#N/A,FALSE,"PEND INC";#N/A,#N/A,FALSE,"PEND MINM"}</definedName>
    <definedName name="wrn.pendientes.c" localSheetId="1" hidden="1">{#N/A,#N/A,FALSE,"PEND INC";#N/A,#N/A,FALSE,"PEND MINM"}</definedName>
    <definedName name="wrn.pendientes.c" localSheetId="3" hidden="1">{#N/A,#N/A,FALSE,"PEND INC";#N/A,#N/A,FALSE,"PEND MINM"}</definedName>
    <definedName name="wrn.pendientes.c" localSheetId="10" hidden="1">{#N/A,#N/A,FALSE,"PEND INC";#N/A,#N/A,FALSE,"PEND MINM"}</definedName>
    <definedName name="wrn.pendientes.c" hidden="1">{#N/A,#N/A,FALSE,"PEND INC";#N/A,#N/A,FALSE,"PEND MINM"}</definedName>
    <definedName name="wrn.pendientes.d" localSheetId="2" hidden="1">{#N/A,#N/A,FALSE,"PEND INC";#N/A,#N/A,FALSE,"PEND MINM"}</definedName>
    <definedName name="wrn.pendientes.d" localSheetId="1" hidden="1">{#N/A,#N/A,FALSE,"PEND INC";#N/A,#N/A,FALSE,"PEND MINM"}</definedName>
    <definedName name="wrn.pendientes.d" localSheetId="3" hidden="1">{#N/A,#N/A,FALSE,"PEND INC";#N/A,#N/A,FALSE,"PEND MINM"}</definedName>
    <definedName name="wrn.pendientes.d" localSheetId="10" hidden="1">{#N/A,#N/A,FALSE,"PEND INC";#N/A,#N/A,FALSE,"PEND MINM"}</definedName>
    <definedName name="wrn.pendientes.d" hidden="1">{#N/A,#N/A,FALSE,"PEND INC";#N/A,#N/A,FALSE,"PEND MINM"}</definedName>
    <definedName name="wrn.pendientesa" localSheetId="2" hidden="1">{#N/A,#N/A,FALSE,"PEND INC";#N/A,#N/A,FALSE,"PEND MINM"}</definedName>
    <definedName name="wrn.pendientesa" localSheetId="1" hidden="1">{#N/A,#N/A,FALSE,"PEND INC";#N/A,#N/A,FALSE,"PEND MINM"}</definedName>
    <definedName name="wrn.pendientesa" localSheetId="3" hidden="1">{#N/A,#N/A,FALSE,"PEND INC";#N/A,#N/A,FALSE,"PEND MINM"}</definedName>
    <definedName name="wrn.pendientesa" localSheetId="10" hidden="1">{#N/A,#N/A,FALSE,"PEND INC";#N/A,#N/A,FALSE,"PEND MINM"}</definedName>
    <definedName name="wrn.pendientesa" hidden="1">{#N/A,#N/A,FALSE,"PEND INC";#N/A,#N/A,FALSE,"PEND MINM"}</definedName>
    <definedName name="wrn.PERF._.REP." localSheetId="2"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wrn.PERF._.REP." localSheetId="1"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wrn.PERF._.REP." localSheetId="3"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wrn.PERF._.REP." localSheetId="10"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wrn.PERF._.REP."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wrn.pres_CAD." localSheetId="2" hidden="1">{#N/A,#N/A,TRUE,"SIT_ACT";#N/A,#N/A,TRUE,"ACTIV";#N/A,#N/A,TRUE,"FORMPAG";#N/A,#N/A,TRUE,"MEDEVE";#N/A,#N/A,TRUE,"EMP";#N/A,#N/A,TRUE,"SOL_AUT";#N/A,#N/A,TRUE,"caract";#N/A,#N/A,TRUE,"caract2";#N/A,#N/A,TRUE,"itemizado";#N/A,#N/A,TRUE,"gantt"}</definedName>
    <definedName name="wrn.pres_CAD." localSheetId="1" hidden="1">{#N/A,#N/A,TRUE,"SIT_ACT";#N/A,#N/A,TRUE,"ACTIV";#N/A,#N/A,TRUE,"FORMPAG";#N/A,#N/A,TRUE,"MEDEVE";#N/A,#N/A,TRUE,"EMP";#N/A,#N/A,TRUE,"SOL_AUT";#N/A,#N/A,TRUE,"caract";#N/A,#N/A,TRUE,"caract2";#N/A,#N/A,TRUE,"itemizado";#N/A,#N/A,TRUE,"gantt"}</definedName>
    <definedName name="wrn.pres_CAD." localSheetId="3" hidden="1">{#N/A,#N/A,TRUE,"SIT_ACT";#N/A,#N/A,TRUE,"ACTIV";#N/A,#N/A,TRUE,"FORMPAG";#N/A,#N/A,TRUE,"MEDEVE";#N/A,#N/A,TRUE,"EMP";#N/A,#N/A,TRUE,"SOL_AUT";#N/A,#N/A,TRUE,"caract";#N/A,#N/A,TRUE,"caract2";#N/A,#N/A,TRUE,"itemizado";#N/A,#N/A,TRUE,"gantt"}</definedName>
    <definedName name="wrn.pres_CAD." localSheetId="10" hidden="1">{#N/A,#N/A,TRUE,"SIT_ACT";#N/A,#N/A,TRUE,"ACTIV";#N/A,#N/A,TRUE,"FORMPAG";#N/A,#N/A,TRUE,"MEDEVE";#N/A,#N/A,TRUE,"EMP";#N/A,#N/A,TRUE,"SOL_AUT";#N/A,#N/A,TRUE,"caract";#N/A,#N/A,TRUE,"caract2";#N/A,#N/A,TRUE,"itemizado";#N/A,#N/A,TRUE,"gantt"}</definedName>
    <definedName name="wrn.pres_CAD." hidden="1">{#N/A,#N/A,TRUE,"SIT_ACT";#N/A,#N/A,TRUE,"ACTIV";#N/A,#N/A,TRUE,"FORMPAG";#N/A,#N/A,TRUE,"MEDEVE";#N/A,#N/A,TRUE,"EMP";#N/A,#N/A,TRUE,"SOL_AUT";#N/A,#N/A,TRUE,"caract";#N/A,#N/A,TRUE,"caract2";#N/A,#N/A,TRUE,"itemizado";#N/A,#N/A,TRUE,"gantt"}</definedName>
    <definedName name="wrn.presCAD" localSheetId="2" hidden="1">{#N/A,#N/A,TRUE,"SIT_ACT";#N/A,#N/A,TRUE,"ACTIV";#N/A,#N/A,TRUE,"FORMPAG";#N/A,#N/A,TRUE,"MEDEVE";#N/A,#N/A,TRUE,"EMP";#N/A,#N/A,TRUE,"SOL_AUT";#N/A,#N/A,TRUE,"caract";#N/A,#N/A,TRUE,"caract2";#N/A,#N/A,TRUE,"itemizado";#N/A,#N/A,TRUE,"gantt"}</definedName>
    <definedName name="wrn.presCAD" localSheetId="1" hidden="1">{#N/A,#N/A,TRUE,"SIT_ACT";#N/A,#N/A,TRUE,"ACTIV";#N/A,#N/A,TRUE,"FORMPAG";#N/A,#N/A,TRUE,"MEDEVE";#N/A,#N/A,TRUE,"EMP";#N/A,#N/A,TRUE,"SOL_AUT";#N/A,#N/A,TRUE,"caract";#N/A,#N/A,TRUE,"caract2";#N/A,#N/A,TRUE,"itemizado";#N/A,#N/A,TRUE,"gantt"}</definedName>
    <definedName name="wrn.presCAD" localSheetId="3" hidden="1">{#N/A,#N/A,TRUE,"SIT_ACT";#N/A,#N/A,TRUE,"ACTIV";#N/A,#N/A,TRUE,"FORMPAG";#N/A,#N/A,TRUE,"MEDEVE";#N/A,#N/A,TRUE,"EMP";#N/A,#N/A,TRUE,"SOL_AUT";#N/A,#N/A,TRUE,"caract";#N/A,#N/A,TRUE,"caract2";#N/A,#N/A,TRUE,"itemizado";#N/A,#N/A,TRUE,"gantt"}</definedName>
    <definedName name="wrn.presCAD" localSheetId="10" hidden="1">{#N/A,#N/A,TRUE,"SIT_ACT";#N/A,#N/A,TRUE,"ACTIV";#N/A,#N/A,TRUE,"FORMPAG";#N/A,#N/A,TRUE,"MEDEVE";#N/A,#N/A,TRUE,"EMP";#N/A,#N/A,TRUE,"SOL_AUT";#N/A,#N/A,TRUE,"caract";#N/A,#N/A,TRUE,"caract2";#N/A,#N/A,TRUE,"itemizado";#N/A,#N/A,TRUE,"gantt"}</definedName>
    <definedName name="wrn.presCAD" hidden="1">{#N/A,#N/A,TRUE,"SIT_ACT";#N/A,#N/A,TRUE,"ACTIV";#N/A,#N/A,TRUE,"FORMPAG";#N/A,#N/A,TRUE,"MEDEVE";#N/A,#N/A,TRUE,"EMP";#N/A,#N/A,TRUE,"SOL_AUT";#N/A,#N/A,TRUE,"caract";#N/A,#N/A,TRUE,"caract2";#N/A,#N/A,TRUE,"itemizado";#N/A,#N/A,TRUE,"gantt"}</definedName>
    <definedName name="wrn.Presupuesto." localSheetId="2" hidden="1">{#N/A,#N/A,FALSE,"Presupuesto"}</definedName>
    <definedName name="wrn.Presupuesto." localSheetId="1" hidden="1">{#N/A,#N/A,FALSE,"Presupuesto"}</definedName>
    <definedName name="wrn.Presupuesto." localSheetId="3" hidden="1">{#N/A,#N/A,FALSE,"Presupuesto"}</definedName>
    <definedName name="wrn.Presupuesto." localSheetId="10" hidden="1">{#N/A,#N/A,FALSE,"Presupuesto"}</definedName>
    <definedName name="wrn.Presupuesto." hidden="1">{#N/A,#N/A,FALSE,"Presupuesto"}</definedName>
    <definedName name="wrn.Print._.Base._.Case._.Statements." localSheetId="2"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_.Base._.Case._.Statements." localSheetId="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_.Base._.Case._.Statements." localSheetId="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_.Base._.Case._.Statements." localSheetId="10"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_.Base._.Case._.Statements."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1." localSheetId="2" hidden="1">{#N/A,#N/A,TRUE,"Est. de Fact.";#N/A,#N/A,TRUE,"Capitulo 19";#N/A,#N/A,TRUE,"Proyecto P855"}</definedName>
    <definedName name="wrn.print1." localSheetId="1" hidden="1">{#N/A,#N/A,TRUE,"Est. de Fact.";#N/A,#N/A,TRUE,"Capitulo 19";#N/A,#N/A,TRUE,"Proyecto P855"}</definedName>
    <definedName name="wrn.print1." localSheetId="3" hidden="1">{#N/A,#N/A,TRUE,"Est. de Fact.";#N/A,#N/A,TRUE,"Capitulo 19";#N/A,#N/A,TRUE,"Proyecto P855"}</definedName>
    <definedName name="wrn.print1." localSheetId="10" hidden="1">{#N/A,#N/A,TRUE,"Est. de Fact.";#N/A,#N/A,TRUE,"Capitulo 19";#N/A,#N/A,TRUE,"Proyecto P855"}</definedName>
    <definedName name="wrn.print1." hidden="1">{#N/A,#N/A,TRUE,"Est. de Fact.";#N/A,#N/A,TRUE,"Capitulo 19";#N/A,#N/A,TRUE,"Proyecto P855"}</definedName>
    <definedName name="wrn.print1a." localSheetId="2" hidden="1">{#N/A,#N/A,TRUE,"Est. de Fact.";#N/A,#N/A,TRUE,"Capitulo 19";#N/A,#N/A,TRUE,"Proyecto P855"}</definedName>
    <definedName name="wrn.print1a." localSheetId="1" hidden="1">{#N/A,#N/A,TRUE,"Est. de Fact.";#N/A,#N/A,TRUE,"Capitulo 19";#N/A,#N/A,TRUE,"Proyecto P855"}</definedName>
    <definedName name="wrn.print1a." localSheetId="3" hidden="1">{#N/A,#N/A,TRUE,"Est. de Fact.";#N/A,#N/A,TRUE,"Capitulo 19";#N/A,#N/A,TRUE,"Proyecto P855"}</definedName>
    <definedName name="wrn.print1a." localSheetId="10" hidden="1">{#N/A,#N/A,TRUE,"Est. de Fact.";#N/A,#N/A,TRUE,"Capitulo 19";#N/A,#N/A,TRUE,"Proyecto P855"}</definedName>
    <definedName name="wrn.print1a." hidden="1">{#N/A,#N/A,TRUE,"Est. de Fact.";#N/A,#N/A,TRUE,"Capitulo 19";#N/A,#N/A,TRUE,"Proyecto P855"}</definedName>
    <definedName name="wrn.print2." localSheetId="2" hidden="1">{#N/A,#N/A,TRUE,"Est. de Fact.";#N/A,#N/A,TRUE,"Capitulo 19";#N/A,#N/A,TRUE,"Proyecto P855"}</definedName>
    <definedName name="wrn.print2." localSheetId="1" hidden="1">{#N/A,#N/A,TRUE,"Est. de Fact.";#N/A,#N/A,TRUE,"Capitulo 19";#N/A,#N/A,TRUE,"Proyecto P855"}</definedName>
    <definedName name="wrn.print2." localSheetId="3" hidden="1">{#N/A,#N/A,TRUE,"Est. de Fact.";#N/A,#N/A,TRUE,"Capitulo 19";#N/A,#N/A,TRUE,"Proyecto P855"}</definedName>
    <definedName name="wrn.print2." localSheetId="10" hidden="1">{#N/A,#N/A,TRUE,"Est. de Fact.";#N/A,#N/A,TRUE,"Capitulo 19";#N/A,#N/A,TRUE,"Proyecto P855"}</definedName>
    <definedName name="wrn.print2." hidden="1">{#N/A,#N/A,TRUE,"Est. de Fact.";#N/A,#N/A,TRUE,"Capitulo 19";#N/A,#N/A,TRUE,"Proyecto P855"}</definedName>
    <definedName name="wrn.printall." localSheetId="2"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intall." localSheetId="1"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intall." localSheetId="3"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intall." localSheetId="10"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intall."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INTBAS." localSheetId="2" hidden="1">{#N/A,#N/A,FALSE,"Total_OC015";#N/A,#N/A,FALSE,"ADMIN";#N/A,#N/A,FALSE,"PROCES";#N/A,#N/A,FALSE,"mecan";#N/A,#N/A,FALSE,"civil";#N/A,#N/A,FALSE,"CAÑER";#N/A,#N/A,FALSE,"ELEC";#N/A,#N/A,FALSE,"INSTR"}</definedName>
    <definedName name="wrn.PRINTBAS." localSheetId="1" hidden="1">{#N/A,#N/A,FALSE,"Total_OC015";#N/A,#N/A,FALSE,"ADMIN";#N/A,#N/A,FALSE,"PROCES";#N/A,#N/A,FALSE,"mecan";#N/A,#N/A,FALSE,"civil";#N/A,#N/A,FALSE,"CAÑER";#N/A,#N/A,FALSE,"ELEC";#N/A,#N/A,FALSE,"INSTR"}</definedName>
    <definedName name="wrn.PRINTBAS." localSheetId="3" hidden="1">{#N/A,#N/A,FALSE,"Total_OC015";#N/A,#N/A,FALSE,"ADMIN";#N/A,#N/A,FALSE,"PROCES";#N/A,#N/A,FALSE,"mecan";#N/A,#N/A,FALSE,"civil";#N/A,#N/A,FALSE,"CAÑER";#N/A,#N/A,FALSE,"ELEC";#N/A,#N/A,FALSE,"INSTR"}</definedName>
    <definedName name="wrn.PRINTBAS." localSheetId="10" hidden="1">{#N/A,#N/A,FALSE,"Total_OC015";#N/A,#N/A,FALSE,"ADMIN";#N/A,#N/A,FALSE,"PROCES";#N/A,#N/A,FALSE,"mecan";#N/A,#N/A,FALSE,"civil";#N/A,#N/A,FALSE,"CAÑER";#N/A,#N/A,FALSE,"ELEC";#N/A,#N/A,FALSE,"INSTR"}</definedName>
    <definedName name="wrn.PRINTBAS." hidden="1">{#N/A,#N/A,FALSE,"Total_OC015";#N/A,#N/A,FALSE,"ADMIN";#N/A,#N/A,FALSE,"PROCES";#N/A,#N/A,FALSE,"mecan";#N/A,#N/A,FALSE,"civil";#N/A,#N/A,FALSE,"CAÑER";#N/A,#N/A,FALSE,"ELEC";#N/A,#N/A,FALSE,"INSTR"}</definedName>
    <definedName name="wrn.printbasa" localSheetId="2" hidden="1">{#N/A,#N/A,FALSE,"Total_OC015";#N/A,#N/A,FALSE,"ADMIN";#N/A,#N/A,FALSE,"PROCES";#N/A,#N/A,FALSE,"mecan";#N/A,#N/A,FALSE,"civil";#N/A,#N/A,FALSE,"CAÑER";#N/A,#N/A,FALSE,"ELEC";#N/A,#N/A,FALSE,"INSTR"}</definedName>
    <definedName name="wrn.printbasa" localSheetId="1" hidden="1">{#N/A,#N/A,FALSE,"Total_OC015";#N/A,#N/A,FALSE,"ADMIN";#N/A,#N/A,FALSE,"PROCES";#N/A,#N/A,FALSE,"mecan";#N/A,#N/A,FALSE,"civil";#N/A,#N/A,FALSE,"CAÑER";#N/A,#N/A,FALSE,"ELEC";#N/A,#N/A,FALSE,"INSTR"}</definedName>
    <definedName name="wrn.printbasa" localSheetId="3" hidden="1">{#N/A,#N/A,FALSE,"Total_OC015";#N/A,#N/A,FALSE,"ADMIN";#N/A,#N/A,FALSE,"PROCES";#N/A,#N/A,FALSE,"mecan";#N/A,#N/A,FALSE,"civil";#N/A,#N/A,FALSE,"CAÑER";#N/A,#N/A,FALSE,"ELEC";#N/A,#N/A,FALSE,"INSTR"}</definedName>
    <definedName name="wrn.printbasa" localSheetId="10" hidden="1">{#N/A,#N/A,FALSE,"Total_OC015";#N/A,#N/A,FALSE,"ADMIN";#N/A,#N/A,FALSE,"PROCES";#N/A,#N/A,FALSE,"mecan";#N/A,#N/A,FALSE,"civil";#N/A,#N/A,FALSE,"CAÑER";#N/A,#N/A,FALSE,"ELEC";#N/A,#N/A,FALSE,"INSTR"}</definedName>
    <definedName name="wrn.printbasa" hidden="1">{#N/A,#N/A,FALSE,"Total_OC015";#N/A,#N/A,FALSE,"ADMIN";#N/A,#N/A,FALSE,"PROCES";#N/A,#N/A,FALSE,"mecan";#N/A,#N/A,FALSE,"civil";#N/A,#N/A,FALSE,"CAÑER";#N/A,#N/A,FALSE,"ELEC";#N/A,#N/A,FALSE,"INSTR"}</definedName>
    <definedName name="wrn.printbasz." localSheetId="2" hidden="1">{#N/A,#N/A,FALSE,"Total_OC015";#N/A,#N/A,FALSE,"ADMIN";#N/A,#N/A,FALSE,"PROCES";#N/A,#N/A,FALSE,"mecan";#N/A,#N/A,FALSE,"civil";#N/A,#N/A,FALSE,"CAÑER";#N/A,#N/A,FALSE,"ELEC";#N/A,#N/A,FALSE,"INSTR"}</definedName>
    <definedName name="wrn.printbasz." localSheetId="1" hidden="1">{#N/A,#N/A,FALSE,"Total_OC015";#N/A,#N/A,FALSE,"ADMIN";#N/A,#N/A,FALSE,"PROCES";#N/A,#N/A,FALSE,"mecan";#N/A,#N/A,FALSE,"civil";#N/A,#N/A,FALSE,"CAÑER";#N/A,#N/A,FALSE,"ELEC";#N/A,#N/A,FALSE,"INSTR"}</definedName>
    <definedName name="wrn.printbasz." localSheetId="3" hidden="1">{#N/A,#N/A,FALSE,"Total_OC015";#N/A,#N/A,FALSE,"ADMIN";#N/A,#N/A,FALSE,"PROCES";#N/A,#N/A,FALSE,"mecan";#N/A,#N/A,FALSE,"civil";#N/A,#N/A,FALSE,"CAÑER";#N/A,#N/A,FALSE,"ELEC";#N/A,#N/A,FALSE,"INSTR"}</definedName>
    <definedName name="wrn.printbasz." localSheetId="10" hidden="1">{#N/A,#N/A,FALSE,"Total_OC015";#N/A,#N/A,FALSE,"ADMIN";#N/A,#N/A,FALSE,"PROCES";#N/A,#N/A,FALSE,"mecan";#N/A,#N/A,FALSE,"civil";#N/A,#N/A,FALSE,"CAÑER";#N/A,#N/A,FALSE,"ELEC";#N/A,#N/A,FALSE,"INSTR"}</definedName>
    <definedName name="wrn.printbasz." hidden="1">{#N/A,#N/A,FALSE,"Total_OC015";#N/A,#N/A,FALSE,"ADMIN";#N/A,#N/A,FALSE,"PROCES";#N/A,#N/A,FALSE,"mecan";#N/A,#N/A,FALSE,"civil";#N/A,#N/A,FALSE,"CAÑER";#N/A,#N/A,FALSE,"ELEC";#N/A,#N/A,FALSE,"INSTR"}</definedName>
    <definedName name="wrn.PRINTEPRS." localSheetId="2" hidden="1">{#N/A,#N/A,FALSE,"minas";#N/A,#N/A,FALSE,"Total_OC015";#N/A,#N/A,FALSE,"ADMIN";#N/A,#N/A,FALSE,"PROCES";#N/A,#N/A,FALSE,"civil";#N/A,#N/A,FALSE,"CAÑER";#N/A,#N/A,FALSE,"ELEC";#N/A,#N/A,FALSE,"INSTR";#N/A,#N/A,FALSE,"PDS";#N/A,#N/A,FALSE,"mecan"}</definedName>
    <definedName name="wrn.PRINTEPRS." localSheetId="1" hidden="1">{#N/A,#N/A,FALSE,"minas";#N/A,#N/A,FALSE,"Total_OC015";#N/A,#N/A,FALSE,"ADMIN";#N/A,#N/A,FALSE,"PROCES";#N/A,#N/A,FALSE,"civil";#N/A,#N/A,FALSE,"CAÑER";#N/A,#N/A,FALSE,"ELEC";#N/A,#N/A,FALSE,"INSTR";#N/A,#N/A,FALSE,"PDS";#N/A,#N/A,FALSE,"mecan"}</definedName>
    <definedName name="wrn.PRINTEPRS." localSheetId="3" hidden="1">{#N/A,#N/A,FALSE,"minas";#N/A,#N/A,FALSE,"Total_OC015";#N/A,#N/A,FALSE,"ADMIN";#N/A,#N/A,FALSE,"PROCES";#N/A,#N/A,FALSE,"civil";#N/A,#N/A,FALSE,"CAÑER";#N/A,#N/A,FALSE,"ELEC";#N/A,#N/A,FALSE,"INSTR";#N/A,#N/A,FALSE,"PDS";#N/A,#N/A,FALSE,"mecan"}</definedName>
    <definedName name="wrn.PRINTEPRS." localSheetId="10" hidden="1">{#N/A,#N/A,FALSE,"minas";#N/A,#N/A,FALSE,"Total_OC015";#N/A,#N/A,FALSE,"ADMIN";#N/A,#N/A,FALSE,"PROCES";#N/A,#N/A,FALSE,"civil";#N/A,#N/A,FALSE,"CAÑER";#N/A,#N/A,FALSE,"ELEC";#N/A,#N/A,FALSE,"INSTR";#N/A,#N/A,FALSE,"PDS";#N/A,#N/A,FALSE,"mecan"}</definedName>
    <definedName name="wrn.PRINTEPRS." hidden="1">{#N/A,#N/A,FALSE,"minas";#N/A,#N/A,FALSE,"Total_OC015";#N/A,#N/A,FALSE,"ADMIN";#N/A,#N/A,FALSE,"PROCES";#N/A,#N/A,FALSE,"civil";#N/A,#N/A,FALSE,"CAÑER";#N/A,#N/A,FALSE,"ELEC";#N/A,#N/A,FALSE,"INSTR";#N/A,#N/A,FALSE,"PDS";#N/A,#N/A,FALSE,"mecan"}</definedName>
    <definedName name="wrn.printeprs1" localSheetId="2" hidden="1">{#N/A,#N/A,FALSE,"minas";#N/A,#N/A,FALSE,"Total_OC015";#N/A,#N/A,FALSE,"ADMIN";#N/A,#N/A,FALSE,"PROCES";#N/A,#N/A,FALSE,"civil";#N/A,#N/A,FALSE,"CAÑER";#N/A,#N/A,FALSE,"ELEC";#N/A,#N/A,FALSE,"INSTR";#N/A,#N/A,FALSE,"PDS";#N/A,#N/A,FALSE,"mecan"}</definedName>
    <definedName name="wrn.printeprs1" localSheetId="1" hidden="1">{#N/A,#N/A,FALSE,"minas";#N/A,#N/A,FALSE,"Total_OC015";#N/A,#N/A,FALSE,"ADMIN";#N/A,#N/A,FALSE,"PROCES";#N/A,#N/A,FALSE,"civil";#N/A,#N/A,FALSE,"CAÑER";#N/A,#N/A,FALSE,"ELEC";#N/A,#N/A,FALSE,"INSTR";#N/A,#N/A,FALSE,"PDS";#N/A,#N/A,FALSE,"mecan"}</definedName>
    <definedName name="wrn.printeprs1" localSheetId="3" hidden="1">{#N/A,#N/A,FALSE,"minas";#N/A,#N/A,FALSE,"Total_OC015";#N/A,#N/A,FALSE,"ADMIN";#N/A,#N/A,FALSE,"PROCES";#N/A,#N/A,FALSE,"civil";#N/A,#N/A,FALSE,"CAÑER";#N/A,#N/A,FALSE,"ELEC";#N/A,#N/A,FALSE,"INSTR";#N/A,#N/A,FALSE,"PDS";#N/A,#N/A,FALSE,"mecan"}</definedName>
    <definedName name="wrn.printeprs1" localSheetId="10" hidden="1">{#N/A,#N/A,FALSE,"minas";#N/A,#N/A,FALSE,"Total_OC015";#N/A,#N/A,FALSE,"ADMIN";#N/A,#N/A,FALSE,"PROCES";#N/A,#N/A,FALSE,"civil";#N/A,#N/A,FALSE,"CAÑER";#N/A,#N/A,FALSE,"ELEC";#N/A,#N/A,FALSE,"INSTR";#N/A,#N/A,FALSE,"PDS";#N/A,#N/A,FALSE,"mecan"}</definedName>
    <definedName name="wrn.printeprs1" hidden="1">{#N/A,#N/A,FALSE,"minas";#N/A,#N/A,FALSE,"Total_OC015";#N/A,#N/A,FALSE,"ADMIN";#N/A,#N/A,FALSE,"PROCES";#N/A,#N/A,FALSE,"civil";#N/A,#N/A,FALSE,"CAÑER";#N/A,#N/A,FALSE,"ELEC";#N/A,#N/A,FALSE,"INSTR";#N/A,#N/A,FALSE,"PDS";#N/A,#N/A,FALSE,"mecan"}</definedName>
    <definedName name="wrn.printeprsz." localSheetId="2" hidden="1">{#N/A,#N/A,FALSE,"minas";#N/A,#N/A,FALSE,"Total_OC015";#N/A,#N/A,FALSE,"ADMIN";#N/A,#N/A,FALSE,"PROCES";#N/A,#N/A,FALSE,"civil";#N/A,#N/A,FALSE,"CAÑER";#N/A,#N/A,FALSE,"ELEC";#N/A,#N/A,FALSE,"INSTR";#N/A,#N/A,FALSE,"PDS";#N/A,#N/A,FALSE,"mecan"}</definedName>
    <definedName name="wrn.printeprsz." localSheetId="1" hidden="1">{#N/A,#N/A,FALSE,"minas";#N/A,#N/A,FALSE,"Total_OC015";#N/A,#N/A,FALSE,"ADMIN";#N/A,#N/A,FALSE,"PROCES";#N/A,#N/A,FALSE,"civil";#N/A,#N/A,FALSE,"CAÑER";#N/A,#N/A,FALSE,"ELEC";#N/A,#N/A,FALSE,"INSTR";#N/A,#N/A,FALSE,"PDS";#N/A,#N/A,FALSE,"mecan"}</definedName>
    <definedName name="wrn.printeprsz." localSheetId="3" hidden="1">{#N/A,#N/A,FALSE,"minas";#N/A,#N/A,FALSE,"Total_OC015";#N/A,#N/A,FALSE,"ADMIN";#N/A,#N/A,FALSE,"PROCES";#N/A,#N/A,FALSE,"civil";#N/A,#N/A,FALSE,"CAÑER";#N/A,#N/A,FALSE,"ELEC";#N/A,#N/A,FALSE,"INSTR";#N/A,#N/A,FALSE,"PDS";#N/A,#N/A,FALSE,"mecan"}</definedName>
    <definedName name="wrn.printeprsz." localSheetId="10" hidden="1">{#N/A,#N/A,FALSE,"minas";#N/A,#N/A,FALSE,"Total_OC015";#N/A,#N/A,FALSE,"ADMIN";#N/A,#N/A,FALSE,"PROCES";#N/A,#N/A,FALSE,"civil";#N/A,#N/A,FALSE,"CAÑER";#N/A,#N/A,FALSE,"ELEC";#N/A,#N/A,FALSE,"INSTR";#N/A,#N/A,FALSE,"PDS";#N/A,#N/A,FALSE,"mecan"}</definedName>
    <definedName name="wrn.printeprsz." hidden="1">{#N/A,#N/A,FALSE,"minas";#N/A,#N/A,FALSE,"Total_OC015";#N/A,#N/A,FALSE,"ADMIN";#N/A,#N/A,FALSE,"PROCES";#N/A,#N/A,FALSE,"civil";#N/A,#N/A,FALSE,"CAÑER";#N/A,#N/A,FALSE,"ELEC";#N/A,#N/A,FALSE,"INSTR";#N/A,#N/A,FALSE,"PDS";#N/A,#N/A,FALSE,"mecan"}</definedName>
    <definedName name="wrn.printers.a" localSheetId="2" hidden="1">{#N/A,#N/A,FALSE,"minas";#N/A,#N/A,FALSE,"Total_OC015";#N/A,#N/A,FALSE,"ADMIN";#N/A,#N/A,FALSE,"PROCES";#N/A,#N/A,FALSE,"civil";#N/A,#N/A,FALSE,"CAÑER";#N/A,#N/A,FALSE,"ELEC";#N/A,#N/A,FALSE,"INSTR";#N/A,#N/A,FALSE,"PDS";#N/A,#N/A,FALSE,"mecan"}</definedName>
    <definedName name="wrn.printers.a" localSheetId="1" hidden="1">{#N/A,#N/A,FALSE,"minas";#N/A,#N/A,FALSE,"Total_OC015";#N/A,#N/A,FALSE,"ADMIN";#N/A,#N/A,FALSE,"PROCES";#N/A,#N/A,FALSE,"civil";#N/A,#N/A,FALSE,"CAÑER";#N/A,#N/A,FALSE,"ELEC";#N/A,#N/A,FALSE,"INSTR";#N/A,#N/A,FALSE,"PDS";#N/A,#N/A,FALSE,"mecan"}</definedName>
    <definedName name="wrn.printers.a" localSheetId="3" hidden="1">{#N/A,#N/A,FALSE,"minas";#N/A,#N/A,FALSE,"Total_OC015";#N/A,#N/A,FALSE,"ADMIN";#N/A,#N/A,FALSE,"PROCES";#N/A,#N/A,FALSE,"civil";#N/A,#N/A,FALSE,"CAÑER";#N/A,#N/A,FALSE,"ELEC";#N/A,#N/A,FALSE,"INSTR";#N/A,#N/A,FALSE,"PDS";#N/A,#N/A,FALSE,"mecan"}</definedName>
    <definedName name="wrn.printers.a" localSheetId="10" hidden="1">{#N/A,#N/A,FALSE,"minas";#N/A,#N/A,FALSE,"Total_OC015";#N/A,#N/A,FALSE,"ADMIN";#N/A,#N/A,FALSE,"PROCES";#N/A,#N/A,FALSE,"civil";#N/A,#N/A,FALSE,"CAÑER";#N/A,#N/A,FALSE,"ELEC";#N/A,#N/A,FALSE,"INSTR";#N/A,#N/A,FALSE,"PDS";#N/A,#N/A,FALSE,"mecan"}</definedName>
    <definedName name="wrn.printers.a" hidden="1">{#N/A,#N/A,FALSE,"minas";#N/A,#N/A,FALSE,"Total_OC015";#N/A,#N/A,FALSE,"ADMIN";#N/A,#N/A,FALSE,"PROCES";#N/A,#N/A,FALSE,"civil";#N/A,#N/A,FALSE,"CAÑER";#N/A,#N/A,FALSE,"ELEC";#N/A,#N/A,FALSE,"INSTR";#N/A,#N/A,FALSE,"PDS";#N/A,#N/A,FALSE,"mecan"}</definedName>
    <definedName name="wrn.PROCART." localSheetId="2" hidden="1">{#N/A,#N/A,FALSE,"MAQUINA"}</definedName>
    <definedName name="wrn.PROCART." localSheetId="1" hidden="1">{#N/A,#N/A,FALSE,"MAQUINA"}</definedName>
    <definedName name="wrn.PROCART." localSheetId="3" hidden="1">{#N/A,#N/A,FALSE,"MAQUINA"}</definedName>
    <definedName name="wrn.PROCART." localSheetId="10" hidden="1">{#N/A,#N/A,FALSE,"MAQUINA"}</definedName>
    <definedName name="wrn.PROCART." hidden="1">{#N/A,#N/A,FALSE,"MAQUINA"}</definedName>
    <definedName name="wrn.remove" localSheetId="2" hidden="1">{"CorpRS_Profit",#N/A,FALSE,"Reports (RS)";"CorpRS_Cash",#N/A,FALSE,"Reports (RS)";"CorpRS_Cash1",#N/A,FALSE,"Reports (RS)";"CorpRS_Bsheet",#N/A,FALSE,"Reports (RS)"}</definedName>
    <definedName name="wrn.remove" localSheetId="1" hidden="1">{"CorpRS_Profit",#N/A,FALSE,"Reports (RS)";"CorpRS_Cash",#N/A,FALSE,"Reports (RS)";"CorpRS_Cash1",#N/A,FALSE,"Reports (RS)";"CorpRS_Bsheet",#N/A,FALSE,"Reports (RS)"}</definedName>
    <definedName name="wrn.remove" localSheetId="3" hidden="1">{"CorpRS_Profit",#N/A,FALSE,"Reports (RS)";"CorpRS_Cash",#N/A,FALSE,"Reports (RS)";"CorpRS_Cash1",#N/A,FALSE,"Reports (RS)";"CorpRS_Bsheet",#N/A,FALSE,"Reports (RS)"}</definedName>
    <definedName name="wrn.remove" localSheetId="10" hidden="1">{"CorpRS_Profit",#N/A,FALSE,"Reports (RS)";"CorpRS_Cash",#N/A,FALSE,"Reports (RS)";"CorpRS_Cash1",#N/A,FALSE,"Reports (RS)";"CorpRS_Bsheet",#N/A,FALSE,"Reports (RS)"}</definedName>
    <definedName name="wrn.remove" hidden="1">{"CorpRS_Profit",#N/A,FALSE,"Reports (RS)";"CorpRS_Cash",#N/A,FALSE,"Reports (RS)";"CorpRS_Cash1",#N/A,FALSE,"Reports (RS)";"CorpRS_Bsheet",#N/A,FALSE,"Reports (RS)"}</definedName>
    <definedName name="wrn.RES._.DEV." localSheetId="2" hidden="1">{#N/A,#N/A,FALSE,"ResDev"}</definedName>
    <definedName name="wrn.RES._.DEV." localSheetId="1" hidden="1">{#N/A,#N/A,FALSE,"ResDev"}</definedName>
    <definedName name="wrn.RES._.DEV." localSheetId="3" hidden="1">{#N/A,#N/A,FALSE,"ResDev"}</definedName>
    <definedName name="wrn.RES._.DEV." localSheetId="10" hidden="1">{#N/A,#N/A,FALSE,"ResDev"}</definedName>
    <definedName name="wrn.RES._.DEV." hidden="1">{#N/A,#N/A,FALSE,"ResDev"}</definedName>
    <definedName name="wrn.RS._.Reports." localSheetId="2" hidden="1">{"RSprofit",#N/A,FALSE,"Reports (RS)";"RScash",#N/A,FALSE,"Reports (RS)";"RSbsheet",#N/A,FALSE,"Reports (RS)"}</definedName>
    <definedName name="wrn.RS._.Reports." localSheetId="1" hidden="1">{"RSprofit",#N/A,FALSE,"Reports (RS)";"RScash",#N/A,FALSE,"Reports (RS)";"RSbsheet",#N/A,FALSE,"Reports (RS)"}</definedName>
    <definedName name="wrn.RS._.Reports." localSheetId="3" hidden="1">{"RSprofit",#N/A,FALSE,"Reports (RS)";"RScash",#N/A,FALSE,"Reports (RS)";"RSbsheet",#N/A,FALSE,"Reports (RS)"}</definedName>
    <definedName name="wrn.RS._.Reports." localSheetId="10" hidden="1">{"RSprofit",#N/A,FALSE,"Reports (RS)";"RScash",#N/A,FALSE,"Reports (RS)";"RSbsheet",#N/A,FALSE,"Reports (RS)"}</definedName>
    <definedName name="wrn.RS._.Reports." hidden="1">{"RSprofit",#N/A,FALSE,"Reports (RS)";"RScash",#N/A,FALSE,"Reports (RS)";"RSbsheet",#N/A,FALSE,"Reports (RS)"}</definedName>
    <definedName name="wrn.Summary." localSheetId="2" hidden="1">{#N/A,#N/A,FALSE,"Matrix";#N/A,#N/A,FALSE,"Executive";#N/A,#N/A,FALSE,"Summary"}</definedName>
    <definedName name="wrn.Summary." localSheetId="1" hidden="1">{#N/A,#N/A,FALSE,"Matrix";#N/A,#N/A,FALSE,"Executive";#N/A,#N/A,FALSE,"Summary"}</definedName>
    <definedName name="wrn.Summary." localSheetId="3" hidden="1">{#N/A,#N/A,FALSE,"Matrix";#N/A,#N/A,FALSE,"Executive";#N/A,#N/A,FALSE,"Summary"}</definedName>
    <definedName name="wrn.Summary." localSheetId="10" hidden="1">{#N/A,#N/A,FALSE,"Matrix";#N/A,#N/A,FALSE,"Executive";#N/A,#N/A,FALSE,"Summary"}</definedName>
    <definedName name="wrn.Summary." hidden="1">{#N/A,#N/A,FALSE,"Matrix";#N/A,#N/A,FALSE,"Executive";#N/A,#N/A,FALSE,"Summary"}</definedName>
    <definedName name="wrn.SUPERIOR." localSheetId="2" hidden="1">{#N/A,#N/A,FALSE,"Tapa";#N/A,#N/A,FALSE,"F006";#N/A,#N/A,FALSE,"F012";#N/A,#N/A,FALSE,"F013";#N/A,#N/A,FALSE,"F015";#N/A,#N/A,FALSE,"F020"}</definedName>
    <definedName name="wrn.SUPERIOR." localSheetId="1" hidden="1">{#N/A,#N/A,FALSE,"Tapa";#N/A,#N/A,FALSE,"F006";#N/A,#N/A,FALSE,"F012";#N/A,#N/A,FALSE,"F013";#N/A,#N/A,FALSE,"F015";#N/A,#N/A,FALSE,"F020"}</definedName>
    <definedName name="wrn.SUPERIOR." localSheetId="3" hidden="1">{#N/A,#N/A,FALSE,"Tapa";#N/A,#N/A,FALSE,"F006";#N/A,#N/A,FALSE,"F012";#N/A,#N/A,FALSE,"F013";#N/A,#N/A,FALSE,"F015";#N/A,#N/A,FALSE,"F020"}</definedName>
    <definedName name="wrn.SUPERIOR." localSheetId="10" hidden="1">{#N/A,#N/A,FALSE,"Tapa";#N/A,#N/A,FALSE,"F006";#N/A,#N/A,FALSE,"F012";#N/A,#N/A,FALSE,"F013";#N/A,#N/A,FALSE,"F015";#N/A,#N/A,FALSE,"F020"}</definedName>
    <definedName name="wrn.SUPERIOR." hidden="1">{#N/A,#N/A,FALSE,"Tapa";#N/A,#N/A,FALSE,"F006";#N/A,#N/A,FALSE,"F012";#N/A,#N/A,FALSE,"F013";#N/A,#N/A,FALSE,"F015";#N/A,#N/A,FALSE,"F020"}</definedName>
    <definedName name="wrn.Una._.Hoja." localSheetId="2" hidden="1">{"Sin detalle",#N/A,FALSE,"Flujo (redondeado)"}</definedName>
    <definedName name="wrn.Una._.Hoja." localSheetId="1" hidden="1">{"Sin detalle",#N/A,FALSE,"Flujo (redondeado)"}</definedName>
    <definedName name="wrn.Una._.Hoja." localSheetId="3" hidden="1">{"Sin detalle",#N/A,FALSE,"Flujo (redondeado)"}</definedName>
    <definedName name="wrn.Una._.Hoja." localSheetId="10" hidden="1">{"Sin detalle",#N/A,FALSE,"Flujo (redondeado)"}</definedName>
    <definedName name="wrn.Una._.Hoja." hidden="1">{"Sin detalle",#N/A,FALSE,"Flujo (redondeado)"}</definedName>
    <definedName name="wrn.unidades." localSheetId="2" hidden="1">{#N/A,#N/A,FALSE,"RESUMEN";#N/A,#N/A,FALSE,"GG-GI";#N/A,#N/A,FALSE,"AMB";#N/A,#N/A,FALSE,"EyR";#N/A,#N/A,FALSE,"UCP";#N/A,#N/A,FALSE,"IND";#N/A,#N/A,FALSE,"LR";#N/A,#N/A,FALSE,"PRV";#N/A,#N/A,FALSE,"TÚNELES";#N/A,#N/A,FALSE,"IDT";#N/A,#N/A,FALSE,"ING"}</definedName>
    <definedName name="wrn.unidades." localSheetId="1" hidden="1">{#N/A,#N/A,FALSE,"RESUMEN";#N/A,#N/A,FALSE,"GG-GI";#N/A,#N/A,FALSE,"AMB";#N/A,#N/A,FALSE,"EyR";#N/A,#N/A,FALSE,"UCP";#N/A,#N/A,FALSE,"IND";#N/A,#N/A,FALSE,"LR";#N/A,#N/A,FALSE,"PRV";#N/A,#N/A,FALSE,"TÚNELES";#N/A,#N/A,FALSE,"IDT";#N/A,#N/A,FALSE,"ING"}</definedName>
    <definedName name="wrn.unidades." localSheetId="3" hidden="1">{#N/A,#N/A,FALSE,"RESUMEN";#N/A,#N/A,FALSE,"GG-GI";#N/A,#N/A,FALSE,"AMB";#N/A,#N/A,FALSE,"EyR";#N/A,#N/A,FALSE,"UCP";#N/A,#N/A,FALSE,"IND";#N/A,#N/A,FALSE,"LR";#N/A,#N/A,FALSE,"PRV";#N/A,#N/A,FALSE,"TÚNELES";#N/A,#N/A,FALSE,"IDT";#N/A,#N/A,FALSE,"ING"}</definedName>
    <definedName name="wrn.unidades." localSheetId="10" hidden="1">{#N/A,#N/A,FALSE,"RESUMEN";#N/A,#N/A,FALSE,"GG-GI";#N/A,#N/A,FALSE,"AMB";#N/A,#N/A,FALSE,"EyR";#N/A,#N/A,FALSE,"UCP";#N/A,#N/A,FALSE,"IND";#N/A,#N/A,FALSE,"LR";#N/A,#N/A,FALSE,"PRV";#N/A,#N/A,FALSE,"TÚNELES";#N/A,#N/A,FALSE,"IDT";#N/A,#N/A,FALSE,"ING"}</definedName>
    <definedName name="wrn.unidades." hidden="1">{#N/A,#N/A,FALSE,"RESUMEN";#N/A,#N/A,FALSE,"GG-GI";#N/A,#N/A,FALSE,"AMB";#N/A,#N/A,FALSE,"EyR";#N/A,#N/A,FALSE,"UCP";#N/A,#N/A,FALSE,"IND";#N/A,#N/A,FALSE,"LR";#N/A,#N/A,FALSE,"PRV";#N/A,#N/A,FALSE,"TÚNELES";#N/A,#N/A,FALSE,"IDT";#N/A,#N/A,FALSE,"ING"}</definedName>
    <definedName name="wrn.Version." localSheetId="2" hidden="1">{"Avance Fisico",#N/A,FALSE,"Avance Finan SAP";"Avance Financiero",#N/A,FALSE,"Avance Finan SAP"}</definedName>
    <definedName name="wrn.Version." localSheetId="1" hidden="1">{"Avance Fisico",#N/A,FALSE,"Avance Finan SAP";"Avance Financiero",#N/A,FALSE,"Avance Finan SAP"}</definedName>
    <definedName name="wrn.Version." localSheetId="3" hidden="1">{"Avance Fisico",#N/A,FALSE,"Avance Finan SAP";"Avance Financiero",#N/A,FALSE,"Avance Finan SAP"}</definedName>
    <definedName name="wrn.Version." localSheetId="10" hidden="1">{"Avance Fisico",#N/A,FALSE,"Avance Finan SAP";"Avance Financiero",#N/A,FALSE,"Avance Finan SAP"}</definedName>
    <definedName name="wrn.Version." hidden="1">{"Avance Fisico",#N/A,FALSE,"Avance Finan SAP";"Avance Financiero",#N/A,FALSE,"Avance Finan SAP"}</definedName>
    <definedName name="wrna" localSheetId="2" hidden="1">{#N/A,#N/A,TRUE,"Est. de Fact.";#N/A,#N/A,TRUE,"Capitulo 19";#N/A,#N/A,TRUE,"Proyecto P855"}</definedName>
    <definedName name="wrna" localSheetId="1" hidden="1">{#N/A,#N/A,TRUE,"Est. de Fact.";#N/A,#N/A,TRUE,"Capitulo 19";#N/A,#N/A,TRUE,"Proyecto P855"}</definedName>
    <definedName name="wrna" localSheetId="3" hidden="1">{#N/A,#N/A,TRUE,"Est. de Fact.";#N/A,#N/A,TRUE,"Capitulo 19";#N/A,#N/A,TRUE,"Proyecto P855"}</definedName>
    <definedName name="wrna" localSheetId="10" hidden="1">{#N/A,#N/A,TRUE,"Est. de Fact.";#N/A,#N/A,TRUE,"Capitulo 19";#N/A,#N/A,TRUE,"Proyecto P855"}</definedName>
    <definedName name="wrna" hidden="1">{#N/A,#N/A,TRUE,"Est. de Fact.";#N/A,#N/A,TRUE,"Capitulo 19";#N/A,#N/A,TRUE,"Proyecto P855"}</definedName>
    <definedName name="wrnaz" localSheetId="2" hidden="1">{#N/A,#N/A,TRUE,"Est. de Fact.";#N/A,#N/A,TRUE,"Capitulo 19";#N/A,#N/A,TRUE,"Proyecto P855"}</definedName>
    <definedName name="wrnaz" localSheetId="1" hidden="1">{#N/A,#N/A,TRUE,"Est. de Fact.";#N/A,#N/A,TRUE,"Capitulo 19";#N/A,#N/A,TRUE,"Proyecto P855"}</definedName>
    <definedName name="wrnaz" localSheetId="3" hidden="1">{#N/A,#N/A,TRUE,"Est. de Fact.";#N/A,#N/A,TRUE,"Capitulo 19";#N/A,#N/A,TRUE,"Proyecto P855"}</definedName>
    <definedName name="wrnaz" localSheetId="10" hidden="1">{#N/A,#N/A,TRUE,"Est. de Fact.";#N/A,#N/A,TRUE,"Capitulo 19";#N/A,#N/A,TRUE,"Proyecto P855"}</definedName>
    <definedName name="wrnaz" hidden="1">{#N/A,#N/A,TRUE,"Est. de Fact.";#N/A,#N/A,TRUE,"Capitulo 19";#N/A,#N/A,TRUE,"Proyecto P855"}</definedName>
    <definedName name="wrnb" localSheetId="2" hidden="1">{#N/A,#N/A,TRUE,"Est. de Fact.";#N/A,#N/A,TRUE,"Capitulo 19";#N/A,#N/A,TRUE,"Proyecto P855"}</definedName>
    <definedName name="wrnb" localSheetId="1" hidden="1">{#N/A,#N/A,TRUE,"Est. de Fact.";#N/A,#N/A,TRUE,"Capitulo 19";#N/A,#N/A,TRUE,"Proyecto P855"}</definedName>
    <definedName name="wrnb" localSheetId="3" hidden="1">{#N/A,#N/A,TRUE,"Est. de Fact.";#N/A,#N/A,TRUE,"Capitulo 19";#N/A,#N/A,TRUE,"Proyecto P855"}</definedName>
    <definedName name="wrnb" localSheetId="10" hidden="1">{#N/A,#N/A,TRUE,"Est. de Fact.";#N/A,#N/A,TRUE,"Capitulo 19";#N/A,#N/A,TRUE,"Proyecto P855"}</definedName>
    <definedName name="wrnb" hidden="1">{#N/A,#N/A,TRUE,"Est. de Fact.";#N/A,#N/A,TRUE,"Capitulo 19";#N/A,#N/A,TRUE,"Proyecto P855"}</definedName>
    <definedName name="wrnc" localSheetId="2" hidden="1">{#N/A,#N/A,TRUE,"Est. de Fact.";#N/A,#N/A,TRUE,"Capitulo 19";#N/A,#N/A,TRUE,"Proyecto P855"}</definedName>
    <definedName name="wrnc" localSheetId="1" hidden="1">{#N/A,#N/A,TRUE,"Est. de Fact.";#N/A,#N/A,TRUE,"Capitulo 19";#N/A,#N/A,TRUE,"Proyecto P855"}</definedName>
    <definedName name="wrnc" localSheetId="3" hidden="1">{#N/A,#N/A,TRUE,"Est. de Fact.";#N/A,#N/A,TRUE,"Capitulo 19";#N/A,#N/A,TRUE,"Proyecto P855"}</definedName>
    <definedName name="wrnc" localSheetId="10" hidden="1">{#N/A,#N/A,TRUE,"Est. de Fact.";#N/A,#N/A,TRUE,"Capitulo 19";#N/A,#N/A,TRUE,"Proyecto P855"}</definedName>
    <definedName name="wrnc" hidden="1">{#N/A,#N/A,TRUE,"Est. de Fact.";#N/A,#N/A,TRUE,"Capitulo 19";#N/A,#N/A,TRUE,"Proyecto P855"}</definedName>
    <definedName name="wrns" localSheetId="2" hidden="1">{"CI+GG(BASE)",#N/A,FALSE,"CI+GG(BASE)";"GG",#N/A,FALSE,"CI+GG(BASE)";"CI",#N/A,FALSE,"CI+GG(BASE)"}</definedName>
    <definedName name="wrns" localSheetId="1" hidden="1">{"CI+GG(BASE)",#N/A,FALSE,"CI+GG(BASE)";"GG",#N/A,FALSE,"CI+GG(BASE)";"CI",#N/A,FALSE,"CI+GG(BASE)"}</definedName>
    <definedName name="wrns" localSheetId="3" hidden="1">{"CI+GG(BASE)",#N/A,FALSE,"CI+GG(BASE)";"GG",#N/A,FALSE,"CI+GG(BASE)";"CI",#N/A,FALSE,"CI+GG(BASE)"}</definedName>
    <definedName name="wrns" localSheetId="10" hidden="1">{"CI+GG(BASE)",#N/A,FALSE,"CI+GG(BASE)";"GG",#N/A,FALSE,"CI+GG(BASE)";"CI",#N/A,FALSE,"CI+GG(BASE)"}</definedName>
    <definedName name="wrns" hidden="1">{"CI+GG(BASE)",#N/A,FALSE,"CI+GG(BASE)";"GG",#N/A,FALSE,"CI+GG(BASE)";"CI",#N/A,FALSE,"CI+GG(BASE)"}</definedName>
    <definedName name="wrnz" localSheetId="2" hidden="1">{#N/A,#N/A,TRUE,"Est. de Fact.";#N/A,#N/A,TRUE,"Capitulo 19";#N/A,#N/A,TRUE,"Proyecto P855"}</definedName>
    <definedName name="wrnz" localSheetId="1" hidden="1">{#N/A,#N/A,TRUE,"Est. de Fact.";#N/A,#N/A,TRUE,"Capitulo 19";#N/A,#N/A,TRUE,"Proyecto P855"}</definedName>
    <definedName name="wrnz" localSheetId="3" hidden="1">{#N/A,#N/A,TRUE,"Est. de Fact.";#N/A,#N/A,TRUE,"Capitulo 19";#N/A,#N/A,TRUE,"Proyecto P855"}</definedName>
    <definedName name="wrnz" localSheetId="10" hidden="1">{#N/A,#N/A,TRUE,"Est. de Fact.";#N/A,#N/A,TRUE,"Capitulo 19";#N/A,#N/A,TRUE,"Proyecto P855"}</definedName>
    <definedName name="wrnz" hidden="1">{#N/A,#N/A,TRUE,"Est. de Fact.";#N/A,#N/A,TRUE,"Capitulo 19";#N/A,#N/A,TRUE,"Proyecto P855"}</definedName>
    <definedName name="wsdf" localSheetId="2" hidden="1">{#N/A,#N/A,FALSE,"Total_OC015";#N/A,#N/A,FALSE,"ADMIN";#N/A,#N/A,FALSE,"PROCES";#N/A,#N/A,FALSE,"mecan";#N/A,#N/A,FALSE,"civil";#N/A,#N/A,FALSE,"CAÑER";#N/A,#N/A,FALSE,"ELEC";#N/A,#N/A,FALSE,"INSTR"}</definedName>
    <definedName name="wsdf" localSheetId="1" hidden="1">{#N/A,#N/A,FALSE,"Total_OC015";#N/A,#N/A,FALSE,"ADMIN";#N/A,#N/A,FALSE,"PROCES";#N/A,#N/A,FALSE,"mecan";#N/A,#N/A,FALSE,"civil";#N/A,#N/A,FALSE,"CAÑER";#N/A,#N/A,FALSE,"ELEC";#N/A,#N/A,FALSE,"INSTR"}</definedName>
    <definedName name="wsdf" localSheetId="3" hidden="1">{#N/A,#N/A,FALSE,"Total_OC015";#N/A,#N/A,FALSE,"ADMIN";#N/A,#N/A,FALSE,"PROCES";#N/A,#N/A,FALSE,"mecan";#N/A,#N/A,FALSE,"civil";#N/A,#N/A,FALSE,"CAÑER";#N/A,#N/A,FALSE,"ELEC";#N/A,#N/A,FALSE,"INSTR"}</definedName>
    <definedName name="wsdf" localSheetId="10" hidden="1">{#N/A,#N/A,FALSE,"Total_OC015";#N/A,#N/A,FALSE,"ADMIN";#N/A,#N/A,FALSE,"PROCES";#N/A,#N/A,FALSE,"mecan";#N/A,#N/A,FALSE,"civil";#N/A,#N/A,FALSE,"CAÑER";#N/A,#N/A,FALSE,"ELEC";#N/A,#N/A,FALSE,"INSTR"}</definedName>
    <definedName name="wsdf" hidden="1">{#N/A,#N/A,FALSE,"Total_OC015";#N/A,#N/A,FALSE,"ADMIN";#N/A,#N/A,FALSE,"PROCES";#N/A,#N/A,FALSE,"mecan";#N/A,#N/A,FALSE,"civil";#N/A,#N/A,FALSE,"CAÑER";#N/A,#N/A,FALSE,"ELEC";#N/A,#N/A,FALSE,"INSTR"}</definedName>
    <definedName name="wswsw" localSheetId="2" hidden="1">{#N/A,#N/A,FALSE,"Total_OC015";#N/A,#N/A,FALSE,"ADMIN";#N/A,#N/A,FALSE,"PROCES";#N/A,#N/A,FALSE,"mecan";#N/A,#N/A,FALSE,"civil";#N/A,#N/A,FALSE,"CAÑER";#N/A,#N/A,FALSE,"ELEC";#N/A,#N/A,FALSE,"INSTR"}</definedName>
    <definedName name="wswsw" localSheetId="1" hidden="1">{#N/A,#N/A,FALSE,"Total_OC015";#N/A,#N/A,FALSE,"ADMIN";#N/A,#N/A,FALSE,"PROCES";#N/A,#N/A,FALSE,"mecan";#N/A,#N/A,FALSE,"civil";#N/A,#N/A,FALSE,"CAÑER";#N/A,#N/A,FALSE,"ELEC";#N/A,#N/A,FALSE,"INSTR"}</definedName>
    <definedName name="wswsw" localSheetId="3" hidden="1">{#N/A,#N/A,FALSE,"Total_OC015";#N/A,#N/A,FALSE,"ADMIN";#N/A,#N/A,FALSE,"PROCES";#N/A,#N/A,FALSE,"mecan";#N/A,#N/A,FALSE,"civil";#N/A,#N/A,FALSE,"CAÑER";#N/A,#N/A,FALSE,"ELEC";#N/A,#N/A,FALSE,"INSTR"}</definedName>
    <definedName name="wswsw" localSheetId="10" hidden="1">{#N/A,#N/A,FALSE,"Total_OC015";#N/A,#N/A,FALSE,"ADMIN";#N/A,#N/A,FALSE,"PROCES";#N/A,#N/A,FALSE,"mecan";#N/A,#N/A,FALSE,"civil";#N/A,#N/A,FALSE,"CAÑER";#N/A,#N/A,FALSE,"ELEC";#N/A,#N/A,FALSE,"INSTR"}</definedName>
    <definedName name="wswsw" hidden="1">{#N/A,#N/A,FALSE,"Total_OC015";#N/A,#N/A,FALSE,"ADMIN";#N/A,#N/A,FALSE,"PROCES";#N/A,#N/A,FALSE,"mecan";#N/A,#N/A,FALSE,"civil";#N/A,#N/A,FALSE,"CAÑER";#N/A,#N/A,FALSE,"ELEC";#N/A,#N/A,FALSE,"INSTR"}</definedName>
    <definedName name="ww" localSheetId="2" hidden="1">{#N/A,#N/A,FALSE,"IC_Global";#N/A,#N/A,FALSE,"IC_Global (98-f)";#N/A,#N/A,FALSE,"Inc";#N/A,#N/A,FALSE,"CAMBIOS (2)";#N/A,#N/A,FALSE,"EXPL Inc.";#N/A,#N/A,FALSE,"HITOS98";#N/A,#N/A,FALSE,"CURVA ""S"" GLOBAL ";#N/A,#N/A,FALSE,"CURVA ""S"" 1998 "}</definedName>
    <definedName name="ww" localSheetId="1" hidden="1">{#N/A,#N/A,FALSE,"IC_Global";#N/A,#N/A,FALSE,"IC_Global (98-f)";#N/A,#N/A,FALSE,"Inc";#N/A,#N/A,FALSE,"CAMBIOS (2)";#N/A,#N/A,FALSE,"EXPL Inc.";#N/A,#N/A,FALSE,"HITOS98";#N/A,#N/A,FALSE,"CURVA ""S"" GLOBAL ";#N/A,#N/A,FALSE,"CURVA ""S"" 1998 "}</definedName>
    <definedName name="ww" localSheetId="3" hidden="1">{#N/A,#N/A,FALSE,"IC_Global";#N/A,#N/A,FALSE,"IC_Global (98-f)";#N/A,#N/A,FALSE,"Inc";#N/A,#N/A,FALSE,"CAMBIOS (2)";#N/A,#N/A,FALSE,"EXPL Inc.";#N/A,#N/A,FALSE,"HITOS98";#N/A,#N/A,FALSE,"CURVA ""S"" GLOBAL ";#N/A,#N/A,FALSE,"CURVA ""S"" 1998 "}</definedName>
    <definedName name="ww" localSheetId="10" hidden="1">{#N/A,#N/A,FALSE,"IC_Global";#N/A,#N/A,FALSE,"IC_Global (98-f)";#N/A,#N/A,FALSE,"Inc";#N/A,#N/A,FALSE,"CAMBIOS (2)";#N/A,#N/A,FALSE,"EXPL Inc.";#N/A,#N/A,FALSE,"HITOS98";#N/A,#N/A,FALSE,"CURVA ""S"" GLOBAL ";#N/A,#N/A,FALSE,"CURVA ""S"" 1998 "}</definedName>
    <definedName name="ww" hidden="1">{#N/A,#N/A,FALSE,"IC_Global";#N/A,#N/A,FALSE,"IC_Global (98-f)";#N/A,#N/A,FALSE,"Inc";#N/A,#N/A,FALSE,"CAMBIOS (2)";#N/A,#N/A,FALSE,"EXPL Inc.";#N/A,#N/A,FALSE,"HITOS98";#N/A,#N/A,FALSE,"CURVA ""S"" GLOBAL ";#N/A,#N/A,FALSE,"CURVA ""S"" 1998 "}</definedName>
    <definedName name="www" localSheetId="2" hidden="1">{#N/A,#N/A,FALSE,"masez (10)";#N/A,#N/A,FALSE,"masez (7)";#N/A,#N/A,FALSE,"masez (6)";#N/A,#N/A,FALSE,"masez (5)";#N/A,#N/A,FALSE,"masez (4)";#N/A,#N/A,FALSE,"masez (3)";#N/A,#N/A,FALSE,"masez (2)";#N/A,#N/A,FALSE,"GME";#N/A,#N/A,FALSE,"masez"}</definedName>
    <definedName name="www" localSheetId="1" hidden="1">{#N/A,#N/A,FALSE,"masez (10)";#N/A,#N/A,FALSE,"masez (7)";#N/A,#N/A,FALSE,"masez (6)";#N/A,#N/A,FALSE,"masez (5)";#N/A,#N/A,FALSE,"masez (4)";#N/A,#N/A,FALSE,"masez (3)";#N/A,#N/A,FALSE,"masez (2)";#N/A,#N/A,FALSE,"GME";#N/A,#N/A,FALSE,"masez"}</definedName>
    <definedName name="www" localSheetId="3" hidden="1">{#N/A,#N/A,FALSE,"masez (10)";#N/A,#N/A,FALSE,"masez (7)";#N/A,#N/A,FALSE,"masez (6)";#N/A,#N/A,FALSE,"masez (5)";#N/A,#N/A,FALSE,"masez (4)";#N/A,#N/A,FALSE,"masez (3)";#N/A,#N/A,FALSE,"masez (2)";#N/A,#N/A,FALSE,"GME";#N/A,#N/A,FALSE,"masez"}</definedName>
    <definedName name="www" localSheetId="10" hidden="1">{#N/A,#N/A,FALSE,"masez (10)";#N/A,#N/A,FALSE,"masez (7)";#N/A,#N/A,FALSE,"masez (6)";#N/A,#N/A,FALSE,"masez (5)";#N/A,#N/A,FALSE,"masez (4)";#N/A,#N/A,FALSE,"masez (3)";#N/A,#N/A,FALSE,"masez (2)";#N/A,#N/A,FALSE,"GME";#N/A,#N/A,FALSE,"masez"}</definedName>
    <definedName name="www" hidden="1">{#N/A,#N/A,FALSE,"masez (10)";#N/A,#N/A,FALSE,"masez (7)";#N/A,#N/A,FALSE,"masez (6)";#N/A,#N/A,FALSE,"masez (5)";#N/A,#N/A,FALSE,"masez (4)";#N/A,#N/A,FALSE,"masez (3)";#N/A,#N/A,FALSE,"masez (2)";#N/A,#N/A,FALSE,"GME";#N/A,#N/A,FALSE,"masez"}</definedName>
    <definedName name="wwwww" localSheetId="2" hidden="1">{"Sin detalle",#N/A,FALSE,"Flujo (redondeado)";"Detallado",#N/A,FALSE,"Flujo (redondeado)"}</definedName>
    <definedName name="wwwww" localSheetId="1" hidden="1">{"Sin detalle",#N/A,FALSE,"Flujo (redondeado)";"Detallado",#N/A,FALSE,"Flujo (redondeado)"}</definedName>
    <definedName name="wwwww" localSheetId="3" hidden="1">{"Sin detalle",#N/A,FALSE,"Flujo (redondeado)";"Detallado",#N/A,FALSE,"Flujo (redondeado)"}</definedName>
    <definedName name="wwwww" localSheetId="10" hidden="1">{"Sin detalle",#N/A,FALSE,"Flujo (redondeado)";"Detallado",#N/A,FALSE,"Flujo (redondeado)"}</definedName>
    <definedName name="wwwww" hidden="1">{"Sin detalle",#N/A,FALSE,"Flujo (redondeado)";"Detallado",#N/A,FALSE,"Flujo (redondeado)"}</definedName>
    <definedName name="X" localSheetId="2"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X" localSheetId="1"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X" localSheetId="3"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X" localSheetId="10"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X"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xd" localSheetId="2" hidden="1">{#N/A,#N/A,TRUE,"Est. de Fact.";#N/A,#N/A,TRUE,"Capitulo 19";#N/A,#N/A,TRUE,"Proyecto P855"}</definedName>
    <definedName name="xd" localSheetId="1" hidden="1">{#N/A,#N/A,TRUE,"Est. de Fact.";#N/A,#N/A,TRUE,"Capitulo 19";#N/A,#N/A,TRUE,"Proyecto P855"}</definedName>
    <definedName name="xd" localSheetId="3" hidden="1">{#N/A,#N/A,TRUE,"Est. de Fact.";#N/A,#N/A,TRUE,"Capitulo 19";#N/A,#N/A,TRUE,"Proyecto P855"}</definedName>
    <definedName name="xd" localSheetId="10" hidden="1">{#N/A,#N/A,TRUE,"Est. de Fact.";#N/A,#N/A,TRUE,"Capitulo 19";#N/A,#N/A,TRUE,"Proyecto P855"}</definedName>
    <definedName name="xd" hidden="1">{#N/A,#N/A,TRUE,"Est. de Fact.";#N/A,#N/A,TRUE,"Capitulo 19";#N/A,#N/A,TRUE,"Proyecto P855"}</definedName>
    <definedName name="XDRTHR" localSheetId="2" hidden="1">{"DETALLE_1996",#N/A,FALSE,"flujo";"DETALLE_1997",#N/A,FALSE,"flujo";"GASTOS_INCURRIDOS_1996",#N/A,FALSE,"flujo";"GASTOS_PROGRAMADOS_PARA_1997",#N/A,FALSE,"flujo";#N/A,#N/A,FALSE,"comparat";#N/A,#N/A,FALSE,"costos";#N/A,#N/A,FALSE,"proyctrol"}</definedName>
    <definedName name="XDRTHR" localSheetId="1" hidden="1">{"DETALLE_1996",#N/A,FALSE,"flujo";"DETALLE_1997",#N/A,FALSE,"flujo";"GASTOS_INCURRIDOS_1996",#N/A,FALSE,"flujo";"GASTOS_PROGRAMADOS_PARA_1997",#N/A,FALSE,"flujo";#N/A,#N/A,FALSE,"comparat";#N/A,#N/A,FALSE,"costos";#N/A,#N/A,FALSE,"proyctrol"}</definedName>
    <definedName name="XDRTHR" localSheetId="3" hidden="1">{"DETALLE_1996",#N/A,FALSE,"flujo";"DETALLE_1997",#N/A,FALSE,"flujo";"GASTOS_INCURRIDOS_1996",#N/A,FALSE,"flujo";"GASTOS_PROGRAMADOS_PARA_1997",#N/A,FALSE,"flujo";#N/A,#N/A,FALSE,"comparat";#N/A,#N/A,FALSE,"costos";#N/A,#N/A,FALSE,"proyctrol"}</definedName>
    <definedName name="XDRTHR" localSheetId="10" hidden="1">{"DETALLE_1996",#N/A,FALSE,"flujo";"DETALLE_1997",#N/A,FALSE,"flujo";"GASTOS_INCURRIDOS_1996",#N/A,FALSE,"flujo";"GASTOS_PROGRAMADOS_PARA_1997",#N/A,FALSE,"flujo";#N/A,#N/A,FALSE,"comparat";#N/A,#N/A,FALSE,"costos";#N/A,#N/A,FALSE,"proyctrol"}</definedName>
    <definedName name="XDRTHR" hidden="1">{"DETALLE_1996",#N/A,FALSE,"flujo";"DETALLE_1997",#N/A,FALSE,"flujo";"GASTOS_INCURRIDOS_1996",#N/A,FALSE,"flujo";"GASTOS_PROGRAMADOS_PARA_1997",#N/A,FALSE,"flujo";#N/A,#N/A,FALSE,"comparat";#N/A,#N/A,FALSE,"costos";#N/A,#N/A,FALSE,"proyctrol"}</definedName>
    <definedName name="xsa" localSheetId="2" hidden="1">{"DETALLE_1996",#N/A,FALSE,"flujo";"DETALLE_1997",#N/A,FALSE,"flujo";"GASTOS_INCURRIDOS_1996",#N/A,FALSE,"flujo";"GASTOS_PROGRAMADOS_PARA_1997",#N/A,FALSE,"flujo";#N/A,#N/A,FALSE,"comparat";#N/A,#N/A,FALSE,"costos";#N/A,#N/A,FALSE,"proyctrol"}</definedName>
    <definedName name="xsa" localSheetId="1" hidden="1">{"DETALLE_1996",#N/A,FALSE,"flujo";"DETALLE_1997",#N/A,FALSE,"flujo";"GASTOS_INCURRIDOS_1996",#N/A,FALSE,"flujo";"GASTOS_PROGRAMADOS_PARA_1997",#N/A,FALSE,"flujo";#N/A,#N/A,FALSE,"comparat";#N/A,#N/A,FALSE,"costos";#N/A,#N/A,FALSE,"proyctrol"}</definedName>
    <definedName name="xsa" localSheetId="3" hidden="1">{"DETALLE_1996",#N/A,FALSE,"flujo";"DETALLE_1997",#N/A,FALSE,"flujo";"GASTOS_INCURRIDOS_1996",#N/A,FALSE,"flujo";"GASTOS_PROGRAMADOS_PARA_1997",#N/A,FALSE,"flujo";#N/A,#N/A,FALSE,"comparat";#N/A,#N/A,FALSE,"costos";#N/A,#N/A,FALSE,"proyctrol"}</definedName>
    <definedName name="xsa" localSheetId="10" hidden="1">{"DETALLE_1996",#N/A,FALSE,"flujo";"DETALLE_1997",#N/A,FALSE,"flujo";"GASTOS_INCURRIDOS_1996",#N/A,FALSE,"flujo";"GASTOS_PROGRAMADOS_PARA_1997",#N/A,FALSE,"flujo";#N/A,#N/A,FALSE,"comparat";#N/A,#N/A,FALSE,"costos";#N/A,#N/A,FALSE,"proyctrol"}</definedName>
    <definedName name="xsa" hidden="1">{"DETALLE_1996",#N/A,FALSE,"flujo";"DETALLE_1997",#N/A,FALSE,"flujo";"GASTOS_INCURRIDOS_1996",#N/A,FALSE,"flujo";"GASTOS_PROGRAMADOS_PARA_1997",#N/A,FALSE,"flujo";#N/A,#N/A,FALSE,"comparat";#N/A,#N/A,FALSE,"costos";#N/A,#N/A,FALSE,"proyctrol"}</definedName>
    <definedName name="xss" localSheetId="2" hidden="1">{#N/A,#N/A,FALSE,"Total_OC015";#N/A,#N/A,FALSE,"ADMIN";#N/A,#N/A,FALSE,"PROCES";#N/A,#N/A,FALSE,"mecan";#N/A,#N/A,FALSE,"civil";#N/A,#N/A,FALSE,"CAÑER";#N/A,#N/A,FALSE,"ELEC";#N/A,#N/A,FALSE,"INSTR"}</definedName>
    <definedName name="xss" localSheetId="1" hidden="1">{#N/A,#N/A,FALSE,"Total_OC015";#N/A,#N/A,FALSE,"ADMIN";#N/A,#N/A,FALSE,"PROCES";#N/A,#N/A,FALSE,"mecan";#N/A,#N/A,FALSE,"civil";#N/A,#N/A,FALSE,"CAÑER";#N/A,#N/A,FALSE,"ELEC";#N/A,#N/A,FALSE,"INSTR"}</definedName>
    <definedName name="xss" localSheetId="3" hidden="1">{#N/A,#N/A,FALSE,"Total_OC015";#N/A,#N/A,FALSE,"ADMIN";#N/A,#N/A,FALSE,"PROCES";#N/A,#N/A,FALSE,"mecan";#N/A,#N/A,FALSE,"civil";#N/A,#N/A,FALSE,"CAÑER";#N/A,#N/A,FALSE,"ELEC";#N/A,#N/A,FALSE,"INSTR"}</definedName>
    <definedName name="xss" localSheetId="10" hidden="1">{#N/A,#N/A,FALSE,"Total_OC015";#N/A,#N/A,FALSE,"ADMIN";#N/A,#N/A,FALSE,"PROCES";#N/A,#N/A,FALSE,"mecan";#N/A,#N/A,FALSE,"civil";#N/A,#N/A,FALSE,"CAÑER";#N/A,#N/A,FALSE,"ELEC";#N/A,#N/A,FALSE,"INSTR"}</definedName>
    <definedName name="xss" hidden="1">{#N/A,#N/A,FALSE,"Total_OC015";#N/A,#N/A,FALSE,"ADMIN";#N/A,#N/A,FALSE,"PROCES";#N/A,#N/A,FALSE,"mecan";#N/A,#N/A,FALSE,"civil";#N/A,#N/A,FALSE,"CAÑER";#N/A,#N/A,FALSE,"ELEC";#N/A,#N/A,FALSE,"INSTR"}</definedName>
    <definedName name="xx" localSheetId="2" hidden="1">{#N/A,#N/A,FALSE,"COVER";#N/A,#N/A,FALSE,"RECAP";#N/A,#N/A,FALSE,"SANTA BARBARA NONMANUAL";#N/A,#N/A,FALSE,"CEQUIP";#N/A,#N/A,FALSE,"WRATE";#N/A,#N/A,FALSE,"INDIRECT";#N/A,#N/A,FALSE,"TRAIN";#N/A,#N/A,FALSE,"MANLOADED SCHEDULE"}</definedName>
    <definedName name="xx" localSheetId="1" hidden="1">{#N/A,#N/A,FALSE,"COVER";#N/A,#N/A,FALSE,"RECAP";#N/A,#N/A,FALSE,"SANTA BARBARA NONMANUAL";#N/A,#N/A,FALSE,"CEQUIP";#N/A,#N/A,FALSE,"WRATE";#N/A,#N/A,FALSE,"INDIRECT";#N/A,#N/A,FALSE,"TRAIN";#N/A,#N/A,FALSE,"MANLOADED SCHEDULE"}</definedName>
    <definedName name="xx" localSheetId="3" hidden="1">{#N/A,#N/A,FALSE,"COVER";#N/A,#N/A,FALSE,"RECAP";#N/A,#N/A,FALSE,"SANTA BARBARA NONMANUAL";#N/A,#N/A,FALSE,"CEQUIP";#N/A,#N/A,FALSE,"WRATE";#N/A,#N/A,FALSE,"INDIRECT";#N/A,#N/A,FALSE,"TRAIN";#N/A,#N/A,FALSE,"MANLOADED SCHEDULE"}</definedName>
    <definedName name="xx" localSheetId="10" hidden="1">{#N/A,#N/A,FALSE,"COVER";#N/A,#N/A,FALSE,"RECAP";#N/A,#N/A,FALSE,"SANTA BARBARA NONMANUAL";#N/A,#N/A,FALSE,"CEQUIP";#N/A,#N/A,FALSE,"WRATE";#N/A,#N/A,FALSE,"INDIRECT";#N/A,#N/A,FALSE,"TRAIN";#N/A,#N/A,FALSE,"MANLOADED SCHEDULE"}</definedName>
    <definedName name="xx" hidden="1">{#N/A,#N/A,FALSE,"COVER";#N/A,#N/A,FALSE,"RECAP";#N/A,#N/A,FALSE,"SANTA BARBARA NONMANUAL";#N/A,#N/A,FALSE,"CEQUIP";#N/A,#N/A,FALSE,"WRATE";#N/A,#N/A,FALSE,"INDIRECT";#N/A,#N/A,FALSE,"TRAIN";#N/A,#N/A,FALSE,"MANLOADED SCHEDULE"}</definedName>
    <definedName name="xxx" localSheetId="2" hidden="1">{#N/A,#N/A,FALSE,"Matrix";#N/A,#N/A,FALSE,"Executive";#N/A,#N/A,FALSE,"Summary";#N/A,#N/A,FALSE,"Office1";#N/A,#N/A,FALSE,"Office2";#N/A,#N/A,FALSE,"Office3";#N/A,#N/A,FALSE,"Office4";#N/A,#N/A,FALSE,"Office5";#N/A,#N/A,FALSE,"Office6";#N/A,#N/A,FALSE,"Office7";#N/A,#N/A,FALSE,"Labor"}</definedName>
    <definedName name="xxx" localSheetId="1" hidden="1">{#N/A,#N/A,FALSE,"Matrix";#N/A,#N/A,FALSE,"Executive";#N/A,#N/A,FALSE,"Summary";#N/A,#N/A,FALSE,"Office1";#N/A,#N/A,FALSE,"Office2";#N/A,#N/A,FALSE,"Office3";#N/A,#N/A,FALSE,"Office4";#N/A,#N/A,FALSE,"Office5";#N/A,#N/A,FALSE,"Office6";#N/A,#N/A,FALSE,"Office7";#N/A,#N/A,FALSE,"Labor"}</definedName>
    <definedName name="xxx" localSheetId="3" hidden="1">{#N/A,#N/A,FALSE,"Matrix";#N/A,#N/A,FALSE,"Executive";#N/A,#N/A,FALSE,"Summary";#N/A,#N/A,FALSE,"Office1";#N/A,#N/A,FALSE,"Office2";#N/A,#N/A,FALSE,"Office3";#N/A,#N/A,FALSE,"Office4";#N/A,#N/A,FALSE,"Office5";#N/A,#N/A,FALSE,"Office6";#N/A,#N/A,FALSE,"Office7";#N/A,#N/A,FALSE,"Labor"}</definedName>
    <definedName name="xxx" localSheetId="10" hidden="1">{#N/A,#N/A,FALSE,"Matrix";#N/A,#N/A,FALSE,"Executive";#N/A,#N/A,FALSE,"Summary";#N/A,#N/A,FALSE,"Office1";#N/A,#N/A,FALSE,"Office2";#N/A,#N/A,FALSE,"Office3";#N/A,#N/A,FALSE,"Office4";#N/A,#N/A,FALSE,"Office5";#N/A,#N/A,FALSE,"Office6";#N/A,#N/A,FALSE,"Office7";#N/A,#N/A,FALSE,"Labor"}</definedName>
    <definedName name="xxx" hidden="1">{#N/A,#N/A,FALSE,"Matrix";#N/A,#N/A,FALSE,"Executive";#N/A,#N/A,FALSE,"Summary";#N/A,#N/A,FALSE,"Office1";#N/A,#N/A,FALSE,"Office2";#N/A,#N/A,FALSE,"Office3";#N/A,#N/A,FALSE,"Office4";#N/A,#N/A,FALSE,"Office5";#N/A,#N/A,FALSE,"Office6";#N/A,#N/A,FALSE,"Office7";#N/A,#N/A,FALSE,"Labor"}</definedName>
    <definedName name="XXXX" localSheetId="2" hidden="1">{"DETALLE_1996",#N/A,FALSE,"flujo";"DETALLE_1997",#N/A,FALSE,"flujo";"GASTOS_INCURRIDOS_1996",#N/A,FALSE,"flujo";"GASTOS_PROGRAMADOS_PARA_1997",#N/A,FALSE,"flujo";#N/A,#N/A,FALSE,"comparat";#N/A,#N/A,FALSE,"costos";#N/A,#N/A,FALSE,"proyctrol"}</definedName>
    <definedName name="XXXX" localSheetId="1" hidden="1">{"DETALLE_1996",#N/A,FALSE,"flujo";"DETALLE_1997",#N/A,FALSE,"flujo";"GASTOS_INCURRIDOS_1996",#N/A,FALSE,"flujo";"GASTOS_PROGRAMADOS_PARA_1997",#N/A,FALSE,"flujo";#N/A,#N/A,FALSE,"comparat";#N/A,#N/A,FALSE,"costos";#N/A,#N/A,FALSE,"proyctrol"}</definedName>
    <definedName name="XXXX" localSheetId="3" hidden="1">{"DETALLE_1996",#N/A,FALSE,"flujo";"DETALLE_1997",#N/A,FALSE,"flujo";"GASTOS_INCURRIDOS_1996",#N/A,FALSE,"flujo";"GASTOS_PROGRAMADOS_PARA_1997",#N/A,FALSE,"flujo";#N/A,#N/A,FALSE,"comparat";#N/A,#N/A,FALSE,"costos";#N/A,#N/A,FALSE,"proyctrol"}</definedName>
    <definedName name="XXXX" localSheetId="10" hidden="1">{"DETALLE_1996",#N/A,FALSE,"flujo";"DETALLE_1997",#N/A,FALSE,"flujo";"GASTOS_INCURRIDOS_1996",#N/A,FALSE,"flujo";"GASTOS_PROGRAMADOS_PARA_1997",#N/A,FALSE,"flujo";#N/A,#N/A,FALSE,"comparat";#N/A,#N/A,FALSE,"costos";#N/A,#N/A,FALSE,"proyctrol"}</definedName>
    <definedName name="XXXX" hidden="1">{"DETALLE_1996",#N/A,FALSE,"flujo";"DETALLE_1997",#N/A,FALSE,"flujo";"GASTOS_INCURRIDOS_1996",#N/A,FALSE,"flujo";"GASTOS_PROGRAMADOS_PARA_1997",#N/A,FALSE,"flujo";#N/A,#N/A,FALSE,"comparat";#N/A,#N/A,FALSE,"costos";#N/A,#N/A,FALSE,"proyctrol"}</definedName>
    <definedName name="xxxxx" localSheetId="2" hidden="1">{#N/A,#N/A,FALSE,"masez (10)";#N/A,#N/A,FALSE,"masez (7)";#N/A,#N/A,FALSE,"masez (6)";#N/A,#N/A,FALSE,"masez (5)";#N/A,#N/A,FALSE,"masez (4)";#N/A,#N/A,FALSE,"masez (3)";#N/A,#N/A,FALSE,"masez (2)";#N/A,#N/A,FALSE,"GME";#N/A,#N/A,FALSE,"masez"}</definedName>
    <definedName name="xxxxx" localSheetId="1" hidden="1">{#N/A,#N/A,FALSE,"masez (10)";#N/A,#N/A,FALSE,"masez (7)";#N/A,#N/A,FALSE,"masez (6)";#N/A,#N/A,FALSE,"masez (5)";#N/A,#N/A,FALSE,"masez (4)";#N/A,#N/A,FALSE,"masez (3)";#N/A,#N/A,FALSE,"masez (2)";#N/A,#N/A,FALSE,"GME";#N/A,#N/A,FALSE,"masez"}</definedName>
    <definedName name="xxxxx" localSheetId="3" hidden="1">{#N/A,#N/A,FALSE,"masez (10)";#N/A,#N/A,FALSE,"masez (7)";#N/A,#N/A,FALSE,"masez (6)";#N/A,#N/A,FALSE,"masez (5)";#N/A,#N/A,FALSE,"masez (4)";#N/A,#N/A,FALSE,"masez (3)";#N/A,#N/A,FALSE,"masez (2)";#N/A,#N/A,FALSE,"GME";#N/A,#N/A,FALSE,"masez"}</definedName>
    <definedName name="xxxxx" localSheetId="10" hidden="1">{#N/A,#N/A,FALSE,"masez (10)";#N/A,#N/A,FALSE,"masez (7)";#N/A,#N/A,FALSE,"masez (6)";#N/A,#N/A,FALSE,"masez (5)";#N/A,#N/A,FALSE,"masez (4)";#N/A,#N/A,FALSE,"masez (3)";#N/A,#N/A,FALSE,"masez (2)";#N/A,#N/A,FALSE,"GME";#N/A,#N/A,FALSE,"masez"}</definedName>
    <definedName name="xxxxx" hidden="1">{#N/A,#N/A,FALSE,"masez (10)";#N/A,#N/A,FALSE,"masez (7)";#N/A,#N/A,FALSE,"masez (6)";#N/A,#N/A,FALSE,"masez (5)";#N/A,#N/A,FALSE,"masez (4)";#N/A,#N/A,FALSE,"masez (3)";#N/A,#N/A,FALSE,"masez (2)";#N/A,#N/A,FALSE,"GME";#N/A,#N/A,FALSE,"masez"}</definedName>
    <definedName name="xxxxxxx" localSheetId="2" hidden="1">{"MO(BASE)",#N/A,FALSE,"MO(BASE)";"MO(BASE)1",#N/A,FALSE,"MO(BASE)";"MO(BASE)2",#N/A,FALSE,"MO(BASE)"}</definedName>
    <definedName name="xxxxxxx" localSheetId="1" hidden="1">{"MO(BASE)",#N/A,FALSE,"MO(BASE)";"MO(BASE)1",#N/A,FALSE,"MO(BASE)";"MO(BASE)2",#N/A,FALSE,"MO(BASE)"}</definedName>
    <definedName name="xxxxxxx" localSheetId="3" hidden="1">{"MO(BASE)",#N/A,FALSE,"MO(BASE)";"MO(BASE)1",#N/A,FALSE,"MO(BASE)";"MO(BASE)2",#N/A,FALSE,"MO(BASE)"}</definedName>
    <definedName name="xxxxxxx" localSheetId="10" hidden="1">{"MO(BASE)",#N/A,FALSE,"MO(BASE)";"MO(BASE)1",#N/A,FALSE,"MO(BASE)";"MO(BASE)2",#N/A,FALSE,"MO(BASE)"}</definedName>
    <definedName name="xxxxxxx" hidden="1">{"MO(BASE)",#N/A,FALSE,"MO(BASE)";"MO(BASE)1",#N/A,FALSE,"MO(BASE)";"MO(BASE)2",#N/A,FALSE,"MO(BASE)"}</definedName>
    <definedName name="xxxxxxxxxxxx" localSheetId="2" hidden="1">{"CI+GG(BASE)",#N/A,FALSE,"CI+GG(BASE)";"GG",#N/A,FALSE,"CI+GG(BASE)";"CI",#N/A,FALSE,"CI+GG(BASE)"}</definedName>
    <definedName name="xxxxxxxxxxxx" localSheetId="1" hidden="1">{"CI+GG(BASE)",#N/A,FALSE,"CI+GG(BASE)";"GG",#N/A,FALSE,"CI+GG(BASE)";"CI",#N/A,FALSE,"CI+GG(BASE)"}</definedName>
    <definedName name="xxxxxxxxxxxx" localSheetId="3" hidden="1">{"CI+GG(BASE)",#N/A,FALSE,"CI+GG(BASE)";"GG",#N/A,FALSE,"CI+GG(BASE)";"CI",#N/A,FALSE,"CI+GG(BASE)"}</definedName>
    <definedName name="xxxxxxxxxxxx" localSheetId="10" hidden="1">{"CI+GG(BASE)",#N/A,FALSE,"CI+GG(BASE)";"GG",#N/A,FALSE,"CI+GG(BASE)";"CI",#N/A,FALSE,"CI+GG(BASE)"}</definedName>
    <definedName name="xxxxxxxxxxxx" hidden="1">{"CI+GG(BASE)",#N/A,FALSE,"CI+GG(BASE)";"GG",#N/A,FALSE,"CI+GG(BASE)";"CI",#N/A,FALSE,"CI+GG(BASE)"}</definedName>
    <definedName name="xxxxxxxxxxxxx" localSheetId="2" hidden="1">{#N/A,#N/A,FALSE,"masez (10)";#N/A,#N/A,FALSE,"masez (7)";#N/A,#N/A,FALSE,"masez (6)";#N/A,#N/A,FALSE,"masez (5)";#N/A,#N/A,FALSE,"masez (4)";#N/A,#N/A,FALSE,"masez (3)";#N/A,#N/A,FALSE,"masez (2)";#N/A,#N/A,FALSE,"GME";#N/A,#N/A,FALSE,"masez"}</definedName>
    <definedName name="xxxxxxxxxxxxx" localSheetId="1" hidden="1">{#N/A,#N/A,FALSE,"masez (10)";#N/A,#N/A,FALSE,"masez (7)";#N/A,#N/A,FALSE,"masez (6)";#N/A,#N/A,FALSE,"masez (5)";#N/A,#N/A,FALSE,"masez (4)";#N/A,#N/A,FALSE,"masez (3)";#N/A,#N/A,FALSE,"masez (2)";#N/A,#N/A,FALSE,"GME";#N/A,#N/A,FALSE,"masez"}</definedName>
    <definedName name="xxxxxxxxxxxxx" localSheetId="3" hidden="1">{#N/A,#N/A,FALSE,"masez (10)";#N/A,#N/A,FALSE,"masez (7)";#N/A,#N/A,FALSE,"masez (6)";#N/A,#N/A,FALSE,"masez (5)";#N/A,#N/A,FALSE,"masez (4)";#N/A,#N/A,FALSE,"masez (3)";#N/A,#N/A,FALSE,"masez (2)";#N/A,#N/A,FALSE,"GME";#N/A,#N/A,FALSE,"masez"}</definedName>
    <definedName name="xxxxxxxxxxxxx" localSheetId="10" hidden="1">{#N/A,#N/A,FALSE,"masez (10)";#N/A,#N/A,FALSE,"masez (7)";#N/A,#N/A,FALSE,"masez (6)";#N/A,#N/A,FALSE,"masez (5)";#N/A,#N/A,FALSE,"masez (4)";#N/A,#N/A,FALSE,"masez (3)";#N/A,#N/A,FALSE,"masez (2)";#N/A,#N/A,FALSE,"GME";#N/A,#N/A,FALSE,"masez"}</definedName>
    <definedName name="xxxxxxxxxxxxx" hidden="1">{#N/A,#N/A,FALSE,"masez (10)";#N/A,#N/A,FALSE,"masez (7)";#N/A,#N/A,FALSE,"masez (6)";#N/A,#N/A,FALSE,"masez (5)";#N/A,#N/A,FALSE,"masez (4)";#N/A,#N/A,FALSE,"masez (3)";#N/A,#N/A,FALSE,"masez (2)";#N/A,#N/A,FALSE,"GME";#N/A,#N/A,FALSE,"masez"}</definedName>
    <definedName name="xxxxxxxxxxxxxxxxx" localSheetId="2"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xxxxxxxxxxxxxxxxx" localSheetId="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xxxxxxxxxxxxxxxxx" localSheetId="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xxxxxxxxxxxxxxxxx" localSheetId="10"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xxxxxxxxxxxxxxxxx"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xxxxxxxxxxxxxxxxxx" localSheetId="2" hidden="1">{#N/A,#N/A,FALSE,"TEC-01";#N/A,#N/A,FALSE,"TEC - 02";#N/A,#N/A,FALSE,"TEC - 03";#N/A,#N/A,FALSE,"TEC - 04";#N/A,#N/A,FALSE,"TEC-07";#N/A,#N/A,FALSE,"TEC-08";#N/A,#N/A,FALSE,"TEC - 09A";#N/A,#N/A,FALSE,"TEC - 09B";#N/A,#N/A,FALSE,"TEC - 09C";#N/A,#N/A,FALSE,"TEC - 10";#N/A,#N/A,FALSE,"TEC-11"}</definedName>
    <definedName name="xxxxxxxxxxxxxxxxxx" localSheetId="1" hidden="1">{#N/A,#N/A,FALSE,"TEC-01";#N/A,#N/A,FALSE,"TEC - 02";#N/A,#N/A,FALSE,"TEC - 03";#N/A,#N/A,FALSE,"TEC - 04";#N/A,#N/A,FALSE,"TEC-07";#N/A,#N/A,FALSE,"TEC-08";#N/A,#N/A,FALSE,"TEC - 09A";#N/A,#N/A,FALSE,"TEC - 09B";#N/A,#N/A,FALSE,"TEC - 09C";#N/A,#N/A,FALSE,"TEC - 10";#N/A,#N/A,FALSE,"TEC-11"}</definedName>
    <definedName name="xxxxxxxxxxxxxxxxxx" localSheetId="3" hidden="1">{#N/A,#N/A,FALSE,"TEC-01";#N/A,#N/A,FALSE,"TEC - 02";#N/A,#N/A,FALSE,"TEC - 03";#N/A,#N/A,FALSE,"TEC - 04";#N/A,#N/A,FALSE,"TEC-07";#N/A,#N/A,FALSE,"TEC-08";#N/A,#N/A,FALSE,"TEC - 09A";#N/A,#N/A,FALSE,"TEC - 09B";#N/A,#N/A,FALSE,"TEC - 09C";#N/A,#N/A,FALSE,"TEC - 10";#N/A,#N/A,FALSE,"TEC-11"}</definedName>
    <definedName name="xxxxxxxxxxxxxxxxxx" localSheetId="10" hidden="1">{#N/A,#N/A,FALSE,"TEC-01";#N/A,#N/A,FALSE,"TEC - 02";#N/A,#N/A,FALSE,"TEC - 03";#N/A,#N/A,FALSE,"TEC - 04";#N/A,#N/A,FALSE,"TEC-07";#N/A,#N/A,FALSE,"TEC-08";#N/A,#N/A,FALSE,"TEC - 09A";#N/A,#N/A,FALSE,"TEC - 09B";#N/A,#N/A,FALSE,"TEC - 09C";#N/A,#N/A,FALSE,"TEC - 10";#N/A,#N/A,FALSE,"TEC-11"}</definedName>
    <definedName name="xxxxxxxxxxxxxxxxxx" hidden="1">{#N/A,#N/A,FALSE,"TEC-01";#N/A,#N/A,FALSE,"TEC - 02";#N/A,#N/A,FALSE,"TEC - 03";#N/A,#N/A,FALSE,"TEC - 04";#N/A,#N/A,FALSE,"TEC-07";#N/A,#N/A,FALSE,"TEC-08";#N/A,#N/A,FALSE,"TEC - 09A";#N/A,#N/A,FALSE,"TEC - 09B";#N/A,#N/A,FALSE,"TEC - 09C";#N/A,#N/A,FALSE,"TEC - 10";#N/A,#N/A,FALSE,"TEC-11"}</definedName>
    <definedName name="xxxxxxxxxxxxxxxxxxxxxx" localSheetId="2" hidden="1">{"MO(BASE)",#N/A,FALSE,"MO(BASE)";"MO(BASE)1",#N/A,FALSE,"MO(BASE)";"MO(BASE)2",#N/A,FALSE,"MO(BASE)"}</definedName>
    <definedName name="xxxxxxxxxxxxxxxxxxxxxx" localSheetId="1" hidden="1">{"MO(BASE)",#N/A,FALSE,"MO(BASE)";"MO(BASE)1",#N/A,FALSE,"MO(BASE)";"MO(BASE)2",#N/A,FALSE,"MO(BASE)"}</definedName>
    <definedName name="xxxxxxxxxxxxxxxxxxxxxx" localSheetId="3" hidden="1">{"MO(BASE)",#N/A,FALSE,"MO(BASE)";"MO(BASE)1",#N/A,FALSE,"MO(BASE)";"MO(BASE)2",#N/A,FALSE,"MO(BASE)"}</definedName>
    <definedName name="xxxxxxxxxxxxxxxxxxxxxx" localSheetId="10" hidden="1">{"MO(BASE)",#N/A,FALSE,"MO(BASE)";"MO(BASE)1",#N/A,FALSE,"MO(BASE)";"MO(BASE)2",#N/A,FALSE,"MO(BASE)"}</definedName>
    <definedName name="xxxxxxxxxxxxxxxxxxxxxx" hidden="1">{"MO(BASE)",#N/A,FALSE,"MO(BASE)";"MO(BASE)1",#N/A,FALSE,"MO(BASE)";"MO(BASE)2",#N/A,FALSE,"MO(BASE)"}</definedName>
    <definedName name="xxxxxxxxxxxxxxxxxxxxxxx" localSheetId="2" hidden="1">{#N/A,#N/A,FALSE,"PEND INC";#N/A,#N/A,FALSE,"PEND MINM"}</definedName>
    <definedName name="xxxxxxxxxxxxxxxxxxxxxxx" localSheetId="1" hidden="1">{#N/A,#N/A,FALSE,"PEND INC";#N/A,#N/A,FALSE,"PEND MINM"}</definedName>
    <definedName name="xxxxxxxxxxxxxxxxxxxxxxx" localSheetId="3" hidden="1">{#N/A,#N/A,FALSE,"PEND INC";#N/A,#N/A,FALSE,"PEND MINM"}</definedName>
    <definedName name="xxxxxxxxxxxxxxxxxxxxxxx" localSheetId="10" hidden="1">{#N/A,#N/A,FALSE,"PEND INC";#N/A,#N/A,FALSE,"PEND MINM"}</definedName>
    <definedName name="xxxxxxxxxxxxxxxxxxxxxxx" hidden="1">{#N/A,#N/A,FALSE,"PEND INC";#N/A,#N/A,FALSE,"PEND MINM"}</definedName>
    <definedName name="xzCZX" localSheetId="2" hidden="1">{#N/A,#N/A,FALSE,"Total_OC015";#N/A,#N/A,FALSE,"ADMIN";#N/A,#N/A,FALSE,"PROCES";#N/A,#N/A,FALSE,"mecan";#N/A,#N/A,FALSE,"civil";#N/A,#N/A,FALSE,"CAÑER";#N/A,#N/A,FALSE,"ELEC";#N/A,#N/A,FALSE,"INSTR"}</definedName>
    <definedName name="xzCZX" localSheetId="1" hidden="1">{#N/A,#N/A,FALSE,"Total_OC015";#N/A,#N/A,FALSE,"ADMIN";#N/A,#N/A,FALSE,"PROCES";#N/A,#N/A,FALSE,"mecan";#N/A,#N/A,FALSE,"civil";#N/A,#N/A,FALSE,"CAÑER";#N/A,#N/A,FALSE,"ELEC";#N/A,#N/A,FALSE,"INSTR"}</definedName>
    <definedName name="xzCZX" localSheetId="3" hidden="1">{#N/A,#N/A,FALSE,"Total_OC015";#N/A,#N/A,FALSE,"ADMIN";#N/A,#N/A,FALSE,"PROCES";#N/A,#N/A,FALSE,"mecan";#N/A,#N/A,FALSE,"civil";#N/A,#N/A,FALSE,"CAÑER";#N/A,#N/A,FALSE,"ELEC";#N/A,#N/A,FALSE,"INSTR"}</definedName>
    <definedName name="xzCZX" localSheetId="10" hidden="1">{#N/A,#N/A,FALSE,"Total_OC015";#N/A,#N/A,FALSE,"ADMIN";#N/A,#N/A,FALSE,"PROCES";#N/A,#N/A,FALSE,"mecan";#N/A,#N/A,FALSE,"civil";#N/A,#N/A,FALSE,"CAÑER";#N/A,#N/A,FALSE,"ELEC";#N/A,#N/A,FALSE,"INSTR"}</definedName>
    <definedName name="xzCZX" hidden="1">{#N/A,#N/A,FALSE,"Total_OC015";#N/A,#N/A,FALSE,"ADMIN";#N/A,#N/A,FALSE,"PROCES";#N/A,#N/A,FALSE,"mecan";#N/A,#N/A,FALSE,"civil";#N/A,#N/A,FALSE,"CAÑER";#N/A,#N/A,FALSE,"ELEC";#N/A,#N/A,FALSE,"INSTR"}</definedName>
    <definedName name="yo" localSheetId="2" hidden="1">{"MO(BASE)",#N/A,FALSE,"MO(BASE)";"MO(BASE)1",#N/A,FALSE,"MO(BASE)";"MO(BASE)2",#N/A,FALSE,"MO(BASE)"}</definedName>
    <definedName name="yo" localSheetId="1" hidden="1">{"MO(BASE)",#N/A,FALSE,"MO(BASE)";"MO(BASE)1",#N/A,FALSE,"MO(BASE)";"MO(BASE)2",#N/A,FALSE,"MO(BASE)"}</definedName>
    <definedName name="yo" localSheetId="3" hidden="1">{"MO(BASE)",#N/A,FALSE,"MO(BASE)";"MO(BASE)1",#N/A,FALSE,"MO(BASE)";"MO(BASE)2",#N/A,FALSE,"MO(BASE)"}</definedName>
    <definedName name="yo" localSheetId="10" hidden="1">{"MO(BASE)",#N/A,FALSE,"MO(BASE)";"MO(BASE)1",#N/A,FALSE,"MO(BASE)";"MO(BASE)2",#N/A,FALSE,"MO(BASE)"}</definedName>
    <definedName name="yo" hidden="1">{"MO(BASE)",#N/A,FALSE,"MO(BASE)";"MO(BASE)1",#N/A,FALSE,"MO(BASE)";"MO(BASE)2",#N/A,FALSE,"MO(BASE)"}</definedName>
    <definedName name="YRTYRTYRY" hidden="1">#REF!</definedName>
    <definedName name="yttyty" localSheetId="2" hidden="1">{#N/A,#N/A,FALSE,"Total_OC015";#N/A,#N/A,FALSE,"ADMIN";#N/A,#N/A,FALSE,"PROCES";#N/A,#N/A,FALSE,"mecan";#N/A,#N/A,FALSE,"civil";#N/A,#N/A,FALSE,"CAÑER";#N/A,#N/A,FALSE,"ELEC";#N/A,#N/A,FALSE,"INSTR"}</definedName>
    <definedName name="yttyty" localSheetId="1" hidden="1">{#N/A,#N/A,FALSE,"Total_OC015";#N/A,#N/A,FALSE,"ADMIN";#N/A,#N/A,FALSE,"PROCES";#N/A,#N/A,FALSE,"mecan";#N/A,#N/A,FALSE,"civil";#N/A,#N/A,FALSE,"CAÑER";#N/A,#N/A,FALSE,"ELEC";#N/A,#N/A,FALSE,"INSTR"}</definedName>
    <definedName name="yttyty" localSheetId="3" hidden="1">{#N/A,#N/A,FALSE,"Total_OC015";#N/A,#N/A,FALSE,"ADMIN";#N/A,#N/A,FALSE,"PROCES";#N/A,#N/A,FALSE,"mecan";#N/A,#N/A,FALSE,"civil";#N/A,#N/A,FALSE,"CAÑER";#N/A,#N/A,FALSE,"ELEC";#N/A,#N/A,FALSE,"INSTR"}</definedName>
    <definedName name="yttyty" localSheetId="10" hidden="1">{#N/A,#N/A,FALSE,"Total_OC015";#N/A,#N/A,FALSE,"ADMIN";#N/A,#N/A,FALSE,"PROCES";#N/A,#N/A,FALSE,"mecan";#N/A,#N/A,FALSE,"civil";#N/A,#N/A,FALSE,"CAÑER";#N/A,#N/A,FALSE,"ELEC";#N/A,#N/A,FALSE,"INSTR"}</definedName>
    <definedName name="yttyty" hidden="1">{#N/A,#N/A,FALSE,"Total_OC015";#N/A,#N/A,FALSE,"ADMIN";#N/A,#N/A,FALSE,"PROCES";#N/A,#N/A,FALSE,"mecan";#N/A,#N/A,FALSE,"civil";#N/A,#N/A,FALSE,"CAÑER";#N/A,#N/A,FALSE,"ELEC";#N/A,#N/A,FALSE,"INSTR"}</definedName>
    <definedName name="yuk" localSheetId="2" hidden="1">{#N/A,#N/A,TRUE,"Est. de Fact.";#N/A,#N/A,TRUE,"Capitulo 19";#N/A,#N/A,TRUE,"Proyecto P855"}</definedName>
    <definedName name="yuk" localSheetId="1" hidden="1">{#N/A,#N/A,TRUE,"Est. de Fact.";#N/A,#N/A,TRUE,"Capitulo 19";#N/A,#N/A,TRUE,"Proyecto P855"}</definedName>
    <definedName name="yuk" localSheetId="3" hidden="1">{#N/A,#N/A,TRUE,"Est. de Fact.";#N/A,#N/A,TRUE,"Capitulo 19";#N/A,#N/A,TRUE,"Proyecto P855"}</definedName>
    <definedName name="yuk" localSheetId="10" hidden="1">{#N/A,#N/A,TRUE,"Est. de Fact.";#N/A,#N/A,TRUE,"Capitulo 19";#N/A,#N/A,TRUE,"Proyecto P855"}</definedName>
    <definedName name="yuk" hidden="1">{#N/A,#N/A,TRUE,"Est. de Fact.";#N/A,#N/A,TRUE,"Capitulo 19";#N/A,#N/A,TRUE,"Proyecto P855"}</definedName>
    <definedName name="yuku" localSheetId="2" hidden="1">{"DETALLE_1996",#N/A,FALSE,"flujo";"DETALLE_1997",#N/A,FALSE,"flujo";"GASTOS_INCURRIDOS_1996",#N/A,FALSE,"flujo";"GASTOS_PROGRAMADOS_PARA_1997",#N/A,FALSE,"flujo";#N/A,#N/A,FALSE,"comparat";#N/A,#N/A,FALSE,"costos";#N/A,#N/A,FALSE,"proyctrol"}</definedName>
    <definedName name="yuku" localSheetId="1" hidden="1">{"DETALLE_1996",#N/A,FALSE,"flujo";"DETALLE_1997",#N/A,FALSE,"flujo";"GASTOS_INCURRIDOS_1996",#N/A,FALSE,"flujo";"GASTOS_PROGRAMADOS_PARA_1997",#N/A,FALSE,"flujo";#N/A,#N/A,FALSE,"comparat";#N/A,#N/A,FALSE,"costos";#N/A,#N/A,FALSE,"proyctrol"}</definedName>
    <definedName name="yuku" localSheetId="3" hidden="1">{"DETALLE_1996",#N/A,FALSE,"flujo";"DETALLE_1997",#N/A,FALSE,"flujo";"GASTOS_INCURRIDOS_1996",#N/A,FALSE,"flujo";"GASTOS_PROGRAMADOS_PARA_1997",#N/A,FALSE,"flujo";#N/A,#N/A,FALSE,"comparat";#N/A,#N/A,FALSE,"costos";#N/A,#N/A,FALSE,"proyctrol"}</definedName>
    <definedName name="yuku" localSheetId="10" hidden="1">{"DETALLE_1996",#N/A,FALSE,"flujo";"DETALLE_1997",#N/A,FALSE,"flujo";"GASTOS_INCURRIDOS_1996",#N/A,FALSE,"flujo";"GASTOS_PROGRAMADOS_PARA_1997",#N/A,FALSE,"flujo";#N/A,#N/A,FALSE,"comparat";#N/A,#N/A,FALSE,"costos";#N/A,#N/A,FALSE,"proyctrol"}</definedName>
    <definedName name="yuku" hidden="1">{"DETALLE_1996",#N/A,FALSE,"flujo";"DETALLE_1997",#N/A,FALSE,"flujo";"GASTOS_INCURRIDOS_1996",#N/A,FALSE,"flujo";"GASTOS_PROGRAMADOS_PARA_1997",#N/A,FALSE,"flujo";#N/A,#N/A,FALSE,"comparat";#N/A,#N/A,FALSE,"costos";#N/A,#N/A,FALSE,"proyctrol"}</definedName>
    <definedName name="yuyuyu" localSheetId="2" hidden="1">{#N/A,#N/A,FALSE,"minas";#N/A,#N/A,FALSE,"Total_OC015";#N/A,#N/A,FALSE,"ADMIN";#N/A,#N/A,FALSE,"PROCES";#N/A,#N/A,FALSE,"civil";#N/A,#N/A,FALSE,"CAÑER";#N/A,#N/A,FALSE,"ELEC";#N/A,#N/A,FALSE,"INSTR";#N/A,#N/A,FALSE,"PDS";#N/A,#N/A,FALSE,"mecan"}</definedName>
    <definedName name="yuyuyu" localSheetId="1" hidden="1">{#N/A,#N/A,FALSE,"minas";#N/A,#N/A,FALSE,"Total_OC015";#N/A,#N/A,FALSE,"ADMIN";#N/A,#N/A,FALSE,"PROCES";#N/A,#N/A,FALSE,"civil";#N/A,#N/A,FALSE,"CAÑER";#N/A,#N/A,FALSE,"ELEC";#N/A,#N/A,FALSE,"INSTR";#N/A,#N/A,FALSE,"PDS";#N/A,#N/A,FALSE,"mecan"}</definedName>
    <definedName name="yuyuyu" localSheetId="3" hidden="1">{#N/A,#N/A,FALSE,"minas";#N/A,#N/A,FALSE,"Total_OC015";#N/A,#N/A,FALSE,"ADMIN";#N/A,#N/A,FALSE,"PROCES";#N/A,#N/A,FALSE,"civil";#N/A,#N/A,FALSE,"CAÑER";#N/A,#N/A,FALSE,"ELEC";#N/A,#N/A,FALSE,"INSTR";#N/A,#N/A,FALSE,"PDS";#N/A,#N/A,FALSE,"mecan"}</definedName>
    <definedName name="yuyuyu" localSheetId="10" hidden="1">{#N/A,#N/A,FALSE,"minas";#N/A,#N/A,FALSE,"Total_OC015";#N/A,#N/A,FALSE,"ADMIN";#N/A,#N/A,FALSE,"PROCES";#N/A,#N/A,FALSE,"civil";#N/A,#N/A,FALSE,"CAÑER";#N/A,#N/A,FALSE,"ELEC";#N/A,#N/A,FALSE,"INSTR";#N/A,#N/A,FALSE,"PDS";#N/A,#N/A,FALSE,"mecan"}</definedName>
    <definedName name="yuyuyu" hidden="1">{#N/A,#N/A,FALSE,"minas";#N/A,#N/A,FALSE,"Total_OC015";#N/A,#N/A,FALSE,"ADMIN";#N/A,#N/A,FALSE,"PROCES";#N/A,#N/A,FALSE,"civil";#N/A,#N/A,FALSE,"CAÑER";#N/A,#N/A,FALSE,"ELEC";#N/A,#N/A,FALSE,"INSTR";#N/A,#N/A,FALSE,"PDS";#N/A,#N/A,FALSE,"mecan"}</definedName>
    <definedName name="YY" localSheetId="2"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YY" localSheetId="1"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YY" localSheetId="3"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YY" localSheetId="10"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YY"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yyy" localSheetId="2" hidden="1">{"DETALLE_1996",#N/A,FALSE,"flujo";"DETALLE_1997",#N/A,FALSE,"flujo";"GASTOS_INCURRIDOS_1996",#N/A,FALSE,"flujo";"GASTOS_PROGRAMADOS_PARA_1997",#N/A,FALSE,"flujo";#N/A,#N/A,FALSE,"comparat";#N/A,#N/A,FALSE,"costos";#N/A,#N/A,FALSE,"proyctrol"}</definedName>
    <definedName name="yyy" localSheetId="1" hidden="1">{"DETALLE_1996",#N/A,FALSE,"flujo";"DETALLE_1997",#N/A,FALSE,"flujo";"GASTOS_INCURRIDOS_1996",#N/A,FALSE,"flujo";"GASTOS_PROGRAMADOS_PARA_1997",#N/A,FALSE,"flujo";#N/A,#N/A,FALSE,"comparat";#N/A,#N/A,FALSE,"costos";#N/A,#N/A,FALSE,"proyctrol"}</definedName>
    <definedName name="yyy" localSheetId="3" hidden="1">{"DETALLE_1996",#N/A,FALSE,"flujo";"DETALLE_1997",#N/A,FALSE,"flujo";"GASTOS_INCURRIDOS_1996",#N/A,FALSE,"flujo";"GASTOS_PROGRAMADOS_PARA_1997",#N/A,FALSE,"flujo";#N/A,#N/A,FALSE,"comparat";#N/A,#N/A,FALSE,"costos";#N/A,#N/A,FALSE,"proyctrol"}</definedName>
    <definedName name="yyy" localSheetId="10" hidden="1">{"DETALLE_1996",#N/A,FALSE,"flujo";"DETALLE_1997",#N/A,FALSE,"flujo";"GASTOS_INCURRIDOS_1996",#N/A,FALSE,"flujo";"GASTOS_PROGRAMADOS_PARA_1997",#N/A,FALSE,"flujo";#N/A,#N/A,FALSE,"comparat";#N/A,#N/A,FALSE,"costos";#N/A,#N/A,FALSE,"proyctrol"}</definedName>
    <definedName name="yyy" hidden="1">{"DETALLE_1996",#N/A,FALSE,"flujo";"DETALLE_1997",#N/A,FALSE,"flujo";"GASTOS_INCURRIDOS_1996",#N/A,FALSE,"flujo";"GASTOS_PROGRAMADOS_PARA_1997",#N/A,FALSE,"flujo";#N/A,#N/A,FALSE,"comparat";#N/A,#N/A,FALSE,"costos";#N/A,#N/A,FALSE,"proyctrol"}</definedName>
    <definedName name="z" localSheetId="2" hidden="1">{"DETALLE_1996",#N/A,FALSE,"flujo";"DETALLE_1997",#N/A,FALSE,"flujo";"GASTOS_INCURRIDOS_1996",#N/A,FALSE,"flujo";"GASTOS_PROGRAMADOS_PARA_1997",#N/A,FALSE,"flujo";#N/A,#N/A,FALSE,"comparat";#N/A,#N/A,FALSE,"costos";#N/A,#N/A,FALSE,"proyctrol"}</definedName>
    <definedName name="z" localSheetId="1" hidden="1">{"DETALLE_1996",#N/A,FALSE,"flujo";"DETALLE_1997",#N/A,FALSE,"flujo";"GASTOS_INCURRIDOS_1996",#N/A,FALSE,"flujo";"GASTOS_PROGRAMADOS_PARA_1997",#N/A,FALSE,"flujo";#N/A,#N/A,FALSE,"comparat";#N/A,#N/A,FALSE,"costos";#N/A,#N/A,FALSE,"proyctrol"}</definedName>
    <definedName name="z" localSheetId="3" hidden="1">{"DETALLE_1996",#N/A,FALSE,"flujo";"DETALLE_1997",#N/A,FALSE,"flujo";"GASTOS_INCURRIDOS_1996",#N/A,FALSE,"flujo";"GASTOS_PROGRAMADOS_PARA_1997",#N/A,FALSE,"flujo";#N/A,#N/A,FALSE,"comparat";#N/A,#N/A,FALSE,"costos";#N/A,#N/A,FALSE,"proyctrol"}</definedName>
    <definedName name="z" localSheetId="10" hidden="1">{"DETALLE_1996",#N/A,FALSE,"flujo";"DETALLE_1997",#N/A,FALSE,"flujo";"GASTOS_INCURRIDOS_1996",#N/A,FALSE,"flujo";"GASTOS_PROGRAMADOS_PARA_1997",#N/A,FALSE,"flujo";#N/A,#N/A,FALSE,"comparat";#N/A,#N/A,FALSE,"costos";#N/A,#N/A,FALSE,"proyctrol"}</definedName>
    <definedName name="z" hidden="1">{"DETALLE_1996",#N/A,FALSE,"flujo";"DETALLE_1997",#N/A,FALSE,"flujo";"GASTOS_INCURRIDOS_1996",#N/A,FALSE,"flujo";"GASTOS_PROGRAMADOS_PARA_1997",#N/A,FALSE,"flujo";#N/A,#N/A,FALSE,"comparat";#N/A,#N/A,FALSE,"costos";#N/A,#N/A,FALSE,"proyctrol"}</definedName>
    <definedName name="Z_0147206C_9073_11D5_88FC_006008F6225A_.wvu.PrintArea" hidden="1">#REF!</definedName>
    <definedName name="Z_5086831C_C4ED_4502_B7EE_53A386473DC0_.wvu.FilterData" localSheetId="1" hidden="1">EPR!$B$10:$P$660</definedName>
    <definedName name="Z_5465C980_2BDD_11D3_B53D_00500477B0E4_.wvu.PrintArea" hidden="1">#REF!</definedName>
    <definedName name="Z_5465C980_2BDD_11D3_B53D_00500477B0E4_.wvu.PrintTitles" hidden="1">#REF!</definedName>
    <definedName name="Z_5465C980_2BDD_11D3_B53D_00500477B0E4_.wvu.Rows" localSheetId="1" hidden="1">#REF!,#REF!</definedName>
    <definedName name="Z_5465C980_2BDD_11D3_B53D_00500477B0E4_.wvu.Rows" hidden="1">#REF!,#REF!</definedName>
    <definedName name="Z_8B9F5D32_3B05_467A_8ABC_1620867106D0_.wvu.Cols" localSheetId="2" hidden="1">'Curva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definedName>
    <definedName name="Z_8B9F5D32_3B05_467A_8ABC_1620867106D0_.wvu.FilterData" localSheetId="1" hidden="1">EPR!$B$10:$P$660</definedName>
    <definedName name="Z_CFE2213C_3369_48C8_9102_A6EF47792DFE_.wvu.Cols" localSheetId="2" hidden="1">'Curva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definedName>
    <definedName name="Z_CFE2213C_3369_48C8_9102_A6EF47792DFE_.wvu.FilterData" localSheetId="1" hidden="1">EPR!$B$10:$P$660</definedName>
    <definedName name="Z_E33F0BD9_DDCD_4386_BD14_7DE2581550C6_.wvu.PrintTitles" hidden="1">#REF!</definedName>
    <definedName name="ZD" localSheetId="2" hidden="1">{"Sin detalle",#N/A,FALSE,"Flujo (redondeado)";"Detallado",#N/A,FALSE,"Flujo (redondeado)"}</definedName>
    <definedName name="ZD" localSheetId="1" hidden="1">{"Sin detalle",#N/A,FALSE,"Flujo (redondeado)";"Detallado",#N/A,FALSE,"Flujo (redondeado)"}</definedName>
    <definedName name="ZD" localSheetId="3" hidden="1">{"Sin detalle",#N/A,FALSE,"Flujo (redondeado)";"Detallado",#N/A,FALSE,"Flujo (redondeado)"}</definedName>
    <definedName name="ZD" localSheetId="10" hidden="1">{"Sin detalle",#N/A,FALSE,"Flujo (redondeado)";"Detallado",#N/A,FALSE,"Flujo (redondeado)"}</definedName>
    <definedName name="ZD" hidden="1">{"Sin detalle",#N/A,FALSE,"Flujo (redondeado)";"Detallado",#N/A,FALSE,"Flujo (redondeado)"}</definedName>
    <definedName name="zz" localSheetId="2" hidden="1">{#N/A,#N/A,FALSE,"COVER";#N/A,#N/A,FALSE,"RECAP";#N/A,#N/A,FALSE,"SANTA BARBARA NONMANUAL";#N/A,#N/A,FALSE,"CEQUIP";#N/A,#N/A,FALSE,"WRATE";#N/A,#N/A,FALSE,"INDIRECT";#N/A,#N/A,FALSE,"TRAIN";#N/A,#N/A,FALSE,"MANLOADED SCHEDULE"}</definedName>
    <definedName name="zz" localSheetId="1" hidden="1">{#N/A,#N/A,FALSE,"COVER";#N/A,#N/A,FALSE,"RECAP";#N/A,#N/A,FALSE,"SANTA BARBARA NONMANUAL";#N/A,#N/A,FALSE,"CEQUIP";#N/A,#N/A,FALSE,"WRATE";#N/A,#N/A,FALSE,"INDIRECT";#N/A,#N/A,FALSE,"TRAIN";#N/A,#N/A,FALSE,"MANLOADED SCHEDULE"}</definedName>
    <definedName name="zz" localSheetId="3" hidden="1">{#N/A,#N/A,FALSE,"COVER";#N/A,#N/A,FALSE,"RECAP";#N/A,#N/A,FALSE,"SANTA BARBARA NONMANUAL";#N/A,#N/A,FALSE,"CEQUIP";#N/A,#N/A,FALSE,"WRATE";#N/A,#N/A,FALSE,"INDIRECT";#N/A,#N/A,FALSE,"TRAIN";#N/A,#N/A,FALSE,"MANLOADED SCHEDULE"}</definedName>
    <definedName name="zz" localSheetId="10" hidden="1">{#N/A,#N/A,FALSE,"COVER";#N/A,#N/A,FALSE,"RECAP";#N/A,#N/A,FALSE,"SANTA BARBARA NONMANUAL";#N/A,#N/A,FALSE,"CEQUIP";#N/A,#N/A,FALSE,"WRATE";#N/A,#N/A,FALSE,"INDIRECT";#N/A,#N/A,FALSE,"TRAIN";#N/A,#N/A,FALSE,"MANLOADED SCHEDULE"}</definedName>
    <definedName name="zz" hidden="1">{#N/A,#N/A,FALSE,"COVER";#N/A,#N/A,FALSE,"RECAP";#N/A,#N/A,FALSE,"SANTA BARBARA NONMANUAL";#N/A,#N/A,FALSE,"CEQUIP";#N/A,#N/A,FALSE,"WRATE";#N/A,#N/A,FALSE,"INDIRECT";#N/A,#N/A,FALSE,"TRAIN";#N/A,#N/A,FALSE,"MANLOADED SCHEDULE"}</definedName>
    <definedName name="zzz" localSheetId="2" hidden="1">{#N/A,#N/A,FALSE,"masez (10)";#N/A,#N/A,FALSE,"masez (7)";#N/A,#N/A,FALSE,"masez (6)";#N/A,#N/A,FALSE,"masez (5)";#N/A,#N/A,FALSE,"masez (4)";#N/A,#N/A,FALSE,"masez (3)";#N/A,#N/A,FALSE,"masez (2)";#N/A,#N/A,FALSE,"GME";#N/A,#N/A,FALSE,"masez"}</definedName>
    <definedName name="zzz" localSheetId="1" hidden="1">{#N/A,#N/A,FALSE,"masez (10)";#N/A,#N/A,FALSE,"masez (7)";#N/A,#N/A,FALSE,"masez (6)";#N/A,#N/A,FALSE,"masez (5)";#N/A,#N/A,FALSE,"masez (4)";#N/A,#N/A,FALSE,"masez (3)";#N/A,#N/A,FALSE,"masez (2)";#N/A,#N/A,FALSE,"GME";#N/A,#N/A,FALSE,"masez"}</definedName>
    <definedName name="zzz" localSheetId="3" hidden="1">{#N/A,#N/A,FALSE,"masez (10)";#N/A,#N/A,FALSE,"masez (7)";#N/A,#N/A,FALSE,"masez (6)";#N/A,#N/A,FALSE,"masez (5)";#N/A,#N/A,FALSE,"masez (4)";#N/A,#N/A,FALSE,"masez (3)";#N/A,#N/A,FALSE,"masez (2)";#N/A,#N/A,FALSE,"GME";#N/A,#N/A,FALSE,"masez"}</definedName>
    <definedName name="zzz" localSheetId="10" hidden="1">{#N/A,#N/A,FALSE,"masez (10)";#N/A,#N/A,FALSE,"masez (7)";#N/A,#N/A,FALSE,"masez (6)";#N/A,#N/A,FALSE,"masez (5)";#N/A,#N/A,FALSE,"masez (4)";#N/A,#N/A,FALSE,"masez (3)";#N/A,#N/A,FALSE,"masez (2)";#N/A,#N/A,FALSE,"GME";#N/A,#N/A,FALSE,"masez"}</definedName>
    <definedName name="zzz" hidden="1">{#N/A,#N/A,FALSE,"masez (10)";#N/A,#N/A,FALSE,"masez (7)";#N/A,#N/A,FALSE,"masez (6)";#N/A,#N/A,FALSE,"masez (5)";#N/A,#N/A,FALSE,"masez (4)";#N/A,#N/A,FALSE,"masez (3)";#N/A,#N/A,FALSE,"masez (2)";#N/A,#N/A,FALSE,"GME";#N/A,#N/A,FALSE,"masez"}</definedName>
    <definedName name="zzz1" hidden="1">#REF!</definedName>
    <definedName name="zzz2" hidden="1">#REF!</definedName>
    <definedName name="zzz3" hidden="1">#REF!</definedName>
    <definedName name="zzz4" hidden="1">#REF!</definedName>
    <definedName name="zzzz" localSheetId="2"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zzz" localSheetId="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zzz" localSheetId="3"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zzz" localSheetId="10"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zzz"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67" i="130" l="1"/>
  <c r="A866" i="130"/>
  <c r="A864" i="130"/>
  <c r="A863" i="130"/>
  <c r="A862" i="130"/>
  <c r="A860" i="130"/>
  <c r="A859" i="130"/>
  <c r="A858" i="130"/>
  <c r="A855" i="130"/>
  <c r="A854" i="130"/>
  <c r="A853" i="130"/>
  <c r="A852" i="130"/>
  <c r="A851" i="130"/>
  <c r="A849" i="130"/>
  <c r="A848" i="130"/>
  <c r="A847" i="130"/>
  <c r="A846" i="130"/>
  <c r="A844" i="130"/>
  <c r="A843" i="130"/>
  <c r="A842" i="130"/>
  <c r="A841" i="130"/>
  <c r="A839" i="130"/>
  <c r="A838" i="130"/>
  <c r="A837" i="130"/>
  <c r="A836" i="130"/>
  <c r="A833" i="130"/>
  <c r="A832" i="130"/>
  <c r="A831" i="130"/>
  <c r="A830" i="130"/>
  <c r="A827" i="130"/>
  <c r="A826" i="130"/>
  <c r="A824" i="130"/>
  <c r="A823" i="130"/>
  <c r="A822" i="130"/>
  <c r="A821" i="130"/>
  <c r="A818" i="130"/>
  <c r="A817" i="130"/>
  <c r="A816" i="130"/>
  <c r="A815" i="130"/>
  <c r="A813" i="130"/>
  <c r="A812" i="130"/>
  <c r="A811" i="130"/>
  <c r="A810" i="130"/>
  <c r="A807" i="130"/>
  <c r="A806" i="130"/>
  <c r="A805" i="130"/>
  <c r="A804" i="130"/>
  <c r="A802" i="130"/>
  <c r="A801" i="130"/>
  <c r="A800" i="130"/>
  <c r="A799" i="130"/>
  <c r="A796" i="130"/>
  <c r="A795" i="130"/>
  <c r="A794" i="130"/>
  <c r="A793" i="130"/>
  <c r="A791" i="130"/>
  <c r="A790" i="130"/>
  <c r="A789" i="130"/>
  <c r="A788" i="130"/>
  <c r="A784" i="130"/>
  <c r="A783" i="130"/>
  <c r="A782" i="130"/>
  <c r="A781" i="130"/>
  <c r="A780" i="130"/>
  <c r="A778" i="130"/>
  <c r="A777" i="130"/>
  <c r="A776" i="130"/>
  <c r="A775" i="130"/>
  <c r="A774" i="130"/>
  <c r="A771" i="130"/>
  <c r="A770" i="130"/>
  <c r="A769" i="130"/>
  <c r="A768" i="130"/>
  <c r="A766" i="130"/>
  <c r="A765" i="130"/>
  <c r="A764" i="130"/>
  <c r="A763" i="130"/>
  <c r="A761" i="130"/>
  <c r="A760" i="130"/>
  <c r="A759" i="130"/>
  <c r="A758" i="130"/>
  <c r="A755" i="130"/>
  <c r="A754" i="130"/>
  <c r="A753" i="130"/>
  <c r="A752" i="130"/>
  <c r="A750" i="130"/>
  <c r="A749" i="130"/>
  <c r="A748" i="130"/>
  <c r="A747" i="130"/>
  <c r="A744" i="130"/>
  <c r="A743" i="130"/>
  <c r="A742" i="130"/>
  <c r="A741" i="130"/>
  <c r="A739" i="130"/>
  <c r="A738" i="130"/>
  <c r="A737" i="130"/>
  <c r="A736" i="130"/>
  <c r="A734" i="130"/>
  <c r="A733" i="130"/>
  <c r="A732" i="130"/>
  <c r="A731" i="130"/>
  <c r="A722" i="130"/>
  <c r="A721" i="130"/>
  <c r="A720" i="130"/>
  <c r="A719" i="130"/>
  <c r="A718" i="130"/>
  <c r="A717" i="130"/>
  <c r="A716" i="130"/>
  <c r="A715" i="130"/>
  <c r="A713" i="130"/>
  <c r="A712" i="130"/>
  <c r="A711" i="130"/>
  <c r="A710" i="130"/>
  <c r="A709" i="130"/>
  <c r="A708" i="130"/>
  <c r="A707" i="130"/>
  <c r="A706" i="130"/>
  <c r="A704" i="130"/>
  <c r="A703" i="130"/>
  <c r="A702" i="130"/>
  <c r="A701" i="130"/>
  <c r="A700" i="130"/>
  <c r="A699" i="130"/>
  <c r="A698" i="130"/>
  <c r="A697" i="130"/>
  <c r="A694" i="130"/>
  <c r="A693" i="130"/>
  <c r="A692" i="130"/>
  <c r="A691" i="130"/>
  <c r="A690" i="130"/>
  <c r="A689" i="130"/>
  <c r="A688" i="130"/>
  <c r="A686" i="130"/>
  <c r="A685" i="130"/>
  <c r="A684" i="130"/>
  <c r="A683" i="130"/>
  <c r="A682" i="130"/>
  <c r="A681" i="130"/>
  <c r="A680" i="130"/>
  <c r="A678" i="130"/>
  <c r="A677" i="130"/>
  <c r="A676" i="130"/>
  <c r="A675" i="130"/>
  <c r="A674" i="130"/>
  <c r="A673" i="130"/>
  <c r="A672" i="130"/>
  <c r="A669" i="130"/>
  <c r="A668" i="130"/>
  <c r="A666" i="130"/>
  <c r="A665" i="130"/>
  <c r="A658" i="130"/>
  <c r="A657" i="130"/>
  <c r="A656" i="130"/>
  <c r="A655" i="130"/>
  <c r="A654" i="130"/>
  <c r="A653" i="130"/>
  <c r="A652" i="130"/>
  <c r="A650" i="130"/>
  <c r="A649" i="130"/>
  <c r="A648" i="130"/>
  <c r="A647" i="130"/>
  <c r="A646" i="130"/>
  <c r="A645" i="130"/>
  <c r="A644" i="130"/>
  <c r="A643" i="130"/>
  <c r="A642" i="130"/>
  <c r="A641" i="130"/>
  <c r="A640" i="130"/>
  <c r="A639" i="130"/>
  <c r="A638" i="130"/>
  <c r="A637" i="130"/>
  <c r="A636" i="130"/>
  <c r="A635" i="130"/>
  <c r="A634" i="130"/>
  <c r="A633" i="130"/>
  <c r="A632" i="130"/>
  <c r="A631" i="130"/>
  <c r="A630" i="130"/>
  <c r="A629" i="130"/>
  <c r="A628" i="130"/>
  <c r="A627" i="130"/>
  <c r="A626" i="130"/>
  <c r="A625" i="130"/>
  <c r="A624" i="130"/>
  <c r="A623" i="130"/>
  <c r="A622" i="130"/>
  <c r="A621" i="130"/>
  <c r="A620" i="130"/>
  <c r="A619" i="130"/>
  <c r="A618" i="130"/>
  <c r="A617" i="130"/>
  <c r="A616" i="130"/>
  <c r="A615" i="130"/>
  <c r="A614" i="130"/>
  <c r="A613" i="130"/>
  <c r="A612" i="130"/>
  <c r="A611" i="130"/>
  <c r="A610" i="130"/>
  <c r="A609" i="130"/>
  <c r="A608" i="130"/>
  <c r="A607" i="130"/>
  <c r="A606" i="130"/>
  <c r="A605" i="130"/>
  <c r="A604" i="130"/>
  <c r="A603" i="130"/>
  <c r="A602" i="130"/>
  <c r="A601" i="130"/>
  <c r="A600" i="130"/>
  <c r="A599" i="130"/>
  <c r="A598" i="130"/>
  <c r="A597" i="130"/>
  <c r="A596" i="130"/>
  <c r="A595" i="130"/>
  <c r="A594" i="130"/>
  <c r="A593" i="130"/>
  <c r="A592" i="130"/>
  <c r="A591" i="130"/>
  <c r="A590" i="130"/>
  <c r="A589" i="130"/>
  <c r="A588" i="130"/>
  <c r="A587" i="130"/>
  <c r="A586" i="130"/>
  <c r="A585" i="130"/>
  <c r="A584" i="130"/>
  <c r="A579" i="130"/>
  <c r="A578" i="130"/>
  <c r="A577" i="130"/>
  <c r="A575" i="130"/>
  <c r="A574" i="130"/>
  <c r="A573" i="130"/>
  <c r="A571" i="130"/>
  <c r="A570" i="130"/>
  <c r="A569" i="130"/>
  <c r="A567" i="130"/>
  <c r="A566" i="130"/>
  <c r="A565" i="130"/>
  <c r="A563" i="130"/>
  <c r="A562" i="130"/>
  <c r="A561" i="130"/>
  <c r="A560" i="130"/>
  <c r="A559" i="130"/>
  <c r="A558" i="130"/>
  <c r="A557" i="130"/>
  <c r="A555" i="130"/>
  <c r="A554" i="130"/>
  <c r="A553" i="130"/>
  <c r="A552" i="130"/>
  <c r="A551" i="130"/>
  <c r="A550" i="130"/>
  <c r="A549" i="130"/>
  <c r="A547" i="130"/>
  <c r="A546" i="130"/>
  <c r="A545" i="130"/>
  <c r="A544" i="130"/>
  <c r="A543" i="130"/>
  <c r="A542" i="130"/>
  <c r="A541" i="130"/>
  <c r="A539" i="130"/>
  <c r="A538" i="130"/>
  <c r="A537" i="130"/>
  <c r="A536" i="130"/>
  <c r="A535" i="130"/>
  <c r="A534" i="130"/>
  <c r="A533" i="130"/>
  <c r="A531" i="130"/>
  <c r="A530" i="130"/>
  <c r="A529" i="130"/>
  <c r="A528" i="130"/>
  <c r="A527" i="130"/>
  <c r="A526" i="130"/>
  <c r="A525" i="130"/>
  <c r="A523" i="130"/>
  <c r="A522" i="130"/>
  <c r="A521" i="130"/>
  <c r="A520" i="130"/>
  <c r="A519" i="130"/>
  <c r="A518" i="130"/>
  <c r="A517" i="130"/>
  <c r="A515" i="130"/>
  <c r="A514" i="130"/>
  <c r="A513" i="130"/>
  <c r="A512" i="130"/>
  <c r="A511" i="130"/>
  <c r="A510" i="130"/>
  <c r="A509" i="130"/>
  <c r="A507" i="130"/>
  <c r="A506" i="130"/>
  <c r="A505" i="130"/>
  <c r="A504" i="130"/>
  <c r="A503" i="130"/>
  <c r="A502" i="130"/>
  <c r="A501" i="130"/>
  <c r="A499" i="130"/>
  <c r="A498" i="130"/>
  <c r="A497" i="130"/>
  <c r="A496" i="130"/>
  <c r="A495" i="130"/>
  <c r="A494" i="130"/>
  <c r="A493" i="130"/>
  <c r="A491" i="130"/>
  <c r="A490" i="130"/>
  <c r="A489" i="130"/>
  <c r="A488" i="130"/>
  <c r="A487" i="130"/>
  <c r="A486" i="130"/>
  <c r="A485" i="130"/>
  <c r="A483" i="130"/>
  <c r="A482" i="130"/>
  <c r="A481" i="130"/>
  <c r="A480" i="130"/>
  <c r="A479" i="130"/>
  <c r="A478" i="130"/>
  <c r="A477" i="130"/>
  <c r="A475" i="130"/>
  <c r="A474" i="130"/>
  <c r="A473" i="130"/>
  <c r="A472" i="130"/>
  <c r="A471" i="130"/>
  <c r="A470" i="130"/>
  <c r="A469" i="130"/>
  <c r="A467" i="130"/>
  <c r="A466" i="130"/>
  <c r="A465" i="130"/>
  <c r="A464" i="130"/>
  <c r="A463" i="130"/>
  <c r="A462" i="130"/>
  <c r="A461" i="130"/>
  <c r="A459" i="130"/>
  <c r="A458" i="130"/>
  <c r="A457" i="130"/>
  <c r="A456" i="130"/>
  <c r="A455" i="130"/>
  <c r="A454" i="130"/>
  <c r="A453" i="130"/>
  <c r="A451" i="130"/>
  <c r="A450" i="130"/>
  <c r="A449" i="130"/>
  <c r="A448" i="130"/>
  <c r="A447" i="130"/>
  <c r="A446" i="130"/>
  <c r="A445" i="130"/>
  <c r="A443" i="130"/>
  <c r="A442" i="130"/>
  <c r="A441" i="130"/>
  <c r="A440" i="130"/>
  <c r="A439" i="130"/>
  <c r="A438" i="130"/>
  <c r="A437" i="130"/>
  <c r="A435" i="130"/>
  <c r="A434" i="130"/>
  <c r="A433" i="130"/>
  <c r="A432" i="130"/>
  <c r="A431" i="130"/>
  <c r="A430" i="130"/>
  <c r="A429" i="130"/>
  <c r="A427" i="130"/>
  <c r="A426" i="130"/>
  <c r="A425" i="130"/>
  <c r="A424" i="130"/>
  <c r="A423" i="130"/>
  <c r="A422" i="130"/>
  <c r="A421" i="130"/>
  <c r="A419" i="130"/>
  <c r="A418" i="130"/>
  <c r="A417" i="130"/>
  <c r="A416" i="130"/>
  <c r="A415" i="130"/>
  <c r="A414" i="130"/>
  <c r="A413" i="130"/>
  <c r="A411" i="130"/>
  <c r="A410" i="130"/>
  <c r="A409" i="130"/>
  <c r="A408" i="130"/>
  <c r="A407" i="130"/>
  <c r="A406" i="130"/>
  <c r="A405" i="130"/>
  <c r="A403" i="130"/>
  <c r="A402" i="130"/>
  <c r="A401" i="130"/>
  <c r="A400" i="130"/>
  <c r="A399" i="130"/>
  <c r="A398" i="130"/>
  <c r="A397" i="130"/>
  <c r="A395" i="130"/>
  <c r="A394" i="130"/>
  <c r="A393" i="130"/>
  <c r="A392" i="130"/>
  <c r="A391" i="130"/>
  <c r="A390" i="130"/>
  <c r="A389" i="130"/>
  <c r="A387" i="130"/>
  <c r="A386" i="130"/>
  <c r="A385" i="130"/>
  <c r="A384" i="130"/>
  <c r="A383" i="130"/>
  <c r="A382" i="130"/>
  <c r="A381" i="130"/>
  <c r="A379" i="130"/>
  <c r="A378" i="130"/>
  <c r="A377" i="130"/>
  <c r="A376" i="130"/>
  <c r="A375" i="130"/>
  <c r="A374" i="130"/>
  <c r="A373" i="130"/>
  <c r="A371" i="130"/>
  <c r="A370" i="130"/>
  <c r="A369" i="130"/>
  <c r="A368" i="130"/>
  <c r="A367" i="130"/>
  <c r="A366" i="130"/>
  <c r="A365" i="130"/>
  <c r="A363" i="130"/>
  <c r="A362" i="130"/>
  <c r="A361" i="130"/>
  <c r="A360" i="130"/>
  <c r="A359" i="130"/>
  <c r="A358" i="130"/>
  <c r="A357" i="130"/>
  <c r="A355" i="130"/>
  <c r="A354" i="130"/>
  <c r="A353" i="130"/>
  <c r="A352" i="130"/>
  <c r="A351" i="130"/>
  <c r="A350" i="130"/>
  <c r="A349" i="130"/>
  <c r="A347" i="130"/>
  <c r="A346" i="130"/>
  <c r="A345" i="130"/>
  <c r="A344" i="130"/>
  <c r="A343" i="130"/>
  <c r="A342" i="130"/>
  <c r="A341" i="130"/>
  <c r="A339" i="130"/>
  <c r="A338" i="130"/>
  <c r="A337" i="130"/>
  <c r="A336" i="130"/>
  <c r="A335" i="130"/>
  <c r="A334" i="130"/>
  <c r="A333" i="130"/>
  <c r="A331" i="130"/>
  <c r="A330" i="130"/>
  <c r="A329" i="130"/>
  <c r="A328" i="130"/>
  <c r="A327" i="130"/>
  <c r="A326" i="130"/>
  <c r="A325" i="130"/>
  <c r="A321" i="130"/>
  <c r="A320" i="130"/>
  <c r="A319" i="130"/>
  <c r="A318" i="130"/>
  <c r="A316" i="130"/>
  <c r="A315" i="130"/>
  <c r="A313" i="130"/>
  <c r="A312" i="130"/>
  <c r="A310" i="130"/>
  <c r="A309" i="130"/>
  <c r="A307" i="130"/>
  <c r="A306" i="130"/>
  <c r="A304" i="130"/>
  <c r="A303" i="130"/>
  <c r="A300" i="130"/>
  <c r="A298" i="130"/>
  <c r="A297" i="130"/>
  <c r="A295" i="130"/>
  <c r="A294" i="130"/>
  <c r="A292" i="130"/>
  <c r="A291" i="130"/>
  <c r="A289" i="130"/>
  <c r="A288" i="130"/>
  <c r="A285" i="130"/>
  <c r="A283" i="130"/>
  <c r="A282" i="130"/>
  <c r="A280" i="130"/>
  <c r="A279" i="130"/>
  <c r="A277" i="130"/>
  <c r="A276" i="130"/>
  <c r="A274" i="130"/>
  <c r="A273" i="130"/>
  <c r="A269" i="130"/>
  <c r="A268" i="130"/>
  <c r="A267" i="130"/>
  <c r="A265" i="130"/>
  <c r="A264" i="130"/>
  <c r="A263" i="130"/>
  <c r="A262" i="130"/>
  <c r="A261" i="130"/>
  <c r="A260" i="130"/>
  <c r="A259" i="130"/>
  <c r="A257" i="130"/>
  <c r="A256" i="130"/>
  <c r="A255" i="130"/>
  <c r="A254" i="130"/>
  <c r="A253" i="130"/>
  <c r="A251" i="130"/>
  <c r="A249" i="130"/>
  <c r="A248" i="130"/>
  <c r="A246" i="130"/>
  <c r="A245" i="130"/>
  <c r="A244" i="130"/>
  <c r="A243" i="130"/>
  <c r="A241" i="130"/>
  <c r="A240" i="130"/>
  <c r="A239" i="130"/>
  <c r="A238" i="130"/>
  <c r="A237" i="130"/>
  <c r="A236" i="130"/>
  <c r="A235" i="130"/>
  <c r="A234" i="130"/>
  <c r="A232" i="130"/>
  <c r="A231" i="130"/>
  <c r="A230" i="130"/>
  <c r="A229" i="130"/>
  <c r="A227" i="130"/>
  <c r="A226" i="130"/>
  <c r="A225" i="130"/>
  <c r="A224" i="130"/>
  <c r="A223" i="130"/>
  <c r="A221" i="130"/>
  <c r="A220" i="130"/>
  <c r="A219" i="130"/>
  <c r="A218" i="130"/>
  <c r="A216" i="130"/>
  <c r="A215" i="130"/>
  <c r="A214" i="130"/>
  <c r="A213" i="130"/>
  <c r="A211" i="130"/>
  <c r="A210" i="130"/>
  <c r="A209" i="130"/>
  <c r="A207" i="130"/>
  <c r="A206" i="130"/>
  <c r="A205" i="130"/>
  <c r="A203" i="130"/>
  <c r="A202" i="130"/>
  <c r="A201" i="130"/>
  <c r="A198" i="130"/>
  <c r="A197" i="130"/>
  <c r="A196" i="130"/>
  <c r="A195" i="130"/>
  <c r="A193" i="130"/>
  <c r="A192" i="130"/>
  <c r="A191" i="130"/>
  <c r="A189" i="130"/>
  <c r="A188" i="130"/>
  <c r="A187" i="130"/>
  <c r="A185" i="130"/>
  <c r="A184" i="130"/>
  <c r="A183" i="130"/>
  <c r="A180" i="130"/>
  <c r="A179" i="130"/>
  <c r="A178" i="130"/>
  <c r="A177" i="130"/>
  <c r="A175" i="130"/>
  <c r="A174" i="130"/>
  <c r="A173" i="130"/>
  <c r="A171" i="130"/>
  <c r="A170" i="130"/>
  <c r="A169" i="130"/>
  <c r="A167" i="130"/>
  <c r="A166" i="130"/>
  <c r="A165" i="130"/>
  <c r="A162" i="130"/>
  <c r="A161" i="130"/>
  <c r="A160" i="130"/>
  <c r="A159" i="130"/>
  <c r="A157" i="130"/>
  <c r="A156" i="130"/>
  <c r="A153" i="130"/>
  <c r="A152" i="130"/>
  <c r="A151" i="130"/>
  <c r="A149" i="130"/>
  <c r="A148" i="130"/>
  <c r="A147" i="130"/>
  <c r="A145" i="130"/>
  <c r="A144" i="130"/>
  <c r="A142" i="130"/>
  <c r="A141" i="130"/>
  <c r="A140" i="130"/>
  <c r="A138" i="130"/>
  <c r="A137" i="130"/>
  <c r="A136" i="130"/>
  <c r="A132" i="130"/>
  <c r="A131" i="130"/>
  <c r="A130" i="130"/>
  <c r="A129" i="130"/>
  <c r="A128" i="130"/>
  <c r="A127" i="130"/>
  <c r="A126" i="130"/>
  <c r="A125" i="130"/>
  <c r="A124" i="130"/>
  <c r="A123" i="130"/>
  <c r="A122" i="130"/>
  <c r="A121" i="130"/>
  <c r="A118" i="130"/>
  <c r="A117" i="130"/>
  <c r="A116" i="130"/>
  <c r="A114" i="130"/>
  <c r="A113" i="130"/>
  <c r="A112" i="130"/>
  <c r="A110" i="130"/>
  <c r="A109" i="130"/>
  <c r="A108" i="130"/>
  <c r="A106" i="130"/>
  <c r="A105" i="130"/>
  <c r="A104" i="130"/>
  <c r="A102" i="130"/>
  <c r="A101" i="130"/>
  <c r="A100" i="130"/>
  <c r="A98" i="130"/>
  <c r="A97" i="130"/>
  <c r="A96" i="130"/>
  <c r="A94" i="130"/>
  <c r="A93" i="130"/>
  <c r="A92" i="130"/>
  <c r="A90" i="130"/>
  <c r="A89" i="130"/>
  <c r="A88" i="130"/>
  <c r="A86" i="130"/>
  <c r="A85" i="130"/>
  <c r="A84" i="130"/>
  <c r="A81" i="130"/>
  <c r="A80" i="130"/>
  <c r="A79" i="130"/>
  <c r="A78" i="130"/>
  <c r="A77" i="130"/>
  <c r="A76" i="130"/>
  <c r="A75" i="130"/>
  <c r="A74" i="130"/>
  <c r="A73" i="130"/>
  <c r="A72" i="130"/>
  <c r="A71" i="130"/>
  <c r="A70" i="130"/>
  <c r="A69" i="130"/>
  <c r="A68" i="130"/>
  <c r="A67" i="130"/>
  <c r="A66" i="130"/>
  <c r="A65" i="130"/>
  <c r="A64" i="130"/>
  <c r="A63" i="130"/>
  <c r="A62" i="130"/>
  <c r="A61" i="130"/>
  <c r="A60" i="130"/>
  <c r="A59" i="130"/>
  <c r="A58" i="130"/>
  <c r="A57" i="130"/>
  <c r="A56" i="130"/>
  <c r="A55" i="130"/>
  <c r="A54" i="130"/>
  <c r="A53" i="130"/>
  <c r="A52" i="130"/>
  <c r="A51" i="130"/>
  <c r="A50" i="130"/>
  <c r="A49" i="130"/>
  <c r="A48" i="130"/>
  <c r="A47" i="130"/>
  <c r="A46" i="130"/>
  <c r="A45" i="130"/>
  <c r="A44" i="130"/>
  <c r="A43" i="130"/>
  <c r="A42" i="130"/>
  <c r="A41" i="130"/>
  <c r="A40" i="130"/>
  <c r="A39" i="130"/>
  <c r="A38" i="130"/>
  <c r="A37" i="130"/>
  <c r="A36" i="130"/>
  <c r="A34" i="130"/>
  <c r="A33" i="130"/>
  <c r="A32" i="130"/>
  <c r="A31" i="130"/>
  <c r="A28" i="130"/>
  <c r="A27" i="130"/>
  <c r="A26" i="130"/>
  <c r="A25" i="130"/>
  <c r="A24" i="130"/>
  <c r="A23" i="130"/>
  <c r="A22" i="130"/>
  <c r="A20" i="130"/>
  <c r="A19" i="130"/>
  <c r="A17" i="130"/>
  <c r="A16" i="130"/>
  <c r="A15" i="130"/>
  <c r="A14" i="130"/>
  <c r="A13" i="130"/>
  <c r="A868" i="130"/>
  <c r="G12" i="131"/>
  <c r="BF78" i="135"/>
  <c r="BF68" i="135"/>
  <c r="BN78" i="135"/>
  <c r="BG78" i="135"/>
  <c r="BE68" i="135" l="1"/>
  <c r="W849" i="130"/>
  <c r="W844" i="130"/>
  <c r="W839" i="130"/>
  <c r="P300" i="130"/>
  <c r="P298" i="130"/>
  <c r="P297" i="130"/>
  <c r="O298" i="130"/>
  <c r="O297" i="130"/>
  <c r="AJ221" i="130"/>
  <c r="AI221" i="130"/>
  <c r="AH221" i="130"/>
  <c r="AG221" i="130"/>
  <c r="W221" i="130"/>
  <c r="P221" i="130"/>
  <c r="O221" i="130"/>
  <c r="W216" i="130"/>
  <c r="P216" i="130"/>
  <c r="O216" i="130"/>
  <c r="AD215" i="130"/>
  <c r="W198" i="130"/>
  <c r="P198" i="130"/>
  <c r="O198" i="130"/>
  <c r="AD197" i="130"/>
  <c r="W180" i="130"/>
  <c r="AD179" i="130"/>
  <c r="P180" i="130"/>
  <c r="O180" i="130"/>
  <c r="AJ75" i="130"/>
  <c r="AI75" i="130"/>
  <c r="AH75" i="130"/>
  <c r="AG75" i="130"/>
  <c r="AJ74" i="130"/>
  <c r="AI74" i="130"/>
  <c r="AH74" i="130"/>
  <c r="AG74" i="130"/>
  <c r="W75" i="130"/>
  <c r="W74" i="130"/>
  <c r="P75" i="130"/>
  <c r="P74" i="130"/>
  <c r="O49" i="130"/>
  <c r="O46" i="130"/>
  <c r="AJ44" i="130"/>
  <c r="AI44" i="130"/>
  <c r="AH44" i="130"/>
  <c r="AG44" i="130"/>
  <c r="W44" i="130"/>
  <c r="P44" i="130"/>
  <c r="O28" i="130"/>
  <c r="O27" i="130"/>
  <c r="W867" i="130"/>
  <c r="AD866" i="130"/>
  <c r="W866" i="130"/>
  <c r="W862" i="130"/>
  <c r="W858" i="130"/>
  <c r="AJ868" i="130"/>
  <c r="AE868" i="130"/>
  <c r="AJ867" i="130"/>
  <c r="AJ864" i="130"/>
  <c r="AE864" i="130"/>
  <c r="AJ863" i="130"/>
  <c r="AE863" i="130"/>
  <c r="AJ862" i="130"/>
  <c r="AJ860" i="130"/>
  <c r="AE860" i="130"/>
  <c r="AJ859" i="130"/>
  <c r="AE859" i="130"/>
  <c r="AJ858" i="130"/>
  <c r="V868" i="130"/>
  <c r="Q868" i="130"/>
  <c r="V867" i="130"/>
  <c r="Q867" i="130"/>
  <c r="V866" i="130"/>
  <c r="Q866" i="130"/>
  <c r="V864" i="130"/>
  <c r="Q864" i="130"/>
  <c r="V863" i="130"/>
  <c r="Q863" i="130"/>
  <c r="V862" i="130"/>
  <c r="Q862" i="130"/>
  <c r="V860" i="130"/>
  <c r="Q860" i="130"/>
  <c r="V859" i="130"/>
  <c r="Q859" i="130"/>
  <c r="V858" i="130"/>
  <c r="Q858" i="130"/>
  <c r="P868" i="130"/>
  <c r="O868" i="130" s="1"/>
  <c r="P867" i="130"/>
  <c r="O867" i="130" s="1"/>
  <c r="P866" i="130"/>
  <c r="P864" i="130"/>
  <c r="P863" i="130"/>
  <c r="P862" i="130"/>
  <c r="O862" i="130" s="1"/>
  <c r="P860" i="130"/>
  <c r="O860" i="130" s="1"/>
  <c r="P859" i="130"/>
  <c r="O859" i="130" s="1"/>
  <c r="P858" i="130"/>
  <c r="O858" i="130" s="1"/>
  <c r="L859" i="130"/>
  <c r="M859" i="130" s="1"/>
  <c r="L860" i="130"/>
  <c r="M860" i="130" s="1"/>
  <c r="N861" i="130"/>
  <c r="L862" i="130"/>
  <c r="M862" i="130" s="1"/>
  <c r="L863" i="130"/>
  <c r="L864" i="130"/>
  <c r="L866" i="130"/>
  <c r="M866" i="130" s="1"/>
  <c r="L867" i="130"/>
  <c r="M867" i="130" s="1"/>
  <c r="L868" i="130"/>
  <c r="M868" i="130" s="1"/>
  <c r="L858" i="130"/>
  <c r="M858" i="130" s="1"/>
  <c r="O828" i="130"/>
  <c r="O829" i="130"/>
  <c r="O834" i="130"/>
  <c r="O835" i="130"/>
  <c r="O840" i="130"/>
  <c r="O845" i="130"/>
  <c r="O850" i="130"/>
  <c r="O856" i="130"/>
  <c r="O857" i="130"/>
  <c r="O861" i="130"/>
  <c r="O865" i="130"/>
  <c r="O866" i="130"/>
  <c r="M855" i="130"/>
  <c r="M856" i="130"/>
  <c r="N856" i="130" s="1"/>
  <c r="M857" i="130"/>
  <c r="N857" i="130" s="1"/>
  <c r="M863" i="130"/>
  <c r="M864" i="130"/>
  <c r="N865" i="130"/>
  <c r="M869" i="130"/>
  <c r="N869" i="130"/>
  <c r="K5" i="136"/>
  <c r="N862" i="130" l="1"/>
  <c r="N863" i="130"/>
  <c r="N858" i="130"/>
  <c r="O863" i="130"/>
  <c r="N868" i="130"/>
  <c r="N864" i="130"/>
  <c r="N859" i="130"/>
  <c r="N867" i="130"/>
  <c r="N866" i="130"/>
  <c r="O864" i="130"/>
  <c r="N860" i="130"/>
  <c r="P13" i="130" l="1"/>
  <c r="P17" i="130" l="1"/>
  <c r="P14" i="130"/>
  <c r="BD89" i="134"/>
  <c r="BD93" i="134"/>
  <c r="BE86" i="135"/>
  <c r="BE36" i="135"/>
  <c r="W824" i="130"/>
  <c r="AJ715" i="130"/>
  <c r="W715" i="130"/>
  <c r="AJ320" i="130"/>
  <c r="AI320" i="130"/>
  <c r="AH320" i="130"/>
  <c r="AG320" i="130"/>
  <c r="W321" i="130"/>
  <c r="AJ300" i="130"/>
  <c r="AI300" i="130"/>
  <c r="AH300" i="130"/>
  <c r="AG300" i="130"/>
  <c r="W300" i="130"/>
  <c r="AD823" i="130"/>
  <c r="AD690" i="130"/>
  <c r="O320" i="130"/>
  <c r="P320" i="130"/>
  <c r="P315" i="130"/>
  <c r="O315" i="130"/>
  <c r="O300" i="130"/>
  <c r="AJ855" i="130"/>
  <c r="W854" i="130"/>
  <c r="V855" i="130"/>
  <c r="AE855" i="130"/>
  <c r="AJ854" i="130"/>
  <c r="Q854" i="130"/>
  <c r="AJ853" i="130"/>
  <c r="W853" i="130"/>
  <c r="AD852" i="130"/>
  <c r="W852" i="130"/>
  <c r="AD851" i="130"/>
  <c r="W851" i="130"/>
  <c r="AJ849" i="130"/>
  <c r="AD848" i="130"/>
  <c r="W848" i="130"/>
  <c r="AD847" i="130"/>
  <c r="W847" i="130"/>
  <c r="AD846" i="130"/>
  <c r="W846" i="130"/>
  <c r="AJ844" i="130"/>
  <c r="AD843" i="130"/>
  <c r="W843" i="130"/>
  <c r="AD842" i="130"/>
  <c r="W842" i="130"/>
  <c r="AD841" i="130"/>
  <c r="W841" i="130"/>
  <c r="AJ839" i="130"/>
  <c r="AD838" i="130"/>
  <c r="W838" i="130"/>
  <c r="AD837" i="130"/>
  <c r="W837" i="130"/>
  <c r="AD836" i="130"/>
  <c r="W836" i="130"/>
  <c r="AJ833" i="130"/>
  <c r="Q833" i="130"/>
  <c r="AD832" i="130"/>
  <c r="W832" i="130"/>
  <c r="AD831" i="130"/>
  <c r="W831" i="130"/>
  <c r="AD830" i="130"/>
  <c r="W830" i="130"/>
  <c r="P855" i="130"/>
  <c r="P854" i="130"/>
  <c r="O854" i="130" s="1"/>
  <c r="P853" i="130"/>
  <c r="O853" i="130" s="1"/>
  <c r="P852" i="130"/>
  <c r="O852" i="130" s="1"/>
  <c r="P851" i="130"/>
  <c r="O851" i="130" s="1"/>
  <c r="P849" i="130"/>
  <c r="O849" i="130" s="1"/>
  <c r="P848" i="130"/>
  <c r="O848" i="130" s="1"/>
  <c r="P847" i="130"/>
  <c r="P846" i="130"/>
  <c r="O846" i="130" s="1"/>
  <c r="P844" i="130"/>
  <c r="O844" i="130" s="1"/>
  <c r="P843" i="130"/>
  <c r="O843" i="130" s="1"/>
  <c r="P842" i="130"/>
  <c r="O842" i="130" s="1"/>
  <c r="P841" i="130"/>
  <c r="P839" i="130"/>
  <c r="O839" i="130" s="1"/>
  <c r="P838" i="130"/>
  <c r="O838" i="130" s="1"/>
  <c r="P837" i="130"/>
  <c r="O837" i="130" s="1"/>
  <c r="P836" i="130"/>
  <c r="O836" i="130" s="1"/>
  <c r="P833" i="130"/>
  <c r="O833" i="130" s="1"/>
  <c r="P832" i="130"/>
  <c r="O832" i="130" s="1"/>
  <c r="P831" i="130"/>
  <c r="O831" i="130" s="1"/>
  <c r="P830" i="130"/>
  <c r="O830" i="130" s="1"/>
  <c r="M828" i="130"/>
  <c r="N828" i="130" s="1"/>
  <c r="M829" i="130"/>
  <c r="N829" i="130" s="1"/>
  <c r="M830" i="130"/>
  <c r="M831" i="130"/>
  <c r="M832" i="130"/>
  <c r="M833" i="130"/>
  <c r="M834" i="130"/>
  <c r="N834" i="130" s="1"/>
  <c r="M835" i="130"/>
  <c r="N835" i="130" s="1"/>
  <c r="M836" i="130"/>
  <c r="M837" i="130"/>
  <c r="M838" i="130"/>
  <c r="M839" i="130"/>
  <c r="M840" i="130"/>
  <c r="N840" i="130" s="1"/>
  <c r="M841" i="130"/>
  <c r="M842" i="130"/>
  <c r="M843" i="130"/>
  <c r="M844" i="130"/>
  <c r="M845" i="130"/>
  <c r="N845" i="130" s="1"/>
  <c r="M846" i="130"/>
  <c r="M847" i="130"/>
  <c r="M848" i="130"/>
  <c r="M849" i="130"/>
  <c r="M850" i="130"/>
  <c r="N850" i="130" s="1"/>
  <c r="M851" i="130"/>
  <c r="M852" i="130"/>
  <c r="M853" i="130"/>
  <c r="M854" i="130"/>
  <c r="Q4" i="114"/>
  <c r="R31" i="123"/>
  <c r="M31" i="123"/>
  <c r="N854" i="130" l="1"/>
  <c r="N837" i="130"/>
  <c r="N855" i="130"/>
  <c r="O855" i="130"/>
  <c r="N851" i="130"/>
  <c r="N847" i="130"/>
  <c r="O847" i="130"/>
  <c r="N841" i="130"/>
  <c r="O841" i="130"/>
  <c r="N831" i="130"/>
  <c r="N852" i="130"/>
  <c r="N830" i="130"/>
  <c r="BD95" i="134"/>
  <c r="N844" i="130"/>
  <c r="N833" i="130"/>
  <c r="N853" i="130"/>
  <c r="N836" i="130"/>
  <c r="N846" i="130"/>
  <c r="N842" i="130"/>
  <c r="Q830" i="130"/>
  <c r="Q839" i="130"/>
  <c r="Q848" i="130"/>
  <c r="V830" i="130"/>
  <c r="V839" i="130"/>
  <c r="V848" i="130"/>
  <c r="Q831" i="130"/>
  <c r="Q841" i="130"/>
  <c r="Q849" i="130"/>
  <c r="V831" i="130"/>
  <c r="V841" i="130"/>
  <c r="V849" i="130"/>
  <c r="Q832" i="130"/>
  <c r="Q842" i="130"/>
  <c r="Q851" i="130"/>
  <c r="V832" i="130"/>
  <c r="V842" i="130"/>
  <c r="V851" i="130"/>
  <c r="Q843" i="130"/>
  <c r="W833" i="130"/>
  <c r="V833" i="130"/>
  <c r="V852" i="130"/>
  <c r="Q853" i="130"/>
  <c r="V836" i="130"/>
  <c r="V853" i="130"/>
  <c r="Q837" i="130"/>
  <c r="Q846" i="130"/>
  <c r="V837" i="130"/>
  <c r="V846" i="130"/>
  <c r="V854" i="130"/>
  <c r="Q852" i="130"/>
  <c r="V843" i="130"/>
  <c r="Q836" i="130"/>
  <c r="Q844" i="130"/>
  <c r="V844" i="130"/>
  <c r="Q838" i="130"/>
  <c r="Q847" i="130"/>
  <c r="Q855" i="130"/>
  <c r="V838" i="130"/>
  <c r="V847" i="130"/>
  <c r="N839" i="130"/>
  <c r="N848" i="130"/>
  <c r="N849" i="130"/>
  <c r="N843" i="130"/>
  <c r="N838" i="130"/>
  <c r="N832" i="130"/>
  <c r="P29" i="123"/>
  <c r="O29" i="123"/>
  <c r="L29" i="123"/>
  <c r="P28" i="123"/>
  <c r="P27" i="123"/>
  <c r="O28" i="123"/>
  <c r="O27" i="123"/>
  <c r="L28" i="123"/>
  <c r="L27" i="123"/>
  <c r="B30" i="123" l="1"/>
  <c r="R26" i="123"/>
  <c r="O30" i="123"/>
  <c r="I30" i="123"/>
  <c r="P30" i="123" s="1"/>
  <c r="J30" i="123"/>
  <c r="L30" i="123" s="1"/>
  <c r="W755" i="130"/>
  <c r="W802" i="130"/>
  <c r="AD801" i="130"/>
  <c r="AD754" i="130"/>
  <c r="AJ162" i="130"/>
  <c r="AI162" i="130"/>
  <c r="AH162" i="130"/>
  <c r="AG162" i="130"/>
  <c r="AF162" i="130" s="1"/>
  <c r="AE162" i="130"/>
  <c r="AJ161" i="130"/>
  <c r="AE161" i="130"/>
  <c r="AJ160" i="130"/>
  <c r="AE160" i="130"/>
  <c r="AJ159" i="130"/>
  <c r="W159" i="130"/>
  <c r="P161" i="130"/>
  <c r="O161" i="130"/>
  <c r="P160" i="130"/>
  <c r="O160" i="130"/>
  <c r="P159" i="130"/>
  <c r="O159" i="130"/>
  <c r="AJ153" i="130"/>
  <c r="AI153" i="130"/>
  <c r="AH153" i="130"/>
  <c r="AG153" i="130"/>
  <c r="AE153" i="130"/>
  <c r="AJ152" i="130"/>
  <c r="W152" i="130"/>
  <c r="AD151" i="130"/>
  <c r="W151" i="130"/>
  <c r="P152" i="130"/>
  <c r="P151" i="130"/>
  <c r="O152" i="130"/>
  <c r="O144" i="130"/>
  <c r="O127" i="130"/>
  <c r="O44" i="130"/>
  <c r="R30" i="123" l="1"/>
  <c r="R25" i="123" l="1"/>
  <c r="W709" i="130" l="1"/>
  <c r="W708" i="130"/>
  <c r="AD707" i="130"/>
  <c r="W179" i="130"/>
  <c r="AD178" i="130"/>
  <c r="P563" i="130" l="1"/>
  <c r="O563" i="130"/>
  <c r="P562" i="130"/>
  <c r="O562" i="130"/>
  <c r="P561" i="130"/>
  <c r="O561" i="130"/>
  <c r="P560" i="130"/>
  <c r="O560" i="130"/>
  <c r="P559" i="130"/>
  <c r="O559" i="130"/>
  <c r="P558" i="130"/>
  <c r="O558" i="130"/>
  <c r="P557" i="130"/>
  <c r="O557" i="130"/>
  <c r="P555" i="130"/>
  <c r="O555" i="130"/>
  <c r="P554" i="130"/>
  <c r="O554" i="130"/>
  <c r="P553" i="130"/>
  <c r="O553" i="130"/>
  <c r="P552" i="130"/>
  <c r="O552" i="130"/>
  <c r="P551" i="130"/>
  <c r="O551" i="130"/>
  <c r="P550" i="130"/>
  <c r="O550" i="130"/>
  <c r="P549" i="130"/>
  <c r="O549" i="130"/>
  <c r="P547" i="130"/>
  <c r="O547" i="130"/>
  <c r="P546" i="130"/>
  <c r="O546" i="130"/>
  <c r="P545" i="130"/>
  <c r="O545" i="130"/>
  <c r="P544" i="130"/>
  <c r="O544" i="130"/>
  <c r="P543" i="130"/>
  <c r="O543" i="130"/>
  <c r="P542" i="130"/>
  <c r="O542" i="130"/>
  <c r="P541" i="130"/>
  <c r="O541" i="130"/>
  <c r="P539" i="130"/>
  <c r="O539" i="130"/>
  <c r="P538" i="130"/>
  <c r="O538" i="130"/>
  <c r="P537" i="130"/>
  <c r="O537" i="130"/>
  <c r="P536" i="130"/>
  <c r="O536" i="130"/>
  <c r="P535" i="130"/>
  <c r="O535" i="130"/>
  <c r="P534" i="130"/>
  <c r="O534" i="130"/>
  <c r="P533" i="130"/>
  <c r="O533" i="130"/>
  <c r="P531" i="130"/>
  <c r="O531" i="130"/>
  <c r="P530" i="130"/>
  <c r="O530" i="130"/>
  <c r="P529" i="130"/>
  <c r="O529" i="130"/>
  <c r="P528" i="130"/>
  <c r="O528" i="130"/>
  <c r="P527" i="130"/>
  <c r="O527" i="130"/>
  <c r="P526" i="130"/>
  <c r="O526" i="130"/>
  <c r="P525" i="130"/>
  <c r="O525" i="130"/>
  <c r="P523" i="130"/>
  <c r="O523" i="130"/>
  <c r="P522" i="130"/>
  <c r="O522" i="130"/>
  <c r="P521" i="130"/>
  <c r="O521" i="130"/>
  <c r="P520" i="130"/>
  <c r="O520" i="130"/>
  <c r="P519" i="130"/>
  <c r="O519" i="130"/>
  <c r="P518" i="130"/>
  <c r="O518" i="130"/>
  <c r="P517" i="130"/>
  <c r="O517" i="130"/>
  <c r="P515" i="130"/>
  <c r="O515" i="130"/>
  <c r="P514" i="130"/>
  <c r="O514" i="130"/>
  <c r="P513" i="130"/>
  <c r="O513" i="130"/>
  <c r="P512" i="130"/>
  <c r="O512" i="130"/>
  <c r="P511" i="130"/>
  <c r="O511" i="130"/>
  <c r="P510" i="130"/>
  <c r="O510" i="130"/>
  <c r="P509" i="130"/>
  <c r="O509" i="130"/>
  <c r="P507" i="130"/>
  <c r="O507" i="130"/>
  <c r="P506" i="130"/>
  <c r="O506" i="130"/>
  <c r="P505" i="130"/>
  <c r="O505" i="130"/>
  <c r="P504" i="130"/>
  <c r="O504" i="130"/>
  <c r="P503" i="130"/>
  <c r="O503" i="130"/>
  <c r="P502" i="130"/>
  <c r="O502" i="130"/>
  <c r="P501" i="130"/>
  <c r="O501" i="130"/>
  <c r="P499" i="130"/>
  <c r="O499" i="130"/>
  <c r="P498" i="130"/>
  <c r="O498" i="130"/>
  <c r="P497" i="130"/>
  <c r="O497" i="130"/>
  <c r="P496" i="130"/>
  <c r="O496" i="130"/>
  <c r="P495" i="130"/>
  <c r="O495" i="130"/>
  <c r="P494" i="130"/>
  <c r="O494" i="130"/>
  <c r="P493" i="130"/>
  <c r="O493" i="130"/>
  <c r="P491" i="130"/>
  <c r="O491" i="130"/>
  <c r="P490" i="130"/>
  <c r="O490" i="130"/>
  <c r="P489" i="130"/>
  <c r="O489" i="130"/>
  <c r="P488" i="130"/>
  <c r="O488" i="130"/>
  <c r="P487" i="130"/>
  <c r="O487" i="130"/>
  <c r="P486" i="130"/>
  <c r="O486" i="130"/>
  <c r="P485" i="130"/>
  <c r="O485" i="130"/>
  <c r="P483" i="130"/>
  <c r="O483" i="130"/>
  <c r="P482" i="130"/>
  <c r="O482" i="130"/>
  <c r="P481" i="130"/>
  <c r="O481" i="130"/>
  <c r="P480" i="130"/>
  <c r="O480" i="130"/>
  <c r="P479" i="130"/>
  <c r="O479" i="130"/>
  <c r="P478" i="130"/>
  <c r="O478" i="130"/>
  <c r="P477" i="130"/>
  <c r="O477" i="130"/>
  <c r="P475" i="130"/>
  <c r="O475" i="130"/>
  <c r="P474" i="130"/>
  <c r="O474" i="130"/>
  <c r="P473" i="130"/>
  <c r="O473" i="130"/>
  <c r="P472" i="130"/>
  <c r="O472" i="130"/>
  <c r="P471" i="130"/>
  <c r="O471" i="130"/>
  <c r="P470" i="130"/>
  <c r="O470" i="130"/>
  <c r="P469" i="130"/>
  <c r="O469" i="130"/>
  <c r="P467" i="130"/>
  <c r="O467" i="130"/>
  <c r="P466" i="130"/>
  <c r="O466" i="130"/>
  <c r="P465" i="130"/>
  <c r="O465" i="130"/>
  <c r="P464" i="130"/>
  <c r="O464" i="130"/>
  <c r="P463" i="130"/>
  <c r="O463" i="130"/>
  <c r="P462" i="130"/>
  <c r="O462" i="130"/>
  <c r="P461" i="130"/>
  <c r="O461" i="130"/>
  <c r="P459" i="130"/>
  <c r="O459" i="130"/>
  <c r="P458" i="130"/>
  <c r="O458" i="130"/>
  <c r="P457" i="130"/>
  <c r="O457" i="130"/>
  <c r="P456" i="130"/>
  <c r="O456" i="130"/>
  <c r="P455" i="130"/>
  <c r="O455" i="130"/>
  <c r="P454" i="130"/>
  <c r="O454" i="130"/>
  <c r="P453" i="130"/>
  <c r="O453" i="130"/>
  <c r="P451" i="130"/>
  <c r="O451" i="130"/>
  <c r="P450" i="130"/>
  <c r="O450" i="130"/>
  <c r="P449" i="130"/>
  <c r="O449" i="130"/>
  <c r="P448" i="130"/>
  <c r="O448" i="130"/>
  <c r="P447" i="130"/>
  <c r="O447" i="130"/>
  <c r="P446" i="130"/>
  <c r="O446" i="130"/>
  <c r="P445" i="130"/>
  <c r="O445" i="130"/>
  <c r="P443" i="130"/>
  <c r="O443" i="130"/>
  <c r="P442" i="130"/>
  <c r="O442" i="130"/>
  <c r="P441" i="130"/>
  <c r="O441" i="130"/>
  <c r="P440" i="130"/>
  <c r="O440" i="130"/>
  <c r="P439" i="130"/>
  <c r="O439" i="130"/>
  <c r="P438" i="130"/>
  <c r="O438" i="130"/>
  <c r="P437" i="130"/>
  <c r="O437" i="130"/>
  <c r="P435" i="130"/>
  <c r="O435" i="130"/>
  <c r="P434" i="130"/>
  <c r="O434" i="130"/>
  <c r="P433" i="130"/>
  <c r="O433" i="130"/>
  <c r="P432" i="130"/>
  <c r="O432" i="130"/>
  <c r="P431" i="130"/>
  <c r="O431" i="130"/>
  <c r="P430" i="130"/>
  <c r="O430" i="130"/>
  <c r="P429" i="130"/>
  <c r="O429" i="130"/>
  <c r="P427" i="130"/>
  <c r="O427" i="130"/>
  <c r="P426" i="130"/>
  <c r="O426" i="130"/>
  <c r="P425" i="130"/>
  <c r="O425" i="130"/>
  <c r="P424" i="130"/>
  <c r="O424" i="130"/>
  <c r="P423" i="130"/>
  <c r="O423" i="130"/>
  <c r="P422" i="130"/>
  <c r="O422" i="130"/>
  <c r="P421" i="130"/>
  <c r="O421" i="130"/>
  <c r="P419" i="130"/>
  <c r="O419" i="130"/>
  <c r="P418" i="130"/>
  <c r="O418" i="130"/>
  <c r="P417" i="130"/>
  <c r="O417" i="130"/>
  <c r="P416" i="130"/>
  <c r="O416" i="130"/>
  <c r="P415" i="130"/>
  <c r="O415" i="130"/>
  <c r="P414" i="130"/>
  <c r="O414" i="130"/>
  <c r="P413" i="130"/>
  <c r="O413" i="130"/>
  <c r="P411" i="130"/>
  <c r="O411" i="130"/>
  <c r="P410" i="130"/>
  <c r="O410" i="130"/>
  <c r="P409" i="130"/>
  <c r="O409" i="130"/>
  <c r="P408" i="130"/>
  <c r="O408" i="130"/>
  <c r="P407" i="130"/>
  <c r="O407" i="130"/>
  <c r="P406" i="130"/>
  <c r="O406" i="130"/>
  <c r="P405" i="130"/>
  <c r="O405" i="130"/>
  <c r="P403" i="130"/>
  <c r="O403" i="130"/>
  <c r="P402" i="130"/>
  <c r="O402" i="130"/>
  <c r="P401" i="130"/>
  <c r="O401" i="130"/>
  <c r="P400" i="130"/>
  <c r="O400" i="130"/>
  <c r="P399" i="130"/>
  <c r="O399" i="130"/>
  <c r="P398" i="130"/>
  <c r="O398" i="130"/>
  <c r="P397" i="130"/>
  <c r="O397" i="130"/>
  <c r="P395" i="130"/>
  <c r="O395" i="130"/>
  <c r="P394" i="130"/>
  <c r="O394" i="130"/>
  <c r="P393" i="130"/>
  <c r="O393" i="130"/>
  <c r="P392" i="130"/>
  <c r="O392" i="130"/>
  <c r="P391" i="130"/>
  <c r="O391" i="130"/>
  <c r="P390" i="130"/>
  <c r="O390" i="130"/>
  <c r="P389" i="130"/>
  <c r="O389" i="130"/>
  <c r="P387" i="130"/>
  <c r="O387" i="130"/>
  <c r="P386" i="130"/>
  <c r="O386" i="130"/>
  <c r="P385" i="130"/>
  <c r="O385" i="130"/>
  <c r="P384" i="130"/>
  <c r="O384" i="130"/>
  <c r="P383" i="130"/>
  <c r="O383" i="130"/>
  <c r="P382" i="130"/>
  <c r="O382" i="130"/>
  <c r="P381" i="130"/>
  <c r="O381" i="130"/>
  <c r="P379" i="130"/>
  <c r="O379" i="130"/>
  <c r="P378" i="130"/>
  <c r="O378" i="130"/>
  <c r="P377" i="130"/>
  <c r="O377" i="130"/>
  <c r="P376" i="130"/>
  <c r="O376" i="130"/>
  <c r="P375" i="130"/>
  <c r="O375" i="130"/>
  <c r="P374" i="130"/>
  <c r="O374" i="130"/>
  <c r="P373" i="130"/>
  <c r="O373" i="130"/>
  <c r="P371" i="130"/>
  <c r="O371" i="130"/>
  <c r="P370" i="130"/>
  <c r="O370" i="130"/>
  <c r="P369" i="130"/>
  <c r="O369" i="130"/>
  <c r="P368" i="130"/>
  <c r="O368" i="130"/>
  <c r="P367" i="130"/>
  <c r="O367" i="130"/>
  <c r="P366" i="130"/>
  <c r="O366" i="130"/>
  <c r="P365" i="130"/>
  <c r="O365" i="130"/>
  <c r="P363" i="130"/>
  <c r="O363" i="130"/>
  <c r="P362" i="130"/>
  <c r="O362" i="130"/>
  <c r="P361" i="130"/>
  <c r="O361" i="130"/>
  <c r="P360" i="130"/>
  <c r="O360" i="130"/>
  <c r="P359" i="130"/>
  <c r="O359" i="130"/>
  <c r="P358" i="130"/>
  <c r="O358" i="130"/>
  <c r="P357" i="130"/>
  <c r="O357" i="130"/>
  <c r="P355" i="130"/>
  <c r="O355" i="130"/>
  <c r="P354" i="130"/>
  <c r="O354" i="130"/>
  <c r="P353" i="130"/>
  <c r="O353" i="130"/>
  <c r="P352" i="130"/>
  <c r="O352" i="130"/>
  <c r="P351" i="130"/>
  <c r="O351" i="130"/>
  <c r="P350" i="130"/>
  <c r="O350" i="130"/>
  <c r="P349" i="130"/>
  <c r="O349" i="130"/>
  <c r="P347" i="130"/>
  <c r="O347" i="130"/>
  <c r="P346" i="130"/>
  <c r="O346" i="130"/>
  <c r="P345" i="130"/>
  <c r="O345" i="130"/>
  <c r="P344" i="130"/>
  <c r="O344" i="130"/>
  <c r="P343" i="130"/>
  <c r="O343" i="130"/>
  <c r="P342" i="130"/>
  <c r="O342" i="130"/>
  <c r="P341" i="130"/>
  <c r="O341" i="130"/>
  <c r="P339" i="130"/>
  <c r="O339" i="130"/>
  <c r="P338" i="130"/>
  <c r="O338" i="130"/>
  <c r="P337" i="130"/>
  <c r="O337" i="130"/>
  <c r="P336" i="130"/>
  <c r="O336" i="130"/>
  <c r="P335" i="130"/>
  <c r="O335" i="130"/>
  <c r="P334" i="130"/>
  <c r="O334" i="130"/>
  <c r="P333" i="130"/>
  <c r="O333" i="130"/>
  <c r="P331" i="130"/>
  <c r="O331" i="130"/>
  <c r="P330" i="130"/>
  <c r="O330" i="130"/>
  <c r="P329" i="130"/>
  <c r="O329" i="130"/>
  <c r="P328" i="130"/>
  <c r="O328" i="130"/>
  <c r="P327" i="130"/>
  <c r="O327" i="130"/>
  <c r="P326" i="130"/>
  <c r="O326" i="130"/>
  <c r="P325" i="130"/>
  <c r="O325" i="130"/>
  <c r="W385" i="130"/>
  <c r="AD384" i="130"/>
  <c r="F10" i="121"/>
  <c r="F9" i="121"/>
  <c r="F8" i="121"/>
  <c r="F7" i="121"/>
  <c r="F6" i="121"/>
  <c r="F5" i="121"/>
  <c r="F4" i="121"/>
  <c r="H6" i="121"/>
  <c r="H4" i="121"/>
  <c r="H10" i="121"/>
  <c r="H9" i="121"/>
  <c r="H7" i="121"/>
  <c r="H8" i="121"/>
  <c r="H11" i="121" l="1"/>
  <c r="W806" i="130"/>
  <c r="AD805" i="130"/>
  <c r="W795" i="130"/>
  <c r="AD794" i="130"/>
  <c r="W197" i="130"/>
  <c r="AD196" i="130"/>
  <c r="O151" i="130"/>
  <c r="O147" i="130"/>
  <c r="O140" i="130"/>
  <c r="W817" i="130" l="1"/>
  <c r="W805" i="130"/>
  <c r="W794" i="130"/>
  <c r="W690" i="130"/>
  <c r="W215" i="130"/>
  <c r="AD816" i="130"/>
  <c r="AD804" i="130"/>
  <c r="AD793" i="130"/>
  <c r="AD778" i="130"/>
  <c r="AD227" i="130"/>
  <c r="AD214" i="130"/>
  <c r="AJ827" i="130"/>
  <c r="AJ826" i="130"/>
  <c r="W827" i="130"/>
  <c r="W826" i="130"/>
  <c r="V827" i="130"/>
  <c r="Q827" i="130"/>
  <c r="V826" i="130"/>
  <c r="Q826" i="130"/>
  <c r="P827" i="130"/>
  <c r="O827" i="130" s="1"/>
  <c r="L827" i="130"/>
  <c r="M827" i="130" s="1"/>
  <c r="P826" i="130"/>
  <c r="O826" i="130" s="1"/>
  <c r="L826" i="130"/>
  <c r="M826" i="130" s="1"/>
  <c r="C827" i="130"/>
  <c r="C826" i="130"/>
  <c r="P825" i="130"/>
  <c r="O825" i="130" s="1"/>
  <c r="M825" i="130"/>
  <c r="N827" i="130" l="1"/>
  <c r="N826" i="130"/>
  <c r="N825" i="130"/>
  <c r="R29" i="123" l="1"/>
  <c r="R28" i="123"/>
  <c r="R27" i="123"/>
  <c r="R24" i="123"/>
  <c r="W816" i="130" l="1"/>
  <c r="AD815" i="130"/>
  <c r="W784" i="130"/>
  <c r="AJ691" i="130"/>
  <c r="AJ692" i="130"/>
  <c r="AJ693" i="130"/>
  <c r="AJ694" i="130"/>
  <c r="AE691" i="130"/>
  <c r="AE692" i="130"/>
  <c r="AE693" i="130"/>
  <c r="AE694" i="130"/>
  <c r="W689" i="130"/>
  <c r="AJ575" i="130"/>
  <c r="AI575" i="130"/>
  <c r="AH575" i="130"/>
  <c r="AG575" i="130"/>
  <c r="AE575" i="130"/>
  <c r="AJ574" i="130"/>
  <c r="AE574" i="130"/>
  <c r="AJ573" i="130"/>
  <c r="AE573" i="130"/>
  <c r="AJ571" i="130"/>
  <c r="AI571" i="130"/>
  <c r="AH571" i="130"/>
  <c r="AG571" i="130"/>
  <c r="AE571" i="130"/>
  <c r="AJ570" i="130"/>
  <c r="AE570" i="130"/>
  <c r="AJ569" i="130"/>
  <c r="AE569" i="130"/>
  <c r="AJ567" i="130"/>
  <c r="AI567" i="130"/>
  <c r="AH567" i="130"/>
  <c r="AG567" i="130"/>
  <c r="AE567" i="130"/>
  <c r="AJ566" i="130"/>
  <c r="AE566" i="130"/>
  <c r="AJ565" i="130"/>
  <c r="W565" i="130"/>
  <c r="AE347" i="130"/>
  <c r="AE346" i="130"/>
  <c r="AJ347" i="130"/>
  <c r="AJ346" i="130"/>
  <c r="AJ345" i="130"/>
  <c r="AE339" i="130"/>
  <c r="AE338" i="130"/>
  <c r="AE337" i="130"/>
  <c r="AJ337" i="130"/>
  <c r="AJ338" i="130"/>
  <c r="AJ339" i="130"/>
  <c r="AJ336" i="130"/>
  <c r="AJ331" i="130"/>
  <c r="AJ262" i="130"/>
  <c r="AJ261" i="130"/>
  <c r="AD237" i="130"/>
  <c r="W815" i="130"/>
  <c r="W813" i="130"/>
  <c r="AD812" i="130"/>
  <c r="W804" i="130"/>
  <c r="W793" i="130"/>
  <c r="W791" i="130"/>
  <c r="AD782" i="130"/>
  <c r="AD783" i="130"/>
  <c r="W771" i="130"/>
  <c r="W750" i="130"/>
  <c r="AD749" i="130"/>
  <c r="AD743" i="130"/>
  <c r="AE710" i="130"/>
  <c r="AE711" i="130"/>
  <c r="AE712" i="130"/>
  <c r="AE713" i="130"/>
  <c r="AJ708" i="130"/>
  <c r="AJ709" i="130"/>
  <c r="AJ710" i="130"/>
  <c r="AJ711" i="130"/>
  <c r="AJ712" i="130"/>
  <c r="AJ713" i="130"/>
  <c r="W707" i="130"/>
  <c r="AJ702" i="130"/>
  <c r="AJ703" i="130"/>
  <c r="AJ704" i="130"/>
  <c r="AE703" i="130"/>
  <c r="AE704" i="130"/>
  <c r="AE702" i="130"/>
  <c r="AJ701" i="130"/>
  <c r="W701" i="130"/>
  <c r="AE557" i="130"/>
  <c r="AJ557" i="130"/>
  <c r="AE558" i="130"/>
  <c r="AJ558" i="130"/>
  <c r="AE559" i="130"/>
  <c r="AJ559" i="130"/>
  <c r="AE560" i="130"/>
  <c r="AJ560" i="130"/>
  <c r="AE561" i="130"/>
  <c r="AJ561" i="130"/>
  <c r="AE562" i="130"/>
  <c r="AJ562" i="130"/>
  <c r="AE563" i="130"/>
  <c r="AJ563" i="130"/>
  <c r="AE549" i="130"/>
  <c r="AJ549" i="130"/>
  <c r="AE550" i="130"/>
  <c r="AJ550" i="130"/>
  <c r="AE551" i="130"/>
  <c r="AJ551" i="130"/>
  <c r="AE552" i="130"/>
  <c r="AJ552" i="130"/>
  <c r="AE553" i="130"/>
  <c r="AJ553" i="130"/>
  <c r="AE554" i="130"/>
  <c r="AJ554" i="130"/>
  <c r="AE555" i="130"/>
  <c r="AJ555" i="130"/>
  <c r="AE541" i="130"/>
  <c r="AJ541" i="130"/>
  <c r="AE542" i="130"/>
  <c r="AJ542" i="130"/>
  <c r="AE543" i="130"/>
  <c r="AJ543" i="130"/>
  <c r="AE544" i="130"/>
  <c r="AJ544" i="130"/>
  <c r="AE545" i="130"/>
  <c r="AJ545" i="130"/>
  <c r="AE546" i="130"/>
  <c r="AJ546" i="130"/>
  <c r="AE547" i="130"/>
  <c r="AJ547" i="130"/>
  <c r="AE533" i="130"/>
  <c r="AJ533" i="130"/>
  <c r="AE534" i="130"/>
  <c r="AJ534" i="130"/>
  <c r="AE535" i="130"/>
  <c r="AJ535" i="130"/>
  <c r="AE536" i="130"/>
  <c r="AJ536" i="130"/>
  <c r="AE537" i="130"/>
  <c r="AJ537" i="130"/>
  <c r="AE538" i="130"/>
  <c r="AJ538" i="130"/>
  <c r="AE539" i="130"/>
  <c r="AJ539" i="130"/>
  <c r="AE525" i="130"/>
  <c r="AJ525" i="130"/>
  <c r="AE526" i="130"/>
  <c r="AJ526" i="130"/>
  <c r="AE527" i="130"/>
  <c r="AJ527" i="130"/>
  <c r="AE528" i="130"/>
  <c r="AJ528" i="130"/>
  <c r="AE529" i="130"/>
  <c r="AJ529" i="130"/>
  <c r="AE530" i="130"/>
  <c r="AJ530" i="130"/>
  <c r="AE531" i="130"/>
  <c r="AJ531" i="130"/>
  <c r="AE517" i="130"/>
  <c r="AJ517" i="130"/>
  <c r="AE518" i="130"/>
  <c r="AJ518" i="130"/>
  <c r="AE519" i="130"/>
  <c r="AJ519" i="130"/>
  <c r="AE520" i="130"/>
  <c r="AJ520" i="130"/>
  <c r="AE521" i="130"/>
  <c r="AJ521" i="130"/>
  <c r="AE522" i="130"/>
  <c r="AJ522" i="130"/>
  <c r="AE523" i="130"/>
  <c r="AJ523" i="130"/>
  <c r="AE509" i="130"/>
  <c r="AJ509" i="130"/>
  <c r="AE510" i="130"/>
  <c r="AJ510" i="130"/>
  <c r="AE511" i="130"/>
  <c r="AJ511" i="130"/>
  <c r="AE512" i="130"/>
  <c r="AJ512" i="130"/>
  <c r="AE513" i="130"/>
  <c r="AJ513" i="130"/>
  <c r="AE514" i="130"/>
  <c r="AJ514" i="130"/>
  <c r="AE515" i="130"/>
  <c r="AJ515" i="130"/>
  <c r="AE501" i="130"/>
  <c r="AJ501" i="130"/>
  <c r="AE502" i="130"/>
  <c r="AJ502" i="130"/>
  <c r="AE503" i="130"/>
  <c r="AJ503" i="130"/>
  <c r="AE504" i="130"/>
  <c r="AJ504" i="130"/>
  <c r="AE505" i="130"/>
  <c r="AJ505" i="130"/>
  <c r="AE506" i="130"/>
  <c r="AJ506" i="130"/>
  <c r="AE507" i="130"/>
  <c r="AJ507" i="130"/>
  <c r="AE493" i="130"/>
  <c r="AJ493" i="130"/>
  <c r="AE494" i="130"/>
  <c r="AJ494" i="130"/>
  <c r="AE495" i="130"/>
  <c r="AJ495" i="130"/>
  <c r="AE496" i="130"/>
  <c r="AJ496" i="130"/>
  <c r="AE497" i="130"/>
  <c r="AJ497" i="130"/>
  <c r="AE498" i="130"/>
  <c r="AJ498" i="130"/>
  <c r="AE499" i="130"/>
  <c r="AJ499" i="130"/>
  <c r="AE485" i="130"/>
  <c r="AJ485" i="130"/>
  <c r="AE486" i="130"/>
  <c r="AJ486" i="130"/>
  <c r="AE487" i="130"/>
  <c r="AJ487" i="130"/>
  <c r="AE488" i="130"/>
  <c r="AJ488" i="130"/>
  <c r="AE489" i="130"/>
  <c r="AJ489" i="130"/>
  <c r="AE490" i="130"/>
  <c r="AJ490" i="130"/>
  <c r="AE491" i="130"/>
  <c r="AJ491" i="130"/>
  <c r="AE477" i="130"/>
  <c r="AJ477" i="130"/>
  <c r="AE478" i="130"/>
  <c r="AJ478" i="130"/>
  <c r="AE479" i="130"/>
  <c r="AJ479" i="130"/>
  <c r="AE480" i="130"/>
  <c r="AJ480" i="130"/>
  <c r="AE481" i="130"/>
  <c r="AJ481" i="130"/>
  <c r="AE482" i="130"/>
  <c r="AJ482" i="130"/>
  <c r="AE483" i="130"/>
  <c r="AJ483" i="130"/>
  <c r="AE469" i="130"/>
  <c r="AJ469" i="130"/>
  <c r="AE470" i="130"/>
  <c r="AJ470" i="130"/>
  <c r="AE471" i="130"/>
  <c r="AJ471" i="130"/>
  <c r="AE472" i="130"/>
  <c r="AJ472" i="130"/>
  <c r="AE473" i="130"/>
  <c r="AJ473" i="130"/>
  <c r="AE474" i="130"/>
  <c r="AJ474" i="130"/>
  <c r="AE475" i="130"/>
  <c r="AJ475" i="130"/>
  <c r="AE461" i="130"/>
  <c r="AJ461" i="130"/>
  <c r="AE462" i="130"/>
  <c r="AJ462" i="130"/>
  <c r="AE463" i="130"/>
  <c r="AJ463" i="130"/>
  <c r="AE464" i="130"/>
  <c r="AJ464" i="130"/>
  <c r="AE465" i="130"/>
  <c r="AJ465" i="130"/>
  <c r="AE466" i="130"/>
  <c r="AJ466" i="130"/>
  <c r="AE467" i="130"/>
  <c r="AJ467" i="130"/>
  <c r="AE453" i="130"/>
  <c r="AJ453" i="130"/>
  <c r="AE454" i="130"/>
  <c r="AJ454" i="130"/>
  <c r="AE455" i="130"/>
  <c r="AJ455" i="130"/>
  <c r="AE456" i="130"/>
  <c r="AJ456" i="130"/>
  <c r="AE457" i="130"/>
  <c r="AJ457" i="130"/>
  <c r="AE458" i="130"/>
  <c r="AJ458" i="130"/>
  <c r="AE459" i="130"/>
  <c r="AJ459" i="130"/>
  <c r="AE445" i="130"/>
  <c r="AJ445" i="130"/>
  <c r="AE446" i="130"/>
  <c r="AJ446" i="130"/>
  <c r="AE447" i="130"/>
  <c r="AJ447" i="130"/>
  <c r="AE448" i="130"/>
  <c r="AJ448" i="130"/>
  <c r="AE449" i="130"/>
  <c r="AJ449" i="130"/>
  <c r="AE450" i="130"/>
  <c r="AJ450" i="130"/>
  <c r="AE451" i="130"/>
  <c r="AJ451" i="130"/>
  <c r="AE437" i="130"/>
  <c r="AJ437" i="130"/>
  <c r="AE438" i="130"/>
  <c r="AJ438" i="130"/>
  <c r="AE439" i="130"/>
  <c r="AJ439" i="130"/>
  <c r="AE440" i="130"/>
  <c r="AJ440" i="130"/>
  <c r="AE441" i="130"/>
  <c r="AJ441" i="130"/>
  <c r="AE442" i="130"/>
  <c r="AJ442" i="130"/>
  <c r="AE443" i="130"/>
  <c r="AJ443" i="130"/>
  <c r="AE429" i="130"/>
  <c r="AJ429" i="130"/>
  <c r="AE430" i="130"/>
  <c r="AJ430" i="130"/>
  <c r="AE431" i="130"/>
  <c r="AJ431" i="130"/>
  <c r="AE432" i="130"/>
  <c r="AJ432" i="130"/>
  <c r="AE433" i="130"/>
  <c r="AJ433" i="130"/>
  <c r="AE434" i="130"/>
  <c r="AJ434" i="130"/>
  <c r="AE435" i="130"/>
  <c r="AJ435" i="130"/>
  <c r="AE422" i="130"/>
  <c r="AJ422" i="130"/>
  <c r="AE423" i="130"/>
  <c r="AJ423" i="130"/>
  <c r="AE424" i="130"/>
  <c r="AJ424" i="130"/>
  <c r="AE425" i="130"/>
  <c r="AJ425" i="130"/>
  <c r="AE426" i="130"/>
  <c r="AJ426" i="130"/>
  <c r="AE427" i="130"/>
  <c r="AJ427" i="130"/>
  <c r="AJ421" i="130"/>
  <c r="AE421" i="130"/>
  <c r="AE414" i="130"/>
  <c r="AJ414" i="130"/>
  <c r="AE415" i="130"/>
  <c r="AJ415" i="130"/>
  <c r="AE416" i="130"/>
  <c r="AJ416" i="130"/>
  <c r="AE417" i="130"/>
  <c r="AJ417" i="130"/>
  <c r="AE418" i="130"/>
  <c r="AJ418" i="130"/>
  <c r="AE419" i="130"/>
  <c r="AJ419" i="130"/>
  <c r="AJ413" i="130"/>
  <c r="AE413" i="130"/>
  <c r="AE406" i="130"/>
  <c r="AJ406" i="130"/>
  <c r="AE407" i="130"/>
  <c r="AJ407" i="130"/>
  <c r="AE408" i="130"/>
  <c r="AJ408" i="130"/>
  <c r="AE409" i="130"/>
  <c r="AJ409" i="130"/>
  <c r="AE410" i="130"/>
  <c r="AJ410" i="130"/>
  <c r="AE411" i="130"/>
  <c r="AJ411" i="130"/>
  <c r="AJ405" i="130"/>
  <c r="AE405" i="130"/>
  <c r="AE398" i="130"/>
  <c r="AJ398" i="130"/>
  <c r="AE399" i="130"/>
  <c r="AJ399" i="130"/>
  <c r="AE400" i="130"/>
  <c r="AJ400" i="130"/>
  <c r="AE401" i="130"/>
  <c r="AJ401" i="130"/>
  <c r="AE402" i="130"/>
  <c r="AJ402" i="130"/>
  <c r="AE403" i="130"/>
  <c r="AJ403" i="130"/>
  <c r="AJ397" i="130"/>
  <c r="AE397" i="130"/>
  <c r="AE391" i="130"/>
  <c r="AE392" i="130"/>
  <c r="AE393" i="130"/>
  <c r="AE394" i="130"/>
  <c r="AE395" i="130"/>
  <c r="AE390" i="130"/>
  <c r="AJ390" i="130"/>
  <c r="AJ391" i="130"/>
  <c r="AJ392" i="130"/>
  <c r="AJ393" i="130"/>
  <c r="AJ394" i="130"/>
  <c r="AJ395" i="130"/>
  <c r="AJ389" i="130"/>
  <c r="AJ386" i="130"/>
  <c r="AJ387" i="130"/>
  <c r="AJ385" i="130"/>
  <c r="AE386" i="130"/>
  <c r="AE387" i="130"/>
  <c r="AJ379" i="130"/>
  <c r="AE379" i="130"/>
  <c r="AJ378" i="130"/>
  <c r="W378" i="130"/>
  <c r="AJ371" i="130"/>
  <c r="W371" i="130"/>
  <c r="AJ363" i="130"/>
  <c r="AE363" i="130"/>
  <c r="AJ362" i="130"/>
  <c r="AE362" i="130"/>
  <c r="AJ361" i="130"/>
  <c r="AJ355" i="130"/>
  <c r="W355" i="130"/>
  <c r="AJ313" i="130"/>
  <c r="AE313" i="130"/>
  <c r="AJ312" i="130"/>
  <c r="W312" i="130"/>
  <c r="AJ295" i="130"/>
  <c r="AJ294" i="130"/>
  <c r="W295" i="130"/>
  <c r="W294" i="130"/>
  <c r="AJ285" i="130"/>
  <c r="AI285" i="130"/>
  <c r="AH285" i="130"/>
  <c r="AG285" i="130"/>
  <c r="W285" i="130"/>
  <c r="AD269" i="130"/>
  <c r="AC269" i="130"/>
  <c r="Z269" i="130"/>
  <c r="AC237" i="130"/>
  <c r="Z237" i="130"/>
  <c r="AJ226" i="130"/>
  <c r="AI226" i="130"/>
  <c r="AH226" i="130"/>
  <c r="AG226" i="130"/>
  <c r="W226" i="130"/>
  <c r="AD224" i="130"/>
  <c r="W224" i="130"/>
  <c r="AD223" i="130"/>
  <c r="W223" i="130"/>
  <c r="W214" i="130"/>
  <c r="W196" i="130"/>
  <c r="AD195" i="130"/>
  <c r="AD177" i="130"/>
  <c r="W178" i="130"/>
  <c r="AJ157" i="130"/>
  <c r="AI157" i="130"/>
  <c r="AH157" i="130"/>
  <c r="AG157" i="130"/>
  <c r="AE157" i="130"/>
  <c r="AJ156" i="130"/>
  <c r="AI156" i="130"/>
  <c r="AH156" i="130"/>
  <c r="AG156" i="130"/>
  <c r="W156" i="130"/>
  <c r="P295" i="130"/>
  <c r="P294" i="130"/>
  <c r="O295" i="130"/>
  <c r="O294" i="130"/>
  <c r="P285" i="130"/>
  <c r="O285" i="130"/>
  <c r="D93" i="134"/>
  <c r="E93" i="134" s="1"/>
  <c r="F93" i="134" s="1"/>
  <c r="G93" i="134" s="1"/>
  <c r="H93" i="134" s="1"/>
  <c r="I93" i="134" s="1"/>
  <c r="J93" i="134" s="1"/>
  <c r="K93" i="134" s="1"/>
  <c r="L93" i="134" s="1"/>
  <c r="M93" i="134" s="1"/>
  <c r="N93" i="134" s="1"/>
  <c r="O93" i="134" s="1"/>
  <c r="P93" i="134" s="1"/>
  <c r="Q93" i="134" s="1"/>
  <c r="R93" i="134" s="1"/>
  <c r="S93" i="134" s="1"/>
  <c r="T93" i="134" s="1"/>
  <c r="U93" i="134" s="1"/>
  <c r="V93" i="134" s="1"/>
  <c r="W93" i="134" s="1"/>
  <c r="X93" i="134" s="1"/>
  <c r="Y93" i="134" s="1"/>
  <c r="Z93" i="134" s="1"/>
  <c r="AA93" i="134" s="1"/>
  <c r="AB93" i="134" s="1"/>
  <c r="AC93" i="134" s="1"/>
  <c r="AD93" i="134" s="1"/>
  <c r="AE93" i="134" s="1"/>
  <c r="AF93" i="134" s="1"/>
  <c r="AG93" i="134" s="1"/>
  <c r="AH93" i="134" s="1"/>
  <c r="AI93" i="134" s="1"/>
  <c r="AJ93" i="134" s="1"/>
  <c r="AK93" i="134" s="1"/>
  <c r="AL93" i="134" s="1"/>
  <c r="AM93" i="134" s="1"/>
  <c r="AN93" i="134" s="1"/>
  <c r="AO93" i="134" s="1"/>
  <c r="AP93" i="134" s="1"/>
  <c r="AQ93" i="134" s="1"/>
  <c r="AR93" i="134" s="1"/>
  <c r="AS93" i="134" s="1"/>
  <c r="AT93" i="134" s="1"/>
  <c r="AU93" i="134" s="1"/>
  <c r="AV93" i="134" s="1"/>
  <c r="AW93" i="134" s="1"/>
  <c r="AX93" i="134" s="1"/>
  <c r="AY93" i="134" s="1"/>
  <c r="AZ93" i="134" s="1"/>
  <c r="BA93" i="134" s="1"/>
  <c r="BB93" i="134" s="1"/>
  <c r="BC93" i="134" s="1"/>
  <c r="BD92" i="134" s="1"/>
  <c r="J89" i="134"/>
  <c r="K89" i="134" s="1"/>
  <c r="L89" i="134" s="1"/>
  <c r="M89" i="134" s="1"/>
  <c r="N89" i="134" s="1"/>
  <c r="O89" i="134" s="1"/>
  <c r="P89" i="134" s="1"/>
  <c r="Q89" i="134" s="1"/>
  <c r="R89" i="134" s="1"/>
  <c r="S89" i="134" s="1"/>
  <c r="T89" i="134" s="1"/>
  <c r="U89" i="134" s="1"/>
  <c r="V89" i="134" s="1"/>
  <c r="W89" i="134" s="1"/>
  <c r="X89" i="134" s="1"/>
  <c r="Y89" i="134" s="1"/>
  <c r="Z89" i="134" s="1"/>
  <c r="AA89" i="134" s="1"/>
  <c r="AB89" i="134" s="1"/>
  <c r="AC89" i="134" s="1"/>
  <c r="AD89" i="134" s="1"/>
  <c r="AE89" i="134" s="1"/>
  <c r="AF89" i="134" s="1"/>
  <c r="AG89" i="134" s="1"/>
  <c r="AH89" i="134" s="1"/>
  <c r="AI89" i="134" s="1"/>
  <c r="AJ89" i="134" s="1"/>
  <c r="AK89" i="134" s="1"/>
  <c r="AL89" i="134" s="1"/>
  <c r="AM89" i="134" s="1"/>
  <c r="AN89" i="134" s="1"/>
  <c r="AO89" i="134" s="1"/>
  <c r="AP89" i="134" s="1"/>
  <c r="AQ89" i="134" s="1"/>
  <c r="AR89" i="134" s="1"/>
  <c r="AS89" i="134" s="1"/>
  <c r="AT89" i="134" s="1"/>
  <c r="AU89" i="134" s="1"/>
  <c r="AV89" i="134" s="1"/>
  <c r="AW89" i="134" s="1"/>
  <c r="AX89" i="134" s="1"/>
  <c r="AY89" i="134" s="1"/>
  <c r="AZ89" i="134" s="1"/>
  <c r="BA89" i="134" s="1"/>
  <c r="BB89" i="134" s="1"/>
  <c r="BC89" i="134" s="1"/>
  <c r="AV76" i="134"/>
  <c r="AV70" i="134"/>
  <c r="AW63" i="135"/>
  <c r="AW64" i="135"/>
  <c r="BD88" i="134" l="1"/>
  <c r="BC95" i="134"/>
  <c r="BD96" i="134" s="1"/>
  <c r="BB95" i="134"/>
  <c r="BC96" i="134" s="1"/>
  <c r="BA95" i="134"/>
  <c r="AZ95" i="134"/>
  <c r="AY95" i="134"/>
  <c r="AX95" i="134"/>
  <c r="AV62" i="134"/>
  <c r="AV95" i="134"/>
  <c r="AV61" i="134"/>
  <c r="BB96" i="134" l="1"/>
  <c r="BA96" i="134"/>
  <c r="AZ96" i="134"/>
  <c r="AY96" i="134"/>
  <c r="AU95" i="134"/>
  <c r="P722" i="130"/>
  <c r="O722" i="130"/>
  <c r="P721" i="130"/>
  <c r="O721" i="130"/>
  <c r="P720" i="130"/>
  <c r="O720" i="130"/>
  <c r="P719" i="130"/>
  <c r="O719" i="130"/>
  <c r="P718" i="130"/>
  <c r="O718" i="130"/>
  <c r="P717" i="130"/>
  <c r="O717" i="130"/>
  <c r="P716" i="130"/>
  <c r="O716" i="130"/>
  <c r="P715" i="130"/>
  <c r="O715" i="130"/>
  <c r="P587" i="130"/>
  <c r="O587" i="130"/>
  <c r="P585" i="130"/>
  <c r="O585" i="130"/>
  <c r="P231" i="130"/>
  <c r="O231" i="130"/>
  <c r="P227" i="130"/>
  <c r="C669" i="130"/>
  <c r="C668" i="130"/>
  <c r="AD283" i="130"/>
  <c r="AD282" i="130"/>
  <c r="AD280" i="130"/>
  <c r="AD279" i="130"/>
  <c r="W283" i="130"/>
  <c r="W282" i="130"/>
  <c r="AD213" i="130"/>
  <c r="AD211" i="130"/>
  <c r="AD193" i="130"/>
  <c r="AD175" i="130"/>
  <c r="AJ137" i="130"/>
  <c r="AE137" i="130"/>
  <c r="AJ138" i="130"/>
  <c r="AI138" i="130"/>
  <c r="AH138" i="130"/>
  <c r="AG138" i="130"/>
  <c r="AE138" i="130"/>
  <c r="AJ136" i="130"/>
  <c r="AE136" i="130"/>
  <c r="P136" i="130"/>
  <c r="O136" i="130"/>
  <c r="P34" i="130"/>
  <c r="R23" i="123"/>
  <c r="AT95" i="134" l="1"/>
  <c r="R22" i="123"/>
  <c r="R21" i="123" l="1"/>
  <c r="D83" i="135" l="1"/>
  <c r="E83" i="135" s="1"/>
  <c r="F83" i="135" s="1"/>
  <c r="P226" i="130"/>
  <c r="P713" i="130"/>
  <c r="O713" i="130"/>
  <c r="P712" i="130"/>
  <c r="O712" i="130"/>
  <c r="P711" i="130"/>
  <c r="O711" i="130"/>
  <c r="P710" i="130"/>
  <c r="O710" i="130"/>
  <c r="P709" i="130"/>
  <c r="O709" i="130"/>
  <c r="P708" i="130"/>
  <c r="O708" i="130"/>
  <c r="P707" i="130"/>
  <c r="O707" i="130"/>
  <c r="P694" i="130"/>
  <c r="O694" i="130"/>
  <c r="P693" i="130"/>
  <c r="O693" i="130"/>
  <c r="P692" i="130"/>
  <c r="O692" i="130"/>
  <c r="P691" i="130"/>
  <c r="O691" i="130"/>
  <c r="P690" i="130"/>
  <c r="O690" i="130"/>
  <c r="P689" i="130"/>
  <c r="O689" i="130"/>
  <c r="P688" i="130"/>
  <c r="O688" i="130"/>
  <c r="P686" i="130"/>
  <c r="P685" i="130"/>
  <c r="P684" i="130"/>
  <c r="O686" i="130"/>
  <c r="O685" i="130"/>
  <c r="O684" i="130"/>
  <c r="P678" i="130"/>
  <c r="P677" i="130"/>
  <c r="P676" i="130"/>
  <c r="P675" i="130"/>
  <c r="O226" i="130"/>
  <c r="P157" i="130"/>
  <c r="P156" i="130"/>
  <c r="AE818" i="130"/>
  <c r="AE807" i="130"/>
  <c r="AE796" i="130"/>
  <c r="W778" i="130"/>
  <c r="AJ824" i="130"/>
  <c r="AJ818" i="130"/>
  <c r="AJ817" i="130"/>
  <c r="AJ813" i="130"/>
  <c r="AJ807" i="130"/>
  <c r="AJ806" i="130"/>
  <c r="AJ802" i="130"/>
  <c r="AJ796" i="130"/>
  <c r="AJ795" i="130"/>
  <c r="AJ791" i="130"/>
  <c r="AJ784" i="130"/>
  <c r="AJ771" i="130"/>
  <c r="AJ755" i="130"/>
  <c r="AJ750" i="130"/>
  <c r="AJ744" i="130"/>
  <c r="W823" i="130"/>
  <c r="W812" i="130"/>
  <c r="W801" i="130"/>
  <c r="W790" i="130"/>
  <c r="W783" i="130"/>
  <c r="W782" i="130"/>
  <c r="W770" i="130"/>
  <c r="W766" i="130"/>
  <c r="W754" i="130"/>
  <c r="W749" i="130"/>
  <c r="W744" i="130"/>
  <c r="AD822" i="130"/>
  <c r="W822" i="130"/>
  <c r="AD821" i="130"/>
  <c r="W821" i="130"/>
  <c r="AD811" i="130"/>
  <c r="W811" i="130"/>
  <c r="AD810" i="130"/>
  <c r="W810" i="130"/>
  <c r="AD800" i="130"/>
  <c r="W800" i="130"/>
  <c r="AD799" i="130"/>
  <c r="W799" i="130"/>
  <c r="AD789" i="130"/>
  <c r="W789" i="130"/>
  <c r="AD788" i="130"/>
  <c r="W788" i="130"/>
  <c r="AD781" i="130"/>
  <c r="W781" i="130"/>
  <c r="AD780" i="130"/>
  <c r="W780" i="130"/>
  <c r="AD777" i="130"/>
  <c r="W777" i="130"/>
  <c r="AD776" i="130"/>
  <c r="W776" i="130"/>
  <c r="AD775" i="130"/>
  <c r="W775" i="130"/>
  <c r="AD774" i="130"/>
  <c r="W774" i="130"/>
  <c r="AD769" i="130"/>
  <c r="W769" i="130"/>
  <c r="AD768" i="130"/>
  <c r="W768" i="130"/>
  <c r="AD765" i="130"/>
  <c r="W765" i="130"/>
  <c r="AD764" i="130"/>
  <c r="W764" i="130"/>
  <c r="AD763" i="130"/>
  <c r="W763" i="130"/>
  <c r="AD761" i="130"/>
  <c r="W761" i="130"/>
  <c r="AD760" i="130"/>
  <c r="W760" i="130"/>
  <c r="AD759" i="130"/>
  <c r="W759" i="130"/>
  <c r="AD758" i="130"/>
  <c r="W758" i="130"/>
  <c r="AD753" i="130"/>
  <c r="W753" i="130"/>
  <c r="AD752" i="130"/>
  <c r="W752" i="130"/>
  <c r="AD748" i="130"/>
  <c r="W748" i="130"/>
  <c r="AD747" i="130"/>
  <c r="W747" i="130"/>
  <c r="W743" i="130"/>
  <c r="AD742" i="130"/>
  <c r="W742" i="130"/>
  <c r="AD741" i="130"/>
  <c r="W741" i="130"/>
  <c r="AD739" i="130"/>
  <c r="W739" i="130"/>
  <c r="AD738" i="130"/>
  <c r="W738" i="130"/>
  <c r="AD737" i="130"/>
  <c r="W737" i="130"/>
  <c r="AD736" i="130"/>
  <c r="W736" i="130"/>
  <c r="AD734" i="130"/>
  <c r="W734" i="130"/>
  <c r="AD733" i="130"/>
  <c r="W733" i="130"/>
  <c r="AD732" i="130"/>
  <c r="W732" i="130"/>
  <c r="AD731" i="130"/>
  <c r="W731" i="130"/>
  <c r="P824" i="130"/>
  <c r="O824" i="130" s="1"/>
  <c r="P823" i="130"/>
  <c r="O823" i="130" s="1"/>
  <c r="P822" i="130"/>
  <c r="O822" i="130" s="1"/>
  <c r="P821" i="130"/>
  <c r="O821" i="130" s="1"/>
  <c r="P820" i="130"/>
  <c r="O820" i="130" s="1"/>
  <c r="P819" i="130"/>
  <c r="O819" i="130" s="1"/>
  <c r="P818" i="130"/>
  <c r="O818" i="130" s="1"/>
  <c r="P817" i="130"/>
  <c r="O817" i="130" s="1"/>
  <c r="P816" i="130"/>
  <c r="O816" i="130" s="1"/>
  <c r="P815" i="130"/>
  <c r="O815" i="130" s="1"/>
  <c r="P814" i="130"/>
  <c r="O814" i="130" s="1"/>
  <c r="P813" i="130"/>
  <c r="O813" i="130" s="1"/>
  <c r="P812" i="130"/>
  <c r="O812" i="130" s="1"/>
  <c r="P811" i="130"/>
  <c r="O811" i="130" s="1"/>
  <c r="P810" i="130"/>
  <c r="O810" i="130" s="1"/>
  <c r="P809" i="130"/>
  <c r="O809" i="130" s="1"/>
  <c r="P808" i="130"/>
  <c r="O808" i="130" s="1"/>
  <c r="P807" i="130"/>
  <c r="O807" i="130" s="1"/>
  <c r="P806" i="130"/>
  <c r="O806" i="130" s="1"/>
  <c r="P805" i="130"/>
  <c r="O805" i="130" s="1"/>
  <c r="P804" i="130"/>
  <c r="O804" i="130" s="1"/>
  <c r="P803" i="130"/>
  <c r="O803" i="130" s="1"/>
  <c r="P802" i="130"/>
  <c r="O802" i="130" s="1"/>
  <c r="P801" i="130"/>
  <c r="O801" i="130" s="1"/>
  <c r="P800" i="130"/>
  <c r="O800" i="130" s="1"/>
  <c r="P799" i="130"/>
  <c r="O799" i="130" s="1"/>
  <c r="P798" i="130"/>
  <c r="O798" i="130" s="1"/>
  <c r="P797" i="130"/>
  <c r="O797" i="130" s="1"/>
  <c r="P796" i="130"/>
  <c r="O796" i="130" s="1"/>
  <c r="P795" i="130"/>
  <c r="O795" i="130" s="1"/>
  <c r="P794" i="130"/>
  <c r="O794" i="130" s="1"/>
  <c r="P793" i="130"/>
  <c r="O793" i="130" s="1"/>
  <c r="P792" i="130"/>
  <c r="O792" i="130" s="1"/>
  <c r="P791" i="130"/>
  <c r="O791" i="130" s="1"/>
  <c r="P790" i="130"/>
  <c r="O790" i="130" s="1"/>
  <c r="P789" i="130"/>
  <c r="O789" i="130" s="1"/>
  <c r="P788" i="130"/>
  <c r="O788" i="130" s="1"/>
  <c r="P787" i="130"/>
  <c r="O787" i="130" s="1"/>
  <c r="P786" i="130"/>
  <c r="O786" i="130" s="1"/>
  <c r="P785" i="130"/>
  <c r="O785" i="130" s="1"/>
  <c r="P784" i="130"/>
  <c r="O784" i="130" s="1"/>
  <c r="P783" i="130"/>
  <c r="O783" i="130" s="1"/>
  <c r="P782" i="130"/>
  <c r="O782" i="130" s="1"/>
  <c r="P781" i="130"/>
  <c r="O781" i="130" s="1"/>
  <c r="P780" i="130"/>
  <c r="O780" i="130" s="1"/>
  <c r="P779" i="130"/>
  <c r="O779" i="130" s="1"/>
  <c r="P778" i="130"/>
  <c r="O778" i="130" s="1"/>
  <c r="P777" i="130"/>
  <c r="O777" i="130" s="1"/>
  <c r="P776" i="130"/>
  <c r="O776" i="130" s="1"/>
  <c r="P775" i="130"/>
  <c r="O775" i="130" s="1"/>
  <c r="P774" i="130"/>
  <c r="O774" i="130" s="1"/>
  <c r="P773" i="130"/>
  <c r="O773" i="130" s="1"/>
  <c r="P772" i="130"/>
  <c r="O772" i="130" s="1"/>
  <c r="P771" i="130"/>
  <c r="O771" i="130" s="1"/>
  <c r="P770" i="130"/>
  <c r="O770" i="130" s="1"/>
  <c r="P769" i="130"/>
  <c r="O769" i="130" s="1"/>
  <c r="P768" i="130"/>
  <c r="O768" i="130" s="1"/>
  <c r="P767" i="130"/>
  <c r="O767" i="130" s="1"/>
  <c r="P766" i="130"/>
  <c r="O766" i="130" s="1"/>
  <c r="P765" i="130"/>
  <c r="O765" i="130" s="1"/>
  <c r="P764" i="130"/>
  <c r="O764" i="130" s="1"/>
  <c r="P763" i="130"/>
  <c r="O763" i="130" s="1"/>
  <c r="P762" i="130"/>
  <c r="O762" i="130" s="1"/>
  <c r="P761" i="130"/>
  <c r="O761" i="130" s="1"/>
  <c r="P760" i="130"/>
  <c r="O760" i="130" s="1"/>
  <c r="P759" i="130"/>
  <c r="O759" i="130" s="1"/>
  <c r="P758" i="130"/>
  <c r="O758" i="130" s="1"/>
  <c r="P757" i="130"/>
  <c r="O757" i="130" s="1"/>
  <c r="P756" i="130"/>
  <c r="O756" i="130" s="1"/>
  <c r="P755" i="130"/>
  <c r="O755" i="130" s="1"/>
  <c r="P754" i="130"/>
  <c r="O754" i="130" s="1"/>
  <c r="P753" i="130"/>
  <c r="O753" i="130" s="1"/>
  <c r="P752" i="130"/>
  <c r="O752" i="130" s="1"/>
  <c r="P751" i="130"/>
  <c r="O751" i="130" s="1"/>
  <c r="P750" i="130"/>
  <c r="O750" i="130" s="1"/>
  <c r="P749" i="130"/>
  <c r="O749" i="130" s="1"/>
  <c r="P748" i="130"/>
  <c r="O748" i="130" s="1"/>
  <c r="P747" i="130"/>
  <c r="O747" i="130" s="1"/>
  <c r="P746" i="130"/>
  <c r="O746" i="130" s="1"/>
  <c r="P745" i="130"/>
  <c r="O745" i="130" s="1"/>
  <c r="P744" i="130"/>
  <c r="O744" i="130" s="1"/>
  <c r="P743" i="130"/>
  <c r="O743" i="130" s="1"/>
  <c r="P742" i="130"/>
  <c r="O742" i="130" s="1"/>
  <c r="P741" i="130"/>
  <c r="O741" i="130" s="1"/>
  <c r="P740" i="130"/>
  <c r="O740" i="130" s="1"/>
  <c r="P739" i="130"/>
  <c r="O739" i="130" s="1"/>
  <c r="P738" i="130"/>
  <c r="O738" i="130" s="1"/>
  <c r="P737" i="130"/>
  <c r="O737" i="130" s="1"/>
  <c r="P736" i="130"/>
  <c r="O736" i="130" s="1"/>
  <c r="P735" i="130"/>
  <c r="O735" i="130" s="1"/>
  <c r="P734" i="130"/>
  <c r="O734" i="130" s="1"/>
  <c r="P733" i="130"/>
  <c r="O733" i="130" s="1"/>
  <c r="P732" i="130"/>
  <c r="O732" i="130" s="1"/>
  <c r="P731" i="130"/>
  <c r="O731" i="130" s="1"/>
  <c r="C824" i="130"/>
  <c r="C823" i="130"/>
  <c r="C822" i="130"/>
  <c r="C821" i="130"/>
  <c r="C818" i="130"/>
  <c r="C817" i="130"/>
  <c r="C816" i="130"/>
  <c r="C815" i="130"/>
  <c r="C813" i="130"/>
  <c r="C812" i="130"/>
  <c r="C811" i="130"/>
  <c r="C810" i="130"/>
  <c r="C807" i="130"/>
  <c r="C806" i="130"/>
  <c r="C805" i="130"/>
  <c r="C804" i="130"/>
  <c r="C802" i="130"/>
  <c r="C801" i="130"/>
  <c r="C800" i="130"/>
  <c r="C799" i="130"/>
  <c r="C796" i="130"/>
  <c r="C795" i="130"/>
  <c r="C794" i="130"/>
  <c r="C793" i="130"/>
  <c r="C791" i="130"/>
  <c r="C790" i="130"/>
  <c r="C789" i="130"/>
  <c r="C788" i="130"/>
  <c r="C784" i="130"/>
  <c r="C783" i="130"/>
  <c r="C782" i="130"/>
  <c r="C781" i="130"/>
  <c r="C780" i="130"/>
  <c r="C778" i="130"/>
  <c r="C777" i="130"/>
  <c r="C776" i="130"/>
  <c r="C775" i="130"/>
  <c r="C774" i="130"/>
  <c r="C771" i="130"/>
  <c r="C770" i="130"/>
  <c r="C769" i="130"/>
  <c r="C768" i="130"/>
  <c r="C766" i="130"/>
  <c r="C765" i="130"/>
  <c r="C764" i="130"/>
  <c r="C763" i="130"/>
  <c r="C761" i="130"/>
  <c r="C760" i="130"/>
  <c r="C759" i="130"/>
  <c r="C758" i="130"/>
  <c r="C755" i="130"/>
  <c r="C754" i="130"/>
  <c r="C753" i="130"/>
  <c r="C752" i="130"/>
  <c r="C750" i="130"/>
  <c r="C749" i="130"/>
  <c r="C748" i="130"/>
  <c r="C747" i="130"/>
  <c r="C744" i="130"/>
  <c r="C743" i="130"/>
  <c r="C742" i="130"/>
  <c r="C741" i="130"/>
  <c r="C739" i="130"/>
  <c r="C738" i="130"/>
  <c r="C737" i="130"/>
  <c r="C736" i="130"/>
  <c r="C734" i="130"/>
  <c r="C733" i="130"/>
  <c r="C732" i="130"/>
  <c r="C731" i="130"/>
  <c r="L824" i="130"/>
  <c r="M824" i="130" s="1"/>
  <c r="L823" i="130"/>
  <c r="M823" i="130" s="1"/>
  <c r="L822" i="130"/>
  <c r="M822" i="130" s="1"/>
  <c r="L821" i="130"/>
  <c r="M821" i="130" s="1"/>
  <c r="L818" i="130"/>
  <c r="M818" i="130" s="1"/>
  <c r="L817" i="130"/>
  <c r="M817" i="130" s="1"/>
  <c r="L816" i="130"/>
  <c r="M816" i="130" s="1"/>
  <c r="L815" i="130"/>
  <c r="M815" i="130" s="1"/>
  <c r="L813" i="130"/>
  <c r="M813" i="130" s="1"/>
  <c r="L812" i="130"/>
  <c r="M812" i="130" s="1"/>
  <c r="L811" i="130"/>
  <c r="M811" i="130" s="1"/>
  <c r="L810" i="130"/>
  <c r="M810" i="130" s="1"/>
  <c r="L807" i="130"/>
  <c r="M807" i="130" s="1"/>
  <c r="L806" i="130"/>
  <c r="M806" i="130" s="1"/>
  <c r="L805" i="130"/>
  <c r="M805" i="130" s="1"/>
  <c r="L804" i="130"/>
  <c r="M804" i="130" s="1"/>
  <c r="L802" i="130"/>
  <c r="M802" i="130" s="1"/>
  <c r="L801" i="130"/>
  <c r="M801" i="130" s="1"/>
  <c r="L800" i="130"/>
  <c r="M800" i="130" s="1"/>
  <c r="L799" i="130"/>
  <c r="M799" i="130" s="1"/>
  <c r="L796" i="130"/>
  <c r="M796" i="130" s="1"/>
  <c r="L795" i="130"/>
  <c r="M795" i="130" s="1"/>
  <c r="L794" i="130"/>
  <c r="M794" i="130" s="1"/>
  <c r="L793" i="130"/>
  <c r="M793" i="130" s="1"/>
  <c r="L791" i="130"/>
  <c r="M791" i="130" s="1"/>
  <c r="L790" i="130"/>
  <c r="M790" i="130" s="1"/>
  <c r="L789" i="130"/>
  <c r="M789" i="130" s="1"/>
  <c r="L788" i="130"/>
  <c r="M788" i="130" s="1"/>
  <c r="L784" i="130"/>
  <c r="M784" i="130" s="1"/>
  <c r="L783" i="130"/>
  <c r="M783" i="130" s="1"/>
  <c r="L782" i="130"/>
  <c r="M782" i="130" s="1"/>
  <c r="L781" i="130"/>
  <c r="M781" i="130" s="1"/>
  <c r="L780" i="130"/>
  <c r="M780" i="130" s="1"/>
  <c r="L778" i="130"/>
  <c r="M778" i="130" s="1"/>
  <c r="L777" i="130"/>
  <c r="M777" i="130" s="1"/>
  <c r="L776" i="130"/>
  <c r="M776" i="130" s="1"/>
  <c r="L775" i="130"/>
  <c r="M775" i="130" s="1"/>
  <c r="L774" i="130"/>
  <c r="M774" i="130" s="1"/>
  <c r="L771" i="130"/>
  <c r="M771" i="130" s="1"/>
  <c r="L770" i="130"/>
  <c r="M770" i="130" s="1"/>
  <c r="L769" i="130"/>
  <c r="M769" i="130" s="1"/>
  <c r="L768" i="130"/>
  <c r="M768" i="130" s="1"/>
  <c r="L766" i="130"/>
  <c r="M766" i="130" s="1"/>
  <c r="L765" i="130"/>
  <c r="M765" i="130" s="1"/>
  <c r="L764" i="130"/>
  <c r="M764" i="130" s="1"/>
  <c r="L763" i="130"/>
  <c r="M763" i="130" s="1"/>
  <c r="L761" i="130"/>
  <c r="M761" i="130" s="1"/>
  <c r="L760" i="130"/>
  <c r="M760" i="130" s="1"/>
  <c r="L759" i="130"/>
  <c r="M759" i="130" s="1"/>
  <c r="L758" i="130"/>
  <c r="M758" i="130" s="1"/>
  <c r="L755" i="130"/>
  <c r="M755" i="130" s="1"/>
  <c r="L754" i="130"/>
  <c r="M754" i="130" s="1"/>
  <c r="L753" i="130"/>
  <c r="M753" i="130" s="1"/>
  <c r="L752" i="130"/>
  <c r="M752" i="130" s="1"/>
  <c r="L750" i="130"/>
  <c r="M750" i="130" s="1"/>
  <c r="L749" i="130"/>
  <c r="M749" i="130" s="1"/>
  <c r="L748" i="130"/>
  <c r="M748" i="130" s="1"/>
  <c r="L747" i="130"/>
  <c r="M747" i="130" s="1"/>
  <c r="L744" i="130"/>
  <c r="M744" i="130" s="1"/>
  <c r="L743" i="130"/>
  <c r="M743" i="130" s="1"/>
  <c r="L742" i="130"/>
  <c r="M742" i="130" s="1"/>
  <c r="L741" i="130"/>
  <c r="M741" i="130" s="1"/>
  <c r="L739" i="130"/>
  <c r="M739" i="130" s="1"/>
  <c r="L738" i="130"/>
  <c r="L737" i="130"/>
  <c r="M737" i="130" s="1"/>
  <c r="L736" i="130"/>
  <c r="M736" i="130" s="1"/>
  <c r="L734" i="130"/>
  <c r="M734" i="130" s="1"/>
  <c r="L733" i="130"/>
  <c r="M733" i="130" s="1"/>
  <c r="L732" i="130"/>
  <c r="M732" i="130" s="1"/>
  <c r="L731" i="130"/>
  <c r="M820" i="130"/>
  <c r="M819" i="130"/>
  <c r="M814" i="130"/>
  <c r="M809" i="130"/>
  <c r="M808" i="130"/>
  <c r="M803" i="130"/>
  <c r="M798" i="130"/>
  <c r="M797" i="130"/>
  <c r="M792" i="130"/>
  <c r="M787" i="130"/>
  <c r="M786" i="130"/>
  <c r="M785" i="130"/>
  <c r="M779" i="130"/>
  <c r="M773" i="130"/>
  <c r="M772" i="130"/>
  <c r="M767" i="130"/>
  <c r="M762" i="130"/>
  <c r="M757" i="130"/>
  <c r="M756" i="130"/>
  <c r="M751" i="130"/>
  <c r="M746" i="130"/>
  <c r="M745" i="130"/>
  <c r="M740" i="130"/>
  <c r="M735" i="130"/>
  <c r="M730" i="130"/>
  <c r="M729" i="130"/>
  <c r="M728" i="130"/>
  <c r="R5" i="136"/>
  <c r="P15" i="130"/>
  <c r="S8" i="114"/>
  <c r="M731" i="130" l="1"/>
  <c r="N731" i="130" s="1"/>
  <c r="L871" i="130"/>
  <c r="N766" i="130"/>
  <c r="N806" i="130"/>
  <c r="N750" i="130"/>
  <c r="N786" i="130"/>
  <c r="N814" i="130"/>
  <c r="N805" i="130"/>
  <c r="N749" i="130"/>
  <c r="N807" i="130"/>
  <c r="N821" i="130"/>
  <c r="N737" i="130"/>
  <c r="N822" i="130"/>
  <c r="N819" i="130"/>
  <c r="N799" i="130"/>
  <c r="N820" i="130"/>
  <c r="N751" i="130"/>
  <c r="N779" i="130"/>
  <c r="N793" i="130"/>
  <c r="N780" i="130"/>
  <c r="N794" i="130"/>
  <c r="N808" i="130"/>
  <c r="N752" i="130"/>
  <c r="N756" i="130"/>
  <c r="N784" i="130"/>
  <c r="N798" i="130"/>
  <c r="N812" i="130"/>
  <c r="N757" i="130"/>
  <c r="N785" i="130"/>
  <c r="N787" i="130"/>
  <c r="G83" i="135"/>
  <c r="N797" i="130"/>
  <c r="N765" i="130"/>
  <c r="N767" i="130"/>
  <c r="N809" i="130"/>
  <c r="N740" i="130"/>
  <c r="N796" i="130"/>
  <c r="N810" i="130"/>
  <c r="N775" i="130"/>
  <c r="N803" i="130"/>
  <c r="N817" i="130"/>
  <c r="N770" i="130"/>
  <c r="N772" i="130"/>
  <c r="N745" i="130"/>
  <c r="N773" i="130"/>
  <c r="N746" i="130"/>
  <c r="N762" i="130"/>
  <c r="N776" i="130"/>
  <c r="N735" i="130"/>
  <c r="N763" i="130"/>
  <c r="N777" i="130"/>
  <c r="N791" i="130"/>
  <c r="N736" i="130"/>
  <c r="N764" i="130"/>
  <c r="N778" i="130"/>
  <c r="N792" i="130"/>
  <c r="N824" i="130"/>
  <c r="N744" i="130"/>
  <c r="N758" i="130"/>
  <c r="N800" i="130"/>
  <c r="N759" i="130"/>
  <c r="N801" i="130"/>
  <c r="N815" i="130"/>
  <c r="N760" i="130"/>
  <c r="N774" i="130"/>
  <c r="N788" i="130"/>
  <c r="N802" i="130"/>
  <c r="N816" i="130"/>
  <c r="N743" i="130"/>
  <c r="N813" i="130"/>
  <c r="N790" i="130"/>
  <c r="N789" i="130"/>
  <c r="N771" i="130"/>
  <c r="N818" i="130"/>
  <c r="N742" i="130"/>
  <c r="N761" i="130"/>
  <c r="N739" i="130"/>
  <c r="N753" i="130"/>
  <c r="N781" i="130"/>
  <c r="N795" i="130"/>
  <c r="N823" i="130"/>
  <c r="N754" i="130"/>
  <c r="N782" i="130"/>
  <c r="N741" i="130"/>
  <c r="N755" i="130"/>
  <c r="N783" i="130"/>
  <c r="N811" i="130"/>
  <c r="N733" i="130"/>
  <c r="N748" i="130"/>
  <c r="N804" i="130"/>
  <c r="N732" i="130"/>
  <c r="N747" i="130"/>
  <c r="N734" i="130"/>
  <c r="N768" i="130"/>
  <c r="N769" i="130"/>
  <c r="M738" i="130"/>
  <c r="N738" i="130" s="1"/>
  <c r="M871" i="130" l="1"/>
  <c r="H83" i="135"/>
  <c r="AL726" i="130"/>
  <c r="AM726" i="130" s="1"/>
  <c r="AN726" i="130" s="1"/>
  <c r="AO726" i="130" s="1"/>
  <c r="AP726" i="130" s="1"/>
  <c r="AQ726" i="130" s="1"/>
  <c r="AR726" i="130" s="1"/>
  <c r="AS726" i="130" s="1"/>
  <c r="AT726" i="130" s="1"/>
  <c r="AU726" i="130" s="1"/>
  <c r="AV726" i="130" s="1"/>
  <c r="AW726" i="130" s="1"/>
  <c r="AX726" i="130" s="1"/>
  <c r="AY726" i="130" s="1"/>
  <c r="AZ726" i="130" s="1"/>
  <c r="BA726" i="130" s="1"/>
  <c r="BB726" i="130" s="1"/>
  <c r="BC726" i="130" s="1"/>
  <c r="BD726" i="130" s="1"/>
  <c r="BE726" i="130" s="1"/>
  <c r="BF726" i="130" s="1"/>
  <c r="BG726" i="130" s="1"/>
  <c r="BH726" i="130" s="1"/>
  <c r="BI726" i="130" s="1"/>
  <c r="BJ726" i="130" s="1"/>
  <c r="BK726" i="130" s="1"/>
  <c r="BL726" i="130" s="1"/>
  <c r="BM726" i="130" s="1"/>
  <c r="BN726" i="130" s="1"/>
  <c r="BO726" i="130" s="1"/>
  <c r="BP726" i="130" s="1"/>
  <c r="BQ726" i="130" s="1"/>
  <c r="BR726" i="130" s="1"/>
  <c r="BS726" i="130" s="1"/>
  <c r="BT726" i="130" s="1"/>
  <c r="BU726" i="130" s="1"/>
  <c r="BV726" i="130" s="1"/>
  <c r="BW726" i="130" s="1"/>
  <c r="BX726" i="130" s="1"/>
  <c r="BY726" i="130" s="1"/>
  <c r="BZ726" i="130" s="1"/>
  <c r="CA726" i="130" s="1"/>
  <c r="CB726" i="130" s="1"/>
  <c r="CC726" i="130" s="1"/>
  <c r="CD726" i="130" s="1"/>
  <c r="CE726" i="130" s="1"/>
  <c r="CF726" i="130" s="1"/>
  <c r="CG726" i="130" s="1"/>
  <c r="CH726" i="130" s="1"/>
  <c r="CI726" i="130" s="1"/>
  <c r="CJ726" i="130" s="1"/>
  <c r="CK726" i="130" s="1"/>
  <c r="CL726" i="130" s="1"/>
  <c r="CM726" i="130" s="1"/>
  <c r="CN726" i="130" s="1"/>
  <c r="CO726" i="130" s="1"/>
  <c r="CP726" i="130" s="1"/>
  <c r="O702" i="130"/>
  <c r="P702" i="130"/>
  <c r="O703" i="130"/>
  <c r="P703" i="130"/>
  <c r="O704" i="130"/>
  <c r="P704" i="130"/>
  <c r="P701" i="130"/>
  <c r="O701" i="130"/>
  <c r="O700" i="130"/>
  <c r="P669" i="130"/>
  <c r="P668" i="130"/>
  <c r="O669" i="130"/>
  <c r="O668" i="130"/>
  <c r="P586" i="130"/>
  <c r="O586" i="130"/>
  <c r="O584" i="130"/>
  <c r="P269" i="130"/>
  <c r="P257" i="130"/>
  <c r="O257" i="130"/>
  <c r="P239" i="130"/>
  <c r="O239" i="130"/>
  <c r="P237" i="130"/>
  <c r="O237" i="130"/>
  <c r="I83" i="135" l="1"/>
  <c r="N871" i="130"/>
  <c r="J83" i="135" l="1"/>
  <c r="P871" i="130"/>
  <c r="AJ239" i="130"/>
  <c r="AI239" i="130"/>
  <c r="AH239" i="130"/>
  <c r="AG239" i="130"/>
  <c r="AJ231" i="130"/>
  <c r="AI231" i="130"/>
  <c r="AH231" i="130"/>
  <c r="AG231" i="130"/>
  <c r="AE231" i="130"/>
  <c r="AJ230" i="130"/>
  <c r="AE230" i="130"/>
  <c r="AJ229" i="130"/>
  <c r="AJ225" i="130"/>
  <c r="AI225" i="130"/>
  <c r="AH225" i="130"/>
  <c r="AG225" i="130"/>
  <c r="AE225" i="130"/>
  <c r="AJ216" i="130"/>
  <c r="AI216" i="130"/>
  <c r="AH216" i="130"/>
  <c r="AG216" i="130"/>
  <c r="AJ198" i="130"/>
  <c r="AI198" i="130"/>
  <c r="AH198" i="130"/>
  <c r="AG198" i="130"/>
  <c r="AJ180" i="130"/>
  <c r="AI180" i="130"/>
  <c r="AH180" i="130"/>
  <c r="AG180" i="130"/>
  <c r="O157" i="130"/>
  <c r="O156" i="130"/>
  <c r="P700" i="130"/>
  <c r="P699" i="130"/>
  <c r="O699" i="130"/>
  <c r="AJ684" i="130"/>
  <c r="AJ685" i="130"/>
  <c r="AJ686" i="130"/>
  <c r="AE684" i="130"/>
  <c r="AE685" i="130"/>
  <c r="AE686" i="130"/>
  <c r="AJ683" i="130"/>
  <c r="AD681" i="130"/>
  <c r="AD682" i="130"/>
  <c r="AD680" i="130"/>
  <c r="W683" i="130"/>
  <c r="P683" i="130"/>
  <c r="O683" i="130"/>
  <c r="P682" i="130"/>
  <c r="O682" i="130"/>
  <c r="P584" i="130"/>
  <c r="P321" i="130"/>
  <c r="O321" i="130"/>
  <c r="AJ257" i="130"/>
  <c r="AI257" i="130"/>
  <c r="AH257" i="130"/>
  <c r="AG257" i="130"/>
  <c r="W177" i="130"/>
  <c r="P22" i="130"/>
  <c r="P20" i="130"/>
  <c r="K83" i="135" l="1"/>
  <c r="R70" i="123"/>
  <c r="R69" i="123"/>
  <c r="R68" i="123"/>
  <c r="P70" i="123"/>
  <c r="P69" i="123"/>
  <c r="P68" i="123"/>
  <c r="P67" i="123"/>
  <c r="O70" i="123"/>
  <c r="O69" i="123"/>
  <c r="O68" i="123"/>
  <c r="O67" i="123"/>
  <c r="N70" i="123"/>
  <c r="N69" i="123"/>
  <c r="N68" i="123"/>
  <c r="N67" i="123"/>
  <c r="M70" i="123"/>
  <c r="M69" i="123"/>
  <c r="M68" i="123"/>
  <c r="M67" i="123"/>
  <c r="L70" i="123"/>
  <c r="L69" i="123"/>
  <c r="L68" i="123"/>
  <c r="L67" i="123"/>
  <c r="J66" i="123"/>
  <c r="K70" i="123"/>
  <c r="K69" i="123"/>
  <c r="K68" i="123"/>
  <c r="K67" i="123"/>
  <c r="J70" i="123"/>
  <c r="J69" i="123"/>
  <c r="J68" i="123"/>
  <c r="J67" i="123"/>
  <c r="I70" i="123"/>
  <c r="I69" i="123"/>
  <c r="I68" i="123"/>
  <c r="I67" i="123"/>
  <c r="L83" i="135" l="1"/>
  <c r="R20" i="123"/>
  <c r="R67" i="123" s="1"/>
  <c r="W706" i="130"/>
  <c r="P706" i="130"/>
  <c r="O706" i="130"/>
  <c r="W688" i="130"/>
  <c r="W213" i="130"/>
  <c r="W195" i="130"/>
  <c r="O34" i="130"/>
  <c r="O33" i="130"/>
  <c r="O32" i="130"/>
  <c r="O31" i="130"/>
  <c r="O26" i="130"/>
  <c r="O25" i="130"/>
  <c r="O24" i="130"/>
  <c r="O23" i="130"/>
  <c r="O22" i="130"/>
  <c r="O21" i="130"/>
  <c r="O20" i="130"/>
  <c r="O19" i="130"/>
  <c r="O18" i="130"/>
  <c r="O17" i="130"/>
  <c r="O16" i="130"/>
  <c r="O15" i="130"/>
  <c r="O14" i="130"/>
  <c r="O13" i="130"/>
  <c r="M83" i="135" l="1"/>
  <c r="R1202" i="136"/>
  <c r="S1202" i="136" s="1"/>
  <c r="V1202" i="136" s="1"/>
  <c r="R1201" i="136"/>
  <c r="S1201" i="136" s="1"/>
  <c r="V1201" i="136" s="1"/>
  <c r="R1200" i="136"/>
  <c r="S1200" i="136" s="1"/>
  <c r="V1200" i="136" s="1"/>
  <c r="R1199" i="136"/>
  <c r="S1199" i="136" s="1"/>
  <c r="V1199" i="136" s="1"/>
  <c r="R1198" i="136"/>
  <c r="S1198" i="136" s="1"/>
  <c r="V1198" i="136" s="1"/>
  <c r="R1197" i="136"/>
  <c r="S1197" i="136" s="1"/>
  <c r="V1197" i="136" s="1"/>
  <c r="R1196" i="136"/>
  <c r="S1196" i="136" s="1"/>
  <c r="V1196" i="136" s="1"/>
  <c r="R1195" i="136"/>
  <c r="S1195" i="136" s="1"/>
  <c r="V1195" i="136" s="1"/>
  <c r="R1194" i="136"/>
  <c r="S1194" i="136" s="1"/>
  <c r="V1194" i="136" s="1"/>
  <c r="R1193" i="136"/>
  <c r="S1193" i="136" s="1"/>
  <c r="V1193" i="136" s="1"/>
  <c r="R1192" i="136"/>
  <c r="S1192" i="136" s="1"/>
  <c r="V1192" i="136" s="1"/>
  <c r="R1191" i="136"/>
  <c r="S1191" i="136" s="1"/>
  <c r="V1191" i="136" s="1"/>
  <c r="R1190" i="136"/>
  <c r="S1190" i="136" s="1"/>
  <c r="V1190" i="136" s="1"/>
  <c r="R1189" i="136"/>
  <c r="S1189" i="136" s="1"/>
  <c r="V1189" i="136" s="1"/>
  <c r="R1188" i="136"/>
  <c r="S1188" i="136" s="1"/>
  <c r="V1188" i="136" s="1"/>
  <c r="R1187" i="136"/>
  <c r="S1187" i="136" s="1"/>
  <c r="V1187" i="136" s="1"/>
  <c r="R1186" i="136"/>
  <c r="S1186" i="136" s="1"/>
  <c r="V1186" i="136" s="1"/>
  <c r="R1185" i="136"/>
  <c r="S1185" i="136" s="1"/>
  <c r="V1185" i="136" s="1"/>
  <c r="R1184" i="136"/>
  <c r="S1184" i="136" s="1"/>
  <c r="V1184" i="136" s="1"/>
  <c r="R1183" i="136"/>
  <c r="S1183" i="136" s="1"/>
  <c r="V1183" i="136" s="1"/>
  <c r="R1182" i="136"/>
  <c r="S1182" i="136" s="1"/>
  <c r="V1182" i="136" s="1"/>
  <c r="R1181" i="136"/>
  <c r="S1181" i="136" s="1"/>
  <c r="V1181" i="136" s="1"/>
  <c r="R1180" i="136"/>
  <c r="S1180" i="136" s="1"/>
  <c r="V1180" i="136" s="1"/>
  <c r="R1179" i="136"/>
  <c r="S1179" i="136" s="1"/>
  <c r="V1179" i="136" s="1"/>
  <c r="R1178" i="136"/>
  <c r="S1178" i="136" s="1"/>
  <c r="V1178" i="136" s="1"/>
  <c r="R1177" i="136"/>
  <c r="S1177" i="136" s="1"/>
  <c r="V1177" i="136" s="1"/>
  <c r="R1176" i="136"/>
  <c r="S1176" i="136" s="1"/>
  <c r="V1176" i="136" s="1"/>
  <c r="R1175" i="136"/>
  <c r="S1175" i="136" s="1"/>
  <c r="V1175" i="136" s="1"/>
  <c r="R1174" i="136"/>
  <c r="S1174" i="136" s="1"/>
  <c r="V1174" i="136" s="1"/>
  <c r="R1173" i="136"/>
  <c r="S1173" i="136" s="1"/>
  <c r="V1173" i="136" s="1"/>
  <c r="R1172" i="136"/>
  <c r="S1172" i="136" s="1"/>
  <c r="V1172" i="136" s="1"/>
  <c r="R1171" i="136"/>
  <c r="S1171" i="136" s="1"/>
  <c r="V1171" i="136" s="1"/>
  <c r="R1170" i="136"/>
  <c r="S1170" i="136" s="1"/>
  <c r="V1170" i="136" s="1"/>
  <c r="R1169" i="136"/>
  <c r="S1169" i="136" s="1"/>
  <c r="V1169" i="136" s="1"/>
  <c r="R1168" i="136"/>
  <c r="S1168" i="136" s="1"/>
  <c r="V1168" i="136" s="1"/>
  <c r="R1167" i="136"/>
  <c r="S1167" i="136" s="1"/>
  <c r="V1167" i="136" s="1"/>
  <c r="R1166" i="136"/>
  <c r="S1166" i="136" s="1"/>
  <c r="V1166" i="136" s="1"/>
  <c r="R1165" i="136"/>
  <c r="S1165" i="136" s="1"/>
  <c r="V1165" i="136" s="1"/>
  <c r="R1164" i="136"/>
  <c r="S1164" i="136" s="1"/>
  <c r="V1164" i="136" s="1"/>
  <c r="R1163" i="136"/>
  <c r="S1163" i="136" s="1"/>
  <c r="V1163" i="136" s="1"/>
  <c r="R1162" i="136"/>
  <c r="S1162" i="136" s="1"/>
  <c r="V1162" i="136" s="1"/>
  <c r="R1161" i="136"/>
  <c r="S1161" i="136" s="1"/>
  <c r="V1161" i="136" s="1"/>
  <c r="R1160" i="136"/>
  <c r="S1160" i="136" s="1"/>
  <c r="V1160" i="136" s="1"/>
  <c r="R1159" i="136"/>
  <c r="S1159" i="136" s="1"/>
  <c r="V1159" i="136" s="1"/>
  <c r="R1158" i="136"/>
  <c r="S1158" i="136" s="1"/>
  <c r="V1158" i="136" s="1"/>
  <c r="R1157" i="136"/>
  <c r="S1157" i="136" s="1"/>
  <c r="V1157" i="136" s="1"/>
  <c r="R1156" i="136"/>
  <c r="S1156" i="136" s="1"/>
  <c r="V1156" i="136" s="1"/>
  <c r="R1155" i="136"/>
  <c r="S1155" i="136" s="1"/>
  <c r="V1155" i="136" s="1"/>
  <c r="R1154" i="136"/>
  <c r="S1154" i="136" s="1"/>
  <c r="V1154" i="136" s="1"/>
  <c r="R1153" i="136"/>
  <c r="S1153" i="136" s="1"/>
  <c r="V1153" i="136" s="1"/>
  <c r="R1152" i="136"/>
  <c r="S1152" i="136" s="1"/>
  <c r="V1152" i="136" s="1"/>
  <c r="R1151" i="136"/>
  <c r="S1151" i="136" s="1"/>
  <c r="V1151" i="136" s="1"/>
  <c r="R1150" i="136"/>
  <c r="S1150" i="136" s="1"/>
  <c r="V1150" i="136" s="1"/>
  <c r="R1149" i="136"/>
  <c r="S1149" i="136" s="1"/>
  <c r="V1149" i="136" s="1"/>
  <c r="R1148" i="136"/>
  <c r="S1148" i="136" s="1"/>
  <c r="V1148" i="136" s="1"/>
  <c r="R1147" i="136"/>
  <c r="S1147" i="136" s="1"/>
  <c r="V1147" i="136" s="1"/>
  <c r="R1146" i="136"/>
  <c r="S1146" i="136" s="1"/>
  <c r="V1146" i="136" s="1"/>
  <c r="R1145" i="136"/>
  <c r="S1145" i="136" s="1"/>
  <c r="V1145" i="136" s="1"/>
  <c r="R1144" i="136"/>
  <c r="S1144" i="136" s="1"/>
  <c r="V1144" i="136" s="1"/>
  <c r="R1143" i="136"/>
  <c r="S1143" i="136" s="1"/>
  <c r="V1143" i="136" s="1"/>
  <c r="R1142" i="136"/>
  <c r="S1142" i="136" s="1"/>
  <c r="V1142" i="136" s="1"/>
  <c r="R1141" i="136"/>
  <c r="S1141" i="136" s="1"/>
  <c r="V1141" i="136" s="1"/>
  <c r="R1140" i="136"/>
  <c r="S1140" i="136" s="1"/>
  <c r="V1140" i="136" s="1"/>
  <c r="R1139" i="136"/>
  <c r="S1139" i="136" s="1"/>
  <c r="V1139" i="136" s="1"/>
  <c r="R1138" i="136"/>
  <c r="S1138" i="136" s="1"/>
  <c r="V1138" i="136" s="1"/>
  <c r="R1137" i="136"/>
  <c r="S1137" i="136" s="1"/>
  <c r="V1137" i="136" s="1"/>
  <c r="R1136" i="136"/>
  <c r="S1136" i="136" s="1"/>
  <c r="V1136" i="136" s="1"/>
  <c r="R1135" i="136"/>
  <c r="S1135" i="136" s="1"/>
  <c r="V1135" i="136" s="1"/>
  <c r="R1134" i="136"/>
  <c r="S1134" i="136" s="1"/>
  <c r="V1134" i="136" s="1"/>
  <c r="R1133" i="136"/>
  <c r="S1133" i="136" s="1"/>
  <c r="V1133" i="136" s="1"/>
  <c r="R1132" i="136"/>
  <c r="S1132" i="136" s="1"/>
  <c r="V1132" i="136" s="1"/>
  <c r="R1131" i="136"/>
  <c r="S1131" i="136" s="1"/>
  <c r="V1131" i="136" s="1"/>
  <c r="R1130" i="136"/>
  <c r="S1130" i="136" s="1"/>
  <c r="V1130" i="136" s="1"/>
  <c r="R1129" i="136"/>
  <c r="S1129" i="136" s="1"/>
  <c r="V1129" i="136" s="1"/>
  <c r="R1128" i="136"/>
  <c r="S1128" i="136" s="1"/>
  <c r="V1128" i="136" s="1"/>
  <c r="R1127" i="136"/>
  <c r="S1127" i="136" s="1"/>
  <c r="V1127" i="136" s="1"/>
  <c r="R1126" i="136"/>
  <c r="S1126" i="136" s="1"/>
  <c r="V1126" i="136" s="1"/>
  <c r="R1125" i="136"/>
  <c r="S1125" i="136" s="1"/>
  <c r="V1125" i="136" s="1"/>
  <c r="R1124" i="136"/>
  <c r="S1124" i="136" s="1"/>
  <c r="V1124" i="136" s="1"/>
  <c r="R1123" i="136"/>
  <c r="S1123" i="136" s="1"/>
  <c r="V1123" i="136" s="1"/>
  <c r="R1122" i="136"/>
  <c r="S1122" i="136" s="1"/>
  <c r="V1122" i="136" s="1"/>
  <c r="R1121" i="136"/>
  <c r="S1121" i="136" s="1"/>
  <c r="V1121" i="136" s="1"/>
  <c r="R1120" i="136"/>
  <c r="S1120" i="136" s="1"/>
  <c r="V1120" i="136" s="1"/>
  <c r="R1119" i="136"/>
  <c r="S1119" i="136" s="1"/>
  <c r="V1119" i="136" s="1"/>
  <c r="R1118" i="136"/>
  <c r="S1118" i="136" s="1"/>
  <c r="V1118" i="136" s="1"/>
  <c r="R1117" i="136"/>
  <c r="S1117" i="136" s="1"/>
  <c r="V1117" i="136" s="1"/>
  <c r="R1116" i="136"/>
  <c r="S1116" i="136" s="1"/>
  <c r="V1116" i="136" s="1"/>
  <c r="R1115" i="136"/>
  <c r="S1115" i="136" s="1"/>
  <c r="V1115" i="136" s="1"/>
  <c r="R1114" i="136"/>
  <c r="S1114" i="136" s="1"/>
  <c r="V1114" i="136" s="1"/>
  <c r="R1113" i="136"/>
  <c r="S1113" i="136" s="1"/>
  <c r="V1113" i="136" s="1"/>
  <c r="R1112" i="136"/>
  <c r="S1112" i="136" s="1"/>
  <c r="V1112" i="136" s="1"/>
  <c r="R1111" i="136"/>
  <c r="S1111" i="136" s="1"/>
  <c r="V1111" i="136" s="1"/>
  <c r="R1110" i="136"/>
  <c r="S1110" i="136" s="1"/>
  <c r="V1110" i="136" s="1"/>
  <c r="R1109" i="136"/>
  <c r="S1109" i="136" s="1"/>
  <c r="V1109" i="136" s="1"/>
  <c r="R1108" i="136"/>
  <c r="S1108" i="136" s="1"/>
  <c r="V1108" i="136" s="1"/>
  <c r="R1107" i="136"/>
  <c r="S1107" i="136" s="1"/>
  <c r="V1107" i="136" s="1"/>
  <c r="R1106" i="136"/>
  <c r="S1106" i="136" s="1"/>
  <c r="V1106" i="136" s="1"/>
  <c r="R1105" i="136"/>
  <c r="S1105" i="136" s="1"/>
  <c r="V1105" i="136" s="1"/>
  <c r="R1104" i="136"/>
  <c r="S1104" i="136" s="1"/>
  <c r="V1104" i="136" s="1"/>
  <c r="R1103" i="136"/>
  <c r="S1103" i="136" s="1"/>
  <c r="V1103" i="136" s="1"/>
  <c r="R1102" i="136"/>
  <c r="S1102" i="136" s="1"/>
  <c r="V1102" i="136" s="1"/>
  <c r="R1101" i="136"/>
  <c r="S1101" i="136" s="1"/>
  <c r="V1101" i="136" s="1"/>
  <c r="R1100" i="136"/>
  <c r="S1100" i="136" s="1"/>
  <c r="V1100" i="136" s="1"/>
  <c r="R1099" i="136"/>
  <c r="S1099" i="136" s="1"/>
  <c r="V1099" i="136" s="1"/>
  <c r="R1098" i="136"/>
  <c r="S1098" i="136" s="1"/>
  <c r="V1098" i="136" s="1"/>
  <c r="R1097" i="136"/>
  <c r="S1097" i="136" s="1"/>
  <c r="V1097" i="136" s="1"/>
  <c r="R1096" i="136"/>
  <c r="S1096" i="136" s="1"/>
  <c r="V1096" i="136" s="1"/>
  <c r="R1095" i="136"/>
  <c r="S1095" i="136" s="1"/>
  <c r="V1095" i="136" s="1"/>
  <c r="R1094" i="136"/>
  <c r="S1094" i="136" s="1"/>
  <c r="V1094" i="136" s="1"/>
  <c r="R1093" i="136"/>
  <c r="S1093" i="136" s="1"/>
  <c r="V1093" i="136" s="1"/>
  <c r="R1092" i="136"/>
  <c r="S1092" i="136" s="1"/>
  <c r="V1092" i="136" s="1"/>
  <c r="R1091" i="136"/>
  <c r="S1091" i="136" s="1"/>
  <c r="V1091" i="136" s="1"/>
  <c r="R1090" i="136"/>
  <c r="S1090" i="136" s="1"/>
  <c r="V1090" i="136" s="1"/>
  <c r="R1089" i="136"/>
  <c r="S1089" i="136" s="1"/>
  <c r="V1089" i="136" s="1"/>
  <c r="R1088" i="136"/>
  <c r="S1088" i="136" s="1"/>
  <c r="V1088" i="136" s="1"/>
  <c r="R1087" i="136"/>
  <c r="S1087" i="136" s="1"/>
  <c r="V1087" i="136" s="1"/>
  <c r="R1086" i="136"/>
  <c r="S1086" i="136" s="1"/>
  <c r="V1086" i="136" s="1"/>
  <c r="R1085" i="136"/>
  <c r="S1085" i="136" s="1"/>
  <c r="V1085" i="136" s="1"/>
  <c r="R1084" i="136"/>
  <c r="S1084" i="136" s="1"/>
  <c r="V1084" i="136" s="1"/>
  <c r="R1083" i="136"/>
  <c r="S1083" i="136" s="1"/>
  <c r="V1083" i="136" s="1"/>
  <c r="R1082" i="136"/>
  <c r="S1082" i="136" s="1"/>
  <c r="V1082" i="136" s="1"/>
  <c r="R1081" i="136"/>
  <c r="S1081" i="136" s="1"/>
  <c r="V1081" i="136" s="1"/>
  <c r="R1080" i="136"/>
  <c r="S1080" i="136" s="1"/>
  <c r="V1080" i="136" s="1"/>
  <c r="R1079" i="136"/>
  <c r="S1079" i="136" s="1"/>
  <c r="V1079" i="136" s="1"/>
  <c r="R1078" i="136"/>
  <c r="S1078" i="136" s="1"/>
  <c r="V1078" i="136" s="1"/>
  <c r="R1077" i="136"/>
  <c r="S1077" i="136" s="1"/>
  <c r="V1077" i="136" s="1"/>
  <c r="R1076" i="136"/>
  <c r="S1076" i="136" s="1"/>
  <c r="V1076" i="136" s="1"/>
  <c r="R1075" i="136"/>
  <c r="S1075" i="136" s="1"/>
  <c r="V1075" i="136" s="1"/>
  <c r="R1074" i="136"/>
  <c r="S1074" i="136" s="1"/>
  <c r="V1074" i="136" s="1"/>
  <c r="R1073" i="136"/>
  <c r="S1073" i="136" s="1"/>
  <c r="V1073" i="136" s="1"/>
  <c r="R1072" i="136"/>
  <c r="S1072" i="136" s="1"/>
  <c r="V1072" i="136" s="1"/>
  <c r="R1071" i="136"/>
  <c r="S1071" i="136" s="1"/>
  <c r="V1071" i="136" s="1"/>
  <c r="R1070" i="136"/>
  <c r="S1070" i="136" s="1"/>
  <c r="V1070" i="136" s="1"/>
  <c r="R1069" i="136"/>
  <c r="S1069" i="136" s="1"/>
  <c r="V1069" i="136" s="1"/>
  <c r="R1068" i="136"/>
  <c r="S1068" i="136" s="1"/>
  <c r="V1068" i="136" s="1"/>
  <c r="R1067" i="136"/>
  <c r="S1067" i="136" s="1"/>
  <c r="V1067" i="136" s="1"/>
  <c r="R1066" i="136"/>
  <c r="S1066" i="136" s="1"/>
  <c r="V1066" i="136" s="1"/>
  <c r="R1065" i="136"/>
  <c r="S1065" i="136" s="1"/>
  <c r="V1065" i="136" s="1"/>
  <c r="R1064" i="136"/>
  <c r="S1064" i="136" s="1"/>
  <c r="V1064" i="136" s="1"/>
  <c r="R1063" i="136"/>
  <c r="S1063" i="136" s="1"/>
  <c r="V1063" i="136" s="1"/>
  <c r="R1062" i="136"/>
  <c r="S1062" i="136" s="1"/>
  <c r="V1062" i="136" s="1"/>
  <c r="R1061" i="136"/>
  <c r="S1061" i="136" s="1"/>
  <c r="V1061" i="136" s="1"/>
  <c r="R1060" i="136"/>
  <c r="S1060" i="136" s="1"/>
  <c r="V1060" i="136" s="1"/>
  <c r="R1059" i="136"/>
  <c r="S1059" i="136" s="1"/>
  <c r="V1059" i="136" s="1"/>
  <c r="R1058" i="136"/>
  <c r="S1058" i="136" s="1"/>
  <c r="V1058" i="136" s="1"/>
  <c r="R1057" i="136"/>
  <c r="S1057" i="136" s="1"/>
  <c r="V1057" i="136" s="1"/>
  <c r="R1056" i="136"/>
  <c r="S1056" i="136" s="1"/>
  <c r="V1056" i="136" s="1"/>
  <c r="R1055" i="136"/>
  <c r="S1055" i="136" s="1"/>
  <c r="V1055" i="136" s="1"/>
  <c r="R1054" i="136"/>
  <c r="S1054" i="136" s="1"/>
  <c r="V1054" i="136" s="1"/>
  <c r="R1053" i="136"/>
  <c r="S1053" i="136" s="1"/>
  <c r="V1053" i="136" s="1"/>
  <c r="R1052" i="136"/>
  <c r="S1052" i="136" s="1"/>
  <c r="V1052" i="136" s="1"/>
  <c r="R1051" i="136"/>
  <c r="S1051" i="136" s="1"/>
  <c r="V1051" i="136" s="1"/>
  <c r="R1050" i="136"/>
  <c r="S1050" i="136" s="1"/>
  <c r="V1050" i="136" s="1"/>
  <c r="R1049" i="136"/>
  <c r="S1049" i="136" s="1"/>
  <c r="V1049" i="136" s="1"/>
  <c r="R1048" i="136"/>
  <c r="S1048" i="136" s="1"/>
  <c r="V1048" i="136" s="1"/>
  <c r="R1047" i="136"/>
  <c r="S1047" i="136" s="1"/>
  <c r="V1047" i="136" s="1"/>
  <c r="R1046" i="136"/>
  <c r="S1046" i="136" s="1"/>
  <c r="V1046" i="136" s="1"/>
  <c r="R1045" i="136"/>
  <c r="S1045" i="136" s="1"/>
  <c r="V1045" i="136" s="1"/>
  <c r="R1044" i="136"/>
  <c r="S1044" i="136" s="1"/>
  <c r="V1044" i="136" s="1"/>
  <c r="R1043" i="136"/>
  <c r="S1043" i="136" s="1"/>
  <c r="V1043" i="136" s="1"/>
  <c r="R1042" i="136"/>
  <c r="S1042" i="136" s="1"/>
  <c r="V1042" i="136" s="1"/>
  <c r="R1041" i="136"/>
  <c r="S1041" i="136" s="1"/>
  <c r="V1041" i="136" s="1"/>
  <c r="R1040" i="136"/>
  <c r="S1040" i="136" s="1"/>
  <c r="V1040" i="136" s="1"/>
  <c r="R1039" i="136"/>
  <c r="S1039" i="136" s="1"/>
  <c r="V1039" i="136" s="1"/>
  <c r="R1038" i="136"/>
  <c r="S1038" i="136" s="1"/>
  <c r="V1038" i="136" s="1"/>
  <c r="R1037" i="136"/>
  <c r="S1037" i="136" s="1"/>
  <c r="V1037" i="136" s="1"/>
  <c r="R1036" i="136"/>
  <c r="S1036" i="136" s="1"/>
  <c r="V1036" i="136" s="1"/>
  <c r="R1035" i="136"/>
  <c r="S1035" i="136" s="1"/>
  <c r="V1035" i="136" s="1"/>
  <c r="R1034" i="136"/>
  <c r="S1034" i="136" s="1"/>
  <c r="V1034" i="136" s="1"/>
  <c r="R1033" i="136"/>
  <c r="S1033" i="136" s="1"/>
  <c r="V1033" i="136" s="1"/>
  <c r="R1032" i="136"/>
  <c r="S1032" i="136" s="1"/>
  <c r="V1032" i="136" s="1"/>
  <c r="R1031" i="136"/>
  <c r="S1031" i="136" s="1"/>
  <c r="V1031" i="136" s="1"/>
  <c r="R1030" i="136"/>
  <c r="S1030" i="136" s="1"/>
  <c r="V1030" i="136" s="1"/>
  <c r="R1029" i="136"/>
  <c r="S1029" i="136" s="1"/>
  <c r="V1029" i="136" s="1"/>
  <c r="R1028" i="136"/>
  <c r="S1028" i="136" s="1"/>
  <c r="V1028" i="136" s="1"/>
  <c r="R1027" i="136"/>
  <c r="S1027" i="136" s="1"/>
  <c r="V1027" i="136" s="1"/>
  <c r="R1026" i="136"/>
  <c r="S1026" i="136" s="1"/>
  <c r="V1026" i="136" s="1"/>
  <c r="R1025" i="136"/>
  <c r="S1025" i="136" s="1"/>
  <c r="V1025" i="136" s="1"/>
  <c r="R1024" i="136"/>
  <c r="S1024" i="136" s="1"/>
  <c r="V1024" i="136" s="1"/>
  <c r="R1023" i="136"/>
  <c r="S1023" i="136" s="1"/>
  <c r="V1023" i="136" s="1"/>
  <c r="R1022" i="136"/>
  <c r="S1022" i="136" s="1"/>
  <c r="V1022" i="136" s="1"/>
  <c r="R1021" i="136"/>
  <c r="S1021" i="136" s="1"/>
  <c r="V1021" i="136" s="1"/>
  <c r="R1020" i="136"/>
  <c r="S1020" i="136" s="1"/>
  <c r="V1020" i="136" s="1"/>
  <c r="R1019" i="136"/>
  <c r="S1019" i="136" s="1"/>
  <c r="V1019" i="136" s="1"/>
  <c r="R1018" i="136"/>
  <c r="S1018" i="136" s="1"/>
  <c r="V1018" i="136" s="1"/>
  <c r="R1017" i="136"/>
  <c r="S1017" i="136" s="1"/>
  <c r="V1017" i="136" s="1"/>
  <c r="R1016" i="136"/>
  <c r="S1016" i="136" s="1"/>
  <c r="V1016" i="136" s="1"/>
  <c r="R1015" i="136"/>
  <c r="S1015" i="136" s="1"/>
  <c r="V1015" i="136" s="1"/>
  <c r="R1014" i="136"/>
  <c r="S1014" i="136" s="1"/>
  <c r="V1014" i="136" s="1"/>
  <c r="R1013" i="136"/>
  <c r="S1013" i="136" s="1"/>
  <c r="V1013" i="136" s="1"/>
  <c r="R1012" i="136"/>
  <c r="S1012" i="136" s="1"/>
  <c r="V1012" i="136" s="1"/>
  <c r="R1011" i="136"/>
  <c r="S1011" i="136" s="1"/>
  <c r="V1011" i="136" s="1"/>
  <c r="R1010" i="136"/>
  <c r="S1010" i="136" s="1"/>
  <c r="V1010" i="136" s="1"/>
  <c r="R1009" i="136"/>
  <c r="S1009" i="136" s="1"/>
  <c r="V1009" i="136" s="1"/>
  <c r="R1008" i="136"/>
  <c r="S1008" i="136" s="1"/>
  <c r="V1008" i="136" s="1"/>
  <c r="R1007" i="136"/>
  <c r="S1007" i="136" s="1"/>
  <c r="V1007" i="136" s="1"/>
  <c r="R1006" i="136"/>
  <c r="S1006" i="136" s="1"/>
  <c r="V1006" i="136" s="1"/>
  <c r="R1005" i="136"/>
  <c r="S1005" i="136" s="1"/>
  <c r="V1005" i="136" s="1"/>
  <c r="R1004" i="136"/>
  <c r="S1004" i="136" s="1"/>
  <c r="V1004" i="136" s="1"/>
  <c r="R1003" i="136"/>
  <c r="S1003" i="136" s="1"/>
  <c r="V1003" i="136" s="1"/>
  <c r="R1002" i="136"/>
  <c r="S1002" i="136" s="1"/>
  <c r="V1002" i="136" s="1"/>
  <c r="R1001" i="136"/>
  <c r="S1001" i="136" s="1"/>
  <c r="V1001" i="136" s="1"/>
  <c r="R1000" i="136"/>
  <c r="S1000" i="136" s="1"/>
  <c r="V1000" i="136" s="1"/>
  <c r="R999" i="136"/>
  <c r="S999" i="136" s="1"/>
  <c r="V999" i="136" s="1"/>
  <c r="R998" i="136"/>
  <c r="S998" i="136" s="1"/>
  <c r="V998" i="136" s="1"/>
  <c r="R997" i="136"/>
  <c r="S997" i="136" s="1"/>
  <c r="V997" i="136" s="1"/>
  <c r="R996" i="136"/>
  <c r="S996" i="136" s="1"/>
  <c r="V996" i="136" s="1"/>
  <c r="R995" i="136"/>
  <c r="S995" i="136" s="1"/>
  <c r="V995" i="136" s="1"/>
  <c r="R994" i="136"/>
  <c r="S994" i="136" s="1"/>
  <c r="V994" i="136" s="1"/>
  <c r="R993" i="136"/>
  <c r="S993" i="136" s="1"/>
  <c r="V993" i="136" s="1"/>
  <c r="R992" i="136"/>
  <c r="S992" i="136" s="1"/>
  <c r="V992" i="136" s="1"/>
  <c r="R991" i="136"/>
  <c r="S991" i="136" s="1"/>
  <c r="V991" i="136" s="1"/>
  <c r="R990" i="136"/>
  <c r="S990" i="136" s="1"/>
  <c r="V990" i="136" s="1"/>
  <c r="R989" i="136"/>
  <c r="S989" i="136" s="1"/>
  <c r="V989" i="136" s="1"/>
  <c r="R988" i="136"/>
  <c r="S988" i="136" s="1"/>
  <c r="V988" i="136" s="1"/>
  <c r="R987" i="136"/>
  <c r="S987" i="136" s="1"/>
  <c r="V987" i="136" s="1"/>
  <c r="R986" i="136"/>
  <c r="S986" i="136" s="1"/>
  <c r="V986" i="136" s="1"/>
  <c r="R985" i="136"/>
  <c r="S985" i="136" s="1"/>
  <c r="V985" i="136" s="1"/>
  <c r="R984" i="136"/>
  <c r="S984" i="136" s="1"/>
  <c r="V984" i="136" s="1"/>
  <c r="R983" i="136"/>
  <c r="S983" i="136" s="1"/>
  <c r="V983" i="136" s="1"/>
  <c r="R982" i="136"/>
  <c r="S982" i="136" s="1"/>
  <c r="V982" i="136" s="1"/>
  <c r="R981" i="136"/>
  <c r="S981" i="136" s="1"/>
  <c r="V981" i="136" s="1"/>
  <c r="R980" i="136"/>
  <c r="S980" i="136" s="1"/>
  <c r="V980" i="136" s="1"/>
  <c r="R979" i="136"/>
  <c r="S979" i="136" s="1"/>
  <c r="V979" i="136" s="1"/>
  <c r="R978" i="136"/>
  <c r="S978" i="136" s="1"/>
  <c r="V978" i="136" s="1"/>
  <c r="R977" i="136"/>
  <c r="S977" i="136" s="1"/>
  <c r="V977" i="136" s="1"/>
  <c r="R976" i="136"/>
  <c r="S976" i="136" s="1"/>
  <c r="V976" i="136" s="1"/>
  <c r="R975" i="136"/>
  <c r="S975" i="136" s="1"/>
  <c r="V975" i="136" s="1"/>
  <c r="R974" i="136"/>
  <c r="S974" i="136" s="1"/>
  <c r="V974" i="136" s="1"/>
  <c r="R973" i="136"/>
  <c r="S973" i="136" s="1"/>
  <c r="V973" i="136" s="1"/>
  <c r="R972" i="136"/>
  <c r="S972" i="136" s="1"/>
  <c r="V972" i="136" s="1"/>
  <c r="R971" i="136"/>
  <c r="S971" i="136" s="1"/>
  <c r="V971" i="136" s="1"/>
  <c r="R970" i="136"/>
  <c r="S970" i="136" s="1"/>
  <c r="V970" i="136" s="1"/>
  <c r="R969" i="136"/>
  <c r="S969" i="136" s="1"/>
  <c r="V969" i="136" s="1"/>
  <c r="R968" i="136"/>
  <c r="S968" i="136" s="1"/>
  <c r="V968" i="136" s="1"/>
  <c r="R967" i="136"/>
  <c r="S967" i="136" s="1"/>
  <c r="V967" i="136" s="1"/>
  <c r="R966" i="136"/>
  <c r="S966" i="136" s="1"/>
  <c r="V966" i="136" s="1"/>
  <c r="R965" i="136"/>
  <c r="S965" i="136" s="1"/>
  <c r="V965" i="136" s="1"/>
  <c r="R964" i="136"/>
  <c r="S964" i="136" s="1"/>
  <c r="V964" i="136" s="1"/>
  <c r="R963" i="136"/>
  <c r="S963" i="136" s="1"/>
  <c r="V963" i="136" s="1"/>
  <c r="R962" i="136"/>
  <c r="S962" i="136" s="1"/>
  <c r="V962" i="136" s="1"/>
  <c r="R961" i="136"/>
  <c r="S961" i="136" s="1"/>
  <c r="V961" i="136" s="1"/>
  <c r="R960" i="136"/>
  <c r="S960" i="136" s="1"/>
  <c r="V960" i="136" s="1"/>
  <c r="R959" i="136"/>
  <c r="S959" i="136" s="1"/>
  <c r="V959" i="136" s="1"/>
  <c r="R958" i="136"/>
  <c r="S958" i="136" s="1"/>
  <c r="V958" i="136" s="1"/>
  <c r="R957" i="136"/>
  <c r="S957" i="136" s="1"/>
  <c r="V957" i="136" s="1"/>
  <c r="R956" i="136"/>
  <c r="S956" i="136" s="1"/>
  <c r="V956" i="136" s="1"/>
  <c r="R955" i="136"/>
  <c r="S955" i="136" s="1"/>
  <c r="V955" i="136" s="1"/>
  <c r="R954" i="136"/>
  <c r="S954" i="136" s="1"/>
  <c r="V954" i="136" s="1"/>
  <c r="R953" i="136"/>
  <c r="S953" i="136" s="1"/>
  <c r="V953" i="136" s="1"/>
  <c r="R952" i="136"/>
  <c r="S952" i="136" s="1"/>
  <c r="V952" i="136" s="1"/>
  <c r="R951" i="136"/>
  <c r="S951" i="136" s="1"/>
  <c r="V951" i="136" s="1"/>
  <c r="R950" i="136"/>
  <c r="S950" i="136" s="1"/>
  <c r="V950" i="136" s="1"/>
  <c r="R949" i="136"/>
  <c r="S949" i="136" s="1"/>
  <c r="V949" i="136" s="1"/>
  <c r="R948" i="136"/>
  <c r="S948" i="136" s="1"/>
  <c r="V948" i="136" s="1"/>
  <c r="R947" i="136"/>
  <c r="S947" i="136" s="1"/>
  <c r="V947" i="136" s="1"/>
  <c r="R946" i="136"/>
  <c r="S946" i="136" s="1"/>
  <c r="V946" i="136" s="1"/>
  <c r="R945" i="136"/>
  <c r="S945" i="136" s="1"/>
  <c r="V945" i="136" s="1"/>
  <c r="R944" i="136"/>
  <c r="S944" i="136" s="1"/>
  <c r="V944" i="136" s="1"/>
  <c r="R943" i="136"/>
  <c r="S943" i="136" s="1"/>
  <c r="V943" i="136" s="1"/>
  <c r="R942" i="136"/>
  <c r="S942" i="136" s="1"/>
  <c r="V942" i="136" s="1"/>
  <c r="R941" i="136"/>
  <c r="S941" i="136" s="1"/>
  <c r="V941" i="136" s="1"/>
  <c r="R940" i="136"/>
  <c r="S940" i="136" s="1"/>
  <c r="V940" i="136" s="1"/>
  <c r="R939" i="136"/>
  <c r="S939" i="136" s="1"/>
  <c r="V939" i="136" s="1"/>
  <c r="R938" i="136"/>
  <c r="S938" i="136" s="1"/>
  <c r="V938" i="136" s="1"/>
  <c r="R937" i="136"/>
  <c r="S937" i="136" s="1"/>
  <c r="V937" i="136" s="1"/>
  <c r="R936" i="136"/>
  <c r="S936" i="136" s="1"/>
  <c r="V936" i="136" s="1"/>
  <c r="R935" i="136"/>
  <c r="S935" i="136" s="1"/>
  <c r="V935" i="136" s="1"/>
  <c r="R934" i="136"/>
  <c r="S934" i="136" s="1"/>
  <c r="V934" i="136" s="1"/>
  <c r="R933" i="136"/>
  <c r="S933" i="136" s="1"/>
  <c r="V933" i="136" s="1"/>
  <c r="R932" i="136"/>
  <c r="S932" i="136" s="1"/>
  <c r="V932" i="136" s="1"/>
  <c r="R931" i="136"/>
  <c r="S931" i="136" s="1"/>
  <c r="V931" i="136" s="1"/>
  <c r="R930" i="136"/>
  <c r="S930" i="136" s="1"/>
  <c r="V930" i="136" s="1"/>
  <c r="R929" i="136"/>
  <c r="S929" i="136" s="1"/>
  <c r="V929" i="136" s="1"/>
  <c r="R928" i="136"/>
  <c r="S928" i="136" s="1"/>
  <c r="V928" i="136" s="1"/>
  <c r="R927" i="136"/>
  <c r="S927" i="136" s="1"/>
  <c r="V927" i="136" s="1"/>
  <c r="R926" i="136"/>
  <c r="S926" i="136" s="1"/>
  <c r="V926" i="136" s="1"/>
  <c r="R925" i="136"/>
  <c r="S925" i="136" s="1"/>
  <c r="V925" i="136" s="1"/>
  <c r="R924" i="136"/>
  <c r="S924" i="136" s="1"/>
  <c r="V924" i="136" s="1"/>
  <c r="R923" i="136"/>
  <c r="S923" i="136" s="1"/>
  <c r="V923" i="136" s="1"/>
  <c r="R922" i="136"/>
  <c r="S922" i="136" s="1"/>
  <c r="V922" i="136" s="1"/>
  <c r="R921" i="136"/>
  <c r="S921" i="136" s="1"/>
  <c r="V921" i="136" s="1"/>
  <c r="R920" i="136"/>
  <c r="S920" i="136" s="1"/>
  <c r="V920" i="136" s="1"/>
  <c r="R919" i="136"/>
  <c r="S919" i="136" s="1"/>
  <c r="V919" i="136" s="1"/>
  <c r="R918" i="136"/>
  <c r="S918" i="136" s="1"/>
  <c r="V918" i="136" s="1"/>
  <c r="R917" i="136"/>
  <c r="S917" i="136" s="1"/>
  <c r="V917" i="136" s="1"/>
  <c r="R916" i="136"/>
  <c r="S916" i="136" s="1"/>
  <c r="V916" i="136" s="1"/>
  <c r="R915" i="136"/>
  <c r="S915" i="136" s="1"/>
  <c r="V915" i="136" s="1"/>
  <c r="R914" i="136"/>
  <c r="S914" i="136" s="1"/>
  <c r="V914" i="136" s="1"/>
  <c r="R913" i="136"/>
  <c r="S913" i="136" s="1"/>
  <c r="V913" i="136" s="1"/>
  <c r="R912" i="136"/>
  <c r="S912" i="136" s="1"/>
  <c r="V912" i="136" s="1"/>
  <c r="R911" i="136"/>
  <c r="S911" i="136" s="1"/>
  <c r="V911" i="136" s="1"/>
  <c r="R910" i="136"/>
  <c r="S910" i="136" s="1"/>
  <c r="V910" i="136" s="1"/>
  <c r="R909" i="136"/>
  <c r="S909" i="136" s="1"/>
  <c r="V909" i="136" s="1"/>
  <c r="R908" i="136"/>
  <c r="S908" i="136" s="1"/>
  <c r="V908" i="136" s="1"/>
  <c r="R907" i="136"/>
  <c r="S907" i="136" s="1"/>
  <c r="V907" i="136" s="1"/>
  <c r="R906" i="136"/>
  <c r="S906" i="136" s="1"/>
  <c r="V906" i="136" s="1"/>
  <c r="R905" i="136"/>
  <c r="S905" i="136" s="1"/>
  <c r="V905" i="136" s="1"/>
  <c r="R904" i="136"/>
  <c r="S904" i="136" s="1"/>
  <c r="V904" i="136" s="1"/>
  <c r="R903" i="136"/>
  <c r="S903" i="136" s="1"/>
  <c r="V903" i="136" s="1"/>
  <c r="R902" i="136"/>
  <c r="S902" i="136" s="1"/>
  <c r="V902" i="136" s="1"/>
  <c r="R901" i="136"/>
  <c r="S901" i="136" s="1"/>
  <c r="V901" i="136" s="1"/>
  <c r="R900" i="136"/>
  <c r="S900" i="136" s="1"/>
  <c r="V900" i="136" s="1"/>
  <c r="R899" i="136"/>
  <c r="S899" i="136" s="1"/>
  <c r="V899" i="136" s="1"/>
  <c r="R898" i="136"/>
  <c r="S898" i="136" s="1"/>
  <c r="V898" i="136" s="1"/>
  <c r="R897" i="136"/>
  <c r="S897" i="136" s="1"/>
  <c r="V897" i="136" s="1"/>
  <c r="R896" i="136"/>
  <c r="S896" i="136" s="1"/>
  <c r="V896" i="136" s="1"/>
  <c r="R895" i="136"/>
  <c r="S895" i="136" s="1"/>
  <c r="V895" i="136" s="1"/>
  <c r="R894" i="136"/>
  <c r="S894" i="136" s="1"/>
  <c r="V894" i="136" s="1"/>
  <c r="R893" i="136"/>
  <c r="S893" i="136" s="1"/>
  <c r="V893" i="136" s="1"/>
  <c r="R892" i="136"/>
  <c r="S892" i="136" s="1"/>
  <c r="V892" i="136" s="1"/>
  <c r="R891" i="136"/>
  <c r="S891" i="136" s="1"/>
  <c r="V891" i="136" s="1"/>
  <c r="R890" i="136"/>
  <c r="S890" i="136" s="1"/>
  <c r="V890" i="136" s="1"/>
  <c r="R889" i="136"/>
  <c r="S889" i="136" s="1"/>
  <c r="V889" i="136" s="1"/>
  <c r="R888" i="136"/>
  <c r="S888" i="136" s="1"/>
  <c r="V888" i="136" s="1"/>
  <c r="R887" i="136"/>
  <c r="S887" i="136" s="1"/>
  <c r="V887" i="136" s="1"/>
  <c r="R886" i="136"/>
  <c r="S886" i="136" s="1"/>
  <c r="V886" i="136" s="1"/>
  <c r="R885" i="136"/>
  <c r="S885" i="136" s="1"/>
  <c r="V885" i="136" s="1"/>
  <c r="R884" i="136"/>
  <c r="S884" i="136" s="1"/>
  <c r="V884" i="136" s="1"/>
  <c r="R883" i="136"/>
  <c r="S883" i="136" s="1"/>
  <c r="V883" i="136" s="1"/>
  <c r="R882" i="136"/>
  <c r="S882" i="136" s="1"/>
  <c r="V882" i="136" s="1"/>
  <c r="R881" i="136"/>
  <c r="S881" i="136" s="1"/>
  <c r="V881" i="136" s="1"/>
  <c r="R880" i="136"/>
  <c r="S880" i="136" s="1"/>
  <c r="V880" i="136" s="1"/>
  <c r="R879" i="136"/>
  <c r="S879" i="136" s="1"/>
  <c r="V879" i="136" s="1"/>
  <c r="R878" i="136"/>
  <c r="S878" i="136" s="1"/>
  <c r="V878" i="136" s="1"/>
  <c r="R877" i="136"/>
  <c r="S877" i="136" s="1"/>
  <c r="V877" i="136" s="1"/>
  <c r="R876" i="136"/>
  <c r="S876" i="136" s="1"/>
  <c r="V876" i="136" s="1"/>
  <c r="R875" i="136"/>
  <c r="S875" i="136" s="1"/>
  <c r="V875" i="136" s="1"/>
  <c r="R874" i="136"/>
  <c r="S874" i="136" s="1"/>
  <c r="V874" i="136" s="1"/>
  <c r="R873" i="136"/>
  <c r="S873" i="136" s="1"/>
  <c r="V873" i="136" s="1"/>
  <c r="R872" i="136"/>
  <c r="S872" i="136" s="1"/>
  <c r="V872" i="136" s="1"/>
  <c r="R871" i="136"/>
  <c r="S871" i="136" s="1"/>
  <c r="V871" i="136" s="1"/>
  <c r="R870" i="136"/>
  <c r="S870" i="136" s="1"/>
  <c r="V870" i="136" s="1"/>
  <c r="R869" i="136"/>
  <c r="S869" i="136" s="1"/>
  <c r="V869" i="136" s="1"/>
  <c r="R868" i="136"/>
  <c r="S868" i="136" s="1"/>
  <c r="V868" i="136" s="1"/>
  <c r="R867" i="136"/>
  <c r="S867" i="136" s="1"/>
  <c r="V867" i="136" s="1"/>
  <c r="R866" i="136"/>
  <c r="S866" i="136" s="1"/>
  <c r="V866" i="136" s="1"/>
  <c r="R865" i="136"/>
  <c r="S865" i="136" s="1"/>
  <c r="V865" i="136" s="1"/>
  <c r="R864" i="136"/>
  <c r="S864" i="136" s="1"/>
  <c r="V864" i="136" s="1"/>
  <c r="R863" i="136"/>
  <c r="S863" i="136" s="1"/>
  <c r="V863" i="136" s="1"/>
  <c r="R862" i="136"/>
  <c r="S862" i="136" s="1"/>
  <c r="V862" i="136" s="1"/>
  <c r="R861" i="136"/>
  <c r="S861" i="136" s="1"/>
  <c r="V861" i="136" s="1"/>
  <c r="R860" i="136"/>
  <c r="S860" i="136" s="1"/>
  <c r="V860" i="136" s="1"/>
  <c r="R859" i="136"/>
  <c r="S859" i="136" s="1"/>
  <c r="V859" i="136" s="1"/>
  <c r="R858" i="136"/>
  <c r="S858" i="136" s="1"/>
  <c r="V858" i="136" s="1"/>
  <c r="R857" i="136"/>
  <c r="S857" i="136" s="1"/>
  <c r="V857" i="136" s="1"/>
  <c r="R856" i="136"/>
  <c r="S856" i="136" s="1"/>
  <c r="V856" i="136" s="1"/>
  <c r="R855" i="136"/>
  <c r="S855" i="136" s="1"/>
  <c r="V855" i="136" s="1"/>
  <c r="R854" i="136"/>
  <c r="S854" i="136" s="1"/>
  <c r="V854" i="136" s="1"/>
  <c r="R853" i="136"/>
  <c r="S853" i="136" s="1"/>
  <c r="V853" i="136" s="1"/>
  <c r="R852" i="136"/>
  <c r="S852" i="136" s="1"/>
  <c r="V852" i="136" s="1"/>
  <c r="R851" i="136"/>
  <c r="S851" i="136" s="1"/>
  <c r="V851" i="136" s="1"/>
  <c r="R850" i="136"/>
  <c r="S850" i="136" s="1"/>
  <c r="V850" i="136" s="1"/>
  <c r="R849" i="136"/>
  <c r="S849" i="136" s="1"/>
  <c r="V849" i="136" s="1"/>
  <c r="R848" i="136"/>
  <c r="S848" i="136" s="1"/>
  <c r="V848" i="136" s="1"/>
  <c r="R847" i="136"/>
  <c r="S847" i="136" s="1"/>
  <c r="V847" i="136" s="1"/>
  <c r="R846" i="136"/>
  <c r="S846" i="136" s="1"/>
  <c r="V846" i="136" s="1"/>
  <c r="R845" i="136"/>
  <c r="S845" i="136" s="1"/>
  <c r="V845" i="136" s="1"/>
  <c r="R844" i="136"/>
  <c r="S844" i="136" s="1"/>
  <c r="V844" i="136" s="1"/>
  <c r="R843" i="136"/>
  <c r="S843" i="136" s="1"/>
  <c r="V843" i="136" s="1"/>
  <c r="R842" i="136"/>
  <c r="S842" i="136" s="1"/>
  <c r="V842" i="136" s="1"/>
  <c r="R841" i="136"/>
  <c r="S841" i="136" s="1"/>
  <c r="V841" i="136" s="1"/>
  <c r="R840" i="136"/>
  <c r="S840" i="136" s="1"/>
  <c r="V840" i="136" s="1"/>
  <c r="R839" i="136"/>
  <c r="S839" i="136" s="1"/>
  <c r="V839" i="136" s="1"/>
  <c r="R838" i="136"/>
  <c r="S838" i="136" s="1"/>
  <c r="V838" i="136" s="1"/>
  <c r="R837" i="136"/>
  <c r="S837" i="136" s="1"/>
  <c r="V837" i="136" s="1"/>
  <c r="R836" i="136"/>
  <c r="S836" i="136" s="1"/>
  <c r="V836" i="136" s="1"/>
  <c r="R835" i="136"/>
  <c r="S835" i="136" s="1"/>
  <c r="V835" i="136" s="1"/>
  <c r="R834" i="136"/>
  <c r="S834" i="136" s="1"/>
  <c r="V834" i="136" s="1"/>
  <c r="R833" i="136"/>
  <c r="S833" i="136" s="1"/>
  <c r="V833" i="136" s="1"/>
  <c r="R832" i="136"/>
  <c r="S832" i="136" s="1"/>
  <c r="V832" i="136" s="1"/>
  <c r="R831" i="136"/>
  <c r="S831" i="136" s="1"/>
  <c r="V831" i="136" s="1"/>
  <c r="R830" i="136"/>
  <c r="S830" i="136" s="1"/>
  <c r="V830" i="136" s="1"/>
  <c r="R829" i="136"/>
  <c r="S829" i="136" s="1"/>
  <c r="V829" i="136" s="1"/>
  <c r="R828" i="136"/>
  <c r="S828" i="136" s="1"/>
  <c r="V828" i="136" s="1"/>
  <c r="R827" i="136"/>
  <c r="S827" i="136" s="1"/>
  <c r="V827" i="136" s="1"/>
  <c r="R826" i="136"/>
  <c r="S826" i="136" s="1"/>
  <c r="V826" i="136" s="1"/>
  <c r="R825" i="136"/>
  <c r="S825" i="136" s="1"/>
  <c r="V825" i="136" s="1"/>
  <c r="R824" i="136"/>
  <c r="S824" i="136" s="1"/>
  <c r="V824" i="136" s="1"/>
  <c r="R823" i="136"/>
  <c r="S823" i="136" s="1"/>
  <c r="V823" i="136" s="1"/>
  <c r="R822" i="136"/>
  <c r="S822" i="136" s="1"/>
  <c r="V822" i="136" s="1"/>
  <c r="R821" i="136"/>
  <c r="S821" i="136" s="1"/>
  <c r="V821" i="136" s="1"/>
  <c r="R820" i="136"/>
  <c r="S820" i="136" s="1"/>
  <c r="V820" i="136" s="1"/>
  <c r="R819" i="136"/>
  <c r="S819" i="136" s="1"/>
  <c r="V819" i="136" s="1"/>
  <c r="R818" i="136"/>
  <c r="S818" i="136" s="1"/>
  <c r="V818" i="136" s="1"/>
  <c r="R817" i="136"/>
  <c r="S817" i="136" s="1"/>
  <c r="V817" i="136" s="1"/>
  <c r="R816" i="136"/>
  <c r="S816" i="136" s="1"/>
  <c r="V816" i="136" s="1"/>
  <c r="R815" i="136"/>
  <c r="S815" i="136" s="1"/>
  <c r="V815" i="136" s="1"/>
  <c r="R814" i="136"/>
  <c r="S814" i="136" s="1"/>
  <c r="V814" i="136" s="1"/>
  <c r="R813" i="136"/>
  <c r="S813" i="136" s="1"/>
  <c r="V813" i="136" s="1"/>
  <c r="R812" i="136"/>
  <c r="S812" i="136" s="1"/>
  <c r="V812" i="136" s="1"/>
  <c r="R811" i="136"/>
  <c r="S811" i="136" s="1"/>
  <c r="V811" i="136" s="1"/>
  <c r="R810" i="136"/>
  <c r="S810" i="136" s="1"/>
  <c r="V810" i="136" s="1"/>
  <c r="R809" i="136"/>
  <c r="S809" i="136" s="1"/>
  <c r="V809" i="136" s="1"/>
  <c r="R808" i="136"/>
  <c r="S808" i="136" s="1"/>
  <c r="V808" i="136" s="1"/>
  <c r="R807" i="136"/>
  <c r="S807" i="136" s="1"/>
  <c r="V807" i="136" s="1"/>
  <c r="R806" i="136"/>
  <c r="S806" i="136" s="1"/>
  <c r="V806" i="136" s="1"/>
  <c r="R805" i="136"/>
  <c r="S805" i="136" s="1"/>
  <c r="V805" i="136" s="1"/>
  <c r="R804" i="136"/>
  <c r="S804" i="136" s="1"/>
  <c r="V804" i="136" s="1"/>
  <c r="R803" i="136"/>
  <c r="S803" i="136" s="1"/>
  <c r="V803" i="136" s="1"/>
  <c r="R802" i="136"/>
  <c r="S802" i="136" s="1"/>
  <c r="V802" i="136" s="1"/>
  <c r="R801" i="136"/>
  <c r="S801" i="136" s="1"/>
  <c r="V801" i="136" s="1"/>
  <c r="R800" i="136"/>
  <c r="S800" i="136" s="1"/>
  <c r="V800" i="136" s="1"/>
  <c r="R799" i="136"/>
  <c r="S799" i="136" s="1"/>
  <c r="V799" i="136" s="1"/>
  <c r="R798" i="136"/>
  <c r="S798" i="136" s="1"/>
  <c r="V798" i="136" s="1"/>
  <c r="R797" i="136"/>
  <c r="S797" i="136" s="1"/>
  <c r="V797" i="136" s="1"/>
  <c r="R796" i="136"/>
  <c r="S796" i="136" s="1"/>
  <c r="V796" i="136" s="1"/>
  <c r="R795" i="136"/>
  <c r="S795" i="136" s="1"/>
  <c r="V795" i="136" s="1"/>
  <c r="R794" i="136"/>
  <c r="S794" i="136" s="1"/>
  <c r="V794" i="136" s="1"/>
  <c r="R793" i="136"/>
  <c r="S793" i="136" s="1"/>
  <c r="V793" i="136" s="1"/>
  <c r="R792" i="136"/>
  <c r="S792" i="136" s="1"/>
  <c r="V792" i="136" s="1"/>
  <c r="R791" i="136"/>
  <c r="S791" i="136" s="1"/>
  <c r="V791" i="136" s="1"/>
  <c r="R790" i="136"/>
  <c r="S790" i="136" s="1"/>
  <c r="V790" i="136" s="1"/>
  <c r="R789" i="136"/>
  <c r="S789" i="136" s="1"/>
  <c r="V789" i="136" s="1"/>
  <c r="R788" i="136"/>
  <c r="S788" i="136" s="1"/>
  <c r="V788" i="136" s="1"/>
  <c r="R787" i="136"/>
  <c r="S787" i="136" s="1"/>
  <c r="V787" i="136" s="1"/>
  <c r="R786" i="136"/>
  <c r="S786" i="136" s="1"/>
  <c r="V786" i="136" s="1"/>
  <c r="R785" i="136"/>
  <c r="S785" i="136" s="1"/>
  <c r="V785" i="136" s="1"/>
  <c r="R784" i="136"/>
  <c r="S784" i="136" s="1"/>
  <c r="V784" i="136" s="1"/>
  <c r="R783" i="136"/>
  <c r="S783" i="136" s="1"/>
  <c r="V783" i="136" s="1"/>
  <c r="R782" i="136"/>
  <c r="S782" i="136" s="1"/>
  <c r="V782" i="136" s="1"/>
  <c r="R781" i="136"/>
  <c r="S781" i="136" s="1"/>
  <c r="V781" i="136" s="1"/>
  <c r="R780" i="136"/>
  <c r="S780" i="136" s="1"/>
  <c r="V780" i="136" s="1"/>
  <c r="R779" i="136"/>
  <c r="S779" i="136" s="1"/>
  <c r="V779" i="136" s="1"/>
  <c r="R778" i="136"/>
  <c r="S778" i="136" s="1"/>
  <c r="V778" i="136" s="1"/>
  <c r="R777" i="136"/>
  <c r="S777" i="136" s="1"/>
  <c r="V777" i="136" s="1"/>
  <c r="R776" i="136"/>
  <c r="S776" i="136" s="1"/>
  <c r="V776" i="136" s="1"/>
  <c r="R775" i="136"/>
  <c r="S775" i="136" s="1"/>
  <c r="V775" i="136" s="1"/>
  <c r="R774" i="136"/>
  <c r="S774" i="136" s="1"/>
  <c r="V774" i="136" s="1"/>
  <c r="R773" i="136"/>
  <c r="S773" i="136" s="1"/>
  <c r="V773" i="136" s="1"/>
  <c r="R772" i="136"/>
  <c r="S772" i="136" s="1"/>
  <c r="V772" i="136" s="1"/>
  <c r="R771" i="136"/>
  <c r="S771" i="136" s="1"/>
  <c r="V771" i="136" s="1"/>
  <c r="R770" i="136"/>
  <c r="S770" i="136" s="1"/>
  <c r="V770" i="136" s="1"/>
  <c r="R769" i="136"/>
  <c r="S769" i="136" s="1"/>
  <c r="V769" i="136" s="1"/>
  <c r="R768" i="136"/>
  <c r="S768" i="136" s="1"/>
  <c r="V768" i="136" s="1"/>
  <c r="R767" i="136"/>
  <c r="S767" i="136" s="1"/>
  <c r="V767" i="136" s="1"/>
  <c r="R766" i="136"/>
  <c r="S766" i="136" s="1"/>
  <c r="V766" i="136" s="1"/>
  <c r="R765" i="136"/>
  <c r="S765" i="136" s="1"/>
  <c r="V765" i="136" s="1"/>
  <c r="R764" i="136"/>
  <c r="S764" i="136" s="1"/>
  <c r="V764" i="136" s="1"/>
  <c r="R763" i="136"/>
  <c r="S763" i="136" s="1"/>
  <c r="V763" i="136" s="1"/>
  <c r="R762" i="136"/>
  <c r="S762" i="136" s="1"/>
  <c r="V762" i="136" s="1"/>
  <c r="R761" i="136"/>
  <c r="S761" i="136" s="1"/>
  <c r="V761" i="136" s="1"/>
  <c r="R760" i="136"/>
  <c r="S760" i="136" s="1"/>
  <c r="V760" i="136" s="1"/>
  <c r="R759" i="136"/>
  <c r="S759" i="136" s="1"/>
  <c r="V759" i="136" s="1"/>
  <c r="R758" i="136"/>
  <c r="S758" i="136" s="1"/>
  <c r="V758" i="136" s="1"/>
  <c r="R757" i="136"/>
  <c r="S757" i="136" s="1"/>
  <c r="V757" i="136" s="1"/>
  <c r="R756" i="136"/>
  <c r="S756" i="136" s="1"/>
  <c r="V756" i="136" s="1"/>
  <c r="R755" i="136"/>
  <c r="S755" i="136" s="1"/>
  <c r="V755" i="136" s="1"/>
  <c r="R754" i="136"/>
  <c r="S754" i="136" s="1"/>
  <c r="V754" i="136" s="1"/>
  <c r="R753" i="136"/>
  <c r="S753" i="136" s="1"/>
  <c r="V753" i="136" s="1"/>
  <c r="R752" i="136"/>
  <c r="S752" i="136" s="1"/>
  <c r="V752" i="136" s="1"/>
  <c r="R751" i="136"/>
  <c r="S751" i="136" s="1"/>
  <c r="V751" i="136" s="1"/>
  <c r="R750" i="136"/>
  <c r="S750" i="136" s="1"/>
  <c r="V750" i="136" s="1"/>
  <c r="R749" i="136"/>
  <c r="S749" i="136" s="1"/>
  <c r="V749" i="136" s="1"/>
  <c r="R748" i="136"/>
  <c r="S748" i="136" s="1"/>
  <c r="V748" i="136" s="1"/>
  <c r="R747" i="136"/>
  <c r="S747" i="136" s="1"/>
  <c r="V747" i="136" s="1"/>
  <c r="R746" i="136"/>
  <c r="S746" i="136" s="1"/>
  <c r="V746" i="136" s="1"/>
  <c r="R745" i="136"/>
  <c r="S745" i="136" s="1"/>
  <c r="V745" i="136" s="1"/>
  <c r="R744" i="136"/>
  <c r="S744" i="136" s="1"/>
  <c r="V744" i="136" s="1"/>
  <c r="R743" i="136"/>
  <c r="S743" i="136" s="1"/>
  <c r="V743" i="136" s="1"/>
  <c r="R742" i="136"/>
  <c r="S742" i="136" s="1"/>
  <c r="V742" i="136" s="1"/>
  <c r="R741" i="136"/>
  <c r="S741" i="136" s="1"/>
  <c r="V741" i="136" s="1"/>
  <c r="R740" i="136"/>
  <c r="S740" i="136" s="1"/>
  <c r="V740" i="136" s="1"/>
  <c r="R739" i="136"/>
  <c r="S739" i="136" s="1"/>
  <c r="V739" i="136" s="1"/>
  <c r="R738" i="136"/>
  <c r="S738" i="136" s="1"/>
  <c r="V738" i="136" s="1"/>
  <c r="R737" i="136"/>
  <c r="S737" i="136" s="1"/>
  <c r="V737" i="136" s="1"/>
  <c r="R736" i="136"/>
  <c r="S736" i="136" s="1"/>
  <c r="V736" i="136" s="1"/>
  <c r="R735" i="136"/>
  <c r="S735" i="136" s="1"/>
  <c r="V735" i="136" s="1"/>
  <c r="R734" i="136"/>
  <c r="S734" i="136" s="1"/>
  <c r="V734" i="136" s="1"/>
  <c r="R733" i="136"/>
  <c r="S733" i="136" s="1"/>
  <c r="V733" i="136" s="1"/>
  <c r="R732" i="136"/>
  <c r="S732" i="136" s="1"/>
  <c r="V732" i="136" s="1"/>
  <c r="R731" i="136"/>
  <c r="S731" i="136" s="1"/>
  <c r="V731" i="136" s="1"/>
  <c r="R730" i="136"/>
  <c r="S730" i="136" s="1"/>
  <c r="V730" i="136" s="1"/>
  <c r="R729" i="136"/>
  <c r="S729" i="136" s="1"/>
  <c r="V729" i="136" s="1"/>
  <c r="R728" i="136"/>
  <c r="S728" i="136" s="1"/>
  <c r="V728" i="136" s="1"/>
  <c r="R727" i="136"/>
  <c r="S727" i="136" s="1"/>
  <c r="V727" i="136" s="1"/>
  <c r="R726" i="136"/>
  <c r="S726" i="136" s="1"/>
  <c r="V726" i="136" s="1"/>
  <c r="R725" i="136"/>
  <c r="S725" i="136" s="1"/>
  <c r="V725" i="136" s="1"/>
  <c r="R724" i="136"/>
  <c r="S724" i="136" s="1"/>
  <c r="V724" i="136" s="1"/>
  <c r="R723" i="136"/>
  <c r="S723" i="136" s="1"/>
  <c r="V723" i="136" s="1"/>
  <c r="R722" i="136"/>
  <c r="S722" i="136" s="1"/>
  <c r="V722" i="136" s="1"/>
  <c r="R721" i="136"/>
  <c r="S721" i="136" s="1"/>
  <c r="V721" i="136" s="1"/>
  <c r="R720" i="136"/>
  <c r="S720" i="136" s="1"/>
  <c r="V720" i="136" s="1"/>
  <c r="R719" i="136"/>
  <c r="S719" i="136" s="1"/>
  <c r="V719" i="136" s="1"/>
  <c r="R718" i="136"/>
  <c r="S718" i="136" s="1"/>
  <c r="V718" i="136" s="1"/>
  <c r="R717" i="136"/>
  <c r="S717" i="136" s="1"/>
  <c r="V717" i="136" s="1"/>
  <c r="R716" i="136"/>
  <c r="S716" i="136" s="1"/>
  <c r="V716" i="136" s="1"/>
  <c r="R715" i="136"/>
  <c r="S715" i="136" s="1"/>
  <c r="V715" i="136" s="1"/>
  <c r="R714" i="136"/>
  <c r="S714" i="136" s="1"/>
  <c r="V714" i="136" s="1"/>
  <c r="R713" i="136"/>
  <c r="S713" i="136" s="1"/>
  <c r="V713" i="136" s="1"/>
  <c r="R712" i="136"/>
  <c r="S712" i="136" s="1"/>
  <c r="V712" i="136" s="1"/>
  <c r="R711" i="136"/>
  <c r="S711" i="136" s="1"/>
  <c r="V711" i="136" s="1"/>
  <c r="R710" i="136"/>
  <c r="S710" i="136" s="1"/>
  <c r="V710" i="136" s="1"/>
  <c r="R709" i="136"/>
  <c r="S709" i="136" s="1"/>
  <c r="V709" i="136" s="1"/>
  <c r="R708" i="136"/>
  <c r="S708" i="136" s="1"/>
  <c r="V708" i="136" s="1"/>
  <c r="R707" i="136"/>
  <c r="S707" i="136" s="1"/>
  <c r="V707" i="136" s="1"/>
  <c r="R706" i="136"/>
  <c r="S706" i="136" s="1"/>
  <c r="V706" i="136" s="1"/>
  <c r="R705" i="136"/>
  <c r="S705" i="136" s="1"/>
  <c r="V705" i="136" s="1"/>
  <c r="R704" i="136"/>
  <c r="S704" i="136" s="1"/>
  <c r="V704" i="136" s="1"/>
  <c r="R703" i="136"/>
  <c r="S703" i="136" s="1"/>
  <c r="V703" i="136" s="1"/>
  <c r="R702" i="136"/>
  <c r="S702" i="136" s="1"/>
  <c r="V702" i="136" s="1"/>
  <c r="R701" i="136"/>
  <c r="S701" i="136" s="1"/>
  <c r="V701" i="136" s="1"/>
  <c r="R700" i="136"/>
  <c r="S700" i="136" s="1"/>
  <c r="V700" i="136" s="1"/>
  <c r="R699" i="136"/>
  <c r="S699" i="136" s="1"/>
  <c r="V699" i="136" s="1"/>
  <c r="R698" i="136"/>
  <c r="S698" i="136" s="1"/>
  <c r="V698" i="136" s="1"/>
  <c r="R697" i="136"/>
  <c r="S697" i="136" s="1"/>
  <c r="V697" i="136" s="1"/>
  <c r="R696" i="136"/>
  <c r="S696" i="136" s="1"/>
  <c r="V696" i="136" s="1"/>
  <c r="R695" i="136"/>
  <c r="S695" i="136" s="1"/>
  <c r="V695" i="136" s="1"/>
  <c r="R694" i="136"/>
  <c r="S694" i="136" s="1"/>
  <c r="V694" i="136" s="1"/>
  <c r="R693" i="136"/>
  <c r="S693" i="136" s="1"/>
  <c r="V693" i="136" s="1"/>
  <c r="R692" i="136"/>
  <c r="S692" i="136" s="1"/>
  <c r="V692" i="136" s="1"/>
  <c r="R691" i="136"/>
  <c r="S691" i="136" s="1"/>
  <c r="V691" i="136" s="1"/>
  <c r="R690" i="136"/>
  <c r="S690" i="136" s="1"/>
  <c r="V690" i="136" s="1"/>
  <c r="R689" i="136"/>
  <c r="S689" i="136" s="1"/>
  <c r="V689" i="136" s="1"/>
  <c r="R688" i="136"/>
  <c r="S688" i="136" s="1"/>
  <c r="V688" i="136" s="1"/>
  <c r="R687" i="136"/>
  <c r="S687" i="136" s="1"/>
  <c r="V687" i="136" s="1"/>
  <c r="R686" i="136"/>
  <c r="S686" i="136" s="1"/>
  <c r="V686" i="136" s="1"/>
  <c r="R685" i="136"/>
  <c r="S685" i="136" s="1"/>
  <c r="V685" i="136" s="1"/>
  <c r="R684" i="136"/>
  <c r="S684" i="136" s="1"/>
  <c r="V684" i="136" s="1"/>
  <c r="R683" i="136"/>
  <c r="S683" i="136" s="1"/>
  <c r="V683" i="136" s="1"/>
  <c r="R682" i="136"/>
  <c r="S682" i="136" s="1"/>
  <c r="V682" i="136" s="1"/>
  <c r="R681" i="136"/>
  <c r="S681" i="136" s="1"/>
  <c r="V681" i="136" s="1"/>
  <c r="R680" i="136"/>
  <c r="S680" i="136" s="1"/>
  <c r="V680" i="136" s="1"/>
  <c r="R679" i="136"/>
  <c r="S679" i="136" s="1"/>
  <c r="V679" i="136" s="1"/>
  <c r="R678" i="136"/>
  <c r="S678" i="136" s="1"/>
  <c r="V678" i="136" s="1"/>
  <c r="R677" i="136"/>
  <c r="S677" i="136" s="1"/>
  <c r="V677" i="136" s="1"/>
  <c r="R676" i="136"/>
  <c r="S676" i="136" s="1"/>
  <c r="V676" i="136" s="1"/>
  <c r="R675" i="136"/>
  <c r="S675" i="136" s="1"/>
  <c r="V675" i="136" s="1"/>
  <c r="R674" i="136"/>
  <c r="S674" i="136" s="1"/>
  <c r="V674" i="136" s="1"/>
  <c r="R673" i="136"/>
  <c r="S673" i="136" s="1"/>
  <c r="V673" i="136" s="1"/>
  <c r="R672" i="136"/>
  <c r="S672" i="136" s="1"/>
  <c r="V672" i="136" s="1"/>
  <c r="R671" i="136"/>
  <c r="S671" i="136" s="1"/>
  <c r="V671" i="136" s="1"/>
  <c r="R670" i="136"/>
  <c r="S670" i="136" s="1"/>
  <c r="V670" i="136" s="1"/>
  <c r="R669" i="136"/>
  <c r="S669" i="136" s="1"/>
  <c r="V669" i="136" s="1"/>
  <c r="R668" i="136"/>
  <c r="S668" i="136" s="1"/>
  <c r="V668" i="136" s="1"/>
  <c r="R667" i="136"/>
  <c r="S667" i="136" s="1"/>
  <c r="V667" i="136" s="1"/>
  <c r="R666" i="136"/>
  <c r="S666" i="136" s="1"/>
  <c r="V666" i="136" s="1"/>
  <c r="R665" i="136"/>
  <c r="S665" i="136" s="1"/>
  <c r="V665" i="136" s="1"/>
  <c r="R664" i="136"/>
  <c r="S664" i="136" s="1"/>
  <c r="V664" i="136" s="1"/>
  <c r="R663" i="136"/>
  <c r="S663" i="136" s="1"/>
  <c r="V663" i="136" s="1"/>
  <c r="R662" i="136"/>
  <c r="S662" i="136" s="1"/>
  <c r="V662" i="136" s="1"/>
  <c r="R661" i="136"/>
  <c r="S661" i="136" s="1"/>
  <c r="V661" i="136" s="1"/>
  <c r="R660" i="136"/>
  <c r="S660" i="136" s="1"/>
  <c r="V660" i="136" s="1"/>
  <c r="R659" i="136"/>
  <c r="S659" i="136" s="1"/>
  <c r="V659" i="136" s="1"/>
  <c r="R658" i="136"/>
  <c r="S658" i="136" s="1"/>
  <c r="V658" i="136" s="1"/>
  <c r="R657" i="136"/>
  <c r="S657" i="136" s="1"/>
  <c r="V657" i="136" s="1"/>
  <c r="R656" i="136"/>
  <c r="S656" i="136" s="1"/>
  <c r="V656" i="136" s="1"/>
  <c r="R655" i="136"/>
  <c r="S655" i="136" s="1"/>
  <c r="V655" i="136" s="1"/>
  <c r="R654" i="136"/>
  <c r="S654" i="136" s="1"/>
  <c r="V654" i="136" s="1"/>
  <c r="R653" i="136"/>
  <c r="S653" i="136" s="1"/>
  <c r="V653" i="136" s="1"/>
  <c r="R652" i="136"/>
  <c r="S652" i="136" s="1"/>
  <c r="V652" i="136" s="1"/>
  <c r="R651" i="136"/>
  <c r="S651" i="136" s="1"/>
  <c r="V651" i="136" s="1"/>
  <c r="R650" i="136"/>
  <c r="S650" i="136" s="1"/>
  <c r="V650" i="136" s="1"/>
  <c r="R649" i="136"/>
  <c r="S649" i="136" s="1"/>
  <c r="V649" i="136" s="1"/>
  <c r="R648" i="136"/>
  <c r="S648" i="136" s="1"/>
  <c r="V648" i="136" s="1"/>
  <c r="R647" i="136"/>
  <c r="S647" i="136" s="1"/>
  <c r="V647" i="136" s="1"/>
  <c r="R646" i="136"/>
  <c r="S646" i="136" s="1"/>
  <c r="V646" i="136" s="1"/>
  <c r="R645" i="136"/>
  <c r="S645" i="136" s="1"/>
  <c r="V645" i="136" s="1"/>
  <c r="R644" i="136"/>
  <c r="S644" i="136" s="1"/>
  <c r="V644" i="136" s="1"/>
  <c r="R643" i="136"/>
  <c r="S643" i="136" s="1"/>
  <c r="V643" i="136" s="1"/>
  <c r="R642" i="136"/>
  <c r="S642" i="136" s="1"/>
  <c r="V642" i="136" s="1"/>
  <c r="R641" i="136"/>
  <c r="S641" i="136" s="1"/>
  <c r="V641" i="136" s="1"/>
  <c r="R640" i="136"/>
  <c r="S640" i="136" s="1"/>
  <c r="V640" i="136" s="1"/>
  <c r="R639" i="136"/>
  <c r="S639" i="136" s="1"/>
  <c r="V639" i="136" s="1"/>
  <c r="R638" i="136"/>
  <c r="S638" i="136" s="1"/>
  <c r="V638" i="136" s="1"/>
  <c r="R637" i="136"/>
  <c r="S637" i="136" s="1"/>
  <c r="V637" i="136" s="1"/>
  <c r="R636" i="136"/>
  <c r="S636" i="136" s="1"/>
  <c r="V636" i="136" s="1"/>
  <c r="R635" i="136"/>
  <c r="S635" i="136" s="1"/>
  <c r="V635" i="136" s="1"/>
  <c r="R634" i="136"/>
  <c r="S634" i="136" s="1"/>
  <c r="V634" i="136" s="1"/>
  <c r="R633" i="136"/>
  <c r="S633" i="136" s="1"/>
  <c r="V633" i="136" s="1"/>
  <c r="R632" i="136"/>
  <c r="S632" i="136" s="1"/>
  <c r="V632" i="136" s="1"/>
  <c r="R631" i="136"/>
  <c r="S631" i="136" s="1"/>
  <c r="V631" i="136" s="1"/>
  <c r="R630" i="136"/>
  <c r="S630" i="136" s="1"/>
  <c r="V630" i="136" s="1"/>
  <c r="R629" i="136"/>
  <c r="S629" i="136" s="1"/>
  <c r="V629" i="136" s="1"/>
  <c r="R628" i="136"/>
  <c r="S628" i="136" s="1"/>
  <c r="V628" i="136" s="1"/>
  <c r="R627" i="136"/>
  <c r="S627" i="136" s="1"/>
  <c r="V627" i="136" s="1"/>
  <c r="R626" i="136"/>
  <c r="S626" i="136" s="1"/>
  <c r="V626" i="136" s="1"/>
  <c r="R625" i="136"/>
  <c r="S625" i="136" s="1"/>
  <c r="V625" i="136" s="1"/>
  <c r="R624" i="136"/>
  <c r="S624" i="136" s="1"/>
  <c r="V624" i="136" s="1"/>
  <c r="R623" i="136"/>
  <c r="S623" i="136" s="1"/>
  <c r="V623" i="136" s="1"/>
  <c r="R622" i="136"/>
  <c r="S622" i="136" s="1"/>
  <c r="V622" i="136" s="1"/>
  <c r="R621" i="136"/>
  <c r="S621" i="136" s="1"/>
  <c r="V621" i="136" s="1"/>
  <c r="R620" i="136"/>
  <c r="S620" i="136" s="1"/>
  <c r="V620" i="136" s="1"/>
  <c r="R619" i="136"/>
  <c r="S619" i="136" s="1"/>
  <c r="V619" i="136" s="1"/>
  <c r="R618" i="136"/>
  <c r="S618" i="136" s="1"/>
  <c r="V618" i="136" s="1"/>
  <c r="R617" i="136"/>
  <c r="S617" i="136" s="1"/>
  <c r="V617" i="136" s="1"/>
  <c r="R616" i="136"/>
  <c r="S616" i="136" s="1"/>
  <c r="V616" i="136" s="1"/>
  <c r="R615" i="136"/>
  <c r="S615" i="136" s="1"/>
  <c r="V615" i="136" s="1"/>
  <c r="R614" i="136"/>
  <c r="S614" i="136" s="1"/>
  <c r="V614" i="136" s="1"/>
  <c r="R613" i="136"/>
  <c r="S613" i="136" s="1"/>
  <c r="V613" i="136" s="1"/>
  <c r="R612" i="136"/>
  <c r="S612" i="136" s="1"/>
  <c r="V612" i="136" s="1"/>
  <c r="R611" i="136"/>
  <c r="S611" i="136" s="1"/>
  <c r="V611" i="136" s="1"/>
  <c r="R610" i="136"/>
  <c r="S610" i="136" s="1"/>
  <c r="V610" i="136" s="1"/>
  <c r="R609" i="136"/>
  <c r="S609" i="136" s="1"/>
  <c r="V609" i="136" s="1"/>
  <c r="R608" i="136"/>
  <c r="S608" i="136" s="1"/>
  <c r="V608" i="136" s="1"/>
  <c r="R607" i="136"/>
  <c r="S607" i="136" s="1"/>
  <c r="V607" i="136" s="1"/>
  <c r="R606" i="136"/>
  <c r="S606" i="136" s="1"/>
  <c r="V606" i="136" s="1"/>
  <c r="R605" i="136"/>
  <c r="S605" i="136" s="1"/>
  <c r="V605" i="136" s="1"/>
  <c r="R604" i="136"/>
  <c r="S604" i="136" s="1"/>
  <c r="V604" i="136" s="1"/>
  <c r="R603" i="136"/>
  <c r="S603" i="136" s="1"/>
  <c r="V603" i="136" s="1"/>
  <c r="R602" i="136"/>
  <c r="S602" i="136" s="1"/>
  <c r="V602" i="136" s="1"/>
  <c r="R601" i="136"/>
  <c r="S601" i="136" s="1"/>
  <c r="V601" i="136" s="1"/>
  <c r="R600" i="136"/>
  <c r="S600" i="136" s="1"/>
  <c r="V600" i="136" s="1"/>
  <c r="R599" i="136"/>
  <c r="S599" i="136" s="1"/>
  <c r="V599" i="136" s="1"/>
  <c r="R598" i="136"/>
  <c r="S598" i="136" s="1"/>
  <c r="V598" i="136" s="1"/>
  <c r="R597" i="136"/>
  <c r="S597" i="136" s="1"/>
  <c r="V597" i="136" s="1"/>
  <c r="R596" i="136"/>
  <c r="S596" i="136" s="1"/>
  <c r="V596" i="136" s="1"/>
  <c r="R595" i="136"/>
  <c r="S595" i="136" s="1"/>
  <c r="V595" i="136" s="1"/>
  <c r="R594" i="136"/>
  <c r="S594" i="136" s="1"/>
  <c r="V594" i="136" s="1"/>
  <c r="R593" i="136"/>
  <c r="S593" i="136" s="1"/>
  <c r="V593" i="136" s="1"/>
  <c r="R592" i="136"/>
  <c r="S592" i="136" s="1"/>
  <c r="V592" i="136" s="1"/>
  <c r="R591" i="136"/>
  <c r="S591" i="136" s="1"/>
  <c r="V591" i="136" s="1"/>
  <c r="R590" i="136"/>
  <c r="S590" i="136" s="1"/>
  <c r="V590" i="136" s="1"/>
  <c r="R589" i="136"/>
  <c r="S589" i="136" s="1"/>
  <c r="V589" i="136" s="1"/>
  <c r="R588" i="136"/>
  <c r="S588" i="136" s="1"/>
  <c r="V588" i="136" s="1"/>
  <c r="R587" i="136"/>
  <c r="S587" i="136" s="1"/>
  <c r="V587" i="136" s="1"/>
  <c r="R586" i="136"/>
  <c r="S586" i="136" s="1"/>
  <c r="V586" i="136" s="1"/>
  <c r="R585" i="136"/>
  <c r="S585" i="136" s="1"/>
  <c r="V585" i="136" s="1"/>
  <c r="R584" i="136"/>
  <c r="S584" i="136" s="1"/>
  <c r="V584" i="136" s="1"/>
  <c r="R583" i="136"/>
  <c r="S583" i="136" s="1"/>
  <c r="V583" i="136" s="1"/>
  <c r="R582" i="136"/>
  <c r="S582" i="136" s="1"/>
  <c r="V582" i="136" s="1"/>
  <c r="R581" i="136"/>
  <c r="S581" i="136" s="1"/>
  <c r="V581" i="136" s="1"/>
  <c r="R580" i="136"/>
  <c r="S580" i="136" s="1"/>
  <c r="V580" i="136" s="1"/>
  <c r="R579" i="136"/>
  <c r="S579" i="136" s="1"/>
  <c r="V579" i="136" s="1"/>
  <c r="R578" i="136"/>
  <c r="S578" i="136" s="1"/>
  <c r="V578" i="136" s="1"/>
  <c r="R577" i="136"/>
  <c r="S577" i="136" s="1"/>
  <c r="V577" i="136" s="1"/>
  <c r="R576" i="136"/>
  <c r="S576" i="136" s="1"/>
  <c r="V576" i="136" s="1"/>
  <c r="R575" i="136"/>
  <c r="S575" i="136" s="1"/>
  <c r="V575" i="136" s="1"/>
  <c r="R574" i="136"/>
  <c r="S574" i="136" s="1"/>
  <c r="V574" i="136" s="1"/>
  <c r="R573" i="136"/>
  <c r="S573" i="136" s="1"/>
  <c r="V573" i="136" s="1"/>
  <c r="R572" i="136"/>
  <c r="S572" i="136" s="1"/>
  <c r="V572" i="136" s="1"/>
  <c r="R571" i="136"/>
  <c r="S571" i="136" s="1"/>
  <c r="V571" i="136" s="1"/>
  <c r="R570" i="136"/>
  <c r="S570" i="136" s="1"/>
  <c r="V570" i="136" s="1"/>
  <c r="R569" i="136"/>
  <c r="S569" i="136" s="1"/>
  <c r="V569" i="136" s="1"/>
  <c r="R568" i="136"/>
  <c r="S568" i="136" s="1"/>
  <c r="V568" i="136" s="1"/>
  <c r="R567" i="136"/>
  <c r="S567" i="136" s="1"/>
  <c r="V567" i="136" s="1"/>
  <c r="R566" i="136"/>
  <c r="S566" i="136" s="1"/>
  <c r="V566" i="136" s="1"/>
  <c r="R565" i="136"/>
  <c r="S565" i="136" s="1"/>
  <c r="V565" i="136" s="1"/>
  <c r="R564" i="136"/>
  <c r="S564" i="136" s="1"/>
  <c r="V564" i="136" s="1"/>
  <c r="R563" i="136"/>
  <c r="S563" i="136" s="1"/>
  <c r="V563" i="136" s="1"/>
  <c r="R562" i="136"/>
  <c r="S562" i="136" s="1"/>
  <c r="V562" i="136" s="1"/>
  <c r="R561" i="136"/>
  <c r="S561" i="136" s="1"/>
  <c r="V561" i="136" s="1"/>
  <c r="R560" i="136"/>
  <c r="S560" i="136" s="1"/>
  <c r="V560" i="136" s="1"/>
  <c r="R559" i="136"/>
  <c r="S559" i="136" s="1"/>
  <c r="V559" i="136" s="1"/>
  <c r="R558" i="136"/>
  <c r="S558" i="136" s="1"/>
  <c r="V558" i="136" s="1"/>
  <c r="R557" i="136"/>
  <c r="S557" i="136" s="1"/>
  <c r="V557" i="136" s="1"/>
  <c r="R556" i="136"/>
  <c r="S556" i="136" s="1"/>
  <c r="V556" i="136" s="1"/>
  <c r="R555" i="136"/>
  <c r="S555" i="136" s="1"/>
  <c r="V555" i="136" s="1"/>
  <c r="R554" i="136"/>
  <c r="S554" i="136" s="1"/>
  <c r="V554" i="136" s="1"/>
  <c r="R553" i="136"/>
  <c r="S553" i="136" s="1"/>
  <c r="V553" i="136" s="1"/>
  <c r="R552" i="136"/>
  <c r="S552" i="136" s="1"/>
  <c r="V552" i="136" s="1"/>
  <c r="R551" i="136"/>
  <c r="S551" i="136" s="1"/>
  <c r="V551" i="136" s="1"/>
  <c r="R550" i="136"/>
  <c r="S550" i="136" s="1"/>
  <c r="V550" i="136" s="1"/>
  <c r="R549" i="136"/>
  <c r="S549" i="136" s="1"/>
  <c r="V549" i="136" s="1"/>
  <c r="R548" i="136"/>
  <c r="S548" i="136" s="1"/>
  <c r="V548" i="136" s="1"/>
  <c r="R547" i="136"/>
  <c r="S547" i="136" s="1"/>
  <c r="V547" i="136" s="1"/>
  <c r="R546" i="136"/>
  <c r="S546" i="136" s="1"/>
  <c r="V546" i="136" s="1"/>
  <c r="R545" i="136"/>
  <c r="S545" i="136" s="1"/>
  <c r="V545" i="136" s="1"/>
  <c r="R544" i="136"/>
  <c r="S544" i="136" s="1"/>
  <c r="V544" i="136" s="1"/>
  <c r="R543" i="136"/>
  <c r="S543" i="136" s="1"/>
  <c r="V543" i="136" s="1"/>
  <c r="R542" i="136"/>
  <c r="S542" i="136" s="1"/>
  <c r="V542" i="136" s="1"/>
  <c r="R541" i="136"/>
  <c r="S541" i="136" s="1"/>
  <c r="V541" i="136" s="1"/>
  <c r="R540" i="136"/>
  <c r="S540" i="136" s="1"/>
  <c r="V540" i="136" s="1"/>
  <c r="R539" i="136"/>
  <c r="S539" i="136" s="1"/>
  <c r="V539" i="136" s="1"/>
  <c r="R538" i="136"/>
  <c r="S538" i="136" s="1"/>
  <c r="V538" i="136" s="1"/>
  <c r="R537" i="136"/>
  <c r="S537" i="136" s="1"/>
  <c r="V537" i="136" s="1"/>
  <c r="R536" i="136"/>
  <c r="S536" i="136" s="1"/>
  <c r="V536" i="136" s="1"/>
  <c r="R535" i="136"/>
  <c r="S535" i="136" s="1"/>
  <c r="V535" i="136" s="1"/>
  <c r="R534" i="136"/>
  <c r="S534" i="136" s="1"/>
  <c r="V534" i="136" s="1"/>
  <c r="R533" i="136"/>
  <c r="S533" i="136" s="1"/>
  <c r="V533" i="136" s="1"/>
  <c r="R532" i="136"/>
  <c r="S532" i="136" s="1"/>
  <c r="V532" i="136" s="1"/>
  <c r="R531" i="136"/>
  <c r="S531" i="136" s="1"/>
  <c r="V531" i="136" s="1"/>
  <c r="R530" i="136"/>
  <c r="S530" i="136" s="1"/>
  <c r="V530" i="136" s="1"/>
  <c r="R529" i="136"/>
  <c r="S529" i="136" s="1"/>
  <c r="V529" i="136" s="1"/>
  <c r="R528" i="136"/>
  <c r="S528" i="136" s="1"/>
  <c r="V528" i="136" s="1"/>
  <c r="R527" i="136"/>
  <c r="S527" i="136" s="1"/>
  <c r="V527" i="136" s="1"/>
  <c r="R526" i="136"/>
  <c r="S526" i="136" s="1"/>
  <c r="V526" i="136" s="1"/>
  <c r="R525" i="136"/>
  <c r="S525" i="136" s="1"/>
  <c r="V525" i="136" s="1"/>
  <c r="R524" i="136"/>
  <c r="S524" i="136" s="1"/>
  <c r="V524" i="136" s="1"/>
  <c r="R523" i="136"/>
  <c r="S523" i="136" s="1"/>
  <c r="V523" i="136" s="1"/>
  <c r="R522" i="136"/>
  <c r="S522" i="136" s="1"/>
  <c r="V522" i="136" s="1"/>
  <c r="R521" i="136"/>
  <c r="S521" i="136" s="1"/>
  <c r="V521" i="136" s="1"/>
  <c r="R520" i="136"/>
  <c r="S520" i="136" s="1"/>
  <c r="V520" i="136" s="1"/>
  <c r="R519" i="136"/>
  <c r="S519" i="136" s="1"/>
  <c r="V519" i="136" s="1"/>
  <c r="R518" i="136"/>
  <c r="S518" i="136" s="1"/>
  <c r="V518" i="136" s="1"/>
  <c r="R517" i="136"/>
  <c r="S517" i="136" s="1"/>
  <c r="V517" i="136" s="1"/>
  <c r="R516" i="136"/>
  <c r="S516" i="136" s="1"/>
  <c r="V516" i="136" s="1"/>
  <c r="R515" i="136"/>
  <c r="S515" i="136" s="1"/>
  <c r="V515" i="136" s="1"/>
  <c r="R514" i="136"/>
  <c r="S514" i="136" s="1"/>
  <c r="V514" i="136" s="1"/>
  <c r="R513" i="136"/>
  <c r="S513" i="136" s="1"/>
  <c r="V513" i="136" s="1"/>
  <c r="R512" i="136"/>
  <c r="S512" i="136" s="1"/>
  <c r="V512" i="136" s="1"/>
  <c r="R511" i="136"/>
  <c r="S511" i="136" s="1"/>
  <c r="V511" i="136" s="1"/>
  <c r="R510" i="136"/>
  <c r="S510" i="136" s="1"/>
  <c r="V510" i="136" s="1"/>
  <c r="R509" i="136"/>
  <c r="S509" i="136" s="1"/>
  <c r="V509" i="136" s="1"/>
  <c r="R508" i="136"/>
  <c r="S508" i="136" s="1"/>
  <c r="V508" i="136" s="1"/>
  <c r="R507" i="136"/>
  <c r="S507" i="136" s="1"/>
  <c r="V507" i="136" s="1"/>
  <c r="R506" i="136"/>
  <c r="S506" i="136" s="1"/>
  <c r="V506" i="136" s="1"/>
  <c r="R505" i="136"/>
  <c r="S505" i="136" s="1"/>
  <c r="V505" i="136" s="1"/>
  <c r="R504" i="136"/>
  <c r="S504" i="136" s="1"/>
  <c r="V504" i="136" s="1"/>
  <c r="R503" i="136"/>
  <c r="S503" i="136" s="1"/>
  <c r="V503" i="136" s="1"/>
  <c r="R502" i="136"/>
  <c r="S502" i="136" s="1"/>
  <c r="V502" i="136" s="1"/>
  <c r="R501" i="136"/>
  <c r="S501" i="136" s="1"/>
  <c r="V501" i="136" s="1"/>
  <c r="R500" i="136"/>
  <c r="S500" i="136" s="1"/>
  <c r="V500" i="136" s="1"/>
  <c r="R499" i="136"/>
  <c r="S499" i="136" s="1"/>
  <c r="V499" i="136" s="1"/>
  <c r="R498" i="136"/>
  <c r="S498" i="136" s="1"/>
  <c r="V498" i="136" s="1"/>
  <c r="R497" i="136"/>
  <c r="S497" i="136" s="1"/>
  <c r="V497" i="136" s="1"/>
  <c r="R496" i="136"/>
  <c r="S496" i="136" s="1"/>
  <c r="V496" i="136" s="1"/>
  <c r="R495" i="136"/>
  <c r="S495" i="136" s="1"/>
  <c r="V495" i="136" s="1"/>
  <c r="R494" i="136"/>
  <c r="S494" i="136" s="1"/>
  <c r="V494" i="136" s="1"/>
  <c r="R493" i="136"/>
  <c r="S493" i="136" s="1"/>
  <c r="V493" i="136" s="1"/>
  <c r="R492" i="136"/>
  <c r="S492" i="136" s="1"/>
  <c r="V492" i="136" s="1"/>
  <c r="R491" i="136"/>
  <c r="S491" i="136" s="1"/>
  <c r="V491" i="136" s="1"/>
  <c r="R490" i="136"/>
  <c r="S490" i="136" s="1"/>
  <c r="V490" i="136" s="1"/>
  <c r="R489" i="136"/>
  <c r="S489" i="136" s="1"/>
  <c r="V489" i="136" s="1"/>
  <c r="R488" i="136"/>
  <c r="S488" i="136" s="1"/>
  <c r="V488" i="136" s="1"/>
  <c r="R487" i="136"/>
  <c r="S487" i="136" s="1"/>
  <c r="V487" i="136" s="1"/>
  <c r="R486" i="136"/>
  <c r="S486" i="136" s="1"/>
  <c r="V486" i="136" s="1"/>
  <c r="R485" i="136"/>
  <c r="S485" i="136" s="1"/>
  <c r="V485" i="136" s="1"/>
  <c r="R484" i="136"/>
  <c r="S484" i="136" s="1"/>
  <c r="V484" i="136" s="1"/>
  <c r="R483" i="136"/>
  <c r="S483" i="136" s="1"/>
  <c r="V483" i="136" s="1"/>
  <c r="R482" i="136"/>
  <c r="S482" i="136" s="1"/>
  <c r="V482" i="136" s="1"/>
  <c r="R481" i="136"/>
  <c r="S481" i="136" s="1"/>
  <c r="V481" i="136" s="1"/>
  <c r="R480" i="136"/>
  <c r="S480" i="136" s="1"/>
  <c r="V480" i="136" s="1"/>
  <c r="R479" i="136"/>
  <c r="S479" i="136" s="1"/>
  <c r="V479" i="136" s="1"/>
  <c r="R478" i="136"/>
  <c r="S478" i="136" s="1"/>
  <c r="V478" i="136" s="1"/>
  <c r="R477" i="136"/>
  <c r="S477" i="136" s="1"/>
  <c r="V477" i="136" s="1"/>
  <c r="R476" i="136"/>
  <c r="S476" i="136" s="1"/>
  <c r="V476" i="136" s="1"/>
  <c r="R475" i="136"/>
  <c r="S475" i="136" s="1"/>
  <c r="V475" i="136" s="1"/>
  <c r="R474" i="136"/>
  <c r="S474" i="136" s="1"/>
  <c r="V474" i="136" s="1"/>
  <c r="R473" i="136"/>
  <c r="S473" i="136" s="1"/>
  <c r="V473" i="136" s="1"/>
  <c r="R472" i="136"/>
  <c r="S472" i="136" s="1"/>
  <c r="V472" i="136" s="1"/>
  <c r="R471" i="136"/>
  <c r="S471" i="136" s="1"/>
  <c r="V471" i="136" s="1"/>
  <c r="R470" i="136"/>
  <c r="S470" i="136" s="1"/>
  <c r="V470" i="136" s="1"/>
  <c r="R469" i="136"/>
  <c r="S469" i="136" s="1"/>
  <c r="V469" i="136" s="1"/>
  <c r="R468" i="136"/>
  <c r="S468" i="136" s="1"/>
  <c r="V468" i="136" s="1"/>
  <c r="R467" i="136"/>
  <c r="S467" i="136" s="1"/>
  <c r="V467" i="136" s="1"/>
  <c r="R466" i="136"/>
  <c r="S466" i="136" s="1"/>
  <c r="V466" i="136" s="1"/>
  <c r="R465" i="136"/>
  <c r="S465" i="136" s="1"/>
  <c r="V465" i="136" s="1"/>
  <c r="R464" i="136"/>
  <c r="S464" i="136" s="1"/>
  <c r="V464" i="136" s="1"/>
  <c r="R463" i="136"/>
  <c r="S463" i="136" s="1"/>
  <c r="V463" i="136" s="1"/>
  <c r="R462" i="136"/>
  <c r="S462" i="136" s="1"/>
  <c r="V462" i="136" s="1"/>
  <c r="R461" i="136"/>
  <c r="S461" i="136" s="1"/>
  <c r="V461" i="136" s="1"/>
  <c r="R460" i="136"/>
  <c r="S460" i="136" s="1"/>
  <c r="V460" i="136" s="1"/>
  <c r="R459" i="136"/>
  <c r="S459" i="136" s="1"/>
  <c r="V459" i="136" s="1"/>
  <c r="R458" i="136"/>
  <c r="S458" i="136" s="1"/>
  <c r="V458" i="136" s="1"/>
  <c r="R457" i="136"/>
  <c r="S457" i="136" s="1"/>
  <c r="V457" i="136" s="1"/>
  <c r="R456" i="136"/>
  <c r="S456" i="136" s="1"/>
  <c r="V456" i="136" s="1"/>
  <c r="R455" i="136"/>
  <c r="S455" i="136" s="1"/>
  <c r="V455" i="136" s="1"/>
  <c r="R454" i="136"/>
  <c r="S454" i="136" s="1"/>
  <c r="V454" i="136" s="1"/>
  <c r="R453" i="136"/>
  <c r="S453" i="136" s="1"/>
  <c r="V453" i="136" s="1"/>
  <c r="R452" i="136"/>
  <c r="S452" i="136" s="1"/>
  <c r="V452" i="136" s="1"/>
  <c r="R451" i="136"/>
  <c r="S451" i="136" s="1"/>
  <c r="V451" i="136" s="1"/>
  <c r="R450" i="136"/>
  <c r="S450" i="136" s="1"/>
  <c r="V450" i="136" s="1"/>
  <c r="R449" i="136"/>
  <c r="S449" i="136" s="1"/>
  <c r="V449" i="136" s="1"/>
  <c r="R448" i="136"/>
  <c r="S448" i="136" s="1"/>
  <c r="V448" i="136" s="1"/>
  <c r="R447" i="136"/>
  <c r="S447" i="136" s="1"/>
  <c r="V447" i="136" s="1"/>
  <c r="R446" i="136"/>
  <c r="S446" i="136" s="1"/>
  <c r="V446" i="136" s="1"/>
  <c r="R445" i="136"/>
  <c r="S445" i="136" s="1"/>
  <c r="V445" i="136" s="1"/>
  <c r="R444" i="136"/>
  <c r="S444" i="136" s="1"/>
  <c r="V444" i="136" s="1"/>
  <c r="R443" i="136"/>
  <c r="S443" i="136" s="1"/>
  <c r="V443" i="136" s="1"/>
  <c r="R442" i="136"/>
  <c r="S442" i="136" s="1"/>
  <c r="V442" i="136" s="1"/>
  <c r="R441" i="136"/>
  <c r="S441" i="136" s="1"/>
  <c r="V441" i="136" s="1"/>
  <c r="R440" i="136"/>
  <c r="S440" i="136" s="1"/>
  <c r="V440" i="136" s="1"/>
  <c r="R439" i="136"/>
  <c r="S439" i="136" s="1"/>
  <c r="V439" i="136" s="1"/>
  <c r="R438" i="136"/>
  <c r="S438" i="136" s="1"/>
  <c r="V438" i="136" s="1"/>
  <c r="R437" i="136"/>
  <c r="S437" i="136" s="1"/>
  <c r="V437" i="136" s="1"/>
  <c r="R436" i="136"/>
  <c r="S436" i="136" s="1"/>
  <c r="V436" i="136" s="1"/>
  <c r="R435" i="136"/>
  <c r="S435" i="136" s="1"/>
  <c r="V435" i="136" s="1"/>
  <c r="R434" i="136"/>
  <c r="S434" i="136" s="1"/>
  <c r="V434" i="136" s="1"/>
  <c r="R433" i="136"/>
  <c r="S433" i="136" s="1"/>
  <c r="V433" i="136" s="1"/>
  <c r="R432" i="136"/>
  <c r="S432" i="136" s="1"/>
  <c r="V432" i="136" s="1"/>
  <c r="R431" i="136"/>
  <c r="S431" i="136" s="1"/>
  <c r="V431" i="136" s="1"/>
  <c r="R430" i="136"/>
  <c r="S430" i="136" s="1"/>
  <c r="V430" i="136" s="1"/>
  <c r="R429" i="136"/>
  <c r="S429" i="136" s="1"/>
  <c r="V429" i="136" s="1"/>
  <c r="R428" i="136"/>
  <c r="S428" i="136" s="1"/>
  <c r="V428" i="136" s="1"/>
  <c r="R427" i="136"/>
  <c r="S427" i="136" s="1"/>
  <c r="V427" i="136" s="1"/>
  <c r="R426" i="136"/>
  <c r="S426" i="136" s="1"/>
  <c r="V426" i="136" s="1"/>
  <c r="R425" i="136"/>
  <c r="S425" i="136" s="1"/>
  <c r="V425" i="136" s="1"/>
  <c r="R424" i="136"/>
  <c r="S424" i="136" s="1"/>
  <c r="V424" i="136" s="1"/>
  <c r="R423" i="136"/>
  <c r="S423" i="136" s="1"/>
  <c r="V423" i="136" s="1"/>
  <c r="R422" i="136"/>
  <c r="S422" i="136" s="1"/>
  <c r="V422" i="136" s="1"/>
  <c r="R421" i="136"/>
  <c r="S421" i="136" s="1"/>
  <c r="V421" i="136" s="1"/>
  <c r="R420" i="136"/>
  <c r="S420" i="136" s="1"/>
  <c r="V420" i="136" s="1"/>
  <c r="R419" i="136"/>
  <c r="S419" i="136" s="1"/>
  <c r="V419" i="136" s="1"/>
  <c r="R418" i="136"/>
  <c r="S418" i="136" s="1"/>
  <c r="V418" i="136" s="1"/>
  <c r="R417" i="136"/>
  <c r="S417" i="136" s="1"/>
  <c r="V417" i="136" s="1"/>
  <c r="R416" i="136"/>
  <c r="S416" i="136" s="1"/>
  <c r="V416" i="136" s="1"/>
  <c r="R415" i="136"/>
  <c r="S415" i="136" s="1"/>
  <c r="V415" i="136" s="1"/>
  <c r="R414" i="136"/>
  <c r="S414" i="136" s="1"/>
  <c r="V414" i="136" s="1"/>
  <c r="R413" i="136"/>
  <c r="S413" i="136" s="1"/>
  <c r="V413" i="136" s="1"/>
  <c r="R412" i="136"/>
  <c r="S412" i="136" s="1"/>
  <c r="V412" i="136" s="1"/>
  <c r="R411" i="136"/>
  <c r="S411" i="136" s="1"/>
  <c r="V411" i="136" s="1"/>
  <c r="R410" i="136"/>
  <c r="S410" i="136" s="1"/>
  <c r="V410" i="136" s="1"/>
  <c r="R409" i="136"/>
  <c r="S409" i="136" s="1"/>
  <c r="V409" i="136" s="1"/>
  <c r="R408" i="136"/>
  <c r="S408" i="136" s="1"/>
  <c r="V408" i="136" s="1"/>
  <c r="R407" i="136"/>
  <c r="S407" i="136" s="1"/>
  <c r="V407" i="136" s="1"/>
  <c r="R406" i="136"/>
  <c r="S406" i="136" s="1"/>
  <c r="V406" i="136" s="1"/>
  <c r="R405" i="136"/>
  <c r="S405" i="136" s="1"/>
  <c r="V405" i="136" s="1"/>
  <c r="R404" i="136"/>
  <c r="S404" i="136" s="1"/>
  <c r="V404" i="136" s="1"/>
  <c r="R403" i="136"/>
  <c r="S403" i="136" s="1"/>
  <c r="V403" i="136" s="1"/>
  <c r="R402" i="136"/>
  <c r="S402" i="136" s="1"/>
  <c r="V402" i="136" s="1"/>
  <c r="R401" i="136"/>
  <c r="S401" i="136" s="1"/>
  <c r="V401" i="136" s="1"/>
  <c r="R400" i="136"/>
  <c r="S400" i="136" s="1"/>
  <c r="V400" i="136" s="1"/>
  <c r="R399" i="136"/>
  <c r="S399" i="136" s="1"/>
  <c r="V399" i="136" s="1"/>
  <c r="R398" i="136"/>
  <c r="S398" i="136" s="1"/>
  <c r="V398" i="136" s="1"/>
  <c r="R397" i="136"/>
  <c r="S397" i="136" s="1"/>
  <c r="V397" i="136" s="1"/>
  <c r="R396" i="136"/>
  <c r="S396" i="136" s="1"/>
  <c r="V396" i="136" s="1"/>
  <c r="R395" i="136"/>
  <c r="S395" i="136" s="1"/>
  <c r="V395" i="136" s="1"/>
  <c r="R394" i="136"/>
  <c r="S394" i="136" s="1"/>
  <c r="V394" i="136" s="1"/>
  <c r="R393" i="136"/>
  <c r="S393" i="136" s="1"/>
  <c r="V393" i="136" s="1"/>
  <c r="R392" i="136"/>
  <c r="S392" i="136" s="1"/>
  <c r="V392" i="136" s="1"/>
  <c r="R391" i="136"/>
  <c r="S391" i="136" s="1"/>
  <c r="V391" i="136" s="1"/>
  <c r="R390" i="136"/>
  <c r="S390" i="136" s="1"/>
  <c r="V390" i="136" s="1"/>
  <c r="R389" i="136"/>
  <c r="S389" i="136" s="1"/>
  <c r="V389" i="136" s="1"/>
  <c r="R388" i="136"/>
  <c r="S388" i="136" s="1"/>
  <c r="V388" i="136" s="1"/>
  <c r="R387" i="136"/>
  <c r="S387" i="136" s="1"/>
  <c r="V387" i="136" s="1"/>
  <c r="R386" i="136"/>
  <c r="S386" i="136" s="1"/>
  <c r="V386" i="136" s="1"/>
  <c r="R385" i="136"/>
  <c r="S385" i="136" s="1"/>
  <c r="V385" i="136" s="1"/>
  <c r="R384" i="136"/>
  <c r="S384" i="136" s="1"/>
  <c r="V384" i="136" s="1"/>
  <c r="R383" i="136"/>
  <c r="S383" i="136" s="1"/>
  <c r="V383" i="136" s="1"/>
  <c r="R382" i="136"/>
  <c r="S382" i="136" s="1"/>
  <c r="V382" i="136" s="1"/>
  <c r="R381" i="136"/>
  <c r="S381" i="136" s="1"/>
  <c r="V381" i="136" s="1"/>
  <c r="R380" i="136"/>
  <c r="S380" i="136" s="1"/>
  <c r="V380" i="136" s="1"/>
  <c r="R379" i="136"/>
  <c r="S379" i="136" s="1"/>
  <c r="V379" i="136" s="1"/>
  <c r="R378" i="136"/>
  <c r="S378" i="136" s="1"/>
  <c r="V378" i="136" s="1"/>
  <c r="R377" i="136"/>
  <c r="S377" i="136" s="1"/>
  <c r="V377" i="136" s="1"/>
  <c r="R376" i="136"/>
  <c r="S376" i="136" s="1"/>
  <c r="V376" i="136" s="1"/>
  <c r="R375" i="136"/>
  <c r="S375" i="136" s="1"/>
  <c r="V375" i="136" s="1"/>
  <c r="R374" i="136"/>
  <c r="S374" i="136" s="1"/>
  <c r="V374" i="136" s="1"/>
  <c r="R373" i="136"/>
  <c r="S373" i="136" s="1"/>
  <c r="V373" i="136" s="1"/>
  <c r="R372" i="136"/>
  <c r="S372" i="136" s="1"/>
  <c r="V372" i="136" s="1"/>
  <c r="R371" i="136"/>
  <c r="S371" i="136" s="1"/>
  <c r="V371" i="136" s="1"/>
  <c r="R370" i="136"/>
  <c r="S370" i="136" s="1"/>
  <c r="V370" i="136" s="1"/>
  <c r="R369" i="136"/>
  <c r="S369" i="136" s="1"/>
  <c r="V369" i="136" s="1"/>
  <c r="R368" i="136"/>
  <c r="S368" i="136" s="1"/>
  <c r="V368" i="136" s="1"/>
  <c r="R367" i="136"/>
  <c r="S367" i="136" s="1"/>
  <c r="V367" i="136" s="1"/>
  <c r="R366" i="136"/>
  <c r="S366" i="136" s="1"/>
  <c r="V366" i="136" s="1"/>
  <c r="R365" i="136"/>
  <c r="S365" i="136" s="1"/>
  <c r="V365" i="136" s="1"/>
  <c r="R364" i="136"/>
  <c r="S364" i="136" s="1"/>
  <c r="V364" i="136" s="1"/>
  <c r="R363" i="136"/>
  <c r="S363" i="136" s="1"/>
  <c r="V363" i="136" s="1"/>
  <c r="R362" i="136"/>
  <c r="S362" i="136" s="1"/>
  <c r="V362" i="136" s="1"/>
  <c r="R361" i="136"/>
  <c r="S361" i="136" s="1"/>
  <c r="V361" i="136" s="1"/>
  <c r="R360" i="136"/>
  <c r="S360" i="136" s="1"/>
  <c r="V360" i="136" s="1"/>
  <c r="R359" i="136"/>
  <c r="S359" i="136" s="1"/>
  <c r="V359" i="136" s="1"/>
  <c r="R358" i="136"/>
  <c r="S358" i="136" s="1"/>
  <c r="V358" i="136" s="1"/>
  <c r="R357" i="136"/>
  <c r="S357" i="136" s="1"/>
  <c r="V357" i="136" s="1"/>
  <c r="R356" i="136"/>
  <c r="S356" i="136" s="1"/>
  <c r="V356" i="136" s="1"/>
  <c r="R355" i="136"/>
  <c r="S355" i="136" s="1"/>
  <c r="V355" i="136" s="1"/>
  <c r="R354" i="136"/>
  <c r="S354" i="136" s="1"/>
  <c r="V354" i="136" s="1"/>
  <c r="R353" i="136"/>
  <c r="S353" i="136" s="1"/>
  <c r="V353" i="136" s="1"/>
  <c r="R352" i="136"/>
  <c r="S352" i="136" s="1"/>
  <c r="V352" i="136" s="1"/>
  <c r="R351" i="136"/>
  <c r="S351" i="136" s="1"/>
  <c r="V351" i="136" s="1"/>
  <c r="R350" i="136"/>
  <c r="S350" i="136" s="1"/>
  <c r="V350" i="136" s="1"/>
  <c r="R349" i="136"/>
  <c r="S349" i="136" s="1"/>
  <c r="V349" i="136" s="1"/>
  <c r="R348" i="136"/>
  <c r="S348" i="136" s="1"/>
  <c r="V348" i="136" s="1"/>
  <c r="R347" i="136"/>
  <c r="S347" i="136" s="1"/>
  <c r="V347" i="136" s="1"/>
  <c r="R346" i="136"/>
  <c r="S346" i="136" s="1"/>
  <c r="V346" i="136" s="1"/>
  <c r="R345" i="136"/>
  <c r="S345" i="136" s="1"/>
  <c r="V345" i="136" s="1"/>
  <c r="R344" i="136"/>
  <c r="S344" i="136" s="1"/>
  <c r="V344" i="136" s="1"/>
  <c r="R343" i="136"/>
  <c r="S343" i="136" s="1"/>
  <c r="V343" i="136" s="1"/>
  <c r="R342" i="136"/>
  <c r="S342" i="136" s="1"/>
  <c r="V342" i="136" s="1"/>
  <c r="R341" i="136"/>
  <c r="S341" i="136" s="1"/>
  <c r="V341" i="136" s="1"/>
  <c r="R340" i="136"/>
  <c r="S340" i="136" s="1"/>
  <c r="V340" i="136" s="1"/>
  <c r="R339" i="136"/>
  <c r="S339" i="136" s="1"/>
  <c r="V339" i="136" s="1"/>
  <c r="R338" i="136"/>
  <c r="S338" i="136" s="1"/>
  <c r="V338" i="136" s="1"/>
  <c r="R337" i="136"/>
  <c r="S337" i="136" s="1"/>
  <c r="V337" i="136" s="1"/>
  <c r="R336" i="136"/>
  <c r="S336" i="136" s="1"/>
  <c r="V336" i="136" s="1"/>
  <c r="R335" i="136"/>
  <c r="S335" i="136" s="1"/>
  <c r="V335" i="136" s="1"/>
  <c r="R334" i="136"/>
  <c r="S334" i="136" s="1"/>
  <c r="V334" i="136" s="1"/>
  <c r="R333" i="136"/>
  <c r="S333" i="136" s="1"/>
  <c r="V333" i="136" s="1"/>
  <c r="R332" i="136"/>
  <c r="S332" i="136" s="1"/>
  <c r="V332" i="136" s="1"/>
  <c r="R331" i="136"/>
  <c r="S331" i="136" s="1"/>
  <c r="V331" i="136" s="1"/>
  <c r="R330" i="136"/>
  <c r="S330" i="136" s="1"/>
  <c r="V330" i="136" s="1"/>
  <c r="R329" i="136"/>
  <c r="S329" i="136" s="1"/>
  <c r="V329" i="136" s="1"/>
  <c r="R328" i="136"/>
  <c r="S328" i="136" s="1"/>
  <c r="V328" i="136" s="1"/>
  <c r="R327" i="136"/>
  <c r="S327" i="136" s="1"/>
  <c r="V327" i="136" s="1"/>
  <c r="R326" i="136"/>
  <c r="S326" i="136" s="1"/>
  <c r="V326" i="136" s="1"/>
  <c r="R325" i="136"/>
  <c r="S325" i="136" s="1"/>
  <c r="V325" i="136" s="1"/>
  <c r="R324" i="136"/>
  <c r="S324" i="136" s="1"/>
  <c r="V324" i="136" s="1"/>
  <c r="R323" i="136"/>
  <c r="S323" i="136" s="1"/>
  <c r="V323" i="136" s="1"/>
  <c r="R322" i="136"/>
  <c r="S322" i="136" s="1"/>
  <c r="V322" i="136" s="1"/>
  <c r="R321" i="136"/>
  <c r="S321" i="136" s="1"/>
  <c r="V321" i="136" s="1"/>
  <c r="R320" i="136"/>
  <c r="S320" i="136" s="1"/>
  <c r="V320" i="136" s="1"/>
  <c r="R319" i="136"/>
  <c r="S319" i="136" s="1"/>
  <c r="V319" i="136" s="1"/>
  <c r="R318" i="136"/>
  <c r="S318" i="136" s="1"/>
  <c r="V318" i="136" s="1"/>
  <c r="R317" i="136"/>
  <c r="S317" i="136" s="1"/>
  <c r="V317" i="136" s="1"/>
  <c r="R316" i="136"/>
  <c r="S316" i="136" s="1"/>
  <c r="V316" i="136" s="1"/>
  <c r="R315" i="136"/>
  <c r="S315" i="136" s="1"/>
  <c r="V315" i="136" s="1"/>
  <c r="R314" i="136"/>
  <c r="S314" i="136" s="1"/>
  <c r="V314" i="136" s="1"/>
  <c r="R313" i="136"/>
  <c r="S313" i="136" s="1"/>
  <c r="V313" i="136" s="1"/>
  <c r="R312" i="136"/>
  <c r="S312" i="136" s="1"/>
  <c r="V312" i="136" s="1"/>
  <c r="R311" i="136"/>
  <c r="S311" i="136" s="1"/>
  <c r="V311" i="136" s="1"/>
  <c r="R310" i="136"/>
  <c r="S310" i="136" s="1"/>
  <c r="V310" i="136" s="1"/>
  <c r="R309" i="136"/>
  <c r="S309" i="136" s="1"/>
  <c r="V309" i="136" s="1"/>
  <c r="R308" i="136"/>
  <c r="S308" i="136" s="1"/>
  <c r="V308" i="136" s="1"/>
  <c r="R307" i="136"/>
  <c r="S307" i="136" s="1"/>
  <c r="V307" i="136" s="1"/>
  <c r="R306" i="136"/>
  <c r="S306" i="136" s="1"/>
  <c r="V306" i="136" s="1"/>
  <c r="R305" i="136"/>
  <c r="S305" i="136" s="1"/>
  <c r="V305" i="136" s="1"/>
  <c r="R304" i="136"/>
  <c r="S304" i="136" s="1"/>
  <c r="V304" i="136" s="1"/>
  <c r="R303" i="136"/>
  <c r="S303" i="136" s="1"/>
  <c r="V303" i="136" s="1"/>
  <c r="R302" i="136"/>
  <c r="S302" i="136" s="1"/>
  <c r="V302" i="136" s="1"/>
  <c r="R301" i="136"/>
  <c r="S301" i="136" s="1"/>
  <c r="V301" i="136" s="1"/>
  <c r="R300" i="136"/>
  <c r="S300" i="136" s="1"/>
  <c r="V300" i="136" s="1"/>
  <c r="R299" i="136"/>
  <c r="S299" i="136" s="1"/>
  <c r="V299" i="136" s="1"/>
  <c r="R298" i="136"/>
  <c r="S298" i="136" s="1"/>
  <c r="V298" i="136" s="1"/>
  <c r="R297" i="136"/>
  <c r="S297" i="136" s="1"/>
  <c r="V297" i="136" s="1"/>
  <c r="R296" i="136"/>
  <c r="S296" i="136" s="1"/>
  <c r="V296" i="136" s="1"/>
  <c r="R295" i="136"/>
  <c r="S295" i="136" s="1"/>
  <c r="V295" i="136" s="1"/>
  <c r="R294" i="136"/>
  <c r="S294" i="136" s="1"/>
  <c r="V294" i="136" s="1"/>
  <c r="R293" i="136"/>
  <c r="S293" i="136" s="1"/>
  <c r="V293" i="136" s="1"/>
  <c r="R292" i="136"/>
  <c r="S292" i="136" s="1"/>
  <c r="V292" i="136" s="1"/>
  <c r="R291" i="136"/>
  <c r="S291" i="136" s="1"/>
  <c r="V291" i="136" s="1"/>
  <c r="R290" i="136"/>
  <c r="S290" i="136" s="1"/>
  <c r="V290" i="136" s="1"/>
  <c r="R289" i="136"/>
  <c r="S289" i="136" s="1"/>
  <c r="V289" i="136" s="1"/>
  <c r="R288" i="136"/>
  <c r="S288" i="136" s="1"/>
  <c r="V288" i="136" s="1"/>
  <c r="R287" i="136"/>
  <c r="S287" i="136" s="1"/>
  <c r="V287" i="136" s="1"/>
  <c r="R286" i="136"/>
  <c r="S286" i="136" s="1"/>
  <c r="V286" i="136" s="1"/>
  <c r="R285" i="136"/>
  <c r="S285" i="136" s="1"/>
  <c r="V285" i="136" s="1"/>
  <c r="R284" i="136"/>
  <c r="S284" i="136" s="1"/>
  <c r="V284" i="136" s="1"/>
  <c r="R283" i="136"/>
  <c r="S283" i="136" s="1"/>
  <c r="V283" i="136" s="1"/>
  <c r="R282" i="136"/>
  <c r="S282" i="136" s="1"/>
  <c r="V282" i="136" s="1"/>
  <c r="R281" i="136"/>
  <c r="S281" i="136" s="1"/>
  <c r="V281" i="136" s="1"/>
  <c r="R280" i="136"/>
  <c r="S280" i="136" s="1"/>
  <c r="V280" i="136" s="1"/>
  <c r="R279" i="136"/>
  <c r="S279" i="136" s="1"/>
  <c r="V279" i="136" s="1"/>
  <c r="R278" i="136"/>
  <c r="S278" i="136" s="1"/>
  <c r="V278" i="136" s="1"/>
  <c r="R277" i="136"/>
  <c r="S277" i="136" s="1"/>
  <c r="V277" i="136" s="1"/>
  <c r="R276" i="136"/>
  <c r="S276" i="136" s="1"/>
  <c r="V276" i="136" s="1"/>
  <c r="R275" i="136"/>
  <c r="S275" i="136" s="1"/>
  <c r="V275" i="136" s="1"/>
  <c r="R274" i="136"/>
  <c r="S274" i="136" s="1"/>
  <c r="V274" i="136" s="1"/>
  <c r="R273" i="136"/>
  <c r="S273" i="136" s="1"/>
  <c r="V273" i="136" s="1"/>
  <c r="R272" i="136"/>
  <c r="S272" i="136" s="1"/>
  <c r="V272" i="136" s="1"/>
  <c r="R271" i="136"/>
  <c r="S271" i="136" s="1"/>
  <c r="V271" i="136" s="1"/>
  <c r="R270" i="136"/>
  <c r="S270" i="136" s="1"/>
  <c r="V270" i="136" s="1"/>
  <c r="R269" i="136"/>
  <c r="S269" i="136" s="1"/>
  <c r="V269" i="136" s="1"/>
  <c r="R268" i="136"/>
  <c r="S268" i="136" s="1"/>
  <c r="V268" i="136" s="1"/>
  <c r="R267" i="136"/>
  <c r="S267" i="136" s="1"/>
  <c r="V267" i="136" s="1"/>
  <c r="R266" i="136"/>
  <c r="S266" i="136" s="1"/>
  <c r="V266" i="136" s="1"/>
  <c r="R265" i="136"/>
  <c r="S265" i="136" s="1"/>
  <c r="V265" i="136" s="1"/>
  <c r="R264" i="136"/>
  <c r="S264" i="136" s="1"/>
  <c r="V264" i="136" s="1"/>
  <c r="R263" i="136"/>
  <c r="S263" i="136" s="1"/>
  <c r="V263" i="136" s="1"/>
  <c r="R262" i="136"/>
  <c r="S262" i="136" s="1"/>
  <c r="V262" i="136" s="1"/>
  <c r="R261" i="136"/>
  <c r="S261" i="136" s="1"/>
  <c r="V261" i="136" s="1"/>
  <c r="R260" i="136"/>
  <c r="S260" i="136" s="1"/>
  <c r="V260" i="136" s="1"/>
  <c r="R259" i="136"/>
  <c r="S259" i="136" s="1"/>
  <c r="V259" i="136" s="1"/>
  <c r="R258" i="136"/>
  <c r="S258" i="136" s="1"/>
  <c r="V258" i="136" s="1"/>
  <c r="R257" i="136"/>
  <c r="S257" i="136" s="1"/>
  <c r="V257" i="136" s="1"/>
  <c r="R256" i="136"/>
  <c r="S256" i="136" s="1"/>
  <c r="V256" i="136" s="1"/>
  <c r="R255" i="136"/>
  <c r="S255" i="136" s="1"/>
  <c r="V255" i="136" s="1"/>
  <c r="R254" i="136"/>
  <c r="S254" i="136" s="1"/>
  <c r="V254" i="136" s="1"/>
  <c r="R253" i="136"/>
  <c r="S253" i="136" s="1"/>
  <c r="V253" i="136" s="1"/>
  <c r="R252" i="136"/>
  <c r="S252" i="136" s="1"/>
  <c r="V252" i="136" s="1"/>
  <c r="R251" i="136"/>
  <c r="S251" i="136" s="1"/>
  <c r="V251" i="136" s="1"/>
  <c r="R250" i="136"/>
  <c r="S250" i="136" s="1"/>
  <c r="V250" i="136" s="1"/>
  <c r="R249" i="136"/>
  <c r="S249" i="136" s="1"/>
  <c r="V249" i="136" s="1"/>
  <c r="R248" i="136"/>
  <c r="S248" i="136" s="1"/>
  <c r="V248" i="136" s="1"/>
  <c r="R247" i="136"/>
  <c r="S247" i="136" s="1"/>
  <c r="V247" i="136" s="1"/>
  <c r="R246" i="136"/>
  <c r="S246" i="136" s="1"/>
  <c r="V246" i="136" s="1"/>
  <c r="R245" i="136"/>
  <c r="S245" i="136" s="1"/>
  <c r="V245" i="136" s="1"/>
  <c r="R244" i="136"/>
  <c r="S244" i="136" s="1"/>
  <c r="V244" i="136" s="1"/>
  <c r="R243" i="136"/>
  <c r="S243" i="136" s="1"/>
  <c r="V243" i="136" s="1"/>
  <c r="R242" i="136"/>
  <c r="S242" i="136" s="1"/>
  <c r="V242" i="136" s="1"/>
  <c r="R241" i="136"/>
  <c r="S241" i="136" s="1"/>
  <c r="V241" i="136" s="1"/>
  <c r="R240" i="136"/>
  <c r="S240" i="136" s="1"/>
  <c r="V240" i="136" s="1"/>
  <c r="R239" i="136"/>
  <c r="S239" i="136" s="1"/>
  <c r="V239" i="136" s="1"/>
  <c r="R238" i="136"/>
  <c r="S238" i="136" s="1"/>
  <c r="V238" i="136" s="1"/>
  <c r="R237" i="136"/>
  <c r="S237" i="136" s="1"/>
  <c r="V237" i="136" s="1"/>
  <c r="R236" i="136"/>
  <c r="S236" i="136" s="1"/>
  <c r="V236" i="136" s="1"/>
  <c r="R235" i="136"/>
  <c r="S235" i="136" s="1"/>
  <c r="V235" i="136" s="1"/>
  <c r="R234" i="136"/>
  <c r="S234" i="136" s="1"/>
  <c r="V234" i="136" s="1"/>
  <c r="R233" i="136"/>
  <c r="S233" i="136" s="1"/>
  <c r="V233" i="136" s="1"/>
  <c r="R232" i="136"/>
  <c r="S232" i="136" s="1"/>
  <c r="V232" i="136" s="1"/>
  <c r="R231" i="136"/>
  <c r="S231" i="136" s="1"/>
  <c r="V231" i="136" s="1"/>
  <c r="R230" i="136"/>
  <c r="S230" i="136" s="1"/>
  <c r="V230" i="136" s="1"/>
  <c r="R229" i="136"/>
  <c r="S229" i="136" s="1"/>
  <c r="V229" i="136" s="1"/>
  <c r="R228" i="136"/>
  <c r="S228" i="136" s="1"/>
  <c r="V228" i="136" s="1"/>
  <c r="R227" i="136"/>
  <c r="S227" i="136" s="1"/>
  <c r="V227" i="136" s="1"/>
  <c r="R226" i="136"/>
  <c r="S226" i="136" s="1"/>
  <c r="V226" i="136" s="1"/>
  <c r="R225" i="136"/>
  <c r="S225" i="136" s="1"/>
  <c r="V225" i="136" s="1"/>
  <c r="R224" i="136"/>
  <c r="S224" i="136" s="1"/>
  <c r="V224" i="136" s="1"/>
  <c r="R223" i="136"/>
  <c r="S223" i="136" s="1"/>
  <c r="V223" i="136" s="1"/>
  <c r="R222" i="136"/>
  <c r="S222" i="136" s="1"/>
  <c r="V222" i="136" s="1"/>
  <c r="R221" i="136"/>
  <c r="S221" i="136" s="1"/>
  <c r="V221" i="136" s="1"/>
  <c r="R220" i="136"/>
  <c r="S220" i="136" s="1"/>
  <c r="V220" i="136" s="1"/>
  <c r="R219" i="136"/>
  <c r="S219" i="136" s="1"/>
  <c r="V219" i="136" s="1"/>
  <c r="R218" i="136"/>
  <c r="S218" i="136" s="1"/>
  <c r="V218" i="136" s="1"/>
  <c r="R217" i="136"/>
  <c r="S217" i="136" s="1"/>
  <c r="V217" i="136" s="1"/>
  <c r="R216" i="136"/>
  <c r="S216" i="136" s="1"/>
  <c r="V216" i="136" s="1"/>
  <c r="R215" i="136"/>
  <c r="S215" i="136" s="1"/>
  <c r="V215" i="136" s="1"/>
  <c r="R214" i="136"/>
  <c r="S214" i="136" s="1"/>
  <c r="V214" i="136" s="1"/>
  <c r="R213" i="136"/>
  <c r="S213" i="136" s="1"/>
  <c r="V213" i="136" s="1"/>
  <c r="R212" i="136"/>
  <c r="S212" i="136" s="1"/>
  <c r="V212" i="136" s="1"/>
  <c r="R211" i="136"/>
  <c r="S211" i="136" s="1"/>
  <c r="V211" i="136" s="1"/>
  <c r="R210" i="136"/>
  <c r="S210" i="136" s="1"/>
  <c r="V210" i="136" s="1"/>
  <c r="R209" i="136"/>
  <c r="S209" i="136" s="1"/>
  <c r="V209" i="136" s="1"/>
  <c r="R208" i="136"/>
  <c r="S208" i="136" s="1"/>
  <c r="V208" i="136" s="1"/>
  <c r="R207" i="136"/>
  <c r="S207" i="136" s="1"/>
  <c r="V207" i="136" s="1"/>
  <c r="R206" i="136"/>
  <c r="S206" i="136" s="1"/>
  <c r="V206" i="136" s="1"/>
  <c r="R205" i="136"/>
  <c r="S205" i="136" s="1"/>
  <c r="V205" i="136" s="1"/>
  <c r="R204" i="136"/>
  <c r="S204" i="136" s="1"/>
  <c r="V204" i="136" s="1"/>
  <c r="R203" i="136"/>
  <c r="S203" i="136" s="1"/>
  <c r="V203" i="136" s="1"/>
  <c r="R202" i="136"/>
  <c r="S202" i="136" s="1"/>
  <c r="V202" i="136" s="1"/>
  <c r="R201" i="136"/>
  <c r="S201" i="136" s="1"/>
  <c r="V201" i="136" s="1"/>
  <c r="R200" i="136"/>
  <c r="S200" i="136" s="1"/>
  <c r="V200" i="136" s="1"/>
  <c r="R199" i="136"/>
  <c r="S199" i="136" s="1"/>
  <c r="V199" i="136" s="1"/>
  <c r="R198" i="136"/>
  <c r="S198" i="136" s="1"/>
  <c r="V198" i="136" s="1"/>
  <c r="R197" i="136"/>
  <c r="S197" i="136" s="1"/>
  <c r="V197" i="136" s="1"/>
  <c r="R196" i="136"/>
  <c r="S196" i="136" s="1"/>
  <c r="V196" i="136" s="1"/>
  <c r="R195" i="136"/>
  <c r="S195" i="136" s="1"/>
  <c r="V195" i="136" s="1"/>
  <c r="R194" i="136"/>
  <c r="S194" i="136" s="1"/>
  <c r="V194" i="136" s="1"/>
  <c r="R193" i="136"/>
  <c r="S193" i="136" s="1"/>
  <c r="V193" i="136" s="1"/>
  <c r="R192" i="136"/>
  <c r="S192" i="136" s="1"/>
  <c r="V192" i="136" s="1"/>
  <c r="R191" i="136"/>
  <c r="S191" i="136" s="1"/>
  <c r="V191" i="136" s="1"/>
  <c r="R190" i="136"/>
  <c r="S190" i="136" s="1"/>
  <c r="V190" i="136" s="1"/>
  <c r="R189" i="136"/>
  <c r="S189" i="136" s="1"/>
  <c r="V189" i="136" s="1"/>
  <c r="R188" i="136"/>
  <c r="S188" i="136" s="1"/>
  <c r="V188" i="136" s="1"/>
  <c r="R187" i="136"/>
  <c r="S187" i="136" s="1"/>
  <c r="V187" i="136" s="1"/>
  <c r="R186" i="136"/>
  <c r="S186" i="136" s="1"/>
  <c r="V186" i="136" s="1"/>
  <c r="R185" i="136"/>
  <c r="S185" i="136" s="1"/>
  <c r="V185" i="136" s="1"/>
  <c r="R184" i="136"/>
  <c r="S184" i="136" s="1"/>
  <c r="V184" i="136" s="1"/>
  <c r="R183" i="136"/>
  <c r="S183" i="136" s="1"/>
  <c r="V183" i="136" s="1"/>
  <c r="R182" i="136"/>
  <c r="S182" i="136" s="1"/>
  <c r="V182" i="136" s="1"/>
  <c r="R181" i="136"/>
  <c r="S181" i="136" s="1"/>
  <c r="V181" i="136" s="1"/>
  <c r="R180" i="136"/>
  <c r="S180" i="136" s="1"/>
  <c r="V180" i="136" s="1"/>
  <c r="R179" i="136"/>
  <c r="S179" i="136" s="1"/>
  <c r="V179" i="136" s="1"/>
  <c r="R178" i="136"/>
  <c r="S178" i="136" s="1"/>
  <c r="V178" i="136" s="1"/>
  <c r="R177" i="136"/>
  <c r="S177" i="136" s="1"/>
  <c r="V177" i="136" s="1"/>
  <c r="R176" i="136"/>
  <c r="S176" i="136" s="1"/>
  <c r="V176" i="136" s="1"/>
  <c r="R175" i="136"/>
  <c r="S175" i="136" s="1"/>
  <c r="V175" i="136" s="1"/>
  <c r="R174" i="136"/>
  <c r="S174" i="136" s="1"/>
  <c r="V174" i="136" s="1"/>
  <c r="R173" i="136"/>
  <c r="S173" i="136" s="1"/>
  <c r="V173" i="136" s="1"/>
  <c r="R172" i="136"/>
  <c r="S172" i="136" s="1"/>
  <c r="V172" i="136" s="1"/>
  <c r="R171" i="136"/>
  <c r="S171" i="136" s="1"/>
  <c r="V171" i="136" s="1"/>
  <c r="R170" i="136"/>
  <c r="S170" i="136" s="1"/>
  <c r="V170" i="136" s="1"/>
  <c r="R169" i="136"/>
  <c r="S169" i="136" s="1"/>
  <c r="V169" i="136" s="1"/>
  <c r="R168" i="136"/>
  <c r="S168" i="136" s="1"/>
  <c r="V168" i="136" s="1"/>
  <c r="R167" i="136"/>
  <c r="S167" i="136" s="1"/>
  <c r="V167" i="136" s="1"/>
  <c r="R166" i="136"/>
  <c r="S166" i="136" s="1"/>
  <c r="V166" i="136" s="1"/>
  <c r="R165" i="136"/>
  <c r="S165" i="136" s="1"/>
  <c r="V165" i="136" s="1"/>
  <c r="R164" i="136"/>
  <c r="S164" i="136" s="1"/>
  <c r="V164" i="136" s="1"/>
  <c r="R163" i="136"/>
  <c r="S163" i="136" s="1"/>
  <c r="V163" i="136" s="1"/>
  <c r="R162" i="136"/>
  <c r="S162" i="136" s="1"/>
  <c r="V162" i="136" s="1"/>
  <c r="R161" i="136"/>
  <c r="S161" i="136" s="1"/>
  <c r="V161" i="136" s="1"/>
  <c r="R160" i="136"/>
  <c r="S160" i="136" s="1"/>
  <c r="V160" i="136" s="1"/>
  <c r="R159" i="136"/>
  <c r="S159" i="136" s="1"/>
  <c r="V159" i="136" s="1"/>
  <c r="R158" i="136"/>
  <c r="S158" i="136" s="1"/>
  <c r="V158" i="136" s="1"/>
  <c r="R157" i="136"/>
  <c r="S157" i="136" s="1"/>
  <c r="V157" i="136" s="1"/>
  <c r="R156" i="136"/>
  <c r="S156" i="136" s="1"/>
  <c r="V156" i="136" s="1"/>
  <c r="R155" i="136"/>
  <c r="S155" i="136" s="1"/>
  <c r="V155" i="136" s="1"/>
  <c r="R154" i="136"/>
  <c r="S154" i="136" s="1"/>
  <c r="V154" i="136" s="1"/>
  <c r="R153" i="136"/>
  <c r="S153" i="136" s="1"/>
  <c r="V153" i="136" s="1"/>
  <c r="R152" i="136"/>
  <c r="S152" i="136" s="1"/>
  <c r="V152" i="136" s="1"/>
  <c r="R151" i="136"/>
  <c r="S151" i="136" s="1"/>
  <c r="V151" i="136" s="1"/>
  <c r="R150" i="136"/>
  <c r="S150" i="136" s="1"/>
  <c r="V150" i="136" s="1"/>
  <c r="R149" i="136"/>
  <c r="S149" i="136" s="1"/>
  <c r="V149" i="136" s="1"/>
  <c r="R148" i="136"/>
  <c r="S148" i="136" s="1"/>
  <c r="V148" i="136" s="1"/>
  <c r="R147" i="136"/>
  <c r="S147" i="136" s="1"/>
  <c r="V147" i="136" s="1"/>
  <c r="R146" i="136"/>
  <c r="S146" i="136" s="1"/>
  <c r="V146" i="136" s="1"/>
  <c r="R145" i="136"/>
  <c r="S145" i="136" s="1"/>
  <c r="V145" i="136" s="1"/>
  <c r="R144" i="136"/>
  <c r="S144" i="136" s="1"/>
  <c r="V144" i="136" s="1"/>
  <c r="R143" i="136"/>
  <c r="S143" i="136" s="1"/>
  <c r="V143" i="136" s="1"/>
  <c r="R142" i="136"/>
  <c r="S142" i="136" s="1"/>
  <c r="V142" i="136" s="1"/>
  <c r="R141" i="136"/>
  <c r="S141" i="136" s="1"/>
  <c r="V141" i="136" s="1"/>
  <c r="R140" i="136"/>
  <c r="S140" i="136" s="1"/>
  <c r="V140" i="136" s="1"/>
  <c r="R139" i="136"/>
  <c r="S139" i="136" s="1"/>
  <c r="V139" i="136" s="1"/>
  <c r="R138" i="136"/>
  <c r="S138" i="136" s="1"/>
  <c r="V138" i="136" s="1"/>
  <c r="R137" i="136"/>
  <c r="S137" i="136" s="1"/>
  <c r="V137" i="136" s="1"/>
  <c r="R136" i="136"/>
  <c r="S136" i="136" s="1"/>
  <c r="V136" i="136" s="1"/>
  <c r="R135" i="136"/>
  <c r="S135" i="136" s="1"/>
  <c r="V135" i="136" s="1"/>
  <c r="R134" i="136"/>
  <c r="S134" i="136" s="1"/>
  <c r="V134" i="136" s="1"/>
  <c r="R133" i="136"/>
  <c r="S133" i="136" s="1"/>
  <c r="V133" i="136" s="1"/>
  <c r="R132" i="136"/>
  <c r="S132" i="136" s="1"/>
  <c r="V132" i="136" s="1"/>
  <c r="R131" i="136"/>
  <c r="S131" i="136" s="1"/>
  <c r="V131" i="136" s="1"/>
  <c r="R130" i="136"/>
  <c r="S130" i="136" s="1"/>
  <c r="V130" i="136" s="1"/>
  <c r="R129" i="136"/>
  <c r="S129" i="136" s="1"/>
  <c r="V129" i="136" s="1"/>
  <c r="R128" i="136"/>
  <c r="S128" i="136" s="1"/>
  <c r="V128" i="136" s="1"/>
  <c r="R127" i="136"/>
  <c r="S127" i="136" s="1"/>
  <c r="V127" i="136" s="1"/>
  <c r="R126" i="136"/>
  <c r="S126" i="136" s="1"/>
  <c r="V126" i="136" s="1"/>
  <c r="R125" i="136"/>
  <c r="S125" i="136" s="1"/>
  <c r="V125" i="136" s="1"/>
  <c r="R124" i="136"/>
  <c r="S124" i="136" s="1"/>
  <c r="V124" i="136" s="1"/>
  <c r="R123" i="136"/>
  <c r="S123" i="136" s="1"/>
  <c r="V123" i="136" s="1"/>
  <c r="R122" i="136"/>
  <c r="S122" i="136" s="1"/>
  <c r="V122" i="136" s="1"/>
  <c r="R121" i="136"/>
  <c r="S121" i="136" s="1"/>
  <c r="V121" i="136" s="1"/>
  <c r="R120" i="136"/>
  <c r="S120" i="136" s="1"/>
  <c r="V120" i="136" s="1"/>
  <c r="R119" i="136"/>
  <c r="S119" i="136" s="1"/>
  <c r="V119" i="136" s="1"/>
  <c r="R118" i="136"/>
  <c r="S118" i="136" s="1"/>
  <c r="V118" i="136" s="1"/>
  <c r="R117" i="136"/>
  <c r="S117" i="136" s="1"/>
  <c r="V117" i="136" s="1"/>
  <c r="R116" i="136"/>
  <c r="S116" i="136" s="1"/>
  <c r="V116" i="136" s="1"/>
  <c r="R115" i="136"/>
  <c r="S115" i="136" s="1"/>
  <c r="V115" i="136" s="1"/>
  <c r="R114" i="136"/>
  <c r="S114" i="136" s="1"/>
  <c r="V114" i="136" s="1"/>
  <c r="R113" i="136"/>
  <c r="S113" i="136" s="1"/>
  <c r="V113" i="136" s="1"/>
  <c r="R112" i="136"/>
  <c r="S112" i="136" s="1"/>
  <c r="V112" i="136" s="1"/>
  <c r="R111" i="136"/>
  <c r="S111" i="136" s="1"/>
  <c r="V111" i="136" s="1"/>
  <c r="R110" i="136"/>
  <c r="S110" i="136" s="1"/>
  <c r="V110" i="136" s="1"/>
  <c r="R109" i="136"/>
  <c r="S109" i="136" s="1"/>
  <c r="V109" i="136" s="1"/>
  <c r="R108" i="136"/>
  <c r="S108" i="136" s="1"/>
  <c r="V108" i="136" s="1"/>
  <c r="R107" i="136"/>
  <c r="S107" i="136" s="1"/>
  <c r="V107" i="136" s="1"/>
  <c r="R106" i="136"/>
  <c r="S106" i="136" s="1"/>
  <c r="V106" i="136" s="1"/>
  <c r="R105" i="136"/>
  <c r="S105" i="136" s="1"/>
  <c r="V105" i="136" s="1"/>
  <c r="R104" i="136"/>
  <c r="S104" i="136" s="1"/>
  <c r="V104" i="136" s="1"/>
  <c r="R103" i="136"/>
  <c r="S103" i="136" s="1"/>
  <c r="V103" i="136" s="1"/>
  <c r="R102" i="136"/>
  <c r="S102" i="136" s="1"/>
  <c r="V102" i="136" s="1"/>
  <c r="R101" i="136"/>
  <c r="S101" i="136" s="1"/>
  <c r="V101" i="136" s="1"/>
  <c r="R100" i="136"/>
  <c r="S100" i="136" s="1"/>
  <c r="V100" i="136" s="1"/>
  <c r="R99" i="136"/>
  <c r="S99" i="136" s="1"/>
  <c r="V99" i="136" s="1"/>
  <c r="R98" i="136"/>
  <c r="S98" i="136" s="1"/>
  <c r="V98" i="136" s="1"/>
  <c r="R97" i="136"/>
  <c r="S97" i="136" s="1"/>
  <c r="V97" i="136" s="1"/>
  <c r="R96" i="136"/>
  <c r="S96" i="136" s="1"/>
  <c r="V96" i="136" s="1"/>
  <c r="R95" i="136"/>
  <c r="S95" i="136" s="1"/>
  <c r="V95" i="136" s="1"/>
  <c r="R94" i="136"/>
  <c r="S94" i="136" s="1"/>
  <c r="V94" i="136" s="1"/>
  <c r="R93" i="136"/>
  <c r="S93" i="136" s="1"/>
  <c r="V93" i="136" s="1"/>
  <c r="R92" i="136"/>
  <c r="S92" i="136" s="1"/>
  <c r="V92" i="136" s="1"/>
  <c r="R91" i="136"/>
  <c r="S91" i="136" s="1"/>
  <c r="V91" i="136" s="1"/>
  <c r="R90" i="136"/>
  <c r="S90" i="136" s="1"/>
  <c r="V90" i="136" s="1"/>
  <c r="R89" i="136"/>
  <c r="S89" i="136" s="1"/>
  <c r="V89" i="136" s="1"/>
  <c r="R88" i="136"/>
  <c r="S88" i="136" s="1"/>
  <c r="V88" i="136" s="1"/>
  <c r="R87" i="136"/>
  <c r="S87" i="136" s="1"/>
  <c r="V87" i="136" s="1"/>
  <c r="R86" i="136"/>
  <c r="S86" i="136" s="1"/>
  <c r="V86" i="136" s="1"/>
  <c r="R85" i="136"/>
  <c r="S85" i="136" s="1"/>
  <c r="V85" i="136" s="1"/>
  <c r="R84" i="136"/>
  <c r="S84" i="136" s="1"/>
  <c r="V84" i="136" s="1"/>
  <c r="R83" i="136"/>
  <c r="S83" i="136" s="1"/>
  <c r="V83" i="136" s="1"/>
  <c r="R82" i="136"/>
  <c r="S82" i="136" s="1"/>
  <c r="V82" i="136" s="1"/>
  <c r="R81" i="136"/>
  <c r="S81" i="136" s="1"/>
  <c r="V81" i="136" s="1"/>
  <c r="R80" i="136"/>
  <c r="S80" i="136" s="1"/>
  <c r="V80" i="136" s="1"/>
  <c r="R79" i="136"/>
  <c r="S79" i="136" s="1"/>
  <c r="V79" i="136" s="1"/>
  <c r="R78" i="136"/>
  <c r="S78" i="136" s="1"/>
  <c r="V78" i="136" s="1"/>
  <c r="R77" i="136"/>
  <c r="S77" i="136" s="1"/>
  <c r="V77" i="136" s="1"/>
  <c r="R76" i="136"/>
  <c r="S76" i="136" s="1"/>
  <c r="V76" i="136" s="1"/>
  <c r="R75" i="136"/>
  <c r="S75" i="136" s="1"/>
  <c r="V75" i="136" s="1"/>
  <c r="R74" i="136"/>
  <c r="S74" i="136" s="1"/>
  <c r="V74" i="136" s="1"/>
  <c r="R73" i="136"/>
  <c r="S73" i="136" s="1"/>
  <c r="V73" i="136" s="1"/>
  <c r="R72" i="136"/>
  <c r="S72" i="136" s="1"/>
  <c r="V72" i="136" s="1"/>
  <c r="R71" i="136"/>
  <c r="S71" i="136" s="1"/>
  <c r="V71" i="136" s="1"/>
  <c r="R70" i="136"/>
  <c r="S70" i="136" s="1"/>
  <c r="V70" i="136" s="1"/>
  <c r="R69" i="136"/>
  <c r="S69" i="136" s="1"/>
  <c r="V69" i="136" s="1"/>
  <c r="R68" i="136"/>
  <c r="S68" i="136" s="1"/>
  <c r="V68" i="136" s="1"/>
  <c r="R67" i="136"/>
  <c r="S67" i="136" s="1"/>
  <c r="V67" i="136" s="1"/>
  <c r="R66" i="136"/>
  <c r="S66" i="136" s="1"/>
  <c r="V66" i="136" s="1"/>
  <c r="R65" i="136"/>
  <c r="S65" i="136" s="1"/>
  <c r="V65" i="136" s="1"/>
  <c r="R64" i="136"/>
  <c r="S64" i="136" s="1"/>
  <c r="V64" i="136" s="1"/>
  <c r="R63" i="136"/>
  <c r="S63" i="136" s="1"/>
  <c r="V63" i="136" s="1"/>
  <c r="R62" i="136"/>
  <c r="S62" i="136" s="1"/>
  <c r="V62" i="136" s="1"/>
  <c r="R61" i="136"/>
  <c r="S61" i="136" s="1"/>
  <c r="V61" i="136" s="1"/>
  <c r="R60" i="136"/>
  <c r="S60" i="136" s="1"/>
  <c r="V60" i="136" s="1"/>
  <c r="R59" i="136"/>
  <c r="S59" i="136" s="1"/>
  <c r="V59" i="136" s="1"/>
  <c r="R58" i="136"/>
  <c r="S58" i="136" s="1"/>
  <c r="V58" i="136" s="1"/>
  <c r="R57" i="136"/>
  <c r="S57" i="136" s="1"/>
  <c r="V57" i="136" s="1"/>
  <c r="R56" i="136"/>
  <c r="S56" i="136" s="1"/>
  <c r="V56" i="136" s="1"/>
  <c r="R55" i="136"/>
  <c r="S55" i="136" s="1"/>
  <c r="V55" i="136" s="1"/>
  <c r="R54" i="136"/>
  <c r="S54" i="136" s="1"/>
  <c r="V54" i="136" s="1"/>
  <c r="R53" i="136"/>
  <c r="S53" i="136" s="1"/>
  <c r="V53" i="136" s="1"/>
  <c r="R52" i="136"/>
  <c r="S52" i="136" s="1"/>
  <c r="V52" i="136" s="1"/>
  <c r="R51" i="136"/>
  <c r="S51" i="136" s="1"/>
  <c r="V51" i="136" s="1"/>
  <c r="R50" i="136"/>
  <c r="S50" i="136" s="1"/>
  <c r="V50" i="136" s="1"/>
  <c r="R49" i="136"/>
  <c r="S49" i="136" s="1"/>
  <c r="V49" i="136" s="1"/>
  <c r="R48" i="136"/>
  <c r="S48" i="136" s="1"/>
  <c r="V48" i="136" s="1"/>
  <c r="R47" i="136"/>
  <c r="S47" i="136" s="1"/>
  <c r="V47" i="136" s="1"/>
  <c r="R46" i="136"/>
  <c r="S46" i="136" s="1"/>
  <c r="V46" i="136" s="1"/>
  <c r="R45" i="136"/>
  <c r="S45" i="136" s="1"/>
  <c r="V45" i="136" s="1"/>
  <c r="R44" i="136"/>
  <c r="S44" i="136" s="1"/>
  <c r="V44" i="136" s="1"/>
  <c r="R43" i="136"/>
  <c r="S43" i="136" s="1"/>
  <c r="V43" i="136" s="1"/>
  <c r="R42" i="136"/>
  <c r="S42" i="136" s="1"/>
  <c r="V42" i="136" s="1"/>
  <c r="R41" i="136"/>
  <c r="S41" i="136" s="1"/>
  <c r="V41" i="136" s="1"/>
  <c r="R40" i="136"/>
  <c r="S40" i="136" s="1"/>
  <c r="V40" i="136" s="1"/>
  <c r="R39" i="136"/>
  <c r="S39" i="136" s="1"/>
  <c r="V39" i="136" s="1"/>
  <c r="R38" i="136"/>
  <c r="S38" i="136" s="1"/>
  <c r="V38" i="136" s="1"/>
  <c r="R37" i="136"/>
  <c r="S37" i="136" s="1"/>
  <c r="V37" i="136" s="1"/>
  <c r="R36" i="136"/>
  <c r="S36" i="136" s="1"/>
  <c r="V36" i="136" s="1"/>
  <c r="R35" i="136"/>
  <c r="S35" i="136" s="1"/>
  <c r="V35" i="136" s="1"/>
  <c r="R34" i="136"/>
  <c r="S34" i="136" s="1"/>
  <c r="V34" i="136" s="1"/>
  <c r="R33" i="136"/>
  <c r="S33" i="136" s="1"/>
  <c r="V33" i="136" s="1"/>
  <c r="R32" i="136"/>
  <c r="S32" i="136" s="1"/>
  <c r="V32" i="136" s="1"/>
  <c r="R31" i="136"/>
  <c r="S31" i="136" s="1"/>
  <c r="V31" i="136" s="1"/>
  <c r="R30" i="136"/>
  <c r="S30" i="136" s="1"/>
  <c r="V30" i="136" s="1"/>
  <c r="R29" i="136"/>
  <c r="S29" i="136" s="1"/>
  <c r="V29" i="136" s="1"/>
  <c r="R28" i="136"/>
  <c r="S28" i="136" s="1"/>
  <c r="V28" i="136" s="1"/>
  <c r="R27" i="136"/>
  <c r="S27" i="136" s="1"/>
  <c r="V27" i="136" s="1"/>
  <c r="R26" i="136"/>
  <c r="S26" i="136" s="1"/>
  <c r="V26" i="136" s="1"/>
  <c r="R25" i="136"/>
  <c r="S25" i="136" s="1"/>
  <c r="V25" i="136" s="1"/>
  <c r="R24" i="136"/>
  <c r="S24" i="136" s="1"/>
  <c r="V24" i="136" s="1"/>
  <c r="R23" i="136"/>
  <c r="S23" i="136" s="1"/>
  <c r="V23" i="136" s="1"/>
  <c r="R22" i="136"/>
  <c r="S22" i="136" s="1"/>
  <c r="V22" i="136" s="1"/>
  <c r="R21" i="136"/>
  <c r="S21" i="136" s="1"/>
  <c r="V21" i="136" s="1"/>
  <c r="R20" i="136"/>
  <c r="S20" i="136" s="1"/>
  <c r="V20" i="136" s="1"/>
  <c r="R19" i="136"/>
  <c r="S19" i="136" s="1"/>
  <c r="V19" i="136" s="1"/>
  <c r="R18" i="136"/>
  <c r="S18" i="136" s="1"/>
  <c r="V18" i="136" s="1"/>
  <c r="R17" i="136"/>
  <c r="S17" i="136" s="1"/>
  <c r="V17" i="136" s="1"/>
  <c r="R16" i="136"/>
  <c r="S16" i="136" s="1"/>
  <c r="V16" i="136" s="1"/>
  <c r="R15" i="136"/>
  <c r="S15" i="136" s="1"/>
  <c r="V15" i="136" s="1"/>
  <c r="R14" i="136"/>
  <c r="S14" i="136" s="1"/>
  <c r="V14" i="136" s="1"/>
  <c r="R13" i="136"/>
  <c r="S13" i="136" s="1"/>
  <c r="V13" i="136" s="1"/>
  <c r="R12" i="136"/>
  <c r="S12" i="136" s="1"/>
  <c r="V12" i="136" s="1"/>
  <c r="R11" i="136"/>
  <c r="S11" i="136" s="1"/>
  <c r="V11" i="136" s="1"/>
  <c r="R10" i="136"/>
  <c r="S10" i="136" s="1"/>
  <c r="V10" i="136" s="1"/>
  <c r="R9" i="136"/>
  <c r="S9" i="136" s="1"/>
  <c r="V9" i="136" s="1"/>
  <c r="R8" i="136"/>
  <c r="S8" i="136" s="1"/>
  <c r="V8" i="136" s="1"/>
  <c r="R7" i="136"/>
  <c r="S7" i="136" s="1"/>
  <c r="V7" i="136" s="1"/>
  <c r="R6" i="136"/>
  <c r="S6" i="136" s="1"/>
  <c r="V6" i="136" s="1"/>
  <c r="N83" i="135" l="1"/>
  <c r="S5" i="136"/>
  <c r="V5" i="136" s="1"/>
  <c r="AN48" i="135"/>
  <c r="O83" i="135" l="1"/>
  <c r="X227" i="130"/>
  <c r="P83" i="135" l="1"/>
  <c r="AM48" i="135"/>
  <c r="Q83" i="135" l="1"/>
  <c r="AL48" i="135"/>
  <c r="R83" i="135" l="1"/>
  <c r="S83" i="135" l="1"/>
  <c r="M234" i="130"/>
  <c r="T83" i="135" l="1"/>
  <c r="AL64" i="135"/>
  <c r="U83" i="135" l="1"/>
  <c r="R19" i="123"/>
  <c r="B19" i="123"/>
  <c r="B20" i="123" s="1"/>
  <c r="V83" i="135" l="1"/>
  <c r="X269" i="130"/>
  <c r="W83" i="135" l="1"/>
  <c r="AI63" i="135"/>
  <c r="X83" i="135" l="1"/>
  <c r="Y83" i="135" l="1"/>
  <c r="R16" i="123"/>
  <c r="Z83" i="135" l="1"/>
  <c r="M267" i="130"/>
  <c r="W267" i="130"/>
  <c r="AD267" i="130"/>
  <c r="M263" i="130"/>
  <c r="M261" i="130"/>
  <c r="M259" i="130"/>
  <c r="AA83" i="135" l="1"/>
  <c r="D80" i="134"/>
  <c r="E80" i="134"/>
  <c r="F80" i="134"/>
  <c r="G80" i="134"/>
  <c r="H80" i="134"/>
  <c r="I80" i="134"/>
  <c r="J80" i="134"/>
  <c r="K80" i="134"/>
  <c r="L80" i="134"/>
  <c r="M80" i="134"/>
  <c r="N80" i="134"/>
  <c r="O80" i="134"/>
  <c r="P80" i="134"/>
  <c r="Q80" i="134"/>
  <c r="R80" i="134"/>
  <c r="S80" i="134"/>
  <c r="T80" i="134"/>
  <c r="U80" i="134"/>
  <c r="V80" i="134"/>
  <c r="W80" i="134"/>
  <c r="X80" i="134"/>
  <c r="Y80" i="134"/>
  <c r="Z80" i="134"/>
  <c r="AA80" i="134"/>
  <c r="AB80" i="134"/>
  <c r="AC80" i="134"/>
  <c r="AD80" i="134"/>
  <c r="AE80" i="134"/>
  <c r="AF80" i="134"/>
  <c r="AG80" i="134"/>
  <c r="AH80" i="134"/>
  <c r="AI80" i="134"/>
  <c r="AJ80" i="134"/>
  <c r="AK80" i="134"/>
  <c r="AL80" i="134"/>
  <c r="AM80" i="134"/>
  <c r="AN80" i="134"/>
  <c r="AO80" i="134"/>
  <c r="AP80" i="134"/>
  <c r="AQ80" i="134"/>
  <c r="AR80" i="134"/>
  <c r="AS80" i="134"/>
  <c r="AT80" i="134"/>
  <c r="AU80" i="134"/>
  <c r="AV80" i="134"/>
  <c r="AW80" i="134"/>
  <c r="AX80" i="134"/>
  <c r="AY80" i="134"/>
  <c r="AZ80" i="134"/>
  <c r="BA80" i="134"/>
  <c r="BB80" i="134"/>
  <c r="BC80" i="134"/>
  <c r="BD80" i="134"/>
  <c r="BE80" i="134"/>
  <c r="BF80" i="134"/>
  <c r="BG80" i="134"/>
  <c r="BH80" i="134"/>
  <c r="BI80" i="134"/>
  <c r="BJ80" i="134"/>
  <c r="BK80" i="134"/>
  <c r="BL80" i="134"/>
  <c r="BM80" i="134"/>
  <c r="BN80" i="134"/>
  <c r="BO80" i="134"/>
  <c r="BP80" i="134"/>
  <c r="BQ80" i="134"/>
  <c r="BR80" i="134"/>
  <c r="BS80" i="134"/>
  <c r="BT80" i="134"/>
  <c r="BU80" i="134"/>
  <c r="BV80" i="134"/>
  <c r="BW80" i="134"/>
  <c r="BX80" i="134"/>
  <c r="BY80" i="134"/>
  <c r="BZ80" i="134"/>
  <c r="CA80" i="134"/>
  <c r="CB80" i="134"/>
  <c r="CC80" i="134"/>
  <c r="CD80" i="134"/>
  <c r="CE80" i="134"/>
  <c r="CF80" i="134"/>
  <c r="CG80" i="134"/>
  <c r="CH80" i="134"/>
  <c r="CI80" i="134"/>
  <c r="CJ80" i="134"/>
  <c r="CK80" i="134"/>
  <c r="CL80" i="134"/>
  <c r="CM80" i="134"/>
  <c r="CN80" i="134"/>
  <c r="CO80" i="134"/>
  <c r="CP80" i="134"/>
  <c r="CQ80" i="134"/>
  <c r="CR80" i="134"/>
  <c r="CS80" i="134"/>
  <c r="CT80" i="134"/>
  <c r="CU80" i="134"/>
  <c r="CV80" i="134"/>
  <c r="CW80" i="134"/>
  <c r="CX80" i="134"/>
  <c r="CY80" i="134"/>
  <c r="CZ80" i="134"/>
  <c r="DA80" i="134"/>
  <c r="DB80" i="134"/>
  <c r="DC80" i="134"/>
  <c r="DD80" i="134"/>
  <c r="DE80" i="134"/>
  <c r="DF80" i="134"/>
  <c r="DG80" i="134"/>
  <c r="DH80" i="134"/>
  <c r="DI80" i="134"/>
  <c r="DJ80" i="134"/>
  <c r="DK80" i="134"/>
  <c r="DL80" i="134"/>
  <c r="DM80" i="134"/>
  <c r="DN80" i="134"/>
  <c r="DO80" i="134"/>
  <c r="DP80" i="134"/>
  <c r="DQ80" i="134"/>
  <c r="DR80" i="134"/>
  <c r="DS80" i="134"/>
  <c r="DT80" i="134"/>
  <c r="DU80" i="134"/>
  <c r="DV80" i="134"/>
  <c r="DW80" i="134"/>
  <c r="DX80" i="134"/>
  <c r="DY80" i="134"/>
  <c r="DZ80" i="134"/>
  <c r="EA80" i="134"/>
  <c r="EB80" i="134"/>
  <c r="C80" i="134"/>
  <c r="EB75" i="134"/>
  <c r="EA75" i="134"/>
  <c r="DZ75" i="134"/>
  <c r="DY75" i="134"/>
  <c r="DX75" i="134"/>
  <c r="DW75" i="134"/>
  <c r="DV75" i="134"/>
  <c r="DU75" i="134"/>
  <c r="DT75" i="134"/>
  <c r="DS75" i="134"/>
  <c r="DR75" i="134"/>
  <c r="DQ75" i="134"/>
  <c r="DP75" i="134"/>
  <c r="DO75" i="134"/>
  <c r="DN75" i="134"/>
  <c r="DM75" i="134"/>
  <c r="DL75" i="134"/>
  <c r="DK75" i="134"/>
  <c r="DJ75" i="134"/>
  <c r="DI75" i="134"/>
  <c r="DH75" i="134"/>
  <c r="DG75" i="134"/>
  <c r="DF75" i="134"/>
  <c r="DE75" i="134"/>
  <c r="DD75" i="134"/>
  <c r="DC75" i="134"/>
  <c r="DB75" i="134"/>
  <c r="DA75" i="134"/>
  <c r="CZ75" i="134"/>
  <c r="CY75" i="134"/>
  <c r="CX75" i="134"/>
  <c r="CW75" i="134"/>
  <c r="CV75" i="134"/>
  <c r="CU75" i="134"/>
  <c r="CT75" i="134"/>
  <c r="CS75" i="134"/>
  <c r="CR75" i="134"/>
  <c r="CQ75" i="134"/>
  <c r="CP75" i="134"/>
  <c r="CO75" i="134"/>
  <c r="CN75" i="134"/>
  <c r="CM75" i="134"/>
  <c r="CL75" i="134"/>
  <c r="CK75" i="134"/>
  <c r="CJ75" i="134"/>
  <c r="CI75" i="134"/>
  <c r="CH75" i="134"/>
  <c r="CG75" i="134"/>
  <c r="CF75" i="134"/>
  <c r="CE75" i="134"/>
  <c r="CD75" i="134"/>
  <c r="CC75" i="134"/>
  <c r="CB75" i="134"/>
  <c r="CA75" i="134"/>
  <c r="BZ75" i="134"/>
  <c r="BY75" i="134"/>
  <c r="BX75" i="134"/>
  <c r="BW75" i="134"/>
  <c r="BV75" i="134"/>
  <c r="BU75" i="134"/>
  <c r="BT75" i="134"/>
  <c r="BS75" i="134"/>
  <c r="BR75" i="134"/>
  <c r="BQ75" i="134"/>
  <c r="BP75" i="134"/>
  <c r="BO75" i="134"/>
  <c r="BN75" i="134"/>
  <c r="BM75" i="134"/>
  <c r="BL75" i="134"/>
  <c r="BK75" i="134"/>
  <c r="BJ75" i="134"/>
  <c r="BI75" i="134"/>
  <c r="BH75" i="134"/>
  <c r="BG75" i="134"/>
  <c r="BF75" i="134"/>
  <c r="BE75" i="134"/>
  <c r="BD75" i="134"/>
  <c r="BC75" i="134"/>
  <c r="BB75" i="134"/>
  <c r="BA75" i="134"/>
  <c r="AS61" i="134"/>
  <c r="AZ61" i="134"/>
  <c r="BA69" i="134"/>
  <c r="BB69" i="134"/>
  <c r="BC69" i="134"/>
  <c r="BD69" i="134"/>
  <c r="BE69" i="134"/>
  <c r="BF69" i="134"/>
  <c r="BG69" i="134"/>
  <c r="BH69" i="134"/>
  <c r="BI69" i="134"/>
  <c r="BJ69" i="134"/>
  <c r="BK69" i="134"/>
  <c r="BL69" i="134"/>
  <c r="BM69" i="134"/>
  <c r="BN69" i="134"/>
  <c r="BO69" i="134"/>
  <c r="BP69" i="134"/>
  <c r="BQ69" i="134"/>
  <c r="BR69" i="134"/>
  <c r="BS69" i="134"/>
  <c r="BT69" i="134"/>
  <c r="BU69" i="134"/>
  <c r="BV69" i="134"/>
  <c r="BW69" i="134"/>
  <c r="BX69" i="134"/>
  <c r="BY69" i="134"/>
  <c r="BZ69" i="134"/>
  <c r="CA69" i="134"/>
  <c r="CB69" i="134"/>
  <c r="CC69" i="134"/>
  <c r="CD69" i="134"/>
  <c r="CE69" i="134"/>
  <c r="CF69" i="134"/>
  <c r="CG69" i="134"/>
  <c r="CH69" i="134"/>
  <c r="CI69" i="134"/>
  <c r="CJ69" i="134"/>
  <c r="CK69" i="134"/>
  <c r="CL69" i="134"/>
  <c r="CM69" i="134"/>
  <c r="CN69" i="134"/>
  <c r="CO69" i="134"/>
  <c r="CP69" i="134"/>
  <c r="CQ69" i="134"/>
  <c r="CR69" i="134"/>
  <c r="CS69" i="134"/>
  <c r="CT69" i="134"/>
  <c r="CU69" i="134"/>
  <c r="CV69" i="134"/>
  <c r="CW69" i="134"/>
  <c r="CX69" i="134"/>
  <c r="CY69" i="134"/>
  <c r="CZ69" i="134"/>
  <c r="DA69" i="134"/>
  <c r="DB69" i="134"/>
  <c r="DC69" i="134"/>
  <c r="DD69" i="134"/>
  <c r="DE69" i="134"/>
  <c r="DF69" i="134"/>
  <c r="DG69" i="134"/>
  <c r="DH69" i="134"/>
  <c r="DI69" i="134"/>
  <c r="DJ69" i="134"/>
  <c r="DK69" i="134"/>
  <c r="DL69" i="134"/>
  <c r="DM69" i="134"/>
  <c r="DN69" i="134"/>
  <c r="DO69" i="134"/>
  <c r="DP69" i="134"/>
  <c r="DQ69" i="134"/>
  <c r="DR69" i="134"/>
  <c r="DS69" i="134"/>
  <c r="DT69" i="134"/>
  <c r="DU69" i="134"/>
  <c r="DV69" i="134"/>
  <c r="DW69" i="134"/>
  <c r="DX69" i="134"/>
  <c r="DY69" i="134"/>
  <c r="DZ69" i="134"/>
  <c r="EA69" i="134"/>
  <c r="EB69" i="134"/>
  <c r="A88" i="134"/>
  <c r="BD61" i="134" l="1"/>
  <c r="BC61" i="134"/>
  <c r="BB61" i="134"/>
  <c r="BA61" i="134"/>
  <c r="AY61" i="134"/>
  <c r="AW61" i="134"/>
  <c r="AU61" i="134"/>
  <c r="AT61" i="134"/>
  <c r="AB83" i="135"/>
  <c r="D62" i="135"/>
  <c r="E62" i="135" s="1"/>
  <c r="F62" i="135" s="1"/>
  <c r="G62" i="135" s="1"/>
  <c r="H62" i="135" s="1"/>
  <c r="I62" i="135" s="1"/>
  <c r="J62" i="135" s="1"/>
  <c r="K62" i="135" s="1"/>
  <c r="L62" i="135" s="1"/>
  <c r="M62" i="135" s="1"/>
  <c r="N62" i="135" s="1"/>
  <c r="O62" i="135" s="1"/>
  <c r="P62" i="135" s="1"/>
  <c r="Q62" i="135" s="1"/>
  <c r="R62" i="135" s="1"/>
  <c r="S62" i="135" s="1"/>
  <c r="T62" i="135" s="1"/>
  <c r="U62" i="135" s="1"/>
  <c r="V62" i="135" s="1"/>
  <c r="W62" i="135" s="1"/>
  <c r="X62" i="135" s="1"/>
  <c r="Y62" i="135" s="1"/>
  <c r="Z62" i="135" s="1"/>
  <c r="AA62" i="135" s="1"/>
  <c r="AB62" i="135" s="1"/>
  <c r="AC62" i="135" s="1"/>
  <c r="AD62" i="135" s="1"/>
  <c r="AE62" i="135" s="1"/>
  <c r="AF62" i="135" s="1"/>
  <c r="AG62" i="135" s="1"/>
  <c r="AH62" i="135" s="1"/>
  <c r="AI62" i="135" s="1"/>
  <c r="AJ62" i="135" s="1"/>
  <c r="AC83" i="135" l="1"/>
  <c r="AI64" i="135"/>
  <c r="AI48" i="135"/>
  <c r="AD83" i="135" l="1"/>
  <c r="AE83" i="135" l="1"/>
  <c r="M697" i="130"/>
  <c r="M680" i="130"/>
  <c r="M306" i="130"/>
  <c r="M289" i="130"/>
  <c r="M288" i="130"/>
  <c r="AF83" i="135" l="1"/>
  <c r="N680" i="130"/>
  <c r="N697" i="130"/>
  <c r="D17" i="131"/>
  <c r="E17" i="131"/>
  <c r="D18" i="131"/>
  <c r="E18" i="131"/>
  <c r="D21" i="131"/>
  <c r="D22" i="131"/>
  <c r="H13" i="131"/>
  <c r="D13" i="131" s="1"/>
  <c r="H14" i="131"/>
  <c r="D14" i="131" s="1"/>
  <c r="H15" i="131"/>
  <c r="D15" i="131" s="1"/>
  <c r="H16" i="131"/>
  <c r="D16" i="131" s="1"/>
  <c r="H17" i="131"/>
  <c r="H18" i="131"/>
  <c r="H19" i="131"/>
  <c r="D19" i="131" s="1"/>
  <c r="H20" i="131"/>
  <c r="D20" i="131" s="1"/>
  <c r="H21" i="131"/>
  <c r="E21" i="131" s="1"/>
  <c r="H22" i="131"/>
  <c r="E22" i="131" s="1"/>
  <c r="H23" i="131"/>
  <c r="D23" i="131" s="1"/>
  <c r="H24" i="131"/>
  <c r="D24" i="131" s="1"/>
  <c r="H12" i="131"/>
  <c r="G25" i="131"/>
  <c r="AD673" i="130"/>
  <c r="W673" i="130"/>
  <c r="AD672" i="130"/>
  <c r="W672" i="130"/>
  <c r="AJ265" i="130"/>
  <c r="AI265" i="130"/>
  <c r="AH265" i="130"/>
  <c r="AG265" i="130"/>
  <c r="AE265" i="130"/>
  <c r="AD254" i="130"/>
  <c r="W254" i="130"/>
  <c r="N714" i="130"/>
  <c r="N705" i="130"/>
  <c r="N696" i="130"/>
  <c r="N695" i="130"/>
  <c r="N687" i="130"/>
  <c r="D12" i="131" l="1"/>
  <c r="E12" i="131"/>
  <c r="AG83" i="135"/>
  <c r="E24" i="131"/>
  <c r="E20" i="131"/>
  <c r="E16" i="131"/>
  <c r="H25" i="131"/>
  <c r="E23" i="131"/>
  <c r="E19" i="131"/>
  <c r="E15" i="131"/>
  <c r="E14" i="131"/>
  <c r="E13" i="131"/>
  <c r="AH83" i="135" l="1"/>
  <c r="AC61" i="134"/>
  <c r="AI83" i="135" l="1"/>
  <c r="EC172" i="135"/>
  <c r="EC157" i="135" s="1"/>
  <c r="EB172" i="135"/>
  <c r="EB157" i="135" s="1"/>
  <c r="EA172" i="135"/>
  <c r="EA157" i="135" s="1"/>
  <c r="DZ172" i="135"/>
  <c r="DZ157" i="135" s="1"/>
  <c r="DY172" i="135"/>
  <c r="DY157" i="135" s="1"/>
  <c r="DX172" i="135"/>
  <c r="DX157" i="135" s="1"/>
  <c r="DW172" i="135"/>
  <c r="DW157" i="135" s="1"/>
  <c r="DV172" i="135"/>
  <c r="DV157" i="135" s="1"/>
  <c r="DU172" i="135"/>
  <c r="DU157" i="135" s="1"/>
  <c r="DT172" i="135"/>
  <c r="DT157" i="135" s="1"/>
  <c r="DS172" i="135"/>
  <c r="DS157" i="135" s="1"/>
  <c r="DR172" i="135"/>
  <c r="DR157" i="135" s="1"/>
  <c r="DQ172" i="135"/>
  <c r="DQ157" i="135" s="1"/>
  <c r="DP172" i="135"/>
  <c r="DP157" i="135" s="1"/>
  <c r="DO172" i="135"/>
  <c r="DO157" i="135" s="1"/>
  <c r="DN172" i="135"/>
  <c r="DN157" i="135" s="1"/>
  <c r="DM172" i="135"/>
  <c r="DM157" i="135" s="1"/>
  <c r="DL172" i="135"/>
  <c r="DL157" i="135" s="1"/>
  <c r="DK172" i="135"/>
  <c r="DK157" i="135" s="1"/>
  <c r="DJ172" i="135"/>
  <c r="DJ157" i="135" s="1"/>
  <c r="DI172" i="135"/>
  <c r="DI157" i="135" s="1"/>
  <c r="DH172" i="135"/>
  <c r="DH157" i="135" s="1"/>
  <c r="DG172" i="135"/>
  <c r="DG157" i="135" s="1"/>
  <c r="DF172" i="135"/>
  <c r="DF157" i="135" s="1"/>
  <c r="DE172" i="135"/>
  <c r="DE157" i="135" s="1"/>
  <c r="DD172" i="135"/>
  <c r="DD157" i="135" s="1"/>
  <c r="DC172" i="135"/>
  <c r="DC157" i="135" s="1"/>
  <c r="DB172" i="135"/>
  <c r="DB157" i="135" s="1"/>
  <c r="DA172" i="135"/>
  <c r="DA157" i="135" s="1"/>
  <c r="CZ172" i="135"/>
  <c r="CZ157" i="135" s="1"/>
  <c r="CY172" i="135"/>
  <c r="CY157" i="135" s="1"/>
  <c r="CX172" i="135"/>
  <c r="CX157" i="135" s="1"/>
  <c r="CW172" i="135"/>
  <c r="CW157" i="135" s="1"/>
  <c r="CV172" i="135"/>
  <c r="CV157" i="135" s="1"/>
  <c r="CU172" i="135"/>
  <c r="CU157" i="135" s="1"/>
  <c r="CT172" i="135"/>
  <c r="CT157" i="135" s="1"/>
  <c r="CS172" i="135"/>
  <c r="CS157" i="135" s="1"/>
  <c r="CR172" i="135"/>
  <c r="CR157" i="135" s="1"/>
  <c r="CQ172" i="135"/>
  <c r="CQ157" i="135" s="1"/>
  <c r="CP172" i="135"/>
  <c r="CP157" i="135" s="1"/>
  <c r="CO172" i="135"/>
  <c r="CO157" i="135" s="1"/>
  <c r="CN172" i="135"/>
  <c r="CN157" i="135" s="1"/>
  <c r="CM172" i="135"/>
  <c r="CM157" i="135" s="1"/>
  <c r="CL172" i="135"/>
  <c r="CL157" i="135" s="1"/>
  <c r="CK172" i="135"/>
  <c r="CK157" i="135" s="1"/>
  <c r="CJ172" i="135"/>
  <c r="CJ157" i="135" s="1"/>
  <c r="CI172" i="135"/>
  <c r="CI157" i="135" s="1"/>
  <c r="CH172" i="135"/>
  <c r="CH157" i="135" s="1"/>
  <c r="CG172" i="135"/>
  <c r="CG157" i="135" s="1"/>
  <c r="CF172" i="135"/>
  <c r="CF157" i="135" s="1"/>
  <c r="CE172" i="135"/>
  <c r="CE157" i="135" s="1"/>
  <c r="CD172" i="135"/>
  <c r="CD157" i="135" s="1"/>
  <c r="CC172" i="135"/>
  <c r="CC157" i="135" s="1"/>
  <c r="CB172" i="135"/>
  <c r="CB157" i="135" s="1"/>
  <c r="CA172" i="135"/>
  <c r="CA157" i="135" s="1"/>
  <c r="BZ172" i="135"/>
  <c r="BZ157" i="135" s="1"/>
  <c r="BY172" i="135"/>
  <c r="BY157" i="135" s="1"/>
  <c r="BX172" i="135"/>
  <c r="BX157" i="135" s="1"/>
  <c r="BW172" i="135"/>
  <c r="BW157" i="135" s="1"/>
  <c r="BV172" i="135"/>
  <c r="BV157" i="135" s="1"/>
  <c r="BU172" i="135"/>
  <c r="BU157" i="135" s="1"/>
  <c r="BT172" i="135"/>
  <c r="BT157" i="135" s="1"/>
  <c r="BS172" i="135"/>
  <c r="BS157" i="135" s="1"/>
  <c r="BR172" i="135"/>
  <c r="BR157" i="135" s="1"/>
  <c r="BQ172" i="135"/>
  <c r="BQ157" i="135" s="1"/>
  <c r="BP172" i="135"/>
  <c r="BP157" i="135" s="1"/>
  <c r="BO172" i="135"/>
  <c r="BO157" i="135" s="1"/>
  <c r="BN172" i="135"/>
  <c r="BN157" i="135" s="1"/>
  <c r="BM172" i="135"/>
  <c r="BM157" i="135" s="1"/>
  <c r="BL172" i="135"/>
  <c r="BL157" i="135" s="1"/>
  <c r="BK172" i="135"/>
  <c r="BK157" i="135" s="1"/>
  <c r="BJ172" i="135"/>
  <c r="BJ157" i="135" s="1"/>
  <c r="BI172" i="135"/>
  <c r="BI157" i="135" s="1"/>
  <c r="BH172" i="135"/>
  <c r="BH157" i="135" s="1"/>
  <c r="BG172" i="135"/>
  <c r="BG157" i="135" s="1"/>
  <c r="BF172" i="135"/>
  <c r="BF157" i="135" s="1"/>
  <c r="BE172" i="135"/>
  <c r="BE157" i="135" s="1"/>
  <c r="BD172" i="135"/>
  <c r="BD157" i="135" s="1"/>
  <c r="BC172" i="135"/>
  <c r="BC157" i="135" s="1"/>
  <c r="BB172" i="135"/>
  <c r="BB157" i="135" s="1"/>
  <c r="BA172" i="135"/>
  <c r="BA157" i="135" s="1"/>
  <c r="AZ172" i="135"/>
  <c r="AZ157" i="135" s="1"/>
  <c r="AY172" i="135"/>
  <c r="AY157" i="135" s="1"/>
  <c r="AX172" i="135"/>
  <c r="AX157" i="135" s="1"/>
  <c r="AW172" i="135"/>
  <c r="AW157" i="135" s="1"/>
  <c r="AV172" i="135"/>
  <c r="AV157" i="135" s="1"/>
  <c r="AU172" i="135"/>
  <c r="AU157" i="135" s="1"/>
  <c r="AT172" i="135"/>
  <c r="AT157" i="135" s="1"/>
  <c r="AS172" i="135"/>
  <c r="AS157" i="135" s="1"/>
  <c r="AR172" i="135"/>
  <c r="AR157" i="135" s="1"/>
  <c r="AQ172" i="135"/>
  <c r="AQ157" i="135" s="1"/>
  <c r="AP172" i="135"/>
  <c r="AP157" i="135" s="1"/>
  <c r="AO172" i="135"/>
  <c r="AO157" i="135" s="1"/>
  <c r="AN172" i="135"/>
  <c r="AN157" i="135" s="1"/>
  <c r="AM172" i="135"/>
  <c r="AM157" i="135" s="1"/>
  <c r="AL172" i="135"/>
  <c r="AL157" i="135" s="1"/>
  <c r="AK172" i="135"/>
  <c r="AK157" i="135" s="1"/>
  <c r="AJ172" i="135"/>
  <c r="AJ157" i="135" s="1"/>
  <c r="AI172" i="135"/>
  <c r="AI157" i="135" s="1"/>
  <c r="AH172" i="135"/>
  <c r="AH157" i="135" s="1"/>
  <c r="AG172" i="135"/>
  <c r="AG157" i="135" s="1"/>
  <c r="AF172" i="135"/>
  <c r="AF157" i="135" s="1"/>
  <c r="AE172" i="135"/>
  <c r="AE157" i="135" s="1"/>
  <c r="AD172" i="135"/>
  <c r="AD157" i="135" s="1"/>
  <c r="AC172" i="135"/>
  <c r="AB172" i="135"/>
  <c r="AA172" i="135"/>
  <c r="Z172" i="135"/>
  <c r="Y172" i="135"/>
  <c r="X172" i="135"/>
  <c r="X169" i="135"/>
  <c r="W169" i="135"/>
  <c r="V169" i="135"/>
  <c r="U169" i="135"/>
  <c r="T169" i="135"/>
  <c r="S169" i="135"/>
  <c r="R169" i="135"/>
  <c r="D169" i="135"/>
  <c r="E169" i="135" s="1"/>
  <c r="D165" i="135"/>
  <c r="EC163" i="135"/>
  <c r="EC74" i="135" s="1"/>
  <c r="EB163" i="135"/>
  <c r="EB74" i="135" s="1"/>
  <c r="EA163" i="135"/>
  <c r="DZ163" i="135"/>
  <c r="DZ74" i="135" s="1"/>
  <c r="DY163" i="135"/>
  <c r="DY74" i="135" s="1"/>
  <c r="DX163" i="135"/>
  <c r="DX74" i="135" s="1"/>
  <c r="DW163" i="135"/>
  <c r="DW74" i="135" s="1"/>
  <c r="DV163" i="135"/>
  <c r="DV144" i="135" s="1"/>
  <c r="DU163" i="135"/>
  <c r="DU144" i="135" s="1"/>
  <c r="DT163" i="135"/>
  <c r="DT144" i="135" s="1"/>
  <c r="DS163" i="135"/>
  <c r="DS144" i="135" s="1"/>
  <c r="DS150" i="135" s="1"/>
  <c r="DS156" i="135" s="1"/>
  <c r="DS54" i="135" s="1"/>
  <c r="DS60" i="135" s="1"/>
  <c r="DS66" i="135" s="1"/>
  <c r="DR163" i="135"/>
  <c r="DR144" i="135" s="1"/>
  <c r="DQ163" i="135"/>
  <c r="DQ74" i="135" s="1"/>
  <c r="DP163" i="135"/>
  <c r="DO163" i="135"/>
  <c r="DO74" i="135" s="1"/>
  <c r="DN163" i="135"/>
  <c r="DN74" i="135" s="1"/>
  <c r="DM163" i="135"/>
  <c r="DL163" i="135"/>
  <c r="DL74" i="135" s="1"/>
  <c r="DK163" i="135"/>
  <c r="DK74" i="135" s="1"/>
  <c r="DJ163" i="135"/>
  <c r="DJ74" i="135" s="1"/>
  <c r="DI163" i="135"/>
  <c r="DI74" i="135" s="1"/>
  <c r="DH163" i="135"/>
  <c r="DH144" i="135" s="1"/>
  <c r="DH45" i="135" s="1"/>
  <c r="DG163" i="135"/>
  <c r="DG74" i="135" s="1"/>
  <c r="DF163" i="135"/>
  <c r="DF74" i="135" s="1"/>
  <c r="DE163" i="135"/>
  <c r="DE74" i="135" s="1"/>
  <c r="DD163" i="135"/>
  <c r="DD74" i="135" s="1"/>
  <c r="DC163" i="135"/>
  <c r="DC144" i="135" s="1"/>
  <c r="DB163" i="135"/>
  <c r="DA163" i="135"/>
  <c r="DA144" i="135" s="1"/>
  <c r="CZ163" i="135"/>
  <c r="CZ74" i="135" s="1"/>
  <c r="CY163" i="135"/>
  <c r="CX163" i="135"/>
  <c r="CX74" i="135" s="1"/>
  <c r="CW163" i="135"/>
  <c r="CW74" i="135" s="1"/>
  <c r="CV163" i="135"/>
  <c r="CV74" i="135" s="1"/>
  <c r="CU163" i="135"/>
  <c r="CU74" i="135" s="1"/>
  <c r="CT163" i="135"/>
  <c r="CT144" i="135" s="1"/>
  <c r="CT150" i="135" s="1"/>
  <c r="CT156" i="135" s="1"/>
  <c r="CT54" i="135" s="1"/>
  <c r="CT60" i="135" s="1"/>
  <c r="CT66" i="135" s="1"/>
  <c r="CS163" i="135"/>
  <c r="CS144" i="135" s="1"/>
  <c r="CS150" i="135" s="1"/>
  <c r="CS156" i="135" s="1"/>
  <c r="CS54" i="135" s="1"/>
  <c r="CS60" i="135" s="1"/>
  <c r="CS66" i="135" s="1"/>
  <c r="CR163" i="135"/>
  <c r="CR144" i="135" s="1"/>
  <c r="CQ163" i="135"/>
  <c r="CQ74" i="135" s="1"/>
  <c r="CP163" i="135"/>
  <c r="CP74" i="135" s="1"/>
  <c r="CO163" i="135"/>
  <c r="CO74" i="135" s="1"/>
  <c r="CN163" i="135"/>
  <c r="CM163" i="135"/>
  <c r="CM74" i="135" s="1"/>
  <c r="CL163" i="135"/>
  <c r="CL74" i="135" s="1"/>
  <c r="CK163" i="135"/>
  <c r="CJ163" i="135"/>
  <c r="CJ74" i="135" s="1"/>
  <c r="CI163" i="135"/>
  <c r="CI74" i="135" s="1"/>
  <c r="CH163" i="135"/>
  <c r="CH74" i="135" s="1"/>
  <c r="CG163" i="135"/>
  <c r="CG74" i="135" s="1"/>
  <c r="CF163" i="135"/>
  <c r="CF144" i="135" s="1"/>
  <c r="CE163" i="135"/>
  <c r="CE74" i="135" s="1"/>
  <c r="CD163" i="135"/>
  <c r="CD74" i="135" s="1"/>
  <c r="CC163" i="135"/>
  <c r="CC74" i="135" s="1"/>
  <c r="CB163" i="135"/>
  <c r="CB74" i="135" s="1"/>
  <c r="CA163" i="135"/>
  <c r="CA74" i="135" s="1"/>
  <c r="BZ163" i="135"/>
  <c r="BY163" i="135"/>
  <c r="BY74" i="135" s="1"/>
  <c r="BX163" i="135"/>
  <c r="BX144" i="135" s="1"/>
  <c r="BX45" i="135" s="1"/>
  <c r="BW163" i="135"/>
  <c r="BV163" i="135"/>
  <c r="BV74" i="135" s="1"/>
  <c r="BU163" i="135"/>
  <c r="BU74" i="135" s="1"/>
  <c r="BT163" i="135"/>
  <c r="BT74" i="135" s="1"/>
  <c r="BS163" i="135"/>
  <c r="BS74" i="135" s="1"/>
  <c r="BR163" i="135"/>
  <c r="BR144" i="135" s="1"/>
  <c r="BR150" i="135" s="1"/>
  <c r="BR156" i="135" s="1"/>
  <c r="BR54" i="135" s="1"/>
  <c r="BR60" i="135" s="1"/>
  <c r="BR66" i="135" s="1"/>
  <c r="BQ163" i="135"/>
  <c r="BQ144" i="135" s="1"/>
  <c r="BP163" i="135"/>
  <c r="BP144" i="135" s="1"/>
  <c r="BO163" i="135"/>
  <c r="BO144" i="135" s="1"/>
  <c r="BN163" i="135"/>
  <c r="BN144" i="135" s="1"/>
  <c r="BM163" i="135"/>
  <c r="BM144" i="135" s="1"/>
  <c r="BL163" i="135"/>
  <c r="BK163" i="135"/>
  <c r="BK74" i="135" s="1"/>
  <c r="BJ163" i="135"/>
  <c r="BJ74" i="135" s="1"/>
  <c r="BI163" i="135"/>
  <c r="BH163" i="135"/>
  <c r="BH74" i="135" s="1"/>
  <c r="BG163" i="135"/>
  <c r="BG74" i="135" s="1"/>
  <c r="BF163" i="135"/>
  <c r="BF74" i="135" s="1"/>
  <c r="BE163" i="135"/>
  <c r="BE74" i="135" s="1"/>
  <c r="BD163" i="135"/>
  <c r="BD74" i="135" s="1"/>
  <c r="BC163" i="135"/>
  <c r="BC74" i="135" s="1"/>
  <c r="BB163" i="135"/>
  <c r="BB74" i="135" s="1"/>
  <c r="BA163" i="135"/>
  <c r="BA74" i="135" s="1"/>
  <c r="AZ163" i="135"/>
  <c r="AZ74" i="135" s="1"/>
  <c r="AY163" i="135"/>
  <c r="AY74" i="135" s="1"/>
  <c r="AX163" i="135"/>
  <c r="AW163" i="135"/>
  <c r="AW144" i="135" s="1"/>
  <c r="AV163" i="135"/>
  <c r="AV74" i="135" s="1"/>
  <c r="AU163" i="135"/>
  <c r="AT163" i="135"/>
  <c r="AT74" i="135" s="1"/>
  <c r="AS163" i="135"/>
  <c r="AS74" i="135" s="1"/>
  <c r="AR163" i="135"/>
  <c r="AR74" i="135" s="1"/>
  <c r="AQ163" i="135"/>
  <c r="AQ74" i="135" s="1"/>
  <c r="AP163" i="135"/>
  <c r="AP74" i="135" s="1"/>
  <c r="AO163" i="135"/>
  <c r="AO144" i="135" s="1"/>
  <c r="AN163" i="135"/>
  <c r="AN144" i="135" s="1"/>
  <c r="AM163" i="135"/>
  <c r="AM144" i="135" s="1"/>
  <c r="AL163" i="135"/>
  <c r="AL144" i="135" s="1"/>
  <c r="AK163" i="135"/>
  <c r="AK144" i="135" s="1"/>
  <c r="AJ163" i="135"/>
  <c r="AI163" i="135"/>
  <c r="AI144" i="135" s="1"/>
  <c r="AH163" i="135"/>
  <c r="AH74" i="135" s="1"/>
  <c r="AG163" i="135"/>
  <c r="AF163" i="135"/>
  <c r="AF74" i="135" s="1"/>
  <c r="AE163" i="135"/>
  <c r="AE74" i="135" s="1"/>
  <c r="AD163" i="135"/>
  <c r="AD74" i="135" s="1"/>
  <c r="AC163" i="135"/>
  <c r="AC74" i="135" s="1"/>
  <c r="AB163" i="135"/>
  <c r="AB74" i="135" s="1"/>
  <c r="AA163" i="135"/>
  <c r="AA74" i="135" s="1"/>
  <c r="Z163" i="135"/>
  <c r="Z74" i="135" s="1"/>
  <c r="Y163" i="135"/>
  <c r="Y144" i="135" s="1"/>
  <c r="X163" i="135"/>
  <c r="X144" i="135" s="1"/>
  <c r="W163" i="135"/>
  <c r="W144" i="135" s="1"/>
  <c r="W150" i="135" s="1"/>
  <c r="W156" i="135" s="1"/>
  <c r="W54" i="135" s="1"/>
  <c r="W60" i="135" s="1"/>
  <c r="W66" i="135" s="1"/>
  <c r="V163" i="135"/>
  <c r="U163" i="135"/>
  <c r="U144" i="135" s="1"/>
  <c r="T163" i="135"/>
  <c r="T74" i="135" s="1"/>
  <c r="S163" i="135"/>
  <c r="R163" i="135"/>
  <c r="R74" i="135" s="1"/>
  <c r="Q163" i="135"/>
  <c r="Q74" i="135" s="1"/>
  <c r="P163" i="135"/>
  <c r="P74" i="135" s="1"/>
  <c r="O163" i="135"/>
  <c r="O74" i="135" s="1"/>
  <c r="N163" i="135"/>
  <c r="N74" i="135" s="1"/>
  <c r="M163" i="135"/>
  <c r="M74" i="135" s="1"/>
  <c r="L163" i="135"/>
  <c r="L144" i="135" s="1"/>
  <c r="L45" i="135" s="1"/>
  <c r="K163" i="135"/>
  <c r="K144" i="135" s="1"/>
  <c r="K45" i="135" s="1"/>
  <c r="J163" i="135"/>
  <c r="J144" i="135" s="1"/>
  <c r="I163" i="135"/>
  <c r="I144" i="135" s="1"/>
  <c r="H163" i="135"/>
  <c r="G163" i="135"/>
  <c r="G74" i="135" s="1"/>
  <c r="F163" i="135"/>
  <c r="F74" i="135" s="1"/>
  <c r="E163" i="135"/>
  <c r="D163" i="135"/>
  <c r="D74" i="135" s="1"/>
  <c r="D86" i="135"/>
  <c r="E86" i="135" s="1"/>
  <c r="F86" i="135" s="1"/>
  <c r="G86" i="135" s="1"/>
  <c r="D80" i="135"/>
  <c r="E80" i="135" s="1"/>
  <c r="F80" i="135" s="1"/>
  <c r="EC55" i="135"/>
  <c r="EB55" i="135"/>
  <c r="EA55" i="135"/>
  <c r="DZ55" i="135"/>
  <c r="DY55" i="135"/>
  <c r="DX55" i="135"/>
  <c r="DW55" i="135"/>
  <c r="DV55" i="135"/>
  <c r="DU55" i="135"/>
  <c r="DT55" i="135"/>
  <c r="DS55" i="135"/>
  <c r="DR55" i="135"/>
  <c r="DQ55" i="135"/>
  <c r="DP55" i="135"/>
  <c r="DO55" i="135"/>
  <c r="DN55" i="135"/>
  <c r="DM55" i="135"/>
  <c r="DL55" i="135"/>
  <c r="DK55" i="135"/>
  <c r="DJ55" i="135"/>
  <c r="DI55" i="135"/>
  <c r="DH55" i="135"/>
  <c r="DG55" i="135"/>
  <c r="DF55" i="135"/>
  <c r="DE55" i="135"/>
  <c r="DD55" i="135"/>
  <c r="DC55" i="135"/>
  <c r="DB55" i="135"/>
  <c r="DA55" i="135"/>
  <c r="CZ55" i="135"/>
  <c r="CY55" i="135"/>
  <c r="CX55" i="135"/>
  <c r="CW55" i="135"/>
  <c r="CV55" i="135"/>
  <c r="CU55" i="135"/>
  <c r="CT55" i="135"/>
  <c r="CS55" i="135"/>
  <c r="CR55" i="135"/>
  <c r="CQ55" i="135"/>
  <c r="CP55" i="135"/>
  <c r="CO55" i="135"/>
  <c r="CN55" i="135"/>
  <c r="CM55" i="135"/>
  <c r="CL55" i="135"/>
  <c r="CK55" i="135"/>
  <c r="CJ55" i="135"/>
  <c r="CI55" i="135"/>
  <c r="CH55" i="135"/>
  <c r="CG55" i="135"/>
  <c r="CF55" i="135"/>
  <c r="CE55" i="135"/>
  <c r="CD55" i="135"/>
  <c r="CC55" i="135"/>
  <c r="CB55" i="135"/>
  <c r="CA55" i="135"/>
  <c r="BZ55" i="135"/>
  <c r="BY55" i="135"/>
  <c r="BX55" i="135"/>
  <c r="BW55" i="135"/>
  <c r="BV55" i="135"/>
  <c r="BU55" i="135"/>
  <c r="BT55" i="135"/>
  <c r="BS55" i="135"/>
  <c r="BR55" i="135"/>
  <c r="BQ55" i="135"/>
  <c r="BP55" i="135"/>
  <c r="BO55" i="135"/>
  <c r="BN55" i="135"/>
  <c r="BM55" i="135"/>
  <c r="BL55" i="135"/>
  <c r="BK55" i="135"/>
  <c r="BJ55" i="135"/>
  <c r="BI55" i="135"/>
  <c r="BH55" i="135"/>
  <c r="BG55" i="135"/>
  <c r="BF55" i="135"/>
  <c r="BE55" i="135"/>
  <c r="D38" i="114" s="1"/>
  <c r="BD55" i="135"/>
  <c r="BC55" i="135"/>
  <c r="BB55" i="135"/>
  <c r="BA55" i="135"/>
  <c r="AZ55" i="135"/>
  <c r="AY55" i="135"/>
  <c r="AX55" i="135"/>
  <c r="AW55" i="135"/>
  <c r="AV55" i="135"/>
  <c r="AU55" i="135"/>
  <c r="AT55" i="135"/>
  <c r="AS55" i="135"/>
  <c r="AR55" i="135"/>
  <c r="AQ55" i="135"/>
  <c r="AP55" i="135"/>
  <c r="AO55" i="135"/>
  <c r="AN55" i="135"/>
  <c r="AM55" i="135"/>
  <c r="AL55" i="135"/>
  <c r="AK55" i="135"/>
  <c r="AJ55" i="135"/>
  <c r="AI55" i="135"/>
  <c r="AH55" i="135"/>
  <c r="AH57" i="135" s="1"/>
  <c r="AG55" i="135"/>
  <c r="AF55" i="135"/>
  <c r="AE55" i="135"/>
  <c r="AD55" i="135"/>
  <c r="AC55" i="135"/>
  <c r="AB55" i="135"/>
  <c r="AA55" i="135"/>
  <c r="Z55" i="135"/>
  <c r="Y55" i="135"/>
  <c r="X55" i="135"/>
  <c r="W55" i="135"/>
  <c r="V55" i="135"/>
  <c r="U55" i="135"/>
  <c r="T55" i="135"/>
  <c r="S55" i="135"/>
  <c r="R55" i="135"/>
  <c r="Q55" i="135"/>
  <c r="P55" i="135"/>
  <c r="O55" i="135"/>
  <c r="N55" i="135"/>
  <c r="M55" i="135"/>
  <c r="L55" i="135"/>
  <c r="K55" i="135"/>
  <c r="J55" i="135"/>
  <c r="I55" i="135"/>
  <c r="H55" i="135"/>
  <c r="G55" i="135"/>
  <c r="F55" i="135"/>
  <c r="E55" i="135"/>
  <c r="D55" i="135"/>
  <c r="D56" i="135" s="1"/>
  <c r="AE152" i="135"/>
  <c r="D152" i="135"/>
  <c r="E152" i="135" s="1"/>
  <c r="F152" i="135" s="1"/>
  <c r="G152" i="135" s="1"/>
  <c r="H152" i="135" s="1"/>
  <c r="I152" i="135" s="1"/>
  <c r="J152" i="135" s="1"/>
  <c r="J48" i="135" s="1"/>
  <c r="EC145" i="135"/>
  <c r="EB145" i="135"/>
  <c r="EA145" i="135"/>
  <c r="DZ145" i="135"/>
  <c r="DY145" i="135"/>
  <c r="DX145" i="135"/>
  <c r="DW145" i="135"/>
  <c r="DV145" i="135"/>
  <c r="DU145" i="135"/>
  <c r="DT145" i="135"/>
  <c r="DS145" i="135"/>
  <c r="DR145" i="135"/>
  <c r="DQ145" i="135"/>
  <c r="DP145" i="135"/>
  <c r="DO145" i="135"/>
  <c r="DN145" i="135"/>
  <c r="DM145" i="135"/>
  <c r="DL145" i="135"/>
  <c r="DK145" i="135"/>
  <c r="DJ145" i="135"/>
  <c r="DI145" i="135"/>
  <c r="DH145" i="135"/>
  <c r="DG145" i="135"/>
  <c r="DF145" i="135"/>
  <c r="DE145" i="135"/>
  <c r="DD145" i="135"/>
  <c r="DC145" i="135"/>
  <c r="DB145" i="135"/>
  <c r="DA145" i="135"/>
  <c r="CZ145" i="135"/>
  <c r="CY145" i="135"/>
  <c r="CX145" i="135"/>
  <c r="CW145" i="135"/>
  <c r="CV145" i="135"/>
  <c r="CU145" i="135"/>
  <c r="CT145" i="135"/>
  <c r="CS145" i="135"/>
  <c r="CR145" i="135"/>
  <c r="CQ145" i="135"/>
  <c r="CP145" i="135"/>
  <c r="CO145" i="135"/>
  <c r="CN145" i="135"/>
  <c r="CM145" i="135"/>
  <c r="CL145" i="135"/>
  <c r="CK145" i="135"/>
  <c r="CJ145" i="135"/>
  <c r="CI145" i="135"/>
  <c r="CH145" i="135"/>
  <c r="CG145" i="135"/>
  <c r="CF145" i="135"/>
  <c r="CE145" i="135"/>
  <c r="CD145" i="135"/>
  <c r="CC145" i="135"/>
  <c r="CB145" i="135"/>
  <c r="CA145" i="135"/>
  <c r="BZ145" i="135"/>
  <c r="BY145" i="135"/>
  <c r="BX145" i="135"/>
  <c r="BW145" i="135"/>
  <c r="BV145" i="135"/>
  <c r="BU145" i="135"/>
  <c r="BT145" i="135"/>
  <c r="BS145" i="135"/>
  <c r="BR145" i="135"/>
  <c r="BQ145" i="135"/>
  <c r="BP145" i="135"/>
  <c r="BO145" i="135"/>
  <c r="BN145" i="135"/>
  <c r="BM145" i="135"/>
  <c r="BL145" i="135"/>
  <c r="BK145" i="135"/>
  <c r="BJ145" i="135"/>
  <c r="BI145" i="135"/>
  <c r="BH145" i="135"/>
  <c r="BG145" i="135"/>
  <c r="BF145" i="135"/>
  <c r="BE145" i="135"/>
  <c r="BD145" i="135"/>
  <c r="BC145" i="135"/>
  <c r="BB145" i="135"/>
  <c r="BA145" i="135"/>
  <c r="AZ145" i="135"/>
  <c r="AY145" i="135"/>
  <c r="AX145" i="135"/>
  <c r="AW145" i="135"/>
  <c r="AV145" i="135"/>
  <c r="AU145" i="135"/>
  <c r="AT145" i="135"/>
  <c r="AS145" i="135"/>
  <c r="AR145" i="135"/>
  <c r="AQ145" i="135"/>
  <c r="AP145" i="135"/>
  <c r="AO145" i="135"/>
  <c r="AN145" i="135"/>
  <c r="AM145" i="135"/>
  <c r="AL145" i="135"/>
  <c r="AK145" i="135"/>
  <c r="AJ145" i="135"/>
  <c r="AI145" i="135"/>
  <c r="AH145" i="135"/>
  <c r="AG145" i="135"/>
  <c r="AF145" i="135"/>
  <c r="AE145" i="135"/>
  <c r="AD145" i="135"/>
  <c r="AC145" i="135"/>
  <c r="AB145" i="135"/>
  <c r="AA145" i="135"/>
  <c r="Z145" i="135"/>
  <c r="Y145" i="135"/>
  <c r="X145" i="135"/>
  <c r="W145" i="135"/>
  <c r="V145" i="135"/>
  <c r="U145" i="135"/>
  <c r="T145" i="135"/>
  <c r="S145" i="135"/>
  <c r="R145" i="135"/>
  <c r="Q145" i="135"/>
  <c r="P145" i="135"/>
  <c r="O145" i="135"/>
  <c r="N145" i="135"/>
  <c r="M145" i="135"/>
  <c r="L145" i="135"/>
  <c r="K145" i="135"/>
  <c r="J145" i="135"/>
  <c r="I145" i="135"/>
  <c r="H145" i="135"/>
  <c r="G145" i="135"/>
  <c r="F145" i="135"/>
  <c r="E145" i="135"/>
  <c r="D145" i="135"/>
  <c r="D146" i="135" s="1"/>
  <c r="D36" i="135"/>
  <c r="E36" i="135" s="1"/>
  <c r="F36" i="135" s="1"/>
  <c r="G36" i="135" s="1"/>
  <c r="H36" i="135" s="1"/>
  <c r="I36" i="135" s="1"/>
  <c r="J36" i="135" s="1"/>
  <c r="K36" i="135" s="1"/>
  <c r="L36" i="135" s="1"/>
  <c r="M36" i="135" s="1"/>
  <c r="N36" i="135" s="1"/>
  <c r="O36" i="135" s="1"/>
  <c r="EF31" i="135"/>
  <c r="EI25" i="135"/>
  <c r="EH25" i="135"/>
  <c r="EG25" i="135"/>
  <c r="EI21" i="135"/>
  <c r="EH21" i="135"/>
  <c r="EG21" i="135"/>
  <c r="EI17" i="135"/>
  <c r="EH17" i="135"/>
  <c r="EG17" i="135"/>
  <c r="EI13" i="135"/>
  <c r="EH13" i="135"/>
  <c r="EG13" i="135"/>
  <c r="EI9" i="135"/>
  <c r="EI32" i="135" s="1"/>
  <c r="EH9" i="135"/>
  <c r="EH32" i="135" s="1"/>
  <c r="EG9" i="135"/>
  <c r="EG32" i="135" s="1"/>
  <c r="EB76" i="134"/>
  <c r="EA76" i="134"/>
  <c r="DZ76" i="134"/>
  <c r="DY76" i="134"/>
  <c r="DX76" i="134"/>
  <c r="DW76" i="134"/>
  <c r="DV76" i="134"/>
  <c r="DU76" i="134"/>
  <c r="DT76" i="134"/>
  <c r="DS76" i="134"/>
  <c r="DR76" i="134"/>
  <c r="DQ76" i="134"/>
  <c r="DP76" i="134"/>
  <c r="DO76" i="134"/>
  <c r="DN76" i="134"/>
  <c r="DM76" i="134"/>
  <c r="DL76" i="134"/>
  <c r="DK76" i="134"/>
  <c r="DJ76" i="134"/>
  <c r="DI76" i="134"/>
  <c r="DH76" i="134"/>
  <c r="DF76" i="134"/>
  <c r="DD76" i="134"/>
  <c r="DB76" i="134"/>
  <c r="DA76" i="134"/>
  <c r="CZ76" i="134"/>
  <c r="CY76" i="134"/>
  <c r="CX76" i="134"/>
  <c r="CW76" i="134"/>
  <c r="CV76" i="134"/>
  <c r="CU76" i="134"/>
  <c r="CT76" i="134"/>
  <c r="CS76" i="134"/>
  <c r="CR76" i="134"/>
  <c r="CQ76" i="134"/>
  <c r="CO76" i="134"/>
  <c r="CN76" i="134"/>
  <c r="CM76" i="134"/>
  <c r="CL76" i="134"/>
  <c r="CK76" i="134"/>
  <c r="CJ76" i="134"/>
  <c r="CI76" i="134"/>
  <c r="CH76" i="134"/>
  <c r="CG76" i="134"/>
  <c r="CF76" i="134"/>
  <c r="CD76" i="134"/>
  <c r="CC76" i="134"/>
  <c r="CB76" i="134"/>
  <c r="CA76" i="134"/>
  <c r="BZ76" i="134"/>
  <c r="BY76" i="134"/>
  <c r="BX76" i="134"/>
  <c r="BW76" i="134"/>
  <c r="BV76" i="134"/>
  <c r="BU76" i="134"/>
  <c r="BT76" i="134"/>
  <c r="BS76" i="134"/>
  <c r="BR76" i="134"/>
  <c r="BQ76" i="134"/>
  <c r="BP76" i="134"/>
  <c r="BO76" i="134"/>
  <c r="BN76" i="134"/>
  <c r="BM76" i="134"/>
  <c r="BL76" i="134"/>
  <c r="BK76" i="134"/>
  <c r="BJ76" i="134"/>
  <c r="BI76" i="134"/>
  <c r="BH76" i="134"/>
  <c r="BG76" i="134"/>
  <c r="BF76" i="134"/>
  <c r="BE76" i="134"/>
  <c r="BD76" i="134"/>
  <c r="BC76" i="134"/>
  <c r="BB76" i="134"/>
  <c r="BA76" i="134"/>
  <c r="AY76" i="134"/>
  <c r="AX76" i="134"/>
  <c r="AW76" i="134"/>
  <c r="AU76" i="134"/>
  <c r="AT76" i="134"/>
  <c r="AG76" i="134"/>
  <c r="AF76" i="134"/>
  <c r="AE76" i="134"/>
  <c r="AD76" i="134"/>
  <c r="EB74" i="134"/>
  <c r="EA74" i="134"/>
  <c r="DZ74" i="134"/>
  <c r="DY74" i="134"/>
  <c r="DX74" i="134"/>
  <c r="DW74" i="134"/>
  <c r="DV74" i="134"/>
  <c r="DU74" i="134"/>
  <c r="DT74" i="134"/>
  <c r="DS74" i="134"/>
  <c r="DR74" i="134"/>
  <c r="DQ74" i="134"/>
  <c r="DP74" i="134"/>
  <c r="DO74" i="134"/>
  <c r="DN74" i="134"/>
  <c r="DM74" i="134"/>
  <c r="DL74" i="134"/>
  <c r="DK74" i="134"/>
  <c r="DJ74" i="134"/>
  <c r="DI74" i="134"/>
  <c r="DH74" i="134"/>
  <c r="DG74" i="134"/>
  <c r="DF74" i="134"/>
  <c r="DE74" i="134"/>
  <c r="DD74" i="134"/>
  <c r="DC74" i="134"/>
  <c r="DB74" i="134"/>
  <c r="DA74" i="134"/>
  <c r="CZ74" i="134"/>
  <c r="CY74" i="134"/>
  <c r="CX74" i="134"/>
  <c r="CW74" i="134"/>
  <c r="CV74" i="134"/>
  <c r="CU74" i="134"/>
  <c r="CT74" i="134"/>
  <c r="CS74" i="134"/>
  <c r="CR74" i="134"/>
  <c r="CQ74" i="134"/>
  <c r="CP74" i="134"/>
  <c r="CO74" i="134"/>
  <c r="CN74" i="134"/>
  <c r="CM74" i="134"/>
  <c r="CL74" i="134"/>
  <c r="CK74" i="134"/>
  <c r="CJ74" i="134"/>
  <c r="CI74" i="134"/>
  <c r="CH74" i="134"/>
  <c r="CG74" i="134"/>
  <c r="CF74" i="134"/>
  <c r="CE74" i="134"/>
  <c r="CD74" i="134"/>
  <c r="CC74" i="134"/>
  <c r="CB74" i="134"/>
  <c r="CA74" i="134"/>
  <c r="BZ74" i="134"/>
  <c r="BY74" i="134"/>
  <c r="BX74" i="134"/>
  <c r="BW74" i="134"/>
  <c r="BV74" i="134"/>
  <c r="BU74" i="134"/>
  <c r="BT74" i="134"/>
  <c r="BS74" i="134"/>
  <c r="BR74" i="134"/>
  <c r="BQ74" i="134"/>
  <c r="BP74" i="134"/>
  <c r="BO74" i="134"/>
  <c r="BN74" i="134"/>
  <c r="BM74" i="134"/>
  <c r="BL74" i="134"/>
  <c r="BK74" i="134"/>
  <c r="BJ74" i="134"/>
  <c r="BI74" i="134"/>
  <c r="BH74" i="134"/>
  <c r="BG74" i="134"/>
  <c r="BF74" i="134"/>
  <c r="BE74" i="134"/>
  <c r="BD74" i="134"/>
  <c r="BC74" i="134"/>
  <c r="BB74" i="134"/>
  <c r="BA74" i="134"/>
  <c r="AZ74" i="134"/>
  <c r="AY74" i="134"/>
  <c r="AX74" i="134"/>
  <c r="AW74" i="134"/>
  <c r="AV74" i="134"/>
  <c r="AU74" i="134"/>
  <c r="AT74" i="134"/>
  <c r="AS74" i="134"/>
  <c r="AR74" i="134"/>
  <c r="AQ74" i="134"/>
  <c r="AP74" i="134"/>
  <c r="AO74" i="134"/>
  <c r="AN74" i="134"/>
  <c r="AM74" i="134"/>
  <c r="AL74" i="134"/>
  <c r="AK74" i="134"/>
  <c r="AJ74" i="134"/>
  <c r="AI74" i="134"/>
  <c r="AH74" i="134"/>
  <c r="AG74" i="134"/>
  <c r="AF74" i="134"/>
  <c r="AE74" i="134"/>
  <c r="AD74" i="134"/>
  <c r="DY70" i="134"/>
  <c r="DX70" i="134"/>
  <c r="DW70" i="134"/>
  <c r="DV70" i="134"/>
  <c r="DU70" i="134"/>
  <c r="DT70" i="134"/>
  <c r="DS70" i="134"/>
  <c r="DR70" i="134"/>
  <c r="DQ70" i="134"/>
  <c r="DK70" i="134"/>
  <c r="DJ70" i="134"/>
  <c r="DI70" i="134"/>
  <c r="DH70" i="134"/>
  <c r="DG70" i="134"/>
  <c r="DF70" i="134"/>
  <c r="DE70" i="134"/>
  <c r="DD70" i="134"/>
  <c r="DC70" i="134"/>
  <c r="DB70" i="134"/>
  <c r="CW70" i="134"/>
  <c r="CV70" i="134"/>
  <c r="CU70" i="134"/>
  <c r="CT70" i="134"/>
  <c r="CS70" i="134"/>
  <c r="CR70" i="134"/>
  <c r="CQ70" i="134"/>
  <c r="CP70" i="134"/>
  <c r="CO70" i="134"/>
  <c r="CI70" i="134"/>
  <c r="CH70" i="134"/>
  <c r="CG70" i="134"/>
  <c r="CF70" i="134"/>
  <c r="CE70" i="134"/>
  <c r="CC70" i="134"/>
  <c r="CB70" i="134"/>
  <c r="CA70" i="134"/>
  <c r="BZ70" i="134"/>
  <c r="BU70" i="134"/>
  <c r="BT70" i="134"/>
  <c r="BS70" i="134"/>
  <c r="BR70" i="134"/>
  <c r="BQ70" i="134"/>
  <c r="BP70" i="134"/>
  <c r="BO70" i="134"/>
  <c r="BN70" i="134"/>
  <c r="BL70" i="134"/>
  <c r="BG70" i="134"/>
  <c r="BF70" i="134"/>
  <c r="BE70" i="134"/>
  <c r="BD70" i="134"/>
  <c r="BD62" i="134" s="1"/>
  <c r="BC70" i="134"/>
  <c r="BC62" i="134" s="1"/>
  <c r="BB70" i="134"/>
  <c r="BB62" i="134" s="1"/>
  <c r="BA70" i="134"/>
  <c r="AZ70" i="134"/>
  <c r="AY70" i="134"/>
  <c r="AS70" i="134"/>
  <c r="AM70" i="134"/>
  <c r="AK70" i="134"/>
  <c r="AE70" i="134"/>
  <c r="AD70" i="134"/>
  <c r="EB68" i="134"/>
  <c r="EA68" i="134"/>
  <c r="DZ68" i="134"/>
  <c r="DY68" i="134"/>
  <c r="DX68" i="134"/>
  <c r="DW68" i="134"/>
  <c r="DV68" i="134"/>
  <c r="DU68" i="134"/>
  <c r="DT68" i="134"/>
  <c r="DS68" i="134"/>
  <c r="DR68" i="134"/>
  <c r="DQ68" i="134"/>
  <c r="DP68" i="134"/>
  <c r="DO68" i="134"/>
  <c r="DN68" i="134"/>
  <c r="DM68" i="134"/>
  <c r="DL68" i="134"/>
  <c r="DK68" i="134"/>
  <c r="DJ68" i="134"/>
  <c r="DI68" i="134"/>
  <c r="DH68" i="134"/>
  <c r="DG68" i="134"/>
  <c r="DF68" i="134"/>
  <c r="DE68" i="134"/>
  <c r="DD68" i="134"/>
  <c r="DC68" i="134"/>
  <c r="DB68" i="134"/>
  <c r="DA68" i="134"/>
  <c r="CZ68" i="134"/>
  <c r="CY68" i="134"/>
  <c r="CX68" i="134"/>
  <c r="CW68" i="134"/>
  <c r="CV68" i="134"/>
  <c r="CU68" i="134"/>
  <c r="CT68" i="134"/>
  <c r="CS68" i="134"/>
  <c r="CR68" i="134"/>
  <c r="CQ68" i="134"/>
  <c r="CP68" i="134"/>
  <c r="CO68" i="134"/>
  <c r="CN68" i="134"/>
  <c r="CM68" i="134"/>
  <c r="CL68" i="134"/>
  <c r="CK68" i="134"/>
  <c r="CJ68" i="134"/>
  <c r="CI68" i="134"/>
  <c r="CH68" i="134"/>
  <c r="CG68" i="134"/>
  <c r="CF68" i="134"/>
  <c r="CE68" i="134"/>
  <c r="CD68" i="134"/>
  <c r="CC68" i="134"/>
  <c r="CB68" i="134"/>
  <c r="CA68" i="134"/>
  <c r="BZ68" i="134"/>
  <c r="BY68" i="134"/>
  <c r="BX68" i="134"/>
  <c r="BW68" i="134"/>
  <c r="BV68" i="134"/>
  <c r="BU68" i="134"/>
  <c r="BT68" i="134"/>
  <c r="BS68" i="134"/>
  <c r="BR68" i="134"/>
  <c r="BQ68" i="134"/>
  <c r="BP68" i="134"/>
  <c r="BO68" i="134"/>
  <c r="BN68" i="134"/>
  <c r="BM68" i="134"/>
  <c r="BL68" i="134"/>
  <c r="BK68" i="134"/>
  <c r="BJ68" i="134"/>
  <c r="BI68" i="134"/>
  <c r="BH68" i="134"/>
  <c r="BG68" i="134"/>
  <c r="BF68" i="134"/>
  <c r="BE68" i="134"/>
  <c r="BD68" i="134"/>
  <c r="BC68" i="134"/>
  <c r="BB68" i="134"/>
  <c r="BA68" i="134"/>
  <c r="AZ68" i="134"/>
  <c r="AY68" i="134"/>
  <c r="AX68" i="134"/>
  <c r="AW68" i="134"/>
  <c r="AV68" i="134"/>
  <c r="AU68" i="134"/>
  <c r="AT68" i="134"/>
  <c r="AS68" i="134"/>
  <c r="AR68" i="134"/>
  <c r="AQ68" i="134"/>
  <c r="AP68" i="134"/>
  <c r="AO68" i="134"/>
  <c r="AN68" i="134"/>
  <c r="AM68" i="134"/>
  <c r="AL68" i="134"/>
  <c r="AK68" i="134"/>
  <c r="AJ68" i="134"/>
  <c r="AI68" i="134"/>
  <c r="AH68" i="134"/>
  <c r="AG68" i="134"/>
  <c r="AF68" i="134"/>
  <c r="AE68" i="134"/>
  <c r="AD68" i="134"/>
  <c r="AD61" i="134"/>
  <c r="EB59" i="134"/>
  <c r="EA59" i="134"/>
  <c r="DZ59" i="134"/>
  <c r="DY59" i="134"/>
  <c r="DX59" i="134"/>
  <c r="DW59" i="134"/>
  <c r="DV59" i="134"/>
  <c r="DU59" i="134"/>
  <c r="DT59" i="134"/>
  <c r="DS59" i="134"/>
  <c r="DR59" i="134"/>
  <c r="DQ59" i="134"/>
  <c r="DP59" i="134"/>
  <c r="DO59" i="134"/>
  <c r="DN59" i="134"/>
  <c r="DM59" i="134"/>
  <c r="DL59" i="134"/>
  <c r="DK59" i="134"/>
  <c r="DJ59" i="134"/>
  <c r="DI59" i="134"/>
  <c r="DH59" i="134"/>
  <c r="DG59" i="134"/>
  <c r="DF59" i="134"/>
  <c r="DE59" i="134"/>
  <c r="DD59" i="134"/>
  <c r="DC59" i="134"/>
  <c r="DB59" i="134"/>
  <c r="DA59" i="134"/>
  <c r="CZ59" i="134"/>
  <c r="CY59" i="134"/>
  <c r="CX59" i="134"/>
  <c r="CW59" i="134"/>
  <c r="CV59" i="134"/>
  <c r="CU59" i="134"/>
  <c r="CT59" i="134"/>
  <c r="CS59" i="134"/>
  <c r="CR59" i="134"/>
  <c r="CQ59" i="134"/>
  <c r="CP59" i="134"/>
  <c r="CO59" i="134"/>
  <c r="CN59" i="134"/>
  <c r="CM59" i="134"/>
  <c r="CL59" i="134"/>
  <c r="CK59" i="134"/>
  <c r="CJ59" i="134"/>
  <c r="CI59" i="134"/>
  <c r="CH59" i="134"/>
  <c r="CG59" i="134"/>
  <c r="CF59" i="134"/>
  <c r="CE59" i="134"/>
  <c r="CD59" i="134"/>
  <c r="CC59" i="134"/>
  <c r="CB59" i="134"/>
  <c r="CA59" i="134"/>
  <c r="BZ59" i="134"/>
  <c r="BY59" i="134"/>
  <c r="BX59" i="134"/>
  <c r="BW59" i="134"/>
  <c r="BV59" i="134"/>
  <c r="BU59" i="134"/>
  <c r="BT59" i="134"/>
  <c r="BS59" i="134"/>
  <c r="BR59" i="134"/>
  <c r="BQ59" i="134"/>
  <c r="BP59" i="134"/>
  <c r="BO59" i="134"/>
  <c r="BN59" i="134"/>
  <c r="BM59" i="134"/>
  <c r="BL59" i="134"/>
  <c r="BK59" i="134"/>
  <c r="BJ59" i="134"/>
  <c r="BI59" i="134"/>
  <c r="BH59" i="134"/>
  <c r="BG59" i="134"/>
  <c r="BF59" i="134"/>
  <c r="BE59" i="134"/>
  <c r="BD59" i="134"/>
  <c r="BC59" i="134"/>
  <c r="BB59" i="134"/>
  <c r="BA59" i="134"/>
  <c r="AZ59" i="134"/>
  <c r="AY59" i="134"/>
  <c r="AX59" i="134"/>
  <c r="AW59" i="134"/>
  <c r="AV59" i="134"/>
  <c r="AU59" i="134"/>
  <c r="AT59" i="134"/>
  <c r="AS59" i="134"/>
  <c r="AR59" i="134"/>
  <c r="AQ59" i="134"/>
  <c r="AP59" i="134"/>
  <c r="AO59" i="134"/>
  <c r="AN59" i="134"/>
  <c r="AM59" i="134"/>
  <c r="AL59" i="134"/>
  <c r="AK59" i="134"/>
  <c r="AJ59" i="134"/>
  <c r="AI59" i="134"/>
  <c r="AH59" i="134"/>
  <c r="AG59" i="134"/>
  <c r="AF59" i="134"/>
  <c r="AE59" i="134"/>
  <c r="AD59" i="134"/>
  <c r="W334" i="130"/>
  <c r="W335" i="130"/>
  <c r="W333" i="130"/>
  <c r="M557" i="130"/>
  <c r="N557" i="130" s="1"/>
  <c r="M558" i="130"/>
  <c r="N558" i="130" s="1"/>
  <c r="M559" i="130"/>
  <c r="N559" i="130" s="1"/>
  <c r="M560" i="130"/>
  <c r="N560" i="130" s="1"/>
  <c r="M561" i="130"/>
  <c r="N561" i="130" s="1"/>
  <c r="M562" i="130"/>
  <c r="N562" i="130" s="1"/>
  <c r="M563" i="130"/>
  <c r="N563" i="130" s="1"/>
  <c r="M549" i="130"/>
  <c r="N549" i="130" s="1"/>
  <c r="M550" i="130"/>
  <c r="N550" i="130" s="1"/>
  <c r="M551" i="130"/>
  <c r="N551" i="130" s="1"/>
  <c r="M552" i="130"/>
  <c r="N552" i="130" s="1"/>
  <c r="M553" i="130"/>
  <c r="N553" i="130" s="1"/>
  <c r="M554" i="130"/>
  <c r="N554" i="130" s="1"/>
  <c r="M555" i="130"/>
  <c r="N555" i="130" s="1"/>
  <c r="M541" i="130"/>
  <c r="N541" i="130" s="1"/>
  <c r="M542" i="130"/>
  <c r="N542" i="130" s="1"/>
  <c r="M543" i="130"/>
  <c r="N543" i="130" s="1"/>
  <c r="M544" i="130"/>
  <c r="N544" i="130" s="1"/>
  <c r="M545" i="130"/>
  <c r="N545" i="130" s="1"/>
  <c r="M546" i="130"/>
  <c r="N546" i="130" s="1"/>
  <c r="M547" i="130"/>
  <c r="N547" i="130" s="1"/>
  <c r="M533" i="130"/>
  <c r="N533" i="130" s="1"/>
  <c r="M534" i="130"/>
  <c r="N534" i="130" s="1"/>
  <c r="M535" i="130"/>
  <c r="N535" i="130" s="1"/>
  <c r="M536" i="130"/>
  <c r="N536" i="130" s="1"/>
  <c r="M537" i="130"/>
  <c r="N537" i="130" s="1"/>
  <c r="M538" i="130"/>
  <c r="N538" i="130" s="1"/>
  <c r="M539" i="130"/>
  <c r="N539" i="130" s="1"/>
  <c r="M525" i="130"/>
  <c r="N525" i="130" s="1"/>
  <c r="M526" i="130"/>
  <c r="N526" i="130" s="1"/>
  <c r="M527" i="130"/>
  <c r="N527" i="130" s="1"/>
  <c r="M528" i="130"/>
  <c r="N528" i="130" s="1"/>
  <c r="M529" i="130"/>
  <c r="N529" i="130" s="1"/>
  <c r="M530" i="130"/>
  <c r="N530" i="130" s="1"/>
  <c r="M531" i="130"/>
  <c r="N531" i="130" s="1"/>
  <c r="M517" i="130"/>
  <c r="N517" i="130" s="1"/>
  <c r="M518" i="130"/>
  <c r="N518" i="130" s="1"/>
  <c r="M519" i="130"/>
  <c r="N519" i="130" s="1"/>
  <c r="M520" i="130"/>
  <c r="N520" i="130" s="1"/>
  <c r="M521" i="130"/>
  <c r="N521" i="130" s="1"/>
  <c r="M522" i="130"/>
  <c r="N522" i="130" s="1"/>
  <c r="M523" i="130"/>
  <c r="N523" i="130" s="1"/>
  <c r="M509" i="130"/>
  <c r="N509" i="130" s="1"/>
  <c r="M510" i="130"/>
  <c r="N510" i="130" s="1"/>
  <c r="M511" i="130"/>
  <c r="N511" i="130" s="1"/>
  <c r="M512" i="130"/>
  <c r="N512" i="130" s="1"/>
  <c r="M513" i="130"/>
  <c r="N513" i="130" s="1"/>
  <c r="M514" i="130"/>
  <c r="N514" i="130" s="1"/>
  <c r="M515" i="130"/>
  <c r="N515" i="130" s="1"/>
  <c r="M501" i="130"/>
  <c r="N501" i="130" s="1"/>
  <c r="M502" i="130"/>
  <c r="N502" i="130" s="1"/>
  <c r="M503" i="130"/>
  <c r="N503" i="130" s="1"/>
  <c r="M504" i="130"/>
  <c r="N504" i="130" s="1"/>
  <c r="M505" i="130"/>
  <c r="N505" i="130" s="1"/>
  <c r="M506" i="130"/>
  <c r="N506" i="130" s="1"/>
  <c r="M507" i="130"/>
  <c r="N507" i="130" s="1"/>
  <c r="M493" i="130"/>
  <c r="N493" i="130" s="1"/>
  <c r="M494" i="130"/>
  <c r="N494" i="130" s="1"/>
  <c r="M495" i="130"/>
  <c r="N495" i="130" s="1"/>
  <c r="M496" i="130"/>
  <c r="N496" i="130" s="1"/>
  <c r="M497" i="130"/>
  <c r="N497" i="130" s="1"/>
  <c r="M498" i="130"/>
  <c r="N498" i="130" s="1"/>
  <c r="M499" i="130"/>
  <c r="N499" i="130" s="1"/>
  <c r="M485" i="130"/>
  <c r="N485" i="130" s="1"/>
  <c r="M486" i="130"/>
  <c r="N486" i="130" s="1"/>
  <c r="M487" i="130"/>
  <c r="N487" i="130" s="1"/>
  <c r="M488" i="130"/>
  <c r="N488" i="130" s="1"/>
  <c r="M489" i="130"/>
  <c r="N489" i="130" s="1"/>
  <c r="M490" i="130"/>
  <c r="N490" i="130" s="1"/>
  <c r="M491" i="130"/>
  <c r="N491" i="130" s="1"/>
  <c r="M477" i="130"/>
  <c r="N477" i="130" s="1"/>
  <c r="M478" i="130"/>
  <c r="N478" i="130" s="1"/>
  <c r="M479" i="130"/>
  <c r="N479" i="130" s="1"/>
  <c r="M480" i="130"/>
  <c r="N480" i="130" s="1"/>
  <c r="M481" i="130"/>
  <c r="N481" i="130" s="1"/>
  <c r="M482" i="130"/>
  <c r="N482" i="130" s="1"/>
  <c r="M483" i="130"/>
  <c r="N483" i="130" s="1"/>
  <c r="M469" i="130"/>
  <c r="N469" i="130" s="1"/>
  <c r="M470" i="130"/>
  <c r="N470" i="130" s="1"/>
  <c r="M471" i="130"/>
  <c r="N471" i="130" s="1"/>
  <c r="M472" i="130"/>
  <c r="N472" i="130" s="1"/>
  <c r="M473" i="130"/>
  <c r="N473" i="130" s="1"/>
  <c r="M474" i="130"/>
  <c r="N474" i="130" s="1"/>
  <c r="M475" i="130"/>
  <c r="N475" i="130" s="1"/>
  <c r="M461" i="130"/>
  <c r="N461" i="130" s="1"/>
  <c r="M462" i="130"/>
  <c r="N462" i="130" s="1"/>
  <c r="M463" i="130"/>
  <c r="N463" i="130" s="1"/>
  <c r="M464" i="130"/>
  <c r="N464" i="130" s="1"/>
  <c r="M465" i="130"/>
  <c r="N465" i="130" s="1"/>
  <c r="M466" i="130"/>
  <c r="N466" i="130" s="1"/>
  <c r="M467" i="130"/>
  <c r="N467" i="130" s="1"/>
  <c r="M453" i="130"/>
  <c r="N453" i="130" s="1"/>
  <c r="M454" i="130"/>
  <c r="N454" i="130" s="1"/>
  <c r="M455" i="130"/>
  <c r="N455" i="130" s="1"/>
  <c r="M456" i="130"/>
  <c r="N456" i="130" s="1"/>
  <c r="M457" i="130"/>
  <c r="N457" i="130" s="1"/>
  <c r="M458" i="130"/>
  <c r="N458" i="130" s="1"/>
  <c r="M459" i="130"/>
  <c r="N459" i="130" s="1"/>
  <c r="M445" i="130"/>
  <c r="N445" i="130" s="1"/>
  <c r="M446" i="130"/>
  <c r="N446" i="130" s="1"/>
  <c r="M447" i="130"/>
  <c r="N447" i="130" s="1"/>
  <c r="M448" i="130"/>
  <c r="N448" i="130" s="1"/>
  <c r="M449" i="130"/>
  <c r="N449" i="130" s="1"/>
  <c r="M450" i="130"/>
  <c r="N450" i="130" s="1"/>
  <c r="M451" i="130"/>
  <c r="N451" i="130" s="1"/>
  <c r="M437" i="130"/>
  <c r="N437" i="130" s="1"/>
  <c r="M438" i="130"/>
  <c r="N438" i="130" s="1"/>
  <c r="M439" i="130"/>
  <c r="N439" i="130" s="1"/>
  <c r="M440" i="130"/>
  <c r="N440" i="130" s="1"/>
  <c r="M441" i="130"/>
  <c r="N441" i="130" s="1"/>
  <c r="M442" i="130"/>
  <c r="N442" i="130" s="1"/>
  <c r="M443" i="130"/>
  <c r="N443" i="130" s="1"/>
  <c r="M429" i="130"/>
  <c r="N429" i="130" s="1"/>
  <c r="M430" i="130"/>
  <c r="N430" i="130" s="1"/>
  <c r="M431" i="130"/>
  <c r="N431" i="130" s="1"/>
  <c r="M432" i="130"/>
  <c r="N432" i="130" s="1"/>
  <c r="M433" i="130"/>
  <c r="N433" i="130" s="1"/>
  <c r="M434" i="130"/>
  <c r="N434" i="130" s="1"/>
  <c r="M435" i="130"/>
  <c r="N435" i="130" s="1"/>
  <c r="M421" i="130"/>
  <c r="N421" i="130" s="1"/>
  <c r="M422" i="130"/>
  <c r="N422" i="130" s="1"/>
  <c r="M423" i="130"/>
  <c r="N423" i="130" s="1"/>
  <c r="M424" i="130"/>
  <c r="N424" i="130" s="1"/>
  <c r="M425" i="130"/>
  <c r="N425" i="130" s="1"/>
  <c r="M426" i="130"/>
  <c r="N426" i="130" s="1"/>
  <c r="M427" i="130"/>
  <c r="N427" i="130" s="1"/>
  <c r="M413" i="130"/>
  <c r="N413" i="130" s="1"/>
  <c r="M414" i="130"/>
  <c r="N414" i="130" s="1"/>
  <c r="M415" i="130"/>
  <c r="N415" i="130" s="1"/>
  <c r="M416" i="130"/>
  <c r="N416" i="130" s="1"/>
  <c r="M417" i="130"/>
  <c r="N417" i="130" s="1"/>
  <c r="M418" i="130"/>
  <c r="N418" i="130" s="1"/>
  <c r="M419" i="130"/>
  <c r="N419" i="130" s="1"/>
  <c r="M405" i="130"/>
  <c r="N405" i="130" s="1"/>
  <c r="M406" i="130"/>
  <c r="N406" i="130" s="1"/>
  <c r="M407" i="130"/>
  <c r="N407" i="130" s="1"/>
  <c r="M408" i="130"/>
  <c r="N408" i="130" s="1"/>
  <c r="M409" i="130"/>
  <c r="N409" i="130" s="1"/>
  <c r="M410" i="130"/>
  <c r="N410" i="130" s="1"/>
  <c r="M411" i="130"/>
  <c r="N411" i="130" s="1"/>
  <c r="M397" i="130"/>
  <c r="N397" i="130" s="1"/>
  <c r="M398" i="130"/>
  <c r="N398" i="130" s="1"/>
  <c r="M399" i="130"/>
  <c r="N399" i="130" s="1"/>
  <c r="M400" i="130"/>
  <c r="N400" i="130" s="1"/>
  <c r="M401" i="130"/>
  <c r="N401" i="130" s="1"/>
  <c r="M402" i="130"/>
  <c r="N402" i="130" s="1"/>
  <c r="M403" i="130"/>
  <c r="N403" i="130" s="1"/>
  <c r="M389" i="130"/>
  <c r="N389" i="130" s="1"/>
  <c r="M390" i="130"/>
  <c r="N390" i="130" s="1"/>
  <c r="M391" i="130"/>
  <c r="N391" i="130" s="1"/>
  <c r="M392" i="130"/>
  <c r="N392" i="130" s="1"/>
  <c r="M393" i="130"/>
  <c r="N393" i="130" s="1"/>
  <c r="M394" i="130"/>
  <c r="N394" i="130" s="1"/>
  <c r="M395" i="130"/>
  <c r="N395" i="130" s="1"/>
  <c r="M381" i="130"/>
  <c r="N381" i="130" s="1"/>
  <c r="M382" i="130"/>
  <c r="N382" i="130" s="1"/>
  <c r="M383" i="130"/>
  <c r="N383" i="130" s="1"/>
  <c r="M384" i="130"/>
  <c r="N384" i="130" s="1"/>
  <c r="M385" i="130"/>
  <c r="N385" i="130" s="1"/>
  <c r="M386" i="130"/>
  <c r="N386" i="130" s="1"/>
  <c r="M387" i="130"/>
  <c r="N387" i="130" s="1"/>
  <c r="M373" i="130"/>
  <c r="N373" i="130" s="1"/>
  <c r="M374" i="130"/>
  <c r="N374" i="130" s="1"/>
  <c r="M375" i="130"/>
  <c r="N375" i="130" s="1"/>
  <c r="M376" i="130"/>
  <c r="N376" i="130" s="1"/>
  <c r="M377" i="130"/>
  <c r="N377" i="130" s="1"/>
  <c r="M378" i="130"/>
  <c r="N378" i="130" s="1"/>
  <c r="M379" i="130"/>
  <c r="N379" i="130" s="1"/>
  <c r="M365" i="130"/>
  <c r="N365" i="130" s="1"/>
  <c r="M366" i="130"/>
  <c r="N366" i="130" s="1"/>
  <c r="M367" i="130"/>
  <c r="N367" i="130" s="1"/>
  <c r="M368" i="130"/>
  <c r="N368" i="130" s="1"/>
  <c r="M369" i="130"/>
  <c r="N369" i="130" s="1"/>
  <c r="M370" i="130"/>
  <c r="N370" i="130" s="1"/>
  <c r="M371" i="130"/>
  <c r="N371" i="130" s="1"/>
  <c r="M357" i="130"/>
  <c r="N357" i="130" s="1"/>
  <c r="M358" i="130"/>
  <c r="N358" i="130" s="1"/>
  <c r="M359" i="130"/>
  <c r="N359" i="130" s="1"/>
  <c r="M360" i="130"/>
  <c r="N360" i="130" s="1"/>
  <c r="M361" i="130"/>
  <c r="N361" i="130" s="1"/>
  <c r="M362" i="130"/>
  <c r="N362" i="130" s="1"/>
  <c r="M363" i="130"/>
  <c r="N363" i="130" s="1"/>
  <c r="M349" i="130"/>
  <c r="N349" i="130" s="1"/>
  <c r="M350" i="130"/>
  <c r="N350" i="130" s="1"/>
  <c r="M351" i="130"/>
  <c r="N351" i="130" s="1"/>
  <c r="M352" i="130"/>
  <c r="N352" i="130" s="1"/>
  <c r="M353" i="130"/>
  <c r="N353" i="130" s="1"/>
  <c r="M354" i="130"/>
  <c r="N354" i="130" s="1"/>
  <c r="M355" i="130"/>
  <c r="N355" i="130" s="1"/>
  <c r="M341" i="130"/>
  <c r="N341" i="130" s="1"/>
  <c r="M342" i="130"/>
  <c r="N342" i="130" s="1"/>
  <c r="M343" i="130"/>
  <c r="N343" i="130" s="1"/>
  <c r="M344" i="130"/>
  <c r="N344" i="130" s="1"/>
  <c r="M345" i="130"/>
  <c r="N345" i="130" s="1"/>
  <c r="M346" i="130"/>
  <c r="N346" i="130" s="1"/>
  <c r="M347" i="130"/>
  <c r="N347" i="130" s="1"/>
  <c r="M333" i="130"/>
  <c r="N333" i="130" s="1"/>
  <c r="M334" i="130"/>
  <c r="N334" i="130" s="1"/>
  <c r="M335" i="130"/>
  <c r="N335" i="130" s="1"/>
  <c r="M336" i="130"/>
  <c r="N336" i="130" s="1"/>
  <c r="M337" i="130"/>
  <c r="N337" i="130" s="1"/>
  <c r="M338" i="130"/>
  <c r="N338" i="130" s="1"/>
  <c r="M339" i="130"/>
  <c r="N339" i="130" s="1"/>
  <c r="M262" i="130"/>
  <c r="M325" i="130"/>
  <c r="N325" i="130" s="1"/>
  <c r="M326" i="130"/>
  <c r="N326" i="130" s="1"/>
  <c r="M327" i="130"/>
  <c r="N327" i="130" s="1"/>
  <c r="M328" i="130"/>
  <c r="N328" i="130" s="1"/>
  <c r="M329" i="130"/>
  <c r="N329" i="130" s="1"/>
  <c r="M330" i="130"/>
  <c r="N330" i="130" s="1"/>
  <c r="M331" i="130"/>
  <c r="N331" i="130" s="1"/>
  <c r="M332" i="130"/>
  <c r="N332" i="130" s="1"/>
  <c r="M340" i="130"/>
  <c r="N340" i="130" s="1"/>
  <c r="M348" i="130"/>
  <c r="N348" i="130" s="1"/>
  <c r="M356" i="130"/>
  <c r="N356" i="130" s="1"/>
  <c r="M364" i="130"/>
  <c r="N364" i="130" s="1"/>
  <c r="M372" i="130"/>
  <c r="N372" i="130" s="1"/>
  <c r="M380" i="130"/>
  <c r="N380" i="130" s="1"/>
  <c r="M388" i="130"/>
  <c r="N388" i="130" s="1"/>
  <c r="M396" i="130"/>
  <c r="N396" i="130" s="1"/>
  <c r="M404" i="130"/>
  <c r="N404" i="130" s="1"/>
  <c r="M412" i="130"/>
  <c r="N412" i="130" s="1"/>
  <c r="M420" i="130"/>
  <c r="N420" i="130" s="1"/>
  <c r="M428" i="130"/>
  <c r="N428" i="130" s="1"/>
  <c r="M436" i="130"/>
  <c r="N436" i="130" s="1"/>
  <c r="M444" i="130"/>
  <c r="N444" i="130" s="1"/>
  <c r="M452" i="130"/>
  <c r="N452" i="130" s="1"/>
  <c r="M460" i="130"/>
  <c r="N460" i="130" s="1"/>
  <c r="M468" i="130"/>
  <c r="N468" i="130" s="1"/>
  <c r="M476" i="130"/>
  <c r="N476" i="130" s="1"/>
  <c r="M484" i="130"/>
  <c r="N484" i="130" s="1"/>
  <c r="M492" i="130"/>
  <c r="N492" i="130" s="1"/>
  <c r="M500" i="130"/>
  <c r="N500" i="130" s="1"/>
  <c r="M508" i="130"/>
  <c r="N508" i="130" s="1"/>
  <c r="M516" i="130"/>
  <c r="N516" i="130" s="1"/>
  <c r="M524" i="130"/>
  <c r="N524" i="130" s="1"/>
  <c r="M532" i="130"/>
  <c r="N532" i="130" s="1"/>
  <c r="M540" i="130"/>
  <c r="N540" i="130" s="1"/>
  <c r="M548" i="130"/>
  <c r="N548" i="130" s="1"/>
  <c r="M556" i="130"/>
  <c r="N556" i="130" s="1"/>
  <c r="L724" i="130"/>
  <c r="M722" i="130"/>
  <c r="N722" i="130" s="1"/>
  <c r="M721" i="130"/>
  <c r="N721" i="130" s="1"/>
  <c r="M720" i="130"/>
  <c r="N720" i="130" s="1"/>
  <c r="M719" i="130"/>
  <c r="N719" i="130" s="1"/>
  <c r="M718" i="130"/>
  <c r="N718" i="130" s="1"/>
  <c r="M717" i="130"/>
  <c r="N717" i="130" s="1"/>
  <c r="M716" i="130"/>
  <c r="N716" i="130" s="1"/>
  <c r="M715" i="130"/>
  <c r="N715" i="130" s="1"/>
  <c r="M713" i="130"/>
  <c r="N713" i="130" s="1"/>
  <c r="M712" i="130"/>
  <c r="N712" i="130" s="1"/>
  <c r="M711" i="130"/>
  <c r="N711" i="130" s="1"/>
  <c r="M710" i="130"/>
  <c r="N710" i="130" s="1"/>
  <c r="M709" i="130"/>
  <c r="N709" i="130" s="1"/>
  <c r="M708" i="130"/>
  <c r="N708" i="130" s="1"/>
  <c r="M707" i="130"/>
  <c r="N707" i="130" s="1"/>
  <c r="M706" i="130"/>
  <c r="N706" i="130" s="1"/>
  <c r="M704" i="130"/>
  <c r="N704" i="130" s="1"/>
  <c r="M703" i="130"/>
  <c r="N703" i="130" s="1"/>
  <c r="M702" i="130"/>
  <c r="N702" i="130" s="1"/>
  <c r="M701" i="130"/>
  <c r="N701" i="130" s="1"/>
  <c r="M700" i="130"/>
  <c r="N700" i="130" s="1"/>
  <c r="M699" i="130"/>
  <c r="N699" i="130" s="1"/>
  <c r="M698" i="130"/>
  <c r="N698" i="130" s="1"/>
  <c r="M694" i="130"/>
  <c r="N694" i="130" s="1"/>
  <c r="M693" i="130"/>
  <c r="N693" i="130" s="1"/>
  <c r="M692" i="130"/>
  <c r="N692" i="130" s="1"/>
  <c r="M691" i="130"/>
  <c r="N691" i="130" s="1"/>
  <c r="M690" i="130"/>
  <c r="N690" i="130" s="1"/>
  <c r="M689" i="130"/>
  <c r="N689" i="130" s="1"/>
  <c r="M688" i="130"/>
  <c r="N688" i="130" s="1"/>
  <c r="M686" i="130"/>
  <c r="N686" i="130" s="1"/>
  <c r="M685" i="130"/>
  <c r="N685" i="130" s="1"/>
  <c r="M684" i="130"/>
  <c r="N684" i="130" s="1"/>
  <c r="M683" i="130"/>
  <c r="N683" i="130" s="1"/>
  <c r="M682" i="130"/>
  <c r="N682" i="130" s="1"/>
  <c r="M681" i="130"/>
  <c r="N681" i="130" s="1"/>
  <c r="M678" i="130"/>
  <c r="N678" i="130" s="1"/>
  <c r="M677" i="130"/>
  <c r="N677" i="130" s="1"/>
  <c r="M676" i="130"/>
  <c r="N676" i="130" s="1"/>
  <c r="M675" i="130"/>
  <c r="N675" i="130" s="1"/>
  <c r="M674" i="130"/>
  <c r="N674" i="130" s="1"/>
  <c r="M673" i="130"/>
  <c r="N673" i="130" s="1"/>
  <c r="M672" i="130"/>
  <c r="N672" i="130" s="1"/>
  <c r="M669" i="130"/>
  <c r="BA62" i="134" l="1"/>
  <c r="AY62" i="134"/>
  <c r="DH74" i="135"/>
  <c r="AJ83" i="135"/>
  <c r="DT74" i="135"/>
  <c r="DU74" i="135"/>
  <c r="DS74" i="135"/>
  <c r="DV74" i="135"/>
  <c r="N144" i="135"/>
  <c r="N150" i="135" s="1"/>
  <c r="N156" i="135" s="1"/>
  <c r="N54" i="135" s="1"/>
  <c r="N60" i="135" s="1"/>
  <c r="N66" i="135" s="1"/>
  <c r="CS74" i="135"/>
  <c r="CT74" i="135"/>
  <c r="DL60" i="134"/>
  <c r="BP60" i="134"/>
  <c r="BD60" i="134"/>
  <c r="AN60" i="134"/>
  <c r="DT60" i="134"/>
  <c r="CD60" i="134"/>
  <c r="BB60" i="134"/>
  <c r="DF60" i="134"/>
  <c r="CT60" i="134"/>
  <c r="CR60" i="134"/>
  <c r="BR60" i="134"/>
  <c r="CF74" i="135"/>
  <c r="M144" i="135"/>
  <c r="M150" i="135" s="1"/>
  <c r="M156" i="135" s="1"/>
  <c r="M54" i="135" s="1"/>
  <c r="M60" i="135" s="1"/>
  <c r="M66" i="135" s="1"/>
  <c r="DG144" i="135"/>
  <c r="DG150" i="135" s="1"/>
  <c r="DG156" i="135" s="1"/>
  <c r="DG54" i="135" s="1"/>
  <c r="DG60" i="135" s="1"/>
  <c r="DG66" i="135" s="1"/>
  <c r="AP144" i="135"/>
  <c r="AP150" i="135" s="1"/>
  <c r="AP156" i="135" s="1"/>
  <c r="AP54" i="135" s="1"/>
  <c r="AP60" i="135" s="1"/>
  <c r="AP66" i="135" s="1"/>
  <c r="DF144" i="135"/>
  <c r="DF150" i="135" s="1"/>
  <c r="DF156" i="135" s="1"/>
  <c r="DF54" i="135" s="1"/>
  <c r="DF60" i="135" s="1"/>
  <c r="DF66" i="135" s="1"/>
  <c r="BR74" i="135"/>
  <c r="BI60" i="134"/>
  <c r="AG60" i="134"/>
  <c r="AU60" i="134"/>
  <c r="BW60" i="134"/>
  <c r="CK60" i="134"/>
  <c r="DM60" i="134"/>
  <c r="BE60" i="134"/>
  <c r="BK60" i="134"/>
  <c r="BL60" i="134"/>
  <c r="AM60" i="134"/>
  <c r="BA60" i="134"/>
  <c r="BO60" i="134"/>
  <c r="CC60" i="134"/>
  <c r="CQ60" i="134"/>
  <c r="DE60" i="134"/>
  <c r="DS60" i="134"/>
  <c r="BS60" i="134"/>
  <c r="CU60" i="134"/>
  <c r="DW60" i="134"/>
  <c r="CI60" i="134"/>
  <c r="AF60" i="134"/>
  <c r="AT60" i="134"/>
  <c r="CX60" i="134"/>
  <c r="CY60" i="134"/>
  <c r="EA60" i="134"/>
  <c r="AW70" i="134"/>
  <c r="AW62" i="134" s="1"/>
  <c r="DA70" i="134"/>
  <c r="BH60" i="134"/>
  <c r="CJ60" i="134"/>
  <c r="DZ60" i="134"/>
  <c r="DG76" i="134"/>
  <c r="BX60" i="134"/>
  <c r="CL60" i="134"/>
  <c r="CZ60" i="134"/>
  <c r="EB60" i="134"/>
  <c r="BK70" i="134"/>
  <c r="AI60" i="134"/>
  <c r="AW60" i="134"/>
  <c r="CM60" i="134"/>
  <c r="DA60" i="134"/>
  <c r="AP60" i="134"/>
  <c r="CF60" i="134"/>
  <c r="DH60" i="134"/>
  <c r="DV60" i="134"/>
  <c r="AJ60" i="134"/>
  <c r="AX60" i="134"/>
  <c r="BZ60" i="134"/>
  <c r="CN60" i="134"/>
  <c r="DB60" i="134"/>
  <c r="DP60" i="134"/>
  <c r="AE62" i="134"/>
  <c r="BM70" i="134"/>
  <c r="AQ60" i="134"/>
  <c r="CG60" i="134"/>
  <c r="DI60" i="134"/>
  <c r="AY60" i="134"/>
  <c r="BM60" i="134"/>
  <c r="CA60" i="134"/>
  <c r="CO60" i="134"/>
  <c r="DC60" i="134"/>
  <c r="DQ60" i="134"/>
  <c r="AD60" i="134"/>
  <c r="AR60" i="134"/>
  <c r="BF60" i="134"/>
  <c r="BT60" i="134"/>
  <c r="CH60" i="134"/>
  <c r="CV60" i="134"/>
  <c r="DJ60" i="134"/>
  <c r="DX60" i="134"/>
  <c r="AK60" i="134"/>
  <c r="AL60" i="134"/>
  <c r="AZ60" i="134"/>
  <c r="BN60" i="134"/>
  <c r="CB60" i="134"/>
  <c r="CP60" i="134"/>
  <c r="DD60" i="134"/>
  <c r="DR60" i="134"/>
  <c r="BY70" i="134"/>
  <c r="AS60" i="134"/>
  <c r="DK60" i="134"/>
  <c r="DY60" i="134"/>
  <c r="AE60" i="134"/>
  <c r="BG60" i="134"/>
  <c r="BU60" i="134"/>
  <c r="CW60" i="134"/>
  <c r="BV60" i="134"/>
  <c r="DC76" i="134"/>
  <c r="AV60" i="134"/>
  <c r="DN60" i="134"/>
  <c r="BY60" i="134"/>
  <c r="AZ76" i="134"/>
  <c r="AZ62" i="134" s="1"/>
  <c r="BQ60" i="134"/>
  <c r="DG60" i="134"/>
  <c r="DP70" i="134"/>
  <c r="CP76" i="134"/>
  <c r="AH60" i="134"/>
  <c r="AO60" i="134"/>
  <c r="CS60" i="134"/>
  <c r="CN70" i="134"/>
  <c r="DE76" i="134"/>
  <c r="AE61" i="134"/>
  <c r="CD70" i="134"/>
  <c r="BJ60" i="134"/>
  <c r="DO60" i="134"/>
  <c r="CM70" i="134"/>
  <c r="BC60" i="134"/>
  <c r="CE60" i="134"/>
  <c r="DU60" i="134"/>
  <c r="AJ70" i="134"/>
  <c r="DO70" i="134"/>
  <c r="CR74" i="135"/>
  <c r="DR74" i="135"/>
  <c r="AR144" i="135"/>
  <c r="AR150" i="135" s="1"/>
  <c r="AR156" i="135" s="1"/>
  <c r="AR54" i="135" s="1"/>
  <c r="AR60" i="135" s="1"/>
  <c r="AR66" i="135" s="1"/>
  <c r="AS144" i="135"/>
  <c r="AS150" i="135" s="1"/>
  <c r="AS156" i="135" s="1"/>
  <c r="AS54" i="135" s="1"/>
  <c r="AS60" i="135" s="1"/>
  <c r="AS66" i="135" s="1"/>
  <c r="O144" i="135"/>
  <c r="O45" i="135" s="1"/>
  <c r="BT144" i="135"/>
  <c r="BT150" i="135" s="1"/>
  <c r="BT156" i="135" s="1"/>
  <c r="BT54" i="135" s="1"/>
  <c r="BT60" i="135" s="1"/>
  <c r="BT66" i="135" s="1"/>
  <c r="DX144" i="135"/>
  <c r="DX150" i="135" s="1"/>
  <c r="DX156" i="135" s="1"/>
  <c r="DX54" i="135" s="1"/>
  <c r="DX60" i="135" s="1"/>
  <c r="DX66" i="135" s="1"/>
  <c r="DK144" i="135"/>
  <c r="DK150" i="135" s="1"/>
  <c r="DK156" i="135" s="1"/>
  <c r="DK54" i="135" s="1"/>
  <c r="DK60" i="135" s="1"/>
  <c r="DK66" i="135" s="1"/>
  <c r="P144" i="135"/>
  <c r="P45" i="135" s="1"/>
  <c r="BU144" i="135"/>
  <c r="BU150" i="135" s="1"/>
  <c r="BU156" i="135" s="1"/>
  <c r="BU54" i="135" s="1"/>
  <c r="BU60" i="135" s="1"/>
  <c r="BU66" i="135" s="1"/>
  <c r="DY144" i="135"/>
  <c r="DY150" i="135" s="1"/>
  <c r="DY156" i="135" s="1"/>
  <c r="DY54" i="135" s="1"/>
  <c r="DY60" i="135" s="1"/>
  <c r="DY66" i="135" s="1"/>
  <c r="E56" i="135"/>
  <c r="F56" i="135" s="1"/>
  <c r="G56" i="135" s="1"/>
  <c r="H56" i="135" s="1"/>
  <c r="BS144" i="135"/>
  <c r="BS150" i="135" s="1"/>
  <c r="BS156" i="135" s="1"/>
  <c r="BS54" i="135" s="1"/>
  <c r="BS60" i="135" s="1"/>
  <c r="BS66" i="135" s="1"/>
  <c r="Q144" i="135"/>
  <c r="Q150" i="135" s="1"/>
  <c r="Q156" i="135" s="1"/>
  <c r="Q54" i="135" s="1"/>
  <c r="Q60" i="135" s="1"/>
  <c r="Q66" i="135" s="1"/>
  <c r="CH144" i="135"/>
  <c r="CH150" i="135" s="1"/>
  <c r="CH156" i="135" s="1"/>
  <c r="CH54" i="135" s="1"/>
  <c r="CH60" i="135" s="1"/>
  <c r="CH66" i="135" s="1"/>
  <c r="AD144" i="135"/>
  <c r="AD150" i="135" s="1"/>
  <c r="AD156" i="135" s="1"/>
  <c r="AD54" i="135" s="1"/>
  <c r="AD60" i="135" s="1"/>
  <c r="AD66" i="135" s="1"/>
  <c r="BF144" i="135"/>
  <c r="BF150" i="135" s="1"/>
  <c r="BF156" i="135" s="1"/>
  <c r="BF54" i="135" s="1"/>
  <c r="BF60" i="135" s="1"/>
  <c r="BF66" i="135" s="1"/>
  <c r="BG144" i="135"/>
  <c r="BG45" i="135" s="1"/>
  <c r="DJ144" i="135"/>
  <c r="DJ150" i="135" s="1"/>
  <c r="DJ156" i="135" s="1"/>
  <c r="DJ54" i="135" s="1"/>
  <c r="DJ60" i="135" s="1"/>
  <c r="DJ66" i="135" s="1"/>
  <c r="AC144" i="135"/>
  <c r="AC150" i="135" s="1"/>
  <c r="AC156" i="135" s="1"/>
  <c r="AC54" i="135" s="1"/>
  <c r="AC60" i="135" s="1"/>
  <c r="AC66" i="135" s="1"/>
  <c r="AE144" i="135"/>
  <c r="AE150" i="135" s="1"/>
  <c r="AE156" i="135" s="1"/>
  <c r="AE54" i="135" s="1"/>
  <c r="AE60" i="135" s="1"/>
  <c r="AE66" i="135" s="1"/>
  <c r="CU144" i="135"/>
  <c r="CU45" i="135" s="1"/>
  <c r="DI144" i="135"/>
  <c r="DI45" i="135" s="1"/>
  <c r="CI144" i="135"/>
  <c r="CI150" i="135" s="1"/>
  <c r="CI156" i="135" s="1"/>
  <c r="CI54" i="135" s="1"/>
  <c r="CI60" i="135" s="1"/>
  <c r="CI66" i="135" s="1"/>
  <c r="CV144" i="135"/>
  <c r="CV150" i="135" s="1"/>
  <c r="CV156" i="135" s="1"/>
  <c r="CV54" i="135" s="1"/>
  <c r="CV60" i="135" s="1"/>
  <c r="CV66" i="135" s="1"/>
  <c r="AQ144" i="135"/>
  <c r="AQ150" i="135" s="1"/>
  <c r="AQ156" i="135" s="1"/>
  <c r="AQ54" i="135" s="1"/>
  <c r="AQ60" i="135" s="1"/>
  <c r="AQ66" i="135" s="1"/>
  <c r="CW144" i="135"/>
  <c r="CW150" i="135" s="1"/>
  <c r="CW156" i="135" s="1"/>
  <c r="CW54" i="135" s="1"/>
  <c r="CW60" i="135" s="1"/>
  <c r="CW66" i="135" s="1"/>
  <c r="L74" i="135"/>
  <c r="DE144" i="135"/>
  <c r="DE150" i="135" s="1"/>
  <c r="DE156" i="135" s="1"/>
  <c r="DE54" i="135" s="1"/>
  <c r="DE60" i="135" s="1"/>
  <c r="DE66" i="135" s="1"/>
  <c r="BJ144" i="135"/>
  <c r="BJ45" i="135" s="1"/>
  <c r="BK144" i="135"/>
  <c r="BK45" i="135" s="1"/>
  <c r="J74" i="135"/>
  <c r="K74" i="135"/>
  <c r="EB144" i="135"/>
  <c r="EB45" i="135" s="1"/>
  <c r="CR150" i="135"/>
  <c r="CR156" i="135" s="1"/>
  <c r="CR54" i="135" s="1"/>
  <c r="CR60" i="135" s="1"/>
  <c r="CR66" i="135" s="1"/>
  <c r="CR45" i="135"/>
  <c r="CL144" i="135"/>
  <c r="CL150" i="135" s="1"/>
  <c r="CL156" i="135" s="1"/>
  <c r="CL54" i="135" s="1"/>
  <c r="CL60" i="135" s="1"/>
  <c r="CL66" i="135" s="1"/>
  <c r="CT45" i="135"/>
  <c r="BM74" i="135"/>
  <c r="CO144" i="135"/>
  <c r="CO45" i="135" s="1"/>
  <c r="BN74" i="135"/>
  <c r="CZ144" i="135"/>
  <c r="CZ150" i="135" s="1"/>
  <c r="CZ156" i="135" s="1"/>
  <c r="CZ54" i="135" s="1"/>
  <c r="CZ60" i="135" s="1"/>
  <c r="CZ66" i="135" s="1"/>
  <c r="CM144" i="135"/>
  <c r="CM45" i="135" s="1"/>
  <c r="F144" i="135"/>
  <c r="F150" i="135" s="1"/>
  <c r="F156" i="135" s="1"/>
  <c r="F54" i="135" s="1"/>
  <c r="F60" i="135" s="1"/>
  <c r="F66" i="135" s="1"/>
  <c r="CP144" i="135"/>
  <c r="CP150" i="135" s="1"/>
  <c r="CP156" i="135" s="1"/>
  <c r="CP54" i="135" s="1"/>
  <c r="CP60" i="135" s="1"/>
  <c r="CP66" i="135" s="1"/>
  <c r="BO74" i="135"/>
  <c r="CS45" i="135"/>
  <c r="CQ144" i="135"/>
  <c r="BP74" i="135"/>
  <c r="BQ74" i="135"/>
  <c r="CF45" i="135"/>
  <c r="CF150" i="135"/>
  <c r="CF156" i="135" s="1"/>
  <c r="CF54" i="135" s="1"/>
  <c r="CF60" i="135" s="1"/>
  <c r="CF66" i="135" s="1"/>
  <c r="DV150" i="135"/>
  <c r="DV156" i="135" s="1"/>
  <c r="DV54" i="135" s="1"/>
  <c r="DV60" i="135" s="1"/>
  <c r="DV66" i="135" s="1"/>
  <c r="DV45" i="135"/>
  <c r="DU150" i="135"/>
  <c r="DU156" i="135" s="1"/>
  <c r="DU54" i="135" s="1"/>
  <c r="DU60" i="135" s="1"/>
  <c r="DU66" i="135" s="1"/>
  <c r="DU45" i="135"/>
  <c r="D144" i="135"/>
  <c r="D45" i="135" s="1"/>
  <c r="BH144" i="135"/>
  <c r="BH45" i="135" s="1"/>
  <c r="CJ144" i="135"/>
  <c r="CJ150" i="135" s="1"/>
  <c r="CJ156" i="135" s="1"/>
  <c r="CJ54" i="135" s="1"/>
  <c r="CJ60" i="135" s="1"/>
  <c r="CJ66" i="135" s="1"/>
  <c r="DZ144" i="135"/>
  <c r="DZ45" i="135" s="1"/>
  <c r="AF144" i="135"/>
  <c r="AF45" i="135" s="1"/>
  <c r="AH144" i="135"/>
  <c r="L150" i="135"/>
  <c r="L156" i="135" s="1"/>
  <c r="L54" i="135" s="1"/>
  <c r="L60" i="135" s="1"/>
  <c r="L66" i="135" s="1"/>
  <c r="BV144" i="135"/>
  <c r="BV150" i="135" s="1"/>
  <c r="BV156" i="135" s="1"/>
  <c r="BV54" i="135" s="1"/>
  <c r="BV60" i="135" s="1"/>
  <c r="BV66" i="135" s="1"/>
  <c r="DL144" i="135"/>
  <c r="DL45" i="135" s="1"/>
  <c r="AI74" i="135"/>
  <c r="BX74" i="135"/>
  <c r="DN144" i="135"/>
  <c r="AK74" i="135"/>
  <c r="R144" i="135"/>
  <c r="R150" i="135" s="1"/>
  <c r="R156" i="135" s="1"/>
  <c r="R54" i="135" s="1"/>
  <c r="R60" i="135" s="1"/>
  <c r="R66" i="135" s="1"/>
  <c r="AV144" i="135"/>
  <c r="BY144" i="135"/>
  <c r="BY45" i="135" s="1"/>
  <c r="AL74" i="135"/>
  <c r="T144" i="135"/>
  <c r="BD144" i="135"/>
  <c r="AM74" i="135"/>
  <c r="AT144" i="135"/>
  <c r="AT45" i="135" s="1"/>
  <c r="BR45" i="135"/>
  <c r="AA144" i="135"/>
  <c r="AA150" i="135" s="1"/>
  <c r="AA156" i="135" s="1"/>
  <c r="AA54" i="135" s="1"/>
  <c r="AA60" i="135" s="1"/>
  <c r="AA66" i="135" s="1"/>
  <c r="BE144" i="135"/>
  <c r="CG144" i="135"/>
  <c r="DW144" i="135"/>
  <c r="DW150" i="135" s="1"/>
  <c r="DW156" i="135" s="1"/>
  <c r="DW54" i="135" s="1"/>
  <c r="DW60" i="135" s="1"/>
  <c r="DW66" i="135" s="1"/>
  <c r="AN74" i="135"/>
  <c r="D48" i="135"/>
  <c r="AB144" i="135"/>
  <c r="AB150" i="135" s="1"/>
  <c r="AB156" i="135" s="1"/>
  <c r="AB54" i="135" s="1"/>
  <c r="AB60" i="135" s="1"/>
  <c r="AB66" i="135" s="1"/>
  <c r="CX144" i="135"/>
  <c r="AO74" i="135"/>
  <c r="U45" i="135"/>
  <c r="U150" i="135"/>
  <c r="U156" i="135" s="1"/>
  <c r="U54" i="135" s="1"/>
  <c r="U60" i="135" s="1"/>
  <c r="U66" i="135" s="1"/>
  <c r="AI45" i="135"/>
  <c r="AI150" i="135"/>
  <c r="AI156" i="135" s="1"/>
  <c r="AI54" i="135" s="1"/>
  <c r="AI60" i="135" s="1"/>
  <c r="AI66" i="135" s="1"/>
  <c r="AW150" i="135"/>
  <c r="AW156" i="135" s="1"/>
  <c r="AW54" i="135" s="1"/>
  <c r="AW60" i="135" s="1"/>
  <c r="AW66" i="135" s="1"/>
  <c r="AW45" i="135"/>
  <c r="I150" i="135"/>
  <c r="I156" i="135" s="1"/>
  <c r="I54" i="135" s="1"/>
  <c r="I60" i="135" s="1"/>
  <c r="I66" i="135" s="1"/>
  <c r="I45" i="135"/>
  <c r="AK150" i="135"/>
  <c r="AK156" i="135" s="1"/>
  <c r="AK54" i="135" s="1"/>
  <c r="AK60" i="135" s="1"/>
  <c r="AK66" i="135" s="1"/>
  <c r="AK45" i="135"/>
  <c r="BM45" i="135"/>
  <c r="BM150" i="135"/>
  <c r="BM156" i="135" s="1"/>
  <c r="BM54" i="135" s="1"/>
  <c r="BM60" i="135" s="1"/>
  <c r="BM66" i="135" s="1"/>
  <c r="J150" i="135"/>
  <c r="J156" i="135" s="1"/>
  <c r="J54" i="135" s="1"/>
  <c r="J60" i="135" s="1"/>
  <c r="J66" i="135" s="1"/>
  <c r="J45" i="135"/>
  <c r="X150" i="135"/>
  <c r="X156" i="135" s="1"/>
  <c r="X54" i="135" s="1"/>
  <c r="X60" i="135" s="1"/>
  <c r="X66" i="135" s="1"/>
  <c r="X45" i="135"/>
  <c r="AL45" i="135"/>
  <c r="AL150" i="135"/>
  <c r="AL156" i="135" s="1"/>
  <c r="AL54" i="135" s="1"/>
  <c r="AL60" i="135" s="1"/>
  <c r="AL66" i="135" s="1"/>
  <c r="BN150" i="135"/>
  <c r="BN156" i="135" s="1"/>
  <c r="BN54" i="135" s="1"/>
  <c r="BN60" i="135" s="1"/>
  <c r="BN66" i="135" s="1"/>
  <c r="BN45" i="135"/>
  <c r="DR150" i="135"/>
  <c r="DR156" i="135" s="1"/>
  <c r="DR54" i="135" s="1"/>
  <c r="DR60" i="135" s="1"/>
  <c r="DR66" i="135" s="1"/>
  <c r="DR45" i="135"/>
  <c r="Y150" i="135"/>
  <c r="Y156" i="135" s="1"/>
  <c r="Y54" i="135" s="1"/>
  <c r="Y60" i="135" s="1"/>
  <c r="Y66" i="135" s="1"/>
  <c r="Y45" i="135"/>
  <c r="AM150" i="135"/>
  <c r="AM156" i="135" s="1"/>
  <c r="AM54" i="135" s="1"/>
  <c r="AM60" i="135" s="1"/>
  <c r="AM66" i="135" s="1"/>
  <c r="AM45" i="135"/>
  <c r="BO45" i="135"/>
  <c r="BO150" i="135"/>
  <c r="BO156" i="135" s="1"/>
  <c r="BO54" i="135" s="1"/>
  <c r="BO60" i="135" s="1"/>
  <c r="BO66" i="135" s="1"/>
  <c r="AN150" i="135"/>
  <c r="AN156" i="135" s="1"/>
  <c r="AN54" i="135" s="1"/>
  <c r="AN60" i="135" s="1"/>
  <c r="AN66" i="135" s="1"/>
  <c r="AN45" i="135"/>
  <c r="BP150" i="135"/>
  <c r="BP156" i="135" s="1"/>
  <c r="BP54" i="135" s="1"/>
  <c r="BP60" i="135" s="1"/>
  <c r="BP66" i="135" s="1"/>
  <c r="BP45" i="135"/>
  <c r="DT150" i="135"/>
  <c r="DT156" i="135" s="1"/>
  <c r="DT54" i="135" s="1"/>
  <c r="DT60" i="135" s="1"/>
  <c r="DT66" i="135" s="1"/>
  <c r="DT45" i="135"/>
  <c r="AO150" i="135"/>
  <c r="AO156" i="135" s="1"/>
  <c r="AO54" i="135" s="1"/>
  <c r="AO60" i="135" s="1"/>
  <c r="AO66" i="135" s="1"/>
  <c r="AO45" i="135"/>
  <c r="BQ150" i="135"/>
  <c r="BQ156" i="135" s="1"/>
  <c r="BQ54" i="135" s="1"/>
  <c r="BQ60" i="135" s="1"/>
  <c r="BQ66" i="135" s="1"/>
  <c r="BQ45" i="135"/>
  <c r="Z144" i="135"/>
  <c r="DD144" i="135"/>
  <c r="K150" i="135"/>
  <c r="K156" i="135" s="1"/>
  <c r="K54" i="135" s="1"/>
  <c r="K60" i="135" s="1"/>
  <c r="K66" i="135" s="1"/>
  <c r="DH150" i="135"/>
  <c r="DH156" i="135" s="1"/>
  <c r="DH54" i="135" s="1"/>
  <c r="DH60" i="135" s="1"/>
  <c r="DH66" i="135" s="1"/>
  <c r="I74" i="135"/>
  <c r="G48" i="135"/>
  <c r="AY144" i="135"/>
  <c r="CE144" i="135"/>
  <c r="K152" i="135"/>
  <c r="L152" i="135" s="1"/>
  <c r="U74" i="135"/>
  <c r="AW74" i="135"/>
  <c r="CC144" i="135"/>
  <c r="AZ144" i="135"/>
  <c r="EC144" i="135"/>
  <c r="W74" i="135"/>
  <c r="DA74" i="135"/>
  <c r="CA144" i="135"/>
  <c r="CD144" i="135"/>
  <c r="BA144" i="135"/>
  <c r="X74" i="135"/>
  <c r="DC74" i="135"/>
  <c r="CB144" i="135"/>
  <c r="BB144" i="135"/>
  <c r="DO144" i="135"/>
  <c r="Y74" i="135"/>
  <c r="BC144" i="135"/>
  <c r="DQ144" i="135"/>
  <c r="DQ45" i="135" s="1"/>
  <c r="BX150" i="135"/>
  <c r="BX156" i="135" s="1"/>
  <c r="BX54" i="135" s="1"/>
  <c r="BX60" i="135" s="1"/>
  <c r="BX66" i="135" s="1"/>
  <c r="G144" i="135"/>
  <c r="E48" i="135"/>
  <c r="P36" i="135"/>
  <c r="Q36" i="135" s="1"/>
  <c r="R36" i="135" s="1"/>
  <c r="S36" i="135" s="1"/>
  <c r="T36" i="135" s="1"/>
  <c r="U36" i="135" s="1"/>
  <c r="V36" i="135" s="1"/>
  <c r="W36" i="135" s="1"/>
  <c r="X36" i="135" s="1"/>
  <c r="Y36" i="135" s="1"/>
  <c r="Z36" i="135" s="1"/>
  <c r="AA36" i="135" s="1"/>
  <c r="AB36" i="135" s="1"/>
  <c r="AC36" i="135" s="1"/>
  <c r="AD36" i="135" s="1"/>
  <c r="AE36" i="135" s="1"/>
  <c r="O42" i="135"/>
  <c r="V74" i="135"/>
  <c r="V144" i="135"/>
  <c r="AX74" i="135"/>
  <c r="AX144" i="135"/>
  <c r="BZ74" i="135"/>
  <c r="BZ144" i="135"/>
  <c r="DB74" i="135"/>
  <c r="DB144" i="135"/>
  <c r="E165" i="135"/>
  <c r="F169" i="135"/>
  <c r="H74" i="135"/>
  <c r="H144" i="135"/>
  <c r="AJ74" i="135"/>
  <c r="AJ144" i="135"/>
  <c r="BL74" i="135"/>
  <c r="BL144" i="135"/>
  <c r="CN74" i="135"/>
  <c r="CN144" i="135"/>
  <c r="DP74" i="135"/>
  <c r="DP144" i="135"/>
  <c r="E74" i="135"/>
  <c r="E144" i="135"/>
  <c r="S74" i="135"/>
  <c r="S144" i="135"/>
  <c r="AG74" i="135"/>
  <c r="AG144" i="135"/>
  <c r="AU74" i="135"/>
  <c r="AU144" i="135"/>
  <c r="BI74" i="135"/>
  <c r="BI144" i="135"/>
  <c r="BW74" i="135"/>
  <c r="BW144" i="135"/>
  <c r="CK74" i="135"/>
  <c r="CK144" i="135"/>
  <c r="CY74" i="135"/>
  <c r="CY144" i="135"/>
  <c r="DM74" i="135"/>
  <c r="DM144" i="135"/>
  <c r="EA74" i="135"/>
  <c r="EA144" i="135"/>
  <c r="DA150" i="135"/>
  <c r="DA156" i="135" s="1"/>
  <c r="DA54" i="135" s="1"/>
  <c r="DA60" i="135" s="1"/>
  <c r="DA66" i="135" s="1"/>
  <c r="DA45" i="135"/>
  <c r="D46" i="135"/>
  <c r="E146" i="135"/>
  <c r="X173" i="135"/>
  <c r="DC150" i="135"/>
  <c r="DC156" i="135" s="1"/>
  <c r="DC54" i="135" s="1"/>
  <c r="DC60" i="135" s="1"/>
  <c r="DC66" i="135" s="1"/>
  <c r="DC45" i="135"/>
  <c r="F48" i="135"/>
  <c r="G80" i="135"/>
  <c r="H48" i="135"/>
  <c r="W45" i="135"/>
  <c r="I48" i="135"/>
  <c r="DS45" i="135"/>
  <c r="H86" i="135"/>
  <c r="AG70" i="134"/>
  <c r="AG62" i="134" s="1"/>
  <c r="AG61" i="134"/>
  <c r="AU70" i="134"/>
  <c r="AU62" i="134" s="1"/>
  <c r="BI70" i="134"/>
  <c r="BW70" i="134"/>
  <c r="CK70" i="134"/>
  <c r="CY70" i="134"/>
  <c r="DM70" i="134"/>
  <c r="EA70" i="134"/>
  <c r="BJ70" i="134"/>
  <c r="BX70" i="134"/>
  <c r="CL70" i="134"/>
  <c r="DN70" i="134"/>
  <c r="CE76" i="134"/>
  <c r="AD62" i="134"/>
  <c r="AF70" i="134"/>
  <c r="AF62" i="134" s="1"/>
  <c r="AF61" i="134"/>
  <c r="AT70" i="134"/>
  <c r="AT62" i="134" s="1"/>
  <c r="BH70" i="134"/>
  <c r="BV70" i="134"/>
  <c r="CJ70" i="134"/>
  <c r="CX70" i="134"/>
  <c r="DL70" i="134"/>
  <c r="DZ70" i="134"/>
  <c r="CZ70" i="134"/>
  <c r="EB70" i="134"/>
  <c r="DK45" i="135" l="1"/>
  <c r="AK83" i="135"/>
  <c r="AP70" i="134"/>
  <c r="N45" i="135"/>
  <c r="AS45" i="135"/>
  <c r="DF45" i="135"/>
  <c r="M45" i="135"/>
  <c r="AP45" i="135"/>
  <c r="DG45" i="135"/>
  <c r="P150" i="135"/>
  <c r="P156" i="135" s="1"/>
  <c r="P54" i="135" s="1"/>
  <c r="P60" i="135" s="1"/>
  <c r="P66" i="135" s="1"/>
  <c r="BG150" i="135"/>
  <c r="BG156" i="135" s="1"/>
  <c r="BG54" i="135" s="1"/>
  <c r="BG60" i="135" s="1"/>
  <c r="BG66" i="135" s="1"/>
  <c r="AR45" i="135"/>
  <c r="O150" i="135"/>
  <c r="O156" i="135" s="1"/>
  <c r="O54" i="135" s="1"/>
  <c r="O60" i="135" s="1"/>
  <c r="O66" i="135" s="1"/>
  <c r="CU150" i="135"/>
  <c r="CU156" i="135" s="1"/>
  <c r="CU54" i="135" s="1"/>
  <c r="CU60" i="135" s="1"/>
  <c r="CU66" i="135" s="1"/>
  <c r="DJ45" i="135"/>
  <c r="AC45" i="135"/>
  <c r="BU45" i="135"/>
  <c r="CV45" i="135"/>
  <c r="AE45" i="135"/>
  <c r="DI150" i="135"/>
  <c r="DI156" i="135" s="1"/>
  <c r="DI54" i="135" s="1"/>
  <c r="DI60" i="135" s="1"/>
  <c r="DI66" i="135" s="1"/>
  <c r="DX45" i="135"/>
  <c r="DE45" i="135"/>
  <c r="BF45" i="135"/>
  <c r="CO150" i="135"/>
  <c r="CO156" i="135" s="1"/>
  <c r="CO54" i="135" s="1"/>
  <c r="CO60" i="135" s="1"/>
  <c r="CO66" i="135" s="1"/>
  <c r="BS45" i="135"/>
  <c r="Q45" i="135"/>
  <c r="BJ150" i="135"/>
  <c r="BJ156" i="135" s="1"/>
  <c r="BJ54" i="135" s="1"/>
  <c r="BJ60" i="135" s="1"/>
  <c r="BJ66" i="135" s="1"/>
  <c r="AQ45" i="135"/>
  <c r="BK150" i="135"/>
  <c r="BK156" i="135" s="1"/>
  <c r="BK54" i="135" s="1"/>
  <c r="BK60" i="135" s="1"/>
  <c r="BK66" i="135" s="1"/>
  <c r="CH45" i="135"/>
  <c r="AD45" i="135"/>
  <c r="CW45" i="135"/>
  <c r="CI45" i="135"/>
  <c r="D7" i="135"/>
  <c r="E7" i="135" s="1"/>
  <c r="F7" i="135" s="1"/>
  <c r="G7" i="135" s="1"/>
  <c r="H7" i="135" s="1"/>
  <c r="I7" i="135" s="1"/>
  <c r="J7" i="135" s="1"/>
  <c r="K7" i="135" s="1"/>
  <c r="L7" i="135" s="1"/>
  <c r="M7" i="135" s="1"/>
  <c r="N7" i="135" s="1"/>
  <c r="O7" i="135" s="1"/>
  <c r="P7" i="135" s="1"/>
  <c r="Q7" i="135" s="1"/>
  <c r="R7" i="135" s="1"/>
  <c r="S7" i="135" s="1"/>
  <c r="T7" i="135" s="1"/>
  <c r="U7" i="135" s="1"/>
  <c r="V7" i="135" s="1"/>
  <c r="W7" i="135" s="1"/>
  <c r="X7" i="135" s="1"/>
  <c r="Y7" i="135" s="1"/>
  <c r="Z7" i="135" s="1"/>
  <c r="AA7" i="135" s="1"/>
  <c r="AB7" i="135" s="1"/>
  <c r="AC7" i="135" s="1"/>
  <c r="AD7" i="135" s="1"/>
  <c r="AE7" i="135" s="1"/>
  <c r="AF7" i="135" s="1"/>
  <c r="AG7" i="135" s="1"/>
  <c r="AH7" i="135" s="1"/>
  <c r="AI7" i="135" s="1"/>
  <c r="AJ7" i="135" s="1"/>
  <c r="AK7" i="135" s="1"/>
  <c r="AL7" i="135" s="1"/>
  <c r="AM7" i="135" s="1"/>
  <c r="AN7" i="135" s="1"/>
  <c r="AO7" i="135" s="1"/>
  <c r="AP7" i="135" s="1"/>
  <c r="AQ7" i="135" s="1"/>
  <c r="AR7" i="135" s="1"/>
  <c r="AS7" i="135" s="1"/>
  <c r="AT7" i="135" s="1"/>
  <c r="AU7" i="135" s="1"/>
  <c r="AV7" i="135" s="1"/>
  <c r="AW7" i="135" s="1"/>
  <c r="AX7" i="135" s="1"/>
  <c r="AY7" i="135" s="1"/>
  <c r="AZ7" i="135" s="1"/>
  <c r="BA7" i="135" s="1"/>
  <c r="BB7" i="135" s="1"/>
  <c r="BC7" i="135" s="1"/>
  <c r="BD7" i="135" s="1"/>
  <c r="BE7" i="135" s="1"/>
  <c r="BF7" i="135" s="1"/>
  <c r="BG7" i="135" s="1"/>
  <c r="BH7" i="135" s="1"/>
  <c r="BI7" i="135" s="1"/>
  <c r="BJ7" i="135" s="1"/>
  <c r="BK7" i="135" s="1"/>
  <c r="BL7" i="135" s="1"/>
  <c r="BM7" i="135" s="1"/>
  <c r="BN7" i="135" s="1"/>
  <c r="BO7" i="135" s="1"/>
  <c r="BP7" i="135" s="1"/>
  <c r="BQ7" i="135" s="1"/>
  <c r="BR7" i="135" s="1"/>
  <c r="BS7" i="135" s="1"/>
  <c r="BT7" i="135" s="1"/>
  <c r="BU7" i="135" s="1"/>
  <c r="BV7" i="135" s="1"/>
  <c r="BW7" i="135" s="1"/>
  <c r="BX7" i="135" s="1"/>
  <c r="BY7" i="135" s="1"/>
  <c r="BZ7" i="135" s="1"/>
  <c r="CA7" i="135" s="1"/>
  <c r="CB7" i="135" s="1"/>
  <c r="CC7" i="135" s="1"/>
  <c r="CD7" i="135" s="1"/>
  <c r="CE7" i="135" s="1"/>
  <c r="CF7" i="135" s="1"/>
  <c r="CG7" i="135" s="1"/>
  <c r="CH7" i="135" s="1"/>
  <c r="CI7" i="135" s="1"/>
  <c r="CJ7" i="135" s="1"/>
  <c r="CK7" i="135" s="1"/>
  <c r="CL7" i="135" s="1"/>
  <c r="CM7" i="135" s="1"/>
  <c r="CN7" i="135" s="1"/>
  <c r="CO7" i="135" s="1"/>
  <c r="CP7" i="135" s="1"/>
  <c r="CQ7" i="135" s="1"/>
  <c r="CR7" i="135" s="1"/>
  <c r="CS7" i="135" s="1"/>
  <c r="CT7" i="135" s="1"/>
  <c r="CU7" i="135" s="1"/>
  <c r="CV7" i="135" s="1"/>
  <c r="CW7" i="135" s="1"/>
  <c r="CX7" i="135" s="1"/>
  <c r="CY7" i="135" s="1"/>
  <c r="CZ7" i="135" s="1"/>
  <c r="DA7" i="135" s="1"/>
  <c r="DB7" i="135" s="1"/>
  <c r="DC7" i="135" s="1"/>
  <c r="DD7" i="135" s="1"/>
  <c r="DE7" i="135" s="1"/>
  <c r="DF7" i="135" s="1"/>
  <c r="DG7" i="135" s="1"/>
  <c r="DH7" i="135" s="1"/>
  <c r="DI7" i="135" s="1"/>
  <c r="DJ7" i="135" s="1"/>
  <c r="DK7" i="135" s="1"/>
  <c r="DL7" i="135" s="1"/>
  <c r="DM7" i="135" s="1"/>
  <c r="DN7" i="135" s="1"/>
  <c r="DO7" i="135" s="1"/>
  <c r="DP7" i="135" s="1"/>
  <c r="DQ7" i="135" s="1"/>
  <c r="DR7" i="135" s="1"/>
  <c r="DS7" i="135" s="1"/>
  <c r="DT7" i="135" s="1"/>
  <c r="DU7" i="135" s="1"/>
  <c r="DV7" i="135" s="1"/>
  <c r="DW7" i="135" s="1"/>
  <c r="DX7" i="135" s="1"/>
  <c r="DY7" i="135" s="1"/>
  <c r="DZ7" i="135" s="1"/>
  <c r="EA7" i="135" s="1"/>
  <c r="EB7" i="135" s="1"/>
  <c r="EC7" i="135" s="1"/>
  <c r="D150" i="135"/>
  <c r="D156" i="135" s="1"/>
  <c r="D54" i="135" s="1"/>
  <c r="D60" i="135" s="1"/>
  <c r="D66" i="135" s="1"/>
  <c r="DY45" i="135"/>
  <c r="DW45" i="135"/>
  <c r="BT45" i="135"/>
  <c r="BY150" i="135"/>
  <c r="BY156" i="135" s="1"/>
  <c r="BY54" i="135" s="1"/>
  <c r="BY60" i="135" s="1"/>
  <c r="BY66" i="135" s="1"/>
  <c r="EB150" i="135"/>
  <c r="EB156" i="135" s="1"/>
  <c r="EB54" i="135" s="1"/>
  <c r="EB60" i="135" s="1"/>
  <c r="EB66" i="135" s="1"/>
  <c r="BH150" i="135"/>
  <c r="BH156" i="135" s="1"/>
  <c r="BH54" i="135" s="1"/>
  <c r="BH60" i="135" s="1"/>
  <c r="BH66" i="135" s="1"/>
  <c r="CM150" i="135"/>
  <c r="CM156" i="135" s="1"/>
  <c r="CM54" i="135" s="1"/>
  <c r="CM60" i="135" s="1"/>
  <c r="CM66" i="135" s="1"/>
  <c r="DL150" i="135"/>
  <c r="DL156" i="135" s="1"/>
  <c r="DL54" i="135" s="1"/>
  <c r="DL60" i="135" s="1"/>
  <c r="DL66" i="135" s="1"/>
  <c r="DQ150" i="135"/>
  <c r="DQ156" i="135" s="1"/>
  <c r="DQ54" i="135" s="1"/>
  <c r="DQ60" i="135" s="1"/>
  <c r="DQ66" i="135" s="1"/>
  <c r="AT150" i="135"/>
  <c r="AT156" i="135" s="1"/>
  <c r="AT54" i="135" s="1"/>
  <c r="AT60" i="135" s="1"/>
  <c r="AT66" i="135" s="1"/>
  <c r="BV45" i="135"/>
  <c r="DZ150" i="135"/>
  <c r="DZ156" i="135" s="1"/>
  <c r="DZ54" i="135" s="1"/>
  <c r="DZ60" i="135" s="1"/>
  <c r="DZ66" i="135" s="1"/>
  <c r="CZ45" i="135"/>
  <c r="CL45" i="135"/>
  <c r="AA45" i="135"/>
  <c r="CJ45" i="135"/>
  <c r="CP45" i="135"/>
  <c r="CQ150" i="135"/>
  <c r="CQ156" i="135" s="1"/>
  <c r="CQ54" i="135" s="1"/>
  <c r="CQ60" i="135" s="1"/>
  <c r="CQ66" i="135" s="1"/>
  <c r="CQ45" i="135"/>
  <c r="F45" i="135"/>
  <c r="AH150" i="135"/>
  <c r="AH156" i="135" s="1"/>
  <c r="AH54" i="135" s="1"/>
  <c r="AH60" i="135" s="1"/>
  <c r="AH66" i="135" s="1"/>
  <c r="AH45" i="135"/>
  <c r="CG150" i="135"/>
  <c r="CG156" i="135" s="1"/>
  <c r="CG54" i="135" s="1"/>
  <c r="CG60" i="135" s="1"/>
  <c r="CG66" i="135" s="1"/>
  <c r="CG45" i="135"/>
  <c r="CX150" i="135"/>
  <c r="CX156" i="135" s="1"/>
  <c r="CX54" i="135" s="1"/>
  <c r="CX60" i="135" s="1"/>
  <c r="CX66" i="135" s="1"/>
  <c r="CX45" i="135"/>
  <c r="DN150" i="135"/>
  <c r="DN156" i="135" s="1"/>
  <c r="DN54" i="135" s="1"/>
  <c r="DN60" i="135" s="1"/>
  <c r="DN66" i="135" s="1"/>
  <c r="DN45" i="135"/>
  <c r="R45" i="135"/>
  <c r="T150" i="135"/>
  <c r="T156" i="135" s="1"/>
  <c r="T54" i="135" s="1"/>
  <c r="T60" i="135" s="1"/>
  <c r="T66" i="135" s="1"/>
  <c r="T45" i="135"/>
  <c r="AF150" i="135"/>
  <c r="AF156" i="135" s="1"/>
  <c r="AF54" i="135" s="1"/>
  <c r="AF60" i="135" s="1"/>
  <c r="AF66" i="135" s="1"/>
  <c r="AV150" i="135"/>
  <c r="AV156" i="135" s="1"/>
  <c r="AV54" i="135" s="1"/>
  <c r="AV60" i="135" s="1"/>
  <c r="AV66" i="135" s="1"/>
  <c r="AV45" i="135"/>
  <c r="AB45" i="135"/>
  <c r="BD150" i="135"/>
  <c r="BD156" i="135" s="1"/>
  <c r="BD54" i="135" s="1"/>
  <c r="BD60" i="135" s="1"/>
  <c r="BD66" i="135" s="1"/>
  <c r="BD45" i="135"/>
  <c r="BE150" i="135"/>
  <c r="BE156" i="135" s="1"/>
  <c r="BE54" i="135" s="1"/>
  <c r="BE60" i="135" s="1"/>
  <c r="BE66" i="135" s="1"/>
  <c r="BE45" i="135"/>
  <c r="CE150" i="135"/>
  <c r="CE156" i="135" s="1"/>
  <c r="CE54" i="135" s="1"/>
  <c r="CE60" i="135" s="1"/>
  <c r="CE66" i="135" s="1"/>
  <c r="CE45" i="135"/>
  <c r="K48" i="135"/>
  <c r="BA45" i="135"/>
  <c r="BA150" i="135"/>
  <c r="BA156" i="135" s="1"/>
  <c r="BA54" i="135" s="1"/>
  <c r="BA60" i="135" s="1"/>
  <c r="BA66" i="135" s="1"/>
  <c r="AY150" i="135"/>
  <c r="AY156" i="135" s="1"/>
  <c r="AY54" i="135" s="1"/>
  <c r="AY60" i="135" s="1"/>
  <c r="AY66" i="135" s="1"/>
  <c r="AY45" i="135"/>
  <c r="EC45" i="135"/>
  <c r="EC150" i="135"/>
  <c r="EC156" i="135" s="1"/>
  <c r="EC54" i="135" s="1"/>
  <c r="EC60" i="135" s="1"/>
  <c r="EC66" i="135" s="1"/>
  <c r="CA150" i="135"/>
  <c r="CA156" i="135" s="1"/>
  <c r="CA54" i="135" s="1"/>
  <c r="CA60" i="135" s="1"/>
  <c r="CA66" i="135" s="1"/>
  <c r="CA45" i="135"/>
  <c r="CB150" i="135"/>
  <c r="CB156" i="135" s="1"/>
  <c r="CB54" i="135" s="1"/>
  <c r="CB60" i="135" s="1"/>
  <c r="CB66" i="135" s="1"/>
  <c r="CB45" i="135"/>
  <c r="CD150" i="135"/>
  <c r="CD156" i="135" s="1"/>
  <c r="CD54" i="135" s="1"/>
  <c r="CD60" i="135" s="1"/>
  <c r="CD66" i="135" s="1"/>
  <c r="CD45" i="135"/>
  <c r="G150" i="135"/>
  <c r="G156" i="135" s="1"/>
  <c r="G54" i="135" s="1"/>
  <c r="G60" i="135" s="1"/>
  <c r="G66" i="135" s="1"/>
  <c r="G45" i="135"/>
  <c r="BC150" i="135"/>
  <c r="BC156" i="135" s="1"/>
  <c r="BC54" i="135" s="1"/>
  <c r="BC60" i="135" s="1"/>
  <c r="BC66" i="135" s="1"/>
  <c r="BC45" i="135"/>
  <c r="AZ150" i="135"/>
  <c r="AZ156" i="135" s="1"/>
  <c r="AZ54" i="135" s="1"/>
  <c r="AZ60" i="135" s="1"/>
  <c r="AZ66" i="135" s="1"/>
  <c r="AZ45" i="135"/>
  <c r="DO150" i="135"/>
  <c r="DO156" i="135" s="1"/>
  <c r="DO54" i="135" s="1"/>
  <c r="DO60" i="135" s="1"/>
  <c r="DO66" i="135" s="1"/>
  <c r="DO45" i="135"/>
  <c r="DD45" i="135"/>
  <c r="DD150" i="135"/>
  <c r="DD156" i="135" s="1"/>
  <c r="DD54" i="135" s="1"/>
  <c r="DD60" i="135" s="1"/>
  <c r="DD66" i="135" s="1"/>
  <c r="BB150" i="135"/>
  <c r="BB156" i="135" s="1"/>
  <c r="BB54" i="135" s="1"/>
  <c r="BB60" i="135" s="1"/>
  <c r="BB66" i="135" s="1"/>
  <c r="BB45" i="135"/>
  <c r="CC45" i="135"/>
  <c r="CC150" i="135"/>
  <c r="CC156" i="135" s="1"/>
  <c r="CC54" i="135" s="1"/>
  <c r="CC60" i="135" s="1"/>
  <c r="CC66" i="135" s="1"/>
  <c r="Z45" i="135"/>
  <c r="Z150" i="135"/>
  <c r="Z156" i="135" s="1"/>
  <c r="Z54" i="135" s="1"/>
  <c r="Z60" i="135" s="1"/>
  <c r="Z66" i="135" s="1"/>
  <c r="CK150" i="135"/>
  <c r="CK156" i="135" s="1"/>
  <c r="CK54" i="135" s="1"/>
  <c r="CK60" i="135" s="1"/>
  <c r="CK66" i="135" s="1"/>
  <c r="CK45" i="135"/>
  <c r="AJ45" i="135"/>
  <c r="AJ150" i="135"/>
  <c r="AJ156" i="135" s="1"/>
  <c r="AJ54" i="135" s="1"/>
  <c r="AJ60" i="135" s="1"/>
  <c r="AJ66" i="135" s="1"/>
  <c r="DB45" i="135"/>
  <c r="DB150" i="135"/>
  <c r="DB156" i="135" s="1"/>
  <c r="DB54" i="135" s="1"/>
  <c r="DB60" i="135" s="1"/>
  <c r="DB66" i="135" s="1"/>
  <c r="F146" i="135"/>
  <c r="E46" i="135"/>
  <c r="BL45" i="135"/>
  <c r="BL150" i="135"/>
  <c r="BL156" i="135" s="1"/>
  <c r="BL54" i="135" s="1"/>
  <c r="BL60" i="135" s="1"/>
  <c r="BL66" i="135" s="1"/>
  <c r="BW150" i="135"/>
  <c r="BW156" i="135" s="1"/>
  <c r="BW54" i="135" s="1"/>
  <c r="BW60" i="135" s="1"/>
  <c r="BW66" i="135" s="1"/>
  <c r="BW45" i="135"/>
  <c r="BZ45" i="135"/>
  <c r="BZ150" i="135"/>
  <c r="BZ156" i="135" s="1"/>
  <c r="BZ54" i="135" s="1"/>
  <c r="BZ60" i="135" s="1"/>
  <c r="BZ66" i="135" s="1"/>
  <c r="I86" i="135"/>
  <c r="BI45" i="135"/>
  <c r="BI150" i="135"/>
  <c r="BI156" i="135" s="1"/>
  <c r="BI54" i="135" s="1"/>
  <c r="BI60" i="135" s="1"/>
  <c r="BI66" i="135" s="1"/>
  <c r="I56" i="135"/>
  <c r="AX45" i="135"/>
  <c r="AX150" i="135"/>
  <c r="AX156" i="135" s="1"/>
  <c r="AX54" i="135" s="1"/>
  <c r="AX60" i="135" s="1"/>
  <c r="AX66" i="135" s="1"/>
  <c r="H45" i="135"/>
  <c r="H150" i="135"/>
  <c r="H156" i="135" s="1"/>
  <c r="H54" i="135" s="1"/>
  <c r="H60" i="135" s="1"/>
  <c r="H66" i="135" s="1"/>
  <c r="AU45" i="135"/>
  <c r="AU150" i="135"/>
  <c r="AU156" i="135" s="1"/>
  <c r="AU54" i="135" s="1"/>
  <c r="AU60" i="135" s="1"/>
  <c r="AU66" i="135" s="1"/>
  <c r="V45" i="135"/>
  <c r="V150" i="135"/>
  <c r="V156" i="135" s="1"/>
  <c r="V54" i="135" s="1"/>
  <c r="V60" i="135" s="1"/>
  <c r="V66" i="135" s="1"/>
  <c r="EA45" i="135"/>
  <c r="EA150" i="135"/>
  <c r="EA156" i="135" s="1"/>
  <c r="EA54" i="135" s="1"/>
  <c r="EA60" i="135" s="1"/>
  <c r="EA66" i="135" s="1"/>
  <c r="AG150" i="135"/>
  <c r="AG156" i="135" s="1"/>
  <c r="AG54" i="135" s="1"/>
  <c r="AG60" i="135" s="1"/>
  <c r="AG66" i="135" s="1"/>
  <c r="AG45" i="135"/>
  <c r="M152" i="135"/>
  <c r="L48" i="135"/>
  <c r="DM45" i="135"/>
  <c r="DM150" i="135"/>
  <c r="DM156" i="135" s="1"/>
  <c r="DM54" i="135" s="1"/>
  <c r="DM60" i="135" s="1"/>
  <c r="DM66" i="135" s="1"/>
  <c r="S45" i="135"/>
  <c r="S150" i="135"/>
  <c r="S156" i="135" s="1"/>
  <c r="S54" i="135" s="1"/>
  <c r="S60" i="135" s="1"/>
  <c r="S66" i="135" s="1"/>
  <c r="DP45" i="135"/>
  <c r="DP150" i="135"/>
  <c r="DP156" i="135" s="1"/>
  <c r="DP54" i="135" s="1"/>
  <c r="DP60" i="135" s="1"/>
  <c r="DP66" i="135" s="1"/>
  <c r="G169" i="135"/>
  <c r="H80" i="135"/>
  <c r="Y173" i="135"/>
  <c r="CY150" i="135"/>
  <c r="CY156" i="135" s="1"/>
  <c r="CY54" i="135" s="1"/>
  <c r="CY60" i="135" s="1"/>
  <c r="CY66" i="135" s="1"/>
  <c r="CY45" i="135"/>
  <c r="E150" i="135"/>
  <c r="E156" i="135" s="1"/>
  <c r="E54" i="135" s="1"/>
  <c r="E60" i="135" s="1"/>
  <c r="E66" i="135" s="1"/>
  <c r="E45" i="135"/>
  <c r="F165" i="135"/>
  <c r="CN45" i="135"/>
  <c r="CN150" i="135"/>
  <c r="CN156" i="135" s="1"/>
  <c r="CN54" i="135" s="1"/>
  <c r="CN60" i="135" s="1"/>
  <c r="CN66" i="135" s="1"/>
  <c r="M312" i="130"/>
  <c r="M309" i="130"/>
  <c r="K295" i="130"/>
  <c r="M295" i="130" s="1"/>
  <c r="N295" i="130" s="1"/>
  <c r="K294" i="130"/>
  <c r="M294" i="130" s="1"/>
  <c r="N294" i="130" s="1"/>
  <c r="K280" i="130"/>
  <c r="M280" i="130" s="1"/>
  <c r="K279" i="130"/>
  <c r="M279" i="130" s="1"/>
  <c r="K274" i="130"/>
  <c r="K273" i="130"/>
  <c r="AL83" i="135" l="1"/>
  <c r="M48" i="135"/>
  <c r="N152" i="135"/>
  <c r="J56" i="135"/>
  <c r="F46" i="135"/>
  <c r="G146" i="135"/>
  <c r="Z173" i="135"/>
  <c r="I80" i="135"/>
  <c r="J86" i="135"/>
  <c r="H169" i="135"/>
  <c r="G165" i="135"/>
  <c r="E9" i="133"/>
  <c r="D9" i="133"/>
  <c r="AM83" i="135" l="1"/>
  <c r="AQ70" i="134"/>
  <c r="J80" i="135"/>
  <c r="K86" i="135"/>
  <c r="AA173" i="135"/>
  <c r="H165" i="135"/>
  <c r="G46" i="135"/>
  <c r="H146" i="135"/>
  <c r="I169" i="135"/>
  <c r="K56" i="135"/>
  <c r="N48" i="135"/>
  <c r="O152" i="135"/>
  <c r="AN83" i="135" l="1"/>
  <c r="I165" i="135"/>
  <c r="AB173" i="135"/>
  <c r="P152" i="135"/>
  <c r="O48" i="135"/>
  <c r="L86" i="135"/>
  <c r="L56" i="135"/>
  <c r="J169" i="135"/>
  <c r="H46" i="135"/>
  <c r="I146" i="135"/>
  <c r="K80" i="135"/>
  <c r="R18" i="123"/>
  <c r="AO83" i="135" l="1"/>
  <c r="L80" i="135"/>
  <c r="M56" i="135"/>
  <c r="J146" i="135"/>
  <c r="I46" i="135"/>
  <c r="M86" i="135"/>
  <c r="P48" i="135"/>
  <c r="Q152" i="135"/>
  <c r="AC173" i="135"/>
  <c r="J165" i="135"/>
  <c r="K169" i="135"/>
  <c r="X33" i="130"/>
  <c r="AR70" i="134" l="1"/>
  <c r="AP83" i="135"/>
  <c r="L169" i="135"/>
  <c r="K165" i="135"/>
  <c r="N86" i="135"/>
  <c r="J46" i="135"/>
  <c r="K146" i="135"/>
  <c r="N56" i="135"/>
  <c r="R152" i="135"/>
  <c r="Q48" i="135"/>
  <c r="AD173" i="135"/>
  <c r="M80" i="135"/>
  <c r="P23" i="130"/>
  <c r="P24" i="130" s="1"/>
  <c r="P25" i="130" s="1"/>
  <c r="AQ83" i="135" l="1"/>
  <c r="K46" i="135"/>
  <c r="L146" i="135"/>
  <c r="AE173" i="135"/>
  <c r="N80" i="135"/>
  <c r="S152" i="135"/>
  <c r="R48" i="135"/>
  <c r="O86" i="135"/>
  <c r="O56" i="135"/>
  <c r="L165" i="135"/>
  <c r="M169" i="135"/>
  <c r="AR83" i="135" l="1"/>
  <c r="N169" i="135"/>
  <c r="O80" i="135"/>
  <c r="M165" i="135"/>
  <c r="AF173" i="135"/>
  <c r="L46" i="135"/>
  <c r="M146" i="135"/>
  <c r="S48" i="135"/>
  <c r="T152" i="135"/>
  <c r="P56" i="135"/>
  <c r="P86" i="135"/>
  <c r="AS76" i="134" l="1"/>
  <c r="AS62" i="134" s="1"/>
  <c r="AS83" i="135"/>
  <c r="AG173" i="135"/>
  <c r="T48" i="135"/>
  <c r="U152" i="135"/>
  <c r="Q86" i="135"/>
  <c r="P80" i="135"/>
  <c r="Q56" i="135"/>
  <c r="N165" i="135"/>
  <c r="M46" i="135"/>
  <c r="N146" i="135"/>
  <c r="O169" i="135"/>
  <c r="AT83" i="135" l="1"/>
  <c r="P169" i="135"/>
  <c r="R86" i="135"/>
  <c r="O146" i="135"/>
  <c r="N46" i="135"/>
  <c r="V152" i="135"/>
  <c r="U48" i="135"/>
  <c r="O165" i="135"/>
  <c r="R56" i="135"/>
  <c r="Q80" i="135"/>
  <c r="AH173" i="135"/>
  <c r="AU83" i="135" l="1"/>
  <c r="AI173" i="135"/>
  <c r="R80" i="135"/>
  <c r="P165" i="135"/>
  <c r="W152" i="135"/>
  <c r="V48" i="135"/>
  <c r="P146" i="135"/>
  <c r="O46" i="135"/>
  <c r="S86" i="135"/>
  <c r="S56" i="135"/>
  <c r="Q169" i="135"/>
  <c r="AV83" i="135" l="1"/>
  <c r="AJ173" i="135"/>
  <c r="X152" i="135"/>
  <c r="W48" i="135"/>
  <c r="T56" i="135"/>
  <c r="T86" i="135"/>
  <c r="Q165" i="135"/>
  <c r="Q146" i="135"/>
  <c r="P46" i="135"/>
  <c r="S80" i="135"/>
  <c r="AW83" i="135" l="1"/>
  <c r="T80" i="135"/>
  <c r="R146" i="135"/>
  <c r="Q46" i="135"/>
  <c r="U86" i="135"/>
  <c r="R165" i="135"/>
  <c r="U56" i="135"/>
  <c r="Y152" i="135"/>
  <c r="X48" i="135"/>
  <c r="AK173" i="135"/>
  <c r="AX83" i="135" l="1"/>
  <c r="AL173" i="135"/>
  <c r="S165" i="135"/>
  <c r="V86" i="135"/>
  <c r="Z152" i="135"/>
  <c r="Y48" i="135"/>
  <c r="R46" i="135"/>
  <c r="S146" i="135"/>
  <c r="V56" i="135"/>
  <c r="U80" i="135"/>
  <c r="AY83" i="135" l="1"/>
  <c r="AA152" i="135"/>
  <c r="Z48" i="135"/>
  <c r="W86" i="135"/>
  <c r="X86" i="135" s="1"/>
  <c r="Y86" i="135" s="1"/>
  <c r="Z86" i="135" s="1"/>
  <c r="AA86" i="135" s="1"/>
  <c r="AB86" i="135" s="1"/>
  <c r="AC86" i="135" s="1"/>
  <c r="AD86" i="135" s="1"/>
  <c r="T165" i="135"/>
  <c r="V80" i="135"/>
  <c r="AM173" i="135"/>
  <c r="W56" i="135"/>
  <c r="T146" i="135"/>
  <c r="S46" i="135"/>
  <c r="R14" i="123"/>
  <c r="AZ83" i="135" l="1"/>
  <c r="AE86" i="135"/>
  <c r="AF86" i="135" s="1"/>
  <c r="AD158" i="135"/>
  <c r="U165" i="135"/>
  <c r="U146" i="135"/>
  <c r="T46" i="135"/>
  <c r="X56" i="135"/>
  <c r="Y56" i="135" s="1"/>
  <c r="Z56" i="135" s="1"/>
  <c r="AA56" i="135" s="1"/>
  <c r="AB56" i="135" s="1"/>
  <c r="AC56" i="135" s="1"/>
  <c r="AD56" i="135" s="1"/>
  <c r="AB152" i="135"/>
  <c r="AA48" i="135"/>
  <c r="AN173" i="135"/>
  <c r="W80" i="135"/>
  <c r="BA83" i="135" l="1"/>
  <c r="AE158" i="135"/>
  <c r="AG86" i="135"/>
  <c r="AF158" i="135"/>
  <c r="X80" i="135"/>
  <c r="Y80" i="135" s="1"/>
  <c r="AO173" i="135"/>
  <c r="AB48" i="135"/>
  <c r="AC152" i="135"/>
  <c r="V146" i="135"/>
  <c r="U46" i="135"/>
  <c r="V165" i="135"/>
  <c r="AE56" i="135"/>
  <c r="BB83" i="135" l="1"/>
  <c r="AG158" i="135"/>
  <c r="AH86" i="135"/>
  <c r="W165" i="135"/>
  <c r="AP173" i="135"/>
  <c r="AF56" i="135"/>
  <c r="V46" i="135"/>
  <c r="W146" i="135"/>
  <c r="AC48" i="135"/>
  <c r="BC83" i="135" l="1"/>
  <c r="AH158" i="135"/>
  <c r="AI86" i="135"/>
  <c r="Z80" i="135"/>
  <c r="AG56" i="135"/>
  <c r="AQ173" i="135"/>
  <c r="W46" i="135"/>
  <c r="X146" i="135"/>
  <c r="X165" i="135"/>
  <c r="BD83" i="135" l="1"/>
  <c r="AI158" i="135"/>
  <c r="AJ86" i="135"/>
  <c r="Y146" i="135"/>
  <c r="X46" i="135"/>
  <c r="AR173" i="135"/>
  <c r="AA80" i="135"/>
  <c r="AH56" i="135"/>
  <c r="AH58" i="135" s="1"/>
  <c r="Y165" i="135"/>
  <c r="BE83" i="135" l="1"/>
  <c r="AJ158" i="135"/>
  <c r="AK86" i="135"/>
  <c r="AI56" i="135"/>
  <c r="AB80" i="135"/>
  <c r="AS173" i="135"/>
  <c r="Z165" i="135"/>
  <c r="Y46" i="135"/>
  <c r="Z146" i="135"/>
  <c r="BF83" i="135" l="1"/>
  <c r="AL86" i="135"/>
  <c r="AK158" i="135"/>
  <c r="Z46" i="135"/>
  <c r="AA146" i="135"/>
  <c r="AT173" i="135"/>
  <c r="AC80" i="135"/>
  <c r="AA165" i="135"/>
  <c r="AJ56" i="135"/>
  <c r="I25" i="131"/>
  <c r="BG83" i="135" l="1"/>
  <c r="AL158" i="135"/>
  <c r="AM86" i="135"/>
  <c r="AK61" i="134"/>
  <c r="AK76" i="134"/>
  <c r="AK62" i="134" s="1"/>
  <c r="AU173" i="135"/>
  <c r="AD80" i="135"/>
  <c r="AK56" i="135"/>
  <c r="AB165" i="135"/>
  <c r="AB146" i="135"/>
  <c r="AA46" i="135"/>
  <c r="F25" i="131"/>
  <c r="D25" i="131" s="1"/>
  <c r="BH83" i="135" l="1"/>
  <c r="AM158" i="135"/>
  <c r="AN86" i="135"/>
  <c r="AC165" i="135"/>
  <c r="AB46" i="135"/>
  <c r="AC146" i="135"/>
  <c r="AL56" i="135"/>
  <c r="AE80" i="135"/>
  <c r="AV173" i="135"/>
  <c r="BI83" i="135" l="1"/>
  <c r="AN158" i="135"/>
  <c r="AO86" i="135"/>
  <c r="AL76" i="134"/>
  <c r="AM56" i="135"/>
  <c r="AW173" i="135"/>
  <c r="AD165" i="135"/>
  <c r="AF80" i="135"/>
  <c r="AD146" i="135"/>
  <c r="AC46" i="135"/>
  <c r="BJ83" i="135" l="1"/>
  <c r="AO158" i="135"/>
  <c r="AP86" i="135"/>
  <c r="AQ86" i="135" s="1"/>
  <c r="AF48" i="135"/>
  <c r="AE165" i="135"/>
  <c r="BF48" i="135"/>
  <c r="BG68" i="135"/>
  <c r="BH68" i="135" s="1"/>
  <c r="AX173" i="135"/>
  <c r="AG80" i="135"/>
  <c r="AD48" i="135"/>
  <c r="AE146" i="135"/>
  <c r="AE46" i="135" s="1"/>
  <c r="AD46" i="135"/>
  <c r="AN56" i="135"/>
  <c r="BK83" i="135" l="1"/>
  <c r="AR86" i="135"/>
  <c r="AS86" i="135" s="1"/>
  <c r="AT86" i="135" s="1"/>
  <c r="AQ158" i="135"/>
  <c r="AP158" i="135"/>
  <c r="AY173" i="135"/>
  <c r="BG48" i="135"/>
  <c r="AO56" i="135"/>
  <c r="AF165" i="135"/>
  <c r="AF146" i="135"/>
  <c r="AF46" i="135" s="1"/>
  <c r="AE48" i="135"/>
  <c r="AH80" i="135"/>
  <c r="B21" i="123"/>
  <c r="B22" i="123" s="1"/>
  <c r="B23" i="123" s="1"/>
  <c r="B24" i="123" s="1"/>
  <c r="B25" i="123" s="1"/>
  <c r="AD666" i="130"/>
  <c r="W666" i="130"/>
  <c r="AD665" i="130"/>
  <c r="W665" i="130"/>
  <c r="M664" i="130"/>
  <c r="M665" i="130"/>
  <c r="N665" i="130" s="1"/>
  <c r="M666" i="130"/>
  <c r="N666" i="130" s="1"/>
  <c r="M667" i="130"/>
  <c r="M668" i="130"/>
  <c r="N668" i="130" s="1"/>
  <c r="N669" i="130"/>
  <c r="AL662" i="130"/>
  <c r="AM662" i="130" s="1"/>
  <c r="AN662" i="130" s="1"/>
  <c r="AO662" i="130" s="1"/>
  <c r="AP662" i="130" s="1"/>
  <c r="AQ662" i="130" s="1"/>
  <c r="AR662" i="130" s="1"/>
  <c r="AS662" i="130" s="1"/>
  <c r="AT662" i="130" s="1"/>
  <c r="AU662" i="130" s="1"/>
  <c r="AV662" i="130" s="1"/>
  <c r="AW662" i="130" s="1"/>
  <c r="AX662" i="130" s="1"/>
  <c r="AY662" i="130" s="1"/>
  <c r="AZ662" i="130" s="1"/>
  <c r="BA662" i="130" s="1"/>
  <c r="BB662" i="130" s="1"/>
  <c r="BC662" i="130" s="1"/>
  <c r="BD662" i="130" s="1"/>
  <c r="BE662" i="130" s="1"/>
  <c r="BF662" i="130" s="1"/>
  <c r="BG662" i="130" s="1"/>
  <c r="BH662" i="130" s="1"/>
  <c r="BI662" i="130" s="1"/>
  <c r="BJ662" i="130" s="1"/>
  <c r="BK662" i="130" s="1"/>
  <c r="BL662" i="130" s="1"/>
  <c r="BM662" i="130" s="1"/>
  <c r="BN662" i="130" s="1"/>
  <c r="BO662" i="130" s="1"/>
  <c r="BP662" i="130" s="1"/>
  <c r="BQ662" i="130" s="1"/>
  <c r="BR662" i="130" s="1"/>
  <c r="BS662" i="130" s="1"/>
  <c r="BT662" i="130" s="1"/>
  <c r="BU662" i="130" s="1"/>
  <c r="BV662" i="130" s="1"/>
  <c r="BW662" i="130" s="1"/>
  <c r="BX662" i="130" s="1"/>
  <c r="BY662" i="130" s="1"/>
  <c r="BZ662" i="130" s="1"/>
  <c r="CA662" i="130" s="1"/>
  <c r="CB662" i="130" s="1"/>
  <c r="CC662" i="130" s="1"/>
  <c r="CD662" i="130" s="1"/>
  <c r="CE662" i="130" s="1"/>
  <c r="CF662" i="130" s="1"/>
  <c r="CG662" i="130" s="1"/>
  <c r="CH662" i="130" s="1"/>
  <c r="CI662" i="130" s="1"/>
  <c r="CJ662" i="130" s="1"/>
  <c r="CK662" i="130" s="1"/>
  <c r="CL662" i="130" s="1"/>
  <c r="CM662" i="130" s="1"/>
  <c r="CN662" i="130" s="1"/>
  <c r="CO662" i="130" s="1"/>
  <c r="CP662" i="130" s="1"/>
  <c r="K313" i="130"/>
  <c r="M313" i="130" s="1"/>
  <c r="K310" i="130"/>
  <c r="M310" i="130" s="1"/>
  <c r="K307" i="130"/>
  <c r="M307" i="130" s="1"/>
  <c r="K304" i="130"/>
  <c r="K298" i="130"/>
  <c r="M298" i="130" s="1"/>
  <c r="K297" i="130"/>
  <c r="M297" i="130" s="1"/>
  <c r="K292" i="130"/>
  <c r="K291" i="130"/>
  <c r="K283" i="130"/>
  <c r="M283" i="130" s="1"/>
  <c r="K282" i="130"/>
  <c r="M282" i="130" s="1"/>
  <c r="K277" i="130"/>
  <c r="K276" i="130"/>
  <c r="K215" i="130"/>
  <c r="M215" i="130" s="1"/>
  <c r="K214" i="130"/>
  <c r="M214" i="130" s="1"/>
  <c r="K213" i="130"/>
  <c r="M213" i="130" s="1"/>
  <c r="K211" i="130"/>
  <c r="M211" i="130" s="1"/>
  <c r="K210" i="130"/>
  <c r="M210" i="130" s="1"/>
  <c r="K209" i="130"/>
  <c r="M209" i="130" s="1"/>
  <c r="K207" i="130"/>
  <c r="M207" i="130" s="1"/>
  <c r="K206" i="130"/>
  <c r="M206" i="130" s="1"/>
  <c r="K205" i="130"/>
  <c r="M205" i="130" s="1"/>
  <c r="K203" i="130"/>
  <c r="K202" i="130"/>
  <c r="K201" i="130"/>
  <c r="K197" i="130"/>
  <c r="M197" i="130" s="1"/>
  <c r="K196" i="130"/>
  <c r="M196" i="130" s="1"/>
  <c r="K195" i="130"/>
  <c r="M195" i="130" s="1"/>
  <c r="K193" i="130"/>
  <c r="M193" i="130" s="1"/>
  <c r="K192" i="130"/>
  <c r="M192" i="130" s="1"/>
  <c r="K191" i="130"/>
  <c r="M191" i="130" s="1"/>
  <c r="K189" i="130"/>
  <c r="M189" i="130" s="1"/>
  <c r="K188" i="130"/>
  <c r="M188" i="130" s="1"/>
  <c r="K187" i="130"/>
  <c r="M187" i="130" s="1"/>
  <c r="K185" i="130"/>
  <c r="K184" i="130"/>
  <c r="K183" i="130"/>
  <c r="K179" i="130"/>
  <c r="M179" i="130" s="1"/>
  <c r="K178" i="130"/>
  <c r="M178" i="130" s="1"/>
  <c r="K177" i="130"/>
  <c r="M177" i="130" s="1"/>
  <c r="K175" i="130"/>
  <c r="M175" i="130" s="1"/>
  <c r="K174" i="130"/>
  <c r="M174" i="130" s="1"/>
  <c r="K173" i="130"/>
  <c r="M173" i="130" s="1"/>
  <c r="K171" i="130"/>
  <c r="M171" i="130" s="1"/>
  <c r="K170" i="130"/>
  <c r="M170" i="130" s="1"/>
  <c r="K169" i="130"/>
  <c r="M169" i="130" s="1"/>
  <c r="K167" i="130"/>
  <c r="K166" i="130"/>
  <c r="K165" i="130"/>
  <c r="I15" i="123"/>
  <c r="B26" i="123" l="1"/>
  <c r="B27" i="123" s="1"/>
  <c r="B28" i="123" s="1"/>
  <c r="B29" i="123" s="1"/>
  <c r="AT158" i="135"/>
  <c r="AU86" i="135"/>
  <c r="AV86" i="135" s="1"/>
  <c r="N724" i="130"/>
  <c r="BL83" i="135"/>
  <c r="AS158" i="135"/>
  <c r="AR158" i="135"/>
  <c r="M724" i="130"/>
  <c r="AI80" i="135"/>
  <c r="AG146" i="135"/>
  <c r="AG46" i="135" s="1"/>
  <c r="AG165" i="135"/>
  <c r="AP56" i="135"/>
  <c r="AG48" i="135"/>
  <c r="AH48" i="135"/>
  <c r="BI68" i="135"/>
  <c r="BH48" i="135"/>
  <c r="AZ173" i="135"/>
  <c r="I14" i="123"/>
  <c r="I55" i="123" s="1"/>
  <c r="B31" i="123" l="1"/>
  <c r="B32" i="123" s="1"/>
  <c r="B33" i="123" s="1"/>
  <c r="B34" i="123" s="1"/>
  <c r="B35" i="123" s="1"/>
  <c r="B36" i="123" s="1"/>
  <c r="AV158" i="135"/>
  <c r="AW86" i="135"/>
  <c r="AX86" i="135" s="1"/>
  <c r="AU158" i="135"/>
  <c r="BM83" i="135"/>
  <c r="AQ56" i="135"/>
  <c r="AH165" i="135"/>
  <c r="AH146" i="135"/>
  <c r="AH46" i="135" s="1"/>
  <c r="BA173" i="135"/>
  <c r="BF86" i="135"/>
  <c r="BE158" i="135"/>
  <c r="BJ68" i="135"/>
  <c r="BK68" i="135" s="1"/>
  <c r="BI48" i="135"/>
  <c r="AJ80" i="135"/>
  <c r="P724" i="130"/>
  <c r="AX158" i="135" l="1"/>
  <c r="AY86" i="135"/>
  <c r="AW158" i="135"/>
  <c r="BN83" i="135"/>
  <c r="AO76" i="134"/>
  <c r="BG86" i="135"/>
  <c r="BF158" i="135"/>
  <c r="BB173" i="135"/>
  <c r="AK80" i="135"/>
  <c r="AI146" i="135"/>
  <c r="AI46" i="135" s="1"/>
  <c r="AI165" i="135"/>
  <c r="BJ48" i="135"/>
  <c r="AR56" i="135"/>
  <c r="B13" i="131"/>
  <c r="B14" i="131" s="1"/>
  <c r="B15" i="131" s="1"/>
  <c r="B16" i="131" s="1"/>
  <c r="B17" i="131" s="1"/>
  <c r="B18" i="131" s="1"/>
  <c r="B19" i="131" s="1"/>
  <c r="B20" i="131" s="1"/>
  <c r="B21" i="131" s="1"/>
  <c r="B22" i="131" s="1"/>
  <c r="B23" i="131" s="1"/>
  <c r="B24" i="131" s="1"/>
  <c r="AY158" i="135" l="1"/>
  <c r="AZ86" i="135"/>
  <c r="BA86" i="135" s="1"/>
  <c r="BO83" i="135"/>
  <c r="AJ146" i="135"/>
  <c r="AJ46" i="135" s="1"/>
  <c r="AL80" i="135"/>
  <c r="AJ48" i="135"/>
  <c r="AS56" i="135"/>
  <c r="BC173" i="135"/>
  <c r="BL68" i="135"/>
  <c r="BK48" i="135"/>
  <c r="AJ165" i="135"/>
  <c r="BH86" i="135"/>
  <c r="BG158" i="135"/>
  <c r="J19" i="124"/>
  <c r="J18" i="124"/>
  <c r="J17" i="124"/>
  <c r="J16" i="124"/>
  <c r="BA158" i="135" l="1"/>
  <c r="BB86" i="135"/>
  <c r="AZ158" i="135"/>
  <c r="BP83" i="135"/>
  <c r="AJ64" i="135"/>
  <c r="BM68" i="135"/>
  <c r="BL48" i="135"/>
  <c r="BD173" i="135"/>
  <c r="AT56" i="135"/>
  <c r="AK48" i="135"/>
  <c r="BI86" i="135"/>
  <c r="BH158" i="135"/>
  <c r="AM80" i="135"/>
  <c r="AK165" i="135"/>
  <c r="AK146" i="135"/>
  <c r="AK46" i="135" s="1"/>
  <c r="B13" i="132"/>
  <c r="B14" i="132" s="1"/>
  <c r="B7" i="132"/>
  <c r="B5" i="132"/>
  <c r="K4" i="132"/>
  <c r="BB158" i="135" l="1"/>
  <c r="BC86" i="135"/>
  <c r="BQ83" i="135"/>
  <c r="AP61" i="134"/>
  <c r="AP76" i="134"/>
  <c r="AP62" i="134" s="1"/>
  <c r="AK64" i="135"/>
  <c r="AJ63" i="135"/>
  <c r="BJ86" i="135"/>
  <c r="BI158" i="135"/>
  <c r="AL146" i="135"/>
  <c r="AL46" i="135" s="1"/>
  <c r="AU56" i="135"/>
  <c r="BE173" i="135"/>
  <c r="AL165" i="135"/>
  <c r="AN80" i="135"/>
  <c r="BN68" i="135"/>
  <c r="BM48" i="135"/>
  <c r="Q70" i="123"/>
  <c r="Q69" i="123"/>
  <c r="Q68" i="123"/>
  <c r="Q67" i="123"/>
  <c r="R66" i="123"/>
  <c r="Q66" i="123"/>
  <c r="P66" i="123"/>
  <c r="O66" i="123"/>
  <c r="N66" i="123"/>
  <c r="M66" i="123"/>
  <c r="L66" i="123"/>
  <c r="K66" i="123"/>
  <c r="I66" i="123"/>
  <c r="Q65" i="123"/>
  <c r="P65" i="123"/>
  <c r="O65" i="123"/>
  <c r="N65" i="123"/>
  <c r="M65" i="123"/>
  <c r="L65" i="123"/>
  <c r="K65" i="123"/>
  <c r="J65" i="123"/>
  <c r="I65" i="123"/>
  <c r="R61" i="123"/>
  <c r="Q61" i="123"/>
  <c r="P61" i="123"/>
  <c r="O61" i="123"/>
  <c r="N61" i="123"/>
  <c r="M61" i="123"/>
  <c r="L61" i="123"/>
  <c r="K61" i="123"/>
  <c r="J61" i="123"/>
  <c r="I61" i="123"/>
  <c r="R60" i="123"/>
  <c r="Q60" i="123"/>
  <c r="P60" i="123"/>
  <c r="O60" i="123"/>
  <c r="N60" i="123"/>
  <c r="M60" i="123"/>
  <c r="L60" i="123"/>
  <c r="K60" i="123"/>
  <c r="J60" i="123"/>
  <c r="R59" i="123"/>
  <c r="Q59" i="123"/>
  <c r="P59" i="123"/>
  <c r="O59" i="123"/>
  <c r="N59" i="123"/>
  <c r="M59" i="123"/>
  <c r="L59" i="123"/>
  <c r="K59" i="123"/>
  <c r="J59" i="123"/>
  <c r="Q58" i="123"/>
  <c r="P58" i="123"/>
  <c r="F22" i="121" s="1"/>
  <c r="O58" i="123"/>
  <c r="F21" i="121" s="1"/>
  <c r="N58" i="123"/>
  <c r="F20" i="121" s="1"/>
  <c r="M58" i="123"/>
  <c r="F19" i="121" s="1"/>
  <c r="L58" i="123"/>
  <c r="F18" i="121" s="1"/>
  <c r="K58" i="123"/>
  <c r="J58" i="123"/>
  <c r="F16" i="121" s="1"/>
  <c r="R57" i="123"/>
  <c r="Q57" i="123"/>
  <c r="P57" i="123"/>
  <c r="O57" i="123"/>
  <c r="N57" i="123"/>
  <c r="M57" i="123"/>
  <c r="L57" i="123"/>
  <c r="K57" i="123"/>
  <c r="J57" i="123"/>
  <c r="Q56" i="123"/>
  <c r="P56" i="123"/>
  <c r="G22" i="121" s="1"/>
  <c r="O56" i="123"/>
  <c r="G21" i="121" s="1"/>
  <c r="N56" i="123"/>
  <c r="G20" i="121" s="1"/>
  <c r="M56" i="123"/>
  <c r="G19" i="121" s="1"/>
  <c r="L56" i="123"/>
  <c r="G18" i="121" s="1"/>
  <c r="K56" i="123"/>
  <c r="G17" i="121" s="1"/>
  <c r="J56" i="123"/>
  <c r="Q55" i="123"/>
  <c r="P55" i="123"/>
  <c r="O55" i="123"/>
  <c r="N55" i="123"/>
  <c r="M55" i="123"/>
  <c r="L55" i="123"/>
  <c r="K55" i="123"/>
  <c r="K620" i="130"/>
  <c r="M620" i="130" s="1"/>
  <c r="K621" i="130"/>
  <c r="M621" i="130" s="1"/>
  <c r="K622" i="130"/>
  <c r="M622" i="130" s="1"/>
  <c r="K623" i="130"/>
  <c r="M623" i="130" s="1"/>
  <c r="K624" i="130"/>
  <c r="M624" i="130" s="1"/>
  <c r="K625" i="130"/>
  <c r="M625" i="130" s="1"/>
  <c r="K626" i="130"/>
  <c r="M626" i="130" s="1"/>
  <c r="K627" i="130"/>
  <c r="M627" i="130" s="1"/>
  <c r="K628" i="130"/>
  <c r="M628" i="130" s="1"/>
  <c r="K629" i="130"/>
  <c r="M629" i="130" s="1"/>
  <c r="K630" i="130"/>
  <c r="M630" i="130" s="1"/>
  <c r="K631" i="130"/>
  <c r="M631" i="130" s="1"/>
  <c r="K632" i="130"/>
  <c r="M632" i="130" s="1"/>
  <c r="K633" i="130"/>
  <c r="M633" i="130" s="1"/>
  <c r="K634" i="130"/>
  <c r="M634" i="130" s="1"/>
  <c r="K635" i="130"/>
  <c r="M635" i="130" s="1"/>
  <c r="K636" i="130"/>
  <c r="M636" i="130" s="1"/>
  <c r="K637" i="130"/>
  <c r="M637" i="130" s="1"/>
  <c r="K638" i="130"/>
  <c r="M638" i="130" s="1"/>
  <c r="K639" i="130"/>
  <c r="M639" i="130" s="1"/>
  <c r="K640" i="130"/>
  <c r="M640" i="130" s="1"/>
  <c r="K641" i="130"/>
  <c r="M641" i="130" s="1"/>
  <c r="K642" i="130"/>
  <c r="M642" i="130" s="1"/>
  <c r="K643" i="130"/>
  <c r="M643" i="130" s="1"/>
  <c r="K644" i="130"/>
  <c r="M644" i="130" s="1"/>
  <c r="K645" i="130"/>
  <c r="M645" i="130" s="1"/>
  <c r="K646" i="130"/>
  <c r="M646" i="130" s="1"/>
  <c r="K647" i="130"/>
  <c r="M647" i="130" s="1"/>
  <c r="K648" i="130"/>
  <c r="M648" i="130" s="1"/>
  <c r="K619" i="130"/>
  <c r="K596" i="130"/>
  <c r="M596" i="130" s="1"/>
  <c r="K597" i="130"/>
  <c r="M597" i="130" s="1"/>
  <c r="K598" i="130"/>
  <c r="M598" i="130" s="1"/>
  <c r="K599" i="130"/>
  <c r="M599" i="130" s="1"/>
  <c r="K600" i="130"/>
  <c r="M600" i="130" s="1"/>
  <c r="K601" i="130"/>
  <c r="M601" i="130" s="1"/>
  <c r="K602" i="130"/>
  <c r="M602" i="130" s="1"/>
  <c r="K603" i="130"/>
  <c r="M603" i="130" s="1"/>
  <c r="K604" i="130"/>
  <c r="M604" i="130" s="1"/>
  <c r="K605" i="130"/>
  <c r="M605" i="130" s="1"/>
  <c r="K606" i="130"/>
  <c r="M606" i="130" s="1"/>
  <c r="K607" i="130"/>
  <c r="M607" i="130" s="1"/>
  <c r="K608" i="130"/>
  <c r="M608" i="130" s="1"/>
  <c r="K609" i="130"/>
  <c r="M609" i="130" s="1"/>
  <c r="K610" i="130"/>
  <c r="M610" i="130" s="1"/>
  <c r="K611" i="130"/>
  <c r="M611" i="130" s="1"/>
  <c r="K612" i="130"/>
  <c r="M612" i="130" s="1"/>
  <c r="K613" i="130"/>
  <c r="M613" i="130" s="1"/>
  <c r="K614" i="130"/>
  <c r="M614" i="130" s="1"/>
  <c r="K615" i="130"/>
  <c r="M615" i="130" s="1"/>
  <c r="K616" i="130"/>
  <c r="M616" i="130" s="1"/>
  <c r="K617" i="130"/>
  <c r="M617" i="130" s="1"/>
  <c r="K618" i="130"/>
  <c r="M618" i="130" s="1"/>
  <c r="K590" i="130"/>
  <c r="M590" i="130" s="1"/>
  <c r="K591" i="130"/>
  <c r="M591" i="130" s="1"/>
  <c r="K592" i="130"/>
  <c r="M592" i="130" s="1"/>
  <c r="K593" i="130"/>
  <c r="M593" i="130" s="1"/>
  <c r="K594" i="130"/>
  <c r="M594" i="130" s="1"/>
  <c r="K595" i="130"/>
  <c r="M595" i="130" s="1"/>
  <c r="K589" i="130"/>
  <c r="BC158" i="135" l="1"/>
  <c r="BD86" i="135"/>
  <c r="BD158" i="135" s="1"/>
  <c r="G16" i="121"/>
  <c r="P16" i="121" s="1"/>
  <c r="BR83" i="135"/>
  <c r="D5" i="121"/>
  <c r="D17" i="121" s="1"/>
  <c r="F17" i="121"/>
  <c r="D10" i="121"/>
  <c r="D22" i="121" s="1"/>
  <c r="D9" i="121"/>
  <c r="D21" i="121" s="1"/>
  <c r="D6" i="121"/>
  <c r="D18" i="121" s="1"/>
  <c r="D7" i="121"/>
  <c r="D19" i="121" s="1"/>
  <c r="D8" i="121"/>
  <c r="D20" i="121" s="1"/>
  <c r="AK63" i="135"/>
  <c r="K660" i="130"/>
  <c r="K4" i="130"/>
  <c r="BK86" i="135"/>
  <c r="BJ158" i="135"/>
  <c r="AV56" i="135"/>
  <c r="AM146" i="135"/>
  <c r="AM46" i="135" s="1"/>
  <c r="BO68" i="135"/>
  <c r="BN48" i="135"/>
  <c r="AO80" i="135"/>
  <c r="AM165" i="135"/>
  <c r="BF173" i="135"/>
  <c r="C17" i="121"/>
  <c r="C18" i="121"/>
  <c r="C19" i="121"/>
  <c r="C20" i="121"/>
  <c r="C21" i="121"/>
  <c r="C22" i="121"/>
  <c r="C16" i="121"/>
  <c r="R225" i="130"/>
  <c r="AF251" i="130"/>
  <c r="AF37" i="130"/>
  <c r="AF38" i="130"/>
  <c r="AF39" i="130"/>
  <c r="AF40" i="130"/>
  <c r="AF41" i="130"/>
  <c r="AF42" i="130"/>
  <c r="AF43" i="130"/>
  <c r="AF44" i="130"/>
  <c r="AF45" i="130"/>
  <c r="AF46" i="130"/>
  <c r="AF47" i="130"/>
  <c r="AF48" i="130"/>
  <c r="AF49" i="130"/>
  <c r="AF50" i="130"/>
  <c r="AF51" i="130"/>
  <c r="AF52" i="130"/>
  <c r="AF53" i="130"/>
  <c r="AF54" i="130"/>
  <c r="AF55" i="130"/>
  <c r="AF56" i="130"/>
  <c r="AF57" i="130"/>
  <c r="AF58" i="130"/>
  <c r="AF59" i="130"/>
  <c r="AF60" i="130"/>
  <c r="AF61" i="130"/>
  <c r="AF62" i="130"/>
  <c r="AF63" i="130"/>
  <c r="AF64" i="130"/>
  <c r="AF65" i="130"/>
  <c r="AF66" i="130"/>
  <c r="AF67" i="130"/>
  <c r="AF68" i="130"/>
  <c r="AF69" i="130"/>
  <c r="AF70" i="130"/>
  <c r="AF71" i="130"/>
  <c r="AF72" i="130"/>
  <c r="AF73" i="130"/>
  <c r="AF74" i="130"/>
  <c r="AF75" i="130"/>
  <c r="AF76" i="130"/>
  <c r="AF77" i="130"/>
  <c r="AF78" i="130"/>
  <c r="AF79" i="130"/>
  <c r="AF80" i="130"/>
  <c r="AF81" i="130"/>
  <c r="AF36" i="130"/>
  <c r="R251" i="130"/>
  <c r="R37" i="130"/>
  <c r="R38" i="130"/>
  <c r="R39" i="130"/>
  <c r="R40" i="130"/>
  <c r="R41" i="130"/>
  <c r="R42" i="130"/>
  <c r="R43" i="130"/>
  <c r="R44" i="130"/>
  <c r="R45" i="130"/>
  <c r="R46" i="130"/>
  <c r="R47" i="130"/>
  <c r="R48" i="130"/>
  <c r="R49" i="130"/>
  <c r="R50" i="130"/>
  <c r="R51" i="130"/>
  <c r="R52" i="130"/>
  <c r="R53" i="130"/>
  <c r="R54" i="130"/>
  <c r="R55" i="130"/>
  <c r="R56" i="130"/>
  <c r="R57" i="130"/>
  <c r="R58" i="130"/>
  <c r="R59" i="130"/>
  <c r="R60" i="130"/>
  <c r="R61" i="130"/>
  <c r="R62" i="130"/>
  <c r="R63" i="130"/>
  <c r="R64" i="130"/>
  <c r="R65" i="130"/>
  <c r="R66" i="130"/>
  <c r="R67" i="130"/>
  <c r="R68" i="130"/>
  <c r="R69" i="130"/>
  <c r="R70" i="130"/>
  <c r="R71" i="130"/>
  <c r="R72" i="130"/>
  <c r="R73" i="130"/>
  <c r="R74" i="130"/>
  <c r="R75" i="130"/>
  <c r="R76" i="130"/>
  <c r="R77" i="130"/>
  <c r="R78" i="130"/>
  <c r="R79" i="130"/>
  <c r="R80" i="130"/>
  <c r="R81" i="130"/>
  <c r="R36" i="130"/>
  <c r="AF656" i="130"/>
  <c r="AF653" i="130"/>
  <c r="AF587" i="130"/>
  <c r="AF584" i="130"/>
  <c r="AF579" i="130"/>
  <c r="AF320" i="130"/>
  <c r="AF316" i="130"/>
  <c r="AF300" i="130"/>
  <c r="R265" i="130"/>
  <c r="AF265" i="130" s="1"/>
  <c r="AF241" i="130"/>
  <c r="AF240" i="130"/>
  <c r="R238" i="130"/>
  <c r="AF232" i="130"/>
  <c r="AF231" i="130"/>
  <c r="R227" i="130"/>
  <c r="AF226" i="130"/>
  <c r="AF225" i="130"/>
  <c r="AF156" i="130"/>
  <c r="AF153" i="130"/>
  <c r="AF129" i="130"/>
  <c r="AF125" i="130"/>
  <c r="AF118" i="130"/>
  <c r="AF102" i="130"/>
  <c r="BS83" i="135" l="1"/>
  <c r="AQ61" i="134"/>
  <c r="AQ76" i="134"/>
  <c r="AQ62" i="134" s="1"/>
  <c r="AM64" i="135"/>
  <c r="AL63" i="135"/>
  <c r="BP68" i="135"/>
  <c r="BO48" i="135"/>
  <c r="BG173" i="135"/>
  <c r="AN146" i="135"/>
  <c r="AN46" i="135" s="1"/>
  <c r="AN165" i="135"/>
  <c r="AW56" i="135"/>
  <c r="AP80" i="135"/>
  <c r="BL86" i="135"/>
  <c r="BK158" i="135"/>
  <c r="R129" i="130"/>
  <c r="R237" i="130"/>
  <c r="R241" i="130"/>
  <c r="R246" i="130"/>
  <c r="R239" i="130"/>
  <c r="R656" i="130"/>
  <c r="R127" i="130"/>
  <c r="R587" i="130"/>
  <c r="R123" i="130"/>
  <c r="R232" i="130"/>
  <c r="R121" i="130"/>
  <c r="AF128" i="130"/>
  <c r="AF106" i="130"/>
  <c r="R300" i="130"/>
  <c r="AF110" i="130"/>
  <c r="W268" i="130"/>
  <c r="AF246" i="130"/>
  <c r="AF658" i="130"/>
  <c r="R149" i="130"/>
  <c r="R132" i="130"/>
  <c r="R124" i="130"/>
  <c r="R114" i="130"/>
  <c r="R162" i="130"/>
  <c r="R240" i="130"/>
  <c r="R575" i="130"/>
  <c r="R650" i="130"/>
  <c r="AF127" i="130"/>
  <c r="R131" i="130"/>
  <c r="R226" i="130"/>
  <c r="R584" i="130"/>
  <c r="AF142" i="130"/>
  <c r="AF124" i="130"/>
  <c r="AF114" i="130"/>
  <c r="AF650" i="130"/>
  <c r="R125" i="130"/>
  <c r="AF157" i="130"/>
  <c r="AF571" i="130"/>
  <c r="AD260" i="130"/>
  <c r="R102" i="130"/>
  <c r="R142" i="130"/>
  <c r="R130" i="130"/>
  <c r="R122" i="130"/>
  <c r="R110" i="130"/>
  <c r="R157" i="130"/>
  <c r="R320" i="130"/>
  <c r="R571" i="130"/>
  <c r="AF149" i="130"/>
  <c r="AF123" i="130"/>
  <c r="AF238" i="130"/>
  <c r="R156" i="130"/>
  <c r="AF132" i="130"/>
  <c r="AF122" i="130"/>
  <c r="R138" i="130"/>
  <c r="R128" i="130"/>
  <c r="R106" i="130"/>
  <c r="R316" i="130"/>
  <c r="R658" i="130"/>
  <c r="AF131" i="130"/>
  <c r="AF121" i="130"/>
  <c r="AF138" i="130"/>
  <c r="AF130" i="130"/>
  <c r="AF575" i="130"/>
  <c r="AD268" i="130"/>
  <c r="AF126" i="130"/>
  <c r="R153" i="130"/>
  <c r="R126" i="130"/>
  <c r="R118" i="130"/>
  <c r="R231" i="130"/>
  <c r="R579" i="130"/>
  <c r="R653" i="130"/>
  <c r="A324" i="130"/>
  <c r="R15" i="123"/>
  <c r="R17" i="123"/>
  <c r="R58" i="123" l="1"/>
  <c r="R55" i="123"/>
  <c r="BT83" i="135"/>
  <c r="AN64" i="135"/>
  <c r="AM63" i="135"/>
  <c r="R269" i="130"/>
  <c r="AO165" i="135"/>
  <c r="BH173" i="135"/>
  <c r="AO146" i="135"/>
  <c r="AO46" i="135" s="1"/>
  <c r="BM86" i="135"/>
  <c r="BL158" i="135"/>
  <c r="AQ80" i="135"/>
  <c r="BQ68" i="135"/>
  <c r="BP48" i="135"/>
  <c r="AX56" i="135"/>
  <c r="R56" i="123"/>
  <c r="BU83" i="135" l="1"/>
  <c r="AR61" i="134"/>
  <c r="AR76" i="134"/>
  <c r="AR62" i="134" s="1"/>
  <c r="AO64" i="135"/>
  <c r="AO48" i="135"/>
  <c r="AN63" i="135"/>
  <c r="AR80" i="135"/>
  <c r="BN86" i="135"/>
  <c r="BM158" i="135"/>
  <c r="AP146" i="135"/>
  <c r="AP46" i="135" s="1"/>
  <c r="AY56" i="135"/>
  <c r="BI173" i="135"/>
  <c r="AP165" i="135"/>
  <c r="BR68" i="135"/>
  <c r="BQ48" i="135"/>
  <c r="AF216" i="130"/>
  <c r="R216" i="130"/>
  <c r="R315" i="130"/>
  <c r="AF315" i="130"/>
  <c r="AF567" i="130"/>
  <c r="R567" i="130"/>
  <c r="R285" i="130"/>
  <c r="R257" i="130"/>
  <c r="W253" i="130"/>
  <c r="AF198" i="130"/>
  <c r="R198" i="130"/>
  <c r="AF180" i="130"/>
  <c r="R180" i="130"/>
  <c r="R34" i="130"/>
  <c r="R33" i="130"/>
  <c r="R32" i="130"/>
  <c r="R31" i="130"/>
  <c r="BV83" i="135" l="1"/>
  <c r="AP48" i="135"/>
  <c r="AP64" i="135"/>
  <c r="AO63" i="135"/>
  <c r="AZ56" i="135"/>
  <c r="AQ146" i="135"/>
  <c r="AQ46" i="135" s="1"/>
  <c r="BR48" i="135"/>
  <c r="BS68" i="135"/>
  <c r="AQ165" i="135"/>
  <c r="BO86" i="135"/>
  <c r="BN158" i="135"/>
  <c r="BJ173" i="135"/>
  <c r="AS80" i="135"/>
  <c r="AF92" i="130"/>
  <c r="R92" i="130"/>
  <c r="R90" i="130"/>
  <c r="AF90" i="130"/>
  <c r="AF93" i="130"/>
  <c r="R93" i="130"/>
  <c r="R221" i="130"/>
  <c r="AF221" i="130"/>
  <c r="AF84" i="130"/>
  <c r="R84" i="130"/>
  <c r="AF94" i="130"/>
  <c r="R94" i="130"/>
  <c r="R85" i="130"/>
  <c r="AF85" i="130"/>
  <c r="R86" i="130"/>
  <c r="AF86" i="130"/>
  <c r="AF285" i="130"/>
  <c r="AF98" i="130"/>
  <c r="R98" i="130"/>
  <c r="AD253" i="130"/>
  <c r="R4" i="130"/>
  <c r="BW83" i="135" l="1"/>
  <c r="AQ64" i="135"/>
  <c r="AQ48" i="135"/>
  <c r="AP63" i="135"/>
  <c r="BT68" i="135"/>
  <c r="BS48" i="135"/>
  <c r="AR146" i="135"/>
  <c r="AR46" i="135" s="1"/>
  <c r="BK173" i="135"/>
  <c r="AT80" i="135"/>
  <c r="BP86" i="135"/>
  <c r="BO158" i="135"/>
  <c r="AR165" i="135"/>
  <c r="BA56" i="135"/>
  <c r="B7" i="131"/>
  <c r="B5" i="131"/>
  <c r="B1" i="136" s="1"/>
  <c r="O313" i="130" l="1"/>
  <c r="AD689" i="130"/>
  <c r="AD706" i="130"/>
  <c r="P312" i="130"/>
  <c r="N312" i="130" s="1"/>
  <c r="O312" i="130"/>
  <c r="P577" i="130"/>
  <c r="P569" i="130"/>
  <c r="P318" i="130"/>
  <c r="P306" i="130"/>
  <c r="N306" i="130" s="1"/>
  <c r="P291" i="130"/>
  <c r="P282" i="130"/>
  <c r="N282" i="130" s="1"/>
  <c r="P276" i="130"/>
  <c r="P267" i="130"/>
  <c r="N267" i="130" s="1"/>
  <c r="P261" i="130"/>
  <c r="N261" i="130" s="1"/>
  <c r="P255" i="130"/>
  <c r="P248" i="130"/>
  <c r="P236" i="130"/>
  <c r="P197" i="130"/>
  <c r="N197" i="130" s="1"/>
  <c r="O220" i="130"/>
  <c r="O214" i="130"/>
  <c r="O209" i="130"/>
  <c r="O203" i="130"/>
  <c r="O193" i="130"/>
  <c r="O188" i="130"/>
  <c r="O183" i="130"/>
  <c r="O175" i="130"/>
  <c r="O170" i="130"/>
  <c r="O165" i="130"/>
  <c r="AD677" i="130"/>
  <c r="AD309" i="130"/>
  <c r="P566" i="130"/>
  <c r="P304" i="130"/>
  <c r="P280" i="130"/>
  <c r="N280" i="130" s="1"/>
  <c r="P264" i="130"/>
  <c r="P254" i="130"/>
  <c r="P235" i="130"/>
  <c r="P196" i="130"/>
  <c r="N196" i="130" s="1"/>
  <c r="O213" i="130"/>
  <c r="O202" i="130"/>
  <c r="O187" i="130"/>
  <c r="O169" i="130"/>
  <c r="W318" i="130"/>
  <c r="O566" i="130"/>
  <c r="O304" i="130"/>
  <c r="O280" i="130"/>
  <c r="O264" i="130"/>
  <c r="O254" i="130"/>
  <c r="O235" i="130"/>
  <c r="P224" i="130"/>
  <c r="P211" i="130"/>
  <c r="N211" i="130" s="1"/>
  <c r="P201" i="130"/>
  <c r="P178" i="130"/>
  <c r="N178" i="130" s="1"/>
  <c r="P167" i="130"/>
  <c r="AD700" i="130"/>
  <c r="P565" i="130"/>
  <c r="P288" i="130"/>
  <c r="N288" i="130" s="1"/>
  <c r="P273" i="130"/>
  <c r="P263" i="130"/>
  <c r="N263" i="130" s="1"/>
  <c r="P253" i="130"/>
  <c r="P234" i="130"/>
  <c r="N234" i="130" s="1"/>
  <c r="O224" i="130"/>
  <c r="O218" i="130"/>
  <c r="O206" i="130"/>
  <c r="O191" i="130"/>
  <c r="O178" i="130"/>
  <c r="O167" i="130"/>
  <c r="W677" i="130"/>
  <c r="O573" i="130"/>
  <c r="O565" i="130"/>
  <c r="O303" i="130"/>
  <c r="O279" i="130"/>
  <c r="O263" i="130"/>
  <c r="O244" i="130"/>
  <c r="O230" i="130"/>
  <c r="P215" i="130"/>
  <c r="N215" i="130" s="1"/>
  <c r="P210" i="130"/>
  <c r="N210" i="130" s="1"/>
  <c r="P195" i="130"/>
  <c r="N195" i="130" s="1"/>
  <c r="P184" i="130"/>
  <c r="P171" i="130"/>
  <c r="N171" i="130" s="1"/>
  <c r="W676" i="130"/>
  <c r="AD669" i="130"/>
  <c r="P570" i="130"/>
  <c r="P292" i="130"/>
  <c r="P277" i="130"/>
  <c r="P262" i="130"/>
  <c r="N262" i="130" s="1"/>
  <c r="P249" i="130"/>
  <c r="P229" i="130"/>
  <c r="O210" i="130"/>
  <c r="O195" i="130"/>
  <c r="O184" i="130"/>
  <c r="O577" i="130"/>
  <c r="O569" i="130"/>
  <c r="O318" i="130"/>
  <c r="O306" i="130"/>
  <c r="O291" i="130"/>
  <c r="O282" i="130"/>
  <c r="O276" i="130"/>
  <c r="O267" i="130"/>
  <c r="O261" i="130"/>
  <c r="O255" i="130"/>
  <c r="O248" i="130"/>
  <c r="O236" i="130"/>
  <c r="O197" i="130"/>
  <c r="P225" i="130"/>
  <c r="P219" i="130"/>
  <c r="P213" i="130"/>
  <c r="N213" i="130" s="1"/>
  <c r="P207" i="130"/>
  <c r="N207" i="130" s="1"/>
  <c r="P202" i="130"/>
  <c r="P192" i="130"/>
  <c r="N192" i="130" s="1"/>
  <c r="P187" i="130"/>
  <c r="N187" i="130" s="1"/>
  <c r="P179" i="130"/>
  <c r="N179" i="130" s="1"/>
  <c r="P174" i="130"/>
  <c r="N174" i="130" s="1"/>
  <c r="P169" i="130"/>
  <c r="N169" i="130" s="1"/>
  <c r="AD676" i="130"/>
  <c r="AD310" i="130"/>
  <c r="P574" i="130"/>
  <c r="P310" i="130"/>
  <c r="N310" i="130" s="1"/>
  <c r="P289" i="130"/>
  <c r="N289" i="130" s="1"/>
  <c r="P274" i="130"/>
  <c r="P260" i="130"/>
  <c r="P245" i="130"/>
  <c r="O225" i="130"/>
  <c r="O219" i="130"/>
  <c r="O207" i="130"/>
  <c r="O192" i="130"/>
  <c r="O179" i="130"/>
  <c r="O174" i="130"/>
  <c r="AD675" i="130"/>
  <c r="O574" i="130"/>
  <c r="O310" i="130"/>
  <c r="O289" i="130"/>
  <c r="O274" i="130"/>
  <c r="O260" i="130"/>
  <c r="O245" i="130"/>
  <c r="O196" i="130"/>
  <c r="P218" i="130"/>
  <c r="P206" i="130"/>
  <c r="N206" i="130" s="1"/>
  <c r="P191" i="130"/>
  <c r="N191" i="130" s="1"/>
  <c r="P185" i="130"/>
  <c r="P173" i="130"/>
  <c r="N173" i="130" s="1"/>
  <c r="W678" i="130"/>
  <c r="W310" i="130"/>
  <c r="P573" i="130"/>
  <c r="P309" i="130"/>
  <c r="N309" i="130" s="1"/>
  <c r="P303" i="130"/>
  <c r="P279" i="130"/>
  <c r="N279" i="130" s="1"/>
  <c r="P259" i="130"/>
  <c r="N259" i="130" s="1"/>
  <c r="P244" i="130"/>
  <c r="P230" i="130"/>
  <c r="O211" i="130"/>
  <c r="O201" i="130"/>
  <c r="O185" i="130"/>
  <c r="O173" i="130"/>
  <c r="AD699" i="130"/>
  <c r="O309" i="130"/>
  <c r="O288" i="130"/>
  <c r="O273" i="130"/>
  <c r="O259" i="130"/>
  <c r="O253" i="130"/>
  <c r="O234" i="130"/>
  <c r="P223" i="130"/>
  <c r="P205" i="130"/>
  <c r="P189" i="130"/>
  <c r="N189" i="130" s="1"/>
  <c r="P177" i="130"/>
  <c r="N177" i="130" s="1"/>
  <c r="P166" i="130"/>
  <c r="P578" i="130"/>
  <c r="P319" i="130"/>
  <c r="P307" i="130"/>
  <c r="N307" i="130" s="1"/>
  <c r="P283" i="130"/>
  <c r="N283" i="130" s="1"/>
  <c r="P268" i="130"/>
  <c r="P256" i="130"/>
  <c r="P243" i="130"/>
  <c r="O223" i="130"/>
  <c r="O215" i="130"/>
  <c r="O205" i="130"/>
  <c r="AD668" i="130"/>
  <c r="O307" i="130"/>
  <c r="O243" i="130"/>
  <c r="P203" i="130"/>
  <c r="P170" i="130"/>
  <c r="N170" i="130" s="1"/>
  <c r="AD377" i="130"/>
  <c r="O292" i="130"/>
  <c r="P193" i="130"/>
  <c r="N193" i="130" s="1"/>
  <c r="O166" i="130"/>
  <c r="O283" i="130"/>
  <c r="O189" i="130"/>
  <c r="P165" i="130"/>
  <c r="O277" i="130"/>
  <c r="O229" i="130"/>
  <c r="P188" i="130"/>
  <c r="N188" i="130" s="1"/>
  <c r="O268" i="130"/>
  <c r="P183" i="130"/>
  <c r="O578" i="130"/>
  <c r="O262" i="130"/>
  <c r="P220" i="130"/>
  <c r="O177" i="130"/>
  <c r="AD688" i="130"/>
  <c r="O570" i="130"/>
  <c r="O256" i="130"/>
  <c r="P214" i="130"/>
  <c r="N214" i="130" s="1"/>
  <c r="P175" i="130"/>
  <c r="N175" i="130" s="1"/>
  <c r="AD678" i="130"/>
  <c r="O319" i="130"/>
  <c r="O249" i="130"/>
  <c r="P209" i="130"/>
  <c r="N209" i="130" s="1"/>
  <c r="O171" i="130"/>
  <c r="AD766" i="130"/>
  <c r="BX83" i="135"/>
  <c r="AR64" i="135"/>
  <c r="AR48" i="135"/>
  <c r="AQ63" i="135"/>
  <c r="AU80" i="135"/>
  <c r="BB56" i="135"/>
  <c r="AS146" i="135"/>
  <c r="AS46" i="135" s="1"/>
  <c r="AS165" i="135"/>
  <c r="BL173" i="135"/>
  <c r="BQ86" i="135"/>
  <c r="BP158" i="135"/>
  <c r="BT48" i="135"/>
  <c r="BU68" i="135"/>
  <c r="J55" i="123"/>
  <c r="I60" i="123"/>
  <c r="I59" i="123"/>
  <c r="I58" i="123"/>
  <c r="I57" i="123"/>
  <c r="I56" i="123"/>
  <c r="BY83" i="135" l="1"/>
  <c r="AT64" i="135"/>
  <c r="AT48" i="135"/>
  <c r="AS64" i="135"/>
  <c r="AS48" i="135"/>
  <c r="AR63" i="135"/>
  <c r="D4" i="121"/>
  <c r="D16" i="121" s="1"/>
  <c r="D23" i="121" s="1"/>
  <c r="AT165" i="135"/>
  <c r="BU48" i="135"/>
  <c r="BV68" i="135"/>
  <c r="AT146" i="135"/>
  <c r="AT46" i="135" s="1"/>
  <c r="BC56" i="135"/>
  <c r="BQ158" i="135"/>
  <c r="BR86" i="135"/>
  <c r="BM173" i="135"/>
  <c r="AV80" i="135"/>
  <c r="M62" i="123"/>
  <c r="J71" i="123"/>
  <c r="M71" i="123"/>
  <c r="J62" i="123"/>
  <c r="BZ83" i="135" l="1"/>
  <c r="AT63" i="135"/>
  <c r="AS63" i="135"/>
  <c r="BS86" i="135"/>
  <c r="BR158" i="135"/>
  <c r="BV48" i="135"/>
  <c r="BW68" i="135"/>
  <c r="AW80" i="135"/>
  <c r="BD56" i="135"/>
  <c r="AU146" i="135"/>
  <c r="AU46" i="135" s="1"/>
  <c r="BN173" i="135"/>
  <c r="AU165" i="135"/>
  <c r="M658" i="130"/>
  <c r="M657" i="130"/>
  <c r="M656" i="130"/>
  <c r="M655" i="130"/>
  <c r="M654" i="130"/>
  <c r="M653" i="130"/>
  <c r="M652" i="130"/>
  <c r="M651" i="130"/>
  <c r="M650" i="130"/>
  <c r="M649" i="130"/>
  <c r="M619" i="130"/>
  <c r="M589" i="130"/>
  <c r="M588" i="130"/>
  <c r="M587" i="130"/>
  <c r="M586" i="130"/>
  <c r="M585" i="130"/>
  <c r="M584" i="130"/>
  <c r="M583" i="130"/>
  <c r="M582" i="130"/>
  <c r="M581" i="130"/>
  <c r="M580" i="130"/>
  <c r="M579" i="130"/>
  <c r="M578" i="130"/>
  <c r="M577" i="130"/>
  <c r="M576" i="130"/>
  <c r="M575" i="130"/>
  <c r="M574" i="130"/>
  <c r="M573" i="130"/>
  <c r="M572" i="130"/>
  <c r="M571" i="130"/>
  <c r="M570" i="130"/>
  <c r="M569" i="130"/>
  <c r="M568" i="130"/>
  <c r="M567" i="130"/>
  <c r="M566" i="130"/>
  <c r="M565" i="130"/>
  <c r="N565" i="130" s="1"/>
  <c r="M322" i="130"/>
  <c r="M321" i="130"/>
  <c r="N321" i="130" s="1"/>
  <c r="M320" i="130"/>
  <c r="M319" i="130"/>
  <c r="M318" i="130"/>
  <c r="M317" i="130"/>
  <c r="M316" i="130"/>
  <c r="M315" i="130"/>
  <c r="M304" i="130"/>
  <c r="M303" i="130"/>
  <c r="N303" i="130" s="1"/>
  <c r="M301" i="130"/>
  <c r="M300" i="130"/>
  <c r="M292" i="130"/>
  <c r="M291" i="130"/>
  <c r="M286" i="130"/>
  <c r="M285" i="130"/>
  <c r="M277" i="130"/>
  <c r="M276" i="130"/>
  <c r="M274" i="130"/>
  <c r="M273" i="130"/>
  <c r="M271" i="130"/>
  <c r="M270" i="130"/>
  <c r="M269" i="130"/>
  <c r="N269" i="130" s="1"/>
  <c r="M268" i="130"/>
  <c r="M265" i="130"/>
  <c r="M264" i="130"/>
  <c r="M260" i="130"/>
  <c r="M258" i="130"/>
  <c r="M257" i="130"/>
  <c r="N257" i="130" s="1"/>
  <c r="M256" i="130"/>
  <c r="M255" i="130"/>
  <c r="M254" i="130"/>
  <c r="M253" i="130"/>
  <c r="M252" i="130"/>
  <c r="M251" i="130"/>
  <c r="M250" i="130"/>
  <c r="M249" i="130"/>
  <c r="M248" i="130"/>
  <c r="M247" i="130"/>
  <c r="M246" i="130"/>
  <c r="M245" i="130"/>
  <c r="M244" i="130"/>
  <c r="M243" i="130"/>
  <c r="M242" i="130"/>
  <c r="M241" i="130"/>
  <c r="M240" i="130"/>
  <c r="M239" i="130"/>
  <c r="N239" i="130" s="1"/>
  <c r="M238" i="130"/>
  <c r="M237" i="130"/>
  <c r="N237" i="130" s="1"/>
  <c r="M236" i="130"/>
  <c r="M235" i="130"/>
  <c r="M233" i="130"/>
  <c r="M232" i="130"/>
  <c r="M231" i="130"/>
  <c r="M230" i="130"/>
  <c r="M229" i="130"/>
  <c r="M228" i="130"/>
  <c r="M227" i="130"/>
  <c r="M226" i="130"/>
  <c r="M225" i="130"/>
  <c r="M224" i="130"/>
  <c r="M223" i="130"/>
  <c r="M222" i="130"/>
  <c r="M221" i="130"/>
  <c r="M220" i="130"/>
  <c r="M219" i="130"/>
  <c r="M218" i="130"/>
  <c r="M217" i="130"/>
  <c r="M216" i="130"/>
  <c r="M203" i="130"/>
  <c r="M202" i="130"/>
  <c r="M201" i="130"/>
  <c r="M199" i="130"/>
  <c r="M198" i="130"/>
  <c r="M185" i="130"/>
  <c r="M184" i="130"/>
  <c r="M183" i="130"/>
  <c r="M181" i="130"/>
  <c r="M180" i="130"/>
  <c r="N180" i="130" s="1"/>
  <c r="M167" i="130"/>
  <c r="N167" i="130" s="1"/>
  <c r="M166" i="130"/>
  <c r="N166" i="130" s="1"/>
  <c r="M165" i="130"/>
  <c r="M163" i="130"/>
  <c r="M162" i="130"/>
  <c r="M161" i="130"/>
  <c r="M160" i="130"/>
  <c r="M159" i="130"/>
  <c r="M158" i="130"/>
  <c r="M157" i="130"/>
  <c r="M156" i="130"/>
  <c r="M155" i="130"/>
  <c r="M154" i="130"/>
  <c r="M153" i="130"/>
  <c r="M152" i="130"/>
  <c r="M151" i="130"/>
  <c r="M150" i="130"/>
  <c r="M149" i="130"/>
  <c r="M148" i="130"/>
  <c r="M147" i="130"/>
  <c r="M146" i="130"/>
  <c r="M145" i="130"/>
  <c r="M144" i="130"/>
  <c r="M143" i="130"/>
  <c r="M142" i="130"/>
  <c r="M141" i="130"/>
  <c r="M140" i="130"/>
  <c r="M139" i="130"/>
  <c r="M138" i="130"/>
  <c r="M137" i="130"/>
  <c r="M136" i="130"/>
  <c r="M135" i="130"/>
  <c r="M134" i="130"/>
  <c r="M133" i="130"/>
  <c r="M132" i="130"/>
  <c r="M131" i="130"/>
  <c r="M130" i="130"/>
  <c r="M129" i="130"/>
  <c r="M128" i="130"/>
  <c r="M127" i="130"/>
  <c r="N127" i="130" s="1"/>
  <c r="M126" i="130"/>
  <c r="M125" i="130"/>
  <c r="M124" i="130"/>
  <c r="M123" i="130"/>
  <c r="M122" i="130"/>
  <c r="M121" i="130"/>
  <c r="M120" i="130"/>
  <c r="M119" i="130"/>
  <c r="M118" i="130"/>
  <c r="M117" i="130"/>
  <c r="M116" i="130"/>
  <c r="M115" i="130"/>
  <c r="M114" i="130"/>
  <c r="M113" i="130"/>
  <c r="M112" i="130"/>
  <c r="M111" i="130"/>
  <c r="M110" i="130"/>
  <c r="M109" i="130"/>
  <c r="M108" i="130"/>
  <c r="M107" i="130"/>
  <c r="M106" i="130"/>
  <c r="M105" i="130"/>
  <c r="M104" i="130"/>
  <c r="M103" i="130"/>
  <c r="M102" i="130"/>
  <c r="M101" i="130"/>
  <c r="M100" i="130"/>
  <c r="M99" i="130"/>
  <c r="M98" i="130"/>
  <c r="M97" i="130"/>
  <c r="M96" i="130"/>
  <c r="M95" i="130"/>
  <c r="M94" i="130"/>
  <c r="M93" i="130"/>
  <c r="M92" i="130"/>
  <c r="M91" i="130"/>
  <c r="M90" i="130"/>
  <c r="M89" i="130"/>
  <c r="M88" i="130"/>
  <c r="M87" i="130"/>
  <c r="M86" i="130"/>
  <c r="M85" i="130"/>
  <c r="M84" i="130"/>
  <c r="M83" i="130"/>
  <c r="M82" i="130"/>
  <c r="M81" i="130"/>
  <c r="M80" i="130"/>
  <c r="M79" i="130"/>
  <c r="M78" i="130"/>
  <c r="M77" i="130"/>
  <c r="M76" i="130"/>
  <c r="M75" i="130"/>
  <c r="M74" i="130"/>
  <c r="M73" i="130"/>
  <c r="M72" i="130"/>
  <c r="M71" i="130"/>
  <c r="M70" i="130"/>
  <c r="M69" i="130"/>
  <c r="M68" i="130"/>
  <c r="M67" i="130"/>
  <c r="M66" i="130"/>
  <c r="M65" i="130"/>
  <c r="M64" i="130"/>
  <c r="M63" i="130"/>
  <c r="M62" i="130"/>
  <c r="M61" i="130"/>
  <c r="M60" i="130"/>
  <c r="M59" i="130"/>
  <c r="M58" i="130"/>
  <c r="M57" i="130"/>
  <c r="M56" i="130"/>
  <c r="M55" i="130"/>
  <c r="M54" i="130"/>
  <c r="M53" i="130"/>
  <c r="M52" i="130"/>
  <c r="M51" i="130"/>
  <c r="M50" i="130"/>
  <c r="M49" i="130"/>
  <c r="M48" i="130"/>
  <c r="M47" i="130"/>
  <c r="M46" i="130"/>
  <c r="M45" i="130"/>
  <c r="M44" i="130"/>
  <c r="M43" i="130"/>
  <c r="M42" i="130"/>
  <c r="M41" i="130"/>
  <c r="M40" i="130"/>
  <c r="M39" i="130"/>
  <c r="M38" i="130"/>
  <c r="M37" i="130"/>
  <c r="M36" i="130"/>
  <c r="M35" i="130"/>
  <c r="M34" i="130"/>
  <c r="M33" i="130"/>
  <c r="M32" i="130"/>
  <c r="M31" i="130"/>
  <c r="M30" i="130"/>
  <c r="M29" i="130"/>
  <c r="M28" i="130"/>
  <c r="M27" i="130"/>
  <c r="M26" i="130"/>
  <c r="M25" i="130"/>
  <c r="M24" i="130"/>
  <c r="M23" i="130"/>
  <c r="M22" i="130"/>
  <c r="M20" i="130"/>
  <c r="M19" i="130"/>
  <c r="M17" i="130"/>
  <c r="M16" i="130"/>
  <c r="M15" i="130"/>
  <c r="M14" i="130"/>
  <c r="AU63" i="135" l="1"/>
  <c r="AU64" i="135"/>
  <c r="AU48" i="135"/>
  <c r="CA83" i="135"/>
  <c r="AX80" i="135"/>
  <c r="BE56" i="135"/>
  <c r="D39" i="114" s="1"/>
  <c r="AV165" i="135"/>
  <c r="BX68" i="135"/>
  <c r="BW48" i="135"/>
  <c r="BO173" i="135"/>
  <c r="AV146" i="135"/>
  <c r="AV46" i="135" s="1"/>
  <c r="BT86" i="135"/>
  <c r="BS158" i="135"/>
  <c r="I11" i="124"/>
  <c r="AV64" i="135" l="1"/>
  <c r="AV48" i="135"/>
  <c r="AV63" i="135"/>
  <c r="CB83" i="135"/>
  <c r="BP173" i="135"/>
  <c r="BY68" i="135"/>
  <c r="BX48" i="135"/>
  <c r="BU86" i="135"/>
  <c r="BT158" i="135"/>
  <c r="AW165" i="135"/>
  <c r="BF56" i="135"/>
  <c r="AW146" i="135"/>
  <c r="AW46" i="135" s="1"/>
  <c r="AY80" i="135"/>
  <c r="AW48" i="135" l="1"/>
  <c r="CC83" i="135"/>
  <c r="AX165" i="135"/>
  <c r="BV86" i="135"/>
  <c r="BU158" i="135"/>
  <c r="AZ80" i="135"/>
  <c r="BZ68" i="135"/>
  <c r="BY48" i="135"/>
  <c r="AX146" i="135"/>
  <c r="AX46" i="135" s="1"/>
  <c r="BQ173" i="135"/>
  <c r="BG56" i="135"/>
  <c r="R65" i="123"/>
  <c r="AX64" i="135" l="1"/>
  <c r="AX48" i="135"/>
  <c r="CD83" i="135"/>
  <c r="AY146" i="135"/>
  <c r="AY46" i="135" s="1"/>
  <c r="CA68" i="135"/>
  <c r="BZ48" i="135"/>
  <c r="BA80" i="135"/>
  <c r="BH56" i="135"/>
  <c r="BW86" i="135"/>
  <c r="BV158" i="135"/>
  <c r="BR173" i="135"/>
  <c r="AY165" i="135"/>
  <c r="N658" i="130"/>
  <c r="N657" i="130"/>
  <c r="N656" i="130"/>
  <c r="N655" i="130"/>
  <c r="N654" i="130"/>
  <c r="N653" i="130"/>
  <c r="N652" i="130"/>
  <c r="N651" i="130"/>
  <c r="N650" i="130"/>
  <c r="N649" i="130"/>
  <c r="N619" i="130"/>
  <c r="N589" i="130"/>
  <c r="N588" i="130"/>
  <c r="N587" i="130"/>
  <c r="N586" i="130"/>
  <c r="N585" i="130"/>
  <c r="N584" i="130"/>
  <c r="N583" i="130"/>
  <c r="N582" i="130"/>
  <c r="N580" i="130"/>
  <c r="N579" i="130"/>
  <c r="N578" i="130"/>
  <c r="N577" i="130"/>
  <c r="N576" i="130"/>
  <c r="N575" i="130"/>
  <c r="N574" i="130"/>
  <c r="N573" i="130"/>
  <c r="N572" i="130"/>
  <c r="N571" i="130"/>
  <c r="N570" i="130"/>
  <c r="N569" i="130"/>
  <c r="N568" i="130"/>
  <c r="N567" i="130"/>
  <c r="N566" i="130"/>
  <c r="N322" i="130"/>
  <c r="N320" i="130"/>
  <c r="N319" i="130"/>
  <c r="N318" i="130"/>
  <c r="N317" i="130"/>
  <c r="N316" i="130"/>
  <c r="N315" i="130"/>
  <c r="N304" i="130"/>
  <c r="N301" i="130"/>
  <c r="N300" i="130"/>
  <c r="N292" i="130"/>
  <c r="N291" i="130"/>
  <c r="N286" i="130"/>
  <c r="N285" i="130"/>
  <c r="N277" i="130"/>
  <c r="N276" i="130"/>
  <c r="N274" i="130"/>
  <c r="N273" i="130"/>
  <c r="N271" i="130"/>
  <c r="N270" i="130"/>
  <c r="N268" i="130"/>
  <c r="N265" i="130"/>
  <c r="N264" i="130"/>
  <c r="N260" i="130"/>
  <c r="N258" i="130"/>
  <c r="N256" i="130"/>
  <c r="N255" i="130"/>
  <c r="N254" i="130"/>
  <c r="N253" i="130"/>
  <c r="N252" i="130"/>
  <c r="N251" i="130"/>
  <c r="N250" i="130"/>
  <c r="N249" i="130"/>
  <c r="N248" i="130"/>
  <c r="N247" i="130"/>
  <c r="N246" i="130"/>
  <c r="N245" i="130"/>
  <c r="N244" i="130"/>
  <c r="N243" i="130"/>
  <c r="N242" i="130"/>
  <c r="N241" i="130"/>
  <c r="N240" i="130"/>
  <c r="N238" i="130"/>
  <c r="N236" i="130"/>
  <c r="N235" i="130"/>
  <c r="N233" i="130"/>
  <c r="N232" i="130"/>
  <c r="N231" i="130"/>
  <c r="N230" i="130"/>
  <c r="N229" i="130"/>
  <c r="N228" i="130"/>
  <c r="N227" i="130"/>
  <c r="N226" i="130"/>
  <c r="N225" i="130"/>
  <c r="N224" i="130"/>
  <c r="N223" i="130"/>
  <c r="N222" i="130"/>
  <c r="N221" i="130"/>
  <c r="N219" i="130"/>
  <c r="N218" i="130"/>
  <c r="N217" i="130"/>
  <c r="N216" i="130"/>
  <c r="N202" i="130"/>
  <c r="N201" i="130"/>
  <c r="N199" i="130"/>
  <c r="N198" i="130"/>
  <c r="N183" i="130"/>
  <c r="N181" i="130"/>
  <c r="N165" i="130"/>
  <c r="N163" i="130"/>
  <c r="N162" i="130"/>
  <c r="N161" i="130"/>
  <c r="N160" i="130"/>
  <c r="N159" i="130"/>
  <c r="N158" i="130"/>
  <c r="N157" i="130"/>
  <c r="N156" i="130"/>
  <c r="N154" i="130"/>
  <c r="N153" i="130"/>
  <c r="N152" i="130"/>
  <c r="N151" i="130"/>
  <c r="N150" i="130"/>
  <c r="N149" i="130"/>
  <c r="N148" i="130"/>
  <c r="N147" i="130"/>
  <c r="N146" i="130"/>
  <c r="N145" i="130"/>
  <c r="N144" i="130"/>
  <c r="N143" i="130"/>
  <c r="N142" i="130"/>
  <c r="N141" i="130"/>
  <c r="N140" i="130"/>
  <c r="N139" i="130"/>
  <c r="N138" i="130"/>
  <c r="N137" i="130"/>
  <c r="N136" i="130"/>
  <c r="N135" i="130"/>
  <c r="N134" i="130"/>
  <c r="N133" i="130"/>
  <c r="N132" i="130"/>
  <c r="N131" i="130"/>
  <c r="N130" i="130"/>
  <c r="N129" i="130"/>
  <c r="N128" i="130"/>
  <c r="N126" i="130"/>
  <c r="N125" i="130"/>
  <c r="N124" i="130"/>
  <c r="N123" i="130"/>
  <c r="N122" i="130"/>
  <c r="N121" i="130"/>
  <c r="N120" i="130"/>
  <c r="N119" i="130"/>
  <c r="N118" i="130"/>
  <c r="N117" i="130"/>
  <c r="N116" i="130"/>
  <c r="N115" i="130"/>
  <c r="N114" i="130"/>
  <c r="N113" i="130"/>
  <c r="N112" i="130"/>
  <c r="N111" i="130"/>
  <c r="N110" i="130"/>
  <c r="N109" i="130"/>
  <c r="N108" i="130"/>
  <c r="N107" i="130"/>
  <c r="N106" i="130"/>
  <c r="N105" i="130"/>
  <c r="N104" i="130"/>
  <c r="N103" i="130"/>
  <c r="N102" i="130"/>
  <c r="N101" i="130"/>
  <c r="N100" i="130"/>
  <c r="N99" i="130"/>
  <c r="N98" i="130"/>
  <c r="N97" i="130"/>
  <c r="N96" i="130"/>
  <c r="N95" i="130"/>
  <c r="N94" i="130"/>
  <c r="N93" i="130"/>
  <c r="N92" i="130"/>
  <c r="N91" i="130"/>
  <c r="N90" i="130"/>
  <c r="N89" i="130"/>
  <c r="N88" i="130"/>
  <c r="N87" i="130"/>
  <c r="N86" i="130"/>
  <c r="N85" i="130"/>
  <c r="N84" i="130"/>
  <c r="N83" i="130"/>
  <c r="N82" i="130"/>
  <c r="N81" i="130"/>
  <c r="N80" i="130"/>
  <c r="N79" i="130"/>
  <c r="N78" i="130"/>
  <c r="N77" i="130"/>
  <c r="N76" i="130"/>
  <c r="N75" i="130"/>
  <c r="N74" i="130"/>
  <c r="N73" i="130"/>
  <c r="N72" i="130"/>
  <c r="N71" i="130"/>
  <c r="N70" i="130"/>
  <c r="N69" i="130"/>
  <c r="N68" i="130"/>
  <c r="N67" i="130"/>
  <c r="N66" i="130"/>
  <c r="N65" i="130"/>
  <c r="N64" i="130"/>
  <c r="N63" i="130"/>
  <c r="N62" i="130"/>
  <c r="N61" i="130"/>
  <c r="N60" i="130"/>
  <c r="N59" i="130"/>
  <c r="N58" i="130"/>
  <c r="N57" i="130"/>
  <c r="N56" i="130"/>
  <c r="N55" i="130"/>
  <c r="N54" i="130"/>
  <c r="N53" i="130"/>
  <c r="N52" i="130"/>
  <c r="N51" i="130"/>
  <c r="N50" i="130"/>
  <c r="N49" i="130"/>
  <c r="N48" i="130"/>
  <c r="N47" i="130"/>
  <c r="N46" i="130"/>
  <c r="N45" i="130"/>
  <c r="N44" i="130"/>
  <c r="N43" i="130"/>
  <c r="N42" i="130"/>
  <c r="N41" i="130"/>
  <c r="E39" i="121"/>
  <c r="AY48" i="135" l="1"/>
  <c r="AY64" i="135"/>
  <c r="AX63" i="135"/>
  <c r="CE83" i="135"/>
  <c r="AZ165" i="135"/>
  <c r="BI56" i="135"/>
  <c r="BB80" i="135"/>
  <c r="BS173" i="135"/>
  <c r="CB68" i="135"/>
  <c r="CA48" i="135"/>
  <c r="BX86" i="135"/>
  <c r="BW158" i="135"/>
  <c r="AZ146" i="135"/>
  <c r="AZ46" i="135" s="1"/>
  <c r="F39" i="121"/>
  <c r="G39" i="121"/>
  <c r="H39" i="121"/>
  <c r="D39" i="121"/>
  <c r="AZ64" i="135" l="1"/>
  <c r="AZ48" i="135"/>
  <c r="AY63" i="135"/>
  <c r="CF83" i="135"/>
  <c r="CC68" i="135"/>
  <c r="CB48" i="135"/>
  <c r="BT173" i="135"/>
  <c r="BC80" i="135"/>
  <c r="BA146" i="135"/>
  <c r="BA46" i="135" s="1"/>
  <c r="BY86" i="135"/>
  <c r="BX158" i="135"/>
  <c r="BJ56" i="135"/>
  <c r="BA165" i="135"/>
  <c r="K5" i="130"/>
  <c r="K6" i="130" s="1"/>
  <c r="K7" i="130" s="1"/>
  <c r="BA48" i="135" l="1"/>
  <c r="BA64" i="135"/>
  <c r="BA63" i="135"/>
  <c r="AZ63" i="135"/>
  <c r="CG83" i="135"/>
  <c r="BB146" i="135"/>
  <c r="BB46" i="135" s="1"/>
  <c r="BB165" i="135"/>
  <c r="BD80" i="135"/>
  <c r="BK56" i="135"/>
  <c r="BU173" i="135"/>
  <c r="BZ86" i="135"/>
  <c r="BY158" i="135"/>
  <c r="CD68" i="135"/>
  <c r="CC48" i="135"/>
  <c r="N40" i="130"/>
  <c r="N39" i="130"/>
  <c r="N38" i="130"/>
  <c r="N37" i="130"/>
  <c r="N36" i="130"/>
  <c r="N35" i="130"/>
  <c r="N34" i="130"/>
  <c r="N33" i="130"/>
  <c r="N32" i="130"/>
  <c r="N31" i="130"/>
  <c r="N30" i="130"/>
  <c r="N29" i="130"/>
  <c r="N28" i="130"/>
  <c r="N27" i="130"/>
  <c r="N26" i="130"/>
  <c r="N25" i="130"/>
  <c r="N24" i="130"/>
  <c r="N23" i="130"/>
  <c r="N22" i="130"/>
  <c r="N19" i="130"/>
  <c r="N17" i="130"/>
  <c r="N16" i="130"/>
  <c r="N15" i="130"/>
  <c r="N14" i="130"/>
  <c r="M13" i="130"/>
  <c r="N13" i="130" s="1"/>
  <c r="M12" i="130"/>
  <c r="BB64" i="135" l="1"/>
  <c r="BB48" i="135"/>
  <c r="CH83" i="135"/>
  <c r="BL56" i="135"/>
  <c r="BE80" i="135"/>
  <c r="BC165" i="135"/>
  <c r="CE68" i="135"/>
  <c r="CD48" i="135"/>
  <c r="BC146" i="135"/>
  <c r="BC46" i="135" s="1"/>
  <c r="CA86" i="135"/>
  <c r="BZ158" i="135"/>
  <c r="BV173" i="135"/>
  <c r="N12" i="130"/>
  <c r="M660" i="130"/>
  <c r="B6" i="124"/>
  <c r="M17" i="121"/>
  <c r="O17" i="121"/>
  <c r="P17" i="121"/>
  <c r="M18" i="121"/>
  <c r="O18" i="121"/>
  <c r="P18" i="121"/>
  <c r="M19" i="121"/>
  <c r="O19" i="121"/>
  <c r="P19" i="121"/>
  <c r="M20" i="121"/>
  <c r="O20" i="121"/>
  <c r="P20" i="121"/>
  <c r="M21" i="121"/>
  <c r="O21" i="121"/>
  <c r="P21" i="121"/>
  <c r="M22" i="121"/>
  <c r="O22" i="121"/>
  <c r="P22" i="121"/>
  <c r="M16" i="121"/>
  <c r="O16" i="121"/>
  <c r="K17" i="121"/>
  <c r="K18" i="121"/>
  <c r="K19" i="121"/>
  <c r="K20" i="121"/>
  <c r="K21" i="121"/>
  <c r="K22" i="121"/>
  <c r="K16" i="121"/>
  <c r="G23" i="121"/>
  <c r="F23" i="121"/>
  <c r="L17" i="121"/>
  <c r="L18" i="121"/>
  <c r="L19" i="121"/>
  <c r="L20" i="121"/>
  <c r="E21" i="121"/>
  <c r="H21" i="121" s="1"/>
  <c r="Q21" i="121" s="1"/>
  <c r="L22" i="121"/>
  <c r="M5" i="121"/>
  <c r="O5" i="121"/>
  <c r="M6" i="121"/>
  <c r="O6" i="121"/>
  <c r="M7" i="121"/>
  <c r="O7" i="121"/>
  <c r="M8" i="121"/>
  <c r="O8" i="121"/>
  <c r="M9" i="121"/>
  <c r="O9" i="121"/>
  <c r="M10" i="121"/>
  <c r="O10" i="121"/>
  <c r="M4" i="121"/>
  <c r="O4" i="121"/>
  <c r="L5" i="121"/>
  <c r="L6" i="121"/>
  <c r="L7" i="121"/>
  <c r="L8" i="121"/>
  <c r="L9" i="121"/>
  <c r="L10" i="121"/>
  <c r="K5" i="121"/>
  <c r="K6" i="121"/>
  <c r="K7" i="121"/>
  <c r="K8" i="121"/>
  <c r="K9" i="121"/>
  <c r="K10" i="121"/>
  <c r="K4" i="121"/>
  <c r="L4" i="121"/>
  <c r="E10" i="121"/>
  <c r="N10" i="121" s="1"/>
  <c r="E9" i="121"/>
  <c r="N9" i="121" s="1"/>
  <c r="E8" i="121"/>
  <c r="N8" i="121" s="1"/>
  <c r="E7" i="121"/>
  <c r="N7" i="121" s="1"/>
  <c r="E6" i="121"/>
  <c r="N6" i="121" s="1"/>
  <c r="E5" i="121"/>
  <c r="N5" i="121" s="1"/>
  <c r="E4" i="121"/>
  <c r="N4" i="121" s="1"/>
  <c r="B7" i="124"/>
  <c r="B8" i="124" s="1"/>
  <c r="B9" i="124" s="1"/>
  <c r="B10" i="124" s="1"/>
  <c r="B11" i="124" s="1"/>
  <c r="B12" i="124" s="1"/>
  <c r="B13" i="124" s="1"/>
  <c r="B14" i="124" s="1"/>
  <c r="B15" i="124" s="1"/>
  <c r="B16" i="124" s="1"/>
  <c r="B17" i="124" s="1"/>
  <c r="B18" i="124" s="1"/>
  <c r="B19" i="124" s="1"/>
  <c r="AL10" i="130"/>
  <c r="AM10" i="130" s="1"/>
  <c r="AN10" i="130" s="1"/>
  <c r="AO10" i="130" s="1"/>
  <c r="AP10" i="130" s="1"/>
  <c r="AQ10" i="130" s="1"/>
  <c r="AR10" i="130" s="1"/>
  <c r="AS10" i="130" s="1"/>
  <c r="AT10" i="130" s="1"/>
  <c r="AU10" i="130" s="1"/>
  <c r="AV10" i="130" s="1"/>
  <c r="AW10" i="130" s="1"/>
  <c r="AX10" i="130" s="1"/>
  <c r="AY10" i="130" s="1"/>
  <c r="AZ10" i="130" s="1"/>
  <c r="BA10" i="130" s="1"/>
  <c r="BB10" i="130" s="1"/>
  <c r="BC10" i="130" s="1"/>
  <c r="BD10" i="130" s="1"/>
  <c r="BE10" i="130" s="1"/>
  <c r="BF10" i="130" s="1"/>
  <c r="BG10" i="130" s="1"/>
  <c r="BH10" i="130" s="1"/>
  <c r="BI10" i="130" s="1"/>
  <c r="BJ10" i="130" s="1"/>
  <c r="BK10" i="130" s="1"/>
  <c r="BL10" i="130" s="1"/>
  <c r="BM10" i="130" s="1"/>
  <c r="BN10" i="130" s="1"/>
  <c r="BO10" i="130" s="1"/>
  <c r="BP10" i="130" s="1"/>
  <c r="BQ10" i="130" s="1"/>
  <c r="BR10" i="130" s="1"/>
  <c r="BS10" i="130" s="1"/>
  <c r="BT10" i="130" s="1"/>
  <c r="BU10" i="130" s="1"/>
  <c r="BV10" i="130" s="1"/>
  <c r="BW10" i="130" s="1"/>
  <c r="BX10" i="130" s="1"/>
  <c r="BY10" i="130" s="1"/>
  <c r="BZ10" i="130" s="1"/>
  <c r="CA10" i="130" s="1"/>
  <c r="CB10" i="130" s="1"/>
  <c r="CC10" i="130" s="1"/>
  <c r="CD10" i="130" s="1"/>
  <c r="CE10" i="130" s="1"/>
  <c r="CF10" i="130" s="1"/>
  <c r="CG10" i="130" s="1"/>
  <c r="CH10" i="130" s="1"/>
  <c r="CI10" i="130" s="1"/>
  <c r="CJ10" i="130" s="1"/>
  <c r="CK10" i="130" s="1"/>
  <c r="CL10" i="130" s="1"/>
  <c r="CM10" i="130" s="1"/>
  <c r="CN10" i="130" s="1"/>
  <c r="CO10" i="130" s="1"/>
  <c r="CP10" i="130" s="1"/>
  <c r="BC64" i="135" l="1"/>
  <c r="BC48" i="135"/>
  <c r="BB63" i="135"/>
  <c r="CI83" i="135"/>
  <c r="BD146" i="135"/>
  <c r="BD46" i="135" s="1"/>
  <c r="BW173" i="135"/>
  <c r="CF68" i="135"/>
  <c r="CE48" i="135"/>
  <c r="BD165" i="135"/>
  <c r="BF80" i="135"/>
  <c r="CB86" i="135"/>
  <c r="CA158" i="135"/>
  <c r="BM56" i="135"/>
  <c r="E19" i="121"/>
  <c r="N19" i="121" s="1"/>
  <c r="E22" i="121"/>
  <c r="N22" i="121" s="1"/>
  <c r="L21" i="121"/>
  <c r="O23" i="121"/>
  <c r="C23" i="121"/>
  <c r="M23" i="121"/>
  <c r="P23" i="121"/>
  <c r="N21" i="121"/>
  <c r="E20" i="121"/>
  <c r="E18" i="121"/>
  <c r="E17" i="121"/>
  <c r="L16" i="121"/>
  <c r="BD64" i="135" l="1"/>
  <c r="BD48" i="135"/>
  <c r="BC63" i="135"/>
  <c r="CJ83" i="135"/>
  <c r="BE62" i="135"/>
  <c r="BE165" i="135"/>
  <c r="BN56" i="135"/>
  <c r="CG68" i="135"/>
  <c r="CF48" i="135"/>
  <c r="BX173" i="135"/>
  <c r="CC86" i="135"/>
  <c r="CB158" i="135"/>
  <c r="BE146" i="135"/>
  <c r="BE46" i="135" s="1"/>
  <c r="BG80" i="135"/>
  <c r="L23" i="121"/>
  <c r="J4" i="131"/>
  <c r="H19" i="121"/>
  <c r="Q19" i="121" s="1"/>
  <c r="H22" i="121"/>
  <c r="Q22" i="121" s="1"/>
  <c r="H18" i="121"/>
  <c r="Q18" i="121" s="1"/>
  <c r="N18" i="121"/>
  <c r="H20" i="121"/>
  <c r="Q20" i="121" s="1"/>
  <c r="N20" i="121"/>
  <c r="N17" i="121"/>
  <c r="H17" i="121"/>
  <c r="Q17" i="121" s="1"/>
  <c r="BE61" i="135" l="1"/>
  <c r="C39" i="114"/>
  <c r="BE64" i="135"/>
  <c r="BE48" i="135"/>
  <c r="BD63" i="135"/>
  <c r="CK83" i="135"/>
  <c r="BY173" i="135"/>
  <c r="CC158" i="135"/>
  <c r="CD86" i="135"/>
  <c r="CH68" i="135"/>
  <c r="CG48" i="135"/>
  <c r="BH80" i="135"/>
  <c r="BO56" i="135"/>
  <c r="BF165" i="135"/>
  <c r="BF146" i="135"/>
  <c r="BF46" i="135" s="1"/>
  <c r="BF62" i="135"/>
  <c r="BF61" i="135" s="1"/>
  <c r="C38" i="114" l="1"/>
  <c r="BE63" i="135"/>
  <c r="CL83" i="135"/>
  <c r="BG165" i="135"/>
  <c r="BP56" i="135"/>
  <c r="BI80" i="135"/>
  <c r="BG62" i="135"/>
  <c r="BG61" i="135" s="1"/>
  <c r="CI68" i="135"/>
  <c r="CH48" i="135"/>
  <c r="CD158" i="135"/>
  <c r="CE86" i="135"/>
  <c r="BG146" i="135"/>
  <c r="BG46" i="135" s="1"/>
  <c r="BZ173" i="135"/>
  <c r="T7" i="123"/>
  <c r="F11" i="121"/>
  <c r="D11" i="121"/>
  <c r="C11" i="121"/>
  <c r="CM83" i="135" l="1"/>
  <c r="CJ68" i="135"/>
  <c r="CI48" i="135"/>
  <c r="BH62" i="135"/>
  <c r="BH61" i="135" s="1"/>
  <c r="CA173" i="135"/>
  <c r="BH146" i="135"/>
  <c r="BH46" i="135" s="1"/>
  <c r="BJ80" i="135"/>
  <c r="BQ56" i="135"/>
  <c r="BH165" i="135"/>
  <c r="CE158" i="135"/>
  <c r="CF86" i="135"/>
  <c r="I71" i="123"/>
  <c r="K71" i="123"/>
  <c r="L71" i="123"/>
  <c r="N71" i="123"/>
  <c r="O71" i="123"/>
  <c r="R71" i="123"/>
  <c r="M11" i="121"/>
  <c r="Q71" i="123"/>
  <c r="P71" i="123"/>
  <c r="O11" i="121"/>
  <c r="L11" i="121"/>
  <c r="N11" i="121"/>
  <c r="E11" i="121"/>
  <c r="I62" i="123"/>
  <c r="R62" i="123"/>
  <c r="K62" i="123"/>
  <c r="L62" i="123"/>
  <c r="Q62" i="123"/>
  <c r="N62" i="123"/>
  <c r="O62" i="123"/>
  <c r="E16" i="121"/>
  <c r="P62" i="123"/>
  <c r="CN83" i="135" l="1"/>
  <c r="BK80" i="135"/>
  <c r="BI146" i="135"/>
  <c r="BI46" i="135" s="1"/>
  <c r="CG86" i="135"/>
  <c r="CF158" i="135"/>
  <c r="CB173" i="135"/>
  <c r="BI62" i="135"/>
  <c r="BI61" i="135" s="1"/>
  <c r="BI165" i="135"/>
  <c r="BR56" i="135"/>
  <c r="CJ48" i="135"/>
  <c r="CK68" i="135"/>
  <c r="E23" i="121"/>
  <c r="N16" i="121"/>
  <c r="N23" i="121" s="1"/>
  <c r="H16" i="121"/>
  <c r="CO83" i="135" l="1"/>
  <c r="BJ62" i="135"/>
  <c r="BJ61" i="135" s="1"/>
  <c r="CC173" i="135"/>
  <c r="CL68" i="135"/>
  <c r="CK48" i="135"/>
  <c r="CH86" i="135"/>
  <c r="CG158" i="135"/>
  <c r="BJ146" i="135"/>
  <c r="BJ46" i="135" s="1"/>
  <c r="BS56" i="135"/>
  <c r="BJ165" i="135"/>
  <c r="BL80" i="135"/>
  <c r="H23" i="121"/>
  <c r="Q16" i="121"/>
  <c r="Q23" i="121" s="1"/>
  <c r="CP83" i="135" l="1"/>
  <c r="BK146" i="135"/>
  <c r="BK46" i="135" s="1"/>
  <c r="CI86" i="135"/>
  <c r="CH158" i="135"/>
  <c r="BM80" i="135"/>
  <c r="CM68" i="135"/>
  <c r="CL48" i="135"/>
  <c r="BK165" i="135"/>
  <c r="CD173" i="135"/>
  <c r="BK62" i="135"/>
  <c r="BK61" i="135" s="1"/>
  <c r="BT56" i="135"/>
  <c r="CQ83" i="135" l="1"/>
  <c r="BL165" i="135"/>
  <c r="CN68" i="135"/>
  <c r="CM48" i="135"/>
  <c r="BN80" i="135"/>
  <c r="BU56" i="135"/>
  <c r="CJ86" i="135"/>
  <c r="CI158" i="135"/>
  <c r="BL62" i="135"/>
  <c r="BL61" i="135" s="1"/>
  <c r="BL146" i="135"/>
  <c r="BL46" i="135" s="1"/>
  <c r="CE173" i="135"/>
  <c r="N20" i="130"/>
  <c r="CR83" i="135" l="1"/>
  <c r="CK86" i="135"/>
  <c r="CJ158" i="135"/>
  <c r="BV56" i="135"/>
  <c r="CF173" i="135"/>
  <c r="BO80" i="135"/>
  <c r="BM146" i="135"/>
  <c r="BM46" i="135" s="1"/>
  <c r="CO68" i="135"/>
  <c r="CN48" i="135"/>
  <c r="BM62" i="135"/>
  <c r="BM61" i="135" s="1"/>
  <c r="BM165" i="135"/>
  <c r="CS83" i="135" l="1"/>
  <c r="BN146" i="135"/>
  <c r="BN46" i="135" s="1"/>
  <c r="BP80" i="135"/>
  <c r="CG173" i="135"/>
  <c r="BN165" i="135"/>
  <c r="BN62" i="135"/>
  <c r="BN61" i="135" s="1"/>
  <c r="BW56" i="135"/>
  <c r="CL86" i="135"/>
  <c r="CK158" i="135"/>
  <c r="CP68" i="135"/>
  <c r="CO48" i="135"/>
  <c r="CT83" i="135" l="1"/>
  <c r="BX56" i="135"/>
  <c r="CH173" i="135"/>
  <c r="CM86" i="135"/>
  <c r="CL158" i="135"/>
  <c r="BO62" i="135"/>
  <c r="BO61" i="135" s="1"/>
  <c r="BO165" i="135"/>
  <c r="BQ80" i="135"/>
  <c r="BO146" i="135"/>
  <c r="BO46" i="135" s="1"/>
  <c r="CQ68" i="135"/>
  <c r="CP48" i="135"/>
  <c r="CU83" i="135" l="1"/>
  <c r="BR80" i="135"/>
  <c r="CN86" i="135"/>
  <c r="CM158" i="135"/>
  <c r="BP165" i="135"/>
  <c r="BP146" i="135"/>
  <c r="BP46" i="135" s="1"/>
  <c r="CI173" i="135"/>
  <c r="BP62" i="135"/>
  <c r="BP61" i="135" s="1"/>
  <c r="CR68" i="135"/>
  <c r="CQ48" i="135"/>
  <c r="BY56" i="135"/>
  <c r="CV83" i="135" l="1"/>
  <c r="CJ173" i="135"/>
  <c r="BQ146" i="135"/>
  <c r="BQ46" i="135" s="1"/>
  <c r="BZ56" i="135"/>
  <c r="BQ165" i="135"/>
  <c r="CR48" i="135"/>
  <c r="CS68" i="135"/>
  <c r="BQ62" i="135"/>
  <c r="BQ61" i="135" s="1"/>
  <c r="BS80" i="135"/>
  <c r="CO86" i="135"/>
  <c r="CN158" i="135"/>
  <c r="CW83" i="135" l="1"/>
  <c r="CT68" i="135"/>
  <c r="CS48" i="135"/>
  <c r="CA56" i="135"/>
  <c r="CO158" i="135"/>
  <c r="CP86" i="135"/>
  <c r="BT80" i="135"/>
  <c r="BR62" i="135"/>
  <c r="BR61" i="135" s="1"/>
  <c r="BR165" i="135"/>
  <c r="BR146" i="135"/>
  <c r="BR46" i="135" s="1"/>
  <c r="CK173" i="135"/>
  <c r="CX83" i="135" l="1"/>
  <c r="BS62" i="135"/>
  <c r="BS61" i="135" s="1"/>
  <c r="BS165" i="135"/>
  <c r="CB56" i="135"/>
  <c r="BU80" i="135"/>
  <c r="CQ86" i="135"/>
  <c r="CP158" i="135"/>
  <c r="CL173" i="135"/>
  <c r="BS146" i="135"/>
  <c r="BS46" i="135" s="1"/>
  <c r="CU68" i="135"/>
  <c r="CT48" i="135"/>
  <c r="CY83" i="135" l="1"/>
  <c r="CR86" i="135"/>
  <c r="CQ158" i="135"/>
  <c r="CV68" i="135"/>
  <c r="CU48" i="135"/>
  <c r="BT146" i="135"/>
  <c r="BT46" i="135" s="1"/>
  <c r="BV80" i="135"/>
  <c r="CC56" i="135"/>
  <c r="BT165" i="135"/>
  <c r="CM173" i="135"/>
  <c r="BT62" i="135"/>
  <c r="BT61" i="135" s="1"/>
  <c r="CZ83" i="135" l="1"/>
  <c r="BU62" i="135"/>
  <c r="BU61" i="135" s="1"/>
  <c r="BU146" i="135"/>
  <c r="BU46" i="135" s="1"/>
  <c r="CN173" i="135"/>
  <c r="BU165" i="135"/>
  <c r="CD56" i="135"/>
  <c r="BW80" i="135"/>
  <c r="CW68" i="135"/>
  <c r="CV48" i="135"/>
  <c r="CS86" i="135"/>
  <c r="CR158" i="135"/>
  <c r="DA83" i="135" l="1"/>
  <c r="CO173" i="135"/>
  <c r="CE56" i="135"/>
  <c r="CT86" i="135"/>
  <c r="CS158" i="135"/>
  <c r="BV62" i="135"/>
  <c r="BV61" i="135" s="1"/>
  <c r="BX80" i="135"/>
  <c r="BV165" i="135"/>
  <c r="BV146" i="135"/>
  <c r="BV46" i="135" s="1"/>
  <c r="CX68" i="135"/>
  <c r="CW48" i="135"/>
  <c r="DB83" i="135" l="1"/>
  <c r="BY80" i="135"/>
  <c r="BW62" i="135"/>
  <c r="BW61" i="135" s="1"/>
  <c r="CU86" i="135"/>
  <c r="CT158" i="135"/>
  <c r="CF56" i="135"/>
  <c r="CP173" i="135"/>
  <c r="CX48" i="135"/>
  <c r="CY68" i="135"/>
  <c r="BW146" i="135"/>
  <c r="BW46" i="135" s="1"/>
  <c r="BW165" i="135"/>
  <c r="DC83" i="135" l="1"/>
  <c r="BX62" i="135"/>
  <c r="BX61" i="135" s="1"/>
  <c r="BX165" i="135"/>
  <c r="CG56" i="135"/>
  <c r="CQ173" i="135"/>
  <c r="CV86" i="135"/>
  <c r="CU158" i="135"/>
  <c r="BX146" i="135"/>
  <c r="BX46" i="135" s="1"/>
  <c r="CZ68" i="135"/>
  <c r="CY48" i="135"/>
  <c r="BZ80" i="135"/>
  <c r="DD83" i="135" l="1"/>
  <c r="CH56" i="135"/>
  <c r="BY146" i="135"/>
  <c r="BY46" i="135" s="1"/>
  <c r="CW86" i="135"/>
  <c r="CV158" i="135"/>
  <c r="CR173" i="135"/>
  <c r="CA80" i="135"/>
  <c r="BY165" i="135"/>
  <c r="CZ48" i="135"/>
  <c r="DA68" i="135"/>
  <c r="BY62" i="135"/>
  <c r="BY61" i="135" s="1"/>
  <c r="DE83" i="135" l="1"/>
  <c r="BZ146" i="135"/>
  <c r="BZ46" i="135" s="1"/>
  <c r="CS173" i="135"/>
  <c r="CB80" i="135"/>
  <c r="DB68" i="135"/>
  <c r="DA48" i="135"/>
  <c r="CI56" i="135"/>
  <c r="CX86" i="135"/>
  <c r="CW158" i="135"/>
  <c r="BZ62" i="135"/>
  <c r="BZ61" i="135" s="1"/>
  <c r="BZ165" i="135"/>
  <c r="DF83" i="135" l="1"/>
  <c r="CC80" i="135"/>
  <c r="CY86" i="135"/>
  <c r="CX158" i="135"/>
  <c r="CA146" i="135"/>
  <c r="CA46" i="135" s="1"/>
  <c r="DC68" i="135"/>
  <c r="DB48" i="135"/>
  <c r="CA62" i="135"/>
  <c r="CA61" i="135" s="1"/>
  <c r="CJ56" i="135"/>
  <c r="CA165" i="135"/>
  <c r="CT173" i="135"/>
  <c r="DG83" i="135" l="1"/>
  <c r="DC48" i="135"/>
  <c r="DD68" i="135"/>
  <c r="CB146" i="135"/>
  <c r="CB46" i="135" s="1"/>
  <c r="CB165" i="135"/>
  <c r="CK56" i="135"/>
  <c r="CB62" i="135"/>
  <c r="CB61" i="135" s="1"/>
  <c r="CU173" i="135"/>
  <c r="CZ86" i="135"/>
  <c r="CY158" i="135"/>
  <c r="CD80" i="135"/>
  <c r="DH83" i="135" l="1"/>
  <c r="CL56" i="135"/>
  <c r="CE80" i="135"/>
  <c r="CZ158" i="135"/>
  <c r="DA86" i="135"/>
  <c r="CV173" i="135"/>
  <c r="CC62" i="135"/>
  <c r="CC61" i="135" s="1"/>
  <c r="CC165" i="135"/>
  <c r="CC146" i="135"/>
  <c r="CC46" i="135" s="1"/>
  <c r="DE68" i="135"/>
  <c r="DD48" i="135"/>
  <c r="DI83" i="135" l="1"/>
  <c r="CW173" i="135"/>
  <c r="CD165" i="135"/>
  <c r="DF68" i="135"/>
  <c r="DE48" i="135"/>
  <c r="CD146" i="135"/>
  <c r="CD46" i="135" s="1"/>
  <c r="CF80" i="135"/>
  <c r="CD62" i="135"/>
  <c r="CD61" i="135" s="1"/>
  <c r="DB86" i="135"/>
  <c r="DA158" i="135"/>
  <c r="CM56" i="135"/>
  <c r="DJ83" i="135" l="1"/>
  <c r="CG80" i="135"/>
  <c r="CE146" i="135"/>
  <c r="CE46" i="135" s="1"/>
  <c r="CN56" i="135"/>
  <c r="CX173" i="135"/>
  <c r="CE62" i="135"/>
  <c r="CE61" i="135" s="1"/>
  <c r="DG68" i="135"/>
  <c r="DF48" i="135"/>
  <c r="CE165" i="135"/>
  <c r="DB158" i="135"/>
  <c r="DC86" i="135"/>
  <c r="DK83" i="135" l="1"/>
  <c r="CF62" i="135"/>
  <c r="CF61" i="135" s="1"/>
  <c r="CY173" i="135"/>
  <c r="DD86" i="135"/>
  <c r="DC158" i="135"/>
  <c r="CO56" i="135"/>
  <c r="CF165" i="135"/>
  <c r="CF146" i="135"/>
  <c r="CF46" i="135" s="1"/>
  <c r="CH80" i="135"/>
  <c r="DH68" i="135"/>
  <c r="DG48" i="135"/>
  <c r="DL83" i="135" l="1"/>
  <c r="CG165" i="135"/>
  <c r="CP56" i="135"/>
  <c r="DH48" i="135"/>
  <c r="DI68" i="135"/>
  <c r="CG62" i="135"/>
  <c r="CG61" i="135" s="1"/>
  <c r="DD158" i="135"/>
  <c r="DE86" i="135"/>
  <c r="CI80" i="135"/>
  <c r="CZ173" i="135"/>
  <c r="CG146" i="135"/>
  <c r="CG46" i="135" s="1"/>
  <c r="DM83" i="135" l="1"/>
  <c r="CH62" i="135"/>
  <c r="CH61" i="135" s="1"/>
  <c r="CH146" i="135"/>
  <c r="CH46" i="135" s="1"/>
  <c r="CQ56" i="135"/>
  <c r="CJ80" i="135"/>
  <c r="CH165" i="135"/>
  <c r="DJ68" i="135"/>
  <c r="DI48" i="135"/>
  <c r="DA173" i="135"/>
  <c r="DF86" i="135"/>
  <c r="DE158" i="135"/>
  <c r="DN83" i="135" l="1"/>
  <c r="CI165" i="135"/>
  <c r="CI62" i="135"/>
  <c r="CI61" i="135" s="1"/>
  <c r="CR56" i="135"/>
  <c r="DF158" i="135"/>
  <c r="DG86" i="135"/>
  <c r="DB173" i="135"/>
  <c r="CK80" i="135"/>
  <c r="CI146" i="135"/>
  <c r="CI46" i="135" s="1"/>
  <c r="DK68" i="135"/>
  <c r="DJ48" i="135"/>
  <c r="DO83" i="135" l="1"/>
  <c r="CL80" i="135"/>
  <c r="DL68" i="135"/>
  <c r="DK48" i="135"/>
  <c r="DH86" i="135"/>
  <c r="DG158" i="135"/>
  <c r="CJ62" i="135"/>
  <c r="CJ61" i="135" s="1"/>
  <c r="CS56" i="135"/>
  <c r="DC173" i="135"/>
  <c r="CJ146" i="135"/>
  <c r="CJ46" i="135" s="1"/>
  <c r="CJ165" i="135"/>
  <c r="DP83" i="135" l="1"/>
  <c r="CT56" i="135"/>
  <c r="DI86" i="135"/>
  <c r="DH158" i="135"/>
  <c r="CK62" i="135"/>
  <c r="CK61" i="135" s="1"/>
  <c r="CK165" i="135"/>
  <c r="CK146" i="135"/>
  <c r="CK46" i="135" s="1"/>
  <c r="DM68" i="135"/>
  <c r="DL48" i="135"/>
  <c r="CM80" i="135"/>
  <c r="DD173" i="135"/>
  <c r="DQ83" i="135" l="1"/>
  <c r="DE173" i="135"/>
  <c r="CL165" i="135"/>
  <c r="CN80" i="135"/>
  <c r="CU56" i="135"/>
  <c r="CL62" i="135"/>
  <c r="CL61" i="135" s="1"/>
  <c r="DJ86" i="135"/>
  <c r="DI158" i="135"/>
  <c r="DN68" i="135"/>
  <c r="DM48" i="135"/>
  <c r="CL146" i="135"/>
  <c r="CL46" i="135" s="1"/>
  <c r="DR83" i="135" l="1"/>
  <c r="CV56" i="135"/>
  <c r="CM62" i="135"/>
  <c r="CM61" i="135" s="1"/>
  <c r="DF173" i="135"/>
  <c r="DK86" i="135"/>
  <c r="DJ158" i="135"/>
  <c r="CO80" i="135"/>
  <c r="CM146" i="135"/>
  <c r="CM46" i="135" s="1"/>
  <c r="CM165" i="135"/>
  <c r="DO68" i="135"/>
  <c r="DN48" i="135"/>
  <c r="DS83" i="135" l="1"/>
  <c r="CP80" i="135"/>
  <c r="DL86" i="135"/>
  <c r="DK158" i="135"/>
  <c r="DG173" i="135"/>
  <c r="DP68" i="135"/>
  <c r="DO48" i="135"/>
  <c r="CN165" i="135"/>
  <c r="CN62" i="135"/>
  <c r="CN61" i="135" s="1"/>
  <c r="CN146" i="135"/>
  <c r="CN46" i="135" s="1"/>
  <c r="CW56" i="135"/>
  <c r="DT83" i="135" l="1"/>
  <c r="DQ68" i="135"/>
  <c r="DP48" i="135"/>
  <c r="DH173" i="135"/>
  <c r="CO146" i="135"/>
  <c r="CO46" i="135" s="1"/>
  <c r="CO165" i="135"/>
  <c r="CX56" i="135"/>
  <c r="DM86" i="135"/>
  <c r="DL158" i="135"/>
  <c r="CQ80" i="135"/>
  <c r="CO62" i="135"/>
  <c r="CO61" i="135" s="1"/>
  <c r="DU83" i="135" l="1"/>
  <c r="CY56" i="135"/>
  <c r="CP146" i="135"/>
  <c r="CP46" i="135" s="1"/>
  <c r="CR80" i="135"/>
  <c r="CP165" i="135"/>
  <c r="CP62" i="135"/>
  <c r="CP61" i="135" s="1"/>
  <c r="DI173" i="135"/>
  <c r="DN86" i="135"/>
  <c r="DM158" i="135"/>
  <c r="DR68" i="135"/>
  <c r="DQ48" i="135"/>
  <c r="DV83" i="135" l="1"/>
  <c r="CS80" i="135"/>
  <c r="CQ165" i="135"/>
  <c r="CQ62" i="135"/>
  <c r="CQ61" i="135" s="1"/>
  <c r="DS68" i="135"/>
  <c r="DR48" i="135"/>
  <c r="CQ146" i="135"/>
  <c r="CQ46" i="135" s="1"/>
  <c r="DO86" i="135"/>
  <c r="DN158" i="135"/>
  <c r="DJ173" i="135"/>
  <c r="CZ56" i="135"/>
  <c r="DW83" i="135" l="1"/>
  <c r="CR146" i="135"/>
  <c r="CR46" i="135" s="1"/>
  <c r="DA56" i="135"/>
  <c r="CT80" i="135"/>
  <c r="DT68" i="135"/>
  <c r="DS48" i="135"/>
  <c r="CR62" i="135"/>
  <c r="CR61" i="135" s="1"/>
  <c r="DK173" i="135"/>
  <c r="CR165" i="135"/>
  <c r="DP86" i="135"/>
  <c r="DO158" i="135"/>
  <c r="DX83" i="135" l="1"/>
  <c r="CS62" i="135"/>
  <c r="CS61" i="135" s="1"/>
  <c r="CU80" i="135"/>
  <c r="DL173" i="135"/>
  <c r="DU68" i="135"/>
  <c r="DT48" i="135"/>
  <c r="DQ86" i="135"/>
  <c r="DP158" i="135"/>
  <c r="CS165" i="135"/>
  <c r="DB56" i="135"/>
  <c r="CS146" i="135"/>
  <c r="CS46" i="135" s="1"/>
  <c r="DY83" i="135" l="1"/>
  <c r="CV80" i="135"/>
  <c r="DR86" i="135"/>
  <c r="DQ158" i="135"/>
  <c r="DM173" i="135"/>
  <c r="CT62" i="135"/>
  <c r="CT61" i="135" s="1"/>
  <c r="DU48" i="135"/>
  <c r="DV68" i="135"/>
  <c r="CT146" i="135"/>
  <c r="CT46" i="135" s="1"/>
  <c r="DC56" i="135"/>
  <c r="CT165" i="135"/>
  <c r="DZ83" i="135" l="1"/>
  <c r="CU146" i="135"/>
  <c r="CU46" i="135" s="1"/>
  <c r="CU62" i="135"/>
  <c r="CU61" i="135" s="1"/>
  <c r="DN173" i="135"/>
  <c r="DD56" i="135"/>
  <c r="CW80" i="135"/>
  <c r="DV48" i="135"/>
  <c r="DW68" i="135"/>
  <c r="CU165" i="135"/>
  <c r="DS86" i="135"/>
  <c r="DR158" i="135"/>
  <c r="EA83" i="135" l="1"/>
  <c r="DX68" i="135"/>
  <c r="DW48" i="135"/>
  <c r="DE56" i="135"/>
  <c r="CX80" i="135"/>
  <c r="DO173" i="135"/>
  <c r="DT86" i="135"/>
  <c r="DS158" i="135"/>
  <c r="CV146" i="135"/>
  <c r="CV46" i="135" s="1"/>
  <c r="CV62" i="135"/>
  <c r="CV61" i="135" s="1"/>
  <c r="CV165" i="135"/>
  <c r="EB83" i="135" l="1"/>
  <c r="DP173" i="135"/>
  <c r="CW146" i="135"/>
  <c r="CW46" i="135" s="1"/>
  <c r="CY80" i="135"/>
  <c r="CW62" i="135"/>
  <c r="CW61" i="135" s="1"/>
  <c r="DU86" i="135"/>
  <c r="DT158" i="135"/>
  <c r="CW165" i="135"/>
  <c r="DF56" i="135"/>
  <c r="DY68" i="135"/>
  <c r="DX48" i="135"/>
  <c r="EC83" i="135" l="1"/>
  <c r="DV86" i="135"/>
  <c r="DU158" i="135"/>
  <c r="DZ68" i="135"/>
  <c r="DY48" i="135"/>
  <c r="CX62" i="135"/>
  <c r="CX61" i="135" s="1"/>
  <c r="CZ80" i="135"/>
  <c r="DG56" i="135"/>
  <c r="CX146" i="135"/>
  <c r="CX46" i="135" s="1"/>
  <c r="CX165" i="135"/>
  <c r="DQ173" i="135"/>
  <c r="DH56" i="135" l="1"/>
  <c r="DA80" i="135"/>
  <c r="DW86" i="135"/>
  <c r="DV158" i="135"/>
  <c r="CY146" i="135"/>
  <c r="CY46" i="135" s="1"/>
  <c r="CY62" i="135"/>
  <c r="CY61" i="135" s="1"/>
  <c r="DR173" i="135"/>
  <c r="CY165" i="135"/>
  <c r="EA68" i="135"/>
  <c r="DZ48" i="135"/>
  <c r="CZ146" i="135" l="1"/>
  <c r="CZ46" i="135" s="1"/>
  <c r="DX86" i="135"/>
  <c r="DW158" i="135"/>
  <c r="DI56" i="135"/>
  <c r="CZ62" i="135"/>
  <c r="CZ61" i="135" s="1"/>
  <c r="EB68" i="135"/>
  <c r="EA48" i="135"/>
  <c r="CZ165" i="135"/>
  <c r="DB80" i="135"/>
  <c r="DS173" i="135"/>
  <c r="DA62" i="135" l="1"/>
  <c r="DA61" i="135" s="1"/>
  <c r="DT173" i="135"/>
  <c r="EC68" i="135"/>
  <c r="EB48" i="135"/>
  <c r="DJ56" i="135"/>
  <c r="DC80" i="135"/>
  <c r="DY86" i="135"/>
  <c r="DX158" i="135"/>
  <c r="DA165" i="135"/>
  <c r="DA146" i="135"/>
  <c r="DA46" i="135" s="1"/>
  <c r="DD80" i="135" l="1"/>
  <c r="EC48" i="135"/>
  <c r="BF36" i="135" s="1"/>
  <c r="DU173" i="135"/>
  <c r="DB62" i="135"/>
  <c r="DB61" i="135" s="1"/>
  <c r="DK56" i="135"/>
  <c r="DB146" i="135"/>
  <c r="DB46" i="135" s="1"/>
  <c r="DB165" i="135"/>
  <c r="DZ86" i="135"/>
  <c r="DY158" i="135"/>
  <c r="BH36" i="135" l="1"/>
  <c r="BF37" i="135"/>
  <c r="BE37" i="135"/>
  <c r="BG36" i="135"/>
  <c r="BI36" i="135"/>
  <c r="BI37" i="135" s="1"/>
  <c r="BJ36" i="135"/>
  <c r="BK36" i="135"/>
  <c r="BL36" i="135"/>
  <c r="BL37" i="135" s="1"/>
  <c r="BM36" i="135"/>
  <c r="BN36" i="135"/>
  <c r="BO36" i="135"/>
  <c r="BO37" i="135" s="1"/>
  <c r="BP36" i="135"/>
  <c r="BP37" i="135" s="1"/>
  <c r="BQ36" i="135"/>
  <c r="BQ37" i="135" s="1"/>
  <c r="BR36" i="135"/>
  <c r="BR37" i="135" s="1"/>
  <c r="BS36" i="135"/>
  <c r="BS37" i="135" s="1"/>
  <c r="BT36" i="135"/>
  <c r="BU36" i="135"/>
  <c r="BU37" i="135" s="1"/>
  <c r="BV36" i="135"/>
  <c r="BW36" i="135"/>
  <c r="BX36" i="135"/>
  <c r="BX37" i="135" s="1"/>
  <c r="BY36" i="135"/>
  <c r="BZ36" i="135"/>
  <c r="BZ37" i="135" s="1"/>
  <c r="CA36" i="135"/>
  <c r="CA37" i="135" s="1"/>
  <c r="CB36" i="135"/>
  <c r="CB37" i="135" s="1"/>
  <c r="CC36" i="135"/>
  <c r="CC37" i="135" s="1"/>
  <c r="CD36" i="135"/>
  <c r="CD37" i="135" s="1"/>
  <c r="CE36" i="135"/>
  <c r="CE37" i="135" s="1"/>
  <c r="CF36" i="135"/>
  <c r="CF37" i="135" s="1"/>
  <c r="CG36" i="135"/>
  <c r="CG37" i="135" s="1"/>
  <c r="CH36" i="135"/>
  <c r="CH37" i="135" s="1"/>
  <c r="CI36" i="135"/>
  <c r="CJ36" i="135"/>
  <c r="CJ37" i="135" s="1"/>
  <c r="CK36" i="135"/>
  <c r="CK37" i="135" s="1"/>
  <c r="CL36" i="135"/>
  <c r="CM36" i="135"/>
  <c r="CN36" i="135"/>
  <c r="CN37" i="135" s="1"/>
  <c r="CO36" i="135"/>
  <c r="CP36" i="135"/>
  <c r="CP37" i="135" s="1"/>
  <c r="CQ36" i="135"/>
  <c r="CR36" i="135"/>
  <c r="CR37" i="135" s="1"/>
  <c r="CS36" i="135"/>
  <c r="CT36" i="135"/>
  <c r="CT37" i="135" s="1"/>
  <c r="CU36" i="135"/>
  <c r="CU37" i="135" s="1"/>
  <c r="CV36" i="135"/>
  <c r="CV37" i="135" s="1"/>
  <c r="CW36" i="135"/>
  <c r="CW37" i="135" s="1"/>
  <c r="CX36" i="135"/>
  <c r="CY36" i="135"/>
  <c r="CZ36" i="135"/>
  <c r="CZ37" i="135" s="1"/>
  <c r="DA36" i="135"/>
  <c r="DA37" i="135" s="1"/>
  <c r="DB36" i="135"/>
  <c r="DB37" i="135" s="1"/>
  <c r="DC36" i="135"/>
  <c r="DC37" i="135" s="1"/>
  <c r="DD36" i="135"/>
  <c r="DD37" i="135" s="1"/>
  <c r="DE36" i="135"/>
  <c r="DE37" i="135" s="1"/>
  <c r="DF36" i="135"/>
  <c r="DF37" i="135" s="1"/>
  <c r="DG36" i="135"/>
  <c r="DG37" i="135" s="1"/>
  <c r="DH36" i="135"/>
  <c r="DH37" i="135" s="1"/>
  <c r="DI36" i="135"/>
  <c r="DJ36" i="135"/>
  <c r="DK36" i="135"/>
  <c r="DL36" i="135"/>
  <c r="DM36" i="135"/>
  <c r="DN36" i="135"/>
  <c r="DO36" i="135"/>
  <c r="DP36" i="135"/>
  <c r="DP37" i="135" s="1"/>
  <c r="DQ36" i="135"/>
  <c r="DR36" i="135"/>
  <c r="DS36" i="135"/>
  <c r="DS37" i="135" s="1"/>
  <c r="DT36" i="135"/>
  <c r="DT37" i="135" s="1"/>
  <c r="DU36" i="135"/>
  <c r="DV36" i="135"/>
  <c r="DV37" i="135" s="1"/>
  <c r="DW36" i="135"/>
  <c r="DX36" i="135"/>
  <c r="DX37" i="135" s="1"/>
  <c r="DY36" i="135"/>
  <c r="DZ36" i="135"/>
  <c r="DZ37" i="135" s="1"/>
  <c r="EA36" i="135"/>
  <c r="EA37" i="135" s="1"/>
  <c r="EB36" i="135"/>
  <c r="EB37" i="135" s="1"/>
  <c r="EC36" i="135"/>
  <c r="EC37" i="135" s="1"/>
  <c r="DC62" i="135"/>
  <c r="DC61" i="135" s="1"/>
  <c r="DC165" i="135"/>
  <c r="DC146" i="135"/>
  <c r="DC46" i="135" s="1"/>
  <c r="DV173" i="135"/>
  <c r="EA86" i="135"/>
  <c r="DZ158" i="135"/>
  <c r="DL56" i="135"/>
  <c r="DE80" i="135"/>
  <c r="BH35" i="135" l="1"/>
  <c r="DQ35" i="135"/>
  <c r="CO35" i="135"/>
  <c r="BT35" i="135"/>
  <c r="BM35" i="135"/>
  <c r="DW35" i="135"/>
  <c r="DI35" i="135"/>
  <c r="CI35" i="135"/>
  <c r="DJ35" i="135"/>
  <c r="CA35" i="135"/>
  <c r="CO37" i="135"/>
  <c r="BM37" i="135"/>
  <c r="CN35" i="135"/>
  <c r="DP35" i="135"/>
  <c r="BZ35" i="135"/>
  <c r="BG35" i="135"/>
  <c r="DU35" i="135"/>
  <c r="CS35" i="135"/>
  <c r="BY37" i="135"/>
  <c r="CM37" i="135"/>
  <c r="CM35" i="135"/>
  <c r="DO37" i="135"/>
  <c r="DO35" i="135"/>
  <c r="DC35" i="135"/>
  <c r="DB35" i="135"/>
  <c r="BL35" i="135"/>
  <c r="DQ37" i="135"/>
  <c r="BJ35" i="135"/>
  <c r="EB35" i="135"/>
  <c r="DN35" i="135"/>
  <c r="BX35" i="135"/>
  <c r="CL37" i="135"/>
  <c r="BJ37" i="135"/>
  <c r="DN37" i="135"/>
  <c r="BY35" i="135"/>
  <c r="DA35" i="135"/>
  <c r="DM37" i="135"/>
  <c r="CZ35" i="135"/>
  <c r="EC35" i="135"/>
  <c r="BK35" i="135"/>
  <c r="BI35" i="135"/>
  <c r="BW37" i="135"/>
  <c r="DM35" i="135"/>
  <c r="BW35" i="135"/>
  <c r="CL35" i="135"/>
  <c r="CY37" i="135"/>
  <c r="CY35" i="135"/>
  <c r="BP35" i="135"/>
  <c r="DR35" i="135"/>
  <c r="BN35" i="135"/>
  <c r="CD35" i="135"/>
  <c r="CE35" i="135"/>
  <c r="DL35" i="135"/>
  <c r="BV37" i="135"/>
  <c r="DZ35" i="135"/>
  <c r="BV35" i="135"/>
  <c r="CR35" i="135"/>
  <c r="CX37" i="135"/>
  <c r="BR35" i="135"/>
  <c r="DG35" i="135"/>
  <c r="CQ35" i="135"/>
  <c r="CX35" i="135"/>
  <c r="CK35" i="135"/>
  <c r="BO35" i="135"/>
  <c r="BT37" i="135"/>
  <c r="CP35" i="135"/>
  <c r="DU37" i="135"/>
  <c r="EA35" i="135"/>
  <c r="DL37" i="135"/>
  <c r="DH35" i="135"/>
  <c r="BH37" i="135"/>
  <c r="CT35" i="135"/>
  <c r="CH35" i="135"/>
  <c r="CC35" i="135"/>
  <c r="BK37" i="135"/>
  <c r="CF35" i="135"/>
  <c r="BU35" i="135"/>
  <c r="DV35" i="135"/>
  <c r="DW37" i="135"/>
  <c r="CS37" i="135"/>
  <c r="DK35" i="135"/>
  <c r="DF35" i="135"/>
  <c r="BS35" i="135"/>
  <c r="DX35" i="135"/>
  <c r="DK37" i="135"/>
  <c r="CJ35" i="135"/>
  <c r="DI37" i="135"/>
  <c r="DR37" i="135"/>
  <c r="CQ37" i="135"/>
  <c r="DT35" i="135"/>
  <c r="BN37" i="135"/>
  <c r="CG35" i="135"/>
  <c r="DD35" i="135"/>
  <c r="DY37" i="135"/>
  <c r="CV35" i="135"/>
  <c r="DJ37" i="135"/>
  <c r="DE35" i="135"/>
  <c r="CB35" i="135"/>
  <c r="CI37" i="135"/>
  <c r="CU35" i="135"/>
  <c r="CW35" i="135"/>
  <c r="BQ35" i="135"/>
  <c r="BF35" i="135"/>
  <c r="DY35" i="135"/>
  <c r="DS35" i="135"/>
  <c r="BG37" i="135"/>
  <c r="DW173" i="135"/>
  <c r="DM56" i="135"/>
  <c r="EB86" i="135"/>
  <c r="EA158" i="135"/>
  <c r="DD146" i="135"/>
  <c r="DD46" i="135" s="1"/>
  <c r="DF80" i="135"/>
  <c r="DD165" i="135"/>
  <c r="DD62" i="135"/>
  <c r="DD61" i="135" s="1"/>
  <c r="DE146" i="135" l="1"/>
  <c r="DE46" i="135" s="1"/>
  <c r="DG80" i="135"/>
  <c r="EC86" i="135"/>
  <c r="EB158" i="135"/>
  <c r="DX173" i="135"/>
  <c r="DE165" i="135"/>
  <c r="DE62" i="135"/>
  <c r="DE61" i="135" s="1"/>
  <c r="DN56" i="135"/>
  <c r="DF165" i="135" l="1"/>
  <c r="EC158" i="135"/>
  <c r="EB139" i="135" s="1"/>
  <c r="DO56" i="135"/>
  <c r="DY173" i="135"/>
  <c r="DH80" i="135"/>
  <c r="DF146" i="135"/>
  <c r="DF46" i="135" s="1"/>
  <c r="DF62" i="135"/>
  <c r="DF61" i="135" s="1"/>
  <c r="DI80" i="135" l="1"/>
  <c r="DG146" i="135"/>
  <c r="DG46" i="135" s="1"/>
  <c r="EC139" i="135"/>
  <c r="AE139" i="135"/>
  <c r="AF139" i="135"/>
  <c r="AG139" i="135"/>
  <c r="AH139" i="135"/>
  <c r="AI139" i="135"/>
  <c r="AJ139" i="135"/>
  <c r="AK139" i="135"/>
  <c r="AL139" i="135"/>
  <c r="AM139" i="135"/>
  <c r="AN139" i="135"/>
  <c r="X138" i="135"/>
  <c r="X139" i="135" s="1"/>
  <c r="AO139" i="135"/>
  <c r="Y138" i="135"/>
  <c r="Y139" i="135" s="1"/>
  <c r="AP139" i="135"/>
  <c r="Z138" i="135"/>
  <c r="Z139" i="135" s="1"/>
  <c r="AA138" i="135"/>
  <c r="AA139" i="135" s="1"/>
  <c r="AQ139" i="135"/>
  <c r="AR139" i="135"/>
  <c r="AB138" i="135"/>
  <c r="AB139" i="135" s="1"/>
  <c r="AS139" i="135"/>
  <c r="AC138" i="135"/>
  <c r="AC139" i="135" s="1"/>
  <c r="AD139" i="135"/>
  <c r="AT139" i="135"/>
  <c r="AU139" i="135"/>
  <c r="AV139" i="135"/>
  <c r="AW139" i="135"/>
  <c r="AX139" i="135"/>
  <c r="AY139" i="135"/>
  <c r="AZ139" i="135"/>
  <c r="BA139" i="135"/>
  <c r="BB139" i="135"/>
  <c r="BC139" i="135"/>
  <c r="BD139" i="135"/>
  <c r="BE139" i="135"/>
  <c r="BF139" i="135"/>
  <c r="BG139" i="135"/>
  <c r="BH139" i="135"/>
  <c r="BI139" i="135"/>
  <c r="BJ139" i="135"/>
  <c r="BK139" i="135"/>
  <c r="BL139" i="135"/>
  <c r="BM139" i="135"/>
  <c r="BN139" i="135"/>
  <c r="BO139" i="135"/>
  <c r="BP139" i="135"/>
  <c r="BQ139" i="135"/>
  <c r="BR139" i="135"/>
  <c r="BS139" i="135"/>
  <c r="BT139" i="135"/>
  <c r="BU139" i="135"/>
  <c r="BV139" i="135"/>
  <c r="BW139" i="135"/>
  <c r="BX139" i="135"/>
  <c r="BY139" i="135"/>
  <c r="BZ139" i="135"/>
  <c r="CA139" i="135"/>
  <c r="CB139" i="135"/>
  <c r="CC139" i="135"/>
  <c r="CD139" i="135"/>
  <c r="CE139" i="135"/>
  <c r="CF139" i="135"/>
  <c r="CG139" i="135"/>
  <c r="CH139" i="135"/>
  <c r="CI139" i="135"/>
  <c r="CJ139" i="135"/>
  <c r="CK139" i="135"/>
  <c r="CL139" i="135"/>
  <c r="CM139" i="135"/>
  <c r="CN139" i="135"/>
  <c r="CO139" i="135"/>
  <c r="CP139" i="135"/>
  <c r="CQ139" i="135"/>
  <c r="CR139" i="135"/>
  <c r="CS139" i="135"/>
  <c r="CT139" i="135"/>
  <c r="CU139" i="135"/>
  <c r="CV139" i="135"/>
  <c r="CW139" i="135"/>
  <c r="CX139" i="135"/>
  <c r="CY139" i="135"/>
  <c r="CZ139" i="135"/>
  <c r="DA139" i="135"/>
  <c r="DB139" i="135"/>
  <c r="DC139" i="135"/>
  <c r="DD139" i="135"/>
  <c r="DE139" i="135"/>
  <c r="DF139" i="135"/>
  <c r="DG139" i="135"/>
  <c r="DH139" i="135"/>
  <c r="DI139" i="135"/>
  <c r="DJ139" i="135"/>
  <c r="DK139" i="135"/>
  <c r="DL139" i="135"/>
  <c r="DM139" i="135"/>
  <c r="DN139" i="135"/>
  <c r="DO139" i="135"/>
  <c r="DP139" i="135"/>
  <c r="DQ139" i="135"/>
  <c r="DR139" i="135"/>
  <c r="DS139" i="135"/>
  <c r="DT139" i="135"/>
  <c r="DU139" i="135"/>
  <c r="DV139" i="135"/>
  <c r="DW139" i="135"/>
  <c r="DX139" i="135"/>
  <c r="DY139" i="135"/>
  <c r="DZ139" i="135"/>
  <c r="EA139" i="135"/>
  <c r="DZ173" i="135"/>
  <c r="DP56" i="135"/>
  <c r="DG62" i="135"/>
  <c r="DG61" i="135" s="1"/>
  <c r="DG165" i="135"/>
  <c r="DH62" i="135" l="1"/>
  <c r="DH61" i="135" s="1"/>
  <c r="DQ56" i="135"/>
  <c r="DH146" i="135"/>
  <c r="DH46" i="135" s="1"/>
  <c r="DH165" i="135"/>
  <c r="DJ80" i="135"/>
  <c r="EA173" i="135"/>
  <c r="DR56" i="135" l="1"/>
  <c r="DI165" i="135"/>
  <c r="DI146" i="135"/>
  <c r="DI46" i="135" s="1"/>
  <c r="DK80" i="135"/>
  <c r="DI62" i="135"/>
  <c r="DI61" i="135" s="1"/>
  <c r="EB173" i="135"/>
  <c r="DJ62" i="135" l="1"/>
  <c r="DJ61" i="135" s="1"/>
  <c r="DS56" i="135"/>
  <c r="DL80" i="135"/>
  <c r="DJ146" i="135"/>
  <c r="DJ46" i="135" s="1"/>
  <c r="DJ165" i="135"/>
  <c r="EC173" i="135"/>
  <c r="EB174" i="135" s="1"/>
  <c r="DT56" i="135" l="1"/>
  <c r="DK165" i="135"/>
  <c r="DK146" i="135"/>
  <c r="DK46" i="135" s="1"/>
  <c r="DM80" i="135"/>
  <c r="W174" i="135"/>
  <c r="DQ170" i="135"/>
  <c r="DC170" i="135"/>
  <c r="CO170" i="135"/>
  <c r="CA170" i="135"/>
  <c r="BM170" i="135"/>
  <c r="AY170" i="135"/>
  <c r="AK170" i="135"/>
  <c r="EC174" i="135"/>
  <c r="U174" i="135"/>
  <c r="EC170" i="135"/>
  <c r="DO170" i="135"/>
  <c r="DA170" i="135"/>
  <c r="CM170" i="135"/>
  <c r="BY170" i="135"/>
  <c r="BK170" i="135"/>
  <c r="AW170" i="135"/>
  <c r="AI170" i="135"/>
  <c r="S174" i="135"/>
  <c r="EA170" i="135"/>
  <c r="DM170" i="135"/>
  <c r="CY170" i="135"/>
  <c r="CK170" i="135"/>
  <c r="BW170" i="135"/>
  <c r="BI170" i="135"/>
  <c r="AU170" i="135"/>
  <c r="AG170" i="135"/>
  <c r="DT170" i="135"/>
  <c r="DB170" i="135"/>
  <c r="CI170" i="135"/>
  <c r="BR170" i="135"/>
  <c r="BA170" i="135"/>
  <c r="AH170" i="135"/>
  <c r="DS170" i="135"/>
  <c r="CZ170" i="135"/>
  <c r="CH170" i="135"/>
  <c r="BQ170" i="135"/>
  <c r="AZ170" i="135"/>
  <c r="AF170" i="135"/>
  <c r="DR170" i="135"/>
  <c r="CX170" i="135"/>
  <c r="CG170" i="135"/>
  <c r="BP170" i="135"/>
  <c r="AX170" i="135"/>
  <c r="AE170" i="135"/>
  <c r="DP170" i="135"/>
  <c r="CW170" i="135"/>
  <c r="CF170" i="135"/>
  <c r="BO170" i="135"/>
  <c r="AV170" i="135"/>
  <c r="AD170" i="135"/>
  <c r="DW170" i="135"/>
  <c r="CU170" i="135"/>
  <c r="BX170" i="135"/>
  <c r="BB170" i="135"/>
  <c r="Z170" i="135"/>
  <c r="DV170" i="135"/>
  <c r="CT170" i="135"/>
  <c r="BV170" i="135"/>
  <c r="AT170" i="135"/>
  <c r="Y170" i="135"/>
  <c r="DU170" i="135"/>
  <c r="CS170" i="135"/>
  <c r="BU170" i="135"/>
  <c r="AS170" i="135"/>
  <c r="DN170" i="135"/>
  <c r="CR170" i="135"/>
  <c r="BT170" i="135"/>
  <c r="AR170" i="135"/>
  <c r="DK170" i="135"/>
  <c r="CP170" i="135"/>
  <c r="BN170" i="135"/>
  <c r="AP170" i="135"/>
  <c r="DF170" i="135"/>
  <c r="BL170" i="135"/>
  <c r="AC170" i="135"/>
  <c r="V174" i="135"/>
  <c r="DE170" i="135"/>
  <c r="BJ170" i="135"/>
  <c r="AB170" i="135"/>
  <c r="T174" i="135"/>
  <c r="DD170" i="135"/>
  <c r="BH170" i="135"/>
  <c r="AA170" i="135"/>
  <c r="CV170" i="135"/>
  <c r="BG170" i="135"/>
  <c r="T170" i="135"/>
  <c r="CQ170" i="135"/>
  <c r="BF170" i="135"/>
  <c r="CD170" i="135"/>
  <c r="EB170" i="135"/>
  <c r="CC170" i="135"/>
  <c r="DY170" i="135"/>
  <c r="BZ170" i="135"/>
  <c r="DL170" i="135"/>
  <c r="BE170" i="135"/>
  <c r="DI170" i="135"/>
  <c r="CB170" i="135"/>
  <c r="BS170" i="135"/>
  <c r="BD170" i="135"/>
  <c r="BC170" i="135"/>
  <c r="AQ170" i="135"/>
  <c r="CJ170" i="135"/>
  <c r="CE170" i="135"/>
  <c r="AN170" i="135"/>
  <c r="AM170" i="135"/>
  <c r="AJ170" i="135"/>
  <c r="DZ170" i="135"/>
  <c r="DX170" i="135"/>
  <c r="AL170" i="135"/>
  <c r="AO170" i="135"/>
  <c r="DJ170" i="135"/>
  <c r="DH170" i="135"/>
  <c r="CN170" i="135"/>
  <c r="CL170" i="135"/>
  <c r="DG170" i="135"/>
  <c r="X170" i="135"/>
  <c r="S170" i="135"/>
  <c r="V170" i="135"/>
  <c r="U170" i="135"/>
  <c r="W170" i="135"/>
  <c r="X174" i="135"/>
  <c r="Y174" i="135"/>
  <c r="Z174" i="135"/>
  <c r="AA174" i="135"/>
  <c r="AB174" i="135"/>
  <c r="AC174" i="135"/>
  <c r="AD174" i="135"/>
  <c r="AE174" i="135"/>
  <c r="AF174" i="135"/>
  <c r="AG174" i="135"/>
  <c r="AH174" i="135"/>
  <c r="AI174" i="135"/>
  <c r="AJ174" i="135"/>
  <c r="AK174" i="135"/>
  <c r="AL174" i="135"/>
  <c r="AM174" i="135"/>
  <c r="AN174" i="135"/>
  <c r="AO174" i="135"/>
  <c r="AP174" i="135"/>
  <c r="AQ174" i="135"/>
  <c r="AR174" i="135"/>
  <c r="AS174" i="135"/>
  <c r="AT174" i="135"/>
  <c r="AU174" i="135"/>
  <c r="AV174" i="135"/>
  <c r="AW174" i="135"/>
  <c r="AX174" i="135"/>
  <c r="AY174" i="135"/>
  <c r="AZ174" i="135"/>
  <c r="BA174" i="135"/>
  <c r="BB174" i="135"/>
  <c r="BC174" i="135"/>
  <c r="BD174" i="135"/>
  <c r="BE174" i="135"/>
  <c r="BF174" i="135"/>
  <c r="BG174" i="135"/>
  <c r="BH174" i="135"/>
  <c r="BI174" i="135"/>
  <c r="BJ174" i="135"/>
  <c r="BK174" i="135"/>
  <c r="BL174" i="135"/>
  <c r="BM174" i="135"/>
  <c r="BN174" i="135"/>
  <c r="BO174" i="135"/>
  <c r="BP174" i="135"/>
  <c r="BQ174" i="135"/>
  <c r="BR174" i="135"/>
  <c r="BS174" i="135"/>
  <c r="BT174" i="135"/>
  <c r="BU174" i="135"/>
  <c r="BV174" i="135"/>
  <c r="BW174" i="135"/>
  <c r="BX174" i="135"/>
  <c r="BY174" i="135"/>
  <c r="BZ174" i="135"/>
  <c r="CA174" i="135"/>
  <c r="CB174" i="135"/>
  <c r="CC174" i="135"/>
  <c r="CD174" i="135"/>
  <c r="CE174" i="135"/>
  <c r="CF174" i="135"/>
  <c r="CG174" i="135"/>
  <c r="CH174" i="135"/>
  <c r="CI174" i="135"/>
  <c r="CJ174" i="135"/>
  <c r="CK174" i="135"/>
  <c r="CL174" i="135"/>
  <c r="CM174" i="135"/>
  <c r="CN174" i="135"/>
  <c r="CO174" i="135"/>
  <c r="CP174" i="135"/>
  <c r="CQ174" i="135"/>
  <c r="CR174" i="135"/>
  <c r="CS174" i="135"/>
  <c r="CT174" i="135"/>
  <c r="CU174" i="135"/>
  <c r="CV174" i="135"/>
  <c r="CW174" i="135"/>
  <c r="CX174" i="135"/>
  <c r="CY174" i="135"/>
  <c r="CZ174" i="135"/>
  <c r="DA174" i="135"/>
  <c r="DB174" i="135"/>
  <c r="DC174" i="135"/>
  <c r="DD174" i="135"/>
  <c r="DE174" i="135"/>
  <c r="DF174" i="135"/>
  <c r="DG174" i="135"/>
  <c r="DH174" i="135"/>
  <c r="DI174" i="135"/>
  <c r="DJ174" i="135"/>
  <c r="DK174" i="135"/>
  <c r="DL174" i="135"/>
  <c r="DM174" i="135"/>
  <c r="DN174" i="135"/>
  <c r="DO174" i="135"/>
  <c r="DP174" i="135"/>
  <c r="DQ174" i="135"/>
  <c r="DR174" i="135"/>
  <c r="DS174" i="135"/>
  <c r="DT174" i="135"/>
  <c r="DU174" i="135"/>
  <c r="DV174" i="135"/>
  <c r="DW174" i="135"/>
  <c r="DX174" i="135"/>
  <c r="DY174" i="135"/>
  <c r="DZ174" i="135"/>
  <c r="EA174" i="135"/>
  <c r="DK62" i="135"/>
  <c r="DK61" i="135" s="1"/>
  <c r="DN80" i="135" l="1"/>
  <c r="DL146" i="135"/>
  <c r="DL46" i="135" s="1"/>
  <c r="DL165" i="135"/>
  <c r="DU56" i="135"/>
  <c r="DL62" i="135"/>
  <c r="DL61" i="135" s="1"/>
  <c r="DM62" i="135" l="1"/>
  <c r="DM61" i="135" s="1"/>
  <c r="DM165" i="135"/>
  <c r="DM146" i="135"/>
  <c r="DM46" i="135" s="1"/>
  <c r="DV56" i="135"/>
  <c r="DO80" i="135"/>
  <c r="DW56" i="135" l="1"/>
  <c r="DN146" i="135"/>
  <c r="DN46" i="135" s="1"/>
  <c r="DN165" i="135"/>
  <c r="DP80" i="135"/>
  <c r="DN62" i="135"/>
  <c r="DN61" i="135" s="1"/>
  <c r="DO62" i="135" l="1"/>
  <c r="DO61" i="135" s="1"/>
  <c r="DQ80" i="135"/>
  <c r="DX56" i="135"/>
  <c r="DO165" i="135"/>
  <c r="DO146" i="135"/>
  <c r="DO46" i="135" s="1"/>
  <c r="DP165" i="135" l="1"/>
  <c r="DY56" i="135"/>
  <c r="DP146" i="135"/>
  <c r="DP46" i="135" s="1"/>
  <c r="DR80" i="135"/>
  <c r="DP62" i="135"/>
  <c r="DP61" i="135" s="1"/>
  <c r="DQ62" i="135" l="1"/>
  <c r="DQ61" i="135" s="1"/>
  <c r="DQ165" i="135"/>
  <c r="DS80" i="135"/>
  <c r="DQ146" i="135"/>
  <c r="DQ46" i="135" s="1"/>
  <c r="DZ56" i="135"/>
  <c r="DR146" i="135" l="1"/>
  <c r="DR46" i="135" s="1"/>
  <c r="DR165" i="135"/>
  <c r="EA56" i="135"/>
  <c r="DT80" i="135"/>
  <c r="DR62" i="135"/>
  <c r="DR61" i="135" s="1"/>
  <c r="DS62" i="135" l="1"/>
  <c r="DS61" i="135" s="1"/>
  <c r="DU80" i="135"/>
  <c r="EB56" i="135"/>
  <c r="DS165" i="135"/>
  <c r="DS146" i="135"/>
  <c r="DS46" i="135" s="1"/>
  <c r="EC56" i="135" l="1"/>
  <c r="DT146" i="135"/>
  <c r="DT46" i="135" s="1"/>
  <c r="DT165" i="135"/>
  <c r="DV80" i="135"/>
  <c r="DT62" i="135"/>
  <c r="DT61" i="135" s="1"/>
  <c r="DU62" i="135" l="1"/>
  <c r="DU61" i="135" s="1"/>
  <c r="DU165" i="135"/>
  <c r="E34" i="135"/>
  <c r="D34" i="135"/>
  <c r="D33" i="135" s="1"/>
  <c r="EC34" i="135"/>
  <c r="F34" i="135"/>
  <c r="G34" i="135"/>
  <c r="H34" i="135"/>
  <c r="I34" i="135"/>
  <c r="J34" i="135"/>
  <c r="K34" i="135"/>
  <c r="L34" i="135"/>
  <c r="M34" i="135"/>
  <c r="N34" i="135"/>
  <c r="O34" i="135"/>
  <c r="P34" i="135"/>
  <c r="Q34" i="135"/>
  <c r="R34" i="135"/>
  <c r="S34" i="135"/>
  <c r="T34" i="135"/>
  <c r="U34" i="135"/>
  <c r="V34" i="135"/>
  <c r="W34" i="135"/>
  <c r="AD34" i="135"/>
  <c r="AE34" i="135"/>
  <c r="AF34" i="135"/>
  <c r="AG34" i="135"/>
  <c r="AH34" i="135"/>
  <c r="AI34" i="135"/>
  <c r="AJ34" i="135"/>
  <c r="AK34" i="135"/>
  <c r="AL34" i="135"/>
  <c r="AM34" i="135"/>
  <c r="AN34" i="135"/>
  <c r="AO34" i="135"/>
  <c r="AP34" i="135"/>
  <c r="AQ34" i="135"/>
  <c r="AR34" i="135"/>
  <c r="AS34" i="135"/>
  <c r="AT34" i="135"/>
  <c r="AU34" i="135"/>
  <c r="AV34" i="135"/>
  <c r="AW34" i="135"/>
  <c r="AX34" i="135"/>
  <c r="AY34" i="135"/>
  <c r="AZ34" i="135"/>
  <c r="BA34" i="135"/>
  <c r="BB34" i="135"/>
  <c r="BC34" i="135"/>
  <c r="BD34" i="135"/>
  <c r="BE34" i="135"/>
  <c r="C33" i="114" s="1"/>
  <c r="BF34" i="135"/>
  <c r="BG34" i="135"/>
  <c r="BH34" i="135"/>
  <c r="BH33" i="135" s="1"/>
  <c r="BI34" i="135"/>
  <c r="BJ34" i="135"/>
  <c r="BK34" i="135"/>
  <c r="BL34" i="135"/>
  <c r="BM34" i="135"/>
  <c r="BN34" i="135"/>
  <c r="BO34" i="135"/>
  <c r="BP34" i="135"/>
  <c r="BQ34" i="135"/>
  <c r="BR34" i="135"/>
  <c r="BS34" i="135"/>
  <c r="BT34" i="135"/>
  <c r="BT33" i="135" s="1"/>
  <c r="BU34" i="135"/>
  <c r="BV34" i="135"/>
  <c r="BW34" i="135"/>
  <c r="BX34" i="135"/>
  <c r="BY34" i="135"/>
  <c r="BZ34" i="135"/>
  <c r="CA34" i="135"/>
  <c r="CB34" i="135"/>
  <c r="CC34" i="135"/>
  <c r="CD34" i="135"/>
  <c r="CE34" i="135"/>
  <c r="CF34" i="135"/>
  <c r="CG34" i="135"/>
  <c r="CG33" i="135" s="1"/>
  <c r="CH34" i="135"/>
  <c r="CI34" i="135"/>
  <c r="CJ34" i="135"/>
  <c r="CJ33" i="135" s="1"/>
  <c r="CK34" i="135"/>
  <c r="CL34" i="135"/>
  <c r="CM34" i="135"/>
  <c r="CN34" i="135"/>
  <c r="CO34" i="135"/>
  <c r="CP34" i="135"/>
  <c r="CQ34" i="135"/>
  <c r="CR34" i="135"/>
  <c r="CS34" i="135"/>
  <c r="CT34" i="135"/>
  <c r="CU34" i="135"/>
  <c r="CV34" i="135"/>
  <c r="CW34" i="135"/>
  <c r="CX34" i="135"/>
  <c r="CY34" i="135"/>
  <c r="CZ34" i="135"/>
  <c r="DA34" i="135"/>
  <c r="DB34" i="135"/>
  <c r="DC34" i="135"/>
  <c r="DD34" i="135"/>
  <c r="DE34" i="135"/>
  <c r="DF34" i="135"/>
  <c r="DG34" i="135"/>
  <c r="DH34" i="135"/>
  <c r="DH33" i="135" s="1"/>
  <c r="DI34" i="135"/>
  <c r="DI33" i="135" s="1"/>
  <c r="DJ34" i="135"/>
  <c r="DK34" i="135"/>
  <c r="DL34" i="135"/>
  <c r="DL33" i="135" s="1"/>
  <c r="DM34" i="135"/>
  <c r="DN34" i="135"/>
  <c r="DO34" i="135"/>
  <c r="DP34" i="135"/>
  <c r="DQ34" i="135"/>
  <c r="DR34" i="135"/>
  <c r="DS34" i="135"/>
  <c r="DT34" i="135"/>
  <c r="DU34" i="135"/>
  <c r="DU33" i="135" s="1"/>
  <c r="DV34" i="135"/>
  <c r="DW34" i="135"/>
  <c r="DX34" i="135"/>
  <c r="DY34" i="135"/>
  <c r="DZ34" i="135"/>
  <c r="DZ33" i="135" s="1"/>
  <c r="EA34" i="135"/>
  <c r="DW80" i="135"/>
  <c r="DU146" i="135"/>
  <c r="DU46" i="135" s="1"/>
  <c r="EB34" i="135"/>
  <c r="DW33" i="135" l="1"/>
  <c r="DG33" i="135"/>
  <c r="I33" i="135"/>
  <c r="BD33" i="135"/>
  <c r="CS33" i="135"/>
  <c r="CE33" i="135"/>
  <c r="DS33" i="135"/>
  <c r="CQ33" i="135"/>
  <c r="BC33" i="135"/>
  <c r="DC33" i="135"/>
  <c r="CC33" i="135"/>
  <c r="BA33" i="135"/>
  <c r="CU33" i="135"/>
  <c r="AQ33" i="135"/>
  <c r="DJ33" i="135"/>
  <c r="CO33" i="135"/>
  <c r="DE33" i="135"/>
  <c r="BS33" i="135"/>
  <c r="AO33" i="135"/>
  <c r="CA33" i="135"/>
  <c r="DQ33" i="135"/>
  <c r="AM33" i="135"/>
  <c r="DX33" i="135"/>
  <c r="BQ33" i="135"/>
  <c r="CF33" i="135"/>
  <c r="V33" i="135"/>
  <c r="CT33" i="135"/>
  <c r="BF33" i="135"/>
  <c r="DV33" i="135"/>
  <c r="CX33" i="135"/>
  <c r="CH33" i="135"/>
  <c r="BR33" i="135"/>
  <c r="AT33" i="135"/>
  <c r="H33" i="135"/>
  <c r="BO33" i="135"/>
  <c r="O33" i="135"/>
  <c r="BV33" i="135"/>
  <c r="AR33" i="135"/>
  <c r="U33" i="135"/>
  <c r="S33" i="135"/>
  <c r="BM33" i="135"/>
  <c r="CV33" i="135"/>
  <c r="CM33" i="135"/>
  <c r="BY33" i="135"/>
  <c r="BK33" i="135"/>
  <c r="AY33" i="135"/>
  <c r="J33" i="135"/>
  <c r="L33" i="135"/>
  <c r="AK33" i="135"/>
  <c r="DT33" i="135"/>
  <c r="DF33" i="135"/>
  <c r="BB33" i="135"/>
  <c r="AN33" i="135"/>
  <c r="T33" i="135"/>
  <c r="Q33" i="135"/>
  <c r="EA33" i="135"/>
  <c r="DM33" i="135"/>
  <c r="CY33" i="135"/>
  <c r="CK33" i="135"/>
  <c r="BW33" i="135"/>
  <c r="BI33" i="135"/>
  <c r="AU33" i="135"/>
  <c r="AG33" i="135"/>
  <c r="M33" i="135"/>
  <c r="BE33" i="135"/>
  <c r="C35" i="114" s="1"/>
  <c r="AP33" i="135"/>
  <c r="G33" i="135"/>
  <c r="BP33" i="135"/>
  <c r="CR33" i="135"/>
  <c r="CD33" i="135"/>
  <c r="F33" i="135"/>
  <c r="AF33" i="135"/>
  <c r="EB33" i="135"/>
  <c r="E33" i="135"/>
  <c r="DO33" i="135"/>
  <c r="DA33" i="135"/>
  <c r="AW33" i="135"/>
  <c r="AI33" i="135"/>
  <c r="DN33" i="135"/>
  <c r="CZ33" i="135"/>
  <c r="CL33" i="135"/>
  <c r="BX33" i="135"/>
  <c r="BJ33" i="135"/>
  <c r="AV33" i="135"/>
  <c r="AH33" i="135"/>
  <c r="N33" i="135"/>
  <c r="EC33" i="135"/>
  <c r="DR33" i="135"/>
  <c r="DD33" i="135"/>
  <c r="CP33" i="135"/>
  <c r="CB33" i="135"/>
  <c r="BN33" i="135"/>
  <c r="AZ33" i="135"/>
  <c r="AL33" i="135"/>
  <c r="R33" i="135"/>
  <c r="DP33" i="135"/>
  <c r="DB33" i="135"/>
  <c r="CN33" i="135"/>
  <c r="BZ33" i="135"/>
  <c r="BL33" i="135"/>
  <c r="AX33" i="135"/>
  <c r="AJ33" i="135"/>
  <c r="P33" i="135"/>
  <c r="DV165" i="135"/>
  <c r="DV146" i="135"/>
  <c r="DV46" i="135" s="1"/>
  <c r="DX80" i="135"/>
  <c r="DV62" i="135"/>
  <c r="DV61" i="135" s="1"/>
  <c r="DY33" i="135"/>
  <c r="DK33" i="135"/>
  <c r="CW33" i="135"/>
  <c r="CI33" i="135"/>
  <c r="BU33" i="135"/>
  <c r="BG33" i="135"/>
  <c r="AS33" i="135"/>
  <c r="AE33" i="135"/>
  <c r="K33" i="135"/>
  <c r="DY80" i="135" l="1"/>
  <c r="DW62" i="135"/>
  <c r="DW61" i="135" s="1"/>
  <c r="DW146" i="135"/>
  <c r="DW46" i="135" s="1"/>
  <c r="DW165" i="135"/>
  <c r="DX62" i="135" l="1"/>
  <c r="DX61" i="135" s="1"/>
  <c r="DZ80" i="135"/>
  <c r="DX165" i="135"/>
  <c r="DX146" i="135"/>
  <c r="DX46" i="135" s="1"/>
  <c r="EA80" i="135" l="1"/>
  <c r="DY146" i="135"/>
  <c r="DY46" i="135" s="1"/>
  <c r="DY165" i="135"/>
  <c r="DY62" i="135"/>
  <c r="DY61" i="135" s="1"/>
  <c r="DZ165" i="135" l="1"/>
  <c r="DZ62" i="135"/>
  <c r="DZ61" i="135" s="1"/>
  <c r="DZ146" i="135"/>
  <c r="DZ46" i="135" s="1"/>
  <c r="EB80" i="135"/>
  <c r="EA146" i="135" l="1"/>
  <c r="EA46" i="135" s="1"/>
  <c r="EA165" i="135"/>
  <c r="EC80" i="135"/>
  <c r="EA62" i="135"/>
  <c r="EA61" i="135" s="1"/>
  <c r="AW87" i="135" l="1"/>
  <c r="BA87" i="135"/>
  <c r="AZ87" i="135"/>
  <c r="AV87" i="135"/>
  <c r="AU87" i="135"/>
  <c r="AT87" i="135"/>
  <c r="F84" i="135"/>
  <c r="G84" i="135"/>
  <c r="H84" i="135"/>
  <c r="I84" i="135"/>
  <c r="J84" i="135"/>
  <c r="K84" i="135"/>
  <c r="L84" i="135"/>
  <c r="M84" i="135"/>
  <c r="N84" i="135"/>
  <c r="O84" i="135"/>
  <c r="P84" i="135"/>
  <c r="Q84" i="135"/>
  <c r="R84" i="135"/>
  <c r="S84" i="135"/>
  <c r="T84" i="135"/>
  <c r="U84" i="135"/>
  <c r="V84" i="135"/>
  <c r="W84" i="135"/>
  <c r="X84" i="135"/>
  <c r="Y84" i="135"/>
  <c r="Z84" i="135"/>
  <c r="AA84" i="135"/>
  <c r="AB84" i="135"/>
  <c r="AC84" i="135"/>
  <c r="AD84" i="135"/>
  <c r="AE84" i="135"/>
  <c r="AF84" i="135"/>
  <c r="AG84" i="135"/>
  <c r="AH84" i="135"/>
  <c r="AI84" i="135"/>
  <c r="AJ84" i="135"/>
  <c r="AK84" i="135"/>
  <c r="AL84" i="135"/>
  <c r="AM84" i="135"/>
  <c r="AN84" i="135"/>
  <c r="AO84" i="135"/>
  <c r="AP84" i="135"/>
  <c r="AQ84" i="135"/>
  <c r="AR84" i="135"/>
  <c r="AS84" i="135"/>
  <c r="AT84" i="135"/>
  <c r="AU84" i="135"/>
  <c r="AV84" i="135"/>
  <c r="AW84" i="135"/>
  <c r="AX84" i="135"/>
  <c r="AY84" i="135"/>
  <c r="AZ84" i="135"/>
  <c r="BA84" i="135"/>
  <c r="BB84" i="135"/>
  <c r="BC84" i="135"/>
  <c r="BD84" i="135"/>
  <c r="BE84" i="135"/>
  <c r="AX87" i="135"/>
  <c r="AY87" i="135"/>
  <c r="BF84" i="135"/>
  <c r="BG84" i="135"/>
  <c r="BH84" i="135"/>
  <c r="BB87" i="135"/>
  <c r="BI84" i="135"/>
  <c r="BC87" i="135"/>
  <c r="BJ84" i="135"/>
  <c r="BK84" i="135"/>
  <c r="BD87" i="135"/>
  <c r="BE87" i="135"/>
  <c r="BL84" i="135"/>
  <c r="BM84" i="135"/>
  <c r="BF87" i="135"/>
  <c r="BN84" i="135"/>
  <c r="BG87" i="135"/>
  <c r="BH87" i="135"/>
  <c r="BO84" i="135"/>
  <c r="BP84" i="135"/>
  <c r="BI87" i="135"/>
  <c r="BQ84" i="135"/>
  <c r="BJ87" i="135"/>
  <c r="BR84" i="135"/>
  <c r="BK87" i="135"/>
  <c r="BL87" i="135"/>
  <c r="BS84" i="135"/>
  <c r="BM87" i="135"/>
  <c r="BT84" i="135"/>
  <c r="BU84" i="135"/>
  <c r="BN87" i="135"/>
  <c r="BO87" i="135"/>
  <c r="BV84" i="135"/>
  <c r="BP87" i="135"/>
  <c r="BW84" i="135"/>
  <c r="BQ87" i="135"/>
  <c r="BX84" i="135"/>
  <c r="BR87" i="135"/>
  <c r="BY84" i="135"/>
  <c r="BS87" i="135"/>
  <c r="BZ84" i="135"/>
  <c r="CA84" i="135"/>
  <c r="BT87" i="135"/>
  <c r="BU87" i="135"/>
  <c r="CB84" i="135"/>
  <c r="BV87" i="135"/>
  <c r="CC84" i="135"/>
  <c r="CD84" i="135"/>
  <c r="BW87" i="135"/>
  <c r="BX87" i="135"/>
  <c r="CE84" i="135"/>
  <c r="BY87" i="135"/>
  <c r="CF84" i="135"/>
  <c r="CG84" i="135"/>
  <c r="BZ87" i="135"/>
  <c r="CH84" i="135"/>
  <c r="CA87" i="135"/>
  <c r="CB87" i="135"/>
  <c r="CI84" i="135"/>
  <c r="CC87" i="135"/>
  <c r="CJ84" i="135"/>
  <c r="CD87" i="135"/>
  <c r="CK84" i="135"/>
  <c r="CE87" i="135"/>
  <c r="CL84" i="135"/>
  <c r="CF87" i="135"/>
  <c r="CM84" i="135"/>
  <c r="CG87" i="135"/>
  <c r="CN84" i="135"/>
  <c r="CO84" i="135"/>
  <c r="CH87" i="135"/>
  <c r="CP84" i="135"/>
  <c r="CI87" i="135"/>
  <c r="CJ87" i="135"/>
  <c r="CQ84" i="135"/>
  <c r="CK87" i="135"/>
  <c r="CR84" i="135"/>
  <c r="CL87" i="135"/>
  <c r="CS84" i="135"/>
  <c r="CM87" i="135"/>
  <c r="CT84" i="135"/>
  <c r="CU84" i="135"/>
  <c r="CN87" i="135"/>
  <c r="CO87" i="135"/>
  <c r="CV84" i="135"/>
  <c r="CP87" i="135"/>
  <c r="CW84" i="135"/>
  <c r="CX84" i="135"/>
  <c r="CQ87" i="135"/>
  <c r="CY84" i="135"/>
  <c r="CR87" i="135"/>
  <c r="CS87" i="135"/>
  <c r="CZ84" i="135"/>
  <c r="CT87" i="135"/>
  <c r="DA84" i="135"/>
  <c r="CU87" i="135"/>
  <c r="DB84" i="135"/>
  <c r="DC84" i="135"/>
  <c r="CV87" i="135"/>
  <c r="CW87" i="135"/>
  <c r="DD84" i="135"/>
  <c r="CX87" i="135"/>
  <c r="DE84" i="135"/>
  <c r="DF84" i="135"/>
  <c r="CY87" i="135"/>
  <c r="CZ87" i="135"/>
  <c r="DG84" i="135"/>
  <c r="DA87" i="135"/>
  <c r="DH84" i="135"/>
  <c r="DB87" i="135"/>
  <c r="DI84" i="135"/>
  <c r="DC87" i="135"/>
  <c r="DJ84" i="135"/>
  <c r="DD87" i="135"/>
  <c r="DK84" i="135"/>
  <c r="DE87" i="135"/>
  <c r="DL84" i="135"/>
  <c r="DF87" i="135"/>
  <c r="DM84" i="135"/>
  <c r="DN84" i="135"/>
  <c r="DG87" i="135"/>
  <c r="DO84" i="135"/>
  <c r="DH87" i="135"/>
  <c r="DP84" i="135"/>
  <c r="DI87" i="135"/>
  <c r="DQ84" i="135"/>
  <c r="DJ87" i="135"/>
  <c r="DK87" i="135"/>
  <c r="DR84" i="135"/>
  <c r="DL87" i="135"/>
  <c r="DS84" i="135"/>
  <c r="DM87" i="135"/>
  <c r="DT84" i="135"/>
  <c r="DU84" i="135"/>
  <c r="DN87" i="135"/>
  <c r="DO87" i="135"/>
  <c r="DV84" i="135"/>
  <c r="DP87" i="135"/>
  <c r="DW84" i="135"/>
  <c r="DQ87" i="135"/>
  <c r="DX84" i="135"/>
  <c r="DY84" i="135"/>
  <c r="DR87" i="135"/>
  <c r="DS87" i="135"/>
  <c r="DZ84" i="135"/>
  <c r="DT87" i="135"/>
  <c r="EA84" i="135"/>
  <c r="DU87" i="135"/>
  <c r="EB84" i="135"/>
  <c r="DV87" i="135"/>
  <c r="EC84" i="135"/>
  <c r="DW87" i="135"/>
  <c r="DX87" i="135"/>
  <c r="DY87" i="135"/>
  <c r="DZ87" i="135"/>
  <c r="EA87" i="135"/>
  <c r="EB87" i="135"/>
  <c r="EC87" i="135"/>
  <c r="AR87" i="135"/>
  <c r="AS87" i="135"/>
  <c r="AQ87" i="135"/>
  <c r="AP87" i="135"/>
  <c r="AO87" i="135"/>
  <c r="AF87" i="135"/>
  <c r="AM87" i="135"/>
  <c r="EB62" i="135"/>
  <c r="EB61" i="135" s="1"/>
  <c r="X87" i="135"/>
  <c r="EC81" i="135"/>
  <c r="D84" i="135"/>
  <c r="E81" i="135"/>
  <c r="F87" i="135"/>
  <c r="D81" i="135"/>
  <c r="Y87" i="135"/>
  <c r="AA87" i="135"/>
  <c r="Z87" i="135"/>
  <c r="E87" i="135"/>
  <c r="E84" i="135"/>
  <c r="G87" i="135"/>
  <c r="F81" i="135"/>
  <c r="AB87" i="135"/>
  <c r="D87" i="135"/>
  <c r="AC87" i="135"/>
  <c r="G81" i="135"/>
  <c r="H87" i="135"/>
  <c r="H81" i="135"/>
  <c r="I87" i="135"/>
  <c r="AD87" i="135"/>
  <c r="I81" i="135"/>
  <c r="AE87" i="135"/>
  <c r="J87" i="135"/>
  <c r="K87" i="135"/>
  <c r="J81" i="135"/>
  <c r="AG87" i="135"/>
  <c r="L87" i="135"/>
  <c r="K81" i="135"/>
  <c r="M87" i="135"/>
  <c r="L81" i="135"/>
  <c r="AH87" i="135"/>
  <c r="AI87" i="135"/>
  <c r="N87" i="135"/>
  <c r="M81" i="135"/>
  <c r="N81" i="135"/>
  <c r="AJ87" i="135"/>
  <c r="O87" i="135"/>
  <c r="AK87" i="135"/>
  <c r="P87" i="135"/>
  <c r="O81" i="135"/>
  <c r="Q87" i="135"/>
  <c r="AL87" i="135"/>
  <c r="P81" i="135"/>
  <c r="Q81" i="135"/>
  <c r="R87" i="135"/>
  <c r="AN87" i="135"/>
  <c r="R81" i="135"/>
  <c r="S87" i="135"/>
  <c r="S81" i="135"/>
  <c r="T87" i="135"/>
  <c r="T81" i="135"/>
  <c r="U87" i="135"/>
  <c r="U81" i="135"/>
  <c r="V87" i="135"/>
  <c r="W87" i="135"/>
  <c r="V81" i="135"/>
  <c r="W81" i="135"/>
  <c r="X81" i="135"/>
  <c r="Y81" i="135"/>
  <c r="Z81" i="135"/>
  <c r="AA81" i="135"/>
  <c r="AB81" i="135"/>
  <c r="AC81" i="135"/>
  <c r="AD81" i="135"/>
  <c r="AE81" i="135"/>
  <c r="AF81" i="135"/>
  <c r="AG81" i="135"/>
  <c r="AH81" i="135"/>
  <c r="AI81" i="135"/>
  <c r="AJ81" i="135"/>
  <c r="AK81" i="135"/>
  <c r="AL81" i="135"/>
  <c r="AM81" i="135"/>
  <c r="AN81" i="135"/>
  <c r="AO81" i="135"/>
  <c r="AP81" i="135"/>
  <c r="AQ81" i="135"/>
  <c r="AR81" i="135"/>
  <c r="AS81" i="135"/>
  <c r="AT81" i="135"/>
  <c r="AU81" i="135"/>
  <c r="AV81" i="135"/>
  <c r="AW81" i="135"/>
  <c r="AX81" i="135"/>
  <c r="AY81" i="135"/>
  <c r="AZ81" i="135"/>
  <c r="BA81" i="135"/>
  <c r="BB81" i="135"/>
  <c r="BC81" i="135"/>
  <c r="BD81" i="135"/>
  <c r="BE81" i="135"/>
  <c r="BF81" i="135"/>
  <c r="BG81" i="135"/>
  <c r="BH81" i="135"/>
  <c r="BI81" i="135"/>
  <c r="BJ81" i="135"/>
  <c r="BK81" i="135"/>
  <c r="BL81" i="135"/>
  <c r="BM81" i="135"/>
  <c r="BN81" i="135"/>
  <c r="BO81" i="135"/>
  <c r="BP81" i="135"/>
  <c r="BQ81" i="135"/>
  <c r="BR81" i="135"/>
  <c r="BS81" i="135"/>
  <c r="BT81" i="135"/>
  <c r="BU81" i="135"/>
  <c r="BV81" i="135"/>
  <c r="BW81" i="135"/>
  <c r="BX81" i="135"/>
  <c r="BY81" i="135"/>
  <c r="BZ81" i="135"/>
  <c r="CA81" i="135"/>
  <c r="CB81" i="135"/>
  <c r="CC81" i="135"/>
  <c r="CD81" i="135"/>
  <c r="CE81" i="135"/>
  <c r="CF81" i="135"/>
  <c r="CG81" i="135"/>
  <c r="CH81" i="135"/>
  <c r="CI81" i="135"/>
  <c r="CJ81" i="135"/>
  <c r="CK81" i="135"/>
  <c r="CL81" i="135"/>
  <c r="CM81" i="135"/>
  <c r="CN81" i="135"/>
  <c r="CO81" i="135"/>
  <c r="CP81" i="135"/>
  <c r="CQ81" i="135"/>
  <c r="CR81" i="135"/>
  <c r="CS81" i="135"/>
  <c r="CT81" i="135"/>
  <c r="CU81" i="135"/>
  <c r="CV81" i="135"/>
  <c r="CW81" i="135"/>
  <c r="CX81" i="135"/>
  <c r="CY81" i="135"/>
  <c r="CZ81" i="135"/>
  <c r="DA81" i="135"/>
  <c r="DB81" i="135"/>
  <c r="DC81" i="135"/>
  <c r="DD81" i="135"/>
  <c r="DE81" i="135"/>
  <c r="DF81" i="135"/>
  <c r="DG81" i="135"/>
  <c r="DH81" i="135"/>
  <c r="DI81" i="135"/>
  <c r="DJ81" i="135"/>
  <c r="DK81" i="135"/>
  <c r="DL81" i="135"/>
  <c r="DM81" i="135"/>
  <c r="DN81" i="135"/>
  <c r="DO81" i="135"/>
  <c r="DP81" i="135"/>
  <c r="DQ81" i="135"/>
  <c r="DR81" i="135"/>
  <c r="DS81" i="135"/>
  <c r="DT81" i="135"/>
  <c r="DU81" i="135"/>
  <c r="DV81" i="135"/>
  <c r="DW81" i="135"/>
  <c r="DX81" i="135"/>
  <c r="DY81" i="135"/>
  <c r="DZ81" i="135"/>
  <c r="EA81" i="135"/>
  <c r="EB165" i="135"/>
  <c r="EB146" i="135"/>
  <c r="EB46" i="135" s="1"/>
  <c r="EB81" i="135"/>
  <c r="EC165" i="135" l="1"/>
  <c r="EC146" i="135"/>
  <c r="EC62" i="135"/>
  <c r="EC61" i="135" s="1"/>
  <c r="EB137" i="135" l="1"/>
  <c r="EC46" i="135"/>
  <c r="EC137" i="135"/>
  <c r="D137" i="135"/>
  <c r="E137" i="135"/>
  <c r="F137" i="135"/>
  <c r="G137" i="135"/>
  <c r="H137" i="135"/>
  <c r="I137" i="135"/>
  <c r="J137" i="135"/>
  <c r="K137" i="135"/>
  <c r="L137" i="135"/>
  <c r="M137" i="135"/>
  <c r="N137" i="135"/>
  <c r="O137" i="135"/>
  <c r="P137" i="135"/>
  <c r="Q137" i="135"/>
  <c r="R137" i="135"/>
  <c r="S137" i="135"/>
  <c r="T137" i="135"/>
  <c r="U137" i="135"/>
  <c r="V137" i="135"/>
  <c r="W137" i="135"/>
  <c r="X137" i="135"/>
  <c r="Y137" i="135"/>
  <c r="Z137" i="135"/>
  <c r="AA137" i="135"/>
  <c r="AB137" i="135"/>
  <c r="AC137" i="135"/>
  <c r="AD137" i="135"/>
  <c r="AE137" i="135"/>
  <c r="AF137" i="135"/>
  <c r="AG137" i="135"/>
  <c r="AH137" i="135"/>
  <c r="AI137" i="135"/>
  <c r="AJ137" i="135"/>
  <c r="AK137" i="135"/>
  <c r="AL137" i="135"/>
  <c r="AM137" i="135"/>
  <c r="AN137" i="135"/>
  <c r="AO137" i="135"/>
  <c r="AP137" i="135"/>
  <c r="AQ137" i="135"/>
  <c r="AR137" i="135"/>
  <c r="AS137" i="135"/>
  <c r="AT137" i="135"/>
  <c r="AU137" i="135"/>
  <c r="AV137" i="135"/>
  <c r="AW137" i="135"/>
  <c r="AX137" i="135"/>
  <c r="AY137" i="135"/>
  <c r="AZ137" i="135"/>
  <c r="BA137" i="135"/>
  <c r="BB137" i="135"/>
  <c r="BC137" i="135"/>
  <c r="BD137" i="135"/>
  <c r="BE137" i="135"/>
  <c r="BF137" i="135"/>
  <c r="BG137" i="135"/>
  <c r="BH137" i="135"/>
  <c r="BI137" i="135"/>
  <c r="BJ137" i="135"/>
  <c r="BK137" i="135"/>
  <c r="BL137" i="135"/>
  <c r="BM137" i="135"/>
  <c r="BN137" i="135"/>
  <c r="BO137" i="135"/>
  <c r="BP137" i="135"/>
  <c r="BQ137" i="135"/>
  <c r="BR137" i="135"/>
  <c r="BS137" i="135"/>
  <c r="BT137" i="135"/>
  <c r="BU137" i="135"/>
  <c r="BV137" i="135"/>
  <c r="BW137" i="135"/>
  <c r="BX137" i="135"/>
  <c r="BY137" i="135"/>
  <c r="BZ137" i="135"/>
  <c r="CA137" i="135"/>
  <c r="CB137" i="135"/>
  <c r="CC137" i="135"/>
  <c r="CD137" i="135"/>
  <c r="CE137" i="135"/>
  <c r="CF137" i="135"/>
  <c r="CG137" i="135"/>
  <c r="CH137" i="135"/>
  <c r="CI137" i="135"/>
  <c r="CJ137" i="135"/>
  <c r="CK137" i="135"/>
  <c r="CL137" i="135"/>
  <c r="CM137" i="135"/>
  <c r="CN137" i="135"/>
  <c r="CO137" i="135"/>
  <c r="CP137" i="135"/>
  <c r="CQ137" i="135"/>
  <c r="CR137" i="135"/>
  <c r="CS137" i="135"/>
  <c r="CT137" i="135"/>
  <c r="CU137" i="135"/>
  <c r="CV137" i="135"/>
  <c r="CW137" i="135"/>
  <c r="CX137" i="135"/>
  <c r="CY137" i="135"/>
  <c r="CZ137" i="135"/>
  <c r="DA137" i="135"/>
  <c r="DB137" i="135"/>
  <c r="DC137" i="135"/>
  <c r="DD137" i="135"/>
  <c r="DE137" i="135"/>
  <c r="DF137" i="135"/>
  <c r="DG137" i="135"/>
  <c r="DH137" i="135"/>
  <c r="DI137" i="135"/>
  <c r="DJ137" i="135"/>
  <c r="DK137" i="135"/>
  <c r="DL137" i="135"/>
  <c r="DM137" i="135"/>
  <c r="DN137" i="135"/>
  <c r="DO137" i="135"/>
  <c r="DP137" i="135"/>
  <c r="DQ137" i="135"/>
  <c r="DR137" i="135"/>
  <c r="DS137" i="135"/>
  <c r="DT137" i="135"/>
  <c r="DU137" i="135"/>
  <c r="DV137" i="135"/>
  <c r="DW137" i="135"/>
  <c r="DX137" i="135"/>
  <c r="DY137" i="135"/>
  <c r="DZ137" i="135"/>
  <c r="EA137" i="135"/>
  <c r="I174" i="135"/>
  <c r="G174" i="135"/>
  <c r="E174" i="135"/>
  <c r="L174" i="135"/>
  <c r="EC166" i="135"/>
  <c r="K174" i="135"/>
  <c r="J174" i="135"/>
  <c r="H174" i="135"/>
  <c r="O174" i="135"/>
  <c r="N174" i="135"/>
  <c r="M174" i="135"/>
  <c r="F174" i="135"/>
  <c r="R170" i="135"/>
  <c r="R174" i="135"/>
  <c r="Q174" i="135"/>
  <c r="D174" i="135"/>
  <c r="D170" i="135"/>
  <c r="P174" i="135"/>
  <c r="D166" i="135"/>
  <c r="E170" i="135"/>
  <c r="E166" i="135"/>
  <c r="F170" i="135"/>
  <c r="G170" i="135"/>
  <c r="F166" i="135"/>
  <c r="H170" i="135"/>
  <c r="G166" i="135"/>
  <c r="H166" i="135"/>
  <c r="I170" i="135"/>
  <c r="I166" i="135"/>
  <c r="J170" i="135"/>
  <c r="J166" i="135"/>
  <c r="K170" i="135"/>
  <c r="K166" i="135"/>
  <c r="L170" i="135"/>
  <c r="M170" i="135"/>
  <c r="L166" i="135"/>
  <c r="M166" i="135"/>
  <c r="N170" i="135"/>
  <c r="O170" i="135"/>
  <c r="N166" i="135"/>
  <c r="O166" i="135"/>
  <c r="P170" i="135"/>
  <c r="P166" i="135"/>
  <c r="Q170" i="135"/>
  <c r="Q166" i="135"/>
  <c r="R166" i="135"/>
  <c r="S166" i="135"/>
  <c r="T166" i="135"/>
  <c r="U166" i="135"/>
  <c r="V166" i="135"/>
  <c r="W166" i="135"/>
  <c r="X166" i="135"/>
  <c r="Y166" i="135"/>
  <c r="Z166" i="135"/>
  <c r="AA166" i="135"/>
  <c r="AB166" i="135"/>
  <c r="AC166" i="135"/>
  <c r="AD166" i="135"/>
  <c r="AE166" i="135"/>
  <c r="AF166" i="135"/>
  <c r="AG166" i="135"/>
  <c r="AH166" i="135"/>
  <c r="AI166" i="135"/>
  <c r="AJ166" i="135"/>
  <c r="AK166" i="135"/>
  <c r="AL166" i="135"/>
  <c r="AM166" i="135"/>
  <c r="AN166" i="135"/>
  <c r="AO166" i="135"/>
  <c r="AP166" i="135"/>
  <c r="AQ166" i="135"/>
  <c r="AR166" i="135"/>
  <c r="AS166" i="135"/>
  <c r="AT166" i="135"/>
  <c r="AU166" i="135"/>
  <c r="AV166" i="135"/>
  <c r="AW166" i="135"/>
  <c r="AX166" i="135"/>
  <c r="AY166" i="135"/>
  <c r="AZ166" i="135"/>
  <c r="BA166" i="135"/>
  <c r="BB166" i="135"/>
  <c r="BC166" i="135"/>
  <c r="BD166" i="135"/>
  <c r="BE166" i="135"/>
  <c r="BF166" i="135"/>
  <c r="BG166" i="135"/>
  <c r="BH166" i="135"/>
  <c r="BI166" i="135"/>
  <c r="BJ166" i="135"/>
  <c r="BK166" i="135"/>
  <c r="BL166" i="135"/>
  <c r="BM166" i="135"/>
  <c r="BN166" i="135"/>
  <c r="BO166" i="135"/>
  <c r="BP166" i="135"/>
  <c r="BQ166" i="135"/>
  <c r="BR166" i="135"/>
  <c r="BS166" i="135"/>
  <c r="BT166" i="135"/>
  <c r="BU166" i="135"/>
  <c r="BV166" i="135"/>
  <c r="BW166" i="135"/>
  <c r="BX166" i="135"/>
  <c r="BY166" i="135"/>
  <c r="BZ166" i="135"/>
  <c r="CA166" i="135"/>
  <c r="CB166" i="135"/>
  <c r="CC166" i="135"/>
  <c r="CD166" i="135"/>
  <c r="CE166" i="135"/>
  <c r="CF166" i="135"/>
  <c r="CG166" i="135"/>
  <c r="CH166" i="135"/>
  <c r="CI166" i="135"/>
  <c r="CJ166" i="135"/>
  <c r="CK166" i="135"/>
  <c r="CL166" i="135"/>
  <c r="CM166" i="135"/>
  <c r="CN166" i="135"/>
  <c r="CO166" i="135"/>
  <c r="CP166" i="135"/>
  <c r="CQ166" i="135"/>
  <c r="CR166" i="135"/>
  <c r="CS166" i="135"/>
  <c r="CT166" i="135"/>
  <c r="CU166" i="135"/>
  <c r="CV166" i="135"/>
  <c r="CW166" i="135"/>
  <c r="CX166" i="135"/>
  <c r="CY166" i="135"/>
  <c r="CZ166" i="135"/>
  <c r="DA166" i="135"/>
  <c r="DB166" i="135"/>
  <c r="DC166" i="135"/>
  <c r="DD166" i="135"/>
  <c r="DE166" i="135"/>
  <c r="DF166" i="135"/>
  <c r="DG166" i="135"/>
  <c r="DH166" i="135"/>
  <c r="DI166" i="135"/>
  <c r="DJ166" i="135"/>
  <c r="DK166" i="135"/>
  <c r="DL166" i="135"/>
  <c r="DM166" i="135"/>
  <c r="DN166" i="135"/>
  <c r="DO166" i="135"/>
  <c r="DP166" i="135"/>
  <c r="DQ166" i="135"/>
  <c r="DR166" i="135"/>
  <c r="DS166" i="135"/>
  <c r="DT166" i="135"/>
  <c r="DU166" i="135"/>
  <c r="DV166" i="135"/>
  <c r="DW166" i="135"/>
  <c r="DX166" i="135"/>
  <c r="DY166" i="135"/>
  <c r="DZ166" i="135"/>
  <c r="EA166" i="135"/>
  <c r="EB166" i="135"/>
  <c r="EC32" i="135" l="1"/>
  <c r="D32" i="135"/>
  <c r="D31" i="135" s="1"/>
  <c r="E32" i="135"/>
  <c r="F32" i="135"/>
  <c r="G32" i="135"/>
  <c r="H32" i="135"/>
  <c r="I32" i="135"/>
  <c r="J32" i="135"/>
  <c r="K32" i="135"/>
  <c r="L32" i="135"/>
  <c r="M32" i="135"/>
  <c r="N32" i="135"/>
  <c r="O32" i="135"/>
  <c r="P32" i="135"/>
  <c r="Q32" i="135"/>
  <c r="R32" i="135"/>
  <c r="S32" i="135"/>
  <c r="T32" i="135"/>
  <c r="U32" i="135"/>
  <c r="V32" i="135"/>
  <c r="W32" i="135"/>
  <c r="X32" i="135"/>
  <c r="Y32" i="135"/>
  <c r="Z32" i="135"/>
  <c r="AA32" i="135"/>
  <c r="AB32" i="135"/>
  <c r="AC32" i="135"/>
  <c r="AD32" i="135"/>
  <c r="AE32" i="135"/>
  <c r="AF32" i="135"/>
  <c r="AG32" i="135"/>
  <c r="AH32" i="135"/>
  <c r="AI32" i="135"/>
  <c r="AJ32" i="135"/>
  <c r="AK32" i="135"/>
  <c r="AL32" i="135"/>
  <c r="AM32" i="135"/>
  <c r="AN32" i="135"/>
  <c r="AO32" i="135"/>
  <c r="AP32" i="135"/>
  <c r="AQ32" i="135"/>
  <c r="AR32" i="135"/>
  <c r="AS32" i="135"/>
  <c r="AT32" i="135"/>
  <c r="AU32" i="135"/>
  <c r="AV32" i="135"/>
  <c r="AW32" i="135"/>
  <c r="AX32" i="135"/>
  <c r="AY32" i="135"/>
  <c r="AZ32" i="135"/>
  <c r="BA32" i="135"/>
  <c r="BB32" i="135"/>
  <c r="BC32" i="135"/>
  <c r="BD32" i="135"/>
  <c r="BD31" i="135" s="1"/>
  <c r="BE32" i="135"/>
  <c r="BF32" i="135"/>
  <c r="BG32" i="135"/>
  <c r="BH32" i="135"/>
  <c r="BI32" i="135"/>
  <c r="BJ32" i="135"/>
  <c r="BK32" i="135"/>
  <c r="BL32" i="135"/>
  <c r="BM32" i="135"/>
  <c r="BN32" i="135"/>
  <c r="BN31" i="135" s="1"/>
  <c r="BO32" i="135"/>
  <c r="BP32" i="135"/>
  <c r="BQ32" i="135"/>
  <c r="BR32" i="135"/>
  <c r="BS32" i="135"/>
  <c r="BT32" i="135"/>
  <c r="BU32" i="135"/>
  <c r="BV32" i="135"/>
  <c r="BW32" i="135"/>
  <c r="BX32" i="135"/>
  <c r="BY32" i="135"/>
  <c r="BZ32" i="135"/>
  <c r="CA32" i="135"/>
  <c r="CB32" i="135"/>
  <c r="CB31" i="135" s="1"/>
  <c r="CC32" i="135"/>
  <c r="CC31" i="135" s="1"/>
  <c r="CD32" i="135"/>
  <c r="CE32" i="135"/>
  <c r="CF32" i="135"/>
  <c r="CG32" i="135"/>
  <c r="CH32" i="135"/>
  <c r="CI32" i="135"/>
  <c r="CJ32" i="135"/>
  <c r="CK32" i="135"/>
  <c r="CL32" i="135"/>
  <c r="CM32" i="135"/>
  <c r="CN32" i="135"/>
  <c r="CO32" i="135"/>
  <c r="CP32" i="135"/>
  <c r="CQ32" i="135"/>
  <c r="CQ31" i="135" s="1"/>
  <c r="CR32" i="135"/>
  <c r="CR31" i="135" s="1"/>
  <c r="CS32" i="135"/>
  <c r="CS31" i="135" s="1"/>
  <c r="CT32" i="135"/>
  <c r="CT31" i="135" s="1"/>
  <c r="CU32" i="135"/>
  <c r="CV32" i="135"/>
  <c r="CW32" i="135"/>
  <c r="CX32" i="135"/>
  <c r="CY32" i="135"/>
  <c r="CZ32" i="135"/>
  <c r="DA32" i="135"/>
  <c r="DB32" i="135"/>
  <c r="DC32" i="135"/>
  <c r="DD32" i="135"/>
  <c r="DE32" i="135"/>
  <c r="DF32" i="135"/>
  <c r="DG32" i="135"/>
  <c r="DH32" i="135"/>
  <c r="DH31" i="135" s="1"/>
  <c r="DI32" i="135"/>
  <c r="DJ32" i="135"/>
  <c r="DK32" i="135"/>
  <c r="DL32" i="135"/>
  <c r="DM32" i="135"/>
  <c r="DN32" i="135"/>
  <c r="DO32" i="135"/>
  <c r="DP32" i="135"/>
  <c r="DQ32" i="135"/>
  <c r="DR32" i="135"/>
  <c r="DR31" i="135" s="1"/>
  <c r="DS32" i="135"/>
  <c r="DT32" i="135"/>
  <c r="DU32" i="135"/>
  <c r="DV32" i="135"/>
  <c r="DW32" i="135"/>
  <c r="DX32" i="135"/>
  <c r="DY32" i="135"/>
  <c r="DZ32" i="135"/>
  <c r="EA32" i="135"/>
  <c r="EB32" i="135"/>
  <c r="DI31" i="135" l="1"/>
  <c r="DU31" i="135"/>
  <c r="DE31" i="135"/>
  <c r="CG31" i="135"/>
  <c r="AB31" i="135"/>
  <c r="AN31" i="135"/>
  <c r="L31" i="135"/>
  <c r="L43" i="135" s="1"/>
  <c r="BS31" i="135"/>
  <c r="CD31" i="135"/>
  <c r="BQ31" i="135"/>
  <c r="DW31" i="135"/>
  <c r="Z31" i="135"/>
  <c r="N31" i="135"/>
  <c r="N43" i="135" s="1"/>
  <c r="AM31" i="135"/>
  <c r="AP31" i="135"/>
  <c r="AO31" i="135"/>
  <c r="BC31" i="135"/>
  <c r="O31" i="135"/>
  <c r="O43" i="135" s="1"/>
  <c r="Y31" i="135"/>
  <c r="DV31" i="135"/>
  <c r="DN31" i="135"/>
  <c r="DF31" i="135"/>
  <c r="CP31" i="135"/>
  <c r="BR31" i="135"/>
  <c r="BB31" i="135"/>
  <c r="AL31" i="135"/>
  <c r="AC31" i="135"/>
  <c r="EB31" i="135"/>
  <c r="DT31" i="135"/>
  <c r="DD31" i="135"/>
  <c r="CF31" i="135"/>
  <c r="BP31" i="135"/>
  <c r="AZ31" i="135"/>
  <c r="DS31" i="135"/>
  <c r="CE31" i="135"/>
  <c r="BO31" i="135"/>
  <c r="AQ31" i="135"/>
  <c r="AA31" i="135"/>
  <c r="BA31" i="135"/>
  <c r="DZ31" i="135"/>
  <c r="DL31" i="135"/>
  <c r="CX31" i="135"/>
  <c r="CJ31" i="135"/>
  <c r="BV31" i="135"/>
  <c r="BH31" i="135"/>
  <c r="AT31" i="135"/>
  <c r="AF31" i="135"/>
  <c r="R31" i="135"/>
  <c r="R43" i="135" s="1"/>
  <c r="K31" i="135"/>
  <c r="DG31" i="135"/>
  <c r="BE31" i="135"/>
  <c r="CU31" i="135"/>
  <c r="X31" i="135"/>
  <c r="X43" i="135" s="1"/>
  <c r="E31" i="135"/>
  <c r="EA31" i="135"/>
  <c r="DM31" i="135"/>
  <c r="CY31" i="135"/>
  <c r="CK31" i="135"/>
  <c r="BW31" i="135"/>
  <c r="BI31" i="135"/>
  <c r="AU31" i="135"/>
  <c r="AG31" i="135"/>
  <c r="S31" i="135"/>
  <c r="S43" i="135" s="1"/>
  <c r="DO31" i="135"/>
  <c r="DA31" i="135"/>
  <c r="CM31" i="135"/>
  <c r="BY31" i="135"/>
  <c r="BK31" i="135"/>
  <c r="AW31" i="135"/>
  <c r="CZ31" i="135"/>
  <c r="CL31" i="135"/>
  <c r="BX31" i="135"/>
  <c r="BJ31" i="135"/>
  <c r="AV31" i="135"/>
  <c r="AH31" i="135"/>
  <c r="T31" i="135"/>
  <c r="T43" i="135" s="1"/>
  <c r="F31" i="135"/>
  <c r="DX31" i="135"/>
  <c r="DJ31" i="135"/>
  <c r="CV31" i="135"/>
  <c r="CH31" i="135"/>
  <c r="BT31" i="135"/>
  <c r="BF31" i="135"/>
  <c r="AR31" i="135"/>
  <c r="AD31" i="135"/>
  <c r="P31" i="135"/>
  <c r="P43" i="135" s="1"/>
  <c r="AI31" i="135"/>
  <c r="U31" i="135"/>
  <c r="U43" i="135" s="1"/>
  <c r="G31" i="135"/>
  <c r="M31" i="135"/>
  <c r="M43" i="135" s="1"/>
  <c r="DQ31" i="135"/>
  <c r="DC31" i="135"/>
  <c r="CO31" i="135"/>
  <c r="CA31" i="135"/>
  <c r="BM31" i="135"/>
  <c r="AY31" i="135"/>
  <c r="AK31" i="135"/>
  <c r="W31" i="135"/>
  <c r="W43" i="135" s="1"/>
  <c r="I31" i="135"/>
  <c r="DP31" i="135"/>
  <c r="DB31" i="135"/>
  <c r="CN31" i="135"/>
  <c r="BZ31" i="135"/>
  <c r="BL31" i="135"/>
  <c r="AX31" i="135"/>
  <c r="AJ31" i="135"/>
  <c r="V31" i="135"/>
  <c r="V43" i="135" s="1"/>
  <c r="H31" i="135"/>
  <c r="J31" i="135"/>
  <c r="DY31" i="135"/>
  <c r="DK31" i="135"/>
  <c r="CW31" i="135"/>
  <c r="CI31" i="135"/>
  <c r="BU31" i="135"/>
  <c r="BG31" i="135"/>
  <c r="AS31" i="135"/>
  <c r="AE31" i="135"/>
  <c r="Q31" i="135"/>
  <c r="Q43" i="135" s="1"/>
  <c r="EC31" i="135"/>
  <c r="N184" i="130" l="1"/>
  <c r="N185" i="130"/>
  <c r="N4" i="130" l="1"/>
  <c r="L4" i="130" s="1"/>
  <c r="N660" i="130"/>
  <c r="N5" i="130" s="1"/>
  <c r="L5" i="130" s="1"/>
  <c r="P660" i="130" l="1"/>
  <c r="N6" i="130" l="1"/>
  <c r="N7" i="130" s="1"/>
  <c r="L7" i="130" l="1"/>
  <c r="B33" i="114" s="1"/>
  <c r="D33" i="114" s="1"/>
  <c r="L6" i="130"/>
  <c r="J25" i="131"/>
  <c r="E25" i="131" s="1"/>
  <c r="AF36" i="135" l="1"/>
  <c r="AG36" i="135" s="1"/>
  <c r="AH36" i="135" s="1"/>
  <c r="E39" i="114"/>
  <c r="AH64" i="135"/>
  <c r="AI36" i="135" l="1"/>
  <c r="E38" i="114"/>
  <c r="AH63" i="135"/>
  <c r="AH76" i="134" l="1"/>
  <c r="AH70" i="134" l="1"/>
  <c r="AH62" i="134" s="1"/>
  <c r="AH61" i="134"/>
  <c r="AI70" i="134" l="1"/>
  <c r="AI61" i="134"/>
  <c r="AI76" i="134"/>
  <c r="AI62" i="134" l="1"/>
  <c r="AJ76" i="134"/>
  <c r="AJ62" i="134" s="1"/>
  <c r="AJ61" i="134"/>
  <c r="AJ36" i="135"/>
  <c r="AK36" i="135" l="1"/>
  <c r="AL61" i="134"/>
  <c r="AL36" i="135" l="1"/>
  <c r="AL70" i="134"/>
  <c r="AL62" i="134" s="1"/>
  <c r="AM36" i="135" l="1"/>
  <c r="AN36" i="135" l="1"/>
  <c r="AN76" i="134"/>
  <c r="AO36" i="135" l="1"/>
  <c r="AM76" i="134"/>
  <c r="AM62" i="134" s="1"/>
  <c r="AM61" i="134"/>
  <c r="AP36" i="135" l="1"/>
  <c r="AO70" i="134"/>
  <c r="AO62" i="134" s="1"/>
  <c r="AO61" i="134"/>
  <c r="AN61" i="134"/>
  <c r="AN70" i="134"/>
  <c r="AN62" i="134" s="1"/>
  <c r="AQ36" i="135" l="1"/>
  <c r="AR36" i="135" l="1"/>
  <c r="AS36" i="135" l="1"/>
  <c r="AT36" i="135" l="1"/>
  <c r="AU36" i="135" s="1"/>
  <c r="AV36" i="135" s="1"/>
  <c r="AW36" i="135" s="1"/>
  <c r="AX36" i="135" l="1"/>
  <c r="AW95" i="134"/>
  <c r="AY36" i="135" l="1"/>
  <c r="AX70" i="134"/>
  <c r="AX62" i="134" s="1"/>
  <c r="AX61" i="134"/>
  <c r="AX96" i="134"/>
  <c r="AZ36" i="135" l="1"/>
  <c r="BA36" i="135" l="1"/>
  <c r="BB36" i="135" l="1"/>
  <c r="BC36" i="135" l="1"/>
  <c r="BD36" i="135" l="1"/>
  <c r="BE35" i="135" s="1"/>
  <c r="B35" i="114" s="1"/>
  <c r="D35" i="11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SJSAAVED</author>
  </authors>
  <commentList>
    <comment ref="D31" authorId="0" shapeId="0" xr:uid="{00000000-0006-0000-0000-000001000000}">
      <text>
        <r>
          <rPr>
            <b/>
            <sz val="9"/>
            <color indexed="81"/>
            <rFont val="Tahoma"/>
            <family val="2"/>
          </rPr>
          <t>SJSAAVED:</t>
        </r>
        <r>
          <rPr>
            <sz val="9"/>
            <color indexed="81"/>
            <rFont val="Tahoma"/>
            <family val="2"/>
          </rPr>
          <t xml:space="preserve">
Se deben actualizar todas las semanas los avances.
Desviación:
Desv&gt; -3%: verde
-6%&lt;Desv&lt;-3%: amarillo
Desv&lt;-6%: rojo</t>
        </r>
      </text>
    </comment>
    <comment ref="E37" authorId="0" shapeId="0" xr:uid="{00000000-0006-0000-0000-000002000000}">
      <text>
        <r>
          <rPr>
            <b/>
            <sz val="9"/>
            <color indexed="81"/>
            <rFont val="Tahoma"/>
            <family val="2"/>
          </rPr>
          <t>SJSAAVED:</t>
        </r>
        <r>
          <rPr>
            <sz val="9"/>
            <color indexed="81"/>
            <rFont val="Tahoma"/>
            <family val="2"/>
          </rPr>
          <t xml:space="preserve">
Las HH se deben actualizar todas las semanas según informes semanales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Tapia, Natalia</author>
    <author>tc={E220132F-D880-436E-BBCA-2479D93572FC}</author>
    <author>tc={349E75BD-939F-44BA-928C-03BF00296AF9}</author>
    <author>tc={77866FC2-C7A7-43B5-B331-DF23AC58C37B}</author>
  </authors>
  <commentList>
    <comment ref="AQ1" authorId="0" shapeId="0" xr:uid="{D01CEBD0-7F6D-4B50-8A6F-B59DCF679BC3}">
      <text>
        <r>
          <rPr>
            <b/>
            <sz val="9"/>
            <color indexed="81"/>
            <rFont val="Tahoma"/>
            <family val="2"/>
          </rPr>
          <t>Tapia, Natalia:</t>
        </r>
        <r>
          <rPr>
            <sz val="9"/>
            <color indexed="81"/>
            <rFont val="Tahoma"/>
            <family val="2"/>
          </rPr>
          <t xml:space="preserve">
No borrar</t>
        </r>
      </text>
    </comment>
    <comment ref="AQ2" authorId="0" shapeId="0" xr:uid="{8123B9E4-6462-4EAE-9096-9B3794E2D345}">
      <text>
        <r>
          <rPr>
            <b/>
            <sz val="9"/>
            <color indexed="81"/>
            <rFont val="Tahoma"/>
            <family val="2"/>
          </rPr>
          <t>Tapia, Natalia:</t>
        </r>
        <r>
          <rPr>
            <sz val="9"/>
            <color indexed="81"/>
            <rFont val="Tahoma"/>
            <family val="2"/>
          </rPr>
          <t xml:space="preserve">
No borrar</t>
        </r>
      </text>
    </comment>
    <comment ref="K10" authorId="1" shapeId="0" xr:uid="{E220132F-D880-436E-BBCA-2479D93572FC}">
      <text>
        <t>[Comentario encadenado]
Su versión de Excel le permite leer este comentario encadenado; sin embargo, las ediciones que se apliquen se quitarán si el archivo se abre en una versión más reciente de Excel. Más información: https://go.microsoft.com/fwlink/?linkid=870924
Comentario:
    HH Contrato Original</t>
      </text>
    </comment>
    <comment ref="K662" authorId="2" shapeId="0" xr:uid="{349E75BD-939F-44BA-928C-03BF00296AF9}">
      <text>
        <t>[Comentario encadenado]
Su versión de Excel le permite leer este comentario encadenado; sin embargo, las ediciones que se apliquen se quitarán si el archivo se abre en una versión más reciente de Excel. Más información: https://go.microsoft.com/fwlink/?linkid=870924
Comentario:
    HH Contrato Original</t>
      </text>
    </comment>
    <comment ref="K726" authorId="3" shapeId="0" xr:uid="{77866FC2-C7A7-43B5-B331-DF23AC58C37B}">
      <text>
        <t>[Comentario encadenado]
Su versión de Excel le permite leer este comentario encadenado; sin embargo, las ediciones que se apliquen se quitarán si el archivo se abre en una versión más reciente de Excel. Más información: https://go.microsoft.com/fwlink/?linkid=870924
Comentario:
    HH Contrato Original</t>
      </text>
    </comment>
  </commentList>
</comments>
</file>

<file path=xl/sharedStrings.xml><?xml version="1.0" encoding="utf-8"?>
<sst xmlns="http://schemas.openxmlformats.org/spreadsheetml/2006/main" count="21486" uniqueCount="6199">
  <si>
    <t xml:space="preserve">Reporte Semanal de Proyectos </t>
  </si>
  <si>
    <t xml:space="preserve">Fecha corte: </t>
  </si>
  <si>
    <t>477-PRI24045-000-083-RS-0052</t>
  </si>
  <si>
    <t>Emitido :</t>
  </si>
  <si>
    <t>Proyecto:</t>
  </si>
  <si>
    <r>
      <t xml:space="preserve">   EIA Proyecto ACP    -         Contrato PRI24045  </t>
    </r>
    <r>
      <rPr>
        <b/>
        <sz val="11"/>
        <color indexed="8"/>
        <rFont val="Arial"/>
        <family val="2"/>
      </rPr>
      <t>“Ampliación Capacidad Productiva Collahuasi”</t>
    </r>
  </si>
  <si>
    <t>Apreciación Gerencial del Proyecto Semanal</t>
  </si>
  <si>
    <t>Hechos Relevantes de la Semana y Próxima Semana</t>
  </si>
  <si>
    <t></t>
  </si>
  <si>
    <t>Alertas y Oportunidades</t>
  </si>
  <si>
    <t>Área</t>
  </si>
  <si>
    <t>Alertas</t>
  </si>
  <si>
    <t>Impacto</t>
  </si>
  <si>
    <t>Plan de Acción</t>
  </si>
  <si>
    <t>Responsable</t>
  </si>
  <si>
    <t>Plan</t>
  </si>
  <si>
    <t>Forecast</t>
  </si>
  <si>
    <t>Medio Ambiente y Permisos</t>
  </si>
  <si>
    <r>
      <t xml:space="preserve">En función de la nueva "Guía para la predicción y evaluación de impactos sobre ecosistemas terrestres" (agosto, 2025), se requiere incorporar mediciones de MPS en el sector cordillera, ductos alto (por </t>
    </r>
    <r>
      <rPr>
        <i/>
        <sz val="10"/>
        <rFont val="Arial"/>
        <family val="2"/>
      </rPr>
      <t>Metharme lanata</t>
    </r>
    <r>
      <rPr>
        <sz val="10"/>
        <rFont val="Arial"/>
        <family val="2"/>
      </rPr>
      <t xml:space="preserve"> y vegetación azonal) y sector pampa tamarugal.</t>
    </r>
  </si>
  <si>
    <t>Posible cuestionamiento de la evaluación de impactos del Proyecto, por falta de antecedentes de línea de base.</t>
  </si>
  <si>
    <t>Geología, Geomorfología y Riesgo Geológico: Información insuficiente para la elaboración de la línea de base de Geología, Geomorfología y Riesgos Geológicos.</t>
  </si>
  <si>
    <t>Cuestionamientos por parte de la Autoridad en proceso de tramitación del Proyecto.</t>
  </si>
  <si>
    <t>1.-  WSP envió la Propuesta técnica y económica sobre las brechas de información para la ldb de GGR (03/02).
2.- Se espera la revisión y definición de la propuesta técnica y económica compartida por WSP.</t>
  </si>
  <si>
    <t>1.- WSP
2.- Collahuasi</t>
  </si>
  <si>
    <t>1.- 03-feb-2026
2.- feb-2026</t>
  </si>
  <si>
    <t>Campaña de áreas pendientes y adicionales de Arqueología: Se necesita definir la fecha de ejecución de la campaña de arqueología para las áreas pendientes y adicionales.</t>
  </si>
  <si>
    <t>Potencial requerimiento de elaboración, tramitación y ejecución de un  FSA 4, lo que podría impactar en el Programa del servicio.</t>
  </si>
  <si>
    <t>Levantamiento de información para elaborar DIN y PAS 150</t>
  </si>
  <si>
    <t>Ejecutar un método para definir y delimitar el BNP cuestionado en etapas de evaluación ambiental </t>
  </si>
  <si>
    <t>Atraso de la ejecución de las campañas de Medio Humano y Participación Ciudadana Temprana</t>
  </si>
  <si>
    <t>Atraso en el avance del Proyecto, que podría pegar en la fecha de ingreso del EIA, ya que corresponden a actividades que se encuentran en la ruta crítica, además involucra el atraso en la elaboración de líneas de base como:
- Atractivos Naturales o culturales y sus interacciones</t>
  </si>
  <si>
    <t>1.- Se encuentra en proceso de validación la reprogramación del EIA (R2), no obstante, el componente se mantiene en ruta crítica.
2.- Se requiere habilitación por parte de Collahuasi previo a la ejecución de los terrenos.</t>
  </si>
  <si>
    <t>1.- Collahuasi
2.- WSP</t>
  </si>
  <si>
    <t>1.- abril-2026
2.- De acuerdo a programa R2</t>
  </si>
  <si>
    <t>Seguimiento de los compromisos establecidos durante el proceso de ejecución de los Hitos 4, 8, 9 y 10</t>
  </si>
  <si>
    <t>Falta de información relevante para el desarrollo del EIA, debido a ausencia de seguimiento de acciones requeridas para aspectos críticos del proyecto</t>
  </si>
  <si>
    <t xml:space="preserve">1.- Agendar reuniones de seguimiento por componente para revisar el desarrollo del compromiso y fechas de implementación.
2.- Identificar las acciones requeridas en el corto plazo (Abril - Mayo) y enviar correo a Collahuasi.
</t>
  </si>
  <si>
    <t xml:space="preserve"> WSP</t>
  </si>
  <si>
    <t>Indicadores de Planificación (Programa del Servicio R1)</t>
  </si>
  <si>
    <t xml:space="preserve">         Curva "S" del Proyecto </t>
  </si>
  <si>
    <t xml:space="preserve">% Av. Real </t>
  </si>
  <si>
    <t xml:space="preserve">% Av. Prog. </t>
  </si>
  <si>
    <t>M</t>
  </si>
  <si>
    <t>ACUMULADO</t>
  </si>
  <si>
    <t>PARCIAL</t>
  </si>
  <si>
    <t xml:space="preserve">HH Proyecto </t>
  </si>
  <si>
    <t xml:space="preserve">Ganadas </t>
  </si>
  <si>
    <t>Planificadas</t>
  </si>
  <si>
    <t>SPI</t>
  </si>
  <si>
    <t xml:space="preserve">Semanal </t>
  </si>
  <si>
    <t xml:space="preserve">Acumulado </t>
  </si>
  <si>
    <t>Hitos Relevantes (Incluidos Contractuales)</t>
  </si>
  <si>
    <t>Indicadores de Costos</t>
  </si>
  <si>
    <t>Tendencias</t>
  </si>
  <si>
    <t>Resumen Entregables</t>
  </si>
  <si>
    <r>
      <rPr>
        <b/>
        <sz val="9"/>
        <rFont val="Arial"/>
        <family val="2"/>
      </rPr>
      <t>Comentarios</t>
    </r>
    <r>
      <rPr>
        <sz val="9"/>
        <rFont val="Arial"/>
        <family val="2"/>
      </rPr>
      <t xml:space="preserve">:  </t>
    </r>
  </si>
  <si>
    <t>Entrega Estudio Antropológicos, incluyendo fuentes primarias:</t>
  </si>
  <si>
    <t xml:space="preserve"> (*) Se actualiza cantidad  de entregables de acuerdo a nueva línea de base</t>
  </si>
  <si>
    <t>FIRMA</t>
  </si>
  <si>
    <t>o</t>
  </si>
  <si>
    <t>GHPPI Segovia-Jauregui (WSP).</t>
  </si>
  <si>
    <t>GHPPI Familia Vicentelo de Tamentica (WSP).</t>
  </si>
  <si>
    <t>Avance fuentes secundarias línea base medio humano.</t>
  </si>
  <si>
    <t>Recorrido GHPPI Chusquina-Huari Plaza (GEO).</t>
  </si>
  <si>
    <t xml:space="preserve"> </t>
  </si>
  <si>
    <t>Ppto HH</t>
  </si>
  <si>
    <t xml:space="preserve">              % Avance </t>
  </si>
  <si>
    <t>HH Ganadas</t>
  </si>
  <si>
    <t>Contrato Original</t>
  </si>
  <si>
    <t>Data Date</t>
  </si>
  <si>
    <t>Contrato + Tend</t>
  </si>
  <si>
    <t>PROGRAMA_R1</t>
  </si>
  <si>
    <t>Tipo Entregable</t>
  </si>
  <si>
    <t>PLANIFICADO PROGRAMA REV_1</t>
  </si>
  <si>
    <t>REAL</t>
  </si>
  <si>
    <t>FORECAST</t>
  </si>
  <si>
    <t>ITEM</t>
  </si>
  <si>
    <t>Origen
Programa P6
(Activity ID)
Rev.0</t>
  </si>
  <si>
    <t>Status
 (Rev.0)</t>
  </si>
  <si>
    <t>Cód. CMDIC</t>
  </si>
  <si>
    <t>DESCRIPCIÓN</t>
  </si>
  <si>
    <t>DISCIPLINA</t>
  </si>
  <si>
    <t>DOC</t>
  </si>
  <si>
    <t>PLA</t>
  </si>
  <si>
    <t>ACT</t>
  </si>
  <si>
    <t>HH CO</t>
  </si>
  <si>
    <t>HH TD</t>
  </si>
  <si>
    <t>HH Total Ppto</t>
  </si>
  <si>
    <t>HH Total Ganadas</t>
  </si>
  <si>
    <t>% Avance Programado</t>
  </si>
  <si>
    <t>% Avance Real</t>
  </si>
  <si>
    <t>Inicio</t>
  </si>
  <si>
    <t>Emisión RevA</t>
  </si>
  <si>
    <t>Emisión RevB</t>
  </si>
  <si>
    <t>Aprobación
RevB</t>
  </si>
  <si>
    <t>Emisión
 RevP</t>
  </si>
  <si>
    <t>Aprobación RevP
(Término Actividades)</t>
  </si>
  <si>
    <t>Emisión RevC</t>
  </si>
  <si>
    <t>Aprobación
RevC</t>
  </si>
  <si>
    <t>GENERAL (Activ. de Coodinación y Supervisión)</t>
  </si>
  <si>
    <t>1.1</t>
  </si>
  <si>
    <t>ACTIVIDADES</t>
  </si>
  <si>
    <t>1.1.1</t>
  </si>
  <si>
    <t xml:space="preserve">      477-010-40-0001</t>
  </si>
  <si>
    <t>477-PRI24045-000-010-ME-1001 a 1049</t>
  </si>
  <si>
    <t>Reunión Ejecutiva</t>
  </si>
  <si>
    <t>1.1.2</t>
  </si>
  <si>
    <t xml:space="preserve">      477-010-40-0002</t>
  </si>
  <si>
    <t>477-PRI24045-000-035-ME-0001 a 0125</t>
  </si>
  <si>
    <t>Reunión Contractual Semanal</t>
  </si>
  <si>
    <t>1.1.3</t>
  </si>
  <si>
    <t xml:space="preserve">      477-010-40-0003</t>
  </si>
  <si>
    <t>Semanal (17 de 72)</t>
  </si>
  <si>
    <t>477-PRI24045-000-010-ME-2001 a 2072</t>
  </si>
  <si>
    <t>Reunión Técnica</t>
  </si>
  <si>
    <t>1.1.4</t>
  </si>
  <si>
    <t xml:space="preserve">      477-010-40-0004</t>
  </si>
  <si>
    <t>477-PRI24045-000-010-ME-3001 a 3020</t>
  </si>
  <si>
    <t>Reuniones con autoridades</t>
  </si>
  <si>
    <t>1.1.5</t>
  </si>
  <si>
    <t xml:space="preserve">      477-010-40-0005</t>
  </si>
  <si>
    <t>477-PRI24045-000-083-RS-0001 a 0125</t>
  </si>
  <si>
    <t>Reportes Semanales</t>
  </si>
  <si>
    <t>1.1.6</t>
  </si>
  <si>
    <t>Programa de Ejecución del Servicio</t>
  </si>
  <si>
    <t>-</t>
  </si>
  <si>
    <t>1.1.7</t>
  </si>
  <si>
    <t xml:space="preserve">      477-010-40-0006</t>
  </si>
  <si>
    <t xml:space="preserve">Rev.0 </t>
  </si>
  <si>
    <t>477-PRI24045-000-083-PG-0001</t>
  </si>
  <si>
    <t>1.1.8</t>
  </si>
  <si>
    <t xml:space="preserve">      477-010-40-0007</t>
  </si>
  <si>
    <t>En desarrollo</t>
  </si>
  <si>
    <t>Control de Documentos</t>
  </si>
  <si>
    <t>1.1.9</t>
  </si>
  <si>
    <t>Acreditación</t>
  </si>
  <si>
    <t>1.1.10</t>
  </si>
  <si>
    <t xml:space="preserve">      477-010-40-0008</t>
  </si>
  <si>
    <t>Carpeta de arranque</t>
  </si>
  <si>
    <t>1.1.11</t>
  </si>
  <si>
    <t xml:space="preserve">      477-010-40-0009</t>
  </si>
  <si>
    <t>Carpeta de arranque SC</t>
  </si>
  <si>
    <t>1.1.12</t>
  </si>
  <si>
    <t xml:space="preserve">      477-010-40-0010</t>
  </si>
  <si>
    <t>Acreditación de personas</t>
  </si>
  <si>
    <t>1.1.13</t>
  </si>
  <si>
    <t xml:space="preserve">      477-010-40-0011</t>
  </si>
  <si>
    <t>Acreditación vehículos</t>
  </si>
  <si>
    <t>1.1.14</t>
  </si>
  <si>
    <t xml:space="preserve">      477-010-40-0012</t>
  </si>
  <si>
    <t>Rev.P1 (emitido)</t>
  </si>
  <si>
    <t>477-PRI24045-000-010-EL-0001</t>
  </si>
  <si>
    <t>Listado de Entregables</t>
  </si>
  <si>
    <t>P 30-04-2025
P1 06/06/25</t>
  </si>
  <si>
    <t>1.1.15</t>
  </si>
  <si>
    <t xml:space="preserve">      477-010-40-0013</t>
  </si>
  <si>
    <t>477-PRI24045-000-010-ME-4001 a 4010</t>
  </si>
  <si>
    <t>Talleres (accionistas, CMDIC y GMAP)</t>
  </si>
  <si>
    <t>1.1.16</t>
  </si>
  <si>
    <t xml:space="preserve">      477-010-40-0014</t>
  </si>
  <si>
    <t>477-PRI24045-000-010-ME-5001 a 5010</t>
  </si>
  <si>
    <t>Talleres de definición estratégicas</t>
  </si>
  <si>
    <t>Elaboración EIA</t>
  </si>
  <si>
    <t>2.1</t>
  </si>
  <si>
    <t xml:space="preserve">      477-010-40-0019</t>
  </si>
  <si>
    <t>Rev.P (Aprobado)</t>
  </si>
  <si>
    <t>477-PRI24045-001-010-IN-0001</t>
  </si>
  <si>
    <t>Definición de los aspectos críticos del Proyecto y estrategia para abordarlos</t>
  </si>
  <si>
    <t>2.2</t>
  </si>
  <si>
    <t xml:space="preserve">      477-010-40-0023</t>
  </si>
  <si>
    <t>477-PRI24045-001-010-IN-0002</t>
  </si>
  <si>
    <t>Brechas de información existente</t>
  </si>
  <si>
    <t>2.3</t>
  </si>
  <si>
    <t xml:space="preserve">      477-010-40-0027</t>
  </si>
  <si>
    <t>477-PRI24045-001-010-IN-0003</t>
  </si>
  <si>
    <t>Análisis y verificación propuesta de gestión compromisos ambientales instrumentos anteriores</t>
  </si>
  <si>
    <t>2.4</t>
  </si>
  <si>
    <t xml:space="preserve">      477-010-40-0031</t>
  </si>
  <si>
    <t>477-PRI24045-001-010-IN-0004</t>
  </si>
  <si>
    <t>Identificación preliminar de los Impactos Significativos y estrategia para abordarlos</t>
  </si>
  <si>
    <t>2.5</t>
  </si>
  <si>
    <t>Elaboración Capitulos</t>
  </si>
  <si>
    <t>2.5.1</t>
  </si>
  <si>
    <t xml:space="preserve">        477-010-40-0035</t>
  </si>
  <si>
    <t>477-PRI24045-001-010-IN-0100</t>
  </si>
  <si>
    <t>Resumen Ejecutivo</t>
  </si>
  <si>
    <t>2.5.2</t>
  </si>
  <si>
    <t xml:space="preserve">        477-010-40-0039</t>
  </si>
  <si>
    <t>477-PRI24045-001-010-IN-0101</t>
  </si>
  <si>
    <t>Cap. 1 - Descripción de Proyecto</t>
  </si>
  <si>
    <t>2.5.3</t>
  </si>
  <si>
    <t xml:space="preserve">        477-010-40-0043</t>
  </si>
  <si>
    <t>477-PRI24045-001-010-IN-0201</t>
  </si>
  <si>
    <t>Cap. 2 - Determinación y Justificación Área de Influencia</t>
  </si>
  <si>
    <t>2.5.4</t>
  </si>
  <si>
    <t xml:space="preserve">        477-010-40-0047</t>
  </si>
  <si>
    <t>477-PRI24045-001-010-IN-0301</t>
  </si>
  <si>
    <t>Cap. 3 - Línea de Base Ambiental</t>
  </si>
  <si>
    <t>2.5.5</t>
  </si>
  <si>
    <t xml:space="preserve">        477-010-40-0051</t>
  </si>
  <si>
    <t>477-PRI24045-001-010-IN-0401</t>
  </si>
  <si>
    <t>Cap. 4 - Predicción y evaluación de impactos</t>
  </si>
  <si>
    <t>2.5.6</t>
  </si>
  <si>
    <t xml:space="preserve">        477-010-40-0055</t>
  </si>
  <si>
    <t>477-PRI24045-001-010-IN-0501</t>
  </si>
  <si>
    <t xml:space="preserve">Cap. 5 - Descripción pormenorizada ECC Art.11 </t>
  </si>
  <si>
    <t>2.5.7</t>
  </si>
  <si>
    <t xml:space="preserve">        477-010-40-0059</t>
  </si>
  <si>
    <t>477-PRI24045-001-010-IN-0601</t>
  </si>
  <si>
    <t>Cap. 6 - Potenciales riesgos para la salud de la población</t>
  </si>
  <si>
    <t>2.5.8</t>
  </si>
  <si>
    <t xml:space="preserve">        477-010-40-0063</t>
  </si>
  <si>
    <t>477-PRI24045-001-010-IN-0701</t>
  </si>
  <si>
    <t>Cap. 7 - Plan de medidas de mitigación, reparación y compensación</t>
  </si>
  <si>
    <t>2.5.9</t>
  </si>
  <si>
    <t xml:space="preserve">        477-010-40-0067</t>
  </si>
  <si>
    <t>477-PRI24045-001-010-IN-0801</t>
  </si>
  <si>
    <t>Cap. 8 - Plan de prevención de contingencias y de emergencias</t>
  </si>
  <si>
    <t>2.5.10</t>
  </si>
  <si>
    <t xml:space="preserve">        477-010-40-0071</t>
  </si>
  <si>
    <t>477-PRI24045-001-010-IN-0901</t>
  </si>
  <si>
    <t>Cap. 9 - Plan de seguimiento de las variables ambientales relevantes</t>
  </si>
  <si>
    <t>2.5.11</t>
  </si>
  <si>
    <t xml:space="preserve">        477-010-40-0075</t>
  </si>
  <si>
    <t>477-PRI24045-001-010-IN-1001</t>
  </si>
  <si>
    <t>Cap. 10 - Plan de cumplimiento de la legislación ambiental aplicable y PAS</t>
  </si>
  <si>
    <t>2.5.11.1</t>
  </si>
  <si>
    <t xml:space="preserve">          477-010-40-0079</t>
  </si>
  <si>
    <t>477-PRI24045-001-010-IN-1011</t>
  </si>
  <si>
    <t xml:space="preserve">            PAS114 Instalación terminal marítimo</t>
  </si>
  <si>
    <t>2.5.11.2</t>
  </si>
  <si>
    <t xml:space="preserve">          477-010-40-0083</t>
  </si>
  <si>
    <t>477-PRI24045-001-010-IN-1012</t>
  </si>
  <si>
    <t xml:space="preserve">            PAS115 Introducir material a aguas </t>
  </si>
  <si>
    <t>2.5.11.3</t>
  </si>
  <si>
    <t xml:space="preserve">          477-010-40-0087</t>
  </si>
  <si>
    <t>477-PRI24045-001-010-IN-1013</t>
  </si>
  <si>
    <t xml:space="preserve">            PAS119 Pesca investig. Aguas Marinas </t>
  </si>
  <si>
    <t>2.5.11.4</t>
  </si>
  <si>
    <t xml:space="preserve">          477-010-40-0091</t>
  </si>
  <si>
    <t>477-PRI24045-001-010-IN-1014</t>
  </si>
  <si>
    <t xml:space="preserve">            PAS119  Pesca investig. Aguas Continentales</t>
  </si>
  <si>
    <t>2.5.11.5</t>
  </si>
  <si>
    <t xml:space="preserve">          477-010-40-0095</t>
  </si>
  <si>
    <t>477-PRI24045-001-010-IN-1015</t>
  </si>
  <si>
    <t xml:space="preserve">            PAS126 Instalación Manejo lodos PTAS</t>
  </si>
  <si>
    <t>2.5.11.6</t>
  </si>
  <si>
    <t xml:space="preserve">          477-010-40-0099</t>
  </si>
  <si>
    <t>477-PRI24045-001-010-IN-1016</t>
  </si>
  <si>
    <t xml:space="preserve">            PAS132  Arqueología</t>
  </si>
  <si>
    <t>2.5.11.7</t>
  </si>
  <si>
    <t xml:space="preserve">          477-010-40-0103</t>
  </si>
  <si>
    <t>477-PRI24045-001-010-IN-1017</t>
  </si>
  <si>
    <t xml:space="preserve">            PAS132 Paleontología</t>
  </si>
  <si>
    <t>2.5.11.8</t>
  </si>
  <si>
    <t xml:space="preserve">          477-010-40-0107</t>
  </si>
  <si>
    <t>477-PRI24045-001-010-IN-1018</t>
  </si>
  <si>
    <t xml:space="preserve">            PAS135 Depósitos de Relave</t>
  </si>
  <si>
    <t>2.5.11.9</t>
  </si>
  <si>
    <t xml:space="preserve">          477-010-40-0111</t>
  </si>
  <si>
    <t>477-PRI24045-001-010-IN-1019</t>
  </si>
  <si>
    <t xml:space="preserve">            PAS136 Bot. estériles o acumulación mineral</t>
  </si>
  <si>
    <t>2.5.11.10</t>
  </si>
  <si>
    <t xml:space="preserve">          477-010-40-0115</t>
  </si>
  <si>
    <t>477-PRI24045-001-010-IN-1020</t>
  </si>
  <si>
    <t xml:space="preserve">            PAS137 Plan de Cierre</t>
  </si>
  <si>
    <t>2.5.11.11</t>
  </si>
  <si>
    <t xml:space="preserve">          477-010-40-0119</t>
  </si>
  <si>
    <t>477-PRI24045-001-010-IN-1021</t>
  </si>
  <si>
    <t xml:space="preserve">            PAS138 PTAS</t>
  </si>
  <si>
    <t>2.5.11.12</t>
  </si>
  <si>
    <t xml:space="preserve">          477-010-40-0123</t>
  </si>
  <si>
    <t>477-PRI24045-001-010-IN-1022</t>
  </si>
  <si>
    <t xml:space="preserve">            PAS139 Residuos industriales o mineros</t>
  </si>
  <si>
    <t>2.5.11.13</t>
  </si>
  <si>
    <t xml:space="preserve">          477-010-40-0127</t>
  </si>
  <si>
    <t>477-PRI24045-001-010-IN-1023</t>
  </si>
  <si>
    <t xml:space="preserve">            PAS140 Residuos no peligrosos</t>
  </si>
  <si>
    <t>2.5.11.14</t>
  </si>
  <si>
    <t xml:space="preserve">          477-010-40-0131</t>
  </si>
  <si>
    <t>477-PRI24045-001-010-IN-1024</t>
  </si>
  <si>
    <t xml:space="preserve">            PAS141 Relleno Sanitario</t>
  </si>
  <si>
    <t>2.5.11.15</t>
  </si>
  <si>
    <t xml:space="preserve">          477-010-40-0135</t>
  </si>
  <si>
    <t>477-PRI24045-001-010-IN-1025</t>
  </si>
  <si>
    <t xml:space="preserve">            PAS142 Residuos Peligrosos</t>
  </si>
  <si>
    <t>2.5.11.16</t>
  </si>
  <si>
    <t xml:space="preserve">          477-010-40-0139</t>
  </si>
  <si>
    <t>477-PRI24045-001-010-IN-1026</t>
  </si>
  <si>
    <t xml:space="preserve">            PAS146 Caza o captura de fauna (vertebrados)</t>
  </si>
  <si>
    <t>2.5.11.17</t>
  </si>
  <si>
    <t xml:space="preserve">          477-010-40-0143</t>
  </si>
  <si>
    <t>477-PRI24045-001-010-IN-1027</t>
  </si>
  <si>
    <t xml:space="preserve">            PAS150 - Bosque de preservación</t>
  </si>
  <si>
    <t>2.5.11.18</t>
  </si>
  <si>
    <t xml:space="preserve">          477-010-40-0147</t>
  </si>
  <si>
    <t>477-PRI24045-001-010-IN-1028</t>
  </si>
  <si>
    <t xml:space="preserve">            PAS151 - Formaciones Xerofíticas</t>
  </si>
  <si>
    <t>2.5.11.19</t>
  </si>
  <si>
    <t xml:space="preserve">          477-010-40-0151</t>
  </si>
  <si>
    <t>477-PRI24045-001-010-IN-1029</t>
  </si>
  <si>
    <t xml:space="preserve">            PAS155 Nuevo sistema transporte relaves</t>
  </si>
  <si>
    <t>2.5.11.20</t>
  </si>
  <si>
    <t xml:space="preserve">          477-010-40-0155</t>
  </si>
  <si>
    <t>477-PRI24045-001-010-IN-1030</t>
  </si>
  <si>
    <t xml:space="preserve">            PAS155 Ampliación Dep. Relaves</t>
  </si>
  <si>
    <t>2.5.11.21</t>
  </si>
  <si>
    <t xml:space="preserve">          477-010-40-0159</t>
  </si>
  <si>
    <t>477-PRI24045-001-010-IN-1031</t>
  </si>
  <si>
    <t xml:space="preserve">            PAS155 Canales de contorno Dep. Relaves </t>
  </si>
  <si>
    <t>2.5.11.22</t>
  </si>
  <si>
    <t xml:space="preserve">          477-010-40-0163</t>
  </si>
  <si>
    <t>477-PRI24045-001-010-IN-1032</t>
  </si>
  <si>
    <t xml:space="preserve">            PAS156 Ampliación bot. exist. y BR Rosario</t>
  </si>
  <si>
    <t>2.5.11.23</t>
  </si>
  <si>
    <t xml:space="preserve">          477-010-40-0167</t>
  </si>
  <si>
    <t>477-PRI24045-001-010-IN-1033</t>
  </si>
  <si>
    <t xml:space="preserve">            PAS155 Acueducto de agua desalada</t>
  </si>
  <si>
    <t>2.5.11.24</t>
  </si>
  <si>
    <t xml:space="preserve">          477-010-40-0171</t>
  </si>
  <si>
    <t>477-PRI24045-001-010-IN-1034</t>
  </si>
  <si>
    <t xml:space="preserve">            PAS156 Ampliación Botaderos Ujina</t>
  </si>
  <si>
    <t>2.5.11.25</t>
  </si>
  <si>
    <t xml:space="preserve">          477-010-40-0175</t>
  </si>
  <si>
    <t>477-PRI24045-001-010-IN-1035</t>
  </si>
  <si>
    <t xml:space="preserve">            PAS160 IFC</t>
  </si>
  <si>
    <t>2.5.11.26</t>
  </si>
  <si>
    <t xml:space="preserve">          477-010-40-0179</t>
  </si>
  <si>
    <t>477-PRI24045-001-010-IN-1036</t>
  </si>
  <si>
    <t xml:space="preserve">            PAS161 Calificación Industrial</t>
  </si>
  <si>
    <t>2.5.12</t>
  </si>
  <si>
    <t xml:space="preserve">        477-010-40-0183</t>
  </si>
  <si>
    <t>477-PRI24045-001-010-IN-1101</t>
  </si>
  <si>
    <t>Cap. 11- Compromisos ambientales voluntarios</t>
  </si>
  <si>
    <t>2.5.13</t>
  </si>
  <si>
    <t xml:space="preserve">        477-010-40-0187</t>
  </si>
  <si>
    <t>477-PRI24045-001-010-IN-1201</t>
  </si>
  <si>
    <t>Cap. 12 - Relación proyecto con políticas y planes evaluados estratégicamente</t>
  </si>
  <si>
    <t>2.5.14</t>
  </si>
  <si>
    <t xml:space="preserve">        477-010-40-0191</t>
  </si>
  <si>
    <t>477-PRI24045-001-010-IN-1301</t>
  </si>
  <si>
    <t>Cap. 13 - Relación Proyecto Programas desarrollo Regionales y Comunales</t>
  </si>
  <si>
    <t>2.5.15</t>
  </si>
  <si>
    <t xml:space="preserve">        477-010-40-0195</t>
  </si>
  <si>
    <t>477-PRI24045-001-010-IN-1401</t>
  </si>
  <si>
    <t>Cap. 14- Fichas resumen</t>
  </si>
  <si>
    <t>2.5.16</t>
  </si>
  <si>
    <t xml:space="preserve">        477-010-40-0199</t>
  </si>
  <si>
    <t>477-PRI24045-001-010-IN-1501</t>
  </si>
  <si>
    <t>Cap. 15 -  Descripción de las acciones previas a la presentación del EIA (PACA y Documento)</t>
  </si>
  <si>
    <t>2.5.17</t>
  </si>
  <si>
    <t xml:space="preserve">        477-010-40-0203</t>
  </si>
  <si>
    <t>477-PRI24045-001-010-IN-1601</t>
  </si>
  <si>
    <t>Cap. 16 - Información de acuerdos y/o negociaciones</t>
  </si>
  <si>
    <t>2.5.18</t>
  </si>
  <si>
    <t xml:space="preserve">        477-010-40-0207</t>
  </si>
  <si>
    <t>477-PRI24045-001-010-IN-1701</t>
  </si>
  <si>
    <t xml:space="preserve">Extracto </t>
  </si>
  <si>
    <t>2.5.19</t>
  </si>
  <si>
    <t xml:space="preserve">        477-010-40-0211</t>
  </si>
  <si>
    <t>477-PRI24045-001-010-IN-1801</t>
  </si>
  <si>
    <t>Listado de profesionales</t>
  </si>
  <si>
    <t>2.5.20</t>
  </si>
  <si>
    <t xml:space="preserve">        477-010-40-0215</t>
  </si>
  <si>
    <t>477-PRI24045-001-010-IN-1901</t>
  </si>
  <si>
    <t>Texto de Aviso radial</t>
  </si>
  <si>
    <t>2.6</t>
  </si>
  <si>
    <t>Modelos hidrogeológicos</t>
  </si>
  <si>
    <t>2.6.1</t>
  </si>
  <si>
    <t xml:space="preserve">        477-010-40-0219</t>
  </si>
  <si>
    <t>Modelo Conceptual (Actualización)</t>
  </si>
  <si>
    <t>2.6.2</t>
  </si>
  <si>
    <t xml:space="preserve">        477-010-40-0223</t>
  </si>
  <si>
    <t>Modelo Leapfrog (Actualización)</t>
  </si>
  <si>
    <t>2.6.3</t>
  </si>
  <si>
    <t xml:space="preserve">        477-010-40-0227</t>
  </si>
  <si>
    <t>Modelo hidrológico de recarga por precipitaciones (Actualización/reconceptualización)</t>
  </si>
  <si>
    <t>2.7</t>
  </si>
  <si>
    <t>Modelo numérico Coposa-Michincha-Rosario</t>
  </si>
  <si>
    <t>2.7.1</t>
  </si>
  <si>
    <t xml:space="preserve">      477-010-40-0231</t>
  </si>
  <si>
    <t>Actualización y recalibración</t>
  </si>
  <si>
    <t>2.7.2</t>
  </si>
  <si>
    <t xml:space="preserve">      477-010-40-0232</t>
  </si>
  <si>
    <t>Simulación de escenarios</t>
  </si>
  <si>
    <t>2.7.3</t>
  </si>
  <si>
    <t xml:space="preserve">      477-010-40-0232_2</t>
  </si>
  <si>
    <t>Informe</t>
  </si>
  <si>
    <t>2.8</t>
  </si>
  <si>
    <t>Caracterización de materiales y potencial de drenaje ácido</t>
  </si>
  <si>
    <t>2.8.1</t>
  </si>
  <si>
    <t xml:space="preserve">        477-010-40-0237</t>
  </si>
  <si>
    <t>Memorando revisión estudio de brechas y plan de caracterización</t>
  </si>
  <si>
    <t>2.8.2</t>
  </si>
  <si>
    <t xml:space="preserve">        477-010-40-0241</t>
  </si>
  <si>
    <t>2.8.3</t>
  </si>
  <si>
    <t xml:space="preserve">        477-010-40-0245</t>
  </si>
  <si>
    <t>Diseño medidas estabilidad química</t>
  </si>
  <si>
    <t>2.9</t>
  </si>
  <si>
    <t>Modelo infiltración de botaderos para Rosario</t>
  </si>
  <si>
    <t>2.9.1</t>
  </si>
  <si>
    <t xml:space="preserve">      477-010-40-0249</t>
  </si>
  <si>
    <t>2.9.2</t>
  </si>
  <si>
    <t xml:space="preserve">      477-010-40-0250</t>
  </si>
  <si>
    <t>2.9.3</t>
  </si>
  <si>
    <t xml:space="preserve">      477-010-40-0250_2</t>
  </si>
  <si>
    <t>2.10</t>
  </si>
  <si>
    <t>Modelo infiltración de botaderos para Ujina</t>
  </si>
  <si>
    <t>2.10.1</t>
  </si>
  <si>
    <t xml:space="preserve">      477-010-40-0255</t>
  </si>
  <si>
    <t>2.10.2</t>
  </si>
  <si>
    <t xml:space="preserve">      477-010-40-0256</t>
  </si>
  <si>
    <t>2.10.3</t>
  </si>
  <si>
    <t xml:space="preserve">      477-010-40-0256_2</t>
  </si>
  <si>
    <t>2.11</t>
  </si>
  <si>
    <t>Modelo infiltración depósito de relaves Pampa Pabellón</t>
  </si>
  <si>
    <t>2.11.1</t>
  </si>
  <si>
    <t xml:space="preserve">      477-010-40-0261</t>
  </si>
  <si>
    <t>2.11.2</t>
  </si>
  <si>
    <t xml:space="preserve">      477-010-40-0262</t>
  </si>
  <si>
    <t>2.11.3</t>
  </si>
  <si>
    <t xml:space="preserve">      477-010-40-0262_2</t>
  </si>
  <si>
    <t>2.12</t>
  </si>
  <si>
    <t>Modelo de transporte Coposa-Michincha-Rosario</t>
  </si>
  <si>
    <t>2.12.1</t>
  </si>
  <si>
    <t xml:space="preserve">      477-010-40-0267</t>
  </si>
  <si>
    <t>2.12.2</t>
  </si>
  <si>
    <t xml:space="preserve">      477-010-40-0268</t>
  </si>
  <si>
    <t>2.12.3</t>
  </si>
  <si>
    <t xml:space="preserve">      477-010-40-0268_2</t>
  </si>
  <si>
    <t>2.13</t>
  </si>
  <si>
    <t>Modelo efecto sumidero rajo</t>
  </si>
  <si>
    <t>2.13.1</t>
  </si>
  <si>
    <t xml:space="preserve">      477-010-40-0273</t>
  </si>
  <si>
    <t>2.13.2</t>
  </si>
  <si>
    <t xml:space="preserve">      477-010-40-0274</t>
  </si>
  <si>
    <t>2.13.3</t>
  </si>
  <si>
    <t xml:space="preserve">      477-010-40-0274_2</t>
  </si>
  <si>
    <t>2.14</t>
  </si>
  <si>
    <t>Modelos pit-lake</t>
  </si>
  <si>
    <t>2.14.1</t>
  </si>
  <si>
    <t xml:space="preserve">      477-010-40-0279</t>
  </si>
  <si>
    <t>2.14.2</t>
  </si>
  <si>
    <t xml:space="preserve">      477-010-40-0280</t>
  </si>
  <si>
    <t>2.14.3</t>
  </si>
  <si>
    <t xml:space="preserve">      477-010-40-0280_2</t>
  </si>
  <si>
    <t>2.15</t>
  </si>
  <si>
    <t>Anexos</t>
  </si>
  <si>
    <t>2.15.1</t>
  </si>
  <si>
    <t xml:space="preserve">        477-010-40-0285</t>
  </si>
  <si>
    <t>Layout del Proyecto</t>
  </si>
  <si>
    <t>2.15.2</t>
  </si>
  <si>
    <t xml:space="preserve">        477-010-40-0289</t>
  </si>
  <si>
    <t>Inventario de emisiones</t>
  </si>
  <si>
    <t>2.15.3</t>
  </si>
  <si>
    <t xml:space="preserve">        477-010-40-0293</t>
  </si>
  <si>
    <t>Modelación de Calidad de Aire</t>
  </si>
  <si>
    <t>2.15.4</t>
  </si>
  <si>
    <t xml:space="preserve">        477-010-40-0297</t>
  </si>
  <si>
    <t>Modelación Ruido y Vibraciones</t>
  </si>
  <si>
    <t>2.15.5</t>
  </si>
  <si>
    <t xml:space="preserve">        477-010-40-0301</t>
  </si>
  <si>
    <t>Modelación Ruido y Vibraciones Marino</t>
  </si>
  <si>
    <t>2.15.6</t>
  </si>
  <si>
    <t xml:space="preserve">        477-010-40-0305</t>
  </si>
  <si>
    <t>Estudio de Impacto Vial</t>
  </si>
  <si>
    <t>2.15.7</t>
  </si>
  <si>
    <t xml:space="preserve">        477-010-40-0309</t>
  </si>
  <si>
    <t>Estudio de Olores</t>
  </si>
  <si>
    <t>2.15.8</t>
  </si>
  <si>
    <t xml:space="preserve">        477-010-40-0313</t>
  </si>
  <si>
    <t>Modelo dispersión sedimentos marinos</t>
  </si>
  <si>
    <t>2.15.9</t>
  </si>
  <si>
    <t xml:space="preserve">        477-010-40-0317</t>
  </si>
  <si>
    <t>Modelo dispersión salmuera y cloro libre</t>
  </si>
  <si>
    <t>2.15.10</t>
  </si>
  <si>
    <t xml:space="preserve">        477-010-40-0321</t>
  </si>
  <si>
    <t>Modelo PAE (perdida de adultos equivalentes)</t>
  </si>
  <si>
    <t>2.15.11</t>
  </si>
  <si>
    <t xml:space="preserve">        477-010-40-0325</t>
  </si>
  <si>
    <t>Modelación Campos electromagnéticos</t>
  </si>
  <si>
    <t>2.15.12</t>
  </si>
  <si>
    <t xml:space="preserve">        477-010-40-0329</t>
  </si>
  <si>
    <t>Modelo Lumínico y Diseño Luminotécnico</t>
  </si>
  <si>
    <t>2.16</t>
  </si>
  <si>
    <t>Estudios Específicos</t>
  </si>
  <si>
    <t>2.16.1</t>
  </si>
  <si>
    <t>Solicitud  de Excepcionalidad (art 19, Ley 20.283)</t>
  </si>
  <si>
    <t>2.16.1.1</t>
  </si>
  <si>
    <t xml:space="preserve">        477-010-40-0333</t>
  </si>
  <si>
    <t>Levantamiento en terreno</t>
  </si>
  <si>
    <t>2.16.1.2</t>
  </si>
  <si>
    <t xml:space="preserve">        477-010-40-0333-2B</t>
  </si>
  <si>
    <t>Procesamiento de información</t>
  </si>
  <si>
    <t>2.16.1.3</t>
  </si>
  <si>
    <t xml:space="preserve">        477-010-40-0334</t>
  </si>
  <si>
    <t>2.16.2</t>
  </si>
  <si>
    <t xml:space="preserve">Estudio Vegetación Azonal </t>
  </si>
  <si>
    <t>2.16.2.1</t>
  </si>
  <si>
    <t xml:space="preserve">      477-010-40-0339</t>
  </si>
  <si>
    <t>2.16.2.2</t>
  </si>
  <si>
    <t xml:space="preserve">      477-010-40-0340</t>
  </si>
  <si>
    <t>2.16.2.3</t>
  </si>
  <si>
    <t xml:space="preserve">      477-010-40-0341</t>
  </si>
  <si>
    <t>2.17.1</t>
  </si>
  <si>
    <t>Definición sitios de compensación y/o relocalización (1000 Há de vegetación zonal)</t>
  </si>
  <si>
    <t>2.17.1.1</t>
  </si>
  <si>
    <t xml:space="preserve">      477-010-40-0345</t>
  </si>
  <si>
    <t>2.17.1.2</t>
  </si>
  <si>
    <t xml:space="preserve">      477-010-40-0347</t>
  </si>
  <si>
    <t>2.18.1</t>
  </si>
  <si>
    <t>Definición sitios de compensación y/o relocalización (300 Há de vegetación azonal)</t>
  </si>
  <si>
    <t>2.18.1.1</t>
  </si>
  <si>
    <t xml:space="preserve">      477-010-40-0348</t>
  </si>
  <si>
    <t>2.18.1.2</t>
  </si>
  <si>
    <t xml:space="preserve">      477-010-40-0349</t>
  </si>
  <si>
    <t>2.18.1.3</t>
  </si>
  <si>
    <t xml:space="preserve">      477-010-40-0351</t>
  </si>
  <si>
    <t>Informe Sitio de compensación y/o Relocalización (incluye zonal y azonal)</t>
  </si>
  <si>
    <t>2.19.1</t>
  </si>
  <si>
    <t>Microruteo Metharme lanata</t>
  </si>
  <si>
    <t>2.19.1.1</t>
  </si>
  <si>
    <t xml:space="preserve">      477-010-40-0355</t>
  </si>
  <si>
    <t>Finalizado</t>
  </si>
  <si>
    <t>2.19.1.2</t>
  </si>
  <si>
    <t xml:space="preserve">      477-010-40-0356</t>
  </si>
  <si>
    <t>Iniciado</t>
  </si>
  <si>
    <t>2.19.1.3</t>
  </si>
  <si>
    <t xml:space="preserve">      477-010-40-0357</t>
  </si>
  <si>
    <t>Caracterización de Línea de base</t>
  </si>
  <si>
    <t>3.1</t>
  </si>
  <si>
    <t xml:space="preserve">      477-010-40-0361</t>
  </si>
  <si>
    <t>477-PRI24045-001-010-IN-0302</t>
  </si>
  <si>
    <t>Clima y Meteorología</t>
  </si>
  <si>
    <t>3.2</t>
  </si>
  <si>
    <t xml:space="preserve">      477-010-40-0365</t>
  </si>
  <si>
    <t>Iniciado / suspendido</t>
  </si>
  <si>
    <t>477-PRI24045-001-010-IN-0303</t>
  </si>
  <si>
    <t>Calidad del Aire</t>
  </si>
  <si>
    <t>3.3</t>
  </si>
  <si>
    <t>Suelos</t>
  </si>
  <si>
    <t>3.3.1</t>
  </si>
  <si>
    <t xml:space="preserve">        477-010-40-0369</t>
  </si>
  <si>
    <t>Preparación de campaña de terreno</t>
  </si>
  <si>
    <t>3.3.2</t>
  </si>
  <si>
    <t xml:space="preserve">        477-010-40-0370</t>
  </si>
  <si>
    <t>Trabajos de Terreno</t>
  </si>
  <si>
    <t>3.3.3</t>
  </si>
  <si>
    <t xml:space="preserve">        477-010-40-0371</t>
  </si>
  <si>
    <t>Procesamiento de información de terreno</t>
  </si>
  <si>
    <t>3.3.4</t>
  </si>
  <si>
    <t xml:space="preserve">        477-010-40-0372</t>
  </si>
  <si>
    <t>477-PRI24045-001-010-IN-0304</t>
  </si>
  <si>
    <t>3.4</t>
  </si>
  <si>
    <t>Plantas</t>
  </si>
  <si>
    <t>Campaña Otoño</t>
  </si>
  <si>
    <t>3.4.1</t>
  </si>
  <si>
    <t xml:space="preserve">        477-010-40-0376</t>
  </si>
  <si>
    <t>3.4.2</t>
  </si>
  <si>
    <t xml:space="preserve">        477-010-40-0377</t>
  </si>
  <si>
    <t xml:space="preserve">  Trabajos de Terreno</t>
  </si>
  <si>
    <t>Programa</t>
  </si>
  <si>
    <t>3.4.3</t>
  </si>
  <si>
    <t xml:space="preserve">        477-010-40-0378</t>
  </si>
  <si>
    <t>Campaña Invierno</t>
  </si>
  <si>
    <t xml:space="preserve">        477-010-40-0379</t>
  </si>
  <si>
    <t xml:space="preserve">        477-010-40-0380</t>
  </si>
  <si>
    <t xml:space="preserve">        477-010-40-0381</t>
  </si>
  <si>
    <t>Campaña Primavera</t>
  </si>
  <si>
    <t xml:space="preserve">        477-010-40-0382</t>
  </si>
  <si>
    <t xml:space="preserve">        477-010-40-0383</t>
  </si>
  <si>
    <t xml:space="preserve">        477-010-40-0384</t>
  </si>
  <si>
    <t>Campaña Verano</t>
  </si>
  <si>
    <t xml:space="preserve">        477-010-40-0385</t>
  </si>
  <si>
    <t xml:space="preserve">        477-010-40-0386</t>
  </si>
  <si>
    <t xml:space="preserve">        477-010-40-0387</t>
  </si>
  <si>
    <t>3.4.4</t>
  </si>
  <si>
    <t xml:space="preserve">        477-010-40-0388</t>
  </si>
  <si>
    <t>477-PRI24045-001-010-IN-0305</t>
  </si>
  <si>
    <t>3.5</t>
  </si>
  <si>
    <t>Hongos y Líquenes</t>
  </si>
  <si>
    <t>3.5.1</t>
  </si>
  <si>
    <t xml:space="preserve">        477-010-40-0392</t>
  </si>
  <si>
    <t>3.5.2</t>
  </si>
  <si>
    <t xml:space="preserve">        477-010-40-0393</t>
  </si>
  <si>
    <t>3.5.3</t>
  </si>
  <si>
    <t xml:space="preserve">        477-010-40-0394</t>
  </si>
  <si>
    <t xml:space="preserve">        477-010-40-0395</t>
  </si>
  <si>
    <t xml:space="preserve">        477-010-40-0396</t>
  </si>
  <si>
    <t xml:space="preserve">        477-010-40-0397</t>
  </si>
  <si>
    <t xml:space="preserve">        477-010-40-0398</t>
  </si>
  <si>
    <t xml:space="preserve">        477-010-40-0399</t>
  </si>
  <si>
    <t xml:space="preserve">        477-010-40-0400</t>
  </si>
  <si>
    <t xml:space="preserve">        477-010-40-0401</t>
  </si>
  <si>
    <t xml:space="preserve">        477-010-40-0402</t>
  </si>
  <si>
    <t xml:space="preserve">        477-010-40-0403</t>
  </si>
  <si>
    <t>3.5.4</t>
  </si>
  <si>
    <t xml:space="preserve">        477-010-40-0404</t>
  </si>
  <si>
    <t>477-PRI24045-001-010-IN-0306</t>
  </si>
  <si>
    <t>3.6</t>
  </si>
  <si>
    <t>Animales Silvestres</t>
  </si>
  <si>
    <t>3.6.1</t>
  </si>
  <si>
    <t xml:space="preserve">        477-010-40-0408</t>
  </si>
  <si>
    <t>3.6.2</t>
  </si>
  <si>
    <t xml:space="preserve">        477-010-40-0409</t>
  </si>
  <si>
    <t>3.6.3</t>
  </si>
  <si>
    <t xml:space="preserve">        477-010-40-0410</t>
  </si>
  <si>
    <t xml:space="preserve">        477-010-40-0411</t>
  </si>
  <si>
    <t xml:space="preserve">        477-010-40-0412</t>
  </si>
  <si>
    <t xml:space="preserve">        477-010-40-0413</t>
  </si>
  <si>
    <t xml:space="preserve">        477-010-40-0414</t>
  </si>
  <si>
    <t xml:space="preserve">        477-010-40-0415</t>
  </si>
  <si>
    <t xml:space="preserve">        477-010-40-0416</t>
  </si>
  <si>
    <t xml:space="preserve">        477-010-40-0417</t>
  </si>
  <si>
    <t xml:space="preserve">        477-010-40-0418</t>
  </si>
  <si>
    <t xml:space="preserve">        477-010-40-0419</t>
  </si>
  <si>
    <t>3.6.4</t>
  </si>
  <si>
    <t xml:space="preserve">        477-010-40-0420</t>
  </si>
  <si>
    <t>477-PRI24045-001-010-IN-0307</t>
  </si>
  <si>
    <t>3.7</t>
  </si>
  <si>
    <t>Invertebrados Terrestres</t>
  </si>
  <si>
    <t>3.7.1</t>
  </si>
  <si>
    <t xml:space="preserve">        477-010-40-0424</t>
  </si>
  <si>
    <t>3.7.2</t>
  </si>
  <si>
    <t xml:space="preserve">        477-010-40-0425</t>
  </si>
  <si>
    <t>3.7.3</t>
  </si>
  <si>
    <t xml:space="preserve">        477-010-40-0426</t>
  </si>
  <si>
    <t>3.7.4</t>
  </si>
  <si>
    <t xml:space="preserve">        477-010-40-0427</t>
  </si>
  <si>
    <t>477-PRI24045-001-010-IN-0308</t>
  </si>
  <si>
    <t>3.8</t>
  </si>
  <si>
    <t>Paisaje</t>
  </si>
  <si>
    <t>3.8.1</t>
  </si>
  <si>
    <t xml:space="preserve">        477-010-40-0431</t>
  </si>
  <si>
    <t>3.8.2</t>
  </si>
  <si>
    <t xml:space="preserve">        477-010-40-0432</t>
  </si>
  <si>
    <t>3.8.3</t>
  </si>
  <si>
    <t xml:space="preserve">        477-010-40-0433</t>
  </si>
  <si>
    <t>Fotomontajes</t>
  </si>
  <si>
    <t>3.8.4</t>
  </si>
  <si>
    <t xml:space="preserve">        477-010-40-0437</t>
  </si>
  <si>
    <t>477-PRI24045-001-010-IN-0309</t>
  </si>
  <si>
    <t>3.9</t>
  </si>
  <si>
    <t xml:space="preserve">      477-010-40-0441</t>
  </si>
  <si>
    <t>Aprobado (P)</t>
  </si>
  <si>
    <t>477-PRI24045-001-010-IN-0310</t>
  </si>
  <si>
    <t>Áreas Protegidas y Sitios Prioritarios para la Conservación</t>
  </si>
  <si>
    <t>3.10</t>
  </si>
  <si>
    <t>Atractivos Naturales o Culturales y sus Interrelaciones</t>
  </si>
  <si>
    <t>3.10.1</t>
  </si>
  <si>
    <t xml:space="preserve">      477-010-40-0445</t>
  </si>
  <si>
    <t>3.10.2</t>
  </si>
  <si>
    <t xml:space="preserve">      477-010-40-0446</t>
  </si>
  <si>
    <t>3.10.3</t>
  </si>
  <si>
    <t xml:space="preserve">      477-010-40-0447</t>
  </si>
  <si>
    <t>477-PRI24045-001-010-IN-0311</t>
  </si>
  <si>
    <t>3.11</t>
  </si>
  <si>
    <t xml:space="preserve">      477-010-40-0451</t>
  </si>
  <si>
    <t>477-PRI24045-001-010-IN-0312</t>
  </si>
  <si>
    <t>Proyectos con Calificación Ambiental Vigente</t>
  </si>
  <si>
    <t>3.12</t>
  </si>
  <si>
    <t>Ruido y vibraciones</t>
  </si>
  <si>
    <t>3.12.1</t>
  </si>
  <si>
    <t xml:space="preserve">      477-010-40-0455</t>
  </si>
  <si>
    <t>3.12.2</t>
  </si>
  <si>
    <t xml:space="preserve">      477-010-40-0456</t>
  </si>
  <si>
    <t>3.12.3</t>
  </si>
  <si>
    <t xml:space="preserve">      477-010-40-0457</t>
  </si>
  <si>
    <t>3.12.4</t>
  </si>
  <si>
    <t xml:space="preserve">      477-010-40-0458</t>
  </si>
  <si>
    <t>477-PRI24045-001-010-IN-0313</t>
  </si>
  <si>
    <t>3.13</t>
  </si>
  <si>
    <t xml:space="preserve">      477-010-40-0462</t>
  </si>
  <si>
    <t>477-PRI24045-001-010-IN-0314</t>
  </si>
  <si>
    <t>Campos Electromagnéticos</t>
  </si>
  <si>
    <t>3.14</t>
  </si>
  <si>
    <t xml:space="preserve">      477-010-40-0466</t>
  </si>
  <si>
    <t>En desarrollo (Rev.A)</t>
  </si>
  <si>
    <t>477-PRI24045-001-010-IN-0315</t>
  </si>
  <si>
    <t>Geología, Geomorfología, Riesgos Geológicos y Geomorfológicos</t>
  </si>
  <si>
    <t>3.15</t>
  </si>
  <si>
    <t xml:space="preserve">      477-010-40-0470</t>
  </si>
  <si>
    <t>477-PRI24045-001-010-IN-0316</t>
  </si>
  <si>
    <t>Hidrología</t>
  </si>
  <si>
    <t>3.16</t>
  </si>
  <si>
    <t xml:space="preserve">      477-010-40-0474</t>
  </si>
  <si>
    <t>477-PRI24045-001-010-IN-0317</t>
  </si>
  <si>
    <t>Hidrogeología</t>
  </si>
  <si>
    <t>3.17</t>
  </si>
  <si>
    <t>Calidad de Aguas Superficiales</t>
  </si>
  <si>
    <t>3.17.1</t>
  </si>
  <si>
    <t xml:space="preserve">      477-010-40-0478</t>
  </si>
  <si>
    <t>3.17.2</t>
  </si>
  <si>
    <t xml:space="preserve">      477-010-40-0479</t>
  </si>
  <si>
    <t>Trabajos de Terreno (visita terreno Hidrólogo)</t>
  </si>
  <si>
    <t>3.17.3</t>
  </si>
  <si>
    <t xml:space="preserve">      477-010-40-0480</t>
  </si>
  <si>
    <t>Análisis de laboratorio (no aplica)</t>
  </si>
  <si>
    <t>3.17.4</t>
  </si>
  <si>
    <t xml:space="preserve">      477-010-40-0481</t>
  </si>
  <si>
    <t>477-PRI24045-001-010-IN-0318</t>
  </si>
  <si>
    <t>3.18</t>
  </si>
  <si>
    <t>Calidad de Aguas Subterráneas</t>
  </si>
  <si>
    <t>3.18.1</t>
  </si>
  <si>
    <t xml:space="preserve">      477-010-40-0485</t>
  </si>
  <si>
    <t>3.18.2</t>
  </si>
  <si>
    <t xml:space="preserve">      477-010-40-0486</t>
  </si>
  <si>
    <t>Trabajos de Terreno (visita terreno Hidrogeólogo)</t>
  </si>
  <si>
    <t>3.18.3</t>
  </si>
  <si>
    <t>3.18.4</t>
  </si>
  <si>
    <t xml:space="preserve">      477-010-40-0487</t>
  </si>
  <si>
    <t>477-PRI24045-001-010-IN-0319</t>
  </si>
  <si>
    <t>3.19</t>
  </si>
  <si>
    <t>Ecosistemas Acuáticos Continentales</t>
  </si>
  <si>
    <t>3.19.1</t>
  </si>
  <si>
    <t xml:space="preserve">        477-010-40-0491</t>
  </si>
  <si>
    <t>3.19.2</t>
  </si>
  <si>
    <t xml:space="preserve">        477-010-40-0492</t>
  </si>
  <si>
    <t>3.19.3</t>
  </si>
  <si>
    <t xml:space="preserve">        477-010-40-0493</t>
  </si>
  <si>
    <t>Análisis de laboratorio</t>
  </si>
  <si>
    <t>3.19.4</t>
  </si>
  <si>
    <t xml:space="preserve">        477-010-40-0494</t>
  </si>
  <si>
    <t>3.19.5</t>
  </si>
  <si>
    <t xml:space="preserve">        477-010-40-0495</t>
  </si>
  <si>
    <t>477-PRI24045-001-010-IN-0320</t>
  </si>
  <si>
    <t>3.20</t>
  </si>
  <si>
    <t>Arqueología (campañas de prospección)</t>
  </si>
  <si>
    <t>3.20.1</t>
  </si>
  <si>
    <t xml:space="preserve">        477-010-40-0499</t>
  </si>
  <si>
    <t>Preparación de campaña de terreno Arqueología (Campaña Prospecciones 1)</t>
  </si>
  <si>
    <t>3.20.2</t>
  </si>
  <si>
    <t xml:space="preserve">        477-010-40-0500</t>
  </si>
  <si>
    <t>Trabajos de Terreno Arqueología (Campaña Prospecciones - 1)</t>
  </si>
  <si>
    <t xml:space="preserve">        477-010-40-0500_1</t>
  </si>
  <si>
    <t>Preparación de campaña de terreno Arqueología (Campaña Prospecciones 2)</t>
  </si>
  <si>
    <t xml:space="preserve">        477-010-40-0500_2</t>
  </si>
  <si>
    <t>Trabajos de Terreno Arqueología (Campaña Prospecciones - 2)</t>
  </si>
  <si>
    <t xml:space="preserve">        477-010-40-0500_3</t>
  </si>
  <si>
    <t>Preparación de campaña de terreno Arqueología (Ejecución Pozos de Sondeo)</t>
  </si>
  <si>
    <t>3.20.3</t>
  </si>
  <si>
    <t xml:space="preserve">        477-010-40-0501</t>
  </si>
  <si>
    <t>Ejecución Pozos de Sondeo</t>
  </si>
  <si>
    <t>3.20.4</t>
  </si>
  <si>
    <t xml:space="preserve">        477-010-40-0502</t>
  </si>
  <si>
    <t>477-PRI24045-001-010-IN-0321</t>
  </si>
  <si>
    <t>3.21</t>
  </si>
  <si>
    <t>Paleontología</t>
  </si>
  <si>
    <t>3.21.1</t>
  </si>
  <si>
    <t xml:space="preserve">      477-010-40-0506</t>
  </si>
  <si>
    <t>Preparación de campaña de terreno palanteología</t>
  </si>
  <si>
    <t>3.21.2</t>
  </si>
  <si>
    <t xml:space="preserve">      477-010-40-0507</t>
  </si>
  <si>
    <t>3.21.3</t>
  </si>
  <si>
    <t xml:space="preserve">      477-010-40-0508</t>
  </si>
  <si>
    <t>477-PRI24045-001-010-IN-0322</t>
  </si>
  <si>
    <t>3.22</t>
  </si>
  <si>
    <t>Ecosistemas Acuáticos Marinos</t>
  </si>
  <si>
    <t>3.23</t>
  </si>
  <si>
    <t>Recursos hídricos marinos (campaña invierno y verano)</t>
  </si>
  <si>
    <t>Preparación Campaña (Invierno)</t>
  </si>
  <si>
    <t>3.23.1</t>
  </si>
  <si>
    <t xml:space="preserve">          477-010-40-0512</t>
  </si>
  <si>
    <t>Preparación de campaña de terreno oceanografía física (Invierno)</t>
  </si>
  <si>
    <t>3.23.2</t>
  </si>
  <si>
    <t xml:space="preserve">          477-010-40-0513</t>
  </si>
  <si>
    <t>Preparación de campaña de terreno oceanografía química (Invierno)</t>
  </si>
  <si>
    <t>3.23.3</t>
  </si>
  <si>
    <t xml:space="preserve">          477-010-40-0514</t>
  </si>
  <si>
    <t>Trabajos de Terreno oceanografía física (incluye LdB Ruido marino)</t>
  </si>
  <si>
    <t>3.23.4</t>
  </si>
  <si>
    <t xml:space="preserve">          477-010-40-0515</t>
  </si>
  <si>
    <t>Trabajos de terreno oceanografía química</t>
  </si>
  <si>
    <t>Preparación Campaña (Verano)</t>
  </si>
  <si>
    <t>3.23.1_2</t>
  </si>
  <si>
    <t xml:space="preserve">          477-010-40-0515_3</t>
  </si>
  <si>
    <t>Preparación de campaña de terreno oceanografía física (Verano)</t>
  </si>
  <si>
    <t>3.23.2_2</t>
  </si>
  <si>
    <t xml:space="preserve">          477-010-40-0515_4</t>
  </si>
  <si>
    <t>Preparación de campaña de terreno oceanografía química (Verano)</t>
  </si>
  <si>
    <t xml:space="preserve">          477-010-40-0516</t>
  </si>
  <si>
    <t xml:space="preserve">          477-010-40-0517</t>
  </si>
  <si>
    <t>3.23.5</t>
  </si>
  <si>
    <t xml:space="preserve">          477-010-40-0518</t>
  </si>
  <si>
    <t>Informe oceanografía física, química y LdB Ruido marino</t>
  </si>
  <si>
    <t>3.24</t>
  </si>
  <si>
    <t>Recursos hídricos marinos (campaña otoño y primavera)</t>
  </si>
  <si>
    <t>Preparación Campaña Primavera</t>
  </si>
  <si>
    <t>3.24.1</t>
  </si>
  <si>
    <t xml:space="preserve">          477-010-40-0522</t>
  </si>
  <si>
    <t>Preparación de campaña de terreno oceanografía física (solo LdB Ruido marino)</t>
  </si>
  <si>
    <t>3.24.2</t>
  </si>
  <si>
    <t xml:space="preserve">          477-010-40-0523</t>
  </si>
  <si>
    <t>Preparación de campaña de terreno oceanografía química</t>
  </si>
  <si>
    <t>3.24.3</t>
  </si>
  <si>
    <t xml:space="preserve">          477-010-40-0524</t>
  </si>
  <si>
    <t>Trabajos de Terreno oceanografía física (LdB Ruido marino)</t>
  </si>
  <si>
    <t>3.24.4</t>
  </si>
  <si>
    <t xml:space="preserve">          477-010-40-0525</t>
  </si>
  <si>
    <t>Preparación Campaña Otoño</t>
  </si>
  <si>
    <t>3.24.1_2</t>
  </si>
  <si>
    <t xml:space="preserve">          477-010-40-0525-1</t>
  </si>
  <si>
    <t>3.24.2_2</t>
  </si>
  <si>
    <t xml:space="preserve">          477-010-40-0525-2</t>
  </si>
  <si>
    <t xml:space="preserve">          477-010-40-0526</t>
  </si>
  <si>
    <t xml:space="preserve">          477-010-40-0527</t>
  </si>
  <si>
    <t>3.24.5</t>
  </si>
  <si>
    <t xml:space="preserve">          477-010-40-0528</t>
  </si>
  <si>
    <t>Informe recursos hídricos marinos (química y LdB Ruido marino)</t>
  </si>
  <si>
    <t>3.25</t>
  </si>
  <si>
    <t>Oceanografía biólogica (Campañas otoño, invierno, primavera, verano)</t>
  </si>
  <si>
    <t>3.25.1</t>
  </si>
  <si>
    <t xml:space="preserve">          477-010-40-0532</t>
  </si>
  <si>
    <t>Preparación de campaña de terreno invierno Oceanografía biológica</t>
  </si>
  <si>
    <t>3.25.2</t>
  </si>
  <si>
    <t xml:space="preserve">          477-010-40-0533</t>
  </si>
  <si>
    <t>Oceanografía biológica Trabajos de terreno invierno</t>
  </si>
  <si>
    <t xml:space="preserve">          477-010-40-0533_1</t>
  </si>
  <si>
    <t>Preparación de campaña de terreno primavera Oceanografía biológica</t>
  </si>
  <si>
    <t xml:space="preserve">          477-010-40-0534</t>
  </si>
  <si>
    <t>Oceanografía biológica Trabajos de terreno primavera</t>
  </si>
  <si>
    <t xml:space="preserve">          477-010-40-0534_1</t>
  </si>
  <si>
    <t>Preparación de campaña de terreno verano Oceanografía biológica</t>
  </si>
  <si>
    <t xml:space="preserve">          477-010-40-0535</t>
  </si>
  <si>
    <t>Oceanografía biológica Trabajos de terreno verano</t>
  </si>
  <si>
    <t xml:space="preserve">          477-010-40-0535_1</t>
  </si>
  <si>
    <t>Preparación de campaña de terreno otoño Oceanografía biológica</t>
  </si>
  <si>
    <t xml:space="preserve">          477-010-40-0536</t>
  </si>
  <si>
    <t>Oceanografía biológica Trabajos de terreno otoño</t>
  </si>
  <si>
    <t>3.25.3</t>
  </si>
  <si>
    <t xml:space="preserve">          477-010-40-0537</t>
  </si>
  <si>
    <t>Informe recursos ecosistemas marinos</t>
  </si>
  <si>
    <t>3.26</t>
  </si>
  <si>
    <t xml:space="preserve">      477-010-40-0541</t>
  </si>
  <si>
    <t>477-PRI24045-001-010-IN-0324</t>
  </si>
  <si>
    <t>Relaciones entre Ecosistemas y su Medio Físico</t>
  </si>
  <si>
    <t>3.27</t>
  </si>
  <si>
    <t>Ruido y vibración medio Marino (HH Costa Sur incluido en Ecosistemas marinos)</t>
  </si>
  <si>
    <t>3.27.1</t>
  </si>
  <si>
    <t xml:space="preserve">        477-010-40-0545</t>
  </si>
  <si>
    <t>3.27.2</t>
  </si>
  <si>
    <t xml:space="preserve">        477-010-40-0546</t>
  </si>
  <si>
    <t>3.27.3</t>
  </si>
  <si>
    <t xml:space="preserve">        477-010-40-0547</t>
  </si>
  <si>
    <t>477-PRI24045-001-010-IN-0325</t>
  </si>
  <si>
    <t>3.28</t>
  </si>
  <si>
    <t xml:space="preserve">      477-010-40-0551</t>
  </si>
  <si>
    <t>Suspendido (Rev.A)</t>
  </si>
  <si>
    <t>477-PRI24045-001-010-IN-0326</t>
  </si>
  <si>
    <t>Uso del Territorio</t>
  </si>
  <si>
    <t>3.29</t>
  </si>
  <si>
    <t>Medio Humano</t>
  </si>
  <si>
    <t>3.30</t>
  </si>
  <si>
    <t>Estudio Antropológico (por GHPPI)</t>
  </si>
  <si>
    <t>3.30.1</t>
  </si>
  <si>
    <t>Estudio Antropológico (1) Yabricollita y Caya - 477-PRI24045-001-010-IN-0337</t>
  </si>
  <si>
    <t xml:space="preserve">          477-010-40-0555</t>
  </si>
  <si>
    <t>Preparación de campaña de terreno Estudio Antropológico (1) Yabricollita y Caya</t>
  </si>
  <si>
    <t>06-Jun-25 A</t>
  </si>
  <si>
    <t>08-ago-25 A</t>
  </si>
  <si>
    <t xml:space="preserve">          477-010-40-0556</t>
  </si>
  <si>
    <t>Trabajo de terreno Estudio Antropológico (1) Yabricollita y Caya</t>
  </si>
  <si>
    <t>11-ago-25 A</t>
  </si>
  <si>
    <t>13-ago-25 A</t>
  </si>
  <si>
    <t xml:space="preserve">          477-010-40-0557</t>
  </si>
  <si>
    <t>Transcripciones Estudio Antropológico (1) Yabricollita y Caya</t>
  </si>
  <si>
    <t>14-ago-25 A</t>
  </si>
  <si>
    <t>14-Sep-25 A</t>
  </si>
  <si>
    <t xml:space="preserve">          477-010-40-0558</t>
  </si>
  <si>
    <t>477-PRI24045-001-010-IN-0337</t>
  </si>
  <si>
    <t>Estudio Antropológico Informe (RB) (1) Yabricollita y Caya</t>
  </si>
  <si>
    <t>15-Sep-25 A</t>
  </si>
  <si>
    <t>01-Oct-25 A</t>
  </si>
  <si>
    <t xml:space="preserve">          477-010-40-0559</t>
  </si>
  <si>
    <t>Estudio Antropológico Informe (RB CMDIC) (1) Yabricollita y Caya</t>
  </si>
  <si>
    <t xml:space="preserve">          477-010-40-0560</t>
  </si>
  <si>
    <t>Estudio Antropológico Informe (RP) (1) Yabricollita y Caya</t>
  </si>
  <si>
    <t xml:space="preserve">          477-010-40-0561</t>
  </si>
  <si>
    <t>Estudio Antropológico Informe (RP CMDIC) (1) Yabricollita y Caya</t>
  </si>
  <si>
    <t>Estudio Antropológico (2) Sallihuinca</t>
  </si>
  <si>
    <t xml:space="preserve">          477-010-40-1001</t>
  </si>
  <si>
    <t>Preparación de campaña de terreno Estudio Antropológico (2) Sallihuinca</t>
  </si>
  <si>
    <t xml:space="preserve">          477-010-40-1002</t>
  </si>
  <si>
    <t>Trabajo de terreno Estudio Antropológico (2) Sallihuinca</t>
  </si>
  <si>
    <t xml:space="preserve">          477-010-40-1003</t>
  </si>
  <si>
    <t>Transcripciones Estudio Antropológico (2) Sallihuinca</t>
  </si>
  <si>
    <t xml:space="preserve">          477-010-40-1004</t>
  </si>
  <si>
    <t>Estudio Antropológico Informe (RB) (2) Sallihuinca</t>
  </si>
  <si>
    <t xml:space="preserve">          477-010-40-1005</t>
  </si>
  <si>
    <t>Estudio Antropológico Informe (RB CMDIC) (2) Sallihuinca</t>
  </si>
  <si>
    <t xml:space="preserve">          477-010-40-1006</t>
  </si>
  <si>
    <t>Estudio Antropológico Informe (RP) (2) Sallihuinca</t>
  </si>
  <si>
    <t xml:space="preserve">          477-010-40-1007</t>
  </si>
  <si>
    <t>Estudio Antropológico Informe (RP CMDIC) (2) Sallihuinca</t>
  </si>
  <si>
    <t>Estudio Antropológico (3) Chusquina y Huari Plaza</t>
  </si>
  <si>
    <t xml:space="preserve">          477-010-40-1008</t>
  </si>
  <si>
    <t>Preparación de campaña de terreno Estudio Antropológico (3) Chusquina y Huari Plaza</t>
  </si>
  <si>
    <t xml:space="preserve">          477-010-40-1009</t>
  </si>
  <si>
    <t>Trabajo de terreno Estudio Antropológico (3) Chusquina y Huari Plaza</t>
  </si>
  <si>
    <t xml:space="preserve">          477-010-40-1010</t>
  </si>
  <si>
    <t>Transcripciones Estudio Antropológico (3) Chusquina y Huari Plaza</t>
  </si>
  <si>
    <t xml:space="preserve">          477-010-40-1011</t>
  </si>
  <si>
    <t>Estudio Antropológico Informe (RB) (3) Chusquina y Huari Plaza</t>
  </si>
  <si>
    <t xml:space="preserve">          477-010-40-1012</t>
  </si>
  <si>
    <t>Estudio Antropológico Informe (RB CMDIC) (3) Chusquina y Huari Plaza</t>
  </si>
  <si>
    <t xml:space="preserve">          477-010-40-1013</t>
  </si>
  <si>
    <t>Estudio Antropológico Informe (RP) (3) Chusquina y Huari Plaza</t>
  </si>
  <si>
    <t xml:space="preserve">          477-010-40-1014</t>
  </si>
  <si>
    <t>Estudio Antropológico Informe (RP CMDIC) (3) Chusquina y Huari Plaza</t>
  </si>
  <si>
    <t>Estudio Antropológico (4) Asociación Indígena Naciente Collahuasi - 477-PRI24045-001-010-IN-0339</t>
  </si>
  <si>
    <t xml:space="preserve">          477-010-40-1015</t>
  </si>
  <si>
    <t>Preparación de campaña de terreno Estudio Antropológico (4) Naciente Collahuasi</t>
  </si>
  <si>
    <t xml:space="preserve">          477-010-40-1016</t>
  </si>
  <si>
    <t>Trabajo de terreno Estudio Antropológico (4) Naciente Collahuasi</t>
  </si>
  <si>
    <t xml:space="preserve">          477-010-40-1017</t>
  </si>
  <si>
    <t>Transcripciones Estudio Antropológico (4) Naciente Collahuasi</t>
  </si>
  <si>
    <t xml:space="preserve">          477-010-40-1018</t>
  </si>
  <si>
    <t>477-PRI24045-001-010-IN-0339</t>
  </si>
  <si>
    <t>Estudio Antropológico Informe (RB) (4) Naciente Collahuasi</t>
  </si>
  <si>
    <t xml:space="preserve">          477-010-40-1019</t>
  </si>
  <si>
    <t>Estudio Antropológico Informe (RB CMDIC) (4) Naciente Collahuasi</t>
  </si>
  <si>
    <t xml:space="preserve">          477-010-40-1020</t>
  </si>
  <si>
    <t>Estudio Antropológico Informe (RP) (4) Naciente Collahuasi</t>
  </si>
  <si>
    <t xml:space="preserve">          477-010-40-1021</t>
  </si>
  <si>
    <t>Estudio Antropológico Informe (RP CMDIC) (4) Naciente Collahuasi</t>
  </si>
  <si>
    <t>Estudio Antropológico (5) Familia Vicentelo de Tamentica - 477-PRI24045-001-010-IN-0341</t>
  </si>
  <si>
    <t xml:space="preserve">          477-010-40-1022</t>
  </si>
  <si>
    <t>Preparación de campaña de terreno Estudio Antropológico (5) Vicentelo de Tamentica</t>
  </si>
  <si>
    <t xml:space="preserve">          477-010-40-1023</t>
  </si>
  <si>
    <t>Trabajo de terreno Estudio Antropológico (5) Vicentelo de Tamentica</t>
  </si>
  <si>
    <t xml:space="preserve">          477-010-40-1024</t>
  </si>
  <si>
    <t>Transcripciones Estudio Antropológico (5) Vicentelo de Tamentica</t>
  </si>
  <si>
    <t xml:space="preserve">          477-010-40-1025</t>
  </si>
  <si>
    <t>477-PRI24045-001-010-IN-0341</t>
  </si>
  <si>
    <t>Estudio Antropológico Informe (RB) (5) Vicentelo de Tamentica</t>
  </si>
  <si>
    <t xml:space="preserve">          477-010-40-1026</t>
  </si>
  <si>
    <t>Estudio Antropológico Informe (RB CMDIC) (5) Vicentelo de Tamentica</t>
  </si>
  <si>
    <t xml:space="preserve">          477-010-40-1027</t>
  </si>
  <si>
    <t>Estudio Antropológico Informe (RP) (5) Vicentelo de Tamentica</t>
  </si>
  <si>
    <t xml:space="preserve">          477-010-40-1028</t>
  </si>
  <si>
    <t>Estudio Antropológico Informe (RP CMDIC) (5) Vicentelo de Tamentica</t>
  </si>
  <si>
    <t>Estudio Antropológico (6) Familia Ayavire-Vilches de Chiclla - 477-PRI24045-001-010-IN-0338</t>
  </si>
  <si>
    <t xml:space="preserve">          477-010-40-1029</t>
  </si>
  <si>
    <t>Preparación de campaña de terreno Estudio Antropológico (6) Chiclla Residente</t>
  </si>
  <si>
    <t xml:space="preserve">          477-010-40-1030</t>
  </si>
  <si>
    <t>Trabajo de terreno Estudio Antropológico (6) Chiclla Residente</t>
  </si>
  <si>
    <t xml:space="preserve">          477-010-40-1031</t>
  </si>
  <si>
    <t>Transcripciones Estudio Antropológico (6) Chiclla Residente</t>
  </si>
  <si>
    <t xml:space="preserve">          477-010-40-1032</t>
  </si>
  <si>
    <t>Estudio Antropológico Informe (RB) (6) Chiclla Residente</t>
  </si>
  <si>
    <t xml:space="preserve">          477-010-40-1033</t>
  </si>
  <si>
    <t>Estudio Antropológico Informe (RB CMDIC) (6) Chiclla Residente</t>
  </si>
  <si>
    <t xml:space="preserve">          477-010-40-1034</t>
  </si>
  <si>
    <t>Estudio Antropológico Informe (RP) (6) Chiclla Residente</t>
  </si>
  <si>
    <t xml:space="preserve">          477-010-40-1035</t>
  </si>
  <si>
    <t>Estudio Antropológico Informe (RP CMDIC) (6) Chiclla Residente</t>
  </si>
  <si>
    <t>Estudio Antropológico (7) Familia Segovia de Copaquire - 477-PRI24045-001-010-IN-0340</t>
  </si>
  <si>
    <t xml:space="preserve">          477-010-40-1036</t>
  </si>
  <si>
    <t>Preparación de campaña de terreno Estudio Antropológico (7) Copaquire Segovia</t>
  </si>
  <si>
    <t xml:space="preserve">          477-010-40-1037</t>
  </si>
  <si>
    <t>Trabajo de terreno Estudio Antropológico (7) Copaquire Segovia</t>
  </si>
  <si>
    <t xml:space="preserve">          477-010-40-1038</t>
  </si>
  <si>
    <t>Transcripciones Estudio Antropológico (7) Copaquire Segovia</t>
  </si>
  <si>
    <t xml:space="preserve">          477-010-40-1039</t>
  </si>
  <si>
    <t>477-PRI24045-001-010-IN-0340</t>
  </si>
  <si>
    <t>Estudio Antropológico Informe (RB) (7) Copaquire Segovia</t>
  </si>
  <si>
    <t xml:space="preserve">          477-010-40-1040</t>
  </si>
  <si>
    <t>Estudio Antropológico Informe (RB CMDIC) (7) Copaquire Segovia</t>
  </si>
  <si>
    <t xml:space="preserve">          477-010-40-1041</t>
  </si>
  <si>
    <t>Estudio Antropológico Informe (RP) (7) Copaquire Segovia</t>
  </si>
  <si>
    <t xml:space="preserve">          477-010-40-1042</t>
  </si>
  <si>
    <t>Estudio Antropológico Informe (RP CMDIC) (7) Copaquire Segovia</t>
  </si>
  <si>
    <t>Estudio Antropológico (8) Ghiglla</t>
  </si>
  <si>
    <t xml:space="preserve">          477-010-40-1043</t>
  </si>
  <si>
    <t>Preparación de campaña de terreno Estudio Antropológico (8) Ghiglla</t>
  </si>
  <si>
    <t xml:space="preserve">          477-010-40-1044</t>
  </si>
  <si>
    <t>Trabajo de terreno Estudio Antropológico (8) Ghiglla</t>
  </si>
  <si>
    <t xml:space="preserve">          477-010-40-1045</t>
  </si>
  <si>
    <t>Transcripciones Estudio Antropológico (8) Ghiglla</t>
  </si>
  <si>
    <t xml:space="preserve">          477-010-40-1046</t>
  </si>
  <si>
    <t>Estudio Antropológico Informe (RB) (8) Ghiglla</t>
  </si>
  <si>
    <t xml:space="preserve">          477-010-40-1047</t>
  </si>
  <si>
    <t>Estudio Antropológico Informe (RB CMDIC) (8) Ghiglla</t>
  </si>
  <si>
    <t xml:space="preserve">          477-010-40-1048</t>
  </si>
  <si>
    <t>Estudio Antropológico Informe (RP) (8) Ghiglla</t>
  </si>
  <si>
    <t xml:space="preserve">          477-010-40-1049</t>
  </si>
  <si>
    <t>Estudio Antropológico Informe (RP CMDIC) (8) Ghiglla</t>
  </si>
  <si>
    <t>Estudio Antropológico (9) - Familia Apala Ramos</t>
  </si>
  <si>
    <t xml:space="preserve">          477-010-40-1050</t>
  </si>
  <si>
    <t>Preparación de campaña de terreno Estudio Antropológico (9)</t>
  </si>
  <si>
    <t xml:space="preserve">          477-010-40-1051</t>
  </si>
  <si>
    <t>Trabajo de terreno Estudio Antropológico (9)</t>
  </si>
  <si>
    <t xml:space="preserve">          477-010-40-1052</t>
  </si>
  <si>
    <t>Transcripciones Estudio Antropológico (9)</t>
  </si>
  <si>
    <t xml:space="preserve">          477-010-40-1053</t>
  </si>
  <si>
    <t>Estudio Antropológico Informe (RB) (9)</t>
  </si>
  <si>
    <t xml:space="preserve">          477-010-40-1054</t>
  </si>
  <si>
    <t>Estudio Antropológico Informe (RB CMDIC) (9)</t>
  </si>
  <si>
    <t xml:space="preserve">          477-010-40-1055</t>
  </si>
  <si>
    <t>Estudio Antropológico Informe (RP) (9)</t>
  </si>
  <si>
    <t xml:space="preserve">          477-010-40-1056</t>
  </si>
  <si>
    <t>Estudio Antropológico Informe (RP CMDIC) (9)</t>
  </si>
  <si>
    <t>Estudio Antropológico (10)</t>
  </si>
  <si>
    <t xml:space="preserve">          477-010-40-1057</t>
  </si>
  <si>
    <t>Preparación de campaña de terreno Estudio Antropológico (10)</t>
  </si>
  <si>
    <t xml:space="preserve">          477-010-40-1058</t>
  </si>
  <si>
    <t>Trabajo de terreno Estudio Antropológico (10)</t>
  </si>
  <si>
    <t xml:space="preserve">          477-010-40-1059</t>
  </si>
  <si>
    <t>Transcripciones Estudio Antropológico (10)</t>
  </si>
  <si>
    <t xml:space="preserve">          477-010-40-1060</t>
  </si>
  <si>
    <t>Estudio Antropológico Informe (RB) (10)</t>
  </si>
  <si>
    <t xml:space="preserve">          477-010-40-1061</t>
  </si>
  <si>
    <t>Estudio Antropológico Informe (RB CMDIC) (10)</t>
  </si>
  <si>
    <t xml:space="preserve">          477-010-40-1062</t>
  </si>
  <si>
    <t>Estudio Antropológico Informe (RP) (10)</t>
  </si>
  <si>
    <t xml:space="preserve">          477-010-40-1063</t>
  </si>
  <si>
    <t>Estudio Antropológico Informe (RP CMDIC) (10)</t>
  </si>
  <si>
    <t>Estudio Antropológico (11)</t>
  </si>
  <si>
    <t xml:space="preserve">          477-010-40-1064</t>
  </si>
  <si>
    <t>Preparación de campaña de terreno Estudio Antropológico (11)</t>
  </si>
  <si>
    <t xml:space="preserve">          477-010-40-1065</t>
  </si>
  <si>
    <t>Trabajo de terreno Estudio Antropológico (11)</t>
  </si>
  <si>
    <t xml:space="preserve">          477-010-40-1066</t>
  </si>
  <si>
    <t>Transcripciones Estudio Antropológico (11)</t>
  </si>
  <si>
    <t xml:space="preserve">          477-010-40-1067</t>
  </si>
  <si>
    <t>Estudio Antropológico Informe (RB) (11)</t>
  </si>
  <si>
    <t xml:space="preserve">          477-010-40-1068</t>
  </si>
  <si>
    <t>Estudio Antropológico Informe (RB CMDIC) (11)</t>
  </si>
  <si>
    <t xml:space="preserve">          477-010-40-1069</t>
  </si>
  <si>
    <t>Estudio Antropológico Informe (RP) (11)</t>
  </si>
  <si>
    <t xml:space="preserve">          477-010-40-1070</t>
  </si>
  <si>
    <t>Estudio Antropológico Informe (RP CMDIC) (11)</t>
  </si>
  <si>
    <t>Estudio Antropológico (12)</t>
  </si>
  <si>
    <t xml:space="preserve">          477-010-40-1071</t>
  </si>
  <si>
    <t>Preparación de campaña de terreno Estudio Antropológico (12)</t>
  </si>
  <si>
    <t xml:space="preserve">          477-010-40-1072</t>
  </si>
  <si>
    <t>Trabajo de terreno Estudio Antropológico (12)</t>
  </si>
  <si>
    <t xml:space="preserve">          477-010-40-1073</t>
  </si>
  <si>
    <t>Transcripciones Estudio Antropológico (12)</t>
  </si>
  <si>
    <t xml:space="preserve">          477-010-40-1074</t>
  </si>
  <si>
    <t>Estudio Antropológico Informe (RB) (12)</t>
  </si>
  <si>
    <t xml:space="preserve">          477-010-40-1075</t>
  </si>
  <si>
    <t>Estudio Antropológico Informe (RB CMDIC) (12)</t>
  </si>
  <si>
    <t xml:space="preserve">          477-010-40-1076</t>
  </si>
  <si>
    <t>Estudio Antropológico Informe (RP) (12)</t>
  </si>
  <si>
    <t xml:space="preserve">          477-010-40-1077</t>
  </si>
  <si>
    <t>Estudio Antropológico Informe (RP CMDIC) (12)</t>
  </si>
  <si>
    <t>Estudio Antropológico (13)</t>
  </si>
  <si>
    <t xml:space="preserve">          477-010-40-1078</t>
  </si>
  <si>
    <t>Preparación de campaña de terreno Estudio Antropológico (13)</t>
  </si>
  <si>
    <t xml:space="preserve">          477-010-40-1079</t>
  </si>
  <si>
    <t>Trabajo de terreno Estudio Antropológico (13)</t>
  </si>
  <si>
    <t xml:space="preserve">          477-010-40-1080</t>
  </si>
  <si>
    <t>Transcripciones Estudio Antropológico (13)</t>
  </si>
  <si>
    <t xml:space="preserve">          477-010-40-1081</t>
  </si>
  <si>
    <t>Estudio Antropológico Informe (RB) (13)</t>
  </si>
  <si>
    <t xml:space="preserve">          477-010-40-1082</t>
  </si>
  <si>
    <t>Estudio Antropológico Informe (RB CMDIC) (13)</t>
  </si>
  <si>
    <t xml:space="preserve">          477-010-40-1083</t>
  </si>
  <si>
    <t>Estudio Antropológico Informe (RP) (13)</t>
  </si>
  <si>
    <t xml:space="preserve">          477-010-40-1084</t>
  </si>
  <si>
    <t>Estudio Antropológico Informe (RP CMDIC) (13)</t>
  </si>
  <si>
    <t>Estudio Antropológico (14)</t>
  </si>
  <si>
    <t xml:space="preserve">          477-010-40-1085</t>
  </si>
  <si>
    <t>Preparación de campaña de terreno Estudio Antropológico (14)</t>
  </si>
  <si>
    <t xml:space="preserve">          477-010-40-1086</t>
  </si>
  <si>
    <t>Trabajo de terreno Estudio Antropológico (14)</t>
  </si>
  <si>
    <t xml:space="preserve">          477-010-40-1087</t>
  </si>
  <si>
    <t>Transcripciones Estudio Antropológico (14)</t>
  </si>
  <si>
    <t xml:space="preserve">          477-010-40-1088</t>
  </si>
  <si>
    <t>Estudio Antropológico Informe (RB) (14)</t>
  </si>
  <si>
    <t xml:space="preserve">          477-010-40-1089</t>
  </si>
  <si>
    <t>Estudio Antropológico Informe (RB CMDIC) (14)</t>
  </si>
  <si>
    <t xml:space="preserve">          477-010-40-1090</t>
  </si>
  <si>
    <t>Estudio Antropológico Informe (RP) (14)</t>
  </si>
  <si>
    <t xml:space="preserve">          477-010-40-1091</t>
  </si>
  <si>
    <t>Estudio Antropológico Informe (RP CMDIC) (14)</t>
  </si>
  <si>
    <t>Estudio Antropológico (15)</t>
  </si>
  <si>
    <t xml:space="preserve">          477-010-40-1092</t>
  </si>
  <si>
    <t>Preparación de campaña de terreno Estudio Antropológico (15)</t>
  </si>
  <si>
    <t xml:space="preserve">          477-010-40-1093</t>
  </si>
  <si>
    <t>Trabajo de terreno Estudio Antropológico (15)</t>
  </si>
  <si>
    <t xml:space="preserve">          477-010-40-1094</t>
  </si>
  <si>
    <t>Transcripciones Estudio Antropológico (15)</t>
  </si>
  <si>
    <t xml:space="preserve">          477-010-40-1095</t>
  </si>
  <si>
    <t>Estudio Antropológico Informe (RB) (15)</t>
  </si>
  <si>
    <t xml:space="preserve">          477-010-40-1096</t>
  </si>
  <si>
    <t>Estudio Antropológico Informe (RB CMDIC) (15)</t>
  </si>
  <si>
    <t xml:space="preserve">          477-010-40-1097</t>
  </si>
  <si>
    <t>Estudio Antropológico Informe (RP) (15)</t>
  </si>
  <si>
    <t xml:space="preserve">          477-010-40-1098</t>
  </si>
  <si>
    <t>Estudio Antropológico Informe (RP CMDIC) (15)</t>
  </si>
  <si>
    <t>Estudio Antropológico (16)</t>
  </si>
  <si>
    <t xml:space="preserve">          477-010-40-1099</t>
  </si>
  <si>
    <t>Preparación de campaña de terreno Estudio Antropológico (16)</t>
  </si>
  <si>
    <t xml:space="preserve">          477-010-40-1100</t>
  </si>
  <si>
    <t>Trabajo de terreno Estudio Antropológico (16)</t>
  </si>
  <si>
    <t xml:space="preserve">          477-010-40-1101</t>
  </si>
  <si>
    <t>Transcripciones Estudio Antropológico (16)</t>
  </si>
  <si>
    <t xml:space="preserve">          477-010-40-1102</t>
  </si>
  <si>
    <t>Estudio Antropológico Informe (RB) (16)</t>
  </si>
  <si>
    <t xml:space="preserve">          477-010-40-1103</t>
  </si>
  <si>
    <t>Estudio Antropológico Informe (RB CMDIC) (16)</t>
  </si>
  <si>
    <t xml:space="preserve">          477-010-40-1104</t>
  </si>
  <si>
    <t>Estudio Antropológico Informe (RP) (16)</t>
  </si>
  <si>
    <t xml:space="preserve">          477-010-40-1105</t>
  </si>
  <si>
    <t>Estudio Antropológico Informe (RP CMDIC) (16)</t>
  </si>
  <si>
    <t>Estudio Antropológico (17)</t>
  </si>
  <si>
    <t xml:space="preserve">          477-010-40-1106</t>
  </si>
  <si>
    <t>Preparación de campaña de terreno Estudio Antropológico (17)</t>
  </si>
  <si>
    <t xml:space="preserve">          477-010-40-1107</t>
  </si>
  <si>
    <t>Trabajo de terreno Estudio Antropológico (17)</t>
  </si>
  <si>
    <t xml:space="preserve">          477-010-40-1108</t>
  </si>
  <si>
    <t>Transcripciones Estudio Antropológico (17)</t>
  </si>
  <si>
    <t xml:space="preserve">          477-010-40-1109</t>
  </si>
  <si>
    <t>Estudio Antropológico Informe (RB) (17)</t>
  </si>
  <si>
    <t xml:space="preserve">          477-010-40-1110</t>
  </si>
  <si>
    <t>Estudio Antropológico Informe (RB CMDIC) (17)</t>
  </si>
  <si>
    <t xml:space="preserve">          477-010-40-1111</t>
  </si>
  <si>
    <t>Estudio Antropológico Informe (RP) (17)</t>
  </si>
  <si>
    <t xml:space="preserve">          477-010-40-1112</t>
  </si>
  <si>
    <t>Estudio Antropológico Informe (RP CMDIC) (17)</t>
  </si>
  <si>
    <t>Estudio Antropológico (18)</t>
  </si>
  <si>
    <t xml:space="preserve">          477-010-40-1113</t>
  </si>
  <si>
    <t>Preparación de campaña de terreno Estudio Antropológico (18)</t>
  </si>
  <si>
    <t xml:space="preserve">          477-010-40-1114</t>
  </si>
  <si>
    <t>Trabajo de terreno Estudio Antropológico (18)</t>
  </si>
  <si>
    <t xml:space="preserve">          477-010-40-1115</t>
  </si>
  <si>
    <t>Transcripciones Estudio Antropológico (18)</t>
  </si>
  <si>
    <t xml:space="preserve">          477-010-40-1116</t>
  </si>
  <si>
    <t>Estudio Antropológico Informe (RB) (18)</t>
  </si>
  <si>
    <t xml:space="preserve">          477-010-40-1117</t>
  </si>
  <si>
    <t>Estudio Antropológico Informe (RB CMDIC) (18)</t>
  </si>
  <si>
    <t xml:space="preserve">          477-010-40-1118</t>
  </si>
  <si>
    <t>Estudio Antropológico Informe (RP) (18)</t>
  </si>
  <si>
    <t xml:space="preserve">          477-010-40-1119</t>
  </si>
  <si>
    <t>Estudio Antropológico Informe (RP CMDIC) (18)</t>
  </si>
  <si>
    <t>Estudio Antropológico (19)</t>
  </si>
  <si>
    <t xml:space="preserve">          477-010-40-1120</t>
  </si>
  <si>
    <t>Preparación de campaña de terreno Estudio Antropológico (19)</t>
  </si>
  <si>
    <t xml:space="preserve">          477-010-40-1121</t>
  </si>
  <si>
    <t>Trabajo de terreno Estudio Antropológico (19)</t>
  </si>
  <si>
    <t xml:space="preserve">          477-010-40-1122</t>
  </si>
  <si>
    <t>Transcripciones Estudio Antropológico (19)</t>
  </si>
  <si>
    <t xml:space="preserve">          477-010-40-1123</t>
  </si>
  <si>
    <t>Estudio Antropológico Informe (RB) (19)</t>
  </si>
  <si>
    <t xml:space="preserve">          477-010-40-1124</t>
  </si>
  <si>
    <t>Estudio Antropológico Informe (RB CMDIC) (19)</t>
  </si>
  <si>
    <t xml:space="preserve">          477-010-40-1125</t>
  </si>
  <si>
    <t>Estudio Antropológico Informe (RP) (19)</t>
  </si>
  <si>
    <t xml:space="preserve">          477-010-40-1126</t>
  </si>
  <si>
    <t>Estudio Antropológico Informe (RP CMDIC) (19)</t>
  </si>
  <si>
    <t>Estudio Antropológico (20)</t>
  </si>
  <si>
    <t xml:space="preserve">          477-010-40-1127</t>
  </si>
  <si>
    <t>Preparación de campaña de terreno Estudio Antropológico (20)</t>
  </si>
  <si>
    <t xml:space="preserve">          477-010-40-1128</t>
  </si>
  <si>
    <t>Trabajo de terreno Estudio Antropológico (20)</t>
  </si>
  <si>
    <t xml:space="preserve">          477-010-40-1129</t>
  </si>
  <si>
    <t>Transcripciones Estudio Antropológico (20)</t>
  </si>
  <si>
    <t xml:space="preserve">          477-010-40-1130</t>
  </si>
  <si>
    <t>Estudio Antropológico Informe (RB) (20)</t>
  </si>
  <si>
    <t xml:space="preserve">          477-010-40-1131</t>
  </si>
  <si>
    <t>Estudio Antropológico Informe (RB CMDIC) (20)</t>
  </si>
  <si>
    <t xml:space="preserve">          477-010-40-1132</t>
  </si>
  <si>
    <t>Estudio Antropológico Informe (RP) (20)</t>
  </si>
  <si>
    <t xml:space="preserve">          477-010-40-1133</t>
  </si>
  <si>
    <t>Estudio Antropológico Informe (RP CMDIC) (20)</t>
  </si>
  <si>
    <t>Estudio Antropológico (21)</t>
  </si>
  <si>
    <t xml:space="preserve">          477-010-40-1134</t>
  </si>
  <si>
    <t>Preparación de campaña de terreno Estudio Antropológico (21)</t>
  </si>
  <si>
    <t xml:space="preserve">          477-010-40-1135</t>
  </si>
  <si>
    <t>Trabajo de terreno Estudio Antropológico (21)</t>
  </si>
  <si>
    <t xml:space="preserve">          477-010-40-1136</t>
  </si>
  <si>
    <t>Transcripciones Estudio Antropológico (21)</t>
  </si>
  <si>
    <t xml:space="preserve">          477-010-40-1137</t>
  </si>
  <si>
    <t>Estudio Antropológico Informe (RB) (21)</t>
  </si>
  <si>
    <t xml:space="preserve">          477-010-40-1138</t>
  </si>
  <si>
    <t>Estudio Antropológico Informe (RB CMDIC) (21)</t>
  </si>
  <si>
    <t xml:space="preserve">          477-010-40-1139</t>
  </si>
  <si>
    <t>Estudio Antropológico Informe (RP) (21)</t>
  </si>
  <si>
    <t xml:space="preserve">          477-010-40-1140</t>
  </si>
  <si>
    <t>Estudio Antropológico Informe (RP CMDIC) (21)</t>
  </si>
  <si>
    <t>Estudio Antropológico (22)</t>
  </si>
  <si>
    <t xml:space="preserve">          477-010-40-1141</t>
  </si>
  <si>
    <t>Preparación de campaña de terreno Estudio Antropológico (22)</t>
  </si>
  <si>
    <t xml:space="preserve">          477-010-40-1142</t>
  </si>
  <si>
    <t>Trabajo de terreno Estudio Antropológico (22)</t>
  </si>
  <si>
    <t xml:space="preserve">          477-010-40-1143</t>
  </si>
  <si>
    <t>Transcripciones Estudio Antropológico (22)</t>
  </si>
  <si>
    <t xml:space="preserve">          477-010-40-1144</t>
  </si>
  <si>
    <t>Estudio Antropológico Informe (RB) (22)</t>
  </si>
  <si>
    <t xml:space="preserve">          477-010-40-1145</t>
  </si>
  <si>
    <t>Estudio Antropológico Informe (RB CMDIC) (22)</t>
  </si>
  <si>
    <t xml:space="preserve">          477-010-40-1146</t>
  </si>
  <si>
    <t>Estudio Antropológico Informe (RP) (22)</t>
  </si>
  <si>
    <t xml:space="preserve">          477-010-40-1147</t>
  </si>
  <si>
    <t>Estudio Antropológico Informe (RP CMDIC) (22)</t>
  </si>
  <si>
    <t>Estudio Antropológico (23)</t>
  </si>
  <si>
    <t xml:space="preserve">          477-010-40-1148</t>
  </si>
  <si>
    <t>Preparación de campaña de terreno Estudio Antropológico (23)</t>
  </si>
  <si>
    <t xml:space="preserve">          477-010-40-1149</t>
  </si>
  <si>
    <t>Trabajo de terreno Estudio Antropológico (23)</t>
  </si>
  <si>
    <t xml:space="preserve">          477-010-40-1150</t>
  </si>
  <si>
    <t>Transcripciones Estudio Antropológico (23)</t>
  </si>
  <si>
    <t xml:space="preserve">          477-010-40-1151</t>
  </si>
  <si>
    <t>Estudio Antropológico Informe (RB) (23)</t>
  </si>
  <si>
    <t xml:space="preserve">          477-010-40-1152</t>
  </si>
  <si>
    <t>Estudio Antropológico Informe (RB CMDIC) (23)</t>
  </si>
  <si>
    <t xml:space="preserve">          477-010-40-1153</t>
  </si>
  <si>
    <t>Estudio Antropológico Informe (RP) (23)</t>
  </si>
  <si>
    <t xml:space="preserve">          477-010-40-1154</t>
  </si>
  <si>
    <t>Estudio Antropológico Informe (RP CMDIC) (23)</t>
  </si>
  <si>
    <t>Estudio Antropológico (24)</t>
  </si>
  <si>
    <t>3.30.2</t>
  </si>
  <si>
    <t xml:space="preserve">          477-010-40-1155</t>
  </si>
  <si>
    <t>Preparación de campaña de terreno Estudio Antropológico (24)</t>
  </si>
  <si>
    <t xml:space="preserve">          477-010-40-1156</t>
  </si>
  <si>
    <t>Trabajo de terreno Estudio Antropológico (24)</t>
  </si>
  <si>
    <t xml:space="preserve">          477-010-40-1157</t>
  </si>
  <si>
    <t>Transcripciones Estudio Antropológico (24)</t>
  </si>
  <si>
    <t xml:space="preserve">          477-010-40-1158</t>
  </si>
  <si>
    <t>Estudio Antropológico Informe (RB) (24)</t>
  </si>
  <si>
    <t xml:space="preserve">          477-010-40-1159</t>
  </si>
  <si>
    <t>Estudio Antropológico Informe (RB CMDIC) (24)</t>
  </si>
  <si>
    <t xml:space="preserve">          477-010-40-1160</t>
  </si>
  <si>
    <t>Estudio Antropológico Informe (RP) (24)</t>
  </si>
  <si>
    <t xml:space="preserve">          477-010-40-1161</t>
  </si>
  <si>
    <t>Estudio Antropológico Informe (RP CMDIC) (24)</t>
  </si>
  <si>
    <t>Estudio Antropológico (25)</t>
  </si>
  <si>
    <t xml:space="preserve">          477-010-40-1162</t>
  </si>
  <si>
    <t>Preparación de campaña de terreno Estudio Antropológico (25)</t>
  </si>
  <si>
    <t xml:space="preserve">          477-010-40-1163</t>
  </si>
  <si>
    <t>Trabajo de terreno Estudio Antropológico (25)</t>
  </si>
  <si>
    <t xml:space="preserve">          477-010-40-1164</t>
  </si>
  <si>
    <t>Transcripciones Estudio Antropológico (25)</t>
  </si>
  <si>
    <t xml:space="preserve">          477-010-40-1165</t>
  </si>
  <si>
    <t>Estudio Antropológico Informe (RB) (25)</t>
  </si>
  <si>
    <t xml:space="preserve">          477-010-40-1166</t>
  </si>
  <si>
    <t>Estudio Antropológico Informe (RB CMDIC) (25)</t>
  </si>
  <si>
    <t xml:space="preserve">          477-010-40-1167</t>
  </si>
  <si>
    <t>Estudio Antropológico Informe (RP) (25)</t>
  </si>
  <si>
    <t xml:space="preserve">          477-010-40-1168</t>
  </si>
  <si>
    <t>Estudio Antropológico Informe (RP CMDIC) (25)</t>
  </si>
  <si>
    <t>Estudio Antropológico (26)</t>
  </si>
  <si>
    <t xml:space="preserve">          477-010-40-1169</t>
  </si>
  <si>
    <t>Preparación de campaña de terreno Estudio Antropológico (26)</t>
  </si>
  <si>
    <t xml:space="preserve">          477-010-40-1170</t>
  </si>
  <si>
    <t>Trabajo de terreno Estudio Antropológico (26)</t>
  </si>
  <si>
    <t xml:space="preserve">          477-010-40-1171</t>
  </si>
  <si>
    <t>Transcripciones Estudio Antropológico (26)</t>
  </si>
  <si>
    <t xml:space="preserve">          477-010-40-1172</t>
  </si>
  <si>
    <t>Estudio Antropológico Informe (RB) (26)</t>
  </si>
  <si>
    <t xml:space="preserve">          477-010-40-1173</t>
  </si>
  <si>
    <t>Estudio Antropológico Informe (RB CMDIC) (26)</t>
  </si>
  <si>
    <t xml:space="preserve">          477-010-40-1174</t>
  </si>
  <si>
    <t>Estudio Antropológico Informe (RP) (26)</t>
  </si>
  <si>
    <t xml:space="preserve">          477-010-40-1175</t>
  </si>
  <si>
    <t>Estudio Antropológico Informe (RP CMDIC) (26)</t>
  </si>
  <si>
    <t>Estudio Antropológico (27)</t>
  </si>
  <si>
    <t xml:space="preserve">          477-010-40-1176</t>
  </si>
  <si>
    <t>Preparación de campaña de terreno Estudio Antropológico (27)</t>
  </si>
  <si>
    <t xml:space="preserve">          477-010-40-1177</t>
  </si>
  <si>
    <t>Trabajo de terreno Estudio Antropológico (27)</t>
  </si>
  <si>
    <t xml:space="preserve">          477-010-40-1178</t>
  </si>
  <si>
    <t>Transcripciones Estudio Antropológico (27)</t>
  </si>
  <si>
    <t xml:space="preserve">          477-010-40-1179</t>
  </si>
  <si>
    <t>Estudio Antropológico Informe (RB) (27)</t>
  </si>
  <si>
    <t xml:space="preserve">          477-010-40-1180</t>
  </si>
  <si>
    <t>Estudio Antropológico Informe (RB CMDIC) (27)</t>
  </si>
  <si>
    <t xml:space="preserve">          477-010-40-1181</t>
  </si>
  <si>
    <t>Estudio Antropológico Informe (RP) (27)</t>
  </si>
  <si>
    <t xml:space="preserve">          477-010-40-1182</t>
  </si>
  <si>
    <t>Estudio Antropológico Informe (RP CMDIC) (27)</t>
  </si>
  <si>
    <t>3.30.3</t>
  </si>
  <si>
    <t>Estudio Antropológico (28)</t>
  </si>
  <si>
    <t xml:space="preserve">          477-010-40-1183</t>
  </si>
  <si>
    <t>Preparación de campaña de terreno Estudio Antropológico (28)</t>
  </si>
  <si>
    <t xml:space="preserve">          477-010-40-1184</t>
  </si>
  <si>
    <t>Trabajo de terreno Estudio Antropológico (28)</t>
  </si>
  <si>
    <t xml:space="preserve">          477-010-40-1185</t>
  </si>
  <si>
    <t>Transcripciones Estudio Antropológico (28)</t>
  </si>
  <si>
    <t xml:space="preserve">          477-010-40-1186</t>
  </si>
  <si>
    <t>Estudio Antropológico Informe (RB) (28)</t>
  </si>
  <si>
    <t xml:space="preserve">          477-010-40-1187</t>
  </si>
  <si>
    <t>Estudio Antropológico Informe (RB CMDIC) (28)</t>
  </si>
  <si>
    <t xml:space="preserve">          477-010-40-1188</t>
  </si>
  <si>
    <t>Estudio Antropológico Informe (RP) (28)</t>
  </si>
  <si>
    <t xml:space="preserve">          477-010-40-1189</t>
  </si>
  <si>
    <t>Estudio Antropológico Informe (RP CMDIC) (28)</t>
  </si>
  <si>
    <t>Estudio Antropológico (29)</t>
  </si>
  <si>
    <t xml:space="preserve">          477-010-40-1190</t>
  </si>
  <si>
    <t>Preparación de campaña de terreno Estudio Antropológico (29)</t>
  </si>
  <si>
    <t xml:space="preserve">          477-010-40-1191</t>
  </si>
  <si>
    <t>Trabajo de terreno Estudio Antropológico (29)</t>
  </si>
  <si>
    <t xml:space="preserve">          477-010-40-1192</t>
  </si>
  <si>
    <t>Transcripciones Estudio Antropológico (29)</t>
  </si>
  <si>
    <t xml:space="preserve">          477-010-40-1193</t>
  </si>
  <si>
    <t>Estudio Antropológico Informe (RB) (29)</t>
  </si>
  <si>
    <t xml:space="preserve">          477-010-40-1194</t>
  </si>
  <si>
    <t>Estudio Antropológico Informe (RB CMDIC) (29)</t>
  </si>
  <si>
    <t xml:space="preserve">          477-010-40-1195</t>
  </si>
  <si>
    <t>Estudio Antropológico Informe (RP) (29)</t>
  </si>
  <si>
    <t xml:space="preserve">          477-010-40-1196</t>
  </si>
  <si>
    <t>Estudio Antropológico Informe (RP CMDIC) (29)</t>
  </si>
  <si>
    <t>Estudio Antropológico (30)</t>
  </si>
  <si>
    <t xml:space="preserve">          477-010-40-1197</t>
  </si>
  <si>
    <t>Preparación de campaña de terreno Estudio Antropológico (30)</t>
  </si>
  <si>
    <t xml:space="preserve">          477-010-40-1198</t>
  </si>
  <si>
    <t>Trabajo de terreno Estudio Antropológico (30)</t>
  </si>
  <si>
    <t xml:space="preserve">          477-010-40-1199</t>
  </si>
  <si>
    <t>Transcripciones Estudio Antropológico (30)</t>
  </si>
  <si>
    <t xml:space="preserve">          477-010-40-1200</t>
  </si>
  <si>
    <t>Estudio Antropológico Informe (RB) (30)</t>
  </si>
  <si>
    <t xml:space="preserve">          477-010-40-1201</t>
  </si>
  <si>
    <t>Estudio Antropológico Informe (RB CMDIC) (30)</t>
  </si>
  <si>
    <t xml:space="preserve">          477-010-40-1202</t>
  </si>
  <si>
    <t>Estudio Antropológico Informe (RP) (30)</t>
  </si>
  <si>
    <t xml:space="preserve">          477-010-40-1203</t>
  </si>
  <si>
    <t>Estudio Antropológico Informe (RP CMDIC) (30)</t>
  </si>
  <si>
    <t>3.31</t>
  </si>
  <si>
    <t>Grupos Humanos No Indígenas</t>
  </si>
  <si>
    <t>3.31.1</t>
  </si>
  <si>
    <t xml:space="preserve">        477-010-40-0562</t>
  </si>
  <si>
    <t>3.31.2</t>
  </si>
  <si>
    <t xml:space="preserve">        477-010-40-0563</t>
  </si>
  <si>
    <t>Trabajo de terreno (Mapa de usos productivos del sector costero, Maritorio)</t>
  </si>
  <si>
    <t>3.31.3</t>
  </si>
  <si>
    <t xml:space="preserve">        477-010-40-0564</t>
  </si>
  <si>
    <t>477-PRI24045-001-010-IN-0328</t>
  </si>
  <si>
    <t>3.32</t>
  </si>
  <si>
    <t>Caracterización Vial</t>
  </si>
  <si>
    <t>3.32.1</t>
  </si>
  <si>
    <t xml:space="preserve">      477-010-40-0568</t>
  </si>
  <si>
    <t>3.32.2</t>
  </si>
  <si>
    <t xml:space="preserve">      477-010-40-0569</t>
  </si>
  <si>
    <t>3.32.3</t>
  </si>
  <si>
    <t xml:space="preserve">      477-010-40-0570</t>
  </si>
  <si>
    <t>477-PRI24045-001-010-IN-0329</t>
  </si>
  <si>
    <t>3.33</t>
  </si>
  <si>
    <t>Arqueología Submarina</t>
  </si>
  <si>
    <t>3.33.1</t>
  </si>
  <si>
    <t xml:space="preserve">      477-010-40-0574</t>
  </si>
  <si>
    <t>3.33.2</t>
  </si>
  <si>
    <t xml:space="preserve">      477-010-40-0575</t>
  </si>
  <si>
    <t>3.33.3</t>
  </si>
  <si>
    <t xml:space="preserve">      477-010-40-0576</t>
  </si>
  <si>
    <t>477-PRI24045-001-010-IN-0330</t>
  </si>
  <si>
    <t>3.34</t>
  </si>
  <si>
    <t>Luminosidad</t>
  </si>
  <si>
    <t>3.34.1</t>
  </si>
  <si>
    <t xml:space="preserve">      477-010-40-0580</t>
  </si>
  <si>
    <t>3.34.2</t>
  </si>
  <si>
    <t xml:space="preserve">      477-010-40-0581</t>
  </si>
  <si>
    <t>3.34.3</t>
  </si>
  <si>
    <t xml:space="preserve">      477-010-40-0582</t>
  </si>
  <si>
    <t>477-PRI24045-001-010-IN-0331</t>
  </si>
  <si>
    <t>OTROS</t>
  </si>
  <si>
    <t>4.1</t>
  </si>
  <si>
    <t>Proceso de Consulta Temprana (PCT)</t>
  </si>
  <si>
    <t>4.1.1</t>
  </si>
  <si>
    <t>Estrategia PCT y PACA</t>
  </si>
  <si>
    <t>4.1.1.1</t>
  </si>
  <si>
    <t xml:space="preserve">        477-010-40-0586</t>
  </si>
  <si>
    <t xml:space="preserve">Estrategia   </t>
  </si>
  <si>
    <t>4.1.1.2</t>
  </si>
  <si>
    <t xml:space="preserve">        477-010-40-0590</t>
  </si>
  <si>
    <t>Preparación y Plan Comunicaciones (Relatos y Discursos)</t>
  </si>
  <si>
    <t>4.1.1.3</t>
  </si>
  <si>
    <t xml:space="preserve">        477-010-40-0594</t>
  </si>
  <si>
    <t>Desarrollo contenidos y presentaciones</t>
  </si>
  <si>
    <t>4.1.1.4</t>
  </si>
  <si>
    <t xml:space="preserve">        477-010-40-0595</t>
  </si>
  <si>
    <t xml:space="preserve">Plan de Difusión con Stakeholders Clave </t>
  </si>
  <si>
    <t>4.1.1.5</t>
  </si>
  <si>
    <t xml:space="preserve">        477-010-40-0599</t>
  </si>
  <si>
    <t>Presentaciones Técnicas PCT</t>
  </si>
  <si>
    <t>4.1.1.6_1</t>
  </si>
  <si>
    <t xml:space="preserve">        477-010-40-0600</t>
  </si>
  <si>
    <t>Fechas en revisión</t>
  </si>
  <si>
    <t>477-PRI24045-000-010-ME-6001</t>
  </si>
  <si>
    <t>Talleres presentación Proyecto y devolución de LB - GHPPI 1</t>
  </si>
  <si>
    <t>4.1.1.6_2</t>
  </si>
  <si>
    <t>477-PRI24045-000-010-ME-6002</t>
  </si>
  <si>
    <t>Talleres presentación Proyecto y devolución de LB - GHPPI 2</t>
  </si>
  <si>
    <t>4.1.1.6_3</t>
  </si>
  <si>
    <t>477-PRI24045-000-010-ME-6003</t>
  </si>
  <si>
    <t>Talleres presentación Proyecto y devolución de LB - GHPPI 3</t>
  </si>
  <si>
    <t>4.1.1.6_4</t>
  </si>
  <si>
    <t>477-PRI24045-000-010-ME-6004</t>
  </si>
  <si>
    <t>Talleres presentación Proyecto y devolución de LB - GHPPI 4</t>
  </si>
  <si>
    <t>4.1.1.6_5</t>
  </si>
  <si>
    <t>477-PRI24045-000-010-ME-6005</t>
  </si>
  <si>
    <t>Talleres presentación Proyecto y devolución de LB - GHPPI 5</t>
  </si>
  <si>
    <t>4.1.1.6_6</t>
  </si>
  <si>
    <t>477-PRI24045-000-010-ME-6006</t>
  </si>
  <si>
    <t>Talleres presentación Proyecto y devolución de LB - GHPPI 6</t>
  </si>
  <si>
    <t>4.1.1.6_7</t>
  </si>
  <si>
    <t>477-PRI24045-000-010-ME-6007</t>
  </si>
  <si>
    <t>Talleres presentación Proyecto y devolución de LB - GHPPI 7</t>
  </si>
  <si>
    <t>4.1.1.6_8</t>
  </si>
  <si>
    <t>477-PRI24045-000-010-ME-6008</t>
  </si>
  <si>
    <t>Talleres presentación Proyecto y devolución de LB - GHPPI 8</t>
  </si>
  <si>
    <t>4.1.1.6_9</t>
  </si>
  <si>
    <t>477-PRI24045-000-010-ME-6009</t>
  </si>
  <si>
    <t>Talleres presentación Proyecto y devolución de LB - GHPPI 9</t>
  </si>
  <si>
    <t>4.1.1.6_10</t>
  </si>
  <si>
    <t>477-PRI24045-000-010-ME-6010</t>
  </si>
  <si>
    <t>Talleres presentación Proyecto y devolución de LB - GHPPI 10</t>
  </si>
  <si>
    <t>4.1.1.6_11</t>
  </si>
  <si>
    <t>477-PRI24045-000-010-ME-6011</t>
  </si>
  <si>
    <t>Talleres presentación Proyecto y devolución de LB - GHPPI 11</t>
  </si>
  <si>
    <t>4.1.1.6_12</t>
  </si>
  <si>
    <t>477-PRI24045-000-010-ME-6012</t>
  </si>
  <si>
    <t>Talleres presentación Proyecto y devolución de LB - GHPPI 12</t>
  </si>
  <si>
    <t>4.1.1.6_13</t>
  </si>
  <si>
    <t>477-PRI24045-000-010-ME-6013</t>
  </si>
  <si>
    <t>Talleres presentación Proyecto y devolución de LB - GHPPI 13</t>
  </si>
  <si>
    <t>4.1.1.6_14</t>
  </si>
  <si>
    <t>477-PRI24045-000-010-ME-6014</t>
  </si>
  <si>
    <t>Talleres presentación Proyecto y devolución de LB - GHPPI 14</t>
  </si>
  <si>
    <t>4.1.1.6_15</t>
  </si>
  <si>
    <t>477-PRI24045-000-010-ME-6015</t>
  </si>
  <si>
    <t>Talleres presentación Proyecto y devolución de LB - GHPPI 15</t>
  </si>
  <si>
    <t>4.1.1.6_16</t>
  </si>
  <si>
    <t>477-PRI24045-000-010-ME-6016</t>
  </si>
  <si>
    <t>Talleres presentación Proyecto y devolución de LB - GHPPI 16</t>
  </si>
  <si>
    <t>4.1.1.6_17</t>
  </si>
  <si>
    <t>477-PRI24045-000-010-ME-6017</t>
  </si>
  <si>
    <t>Talleres presentación Proyecto y devolución de LB - GHPPI 17</t>
  </si>
  <si>
    <t>4.1.1.6_18</t>
  </si>
  <si>
    <t>477-PRI24045-000-010-ME-6018</t>
  </si>
  <si>
    <t>Talleres presentación Proyecto y devolución de LB - GHPPI 18</t>
  </si>
  <si>
    <t>4.1.1.6_19</t>
  </si>
  <si>
    <t>477-PRI24045-000-010-ME-6019</t>
  </si>
  <si>
    <t>Talleres presentación Proyecto y devolución de LB - GHPPI 19</t>
  </si>
  <si>
    <t>4.1.1.6_20</t>
  </si>
  <si>
    <t>477-PRI24045-000-010-ME-6020</t>
  </si>
  <si>
    <t>Talleres presentación Proyecto y devolución de LB - GHPPI 20</t>
  </si>
  <si>
    <t>4.1.1.6_21</t>
  </si>
  <si>
    <t>477-PRI24045-000-010-ME-6021</t>
  </si>
  <si>
    <t>Talleres presentación Proyecto y devolución de LB - GHPPI 21</t>
  </si>
  <si>
    <t>4.1.1.6_22</t>
  </si>
  <si>
    <t>477-PRI24045-000-010-ME-6022</t>
  </si>
  <si>
    <t>Talleres presentación Proyecto y devolución de LB - GHPPI 22</t>
  </si>
  <si>
    <t>4.1.1.6_23</t>
  </si>
  <si>
    <t>477-PRI24045-000-010-ME-6023</t>
  </si>
  <si>
    <t>Talleres presentación Proyecto y devolución de LB - GHPPI 23</t>
  </si>
  <si>
    <t>4.1.1.6_24</t>
  </si>
  <si>
    <t>477-PRI24045-000-010-ME-6024</t>
  </si>
  <si>
    <t>Talleres presentación Proyecto y devolución de LB - GHPPI 24</t>
  </si>
  <si>
    <t>4.1.1.6_25</t>
  </si>
  <si>
    <t>477-PRI24045-000-010-ME-6025</t>
  </si>
  <si>
    <t>Talleres presentación Proyecto y devolución de LB - GHPPI 25</t>
  </si>
  <si>
    <t>4.1.1.6_26</t>
  </si>
  <si>
    <t>477-PRI24045-000-010-ME-6026</t>
  </si>
  <si>
    <t>Talleres presentación Proyecto y devolución de LB - GHPPI 26</t>
  </si>
  <si>
    <t>4.1.1.6_27</t>
  </si>
  <si>
    <t>477-PRI24045-000-010-ME-6027</t>
  </si>
  <si>
    <t>Talleres presentación Proyecto y devolución de LB - GHPPI 27</t>
  </si>
  <si>
    <t>4.1.1.6_28</t>
  </si>
  <si>
    <t>477-PRI24045-000-010-ME-6028</t>
  </si>
  <si>
    <t>Talleres presentación Proyecto y devolución de LB - GHPPI 28</t>
  </si>
  <si>
    <t>4.1.1.6_29</t>
  </si>
  <si>
    <t>477-PRI24045-000-010-ME-6029</t>
  </si>
  <si>
    <t>Talleres presentación Proyecto y devolución de LB - GHPPI 29</t>
  </si>
  <si>
    <t>4.1.1.6_30</t>
  </si>
  <si>
    <t>477-PRI24045-000-010-ME-6030</t>
  </si>
  <si>
    <t>Talleres presentación Proyecto y devolución de LB - GHPPI 30</t>
  </si>
  <si>
    <t>4.1.1.7_1</t>
  </si>
  <si>
    <t xml:space="preserve">        477-010-40-0601</t>
  </si>
  <si>
    <t>477-PRI24045-000-010-ME-7001</t>
  </si>
  <si>
    <t>Talleres Evaluación de Impactos y discusión de Medidas - GHPPI 1</t>
  </si>
  <si>
    <t>4.1.1.7_2</t>
  </si>
  <si>
    <t>477-PRI24045-000-010-ME-7002</t>
  </si>
  <si>
    <t>Talleres Evaluación de Impactos y discusión de Medidas - GHPPI 2</t>
  </si>
  <si>
    <t>4.1.1.7_3</t>
  </si>
  <si>
    <t>477-PRI24045-000-010-ME-7003</t>
  </si>
  <si>
    <t>Talleres Evaluación de Impactos y discusión de Medidas - GHPPI 3</t>
  </si>
  <si>
    <t>4.1.1.7_4</t>
  </si>
  <si>
    <t>477-PRI24045-000-010-ME-7004</t>
  </si>
  <si>
    <t>Talleres Evaluación de Impactos y discusión de Medidas - GHPPI 4</t>
  </si>
  <si>
    <t>4.1.1.7_5</t>
  </si>
  <si>
    <t>477-PRI24045-000-010-ME-7005</t>
  </si>
  <si>
    <t>Talleres Evaluación de Impactos y discusión de Medidas - GHPPI 5</t>
  </si>
  <si>
    <t>4.1.1.7_6</t>
  </si>
  <si>
    <t>477-PRI24045-000-010-ME-7006</t>
  </si>
  <si>
    <t>Talleres Evaluación de Impactos y discusión de Medidas - GHPPI 6</t>
  </si>
  <si>
    <t>4.1.1.7_7</t>
  </si>
  <si>
    <t>477-PRI24045-000-010-ME-7007</t>
  </si>
  <si>
    <t>Talleres Evaluación de Impactos y discusión de Medidas - GHPPI 7</t>
  </si>
  <si>
    <t>4.1.1.7_8</t>
  </si>
  <si>
    <t>477-PRI24045-000-010-ME-7008</t>
  </si>
  <si>
    <t>Talleres Evaluación de Impactos y discusión de Medidas - GHPPI 8</t>
  </si>
  <si>
    <t>4.1.1.7_9</t>
  </si>
  <si>
    <t>477-PRI24045-000-010-ME-7009</t>
  </si>
  <si>
    <t>Talleres Evaluación de Impactos y discusión de Medidas - GHPPI 9</t>
  </si>
  <si>
    <t>4.1.1.7_10</t>
  </si>
  <si>
    <t>477-PRI24045-000-010-ME-7010</t>
  </si>
  <si>
    <t>Talleres Evaluación de Impactos y discusión de Medidas - GHPPI 10</t>
  </si>
  <si>
    <t>4.1.1.7_11</t>
  </si>
  <si>
    <t>477-PRI24045-000-010-ME-7011</t>
  </si>
  <si>
    <t>Talleres Evaluación de Impactos y discusión de Medidas - GHPPI 11</t>
  </si>
  <si>
    <t>4.1.1.7_12</t>
  </si>
  <si>
    <t>477-PRI24045-000-010-ME-7012</t>
  </si>
  <si>
    <t>Talleres Evaluación de Impactos y discusión de Medidas - GHPPI 12</t>
  </si>
  <si>
    <t>4.1.1.7_13</t>
  </si>
  <si>
    <t>477-PRI24045-000-010-ME-7013</t>
  </si>
  <si>
    <t>Talleres Evaluación de Impactos y discusión de Medidas - GHPPI 13</t>
  </si>
  <si>
    <t>4.1.1.7_14</t>
  </si>
  <si>
    <t>477-PRI24045-000-010-ME-7014</t>
  </si>
  <si>
    <t>Talleres Evaluación de Impactos y discusión de Medidas - GHPPI 14</t>
  </si>
  <si>
    <t>4.1.1.7_15</t>
  </si>
  <si>
    <t>477-PRI24045-000-010-ME-7015</t>
  </si>
  <si>
    <t>Talleres Evaluación de Impactos y discusión de Medidas - GHPPI 15</t>
  </si>
  <si>
    <t>4.1.1.7_16</t>
  </si>
  <si>
    <t>477-PRI24045-000-010-ME-7016</t>
  </si>
  <si>
    <t>Talleres Evaluación de Impactos y discusión de Medidas - GHPPI 16</t>
  </si>
  <si>
    <t>4.1.1.7_17</t>
  </si>
  <si>
    <t>477-PRI24045-000-010-ME-7017</t>
  </si>
  <si>
    <t>Talleres Evaluación de Impactos y discusión de Medidas - GHPPI 17</t>
  </si>
  <si>
    <t>4.1.1.7_18</t>
  </si>
  <si>
    <t>477-PRI24045-000-010-ME-7018</t>
  </si>
  <si>
    <t>Talleres Evaluación de Impactos y discusión de Medidas - GHPPI 18</t>
  </si>
  <si>
    <t>4.1.1.7_19</t>
  </si>
  <si>
    <t>477-PRI24045-000-010-ME-7019</t>
  </si>
  <si>
    <t>Talleres Evaluación de Impactos y discusión de Medidas - GHPPI 19</t>
  </si>
  <si>
    <t>4.1.1.7_20</t>
  </si>
  <si>
    <t>477-PRI24045-000-010-ME-7020</t>
  </si>
  <si>
    <t>Talleres Evaluación de Impactos y discusión de Medidas - GHPPI 20</t>
  </si>
  <si>
    <t>4.1.1.7_21</t>
  </si>
  <si>
    <t>477-PRI24045-000-010-ME-7021</t>
  </si>
  <si>
    <t>Talleres Evaluación de Impactos y discusión de Medidas - GHPPI 21</t>
  </si>
  <si>
    <t>4.1.1.7_22</t>
  </si>
  <si>
    <t>477-PRI24045-000-010-ME-7022</t>
  </si>
  <si>
    <t>Talleres Evaluación de Impactos y discusión de Medidas - GHPPI 22</t>
  </si>
  <si>
    <t>4.1.1.7_23</t>
  </si>
  <si>
    <t>477-PRI24045-000-010-ME-7023</t>
  </si>
  <si>
    <t>Talleres Evaluación de Impactos y discusión de Medidas - GHPPI 23</t>
  </si>
  <si>
    <t>4.1.1.7_24</t>
  </si>
  <si>
    <t>477-PRI24045-000-010-ME-7024</t>
  </si>
  <si>
    <t>Talleres Evaluación de Impactos y discusión de Medidas - GHPPI 24</t>
  </si>
  <si>
    <t>4.1.1.7_25</t>
  </si>
  <si>
    <t>477-PRI24045-000-010-ME-7025</t>
  </si>
  <si>
    <t>Talleres Evaluación de Impactos y discusión de Medidas - GHPPI 25</t>
  </si>
  <si>
    <t>4.1.1.7_26</t>
  </si>
  <si>
    <t>477-PRI24045-000-010-ME-7026</t>
  </si>
  <si>
    <t>Talleres Evaluación de Impactos y discusión de Medidas - GHPPI 26</t>
  </si>
  <si>
    <t>4.1.1.7_27</t>
  </si>
  <si>
    <t>477-PRI24045-000-010-ME-7027</t>
  </si>
  <si>
    <t>Talleres Evaluación de Impactos y discusión de Medidas - GHPPI 27</t>
  </si>
  <si>
    <t>4.1.1.7_28</t>
  </si>
  <si>
    <t>477-PRI24045-000-010-ME-7028</t>
  </si>
  <si>
    <t>Talleres Evaluación de Impactos y discusión de Medidas - GHPPI 28</t>
  </si>
  <si>
    <t>4.1.1.7_29</t>
  </si>
  <si>
    <t>477-PRI24045-000-010-ME-7029</t>
  </si>
  <si>
    <t>Talleres Evaluación de Impactos y discusión de Medidas - GHPPI 29</t>
  </si>
  <si>
    <t>4.1.1.7_30</t>
  </si>
  <si>
    <t>477-PRI24045-000-010-ME-7030</t>
  </si>
  <si>
    <t>Talleres Evaluación de Impactos y discusión de Medidas - GHPPI 30</t>
  </si>
  <si>
    <t>4.1.1.8</t>
  </si>
  <si>
    <t xml:space="preserve">        477-010-40-0602</t>
  </si>
  <si>
    <t>Informes PCT</t>
  </si>
  <si>
    <t>4.1.1.9</t>
  </si>
  <si>
    <t xml:space="preserve">        477-010-40-0603</t>
  </si>
  <si>
    <t>477-PRI24045-000-010-ME-8001 a 8006</t>
  </si>
  <si>
    <t>Reunión PAC FORMAL (unitario )</t>
  </si>
  <si>
    <t>4.1.1.10</t>
  </si>
  <si>
    <t>4.1.1.11</t>
  </si>
  <si>
    <t xml:space="preserve">        477-010-40-0607</t>
  </si>
  <si>
    <t>Apoyo estratégico cierre elaboración EIA</t>
  </si>
  <si>
    <t>4.1.1.12</t>
  </si>
  <si>
    <t xml:space="preserve">        477-010-40-0608</t>
  </si>
  <si>
    <t>477-PRI24045-001-010-EA-0001</t>
  </si>
  <si>
    <t>Edición EIA consolidado formato pdf y nativo</t>
  </si>
  <si>
    <t>4.1.1.13</t>
  </si>
  <si>
    <t xml:space="preserve">        477-010-40-0612</t>
  </si>
  <si>
    <t>Ingreso electrónico del EIA al SEIA</t>
  </si>
  <si>
    <t>4.1.1.14</t>
  </si>
  <si>
    <t xml:space="preserve">        477-010-40-0613</t>
  </si>
  <si>
    <t>Edición e Impresión del EIA</t>
  </si>
  <si>
    <t>4.1.1.15</t>
  </si>
  <si>
    <t xml:space="preserve">        477-010-40-0614</t>
  </si>
  <si>
    <t>477-PRI24045-001-010-NS-0001</t>
  </si>
  <si>
    <t>Letreros que resuman el EIA (diseño y texto), según corresponda e indique el SEA</t>
  </si>
  <si>
    <t>4.1.1.16</t>
  </si>
  <si>
    <t xml:space="preserve">        477-010-40-0618</t>
  </si>
  <si>
    <t>477-PRI24045-001-010-PP-0001</t>
  </si>
  <si>
    <t xml:space="preserve">PPT  presentación del EIA a autoridades </t>
  </si>
  <si>
    <t>4.1.1.17</t>
  </si>
  <si>
    <t xml:space="preserve">        477-010-40-0619</t>
  </si>
  <si>
    <t>477-PRI24045-001-010-MT-0001</t>
  </si>
  <si>
    <t>Revisión y sistematización de observaciones en oficios autoridades</t>
  </si>
  <si>
    <t>TOTAL DIRECTOS</t>
  </si>
  <si>
    <t>TENDENCIAS</t>
  </si>
  <si>
    <t>Tendencia 1 - Profesionales Control Operacional Terreno</t>
  </si>
  <si>
    <t xml:space="preserve">        477-010-40-0623</t>
  </si>
  <si>
    <t>Coordinación y Gestión Interna</t>
  </si>
  <si>
    <t xml:space="preserve">        477-010-40-0624</t>
  </si>
  <si>
    <t>Control Operacional Permanente en Terreno</t>
  </si>
  <si>
    <t>Tendencia 2 - Profesionales para Supervisión de Terreno</t>
  </si>
  <si>
    <t>Gestión interna logística Supervisores</t>
  </si>
  <si>
    <t>Supervisión de terreno</t>
  </si>
  <si>
    <t>Tendencia 3 - Campañas Complementarias Estacionales de Fauna Invertebrada</t>
  </si>
  <si>
    <t>Campaña Invierno Fauna Invertebrada</t>
  </si>
  <si>
    <t xml:space="preserve">        477-010-40-0627</t>
  </si>
  <si>
    <t>Preparación de campaña de terreno invierno Fauna Invertebrada</t>
  </si>
  <si>
    <t xml:space="preserve">        477-010-40-0628</t>
  </si>
  <si>
    <t>Trabajos de terreno Campaña Invierno Fauna Invertebrada</t>
  </si>
  <si>
    <t xml:space="preserve">        477-010-40-0629</t>
  </si>
  <si>
    <t>Procesamiento de información de terreno campaña invierno Fauna Invertebrada</t>
  </si>
  <si>
    <t xml:space="preserve">        477-010-40-0630</t>
  </si>
  <si>
    <t>Informe terreno campaña Invierno+Actualización LdB Fauna Invertebrada (RB)</t>
  </si>
  <si>
    <t xml:space="preserve">        477-010-40-0631</t>
  </si>
  <si>
    <t>Informe terreno campaña Invierno+Actualización LdB Fauna Invertebrada (RB CMDIC)</t>
  </si>
  <si>
    <t xml:space="preserve">        477-010-40-0632</t>
  </si>
  <si>
    <t>Informe terreno campaña Invierno+Actualización LdB Fauna Invertebrada (RP)</t>
  </si>
  <si>
    <t xml:space="preserve">        477-010-40-0633</t>
  </si>
  <si>
    <t>Informe terreno campaña Invierno+Actualización LdB Fauna Invertebrada (RP CMDIC)</t>
  </si>
  <si>
    <t>Campaña Primavera Fauna Invertebrada</t>
  </si>
  <si>
    <t xml:space="preserve">        477-010-40-0634</t>
  </si>
  <si>
    <t>Preparación de campaña de terreno primavera Fauna Invertebrada</t>
  </si>
  <si>
    <t xml:space="preserve">        477-010-40-0635</t>
  </si>
  <si>
    <t>Trabajos de terreno campaña primavera Fauna Invertebrada</t>
  </si>
  <si>
    <t xml:space="preserve">        477-010-40-0636</t>
  </si>
  <si>
    <t>Procesamiento de información de terreno campaña primavera Fauna Invertebrada</t>
  </si>
  <si>
    <t xml:space="preserve">        477-010-40-0637</t>
  </si>
  <si>
    <t>Informe terreno Campaña Primavera+Actualización LdB Fauna Invertebrada (RB)</t>
  </si>
  <si>
    <t xml:space="preserve">        477-010-40-0638</t>
  </si>
  <si>
    <t>Informe terreno Campaña Primavera+Actualización LdB Fauna Invertebrada (RB CMDIC)</t>
  </si>
  <si>
    <t xml:space="preserve">        477-010-40-0639</t>
  </si>
  <si>
    <t>Informe terreno Campaña Primavera+Actualización LdB Fauna Invertebrada (RP)</t>
  </si>
  <si>
    <t xml:space="preserve">        477-010-40-0640</t>
  </si>
  <si>
    <t>Informe terreno Campaña Primavera+Actualización LdB Fauna Invertebrada (RP CMDIC)</t>
  </si>
  <si>
    <t>Campaña Verano Fauna Invertebrada</t>
  </si>
  <si>
    <t xml:space="preserve">        477-010-40-0641</t>
  </si>
  <si>
    <t>Preparación de campaña de terreno verano Fauna Invertebrada</t>
  </si>
  <si>
    <t xml:space="preserve">        477-010-40-0642</t>
  </si>
  <si>
    <t>Trabajos de terreno campaña verano Fauna Invertebrada</t>
  </si>
  <si>
    <t xml:space="preserve">        477-010-40-0643</t>
  </si>
  <si>
    <t>Procesamiento de información de terreno campaña verano Fauna Invertebrada</t>
  </si>
  <si>
    <t xml:space="preserve">        477-010-40-0644</t>
  </si>
  <si>
    <t>Informe terreno Campaña Verano+Actualización LdB Fauna Invertebrada (RB)</t>
  </si>
  <si>
    <t xml:space="preserve">        477-010-40-0645</t>
  </si>
  <si>
    <t>Informe terreno Campaña Verano+Actualización LdB Fauna Invertebrada (RB CMDIC)</t>
  </si>
  <si>
    <t xml:space="preserve">        477-010-40-0646</t>
  </si>
  <si>
    <t>Informe terreno Campaña Verano+Actualización LdB Fauna Invertebrada (RP)</t>
  </si>
  <si>
    <t xml:space="preserve">        477-010-40-0647</t>
  </si>
  <si>
    <t>Informe terreno Campaña Verano+Actualización LdB Fauna Invertebrada (RP CMDIC)</t>
  </si>
  <si>
    <t>Tendencia 4 - Campañas Complementarias Estacionales de Ecosistemas Acuáticos Continentales</t>
  </si>
  <si>
    <t>Campaña Primavera Ecosistemas Acuáticos Continentales</t>
  </si>
  <si>
    <t xml:space="preserve">        477-010-40-0648</t>
  </si>
  <si>
    <t>Preparación de campaña de terreno primavera Ecosistemas Acuaticos Continentales</t>
  </si>
  <si>
    <t xml:space="preserve">        477-010-40-0649</t>
  </si>
  <si>
    <t>Trabajos de Terreno campaña primavera Ecosistemas Acuaticos Continentales</t>
  </si>
  <si>
    <t xml:space="preserve">        477-010-40-0650</t>
  </si>
  <si>
    <t>Análisis de laboratorio campaña primavera Ecosistemas Acuaticos Continentales</t>
  </si>
  <si>
    <t xml:space="preserve">        477-010-40-0651</t>
  </si>
  <si>
    <t>Procesamiento de información de terreno campaña primavera Ecosistemas Acuaticos Continentales</t>
  </si>
  <si>
    <t xml:space="preserve">        477-010-40-0652</t>
  </si>
  <si>
    <t>Informe terreno campaña Primavera + Actualización LdB Ecosistemas Acuaticos Continentales (RB)</t>
  </si>
  <si>
    <t xml:space="preserve">        477-010-40-0653</t>
  </si>
  <si>
    <t>Informe terreno campaña Primavera + Actualización LdB Ecosistemas Acuaticos Continentales (RB CMDIC)</t>
  </si>
  <si>
    <t xml:space="preserve">        477-010-40-0654</t>
  </si>
  <si>
    <t>Informe terreno campaña Primavera + Actualización LdB Ecosistemas Acuaticos Continentales (RP)</t>
  </si>
  <si>
    <t xml:space="preserve">        477-010-40-0655</t>
  </si>
  <si>
    <t>Informe terreno campaña Primavera + Actualización LdB Ecosistemas Acuaticos Continentales (RP CMDIC)</t>
  </si>
  <si>
    <t>Campaña Verano Ecosistemas Acuáticos Continentales</t>
  </si>
  <si>
    <t xml:space="preserve">        477-010-40-0656</t>
  </si>
  <si>
    <t>Preparación de campaña de terreno verano Ecosistemas Acuaticos Continentales</t>
  </si>
  <si>
    <t xml:space="preserve">        477-010-40-0657</t>
  </si>
  <si>
    <t>Trabajos de Terreno campaña verano Ecosistemas Acuaticos Continentales</t>
  </si>
  <si>
    <t xml:space="preserve">        477-010-40-0658</t>
  </si>
  <si>
    <t>Análisis de laboratorio campaña verano Ecosistemas Acuaticos Continentales</t>
  </si>
  <si>
    <t xml:space="preserve">        477-010-40-0659</t>
  </si>
  <si>
    <t>Procesamiento de información de terreno campaña verano Ecosistemas Acuaticos Continentales</t>
  </si>
  <si>
    <t xml:space="preserve">        477-010-40-0660</t>
  </si>
  <si>
    <t>Informe terreno campaña Verano + Actualización LdB Ecosistemas Acuaticos Continentales (RB)</t>
  </si>
  <si>
    <t xml:space="preserve">        477-010-40-0661</t>
  </si>
  <si>
    <t>Informe terreno campaña Verano + Actualización LdB Ecosistemas Acuaticos Continentales (RB CMDIC)</t>
  </si>
  <si>
    <t xml:space="preserve">        477-010-40-0662</t>
  </si>
  <si>
    <t>Informe terreno campaña Verano + Actualización LdB Ecosistemas Acuaticos Continentales (RP)</t>
  </si>
  <si>
    <t xml:space="preserve">        477-010-40-0663</t>
  </si>
  <si>
    <t>Informe terreno campaña Verano + Actualización LdB Ecosistemas Acuaticos Continentales (RP CMDIC)</t>
  </si>
  <si>
    <t>Campaña Otoño Ecosistemas Acuáticos Continentales</t>
  </si>
  <si>
    <t xml:space="preserve">        477-010-40-0664</t>
  </si>
  <si>
    <t>Preparación de campaña de terreno otoño Ecosistemas Acuaticos Continentales</t>
  </si>
  <si>
    <t xml:space="preserve">        477-010-40-0665</t>
  </si>
  <si>
    <t>Trabajos de Terreno campaña otoño Ecosistemas Acuaticos Continentales</t>
  </si>
  <si>
    <t xml:space="preserve">        477-010-40-0666</t>
  </si>
  <si>
    <t>Análisis de laboratorio campaña otoño Ecosistemas Acuaticos Continentales</t>
  </si>
  <si>
    <t xml:space="preserve">        477-010-40-0667</t>
  </si>
  <si>
    <t>Procesamiento de información de terreno campaña otoño Ecosistemas Acuaticos Continentales</t>
  </si>
  <si>
    <t xml:space="preserve">        477-010-40-0668</t>
  </si>
  <si>
    <t>Informe terreno campaña Otoño  + Actualización LdB Ecosistemas Acuaticos Continentales (RB)</t>
  </si>
  <si>
    <t xml:space="preserve">        477-010-40-0669</t>
  </si>
  <si>
    <t>Informe terreno campaña Otoño  + Actualización LdB Ecosistemas Acuaticos Continentales (RB CMDIC)</t>
  </si>
  <si>
    <t xml:space="preserve">        477-010-40-0670</t>
  </si>
  <si>
    <t>Informe terreno campaña Otoño  + Actualización LdB Ecosistemas Acuaticos Continentales (RP)</t>
  </si>
  <si>
    <t xml:space="preserve">        477-010-40-0671</t>
  </si>
  <si>
    <t>Informe terreno campaña Otoño  + Actualización LdB Ecosistemas Acuaticos Continentales (RP CMDIC)</t>
  </si>
  <si>
    <t>TENDENCIAS (TD5 Y TD6)</t>
  </si>
  <si>
    <t>Tendencia 5 - Esfuerzos de Terreno Adicional (Aspectos Bióticos), Campaña 2025</t>
  </si>
  <si>
    <t>Estación de Otoño Plantas</t>
  </si>
  <si>
    <t>Preparación de campaña Otoño Plantas</t>
  </si>
  <si>
    <t>Trabajos en terreno Otoño Plantas</t>
  </si>
  <si>
    <t>Procesamiento de información de terreno Otoño Plantas</t>
  </si>
  <si>
    <t>Informe Otoño Plantas (Preliminar)</t>
  </si>
  <si>
    <t>Estación de Invierno Plantas</t>
  </si>
  <si>
    <t>Preparación de campaña Invierno Plantas</t>
  </si>
  <si>
    <t>Trabajos en terreno Invierno Plantas</t>
  </si>
  <si>
    <t>Procesamiento de información de terreno Invierno Plantas</t>
  </si>
  <si>
    <t>Informe Invierno Plantas (Preliminar)</t>
  </si>
  <si>
    <t>Estación de Primavera Plantas</t>
  </si>
  <si>
    <t>Preparación de campaña Primavera Plantas</t>
  </si>
  <si>
    <t>Trabajos en terreno Primavera Plantas</t>
  </si>
  <si>
    <t>Procesamiento de información de terreno Primavera Plantas</t>
  </si>
  <si>
    <t>Informe Primavera Plantas (Preliminar)</t>
  </si>
  <si>
    <t>Estación de invierno Hongos y Líquenes</t>
  </si>
  <si>
    <t>Preparación de campaña Invierno Hongos y Líquenes</t>
  </si>
  <si>
    <t>Trabajos en terreno Invierno Hongos y Líquenes</t>
  </si>
  <si>
    <t>Procesamiento de información de terreno Invierno Hongos y Líquenes</t>
  </si>
  <si>
    <t>Informe Invierno Hongos y Líquenes (Preliminar)</t>
  </si>
  <si>
    <t>Estación de primavera Hongos y Líquenes</t>
  </si>
  <si>
    <t>Preparación de campaña Primavera Hongos y Líquenes</t>
  </si>
  <si>
    <t>Trabajos en terreno Primavera Hongos y Líquenes</t>
  </si>
  <si>
    <t>Procesamiento de información de terreno Primavera Hongos y Líquenes</t>
  </si>
  <si>
    <t>Informe Primavera Hongos y Líquenes (Preliminar)</t>
  </si>
  <si>
    <t>Estación de Otoño Animales Silvestres</t>
  </si>
  <si>
    <t>Preparación de campaña Otoño Animales Silvestres</t>
  </si>
  <si>
    <t>Trabajos en terreno Otoño Animales Silvestres</t>
  </si>
  <si>
    <t>Procesamiento de información de terreno Otoño Animales Silvestres</t>
  </si>
  <si>
    <t>Informe Otoño Animales Silvestres (Preliminar)</t>
  </si>
  <si>
    <t>Estación de Invierno Animales Silvestres</t>
  </si>
  <si>
    <t>Preparación de campaña Invierno Animales Silvestres</t>
  </si>
  <si>
    <t>Trabajos en terreno Invierno Animales Silvestres</t>
  </si>
  <si>
    <t>Procesamiento de información de terreno Invierno Animales Silvestres</t>
  </si>
  <si>
    <t>Informe Invierno Animales Silvestres (Preliminar)</t>
  </si>
  <si>
    <t>Estación de Primavera Animales Silvestres</t>
  </si>
  <si>
    <t>Preparación de campaña Primavera Animales Silvestres</t>
  </si>
  <si>
    <t>Trabajos en terreno Primavera Animales Silvestres</t>
  </si>
  <si>
    <t>Procesamiento de información de terreno Primavera Animales Silvestres</t>
  </si>
  <si>
    <t>Informe Primavera Animales Silvestres (Preliminar)</t>
  </si>
  <si>
    <t>Estación de Invierno Ecosistemas Acuáticos Continentales</t>
  </si>
  <si>
    <t>Preparación de campaña Invierno Ecosistemas Acuáticos Continentales</t>
  </si>
  <si>
    <t>Trabajos en terreno Invierno Ecosistemas Acuáticos Continentales</t>
  </si>
  <si>
    <t>Análisis de laboratorio Invierno Ecosistemas Acuáticos Continentales</t>
  </si>
  <si>
    <t>Procesamiento de información de terreno Invierno Ecosistemas Acuáticos Continentales</t>
  </si>
  <si>
    <t>Informe Invierno Ecosistemas Acuáticos Continentales (Preliminar)</t>
  </si>
  <si>
    <t>Estación de Primavera Ecosistemas Acuáticos Continentales</t>
  </si>
  <si>
    <t>Preparación de campaña Primavera Ecosistemas Acuáticos Continentales</t>
  </si>
  <si>
    <t>Trabajos en terreno Primavera Ecosistemas Acuáticos Continentales</t>
  </si>
  <si>
    <t>Análisis de laboratorio Primavera Ecosistemas Acuáticos Continentales</t>
  </si>
  <si>
    <t>Procesamiento de información de terreno Primavera Ecosistemas Acuáticos Continentales</t>
  </si>
  <si>
    <t>Informe Primavera Ecosistemas Acuáticos Continentales (Preliminar)</t>
  </si>
  <si>
    <t>Tendencia 6 - Trazado Alternativo LTE</t>
  </si>
  <si>
    <t>Estación Primavera Plantas</t>
  </si>
  <si>
    <t>Preparación de campaña Primavera Plantas - Trazado Alternativo LTE</t>
  </si>
  <si>
    <t>Trabajos en terreno Primavera Plantas - Trazado Alternativo LTE</t>
  </si>
  <si>
    <t>Procesamiento de información de terreno Primavera Plantas - Trazado Alternativo LTE</t>
  </si>
  <si>
    <t>Informe Invierno Primavera Plantas - Trazado Alternativo LTE (Preliminar)</t>
  </si>
  <si>
    <t>Estación Verano Plantas</t>
  </si>
  <si>
    <t>Preparación de campaña Verano Plantas - Trazado Alternativo LTE</t>
  </si>
  <si>
    <t>Trabajos en terreno Verano Plantas - Trazado Alternativo LTE</t>
  </si>
  <si>
    <t>Procesamiento de información de terreno Verano Plantas - Trazado Alternativo LTE</t>
  </si>
  <si>
    <t>Informe Verano Plantas - Trazado Alternativo LTE (Preliminar)</t>
  </si>
  <si>
    <t>Estación Primavera Hongos y Líquenes</t>
  </si>
  <si>
    <t>Preparación de campaña Primavera Hongos y Líquenes - Trazado Alternativo LTE</t>
  </si>
  <si>
    <t>Trabajos en terreno Primavera Hongos y Líquenes - Trazado Alternativo LTE</t>
  </si>
  <si>
    <t>Procesamiento de información de terreno Primavera Hongos y Líquenes - Trazado Alternativo LTE</t>
  </si>
  <si>
    <t>Informe Primavera Hongos y Líquenes - Trazado Alternativo LTE (Preliminar)</t>
  </si>
  <si>
    <t>Estación Verano Hongos y Líquenes</t>
  </si>
  <si>
    <t>Preparación de campaña Verano Hongos y Líquenes - Trazado Alternativo LTE</t>
  </si>
  <si>
    <t>Trabajos en terreno Verano Hongos y Líquenes - Trazado Alternativo LTE</t>
  </si>
  <si>
    <t>Procesamiento de información de terreno Verano Hongos y Líquenes - Trazado Alternativo LTE</t>
  </si>
  <si>
    <t>Informe Verano Hongos y Líquenes - Trazado Alternativo LTE (Preliminar)</t>
  </si>
  <si>
    <t>Estación Primavera Animales Silvestres</t>
  </si>
  <si>
    <t>Preparación de campaña Primavera Animales Silvestres - Trazado Alternativo LTE</t>
  </si>
  <si>
    <t>Trabajos en terreno Primavera Animales Silvestres - Trazado Alternativo LTE</t>
  </si>
  <si>
    <t>Procesamiento de información de terreno Primavera Animales Silvestres - Trazado Alternativo LTE</t>
  </si>
  <si>
    <t>Informe Primavera Animales Silvestres - Trazado Alternativo LTE (Preliminar)</t>
  </si>
  <si>
    <t>Estación Verano Animales Silvestres</t>
  </si>
  <si>
    <t>Preparación de campaña Verano Animales Silvestres - Trazado Alternativo LTE</t>
  </si>
  <si>
    <t>Trabajos en terreno Verano Animales Silvestres - Trazado Alternativo LTE</t>
  </si>
  <si>
    <t>Procesamiento de información de terreno Verano Animales Silvestres - Trazado Alternativo LTE</t>
  </si>
  <si>
    <t>Informe Verano Animales Silvestres - Trazado Alternativo LTE (Preliminar)</t>
  </si>
  <si>
    <t>Arqueología</t>
  </si>
  <si>
    <t>Prospección Superficial e Informe Arqueología</t>
  </si>
  <si>
    <t>Preparación de campaña Prospección Sup. Arqueología - Trazado Alternativo LTE</t>
  </si>
  <si>
    <t>Trabajos en terreno Prospección Sup. Arqueología - Trazado Alternativo LTE</t>
  </si>
  <si>
    <t>Procesamiento de información de terreno Prospección Sup. Arqueología - Trazado Alternativo LTE</t>
  </si>
  <si>
    <t>Informe Prospección Sup. Arqueología - Trazado Alternativo LTE (Preliminar)</t>
  </si>
  <si>
    <t>Tendencia 8 - Control Operacional en Terreno</t>
  </si>
  <si>
    <t>Nota:</t>
  </si>
  <si>
    <t xml:space="preserve">Se presenta una segregación de las actividades vinculadas a campañas de terreno ya ejecutadas y aquellas que iniciaron el proceso de preparación.
</t>
  </si>
  <si>
    <t>La apertura de las actividades relacionadas con campañas de terreno se irá concretando progresivamente, en función del avance del proceso de preparación.</t>
  </si>
  <si>
    <t>CURVA S</t>
  </si>
  <si>
    <t>HH</t>
  </si>
  <si>
    <t>Fact.</t>
  </si>
  <si>
    <t>Avance %</t>
  </si>
  <si>
    <t>FASE</t>
  </si>
  <si>
    <t>Peso %</t>
  </si>
  <si>
    <t>Prog</t>
  </si>
  <si>
    <t>Real</t>
  </si>
  <si>
    <t>EIA</t>
  </si>
  <si>
    <t>PROGRAMADO</t>
  </si>
  <si>
    <t>REAL + FORECAST</t>
  </si>
  <si>
    <t>Av. Prog. Parcial (%) - R0</t>
  </si>
  <si>
    <t>Av. Prog. Acum. (%) - R0</t>
  </si>
  <si>
    <t>Av. Prog. Parcial (%) - R1</t>
  </si>
  <si>
    <t>Av. Prog. Acum. (%) - R1</t>
  </si>
  <si>
    <t>Av. Real + Forecast Parcial (%)</t>
  </si>
  <si>
    <t>Av.  Real + Forecast Acum. (%)</t>
  </si>
  <si>
    <t>Av. Prog Base</t>
  </si>
  <si>
    <t xml:space="preserve"> Av. Distribución Entregables 4-May</t>
  </si>
  <si>
    <t>Av. Real/Forecast</t>
  </si>
  <si>
    <t>PROGRAMA REV.1</t>
  </si>
  <si>
    <t>Avance Programado</t>
  </si>
  <si>
    <t>Avance En HH</t>
  </si>
  <si>
    <t>HH Parcial</t>
  </si>
  <si>
    <t>HH Acumuladas</t>
  </si>
  <si>
    <t>Avance real</t>
  </si>
  <si>
    <t>PROGRAMA SERVICIO REV.1</t>
  </si>
  <si>
    <t>Spreadsheet Field</t>
  </si>
  <si>
    <t>BL1 Labor Units</t>
  </si>
  <si>
    <t>Earned Value Labor Units</t>
  </si>
  <si>
    <t>Actual Labor Units</t>
  </si>
  <si>
    <t>Remaining Labor Units</t>
  </si>
  <si>
    <t>Programa R1 (HH)</t>
  </si>
  <si>
    <t>Programa R1 (%)</t>
  </si>
  <si>
    <t>Real R1 (HH)</t>
  </si>
  <si>
    <t>Real R1 (%)</t>
  </si>
  <si>
    <t>Forecast R1 (HH)</t>
  </si>
  <si>
    <t>Forecast R1 (%)</t>
  </si>
  <si>
    <t>Programado %</t>
  </si>
  <si>
    <t>Real%</t>
  </si>
  <si>
    <t>Forecast%</t>
  </si>
  <si>
    <t>PROGRAMA REV.0</t>
  </si>
  <si>
    <t>PROGRAMA SERVICIO REV.0</t>
  </si>
  <si>
    <t>INICIO</t>
  </si>
  <si>
    <t>CORTE</t>
  </si>
  <si>
    <t>Budgeted Labor Units</t>
  </si>
  <si>
    <t>Budgeted Labor Units (Acumulado)</t>
  </si>
  <si>
    <t>Av. Programado (%)</t>
  </si>
  <si>
    <t>Earned Value Labor Units (Acumulado)</t>
  </si>
  <si>
    <t>Curva Av. Real</t>
  </si>
  <si>
    <t>Remaining Labor Units (Acumulado)</t>
  </si>
  <si>
    <t>HISTROGRAMA SEMANAL</t>
  </si>
  <si>
    <t>Semana</t>
  </si>
  <si>
    <t>HH Prog</t>
  </si>
  <si>
    <t>FTE Parcial</t>
  </si>
  <si>
    <t>HH Real</t>
  </si>
  <si>
    <t>FTE Parcial Real</t>
  </si>
  <si>
    <t>GABINETE</t>
  </si>
  <si>
    <t>HH Prog Gabinete</t>
  </si>
  <si>
    <t>FTE Parcial Gabinete</t>
  </si>
  <si>
    <t>TERRENO</t>
  </si>
  <si>
    <t>HH Prog Terreno</t>
  </si>
  <si>
    <t>FTE Parcial Terreno</t>
  </si>
  <si>
    <t>Activity ID</t>
  </si>
  <si>
    <t>CMDIC AGP HH Terreno</t>
  </si>
  <si>
    <t>CMDIC AGP HH Oficina</t>
  </si>
  <si>
    <t>ACUM</t>
  </si>
  <si>
    <t>Total Acum</t>
  </si>
  <si>
    <t>Avance de Subcontratos</t>
  </si>
  <si>
    <t>Subcontrato</t>
  </si>
  <si>
    <t>Av. Físico
Programado</t>
  </si>
  <si>
    <t>Av. Físico
Real</t>
  </si>
  <si>
    <t>HH Cto.</t>
  </si>
  <si>
    <t>HH Total</t>
  </si>
  <si>
    <t>HH 
Plan</t>
  </si>
  <si>
    <t>HH 
Ganadas</t>
  </si>
  <si>
    <t>GEOBIOTA</t>
  </si>
  <si>
    <t>HIDROESTUDIOS</t>
  </si>
  <si>
    <t>DFM</t>
  </si>
  <si>
    <t>CONTROL ACÚSTICO</t>
  </si>
  <si>
    <t>PALEOCONSULTORES</t>
  </si>
  <si>
    <t>ARKA</t>
  </si>
  <si>
    <t>COSTA SUR</t>
  </si>
  <si>
    <t>AMYT</t>
  </si>
  <si>
    <t>SALIMAX</t>
  </si>
  <si>
    <t>PROAM</t>
  </si>
  <si>
    <t>ABOGADO</t>
  </si>
  <si>
    <t>PLATAFORMA DINÁMICA</t>
  </si>
  <si>
    <t>GEOPIXEL</t>
  </si>
  <si>
    <t>Total</t>
  </si>
  <si>
    <t>CONTRATO No PRI24045</t>
  </si>
  <si>
    <t>COMPAÑÍA DOÑA INÉS DE COLLAHUASI</t>
  </si>
  <si>
    <t xml:space="preserve"> REGISTRO DE TENDENCIAS</t>
  </si>
  <si>
    <r>
      <t>Tendencia Tipo</t>
    </r>
    <r>
      <rPr>
        <sz val="11"/>
        <color theme="1"/>
        <rFont val="Calibri"/>
        <family val="2"/>
        <scheme val="minor"/>
      </rPr>
      <t xml:space="preserve"> : Cambio de Alcance (SC) ; Evolución de Diseño (DE) ; Cambio de Precio (PC) ; Cambio Cantidades (CC) Condiciones de Terreno (ST) ; Transferencias (BT) ; Otro (O)</t>
    </r>
  </si>
  <si>
    <t xml:space="preserve"> Fecha de Corte : </t>
  </si>
  <si>
    <r>
      <t>Estado</t>
    </r>
    <r>
      <rPr>
        <sz val="11"/>
        <color theme="1"/>
        <rFont val="Calibri"/>
        <family val="2"/>
        <scheme val="minor"/>
      </rPr>
      <t xml:space="preserve"> : Potencial (P); Cancelados (C); Pendiente Eval Inicial(PEI);Pendiente Eval Detallada (PED); Emitido GP (EGP);Emitido Cliente (EC); Aprobados (A) ; Rechazado (R )</t>
    </r>
  </si>
  <si>
    <t>COSTO CLP</t>
  </si>
  <si>
    <t>Tendencia</t>
  </si>
  <si>
    <t>OC</t>
  </si>
  <si>
    <t xml:space="preserve"> Rev.</t>
  </si>
  <si>
    <t>Título</t>
  </si>
  <si>
    <t xml:space="preserve"> Tipo</t>
  </si>
  <si>
    <t>Estado</t>
  </si>
  <si>
    <t>Ruta</t>
  </si>
  <si>
    <t>Horas</t>
  </si>
  <si>
    <t>Costo
Directo</t>
  </si>
  <si>
    <t>Gastos Generales</t>
  </si>
  <si>
    <t>Utilidades</t>
  </si>
  <si>
    <t>Viajes y Estadía</t>
  </si>
  <si>
    <t>Costo
Subcontratos</t>
  </si>
  <si>
    <t>Fee
Subcontratos</t>
  </si>
  <si>
    <t>Descuento
Comercial</t>
  </si>
  <si>
    <t>GG</t>
  </si>
  <si>
    <t>Total CLP</t>
  </si>
  <si>
    <t>Alcance</t>
  </si>
  <si>
    <t>Observaciones</t>
  </si>
  <si>
    <t>N°</t>
  </si>
  <si>
    <t>Crítica</t>
  </si>
  <si>
    <t>Profesionales control operacional de terreno</t>
  </si>
  <si>
    <t>SC</t>
  </si>
  <si>
    <t>A</t>
  </si>
  <si>
    <t>NO</t>
  </si>
  <si>
    <t>C</t>
  </si>
  <si>
    <t>La presente tendencia detalla la incorporación del requerimiento de Collahuasi de tener un representante de WSP durante el desarrollo de las actividades de terreno de subcontratos de WSP, relacionados con el desarrollo de las 
campañas de líneas de base del EIA ACP Collahuasi, para que actúe de control operacional de terreno y que sea el nexo formal en terreno entre Collahuasi y WSP.</t>
  </si>
  <si>
    <t xml:space="preserve">15/05/25: Versión para revisión 
30/05/25: Tendencia fue emitida en Rev.1
04/06/25: Aprobación Collahuasi a Tendencia 1
</t>
  </si>
  <si>
    <t>Profesionales Control Operacional de Terreno (Extensión a Diciembre 25)</t>
  </si>
  <si>
    <t>Tendencia que complementa a Tendencia 1. Corresponde a las horas profesionales contempladas para la continuidad del rol de Control Operacional de Terreno, considerando 24 semanas de  trabajo (julio 25 a diciembre 25)</t>
  </si>
  <si>
    <t>Tendencia aprobada.</t>
  </si>
  <si>
    <t>Nuevas campañas de Línea de Base de Invertebrados Terrestres</t>
  </si>
  <si>
    <t>El Alcance original solicitado por Collahuasi contempló 1 campaña de terreno. 
La recomendación de equipo especialista es realizar 4 campañas, manteniendo así el criterios de 4 campañas para los distintos aspectos del medio biótico.
Por lo anterior, la Tendencia 3 incluye la cotización de 3 campañas adicionales de invertebrados terrestres.</t>
  </si>
  <si>
    <t xml:space="preserve">11/07/25: Tendencia fue emitida vía Aconex.
25/07/25. En reunión Ejecutiva del lunes 21/jul se informa a WSP que la versión Rev.B de esta Tendencia estaría en categoría Rechazada por Collahuasi. Sin embargo, a la fecha de cierre de este informe, no se había recibido la revisión de Collahuasi a esta Tendencia.
31/07/25: Se envía Rev.1 de Tendencia, actualizada según revisión de Collahuasi.
20/08/2025: Collahuasi emite Rechazo a versión Rev.1 de Tendencia 3. WSP revisará comentarios y emitirá nueva versión el 25/ago
27/08/2025: WSP emite versión Rev.2 de Tendencia 3
Tendencia en stand by por solicitud de WSP, hasta aclarar la situación del descuento comercial de última línea.
Con fecha 29/sep, Collahuasi aprueba Tendencia 3. </t>
  </si>
  <si>
    <t>Nuevas campañas de Línea de Base de Ecosistemas Acuáticos Continentales</t>
  </si>
  <si>
    <t>El Alcance original solicitado por Collahuasi contempló 1 campaña de terreno. 
La recomendación de equipo especialista es realizar, al menos, una campaña más. El número de nuevas campañas a contemplar se definirá en las próximas semanas por parte de Subcontrato Geobiota. 
Por lo anterior, la Tendencia 4 incluye la cotización de 3 campañas adicionales de ecosistemas acuáticos continentales.</t>
  </si>
  <si>
    <t xml:space="preserve">11/07/25: Tendencia fue emitida vía Aconex.
25/07/25. En reunión Ejecutiva del lunes 21/jul se informa a WSP que la versión Rev.B de esta Tendencia estaría en categoría Rechazada por Collahuasi. Sin embargo, a la fecha de cierre de este informe, no se había recibido la revisión de Collahuasi a esta Tendencia.
31/07/25: Se envía Rev.1 de Tendencia, actualizada según revisión de Collahuasi.
20/08/2025: Collahuasi emite Rechazo a versión Rev.1 de Tendencia 4. WSP revisará comentarios y emitirá nueva versión el 25/ago.
27/08/2025: WSP emite versión Rev.2 de Tendencia 4
Tendencia en stand by por solicitud de WSP, hasta aclarar la situación del descuento comercial de última línea.
Con fecha 22/sep, Collahuasi aprueba Tendencia 4
</t>
  </si>
  <si>
    <t>B</t>
  </si>
  <si>
    <t>Esfuerzos de terreno Adicionales (aspectos bióticos), campañas 2025</t>
  </si>
  <si>
    <r>
      <t>La Tendencia 5 incluye los esfuerzos de terreno asociados a la ampliación de las superficies a caracterizar como parte del</t>
    </r>
    <r>
      <rPr>
        <b/>
        <sz val="12"/>
        <rFont val="Arial"/>
        <family val="2"/>
      </rPr>
      <t xml:space="preserve"> Area de Estudio</t>
    </r>
    <r>
      <rPr>
        <sz val="12"/>
        <rFont val="Arial"/>
        <family val="2"/>
      </rPr>
      <t xml:space="preserve"> definida en el marco del Hito 5. Cabe indicar que la estimación económica de esfuerzos complementarios de terreno asociados a la ampliación del área a caracterizar considera las </t>
    </r>
    <r>
      <rPr>
        <b/>
        <sz val="12"/>
        <rFont val="Arial"/>
        <family val="2"/>
      </rPr>
      <t xml:space="preserve">estaciones de otoño, invierno y primavera de 2025, aplicando para las componentes plantas, animales silvestres, hongos y líquenes. </t>
    </r>
    <r>
      <rPr>
        <sz val="12"/>
        <rFont val="Arial"/>
        <family val="2"/>
      </rPr>
      <t xml:space="preserve">
De la misma forma, esta Tendencia incluye la estimación económica por esfuerzos adicionales para la ampliación del área de estudio definida en el </t>
    </r>
    <r>
      <rPr>
        <b/>
        <sz val="12"/>
        <rFont val="Arial"/>
        <family val="2"/>
      </rPr>
      <t>Hito 8</t>
    </r>
    <r>
      <rPr>
        <sz val="12"/>
        <rFont val="Arial"/>
        <family val="2"/>
      </rPr>
      <t xml:space="preserve">, incorporando los sistemas azonales que son parte de la Quebrada de Caya, además de la cuenca de Falla Pabellón y la Cuenca de Chusquina. Se incluye estimación por </t>
    </r>
    <r>
      <rPr>
        <b/>
        <sz val="12"/>
        <rFont val="Arial"/>
        <family val="2"/>
      </rPr>
      <t>terreno para Invierno y primavera 2025, para caracterizar las componentes plantas, animales silvestres, hongos, líquenes y ecosistemas acuáticos continentales.</t>
    </r>
    <r>
      <rPr>
        <sz val="12"/>
        <rFont val="Arial"/>
        <family val="2"/>
      </rPr>
      <t xml:space="preserve">  </t>
    </r>
  </si>
  <si>
    <t>03/10/2025: Se emite versión Rev.B de Tendencia 5 
09/10/2025: Se emite versión Rev.0 de Tendencia 5
28/10/2025: Se recibe versión 0 rechazada por Collahuasi.
13/11/2025: Se emite versión Rev. 1 de Tendencia 5.
26/11/2025: Se envía Tendencia 5 con las correcciones solicitadas, en versión PDF firmado y el archivo editable, además se adjunta una hoja de respuesta a cada uno de los comentarios enviados, donde se aclaran los criterios usados.
27/11/2025: CMDIC solicita revisar HH de procesamiento de información para la campaña de primavera.
30/12/2025: Tendencia aprobada por CMDIC</t>
  </si>
  <si>
    <t>Esfuerzos de terreno Adicionales (Arquelogía, aspectos bióticos), campañas 2025</t>
  </si>
  <si>
    <t>LTE ACP - Trazado Alternativo 
La presente propuesta considera el esfuerzo adicional en terreno para prospectar una alternativa de trazado correspondiente a la LTE cuya longitud alcanza los 20 kilómetros aproximadamente. La propuesta considera 2 temporadas (primavera 2025 y verano 2026) para los componentes bioticos. Los profesionales y turnos considerados son los siguientes: 
- Arqueología
- Plantas
- Fauna
- Hongos y Líquenes</t>
  </si>
  <si>
    <t>28/11/2025: Semite en versión Rev. B 
22/12/2025: TD Aprobada por CMDIC</t>
  </si>
  <si>
    <t>Descuento comercial</t>
  </si>
  <si>
    <t>La presente Tendencia incluye ajustes relacionados con el cálculo del Descuento Comercial aplicable en cada Tendencia. Esta Tendencia actualiza y regulariza el criterio de cálculo aplicado en las Tendencias 1 a la 6 de Descuento Comercial, considerando para el caso:
-  Excluir a los subcontratos de la aplicación de descuento comercial en todas las Tendencias, aplicando este criterio de manera retroactiva y para las siguientes Tendencia a presentar.
- Considerar un descuento comercial de última línea de 3% sobre el valor ofertado de WSP, aplicable sólo a los costos directos, gastos generales y utilidad de profesionales WSP, aplicando este criterio de manera retroactiva y para las siguientes Tendencia a presentar.</t>
  </si>
  <si>
    <t>TD en proceso de aprobación por CMDIC
02/02/2026: Tendencia Aprobada por CMDIC</t>
  </si>
  <si>
    <t>Continuidad Control Operacional del Terreno</t>
  </si>
  <si>
    <t>Continuidad Control Operacional del Terreno
La presente tendencia detalla la continuidad de la actividad de Control Operacional de Terreno, llevada a cabo por supervisores WSP, a realizarse durante las actividades de terreno de subcontratos de WSP, relacionados con el desarrollo de las campañas de líneas de base del EIA ACP Collahuasi. Estas actividades se estiman en 18 semanas, desde la semana del 26/enero 2026 a la ultima semana de mayo 2026. Los profesionales dedicados a esta labor serán la supervisión WSP en terreno, y serán el nexo formal en terreno entre Collahuasi y WSP.
Por lo anterior, WSP dispondrá de 2 profesionales en contraturno (1 profesional siempre en terreno) cada vez que se desarrollen trabajos de campañas de líneas de base del EIA ACP, en los sectores de Cordillera/Puerto.
Cabe indicar que esta Tendencia no modifica el programa de trabajo, debido a que corresponde a horas profesionales relacionadas con supervisión de actividades de terreno de actividades incluidas en la programación vigente.</t>
  </si>
  <si>
    <t>TD Emitida al cliente
04/02/2026: Tendencia Aprobada por CMDIC.</t>
  </si>
  <si>
    <t>Transferencia de Presupueto Brigada Canina</t>
  </si>
  <si>
    <t>BT</t>
  </si>
  <si>
    <t xml:space="preserve">Sitios de nidificación 
En la propuesta original, se consideró como parte de las metodologías de avifauna, realizar la búsqueda de nidos de golondrinas de mar y gaviota garuma mediante la implementación de una brigada canina consistente en la utilización de perros entrenados para la detección de nidos. Dado la imposibilidad de ejecutar esta metodología ya que no se dispone de los perros entrenados y certificados acorde a las exigencias de la guía del SEA publicada en mayo de 2025, la metodología es desarrollada por cuatro especialistas en aves quienes identifican en un área previamente determinada .
La metodología implementada por los profesionales corresponde a la realización de recorridos pedestres mediante transectos y barridos en una superficie de 300x300 metros, inspeccionado los distintos tipos de sustratos en busca de grietas, agujeros, paredes rocosas en faldeos de quebradas y otras estructuras potenciales para la nidificación de golondrinas de mar, gaviota garuma. Durante la prospección del ambiente en estos barridos se implementan también metodologías de inspección visual, detección olfativa, playback y uso de boroscopios para examinar cavidades. Complementario al barrido de aves, se realizarán recorridos pedestres en sectores que, mediante prospección visual o con binoculares, se identifiquen sustratos adecuados para las especies objetivo. En el caso de detectar presencia de cavidades, grietas o madrigueras adecuadas para la nidificación de golondrinas de mar, se aplica la metodología estándar para estas especies (detección olfativa, respuesta al playback y/o uso de boroscopio).  </t>
  </si>
  <si>
    <t>TD Emitida al cliente
13/02/2026: Tendencia Rechazada por CMDIC
01/04/2026: Tendencia Aprobada por CMDIC.</t>
  </si>
  <si>
    <t>Campaña de Verano Área de Estudio</t>
  </si>
  <si>
    <t>CAMPAÑA VERANO ÁREA DE ESTUDIO
Durante el desarrollo del Hito 5, se consideró la definición de un área de estudio que permitió delimitar una superficie a caracterizar para las componentes bióticas. Para lo anterior, se consideró la superficie proyectada por la ocupación de las obras, y también la superficie generada por los impactos funcionales derivados por la ampliación del rajo, específicamente su delimitación fue realizada considerando el modelo hidrogeológico disponible, el cual fue construido en base a un desarrollo de ingeniería FEL2. Esta delimitación permitió enfocar los esfuerzos en terreno para las componentes bióticas que deben cumplir con el levantamiento de información estacional y cuyos terrenos ya ejecutados, comprenden las campañas de otoño, invierno y primavera. _x000B_
Como los resultados de un modelo más avanzado que permita concluir el área de afectación hidrogeológica no está disponible aún, no es factible definir el área de influencia, lo cual no será factible de realizar hasta contar con información que le permite precisar las condiciones de borde del modelo hidrogeológico.  
Con el objetivo de mantener la continuidad en el esfuerzo de muestreo estacional, se adjunta la presente tendencia correspondiente a la propuesta económica para la campaña de verano, considerando la misma área de estudio realizada en campañas anteriores.</t>
  </si>
  <si>
    <t>29/01/2026: TD Emitida al cliente
18/02/2026: TD rechazada por el cliente.
01/04/2026: Tendencia Aprobada por CMDIC.</t>
  </si>
  <si>
    <t>Estudio de Capacidad de Carga</t>
  </si>
  <si>
    <t>EC</t>
  </si>
  <si>
    <t xml:space="preserve">Objetivos
Los objetivos del estudio corresponden a: 
1. Estimar la capacidad de carga animal de pastizales, en el área de estudio actualmente utilizada para los levantamientos de flora y vegetación asociada a las quebradas y de las cuales se tiene información relacionada al uso de comunidades indígenas. 
2. Estimar la carga animal actual sobre la base de información de censos de animales que utilizan los terrenos de pastoreo. 
3. Sobre la base a la información anterior, estimar un indicador de la intensidad del uso de los pastizales. 
Para cumplir con los objetivos anteriores, se utilizará los datos obtenidos para la línea de base de plantas y se efectuará un análisis espaciotemporal de imágenes de satelitales disponibles, para determinar perfiles de NDVI de los diferentes tipos de pastizales que sea posible diferenciar. A partir de esta información, se estimará las variaciones temporales de la cobertura y el crecimiento vegetal, mediante la aplicación del modelo de Monteith (Gallego et al., 20171; Baldassini et al., 20122). Conocidas las curvas promedio de crecimiento de cada tipo de pastizal y aplicando un método de integración numérica, se estimará la producción promedio anual de materia seca (PMSA, kg ha-1), la cual se utilizará a su vez para determinar la capacidad de carga (CC) expresada en Unidades animales-mes, según la ecuación siguiente: 
'𝐶𝐶=(𝑃𝑀𝑆∗𝑃𝑆𝑃∗𝐹𝑈𝐴)/365  [Ec. 1] 
En la Ec. 1, PSP es la fracción de especies palatables y FUA es el factor de uso apropiado (~35% para praderas y matorrales de zonas áridas (Holechek, 1988). La información anterior será complementada con literatura e información de vegetación levantada por la Línea de Base de Plantas.
Se analizarán los censos ganaderos existentes, determinado el número de animales de diferentes categorías y el periodo de uso de los pastizales. Esta información será transformada a Unidades Animales (UA), con el propósito de establecer la carga ganadera actual del sector y compararla con la capacidad de carga, para así determinar la intensidad de uso de los pastizales. </t>
  </si>
  <si>
    <t>Campaña Adicional de Otoño</t>
  </si>
  <si>
    <t>P</t>
  </si>
  <si>
    <t xml:space="preserve">Campaña Complementaria
Se propone realizar una campaña complementaria para las subcomponentes; plantas, fauna, hongos, líquenes, y sistemas azonales (humedales), este último punto es para reforzar algunos sectores que no fue factible completar información de suelo en época estival por congelamiento.  El objetivo es robustecer el muestreo realizado en la campaña de otoño 2025 considerando el bajo rendimiento de puntos realizados en comparación de campañas de invierno, primavera y verano. Esta campaña complementaria permitirá aumentar la cobertura de las estaciones de muestreo disminuyendo el error de extrapolación, permitiendo tener una mayor precisión de la base de datos obtenida en campañas anteriores, así como  realizar réplicas en sectores con mayor diversidad de especies, lo cual permite, a su vez, realizar análisis estadísticos sólidos y tener datos comparables entre estaciones (según los lineamientos sugeridos en la Guía Metodologica para la Descripción de Ecosistemas Terrestres. SEA, 2025).
Se ha considerado de manera simultanea, realizar un esfuerzo de muestreo en áreas adicionadas en la campaña de verano, por lo cual se ha considerado pertinente realizar campaña de otoño en estos sectores con el objetivo de contar con datos de terreno de, por lo menos, dos campañas, igualando el esfuerzo de muestreo estacional realizado al área de estudio. Cabe indicar que, en verano, se realizó una campaña extra de fauna (Turno 4) con una cuadrilla mixta (vertebrados e invertebrados) para completar sector del tranque de relaves que quedo sin esfuerzo de muestreo en las campañas realizadas para esta estación, por lo cual se incluye en esta Tendencia las horas de especialistas en terreno (dos especialistas y 5 días efectivos de terreno). En la hoja 4, se detalla el esfuerzo de muestreo por componente. No se consideran HH de informe, ya que estas se incluyen en la actualización del informe de línea de base en REV.B </t>
  </si>
  <si>
    <t>Áreas Adicionales (Arqueología y Medio Biótico)</t>
  </si>
  <si>
    <t xml:space="preserve">Arqueología
Se considera una prospección superficial con transectas cada 25 metros en un total de 1.365,4 hectáreas, además en la zona que ya cuenta con prospección superficial con transectas cada 50 metros, se consideran transectas intercaladas a las existentes, esto en una superficie de 271,7 hecáreas. Al total de ambas superficies (1.637 ha) se ha descontado la superficie que quedó por prospectar en las campalas anteriores (964,5 ha), por lo que la superficie adicional corresponde a 672,6 hectárea, es decir que la presente estimación es para cubrir la superficie adicional. Además se considera una superficie de 115 hectáreas asociadas a la variante de la ruta A-97.
_x000B_Se consideran 5,25 turnos en una jornada de 7x7 con 12 horas de trabajo diario de 6 profesionales por turno.
Además se considera la prospección de 115 hectáras asociadas a la variante de la Ruta A-97 con una duración de 0,5 turno, a continuación del levantamiento de las 672,6 hectáreas.
Campaña áreas adicionales (Campañas Bióticas)
Se ha considerado de manera independiente a las campañas complementarias, realizar un esfuerzo de muestreo en áreas adicionadas en la campaña de verano, por lo cual se ha considerado pertinente realizar campaña de otoño e invierno en estos sectores con el objetivo de contar con datos de terreno de, por lo menos, tres campañas, igualando el esfuerzo de muestreo estacional realizado al área de estudio.  Por lo cual el detalle de HH ha considerado campaña de otoño + campaña de invierno. Cabe indicar que en verano, se realizará una campaña de fauna con una cuadrilla mixta (vertebrados e invertebrados) para completar sector del tranque de relaves que quedo sin esfuerzo de muestreo en las campañas realizadas para esta estación. En la hoja 4, se detalla el esfuerzo de muestreo por componente. 
Campaña ruta proyectada A-97 (Campañas Bióticas)
La campaña correspondiente a la ruta A-97, fuera de faenas, aun no esta segura su incorporación al proyecto, por lo cual se ha cotizado de manera independiente. La campaña en este sector, ha considerado realizar por lo menos tres campañas (otoño, invierno y primavera) con el objetivo de igualr esfuerzo de muestreo de otros sectores. En la hoja 4, se detalla el esfuerzo de muestreo por componente.  </t>
  </si>
  <si>
    <t>Campaña Pozos de Sondeo</t>
  </si>
  <si>
    <t>Campaña Pozos de Sondeo, 
Se requiere realizar un aumento en el presupuesto de ejecución de pozos de sondeo, ya que el contrato origianl sólo cuenta con el presupuesto para 200 pozos, sin embargo según los FSA N°1 (142 pozos), N°2 (237 pozos) y N°3 (333 pozos preliminar), la cantidad total de pozos a realizar es de 712, por lo que el presupuesto de aumento es por 512 pozos. A esto se le debe incluir la empresa subcontratista que incluirá al personal auxiliar (jornales) e implementos para trabajo de terreno.</t>
  </si>
  <si>
    <t>Campaña para LdB Geología, Geomorfología y Riesgos Geológicos</t>
  </si>
  <si>
    <t>Campaña GGR
Tendencia asociada a tareas complementarias para la elaboración de la línea de Base de Geología, Geomorfología y Riesgos Geológicos identificadas en el anpalisis de brechas (Hito 4).</t>
  </si>
  <si>
    <t>Estudio de Felinos</t>
  </si>
  <si>
    <t xml:space="preserve">ESTUDIO DE FELINOS
A partir de la evidencia obtenida durante la campaña de otoño 2025 en el AE del proyecto, donde fue posible detectar a un individuo de gato colocolo (Leopardus colocolo) mediante cámara trampa, específicamente en el sector cordillera, en las inmediaciones del campamento Pioneros (aproximadamente a 1,5 km), se propone realizar un estudio de felinos, consistente en un seguimiento continuo mediante la instalación de cámaras trampas en ambientes propicios para el desarrollo de felinos, las cuales permanecerán hasta la próxima campañ estacional (verano) en la cual serán retiradas y se realizará el análisis de registros. Lo anterior se respalda en función de algunos estudios reportan la presencia de esta especie en las inmediaciones del proyecto y sectores aledaños, específicamente en quebradas del área sur, como es el caso de las quebradas de Mal Paso y Ceusis, entre otras (Castro-Pastene, 2016), mientras que la revisión de antecedentes de Línea de base del EIA 2021 (EIA “Desarrollo de Infraestructura y Mejoramiento de Capacidad Productiva de Collahuasi”), reportan la presencia mediante evidencia indirecta para gato andino (Leopardus jacobita) en los sectores de Huinquintipa y cercano al tranque de relaves (Figura 1‑2). Ambas especies de felino se encuentran en categoría de conservación, siendo el gato colocolo catalogada como casi amenazada (NT), mientras que el gato andino está clasificado como especie En Peligro. Adicionalmente se han obtenido registros indirectos de puma (Puma concolor) en el área del proyecto, lo que, sumado a la información obtenida de la literatura, que señala su presencia en el altiplano de la región de Tarapacá (Leichtle, 2013; Leichtle et al, 2016), permite extender este estudio como especie relevante, considerando su categoría de conservación como Casi Amenazada (NT). </t>
  </si>
  <si>
    <t>Monitoreo MPS</t>
  </si>
  <si>
    <t>En función de la nueva "Guía para la predicción y evaluación de impactos sobre ecosistemas terrestres" (agosto, 2025), se requiere incorporar mediciones de MPS en el sector cordillera, ductos alto (por Metharme lanata y vegetación azonal) y sector pampa tamarugal.</t>
  </si>
  <si>
    <t>Viajes y Estadia a Tarifas Unitarias</t>
  </si>
  <si>
    <t>Viajes y Estadia a Tarifas Unitarias 
Gastos reembolsables adicionales</t>
  </si>
  <si>
    <t>TOTAL APROBADOS (A)</t>
  </si>
  <si>
    <t>TOTAL POTENCIAL (P)</t>
  </si>
  <si>
    <t>TOTAL RECHAZADOS (R)</t>
  </si>
  <si>
    <t>TOTAL EMITIDO CLIENTE (EC)</t>
  </si>
  <si>
    <t>TOTAL PENDIENTE EVAL INICIAL (PEI)</t>
  </si>
  <si>
    <t>TOTAL PENDIENTE EVAL DETALLADA (PED)</t>
  </si>
  <si>
    <t>TOTAL CANCELADOS (C)</t>
  </si>
  <si>
    <t>TOTAL ESTADO DE TENDENCIAS</t>
  </si>
  <si>
    <t>TOTAL CAMBIO DE ALCANCE ( SC )</t>
  </si>
  <si>
    <t>TOTAL EVOLUCION DE DISEÑO ( DE )</t>
  </si>
  <si>
    <t>TOTAL CAMBIOS DE PRECIO ( PC )</t>
  </si>
  <si>
    <t>TOTAL CONDICIONES DE TERRENO ( ST )</t>
  </si>
  <si>
    <t>TOTAL TRANSFERENCIA DE PRESUPUESTO ( BT )</t>
  </si>
  <si>
    <t>TOTAL OTROS ( O )</t>
  </si>
  <si>
    <t>TOTAL TIPO DE TENDENCIAS</t>
  </si>
  <si>
    <t>Area (CLF$)</t>
  </si>
  <si>
    <t>Presupuesto Original</t>
  </si>
  <si>
    <t>Cambios Aprobados</t>
  </si>
  <si>
    <t>Presupuesto Actualizado</t>
  </si>
  <si>
    <t>Pagado a la Fecha</t>
  </si>
  <si>
    <t>Area (CLF$m)</t>
  </si>
  <si>
    <t>Costo Directo</t>
  </si>
  <si>
    <t>Costo Subcontratos</t>
  </si>
  <si>
    <t>Fee Subcontratos</t>
  </si>
  <si>
    <t>Descuento Comercial</t>
  </si>
  <si>
    <t>Total Contrato</t>
  </si>
  <si>
    <t xml:space="preserve">Total </t>
  </si>
  <si>
    <t>Tendencias en Rev. de CMDIC</t>
  </si>
  <si>
    <t>Potenciales Cambios</t>
  </si>
  <si>
    <t xml:space="preserve">Forecast </t>
  </si>
  <si>
    <t>C=A+B</t>
  </si>
  <si>
    <t>D</t>
  </si>
  <si>
    <t>E</t>
  </si>
  <si>
    <t>F=C+D+E</t>
  </si>
  <si>
    <t xml:space="preserve">Total Contrato </t>
  </si>
  <si>
    <t>Cantidad
(*)</t>
  </si>
  <si>
    <t>Periodo (Semana)</t>
  </si>
  <si>
    <t>Acumulado</t>
  </si>
  <si>
    <t>Rev. B</t>
  </si>
  <si>
    <t>Rev. 0 ó Superior</t>
  </si>
  <si>
    <t>EL</t>
  </si>
  <si>
    <t>PG</t>
  </si>
  <si>
    <t>DW</t>
  </si>
  <si>
    <t>EA</t>
  </si>
  <si>
    <t>IN</t>
  </si>
  <si>
    <t>ME</t>
  </si>
  <si>
    <t>MT</t>
  </si>
  <si>
    <t>NS</t>
  </si>
  <si>
    <t>PP</t>
  </si>
  <si>
    <t>RS</t>
  </si>
  <si>
    <t>HITO</t>
  </si>
  <si>
    <t>TIPO</t>
  </si>
  <si>
    <t>NOMBRE Y/O DESCRIPCIÓN</t>
  </si>
  <si>
    <t>PLAN</t>
  </si>
  <si>
    <t>ACTUAL</t>
  </si>
  <si>
    <t>Contractual</t>
  </si>
  <si>
    <t>Listado de Entregables Línea Base</t>
  </si>
  <si>
    <t>Programa de Trabajo del Servicio</t>
  </si>
  <si>
    <t>Término acreditación empresa (WSP - Geobiota)</t>
  </si>
  <si>
    <t>Revisión y evaluación de la información existente</t>
  </si>
  <si>
    <t>Determinación y justificación del AI para cada Componente Ambiental</t>
  </si>
  <si>
    <t>Metodología para el desarrollo de Líneas de Base (componentes críticos)</t>
  </si>
  <si>
    <t>Multable</t>
  </si>
  <si>
    <t>Inicio Línea de Base en terreno</t>
  </si>
  <si>
    <t>Ejecución taller de Identificación de los aspectos críticos del Proyecto y estrategia para abordarlos</t>
  </si>
  <si>
    <t>Metodología y criterios para la Evaluación de Impactos e identificación preliminar de impactos significativos y estrategia para abordarlos</t>
  </si>
  <si>
    <t>Término Línea de Base en terreno</t>
  </si>
  <si>
    <t>Término elaboración EIA (rev0)</t>
  </si>
  <si>
    <t>Ingreso del EIA al SEIA</t>
  </si>
  <si>
    <t>PPT para Presentación del proyecto a los Servicios</t>
  </si>
  <si>
    <t>LOG DE RFI</t>
  </si>
  <si>
    <t>RFI N°</t>
  </si>
  <si>
    <t>N° WSP</t>
  </si>
  <si>
    <t>Rev.</t>
  </si>
  <si>
    <t>Transmittal Envío</t>
  </si>
  <si>
    <t>Fecha 
Envío</t>
  </si>
  <si>
    <t>Estatus</t>
  </si>
  <si>
    <t>Transmittal
Respuesta</t>
  </si>
  <si>
    <t>Fecha Respuesta</t>
  </si>
  <si>
    <t>477-PRI24045-000-040-RI-0001</t>
  </si>
  <si>
    <t>MCO0019-J- 00000-GL-RFI- 00001</t>
  </si>
  <si>
    <t>Solicitud de Información N°001 - Solicitud de medidas y compromisos ambientales a modificar</t>
  </si>
  <si>
    <t>WSP_SA-TRN-000024</t>
  </si>
  <si>
    <t>Cerrada</t>
  </si>
  <si>
    <t>477-PRI24045-000-040-RI-0002</t>
  </si>
  <si>
    <t>MCO0019-J- 00000-GL-RFI- 00002</t>
  </si>
  <si>
    <t>Solicitud de información para el desarrollo de los PAS asociados al Proyecto</t>
  </si>
  <si>
    <t>WSP_SA-TRN-000032</t>
  </si>
  <si>
    <t>CMDIC-TRN-000073</t>
  </si>
  <si>
    <t>477-PRI24045-000-040-RI-0003</t>
  </si>
  <si>
    <t>MCO0019-J- 00000-GL-RFI- 00003</t>
  </si>
  <si>
    <t>Información para el desarrollo de la descripción de proyectos</t>
  </si>
  <si>
    <t>WSP_SA-TRN-000037</t>
  </si>
  <si>
    <t>CMDIC-TRN-000076</t>
  </si>
  <si>
    <t>477-PRI24045-000-040-RI-0004</t>
  </si>
  <si>
    <t>CMDIC-TRN-000077</t>
  </si>
  <si>
    <t>477-PRI24045-000-040-RI-0005</t>
  </si>
  <si>
    <t>CMDIC-TRN-000078</t>
  </si>
  <si>
    <t>477-PRI24045-000-040-RI-0006</t>
  </si>
  <si>
    <t>CMDIC-TRN-000079</t>
  </si>
  <si>
    <t>477-PRI24045-000-040-RI-0007</t>
  </si>
  <si>
    <t>CMDIC-TRN-000080</t>
  </si>
  <si>
    <t>477-PRI24045-000-040-RI-0008</t>
  </si>
  <si>
    <t>CMDIC-TRN-000081</t>
  </si>
  <si>
    <t>477-PRI24045-000-040-RI-0009</t>
  </si>
  <si>
    <t>CMDIC-TRN-000082</t>
  </si>
  <si>
    <t>477-PRI24045-000-040-RI-0010</t>
  </si>
  <si>
    <t>CMDIC-TRN-000083</t>
  </si>
  <si>
    <t>477-PRI24045-000-040-RI-0011</t>
  </si>
  <si>
    <t>CMDIC-TRN-000084</t>
  </si>
  <si>
    <t>477-PRI24045-000-040-RI-0012</t>
  </si>
  <si>
    <t>CMDIC-TRN-000085</t>
  </si>
  <si>
    <t>MCO0019-J- 00000-GL-RFI- 00004</t>
  </si>
  <si>
    <t>Solicitud de información para cumplimiento del Hito CMDIC Entrega intermedia de ingeniería FEL-3</t>
  </si>
  <si>
    <t>WSP_SA-TRN-000070</t>
  </si>
  <si>
    <t>CMDIC-TRN-000146</t>
  </si>
  <si>
    <t>MCO0019-J- 00000-GL-RFI- 00005</t>
  </si>
  <si>
    <t>Solicitud Matriz Sistematizada de Compromisos Ambientales</t>
  </si>
  <si>
    <t>WSP_SA-TRN-000094</t>
  </si>
  <si>
    <t>CMDIC-TRN-000164</t>
  </si>
  <si>
    <t>MCO0019-J- 00000-GL-RFI- 00006</t>
  </si>
  <si>
    <t>Solicitud Entregables Ingeniería FEL 2 Proyecto IGP Collahusi</t>
  </si>
  <si>
    <t>CMDIC-TRN-000162</t>
  </si>
  <si>
    <t>MCO0019-J- 00000-GL-RFI- 00007</t>
  </si>
  <si>
    <t>Solicitud de Información Contrto PRI24045 N°007 - Antecedentes Para Estudio Lumínico</t>
  </si>
  <si>
    <t>WSP_SA-TRN-000102</t>
  </si>
  <si>
    <t>CMDIC-TRN-000165</t>
  </si>
  <si>
    <t>MCO0019-J- 00000-GL-RFI- 00008</t>
  </si>
  <si>
    <t>Solicitud de Información Contrato PRI24045 N°008 - Calidad del Aire</t>
  </si>
  <si>
    <t>WSP_SA-TRN-000155</t>
  </si>
  <si>
    <t>CMDIC-TRN-000273</t>
  </si>
  <si>
    <t>MCO0019-J- 00000-GL-RFI- 00009</t>
  </si>
  <si>
    <t>Solicitud de Información Contrato PRI24045 N°009 - Cumplimiento del Hito CMDIC Entrega intermedia de ingeniería FEL 3</t>
  </si>
  <si>
    <t>WSP_SA-TRN-000156</t>
  </si>
  <si>
    <t>CMDIC-TRN-000260</t>
  </si>
  <si>
    <t>MCO0019-J- 00000-GL-RFI- 00010</t>
  </si>
  <si>
    <t>Solicitud de información para cumpliemiento del Hito CMDIC Entrega intermedia de ingeniería FEL3</t>
  </si>
  <si>
    <t>WSP_SA-TRN-000164</t>
  </si>
  <si>
    <t>Abierta</t>
  </si>
  <si>
    <t>MCO0019-J- 00000-GL-RFI- 00011</t>
  </si>
  <si>
    <t>Solicitud de información Contrato PRI24045 N°11 - Descripción de Proyectos</t>
  </si>
  <si>
    <t>WSP_SA-TRN-000172</t>
  </si>
  <si>
    <t>MCO0019-J- 00000-GL-RFI- 00012</t>
  </si>
  <si>
    <t>Solicitud de Información para el desarrollo de los PAS asociados al Proyecto.</t>
  </si>
  <si>
    <t>Enviada por correo</t>
  </si>
  <si>
    <t>477-PRI24045-000-040-RI-0013</t>
  </si>
  <si>
    <t>MCO0019-J- 00000-GL-RFI- 00013</t>
  </si>
  <si>
    <t>Solicitud de información para el desarrollo de la Descripción de Proyectos</t>
  </si>
  <si>
    <t>In case any cell is highlighted in Red, that means the data is not exported correctly for that cell as it has exceeded the excel limit of 32767 characters</t>
  </si>
  <si>
    <t>P477 Elaboración EIA 4ta Línea</t>
  </si>
  <si>
    <t>WSP Ambiental S.A</t>
  </si>
  <si>
    <t>Exportar búsqueda a Excel</t>
  </si>
  <si>
    <t>Generado por:</t>
  </si>
  <si>
    <t xml:space="preserve"> Juan Jofre, WSP Ambiental S.A</t>
  </si>
  <si>
    <t>Generado el:</t>
  </si>
  <si>
    <t>jueves 19 de febrero de 2026 4:47:04</t>
  </si>
  <si>
    <t>Número de resultados:856</t>
  </si>
  <si>
    <t>Resultados seleccionados:856</t>
  </si>
  <si>
    <t>Mostrando resultado 1 hasta 856</t>
  </si>
  <si>
    <t>Archivo</t>
  </si>
  <si>
    <t>No. de documento</t>
  </si>
  <si>
    <t>Revisión</t>
  </si>
  <si>
    <t>Creado por</t>
  </si>
  <si>
    <t>Fecha de modificación</t>
  </si>
  <si>
    <t>Nombre de archivo</t>
  </si>
  <si>
    <t>WBS</t>
  </si>
  <si>
    <t>Función</t>
  </si>
  <si>
    <t>Tipo</t>
  </si>
  <si>
    <t>Categoría</t>
  </si>
  <si>
    <t>N° de Contrato / OC</t>
  </si>
  <si>
    <t>Bloquear</t>
  </si>
  <si>
    <t>Transmitido</t>
  </si>
  <si>
    <t>Transmitido en</t>
  </si>
  <si>
    <t>N/A</t>
  </si>
  <si>
    <t>477-PRI24045-000-010-ME-2044</t>
  </si>
  <si>
    <t>Minuta Reunión Técnica 44 de 72</t>
  </si>
  <si>
    <t>'-</t>
  </si>
  <si>
    <t>Placeholder</t>
  </si>
  <si>
    <t>000 General</t>
  </si>
  <si>
    <t>010 Medio ambiente - Medio ambiente General</t>
  </si>
  <si>
    <t>Minuta de reunión</t>
  </si>
  <si>
    <t>Línea Base</t>
  </si>
  <si>
    <t>PRI24045-Wsp-EIA Proyecto IGP</t>
  </si>
  <si>
    <t>No</t>
  </si>
  <si>
    <t>false</t>
  </si>
  <si>
    <t>CMDIC-TRN-000104</t>
  </si>
  <si>
    <t>477-PRI24045-000-010-ME-2045</t>
  </si>
  <si>
    <t>Minuta Reunión Técnica 45 de 72</t>
  </si>
  <si>
    <t>477-PRI24045-000-010-ME-2046</t>
  </si>
  <si>
    <t>Minuta Reunión Técnica 46 de 72</t>
  </si>
  <si>
    <t>477-PRI24045-000-010-ME-2047</t>
  </si>
  <si>
    <t>Minuta Reunión Técnica 47 de 72</t>
  </si>
  <si>
    <t>477-PRI24045-000-010-ME-2048</t>
  </si>
  <si>
    <t>Minuta Reunión Técnica 48 de 72</t>
  </si>
  <si>
    <t>477-PRI24045-000-010-ME-2049</t>
  </si>
  <si>
    <t>Minuta Reunión Técnica 49 de 72</t>
  </si>
  <si>
    <t>477-PRI24045-000-010-ME-2050</t>
  </si>
  <si>
    <t>Minuta Reunión Técnica 50 de 72</t>
  </si>
  <si>
    <t>477-PRI24045-000-010-ME-2051</t>
  </si>
  <si>
    <t>Minuta Reunión Técnica 51 de 72</t>
  </si>
  <si>
    <t>477-PRI24045-000-010-ME-2052</t>
  </si>
  <si>
    <t>Minuta Reunión Técnica 52 de 72</t>
  </si>
  <si>
    <t>477-PRI24045-000-010-ME-2053</t>
  </si>
  <si>
    <t>Minuta Reunión Técnica 53 de 72</t>
  </si>
  <si>
    <t>477-PRI24045-000-010-ME-2054</t>
  </si>
  <si>
    <t>Minuta Reunión Técnica 54 de 72</t>
  </si>
  <si>
    <t>477-PRI24045-000-010-ME-2055</t>
  </si>
  <si>
    <t>Minuta Reunión Técnica 55 de 72</t>
  </si>
  <si>
    <t>477-PRI24045-000-010-ME-2056</t>
  </si>
  <si>
    <t>Minuta Reunión Técnica 56 de 72</t>
  </si>
  <si>
    <t>477-PRI24045-000-010-ME-2057</t>
  </si>
  <si>
    <t>Minuta Reunión Técnica 57 de 72</t>
  </si>
  <si>
    <t>477-PRI24045-000-010-ME-2058</t>
  </si>
  <si>
    <t>Minuta Reunión Técnica 58 de 72</t>
  </si>
  <si>
    <t>477-PRI24045-000-010-ME-2059</t>
  </si>
  <si>
    <t>Minuta Reunión Técnica 59 de 72</t>
  </si>
  <si>
    <t>477-PRI24045-000-010-ME-2060</t>
  </si>
  <si>
    <t>Minuta Reunión Técnica 60 de 72</t>
  </si>
  <si>
    <t>477-PRI24045-000-010-ME-2061</t>
  </si>
  <si>
    <t>Minuta Reunión Técnica 61 de 72</t>
  </si>
  <si>
    <t>477-PRI24045-000-010-ME-2062</t>
  </si>
  <si>
    <t>Minuta Reunión Técnica 62 de 72</t>
  </si>
  <si>
    <t>477-PRI24045-000-010-ME-2063</t>
  </si>
  <si>
    <t>Minuta Reunión Técnica 63 de 72</t>
  </si>
  <si>
    <t>477-PRI24045-000-010-ME-2064</t>
  </si>
  <si>
    <t>Minuta Reunión Técnica 64 de 72</t>
  </si>
  <si>
    <t>477-PRI24045-000-010-ME-2065</t>
  </si>
  <si>
    <t>Minuta Reunión Técnica 65 de 72</t>
  </si>
  <si>
    <t>477-PRI24045-000-010-ME-2066</t>
  </si>
  <si>
    <t>Minuta Reunión Técnica 66 de 72</t>
  </si>
  <si>
    <t>477-PRI24045-000-010-ME-2067</t>
  </si>
  <si>
    <t>Minuta Reunión Técnica 67 de 72</t>
  </si>
  <si>
    <t>477-PRI24045-000-010-ME-2068</t>
  </si>
  <si>
    <t>Minuta Reunión Técnica 68 de 72</t>
  </si>
  <si>
    <t>477-PRI24045-000-010-ME-2069</t>
  </si>
  <si>
    <t>Minuta Reunión Técnica 69 de 72</t>
  </si>
  <si>
    <t>477-PRI24045-000-010-ME-2070</t>
  </si>
  <si>
    <t>Minuta Reunión Técnica 70 de 72</t>
  </si>
  <si>
    <t>477-PRI24045-000-010-ME-2071</t>
  </si>
  <si>
    <t>Minuta Reunión Técnica 71 de 72</t>
  </si>
  <si>
    <t>477-PRI24045-000-010-ME-2072</t>
  </si>
  <si>
    <t>Minuta Reunión Técnica 72 de 72</t>
  </si>
  <si>
    <t>477-PRI24045-000-010-ME-3001</t>
  </si>
  <si>
    <t>Minuta Reunión con Autoridades 1 de 20</t>
  </si>
  <si>
    <t>477-PRI24045-000-010-ME-3002</t>
  </si>
  <si>
    <t>Minuta Reunión con Autoridades 2 de 20</t>
  </si>
  <si>
    <t>477-PRI24045-000-010-ME-3003</t>
  </si>
  <si>
    <t>Minuta Reunión con Autoridades 3 de 20</t>
  </si>
  <si>
    <t>477-PRI24045-000-010-ME-3004</t>
  </si>
  <si>
    <t>Minuta Reunión con Autoridades 4 de 20</t>
  </si>
  <si>
    <t>477-PRI24045-000-010-ME-3005</t>
  </si>
  <si>
    <t>Minuta Reunión con Autoridades 5 de 20</t>
  </si>
  <si>
    <t>477-PRI24045-000-010-ME-3006</t>
  </si>
  <si>
    <t>Minuta Reunión con Autoridades 6 de 20</t>
  </si>
  <si>
    <t>477-PRI24045-000-010-ME-3007</t>
  </si>
  <si>
    <t>Minuta Reunión con Autoridades 7 de 20</t>
  </si>
  <si>
    <t>477-PRI24045-000-010-ME-3008</t>
  </si>
  <si>
    <t>Minuta Reunión con Autoridades 8 de 20</t>
  </si>
  <si>
    <t>477-PRI24045-000-010-ME-3009</t>
  </si>
  <si>
    <t>Minuta Reunión con Autoridades 9 de 20</t>
  </si>
  <si>
    <t>477-PRI24045-000-010-ME-3010</t>
  </si>
  <si>
    <t>Minuta Reunión con Autoridades 10 de 20</t>
  </si>
  <si>
    <t>477-PRI24045-000-010-ME-3011</t>
  </si>
  <si>
    <t>Minuta Reunión con Autoridades 11 de 20</t>
  </si>
  <si>
    <t>477-PRI24045-000-010-ME-3012</t>
  </si>
  <si>
    <t>Minuta Reunión con Autoridades 12 de 20</t>
  </si>
  <si>
    <t>477-PRI24045-000-010-ME-3013</t>
  </si>
  <si>
    <t>Minuta Reunión con Autoridades 13 de 20</t>
  </si>
  <si>
    <t>477-PRI24045-000-010-ME-3014</t>
  </si>
  <si>
    <t>Minuta Reunión con Autoridades 14 de 20</t>
  </si>
  <si>
    <t>477-PRI24045-000-010-ME-3015</t>
  </si>
  <si>
    <t>Minuta Reunión con Autoridades 15 de 20</t>
  </si>
  <si>
    <t>477-PRI24045-000-010-ME-3016</t>
  </si>
  <si>
    <t>Minuta Reunión con Autoridades 16 de 20</t>
  </si>
  <si>
    <t>477-PRI24045-000-010-ME-3017</t>
  </si>
  <si>
    <t>Minuta Reunión con Autoridades 17 de 20</t>
  </si>
  <si>
    <t>477-PRI24045-000-010-ME-3018</t>
  </si>
  <si>
    <t>Minuta Reunión con Autoridades 18 de 20</t>
  </si>
  <si>
    <t>477-PRI24045-000-010-ME-3019</t>
  </si>
  <si>
    <t>Minuta Reunión con Autoridades 19 de 20</t>
  </si>
  <si>
    <t>477-PRI24045-000-010-ME-3020</t>
  </si>
  <si>
    <t>Minuta Reunión con Autoridades 20 de 20</t>
  </si>
  <si>
    <t>477-PRI24045-000-010-ME-4001</t>
  </si>
  <si>
    <t>Minuta Talleres (accionistas, CMDIC y GMAP) 1 de 10</t>
  </si>
  <si>
    <t>477-PRI24045-000-010-ME-4002</t>
  </si>
  <si>
    <t>Minuta Talleres (accionistas, CMDIC y GMAP) 2 de 10</t>
  </si>
  <si>
    <t>477-PRI24045-000-010-ME-4003</t>
  </si>
  <si>
    <t>Minuta Talleres (accionistas, CMDIC y GMAP) 3 de 10</t>
  </si>
  <si>
    <t>477-PRI24045-000-010-ME-4004</t>
  </si>
  <si>
    <t>Minuta Talleres (accionistas, CMDIC y GMAP) 4 de 10</t>
  </si>
  <si>
    <t>477-PRI24045-000-010-ME-4005</t>
  </si>
  <si>
    <t>Minuta Talleres (accionistas, CMDIC y GMAP) 5 de 10</t>
  </si>
  <si>
    <t>477-PRI24045-000-010-ME-4006</t>
  </si>
  <si>
    <t>Minuta Talleres (accionistas, CMDIC y GMAP) 6 de 10</t>
  </si>
  <si>
    <t>477-PRI24045-000-010-ME-4007</t>
  </si>
  <si>
    <t>Minuta Talleres (accionistas, CMDIC y GMAP) 7 de 10</t>
  </si>
  <si>
    <t>477-PRI24045-000-010-ME-4008</t>
  </si>
  <si>
    <t>Minuta Talleres (accionistas, CMDIC y GMAP) 8 de 10</t>
  </si>
  <si>
    <t>477-PRI24045-000-010-ME-4009</t>
  </si>
  <si>
    <t>Minuta Talleres (accionistas, CMDIC y GMAP) 9 de 10</t>
  </si>
  <si>
    <t>477-PRI24045-000-010-ME-4010</t>
  </si>
  <si>
    <t>Minuta Talleres (accionistas, CMDIC y GMAP) 10 de 10</t>
  </si>
  <si>
    <t>477-PRI24045-000-010-ME-5001</t>
  </si>
  <si>
    <t>Minuta Talleres de definición estratégicas 1 de 10</t>
  </si>
  <si>
    <t>477-PRI24045-000-010-ME-5002</t>
  </si>
  <si>
    <t>Minuta Talleres de definición estratégicas 2 de 10</t>
  </si>
  <si>
    <t>477-PRI24045-000-010-ME-5003</t>
  </si>
  <si>
    <t>Minuta Talleres de definición estratégicas 3 de 10</t>
  </si>
  <si>
    <t>477-PRI24045-000-010-ME-5004</t>
  </si>
  <si>
    <t>Minuta Talleres de definición estratégicas 4 de 10</t>
  </si>
  <si>
    <t>477-PRI24045-000-010-ME-5005</t>
  </si>
  <si>
    <t>Minuta Talleres de definición estratégicas 5 de 10</t>
  </si>
  <si>
    <t>477-PRI24045-000-010-ME-5006</t>
  </si>
  <si>
    <t>Minuta Talleres de definición estratégicas 6 de 10</t>
  </si>
  <si>
    <t>477-PRI24045-000-010-ME-5007</t>
  </si>
  <si>
    <t>Minuta Talleres de definición estratégicas 7 de 10</t>
  </si>
  <si>
    <t>477-PRI24045-000-010-ME-5008</t>
  </si>
  <si>
    <t>Minuta Talleres de definición estratégicas 8 de 10</t>
  </si>
  <si>
    <t>477-PRI24045-000-010-ME-5009</t>
  </si>
  <si>
    <t>Minuta Talleres de definición estratégicas 9 de 10</t>
  </si>
  <si>
    <t>477-PRI24045-000-010-ME-5010</t>
  </si>
  <si>
    <t>Minuta Talleres de definición estratégicas 10 de 10</t>
  </si>
  <si>
    <t>Minuta Talleres presentación Proyecto y devolución de LB 1 de 30</t>
  </si>
  <si>
    <t>Minuta Talleres presentación Proyecto y devolución de LB 2 de 30</t>
  </si>
  <si>
    <t>Minuta Talleres presentación Proyecto y devolución de LB 3 de 30</t>
  </si>
  <si>
    <t>Minuta Talleres presentación Proyecto y devolución de LB 4 de 30</t>
  </si>
  <si>
    <t>Minuta Talleres presentación Proyecto y devolución de LB 5 de 30</t>
  </si>
  <si>
    <t>Minuta Talleres presentación Proyecto y devolución de LB 6 de 30</t>
  </si>
  <si>
    <t>Minuta Talleres presentación Proyecto y devolución de LB 7 de 30</t>
  </si>
  <si>
    <t>Minuta Talleres presentación Proyecto y devolución de LB 8 de 30</t>
  </si>
  <si>
    <t>Minuta Talleres presentación Proyecto y devolución de LB 9 de 30</t>
  </si>
  <si>
    <t>Minuta Talleres presentación Proyecto y devolución de LB 10 de 30</t>
  </si>
  <si>
    <t>Minuta Talleres presentación Proyecto y devolución de LB 11 de 30</t>
  </si>
  <si>
    <t>Minuta Talleres presentación Proyecto y devolución de LB 12 de 30</t>
  </si>
  <si>
    <t>Minuta Talleres presentación Proyecto y devolución de LB 13 de 30</t>
  </si>
  <si>
    <t>Minuta Talleres presentación Proyecto y devolución de LB 14 de 30</t>
  </si>
  <si>
    <t>Minuta Talleres presentación Proyecto y devolución de LB 15 de 30</t>
  </si>
  <si>
    <t>Minuta Talleres presentación Proyecto y devolución de LB 16 de 30</t>
  </si>
  <si>
    <t>Minuta Talleres presentación Proyecto y devolución de LB 17 de 30</t>
  </si>
  <si>
    <t>Minuta Talleres presentación Proyecto y devolución de LB 18 de 30</t>
  </si>
  <si>
    <t>Minuta Talleres presentación Proyecto y devolución de LB 19 de 30</t>
  </si>
  <si>
    <t>Minuta Talleres presentación Proyecto y devolución de LB 20 de 30</t>
  </si>
  <si>
    <t>Minuta Talleres presentación Proyecto y devolución de LB 21 de 30</t>
  </si>
  <si>
    <t>Minuta Talleres presentación Proyecto y devolución de LB 22 de 30</t>
  </si>
  <si>
    <t>Minuta Talleres presentación Proyecto y devolución de LB 23 de 30</t>
  </si>
  <si>
    <t>Minuta Talleres presentación Proyecto y devolución de LB 24 de 30</t>
  </si>
  <si>
    <t>Minuta Talleres presentación Proyecto y devolución de LB 25 de 30</t>
  </si>
  <si>
    <t>Minuta Talleres presentación Proyecto y devolución de LB 26 de 30</t>
  </si>
  <si>
    <t>Minuta Talleres presentación Proyecto y devolución de LB 27 de 30</t>
  </si>
  <si>
    <t>Minuta Talleres presentación Proyecto y devolución de LB 28 de 30</t>
  </si>
  <si>
    <t>Minuta Talleres presentación Proyecto y devolución de LB 29 de 30</t>
  </si>
  <si>
    <t>Minuta Talleres presentación Proyecto y devolución de LB 30 de 30</t>
  </si>
  <si>
    <t>Minuta Talleres Evaluación de Impactos y discusión de Medidas 1 de 30</t>
  </si>
  <si>
    <t>Minuta Talleres Evaluación de Impactos y discusión de Medidas 2 de 30</t>
  </si>
  <si>
    <t>Minuta Talleres Evaluación de Impactos y discusión de Medidas 3 de 30</t>
  </si>
  <si>
    <t>Minuta Talleres Evaluación de Impactos y discusión de Medidas 4 de 30</t>
  </si>
  <si>
    <t>Minuta Talleres Evaluación de Impactos y discusión de Medidas 5 de 30</t>
  </si>
  <si>
    <t>Minuta Talleres Evaluación de Impactos y discusión de Medidas 6 de 30</t>
  </si>
  <si>
    <t>Minuta Talleres Evaluación de Impactos y discusión de Medidas 7 de 30</t>
  </si>
  <si>
    <t>Minuta Talleres Evaluación de Impactos y discusión de Medidas 8 de 30</t>
  </si>
  <si>
    <t>Minuta Talleres Evaluación de Impactos y discusión de Medidas 9 de 30</t>
  </si>
  <si>
    <t>Minuta Talleres Evaluación de Impactos y discusión de Medidas 10 de 30</t>
  </si>
  <si>
    <t>Minuta Talleres Evaluación de Impactos y discusión de Medidas 11 de 30</t>
  </si>
  <si>
    <t>Minuta Talleres Evaluación de Impactos y discusión de Medidas 12 de 30</t>
  </si>
  <si>
    <t>Minuta Talleres Evaluación de Impactos y discusión de Medidas 13 de 30</t>
  </si>
  <si>
    <t>Minuta Talleres Evaluación de Impactos y discusión de Medidas 14 de 30</t>
  </si>
  <si>
    <t>Minuta Talleres Evaluación de Impactos y discusión de Medidas 15 de 30</t>
  </si>
  <si>
    <t>Minuta Talleres Evaluación de Impactos y discusión de Medidas 16 de 30</t>
  </si>
  <si>
    <t>Minuta Talleres Evaluación de Impactos y discusión de Medidas 17 de 30</t>
  </si>
  <si>
    <t>Minuta Talleres Evaluación de Impactos y discusión de Medidas 18 de 30</t>
  </si>
  <si>
    <t>Minuta Talleres Evaluación de Impactos y discusión de Medidas 19 de 30</t>
  </si>
  <si>
    <t>Minuta Talleres Evaluación de Impactos y discusión de Medidas 20 de 30</t>
  </si>
  <si>
    <t>Minuta Talleres Evaluación de Impactos y discusión de Medidas 21 de 30</t>
  </si>
  <si>
    <t>Minuta Talleres Evaluación de Impactos y discusión de Medidas 22 de 30</t>
  </si>
  <si>
    <t>Minuta Talleres Evaluación de Impactos y discusión de Medidas 23 de 30</t>
  </si>
  <si>
    <t>Minuta Talleres Evaluación de Impactos y discusión de Medidas 24 de 30</t>
  </si>
  <si>
    <t>Minuta Talleres Evaluación de Impactos y discusión de Medidas 25 de 30</t>
  </si>
  <si>
    <t>Minuta Talleres Evaluación de Impactos y discusión de Medidas 26 de 30</t>
  </si>
  <si>
    <t>Minuta Talleres Evaluación de Impactos y discusión de Medidas 27 de 30</t>
  </si>
  <si>
    <t>Minuta Talleres Evaluación de Impactos y discusión de Medidas 28 de 30</t>
  </si>
  <si>
    <t>Minuta Talleres Evaluación de Impactos y discusión de Medidas 29 de 30</t>
  </si>
  <si>
    <t>Minuta Talleres Evaluación de Impactos y discusión de Medidas 30 de 30</t>
  </si>
  <si>
    <t>477-PRI24045-000-010-ME-8001</t>
  </si>
  <si>
    <t>477-PRI24045-000-010-ME-8002</t>
  </si>
  <si>
    <t>477-PRI24045-000-010-ME-8003</t>
  </si>
  <si>
    <t>477-PRI24045-000-010-ME-8004</t>
  </si>
  <si>
    <t>477-PRI24045-000-010-ME-8005</t>
  </si>
  <si>
    <t>477-PRI24045-000-010-ME-8006</t>
  </si>
  <si>
    <t>zip</t>
  </si>
  <si>
    <t>477-PRI24045-000-035-CE-0001</t>
  </si>
  <si>
    <t>Entrega documentos de Contrato firmados</t>
  </si>
  <si>
    <t>0</t>
  </si>
  <si>
    <t>Emitido para información</t>
  </si>
  <si>
    <t>Compañía Minera Doña Inés de Collahuasi SCM</t>
  </si>
  <si>
    <t>477-PRI24045-000-035-CE-0001_R0 Entrega documentos de Contrato firmados.zip</t>
  </si>
  <si>
    <t>035 Contratos y Adquisiciones - Contratos</t>
  </si>
  <si>
    <t>Carta</t>
  </si>
  <si>
    <t>CMDIC-TRN-000050</t>
  </si>
  <si>
    <t>pdf</t>
  </si>
  <si>
    <t>477-PRI24045-000-035-CE-0002</t>
  </si>
  <si>
    <t>Respuesta a carta 477-PRI24045-000-035-CL-0001 “Personal Clave Back Up Proyecto EIA ACP Collahuasi”</t>
  </si>
  <si>
    <t>477-PRI24045-000-035-CE-0002_R0 Respuesta a carta N 477-PRI24045-000-035-CL-0001.pdf</t>
  </si>
  <si>
    <t>CMDIC-TRN-000054</t>
  </si>
  <si>
    <t>477-PRI24045-000-035-CE-0003</t>
  </si>
  <si>
    <t>Aprobación Estado de Pago N° 01</t>
  </si>
  <si>
    <t>477-PRI24045-000-035-CE-0003_R0 Aprobación Estado de Pago N°01.zip</t>
  </si>
  <si>
    <t>CMDIC-TRN-000066</t>
  </si>
  <si>
    <t>477-PRI24045-000-035-CE-0004</t>
  </si>
  <si>
    <t>Entrega de Modelos Hidrogeológicos FEL 2</t>
  </si>
  <si>
    <t>477-PRI24045-000-035-CE-0004_R0 Entrega Modelos Hidrogeológicos FEL 2.pdf</t>
  </si>
  <si>
    <t>CMDIC-TRN-000071</t>
  </si>
  <si>
    <t>477-PRI24045-000-035-CE-0005</t>
  </si>
  <si>
    <t>Respuesta a carta 477-PRI24045-000-035-CL-0005 “Postergación Hito 8 Proyecto EIA ACP Collahuasi – Taller de aspectos críticos del Proyecto”</t>
  </si>
  <si>
    <t>477-PRI24045-000-035-CE-0005_R0 Respuesta a carta N 477-PRI24045-000-035-CL-0005.pdf</t>
  </si>
  <si>
    <t>CMDIC-TRN-000074</t>
  </si>
  <si>
    <t>477-PRI24045-000-035-CE-0006</t>
  </si>
  <si>
    <t>Respuesta a carta 477-PRI24045-000-035-CL-0006 “Personal Clave Back Up Proyecto EIA ACP Collahuasi”</t>
  </si>
  <si>
    <t>477-PRI24045-000-035-CE-0006_R0 Respuesta a carta N 477-PRI24045-000-035-CL-0006.pdf</t>
  </si>
  <si>
    <t>CMDIC-TRN-000087</t>
  </si>
  <si>
    <t>477-PRI24045-000-035-CE-0007</t>
  </si>
  <si>
    <t>Respuesta a carta 477-PRI24045-000-035-CL-0008 “Postergación Hito 8 Proyecto EIA ACP Collahuasi – Taller de aspectos críticos del Proyecto”</t>
  </si>
  <si>
    <t>477-PRI24045-000-035-CE-0007_R0 Respuesta a carta N 477-PRI24045-000-035-CL-0008.pdf</t>
  </si>
  <si>
    <t>477-PRI24045-000-035-CE-0008</t>
  </si>
  <si>
    <t>Respuesta a carta 477-PRI24045-000-035-CL-0009 “Postergación Hito 9 Proyecto EIA ACP Collahuasi – Taller análisis y verificación compromisos ambientales instrumentos anteriores”</t>
  </si>
  <si>
    <t>477-PRI24045-000-035-CE-0008_R0 Respuesta a carta N 477-PRI24045-000-035-CL-0009.pdf</t>
  </si>
  <si>
    <t>CMDIC-TRN-000100</t>
  </si>
  <si>
    <t>477-PRI24045-000-035-CE-0009</t>
  </si>
  <si>
    <t>Aprobación Estado de Pago N° 02</t>
  </si>
  <si>
    <t>477-PRI24045-000-035-CE-0009_R0 Aprobación Estado de Pago N°02.zip</t>
  </si>
  <si>
    <t>CMDIC-TRN-000102</t>
  </si>
  <si>
    <t>477-PRI24045-000-035-CE-0010</t>
  </si>
  <si>
    <t>Respuesta a carta 477-PRI24045-000-035-CL-0010 “Postergación Hito 9 Proyecto EIA ACP Collahuasi – Taller análisis y verificación compromisos ambientales instrumentos anteriores”</t>
  </si>
  <si>
    <t>477-PRI24045-000-035-CE-0010_R0 Respuesta a carta N 477-PRI24045-000-035-CL-0010.pdf</t>
  </si>
  <si>
    <t>CMDIC-TRN-000113</t>
  </si>
  <si>
    <t>477-PRI24045-000-035-CE-0011</t>
  </si>
  <si>
    <t>Respuesta a carta 477-PRI24045-000-035-CL-0011 “Postergación Hito 10 Proyecto EIA ACP Collahuasi – Identificación preliminar de los Impactos Significativos y Estrategia para Abordarlos”</t>
  </si>
  <si>
    <t>477-PRI24045-000-035-CE-0011_R0 Respuesta a carta N 477-PRI24045-000-035-CL-0011.pdf</t>
  </si>
  <si>
    <t>477-PRI24045-000-035-CE-0012</t>
  </si>
  <si>
    <t>Solicitud de reemplazo de Personal Clave – Jefe de Proyecto</t>
  </si>
  <si>
    <t>477-PRI24045-000-035-CE-0012_R0 Solicitud de reemplazo de Personal Clave  Jefe de Proyecto.pdf</t>
  </si>
  <si>
    <t>CMDIC-TRN-000119</t>
  </si>
  <si>
    <t>477-PRI24045-000-035-CE-0013</t>
  </si>
  <si>
    <t>Solicitud de información financiera – WSP Mining S.A.</t>
  </si>
  <si>
    <t>477-PRI24045-000-035-CE-0013_R0 Solicitud de información financiera  WSP Mining S.A_.pdf</t>
  </si>
  <si>
    <t>CMDIC-TRN-000124</t>
  </si>
  <si>
    <t>477-PRI24045-000-035-CE-0014</t>
  </si>
  <si>
    <t>Aprobación Estado de Pago N° 03</t>
  </si>
  <si>
    <t>477-PRI24045-000-035-CE-0014_R0 Aprobación Estado de Pago N°03.zip</t>
  </si>
  <si>
    <t>CMDIC-TRN-000130</t>
  </si>
  <si>
    <t>477-PRI24045-000-035-CE-0015</t>
  </si>
  <si>
    <t>Respuesta a carta 477-PRI24045-000-035-CL-0013 “Solicitud de Reemplazo Personal Clave Jefe de Proyecto”</t>
  </si>
  <si>
    <t>477-PRI24045-000-035-CE-0015_R0 Respuesta a carta N 477-PRI24045-000-035-CL-0013.pdf</t>
  </si>
  <si>
    <t>CMDIC-TRN-000137</t>
  </si>
  <si>
    <t>477-PRI24045-000-035-CE-0016</t>
  </si>
  <si>
    <t>Respuesta a carta 477-PRI24045-000-035-CL-0015 “Propuesta resolución descuento comercial en Tendencias para el servicio”</t>
  </si>
  <si>
    <t>477-PRI24045-000-035-CE-0016_R0 Respuesta a carta N 477-PRI24045-000-035-CL-0015.pdf</t>
  </si>
  <si>
    <t>CMDIC-TRN-000149</t>
  </si>
  <si>
    <t>477-PRI24045-000-035-CE-0017</t>
  </si>
  <si>
    <t>Respuesta a carta 477-PRI24045-000-035-CL-0016 “Propuesta Cambio Personal Clave – Jefe de Proyecto”</t>
  </si>
  <si>
    <t>477-PRI24045-000-035-CE-0017_R0 Respuesta a carta N 477-PRI24045-000-035-CL-0016.pdf</t>
  </si>
  <si>
    <t>CMDIC-TRN-000148</t>
  </si>
  <si>
    <t>477-PRI24045-000-035-CE-0018</t>
  </si>
  <si>
    <t>Aprobación Estado de Pago N° 04</t>
  </si>
  <si>
    <t>477-PRI24045-000-035-CE-0018_R0 Aprobación Estado de Pago N04.zip</t>
  </si>
  <si>
    <t>CMDIC-TRN-000158</t>
  </si>
  <si>
    <t>477-PRI24045-000-035-CE-0019</t>
  </si>
  <si>
    <t>Aprobación utilización de datos línea de base</t>
  </si>
  <si>
    <t>477-PRI24045-000-035-CE-0019_R0 Aprobación utilización de datos línea de base.pdf</t>
  </si>
  <si>
    <t>CMDIC-TRN-000180</t>
  </si>
  <si>
    <t>477-PRI24045-000-035-CE-0020</t>
  </si>
  <si>
    <t>Aprobación Estado de Pago N° 05</t>
  </si>
  <si>
    <t>477-PRI24045-000-035-CE-0020_R0 Aprobación Estado de Pago N05.zip</t>
  </si>
  <si>
    <t>CMDIC-TRN-000190</t>
  </si>
  <si>
    <t>477-PRI24045-000-035-CE-0021</t>
  </si>
  <si>
    <t>Respuesta a carta 477-PRI24045-000-035-CL-0018 “Respuesta personal Clave Back Up Proyecto EIA ACP Collahuasi”</t>
  </si>
  <si>
    <t>477-PRI24045-000-035-CE-0021_R0 Respuesta a carta N 477-PRI24045-000-035-CL-0018.pdf</t>
  </si>
  <si>
    <t>CMDIC-TRN-000211</t>
  </si>
  <si>
    <t>477-PRI24045-000-035-CE-0022</t>
  </si>
  <si>
    <t>Aprobación Estado de Pago N° 06</t>
  </si>
  <si>
    <t>477-PRI24045-000-035-CE-0022_R0 Aprobación Estado de Pago N06.zip</t>
  </si>
  <si>
    <t>CMDIC-TRN-000259</t>
  </si>
  <si>
    <t>477-PRI24045-000-035-CL-0001</t>
  </si>
  <si>
    <t>Carta - Personal Clave Back Up Proyecto EIA ACP Collahuasi</t>
  </si>
  <si>
    <t>Emitido para aprobación</t>
  </si>
  <si>
    <t>477-PRI24045-000-035-CL-0001.zip</t>
  </si>
  <si>
    <t>true</t>
  </si>
  <si>
    <t>477-PRI24045-000-035-CL-0002</t>
  </si>
  <si>
    <t>Carta - Personal Clave de Vacaciones</t>
  </si>
  <si>
    <t>477-PRI24045-000-035-CL-0002.pdf</t>
  </si>
  <si>
    <t>477-PRI24045-000-035-CL-0003</t>
  </si>
  <si>
    <t>Carta - Entrega Hito 2</t>
  </si>
  <si>
    <t>477-PRI24045-000-035-CL-0003.pdf</t>
  </si>
  <si>
    <t>477-PRI24045-000-035-CL-0004</t>
  </si>
  <si>
    <t>Carta - Cumplimiento Hito 7 - Inicio Línea de Base en Terreno</t>
  </si>
  <si>
    <t>477-PRI24045-000-035-CL-0004.pdf</t>
  </si>
  <si>
    <t>477-PRI24045-000-035-CL-0005</t>
  </si>
  <si>
    <t>POSTERGACIÓN HITO 8 PROYECTO EIA ACP COLLAHUASI – TALLER DE ASPECTOS CRÍTICOS DEL PROYECTO</t>
  </si>
  <si>
    <t>Respuesta Requerida</t>
  </si>
  <si>
    <t>477-PRI24045-000-035-CL-0005.pdf</t>
  </si>
  <si>
    <t>477-PRI24045-000-035-CL-0006</t>
  </si>
  <si>
    <t>Carta - PERSONAL CLAVE BACK UP PROYECTO EIA ACP COLLAHUASI – DIRECTOR Y JEFE DE PROYECTO</t>
  </si>
  <si>
    <t>477-PRI24045-000-035-CL-0006.zip</t>
  </si>
  <si>
    <t>477-PRI24045-000-035-CL-0007</t>
  </si>
  <si>
    <t>PERSONAL CLAVE DE VACACIONES</t>
  </si>
  <si>
    <t>477-PRI24045-000-035-CL-0007.pdf</t>
  </si>
  <si>
    <t>477-PRI24045-000-035-CL-0008</t>
  </si>
  <si>
    <t>RESPUESTA CARTA 477-PRI24045-000-035-CE-0005</t>
  </si>
  <si>
    <t>477-PRI24045-000-035-CL-0008.zip</t>
  </si>
  <si>
    <t>477-PRI24045-000-035-CL-0009</t>
  </si>
  <si>
    <t>POSTERGACIÓN HITO 9 PROYECTO EIA ACP COLLAHUASI – TALLER ANÁLISIS Y VERIFICACIÓN COMPROMISOS AMBIENTALES INSTRUMENTOS ANTERIORES</t>
  </si>
  <si>
    <t>477-PRI24045-000-035-CL-0009.pdf</t>
  </si>
  <si>
    <t>477-PRI24045-000-035-CL-0010</t>
  </si>
  <si>
    <t>POSTERGACIÓN HITO 9 PROYECTO EIA ACP COLLAHUASI – ANÁLISIS Y VERIFICACIÓN  COMPROMISOS AMBIENTALES INSTRUMENTOS ANTERIORES</t>
  </si>
  <si>
    <t>477-PRI24045-000-035-CL-0010.pdf</t>
  </si>
  <si>
    <t>477-PRI24045-000-035-CL-0011</t>
  </si>
  <si>
    <t>POSTERGACIÓN HITO 10 PROYECTO EIA ACP COLLAHUASI – IDENTIFICACIÓN PRELIMINAR DE  LOS IMPACTOS SIGNIFICATIVOS Y ESTRATEGIA PARA ABORDARLOS</t>
  </si>
  <si>
    <t>477-PRI24045-000-035-CL-0011.pdf</t>
  </si>
  <si>
    <t>477-PRI24045-000-035-CL-0012</t>
  </si>
  <si>
    <t>RESPUESTA CARTA SOLICITUD DE INFORMACIÓN FINANCIERA</t>
  </si>
  <si>
    <t>477-PRI24045-000-035-CL-0012.pdf</t>
  </si>
  <si>
    <t>477-PRI24045-000-035-CL-0013</t>
  </si>
  <si>
    <t>RESPUESTA A CARTA 477-PRI24045-000-035-CE-0012 SOLICITUD DE REEMPLAZO PERSONAL CLAVE JEFE DE PROYECTO</t>
  </si>
  <si>
    <t>477-PRI24045-000-035-CL-0013.pdf</t>
  </si>
  <si>
    <t>477-PRI24045-000-035-CL-0014</t>
  </si>
  <si>
    <t>RESPUESTA A CARTA 477-PRI24045-000-035-CE-0015 SOLICITUD DE REEMPLAZO PERSONAL CLAVE JEFE DE PROYECTO</t>
  </si>
  <si>
    <t>477-PRI24045-000-035-CL-0014.pdf</t>
  </si>
  <si>
    <t>477-PRI24045-000-035-CL-0015</t>
  </si>
  <si>
    <t>PROPUESTA RESOLUCIÓN DESCUENTO COMERCIAL EN TENDENCIAS PARA EL SERVICIO DE  “ELABORACIÓN ESTUDIO DE IMPACTO AMBIENTAL DEL PROYECTO ACP”</t>
  </si>
  <si>
    <t>477-PRI24045-000-035-CL-0015.pdf</t>
  </si>
  <si>
    <t>477-PRI24045-000-035-CL-0016</t>
  </si>
  <si>
    <t>PROPUESTA CAMBIO PERSONAL CLAVE – JEFE DE PROYECTOS</t>
  </si>
  <si>
    <t>477-PRI24045-000-035-CL-0016.pdf</t>
  </si>
  <si>
    <t>477-PRI24045-000-035-CL-0017</t>
  </si>
  <si>
    <t>477-PRI24045-000-035-CL-0017.pdf</t>
  </si>
  <si>
    <t>477-PRI24045-000-035-CL-0018</t>
  </si>
  <si>
    <t>RESPUESTA PERSONAL CLAVE BACK UP PROYECTO EIA ACP COLLAHUASI</t>
  </si>
  <si>
    <t>477-PRI24045-000-035-CL-0018.pdf</t>
  </si>
  <si>
    <t>477-PRI24045-000-035-CL-0019</t>
  </si>
  <si>
    <t>477-PRI24045-000-035-CL-0019.pdf</t>
  </si>
  <si>
    <t>477-PRI24045-000-035-CL-0020</t>
  </si>
  <si>
    <t>RENUNCIA JEFE DE PROYECTO - PERSONAL CLAVE PROYECTO EIA ACP COLLAHUASI</t>
  </si>
  <si>
    <t>477-PRI24045-000-035-CL-0020.pdf</t>
  </si>
  <si>
    <t>477-PRI24045-000-035-CL-0021</t>
  </si>
  <si>
    <t>VACACIONES PERSONAL CLAVE PROYECTO EIA ACP</t>
  </si>
  <si>
    <t>477-PRI24045-000-035-CL-0021.pdf</t>
  </si>
  <si>
    <t>477-PRI24045-000-035-EP-0001</t>
  </si>
  <si>
    <t>PRI24045 - Estado de Pago N°001</t>
  </si>
  <si>
    <t>1</t>
  </si>
  <si>
    <t>Aprobado</t>
  </si>
  <si>
    <t>477-PRI24045-000-035-EP-0001[1]_Integración.pdf</t>
  </si>
  <si>
    <t>Estado de Pago</t>
  </si>
  <si>
    <t>CMDIC-TRN-000064</t>
  </si>
  <si>
    <t>477-PRI24045-000-035-EP-0002</t>
  </si>
  <si>
    <t>Estado de Pago N°0002</t>
  </si>
  <si>
    <t>477-PRI24045-000-035-EP-0002[1]_Integración.pdf</t>
  </si>
  <si>
    <t>CMDIC-TRN-000101</t>
  </si>
  <si>
    <t>477-PRI24045-000-035-EP-0003</t>
  </si>
  <si>
    <t>Estado de Pago N°0003</t>
  </si>
  <si>
    <t>477-PRI24045-000-035-EP-0003[0]_Integración.pdf</t>
  </si>
  <si>
    <t>CMDIC-TRN-000127</t>
  </si>
  <si>
    <t>477-PRI24045-000-035-EP-0004</t>
  </si>
  <si>
    <t>Estado de Pago N°0004</t>
  </si>
  <si>
    <t>477-PRI24045-000-035-EP-0004[1]_Integración.pdf</t>
  </si>
  <si>
    <t>CMDIC-TRN-000153</t>
  </si>
  <si>
    <t>477-PRI24045-000-035-EP-0005</t>
  </si>
  <si>
    <t>Estado de Pago N°0005</t>
  </si>
  <si>
    <t>477-PRI24045-000-035-EP-0005 R0 v2_Integración.pdf</t>
  </si>
  <si>
    <t>CMDIC-TRN-000189</t>
  </si>
  <si>
    <t>477-PRI24045-000-035-EP-0006</t>
  </si>
  <si>
    <t>Estado de Pago N°0006</t>
  </si>
  <si>
    <t>2</t>
  </si>
  <si>
    <t>477-PRI24045-000-035-EP-0006[2]_Integración.pdf</t>
  </si>
  <si>
    <t>CMDIC-TRN-000256</t>
  </si>
  <si>
    <t>477-PRI24045-000-035-EP-0007</t>
  </si>
  <si>
    <t>Estado de Pago N°0007</t>
  </si>
  <si>
    <t>477-PRI24045-000-035-EP-0007.pdf</t>
  </si>
  <si>
    <t>477-PRI24045-000-035-LA-0001</t>
  </si>
  <si>
    <t>Carta de Adjudicación y Orden de Proceder</t>
  </si>
  <si>
    <t>477-PRI24045-000-035-LA-0001_R0  Carta de Adjudicación y Orden de Proceder (002)_JG.pdf</t>
  </si>
  <si>
    <t>Carta de Adjudicación</t>
  </si>
  <si>
    <t>CMDIC-TRN-000030</t>
  </si>
  <si>
    <t>477-PRI24045-000-035-ME-0001</t>
  </si>
  <si>
    <t>Minuta  Reunión Contractual Semanal Contrato PRI24045 - 09-04-2025</t>
  </si>
  <si>
    <t>477-PRI24045-000-035-ME-0001.zip</t>
  </si>
  <si>
    <t>CMDIC-TRN-000038</t>
  </si>
  <si>
    <t>477-PRI24045-000-035-ME-0002</t>
  </si>
  <si>
    <t>Minuta Reunión Contractual Semanal Contrato PRI24045 - 16-04-2025</t>
  </si>
  <si>
    <t>477-PRI24045-000-035-ME-0002.pdf</t>
  </si>
  <si>
    <t>477-PRI24045-000-035-ME-0003</t>
  </si>
  <si>
    <t>Minuta Reunión Contractual Semanal Contrato PRI24045 - 23-04-2025</t>
  </si>
  <si>
    <t>477-PRI24045-000-035-ME-0003.pdf</t>
  </si>
  <si>
    <t>477-PRI24045-000-035-ME-0004</t>
  </si>
  <si>
    <t>Minuta Reunión Contractual Semanal Contrato PRI24045 - 30-04-2025</t>
  </si>
  <si>
    <t>477-PRI24045-000-035-ME-0004.pdf</t>
  </si>
  <si>
    <t>477-PRI24045-000-035-ME-0005</t>
  </si>
  <si>
    <t>Minuta Reunión Contractual Semanal Contrato PRI24045 - 14-05-2025</t>
  </si>
  <si>
    <t>477-PRI24045-000-035-ME-0005.pdf</t>
  </si>
  <si>
    <t>477-PRI24045-000-035-ME-0006</t>
  </si>
  <si>
    <t>Minuta Reunión Contractual Semanal N°6 Contrato PRI24045 - 28-05-2025</t>
  </si>
  <si>
    <t>477-PRI24045-000-035-ME-0006.pdf</t>
  </si>
  <si>
    <t>477-PRI24045-000-035-ME-0007</t>
  </si>
  <si>
    <t>Minuta Reunión Contractual Semanal N°7 Contrato PRI24045 - 04-06-2025</t>
  </si>
  <si>
    <t>477-PRI24045-000-035-ME-0007.pdf</t>
  </si>
  <si>
    <t>477-PRI24045-000-035-ME-0008</t>
  </si>
  <si>
    <t>Minuta Reunión Contractual Semanal N°8 Contrato PRI24045 - 11-06-2025</t>
  </si>
  <si>
    <t>477-PRI24045-000-035-ME-0008.pdf</t>
  </si>
  <si>
    <t>477-PRI24045-000-035-ME-0009</t>
  </si>
  <si>
    <t>Minuta Reunión Contractual Semanal N°9 Contrato PRI24045 - 18-06-2025</t>
  </si>
  <si>
    <t>477-PRI24045-000-035-ME-0009.pdf</t>
  </si>
  <si>
    <t>477-PRI24045-000-035-ME-0010</t>
  </si>
  <si>
    <t>Minuta Reunión Contractual Semanal N°10 Contrato PRI24045 - 25-06-2025</t>
  </si>
  <si>
    <t>477-PRI24045-000-035-ME-0010.pdf</t>
  </si>
  <si>
    <t>477-PRI24045-000-035-ME-0011</t>
  </si>
  <si>
    <t>Minuta Reunión Contractual Semanal N°11 Contrato PRI24045 - 02-07-2025</t>
  </si>
  <si>
    <t>477-PRI24045-000-035-ME-0011.pdf</t>
  </si>
  <si>
    <t>477-PRI24045-000-035-ME-0012</t>
  </si>
  <si>
    <t>Minuta Reunión Contractual Semanal N°12 Contrato PRI24045 - 09-07-2025</t>
  </si>
  <si>
    <t>477-PRI24045-000-035- ME-0012.pdf</t>
  </si>
  <si>
    <t>477-PRI24045-000-035-ME-0013</t>
  </si>
  <si>
    <t>Minuta Reunión Contractual Semanal N°13 Contrato PRI24045 -  23-07-2025</t>
  </si>
  <si>
    <t>477-PRI24045-000-035- ME-0013.pdf</t>
  </si>
  <si>
    <t>477-PRI24045-000-035-ME-0014</t>
  </si>
  <si>
    <t>Minuta Reunión Contractual Semanal N°14 Contrato PRI24045 - 06-08-2025</t>
  </si>
  <si>
    <t>477-PRI24045-000-035- ME-0014.pdf</t>
  </si>
  <si>
    <t>477-PRI24045-000-035-ME-0015</t>
  </si>
  <si>
    <t>Minuta Reunión Contractual Semanal N°15 Contrato PRI24045 - 13-08-2025</t>
  </si>
  <si>
    <t>477-PRI24045-000-035- ME-0015.pdf</t>
  </si>
  <si>
    <t>477-PRI24045-000-035-ME-0016</t>
  </si>
  <si>
    <t>Minuta Reunión Contractual Semanal N°16 Contrato PRI24045 - 20-08-2025</t>
  </si>
  <si>
    <t>477-PRI24045-000-035- ME-0016.pdf</t>
  </si>
  <si>
    <t>477-PRI24045-000-035-ME-0017</t>
  </si>
  <si>
    <t>Minuta Reunión Contractual Semanal N°17 Contrato PRI24045 - 03-09-2025</t>
  </si>
  <si>
    <t>477-PRI24045-000-035- ME-0017.pdf</t>
  </si>
  <si>
    <t>477-PRI24045-000-035-ME-0018</t>
  </si>
  <si>
    <t>Minuta Reunión Contractual Semanal N°18 Contrato PRI24045 - 10-09-2025</t>
  </si>
  <si>
    <t>477-PRI24045-000-035- ME-0018.pdf</t>
  </si>
  <si>
    <t>477-PRI24045-000-035-ME-0019</t>
  </si>
  <si>
    <t>Minuta Reunión Contractual Semanal N°19 Contrato PRI24045 - 24-09-2025</t>
  </si>
  <si>
    <t>477-PRI24045-000-035- ME-0019.pdf</t>
  </si>
  <si>
    <t>477-PRI24045-000-035-ME-0020</t>
  </si>
  <si>
    <t>Minuta Reunión Contractual Semanal N°20 Contrato PRI24045 - 02-10-2025</t>
  </si>
  <si>
    <t>477-PRI24045-000-035- ME-0020.pdf</t>
  </si>
  <si>
    <t>477-PRI24045-000-035-ME-0021</t>
  </si>
  <si>
    <t>Minuta Reunión Contractual Semanal N°21 Contrato PRI24045 - 08-10-2025</t>
  </si>
  <si>
    <t>477-PRI24045-000-035- ME-0021.pdf</t>
  </si>
  <si>
    <t>477-PRI24045-000-035-ME-0022</t>
  </si>
  <si>
    <t>Minuta Reunión Contractual Semanal 22 de 125</t>
  </si>
  <si>
    <t>477-PRI24045-000-035-ME-0023</t>
  </si>
  <si>
    <t>Minuta Reunión Contractual Semanal 23 de 125</t>
  </si>
  <si>
    <t>477-PRI24045-000-035-ME-0024</t>
  </si>
  <si>
    <t>Minuta Reunión Contractual Semanal 24 de 125</t>
  </si>
  <si>
    <t>477-PRI24045-000-035-ME-0025</t>
  </si>
  <si>
    <t>Minuta Reunión Contractual Semanal 25 de 125</t>
  </si>
  <si>
    <t>477-PRI24045-000-035-ME-0026</t>
  </si>
  <si>
    <t>Minuta Reunión Contractual Semanal 26 de 125</t>
  </si>
  <si>
    <t>477-PRI24045-000-035-ME-0027</t>
  </si>
  <si>
    <t>Minuta Reunión Contractual Semanal  27 de 125</t>
  </si>
  <si>
    <t>477-PRI24045-000-035-ME-0028</t>
  </si>
  <si>
    <t>Minuta Reunión Contractual Semanal 28 de 125</t>
  </si>
  <si>
    <t>477-PRI24045-000-035-ME-0029</t>
  </si>
  <si>
    <t>Minuta Reunión Contractual Semanal 29 de 125</t>
  </si>
  <si>
    <t>477-PRI24045-000-035-ME-0030</t>
  </si>
  <si>
    <t>Minuta Reunión Contractual Semanal 30 de 125</t>
  </si>
  <si>
    <t>477-PRI24045-000-035-ME-0031</t>
  </si>
  <si>
    <t>Minuta Reunión Contractual Semanal 31 de 125</t>
  </si>
  <si>
    <t>477-PRI24045-000-035-ME-0032</t>
  </si>
  <si>
    <t>Minuta Reunión Contractual Semanal 32 de 125</t>
  </si>
  <si>
    <t>477-PRI24045-000-035-ME-0033</t>
  </si>
  <si>
    <t>Minuta Reunión Contractual Semanal 33 de 125</t>
  </si>
  <si>
    <t>477-PRI24045-000-035-ME-0034</t>
  </si>
  <si>
    <t>Minuta Reunión Contractual  Semanal 34 de 125</t>
  </si>
  <si>
    <t>477-PRI24045-000-035-ME-0035</t>
  </si>
  <si>
    <t>Minuta Reunión Contractual Semanal 35 de 125</t>
  </si>
  <si>
    <t>477-PRI24045-000-035-ME-0036</t>
  </si>
  <si>
    <t>Minuta Reunión Contractual Semanal 36 de 125</t>
  </si>
  <si>
    <t>477-PRI24045-000-035-ME-0037</t>
  </si>
  <si>
    <t>Minuta Reunión Contractual Semanal 37 de 125</t>
  </si>
  <si>
    <t>477-PRI24045-000-035-ME-0038</t>
  </si>
  <si>
    <t>Minuta Reunión Contractual Semanal 38 de 125</t>
  </si>
  <si>
    <t>477-PRI24045-000-035-ME-0039</t>
  </si>
  <si>
    <t>Minuta Reunión Contractual Semanal 39 de 125</t>
  </si>
  <si>
    <t>477-PRI24045-000-035-ME-0040</t>
  </si>
  <si>
    <t>Minuta Reunión Contractual Semanal 40 de 125</t>
  </si>
  <si>
    <t>477-PRI24045-000-035-ME-0041</t>
  </si>
  <si>
    <t>Minuta Reunión Contractual Semanal 41 de 125</t>
  </si>
  <si>
    <t>477-PRI24045-000-035-ME-0042</t>
  </si>
  <si>
    <t>Minuta Reunión Contractual Semanal 42 de 125</t>
  </si>
  <si>
    <t>477-PRI24045-000-035-ME-0043</t>
  </si>
  <si>
    <t>Minuta Reunión Contractual Semanal 43 de 125</t>
  </si>
  <si>
    <t>477-PRI24045-000-035-ME-0044</t>
  </si>
  <si>
    <t>Minuta Reunión Contractual Semanal 44 de 125</t>
  </si>
  <si>
    <t>477-PRI24045-000-035-ME-0045</t>
  </si>
  <si>
    <t>Minuta Reunión Contractual Semanal 45 de 125</t>
  </si>
  <si>
    <t>477-PRI24045-000-035-ME-0046</t>
  </si>
  <si>
    <t>Minuta Reunión Contractual Semanal 46 de 125</t>
  </si>
  <si>
    <t>477-PRI24045-000-035-ME-0047</t>
  </si>
  <si>
    <t>Minuta Reunión Contractual Semanal 47 de 125</t>
  </si>
  <si>
    <t>477-PRI24045-000-035-ME-0048</t>
  </si>
  <si>
    <t>Minuta Reunión Contractual Semanal 48 de 125</t>
  </si>
  <si>
    <t>477-PRI24045-000-035-ME-0049</t>
  </si>
  <si>
    <t>Minuta Reunión Contractual Semanal 49 de 125</t>
  </si>
  <si>
    <t>477-PRI24045-000-035-ME-0050</t>
  </si>
  <si>
    <t>Minuta Reunión Contractual Semanal 50 de 125</t>
  </si>
  <si>
    <t>477-PRI24045-000-035-ME-0051</t>
  </si>
  <si>
    <t>Minuta Reunión Contractual Semanal 51 de 125</t>
  </si>
  <si>
    <t>477-PRI24045-000-035-ME-0052</t>
  </si>
  <si>
    <t>Minuta Reunión Contractual Semanal 52 de 125</t>
  </si>
  <si>
    <t>477-PRI24045-000-035-ME-0053</t>
  </si>
  <si>
    <t>Minuta Reunión Contractual Semanal 53 de 125</t>
  </si>
  <si>
    <t>477-PRI24045-000-035-ME-0054</t>
  </si>
  <si>
    <t>Minuta Reunión Contractual Semanal 54 de 125</t>
  </si>
  <si>
    <t>477-PRI24045-000-035-ME-0055</t>
  </si>
  <si>
    <t>Minuta Reunión Contractual Semanal 55 de 125</t>
  </si>
  <si>
    <t>477-PRI24045-000-035-ME-0056</t>
  </si>
  <si>
    <t>Minuta Reunión Contractual Semanal 56 de 125</t>
  </si>
  <si>
    <t>477-PRI24045-000-035-ME-0057</t>
  </si>
  <si>
    <t>Minuta Reunión Contractual Semanal 57 de 125</t>
  </si>
  <si>
    <t>477-PRI24045-000-035-ME-0058</t>
  </si>
  <si>
    <t>Minuta Reunión Contractual Semanal 58 de 125</t>
  </si>
  <si>
    <t>477-PRI24045-000-035-ME-0059</t>
  </si>
  <si>
    <t>Minuta Reunión Contractual Semanal 59 de 125</t>
  </si>
  <si>
    <t>477-PRI24045-000-035-ME-0060</t>
  </si>
  <si>
    <t>Minuta Reunión Contractual Semanal 60 de 125</t>
  </si>
  <si>
    <t>477-PRI24045-000-035-ME-0061</t>
  </si>
  <si>
    <t>Minuta Reunión Contractual Semanal  61 de 125</t>
  </si>
  <si>
    <t>477-PRI24045-000-035-ME-0062</t>
  </si>
  <si>
    <t>Minuta Reunión Contractual Semanal 62 de 125</t>
  </si>
  <si>
    <t>477-PRI24045-000-035-ME-0063</t>
  </si>
  <si>
    <t>Minuta Reunión Contractual Semanal 63 de 125</t>
  </si>
  <si>
    <t>477-PRI24045-000-035-ME-0064</t>
  </si>
  <si>
    <t>Minuta Reunión Contractual Semanal 64 de 125</t>
  </si>
  <si>
    <t>477-PRI24045-000-035-ME-0065</t>
  </si>
  <si>
    <t>Minuta Reunión Contractual Semanal 65 de 125</t>
  </si>
  <si>
    <t>477-PRI24045-000-035-ME-0066</t>
  </si>
  <si>
    <t>Minuta Reunión Contractual Semanal 66 de 125</t>
  </si>
  <si>
    <t>477-PRI24045-000-035-ME-0067</t>
  </si>
  <si>
    <t>Minuta Reunión Contractual Semanal 67 de 125</t>
  </si>
  <si>
    <t>477-PRI24045-000-035-ME-0068</t>
  </si>
  <si>
    <t>Minuta Reunión Contractual Semanal 68 de 125</t>
  </si>
  <si>
    <t>477-PRI24045-000-035-ME-0069</t>
  </si>
  <si>
    <t>Minuta Reunión Contractual Semanal 69 de 125</t>
  </si>
  <si>
    <t>477-PRI24045-000-035-ME-0070</t>
  </si>
  <si>
    <t>Minuta Reunión Contractual Semanal 70 de 125</t>
  </si>
  <si>
    <t>477-PRI24045-000-035-ME-0071</t>
  </si>
  <si>
    <t>Minuta Reunión Contractual Semanal 71 de 125</t>
  </si>
  <si>
    <t>477-PRI24045-000-035-ME-0072</t>
  </si>
  <si>
    <t>Minuta Reunión Contractual Semanal 72 de 125</t>
  </si>
  <si>
    <t>477-PRI24045-000-035-ME-0073</t>
  </si>
  <si>
    <t>Minuta Reunión Contractual Semanal 73 de 125</t>
  </si>
  <si>
    <t>477-PRI24045-000-035-ME-0074</t>
  </si>
  <si>
    <t>Minuta Reunión Contractual Semanal 74 de 125</t>
  </si>
  <si>
    <t>477-PRI24045-000-035-ME-0075</t>
  </si>
  <si>
    <t>Minuta Reunión Contractual Semanal 75 de 125</t>
  </si>
  <si>
    <t>477-PRI24045-000-035-ME-0076</t>
  </si>
  <si>
    <t>Minuta Reunión Contractual Semanal 76 de 125</t>
  </si>
  <si>
    <t>477-PRI24045-000-035-ME-0077</t>
  </si>
  <si>
    <t>Minuta Reunión Contractual Semanal 77 de 125</t>
  </si>
  <si>
    <t>477-PRI24045-000-035-ME-0078</t>
  </si>
  <si>
    <t>Minuta Reunión Contractual Semanal 78 de 125</t>
  </si>
  <si>
    <t>477-PRI24045-000-035-ME-0079</t>
  </si>
  <si>
    <t>Minuta Reunión Contractual Semanal 79 de 125</t>
  </si>
  <si>
    <t>477-PRI24045-000-035-ME-0080</t>
  </si>
  <si>
    <t>Minuta Reunión Contractual Semanal 80 de 125</t>
  </si>
  <si>
    <t>477-PRI24045-000-035-ME-0081</t>
  </si>
  <si>
    <t>Minuta Reunión Contractual Semanal 81 de 125</t>
  </si>
  <si>
    <t>477-PRI24045-000-035-ME-0082</t>
  </si>
  <si>
    <t>Minuta Reunión Contractual Semanal 82 de 125</t>
  </si>
  <si>
    <t>477-PRI24045-000-035-ME-0083</t>
  </si>
  <si>
    <t>Minuta Reunión Contractual Semanal 83 de 125</t>
  </si>
  <si>
    <t>477-PRI24045-000-035-ME-0084</t>
  </si>
  <si>
    <t>Minuta Reunión Contractual Semanal 84 de 125</t>
  </si>
  <si>
    <t>477-PRI24045-000-035-ME-0085</t>
  </si>
  <si>
    <t>Minuta Reunión Contractual Semanal 85 de 125</t>
  </si>
  <si>
    <t>477-PRI24045-000-035-ME-0086</t>
  </si>
  <si>
    <t>Minuta Reunión Contractual Semanal 86 de 125</t>
  </si>
  <si>
    <t>477-PRI24045-000-035-ME-0087</t>
  </si>
  <si>
    <t>Minuta Reunión Contractual Semanal 87 de 125</t>
  </si>
  <si>
    <t>477-PRI24045-000-035-ME-0088</t>
  </si>
  <si>
    <t>Minuta Reunión Contractual Semanal 88 de 125</t>
  </si>
  <si>
    <t>477-PRI24045-000-035-ME-0089</t>
  </si>
  <si>
    <t>Minuta Reunión Contractual Semanal 89 de 125</t>
  </si>
  <si>
    <t>477-PRI24045-000-035-ME-0090</t>
  </si>
  <si>
    <t>Minuta Reunión Contractual Semanal 90 de 125</t>
  </si>
  <si>
    <t>477-PRI24045-000-035-ME-0091</t>
  </si>
  <si>
    <t>Minuta Reunión Contractual Semanal 91 de 125</t>
  </si>
  <si>
    <t>477-PRI24045-000-035-ME-0092</t>
  </si>
  <si>
    <t>Minuta Reunión Contractual Semanal 92 de 125</t>
  </si>
  <si>
    <t>477-PRI24045-000-035-ME-0093</t>
  </si>
  <si>
    <t>Minuta Reunión Contractual Semanal 93 de 125</t>
  </si>
  <si>
    <t>477-PRI24045-000-035-ME-0094</t>
  </si>
  <si>
    <t>Minuta Reunión Contractual Semanal 94 de 125</t>
  </si>
  <si>
    <t>477-PRI24045-000-035-ME-0095</t>
  </si>
  <si>
    <t>Minuta Reunión Contractual Semanal 95 de 125</t>
  </si>
  <si>
    <t>477-PRI24045-000-035-ME-0096</t>
  </si>
  <si>
    <t>Minuta Reunión Contractual Semanal 96 de 125</t>
  </si>
  <si>
    <t>477-PRI24045-000-035-ME-0097</t>
  </si>
  <si>
    <t>Minuta Reunión Contractual Semanal 97 de 125</t>
  </si>
  <si>
    <t>477-PRI24045-000-035-ME-0098</t>
  </si>
  <si>
    <t>Minuta Reunión Contractual Semanal 98 de 125</t>
  </si>
  <si>
    <t>477-PRI24045-000-035-ME-0099</t>
  </si>
  <si>
    <t>Minuta Reunión Contractual Semanal 99 de 125</t>
  </si>
  <si>
    <t>477-PRI24045-000-035-ME-0100</t>
  </si>
  <si>
    <t>Minuta Reunión Contractual Semanal 100 de 125</t>
  </si>
  <si>
    <t>477-PRI24045-000-035-ME-0101</t>
  </si>
  <si>
    <t>Minuta Reunión Contractual Semanal 101 de 125</t>
  </si>
  <si>
    <t>477-PRI24045-000-035-ME-0102</t>
  </si>
  <si>
    <t>Minuta Reunión Contractual Semanal 102 de 125</t>
  </si>
  <si>
    <t>477-PRI24045-000-035-ME-0103</t>
  </si>
  <si>
    <t>Minuta Reunión Contractual Semanal 103 de 125</t>
  </si>
  <si>
    <t>477-PRI24045-000-035-ME-0104</t>
  </si>
  <si>
    <t>Minuta Reunión Contractual Semanal 104 de 125</t>
  </si>
  <si>
    <t>477-PRI24045-000-035-ME-0105</t>
  </si>
  <si>
    <t>Minuta Reunión Contractual Semanal 105 de 125</t>
  </si>
  <si>
    <t>477-PRI24045-000-035-ME-0106</t>
  </si>
  <si>
    <t>Minuta Reunión Contractual Semanal 106 de 125</t>
  </si>
  <si>
    <t>477-PRI24045-000-035-ME-0107</t>
  </si>
  <si>
    <t>Minuta Reunión Contractual Semanal 107 de 125</t>
  </si>
  <si>
    <t>477-PRI24045-000-035-ME-0108</t>
  </si>
  <si>
    <t>Minuta Reunión Contractual Semanal 108 de 125</t>
  </si>
  <si>
    <t>477-PRI24045-000-035-ME-0109</t>
  </si>
  <si>
    <t>Minuta Reunión Contractual Semanal 109 de 125</t>
  </si>
  <si>
    <t>477-PRI24045-000-035-ME-0110</t>
  </si>
  <si>
    <t>Minuta Reunión Contractual Semanal 110 de 125</t>
  </si>
  <si>
    <t>477-PRI24045-000-035-ME-0111</t>
  </si>
  <si>
    <t>Minuta Reunión Contractual Semanal 111 de 125</t>
  </si>
  <si>
    <t>477-PRI24045-000-035-ME-0112</t>
  </si>
  <si>
    <t>Minuta Reunión Contractual Semanal 112 de 125</t>
  </si>
  <si>
    <t>477-PRI24045-000-035-ME-0113</t>
  </si>
  <si>
    <t>Minuta Reunión Contractual Semanal 113 de 125</t>
  </si>
  <si>
    <t>477-PRI24045-000-035-ME-0114</t>
  </si>
  <si>
    <t>Minuta Reunión Contractual Semanal 114 de 125</t>
  </si>
  <si>
    <t>477-PRI24045-000-035-ME-0115</t>
  </si>
  <si>
    <t>Minuta Reunión Contractual Semanal 115 de 125</t>
  </si>
  <si>
    <t>477-PRI24045-000-035-ME-0116</t>
  </si>
  <si>
    <t>Minuta Reunión Contractual Semanal 116 de 125</t>
  </si>
  <si>
    <t>477-PRI24045-000-035-ME-0117</t>
  </si>
  <si>
    <t>Minuta Reunión Contractual Semanal 117 de 125</t>
  </si>
  <si>
    <t>477-PRI24045-000-035-ME-0118</t>
  </si>
  <si>
    <t>Minuta Reunión Contractual Semanal 118 de 125</t>
  </si>
  <si>
    <t>477-PRI24045-000-035-ME-0119</t>
  </si>
  <si>
    <t>Minuta Reunión Contractual Semanal 119 de 125</t>
  </si>
  <si>
    <t>477-PRI24045-000-035-ME-0120</t>
  </si>
  <si>
    <t>Minuta Reunión Contractual Semanal 120 de 125</t>
  </si>
  <si>
    <t>477-PRI24045-000-035-ME-0121</t>
  </si>
  <si>
    <t>Minuta Reunión Contractual Semanal 121 de 125</t>
  </si>
  <si>
    <t>477-PRI24045-000-035-ME-0122</t>
  </si>
  <si>
    <t>Minuta Reunión Contractual Semanal 122 de 125</t>
  </si>
  <si>
    <t>477-PRI24045-000-035-ME-0123</t>
  </si>
  <si>
    <t>Minuta Reunión Contractual Semanal 123 de 125</t>
  </si>
  <si>
    <t>477-PRI24045-000-035-ME-0124</t>
  </si>
  <si>
    <t>Minuta Reunión Contractual Semanal 124 de 125</t>
  </si>
  <si>
    <t>477-PRI24045-000-035-ME-0125</t>
  </si>
  <si>
    <t>Minuta Reunión Contractual Semanal 125 de 125</t>
  </si>
  <si>
    <t>Solicitud de Información Contrato PRI24045 N°001 - Solicitud de medidas y compromisos ambientales a modificar</t>
  </si>
  <si>
    <t>Respondido</t>
  </si>
  <si>
    <t>477-PRI24045-000-040-RI-0001.zip</t>
  </si>
  <si>
    <t>040 Ingeniería - Ingeniería General</t>
  </si>
  <si>
    <t>Solicitud de Información</t>
  </si>
  <si>
    <t>Solicitud de Información Contrato PRI24045 N°002 - Solicitud para el Desarrollo de los PAS Asociados al Proyecto</t>
  </si>
  <si>
    <t>477-PRI24045-000-040-RI-0002.pdf</t>
  </si>
  <si>
    <t>Contrato PRI24045 - Solicitud de Información N°003 - información para el desarrollo de la Descripción de Proyectos</t>
  </si>
  <si>
    <t>477-PRI24045-000-040-RI-0003.pdf</t>
  </si>
  <si>
    <t>Solicitud de Información Contrato PRI24045 N°004 - Cumplimiento del Hito CMDIC Entrega Intermedia de Ingeniería FEL3</t>
  </si>
  <si>
    <t>477-PRI24045-000-040-RI-0004.pdf</t>
  </si>
  <si>
    <t>Solicitud de Información Contrato PRI24045 N°005 - Solicitud de Matriz Sistematizada de Compromisos Ambientales</t>
  </si>
  <si>
    <t>477-PRI24045-000-040-RI-0005.pdf</t>
  </si>
  <si>
    <t>Solicitud de Información Contrato PRI24045 N°006 - Solicitud Entregables Ingeniería FEL 2 Proyecto IGP Collahuasi</t>
  </si>
  <si>
    <t>477-PRI24045-000-040-RI-0006.zip</t>
  </si>
  <si>
    <t>Solicitud de Información Contrato PRI24045 N°007 - Antecedentes Para Estudio Lumínico</t>
  </si>
  <si>
    <t>477-PRI24045-000-040-RI-0007.pdf</t>
  </si>
  <si>
    <t>477-PRI24045-000-040-RI-0008.zip</t>
  </si>
  <si>
    <t>Solicitud de Información Contrato PRI24045 N°009 - Cumplimiento del Hito CMDIC Entrega intermedia de ingeniería FEL3</t>
  </si>
  <si>
    <t>477-PRI24045-000-040-RI-0009.pdf</t>
  </si>
  <si>
    <t>Solicitud de Información Contrato PRI24045 N°010- Cumplimiento del Hito CMDIC Entrega Intermédia</t>
  </si>
  <si>
    <t>477-PRI24045-000-040-RI-0010.pdf</t>
  </si>
  <si>
    <t>477-PRI24045-000-081-TD-0001</t>
  </si>
  <si>
    <t>PRI24045 - Aviso de Tendencia N°0001</t>
  </si>
  <si>
    <t>477-PRI24045-000-081-TD-0001[1].pdf</t>
  </si>
  <si>
    <t>081 Control - Costos</t>
  </si>
  <si>
    <t>CMDIC-TRN-000069</t>
  </si>
  <si>
    <t>477-PRI24045-000-081-TD-0002</t>
  </si>
  <si>
    <t>PRI24045 - Aviso de Tendencia N°0002</t>
  </si>
  <si>
    <t>477-PRI24045-000-081-TD-0002.pdf</t>
  </si>
  <si>
    <t>477-PRI24045-000-081-TD-0003</t>
  </si>
  <si>
    <t>PRI24045 - Aviso de Tendencia N°0003</t>
  </si>
  <si>
    <t>477-PRI24045-000-081-TD-0003[2].pdf</t>
  </si>
  <si>
    <t>CMDIC-TRN-000133</t>
  </si>
  <si>
    <t>477-PRI24045-000-081-TD-0004</t>
  </si>
  <si>
    <t>PRI24045 - Aviso de Tendencia N°0004</t>
  </si>
  <si>
    <t>477-PRI24045-000-081-TD-0004[2].pdf</t>
  </si>
  <si>
    <t>CMDIC-TRN-000132</t>
  </si>
  <si>
    <t>477-PRI24045-000-081-TD-0005</t>
  </si>
  <si>
    <t>PRI24045 - Aviso de Tendencia N°0005</t>
  </si>
  <si>
    <t>477-PRI24045-000-081-TD-0005_Rev. 1.pdf</t>
  </si>
  <si>
    <t>CMDIC-TRN-000219</t>
  </si>
  <si>
    <t>477-PRI24045-000-081-TD-0006</t>
  </si>
  <si>
    <t>PRI24045 - Aviso de Tendencia N°0006</t>
  </si>
  <si>
    <t>477-PRI24045-000-081-TD-0006.pdf</t>
  </si>
  <si>
    <t>CMDIC-TRN-000210</t>
  </si>
  <si>
    <t>477-PRI24045-000-081-TD-0007</t>
  </si>
  <si>
    <t>PRI24045 - Aviso de Tendencia N°0007</t>
  </si>
  <si>
    <t>477-PRI24045-000-081-TD-0007[0]_Integración.pdf</t>
  </si>
  <si>
    <t>CMDIC-TRN-000251</t>
  </si>
  <si>
    <t>477-PRI24045-000-081-TD-0008</t>
  </si>
  <si>
    <t>PRI24045 - Aviso de Tendencia N°0008</t>
  </si>
  <si>
    <t>477-PRI24045-000-081-TD-0008[0]_Integración.pdf</t>
  </si>
  <si>
    <t>CMDIC-TRN-000257</t>
  </si>
  <si>
    <t>477-PRI24045-000-081-TD-0009</t>
  </si>
  <si>
    <t>PRI24045 - Aviso de Tendencia N°0009</t>
  </si>
  <si>
    <t>Rechazado</t>
  </si>
  <si>
    <t>477-PRI24045-000-081-TD-0009[0].pdf</t>
  </si>
  <si>
    <t>CMDIC-TRN-000269</t>
  </si>
  <si>
    <t>477-PRI24045-000-081-TD-0010</t>
  </si>
  <si>
    <t>PRI24045 - Aviso de Tendencia N°0010</t>
  </si>
  <si>
    <t>477-PRI24045-000-081-TD-0010.pdf</t>
  </si>
  <si>
    <t>CMDIC-TRN-000272</t>
  </si>
  <si>
    <t>477-PRI24045-000-083-PG-0001.pdf</t>
  </si>
  <si>
    <t>083 Control - Programación (Planificación)</t>
  </si>
  <si>
    <t>CMDIC-TRN-000151</t>
  </si>
  <si>
    <t>477-PRI24045-000-083-RS-0001</t>
  </si>
  <si>
    <t>Reporte Semanal Contrato PRI24045 – Periodo 07 al 10 de abril 2025</t>
  </si>
  <si>
    <t>477-PRI24045-000-083-RS-0001.pdf</t>
  </si>
  <si>
    <t>Reporte Semanal</t>
  </si>
  <si>
    <t>CMDIC-TRN-000034</t>
  </si>
  <si>
    <t>477-PRI24045-000-083-RS-0002</t>
  </si>
  <si>
    <t>Reporte Semanal Contrato PRI24045 – Periodo 11 al 17 de abril 2025</t>
  </si>
  <si>
    <t>477-PRI24045-000-083-RS-0002.pdf</t>
  </si>
  <si>
    <t>CMDIC-TRN-000035</t>
  </si>
  <si>
    <t>477-PRI24045-000-083-RS-0003</t>
  </si>
  <si>
    <t>Reporte Semanal Contrato PRI24045 – Periodo 18 al 24 de abril 2025</t>
  </si>
  <si>
    <t>477-PRI24045-000-083-RS-0003.pdf</t>
  </si>
  <si>
    <t>CMDIC-TRN-000044</t>
  </si>
  <si>
    <t>477-PRI24045-000-083-RS-0004</t>
  </si>
  <si>
    <t>Reporte Semanal Contrato PRI24045 – 25 de abril al 1 de mayo 2025</t>
  </si>
  <si>
    <t>477-PRI24045-000-083-RS-0004.pdf</t>
  </si>
  <si>
    <t>CMDIC-TRN-000047</t>
  </si>
  <si>
    <t>477-PRI24045-000-083-RS-0005</t>
  </si>
  <si>
    <t>Reporte Semanal Contrato PRI24045 – 02 al 08 de mayo 2025</t>
  </si>
  <si>
    <t>477-PRI24045-000-083-RS-0005.pdf</t>
  </si>
  <si>
    <t>CMDIC-TRN-000053</t>
  </si>
  <si>
    <t>477-PRI24045-000-083-RS-0006</t>
  </si>
  <si>
    <t>Reporte Semanal Contrato PRI24045 – 10 al 15 de mayo 2025</t>
  </si>
  <si>
    <t>477-PRI24045-000-083-RS-0006.pdf</t>
  </si>
  <si>
    <t>CMDIC-TRN-000057</t>
  </si>
  <si>
    <t>477-PRI24045-000-083-RS-0007</t>
  </si>
  <si>
    <t>Reporte Semanal Contrato PRI24045 – 16 al 22 de mayo 2025</t>
  </si>
  <si>
    <t>477-PRI24045-000-083-RS-0007.pdf</t>
  </si>
  <si>
    <t>CMDIC-TRN-000063</t>
  </si>
  <si>
    <t>477-PRI24045-000-083-RS-0008</t>
  </si>
  <si>
    <t>Reporte Semanal Contrato PRI24045 – 23 al 29 de mayo 2025</t>
  </si>
  <si>
    <t>477-PRI24045-000-083-RS-0008.pdf</t>
  </si>
  <si>
    <t>CMDIC-TRN-000065</t>
  </si>
  <si>
    <t>477-PRI24045-000-083-RS-0009</t>
  </si>
  <si>
    <t>Reporte Semanal Contrato PRI24045 – 30 de mayo al 05 de junio 2025</t>
  </si>
  <si>
    <t>477-PRI24045-000-083-RS-0009.pdf</t>
  </si>
  <si>
    <t>CMDIC-TRN-000068</t>
  </si>
  <si>
    <t>477-PRI24045-000-083-RS-0010</t>
  </si>
  <si>
    <t>Contrato PRI24045 - Reporte Semanal N°10 – 6 de junio al 12 de junio</t>
  </si>
  <si>
    <t>477-PRI24045-000-083-RS-0010.pdf</t>
  </si>
  <si>
    <t>CMDIC-TRN-000072</t>
  </si>
  <si>
    <t>477-PRI24045-000-083-RS-0011</t>
  </si>
  <si>
    <t>Contrato PRI24045 - Reporte Semanal N°11 – 13 de junio al 19 de junio</t>
  </si>
  <si>
    <t>477-PRI24045-000-083-RS-0011.pdf</t>
  </si>
  <si>
    <t>477-PRI24045-000-083-RS-0012</t>
  </si>
  <si>
    <t>Contrato PRI24045 - Reporte Semanal N°12 – 20 de junio al 26 de junio 2025</t>
  </si>
  <si>
    <t>477-PRI24045-000-083-RS-0012.pdf</t>
  </si>
  <si>
    <t>477-PRI24045-000-083-RS-0013</t>
  </si>
  <si>
    <t>Contrato PRI24045 - Reporte Semanal N°13 – 27 de junio al 03 de juLio 2025</t>
  </si>
  <si>
    <t>477-PRI24045-000-083-RS-0013.pdf</t>
  </si>
  <si>
    <t>CMDIC-TRN-000088</t>
  </si>
  <si>
    <t>477-PRI24045-000-083-RS-0014</t>
  </si>
  <si>
    <t>Contrato PRI24045 - Reporte Semanal N°14 – 04 de julio al 10 de julio 2025</t>
  </si>
  <si>
    <t>477-PRI24045-000-083-RS-0014.pdf</t>
  </si>
  <si>
    <t>CMDIC-TRN-000090</t>
  </si>
  <si>
    <t>477-PRI24045-000-083-RS-0015</t>
  </si>
  <si>
    <t>Contrato PRI24045 - Reporte Semanal N°15 – 11 de julio al 17 de julio 2025</t>
  </si>
  <si>
    <t>477-PRI24045-000-083-RS-0015.pdf</t>
  </si>
  <si>
    <t>CMDIC-TRN-000093</t>
  </si>
  <si>
    <t>477-PRI24045-000-083-RS-0016</t>
  </si>
  <si>
    <t>Contrato PRI24045 - Reporte Semanal N°16 – 18 de julio al 24 de julio 2025</t>
  </si>
  <si>
    <t>477-PRI24045-000-083-RS-0016.pdf</t>
  </si>
  <si>
    <t>CMDIC-TRN-000099</t>
  </si>
  <si>
    <t>477-PRI24045-000-083-RS-0017</t>
  </si>
  <si>
    <t>Reporte Semanal Contrato PRI24045- N°17 – 25 de julio al 31 de julio 2025</t>
  </si>
  <si>
    <t>477-PRI24045-000-083-RS-0017.pdf</t>
  </si>
  <si>
    <t>CMDIC-TRN-000105</t>
  </si>
  <si>
    <t>477-PRI24045-000-083-RS-0018</t>
  </si>
  <si>
    <t>Reporte Semanal Contrato PRI24045- N°18 – 01 de agosto  al 07 de agosto 2025</t>
  </si>
  <si>
    <t>477-PRI24045-000-083-RS-0018.pdf</t>
  </si>
  <si>
    <t>CMDIC-TRN-000107</t>
  </si>
  <si>
    <t>477-PRI24045-000-083-RS-0019</t>
  </si>
  <si>
    <t>Reporte Semanal Contrato PRI24045- N°19 – 08 de agosto  al 14 de agosto 2025</t>
  </si>
  <si>
    <t>477-PRI24045-000-083-RS-0019.pdf</t>
  </si>
  <si>
    <t>CMDIC-TRN-000110</t>
  </si>
  <si>
    <t>477-PRI24045-000-083-RS-0020</t>
  </si>
  <si>
    <t>Reporte Semanal Contrato PRI24045- N° 20 - 15 de agosto  al 21 de agosto 2025</t>
  </si>
  <si>
    <t>477-PRI24045-000-083-RS-0020.pdf</t>
  </si>
  <si>
    <t>CMDIC-TRN-000117</t>
  </si>
  <si>
    <t>477-PRI24045-000-083-RS-0021</t>
  </si>
  <si>
    <t>Reporte Semanal Contrato PRI24045- N° 21 - 22 de agosto al 28 de agosto 2025</t>
  </si>
  <si>
    <t>477-PRI24045-000-083-RS-0021.pdf</t>
  </si>
  <si>
    <t>CMDIC-TRN-000121</t>
  </si>
  <si>
    <t>477-PRI24045-000-083-RS-0022</t>
  </si>
  <si>
    <t>Reporte Semanal Contrato PRI24045- N° 22 – 29 de agosto al 04 de septiembre 2025</t>
  </si>
  <si>
    <t>477-PRI24045-000-083-RS-0022.pdf</t>
  </si>
  <si>
    <t>CMDIC-TRN-000126</t>
  </si>
  <si>
    <t>477-PRI24045-000-083-RS-0023</t>
  </si>
  <si>
    <t>Reporte Semanal Contrato PRI24045- N° 23 – 05 de septiembre al 11 de septiembre  2025</t>
  </si>
  <si>
    <t>477-PRI24045-000-083-RS-0023.pdf</t>
  </si>
  <si>
    <t>CMDIC-TRN-000128</t>
  </si>
  <si>
    <t>477-PRI24045-000-083-RS-0024</t>
  </si>
  <si>
    <t>Reporte Semanal Contrato PRI24045 - N° 24 - 12 de septiembre al 18 de septiembre 2025</t>
  </si>
  <si>
    <t>477-PRI24045-000-083-RS-0024.pdf</t>
  </si>
  <si>
    <t>CMDIC-TRN-000131</t>
  </si>
  <si>
    <t>477-PRI24045-000-083-RS-0025</t>
  </si>
  <si>
    <t>Reporte Semanal Contrato PRI24045- N° 25 - 19 de septiembre al 25 de septiembre 2025</t>
  </si>
  <si>
    <t>477-PRI24045-000-083-RS-0025.pdf</t>
  </si>
  <si>
    <t>CMDIC-TRN-000136</t>
  </si>
  <si>
    <t>477-PRI24045-000-083-RS-0026</t>
  </si>
  <si>
    <t>Reporte Semanal Contrato PRI24045- N° 26 - 26 de septiembre al 02 de octubre 2025</t>
  </si>
  <si>
    <t>477-PRI24045-000-083-RS-0026.pdf</t>
  </si>
  <si>
    <t>CMDIC-TRN-000140</t>
  </si>
  <si>
    <t>477-PRI24045-000-083-RS-0027</t>
  </si>
  <si>
    <t>Reporte Semanal Contrato PRI24045- N° 27 - 03 de octubre al 09 de octubre 2025</t>
  </si>
  <si>
    <t>477-PRI24045-000-083-RS-0027.pdf</t>
  </si>
  <si>
    <t>CMDIC-TRN-000145</t>
  </si>
  <si>
    <t>477-PRI24045-000-083-RS-0028</t>
  </si>
  <si>
    <t>Reporte Semanal Contrato PRI24045- N° 28 - 10 de octubre al 16 de octubre 2025</t>
  </si>
  <si>
    <t>477-PRI24045-000-083-RS-0028.pdf</t>
  </si>
  <si>
    <t>CMDIC-TRN-000147</t>
  </si>
  <si>
    <t>477-PRI24045-000-083-RS-0029</t>
  </si>
  <si>
    <t>Reporte Semanal Contrato PRI24045- N° 29 - 17 de octubre al 23 de octubre 2025</t>
  </si>
  <si>
    <t>477-PRI24045-000-083-RS-0029.pdf</t>
  </si>
  <si>
    <t>CMDIC-TRN-000152</t>
  </si>
  <si>
    <t>477-PRI24045-000-083-RS-0030</t>
  </si>
  <si>
    <t>Reporte Semanal Contrato PRI24045- N° 30 - 24 de octubre al 30 de octubre 2025</t>
  </si>
  <si>
    <t>477-PRI24045-000-083-RS-0030.pdf</t>
  </si>
  <si>
    <t>CMDIC-TRN-000157</t>
  </si>
  <si>
    <t>477-PRI24045-000-083-RS-0031</t>
  </si>
  <si>
    <t>Reporte Semanal Contrato PRI24045- N° 31 - 31 de octubre al 06 de noviembre 2025</t>
  </si>
  <si>
    <t>477-PRI24045-000-083-RS-0031.pdf</t>
  </si>
  <si>
    <t>CMDIC-TRN-000163</t>
  </si>
  <si>
    <t>477-PRI24045-000-083-RS-0032</t>
  </si>
  <si>
    <t>Reporte Semanal Contrato PRI24045- N° 32 - 07 de noviembre al 13 de noviembre 2025</t>
  </si>
  <si>
    <t>477-PRI24045-000-083-RS-0032.pdf</t>
  </si>
  <si>
    <t>CMDIC-TRN-000172</t>
  </si>
  <si>
    <t>477-PRI24045-000-083-RS-0033</t>
  </si>
  <si>
    <t>Reporte Semanal Contrato PRI24045- N°33 -14 de noviembre al 20 de noviembre 2025</t>
  </si>
  <si>
    <t>477-PRI24045-000-083-RS-0033.pdf</t>
  </si>
  <si>
    <t>CMDIC-TRN-000182</t>
  </si>
  <si>
    <t>477-PRI24045-000-083-RS-0034</t>
  </si>
  <si>
    <t>Reporte Semanal Contrato PRI24045- N° 34 - 21 de noviembre al 27 de noviembre 2025</t>
  </si>
  <si>
    <t>477-PRI24045-000-083-RS-0034.pdf</t>
  </si>
  <si>
    <t>CMDIC-TRN-000191</t>
  </si>
  <si>
    <t>477-PRI24045-000-083-RS-0035</t>
  </si>
  <si>
    <t>Reporte Semanal Contrato PRI24045- N° 35 - 28 de noviembre al 04 de diciembre 2025</t>
  </si>
  <si>
    <t>477-PRI24045-000-083-RS-0035.pdf</t>
  </si>
  <si>
    <t>CMDIC-TRN-000195</t>
  </si>
  <si>
    <t>477-PRI24045-000-083-RS-0036</t>
  </si>
  <si>
    <t>Reporte Semanal Contrato PRI24045- N° 36 - 05 de diciembre al 11 de diciembre 2025</t>
  </si>
  <si>
    <t>477-PRI24045-000-083-RS-0036_EP.pdf</t>
  </si>
  <si>
    <t>CMDIC-TRN-000206</t>
  </si>
  <si>
    <t>477-PRI24045-000-083-RS-0037</t>
  </si>
  <si>
    <t>Reporte Semanal Contrato PRI24045- N° 37 - 12 de diciembre al 18 de diciembre 2025</t>
  </si>
  <si>
    <t>477-PRI24045-000-083-RS-0037_R_CMDIC.pdf</t>
  </si>
  <si>
    <t>CMDIC-TRN-000214</t>
  </si>
  <si>
    <t>477-PRI24045-000-083-RS-0038</t>
  </si>
  <si>
    <t>Reporte Semanal Contrato PRI24045- N° 38 - 19 de diciembre al 24 de diciembre 2025</t>
  </si>
  <si>
    <t>477-PRI24045-000-083-RS-0038.pdf</t>
  </si>
  <si>
    <t>CMDIC-TRN-000217</t>
  </si>
  <si>
    <t>477-PRI24045-000-083-RS-0039</t>
  </si>
  <si>
    <t>Reporte Semanal Contrato PRI24045- N° 39 - 25 de diciembre al 01 de enero 2026</t>
  </si>
  <si>
    <t>477-PRI24045-000-083-RS-0039.pdf</t>
  </si>
  <si>
    <t>CMDIC-TRN-000225</t>
  </si>
  <si>
    <t>477-PRI24045-000-083-RS-0040</t>
  </si>
  <si>
    <t>Reporte Semanal Contrato PRI24045- N° 40 - 02 de enero al 08 de enero 2026</t>
  </si>
  <si>
    <t>477-PRI24045-000-083-RS-0040.pdf</t>
  </si>
  <si>
    <t>CMDIC-TRN-000229</t>
  </si>
  <si>
    <t>477-PRI24045-000-083-RS-0041</t>
  </si>
  <si>
    <t>Reporte Semanal Contrato PRI24045- N° 41 - 09 de 15 de enero 2026</t>
  </si>
  <si>
    <t>477-PRI24045-000-083-RS-0041.pdf</t>
  </si>
  <si>
    <t>CMDIC-TRN-000235</t>
  </si>
  <si>
    <t>477-PRI24045-000-083-RS-0042</t>
  </si>
  <si>
    <t>Reporte Semanal Contrato PRI24045- N° 42 -16 de enero al 22 de enero 2026</t>
  </si>
  <si>
    <t>477-PRI24045-000-083-RS-0042.pdf</t>
  </si>
  <si>
    <t>CMDIC-TRN-000249</t>
  </si>
  <si>
    <t>477-PRI24045-000-083-RS-0043</t>
  </si>
  <si>
    <t>Reporte Semanal Contrato PRI24045- N° 43 - 23 de enero al 29 de enero 2026</t>
  </si>
  <si>
    <t>477-PRI24045-000-083-RS-0043.pdf</t>
  </si>
  <si>
    <t>CMDIC-TRN-000258</t>
  </si>
  <si>
    <t>477-PRI24045-000-083-RS-0044</t>
  </si>
  <si>
    <t>Reporte Semanal Contrato PRI24045- N° 44 - 30 de enero al 05 de febrero 2026</t>
  </si>
  <si>
    <t>477-PRI24045-000-083-RS-0044.pdf</t>
  </si>
  <si>
    <t>CMDIC-TRN-000268</t>
  </si>
  <si>
    <t>477-PRI24045-000-083-RS-0045</t>
  </si>
  <si>
    <t>Reporte Semanal Contrato PRI24045- N° 45 - 06 de febrero al 12 de febrero 2026</t>
  </si>
  <si>
    <t>477-PRI24045-000-083-RS-0045.pdf</t>
  </si>
  <si>
    <t>477-PRI24045-000-083-RS-0046</t>
  </si>
  <si>
    <t>Reportes Semanales 46 de 125</t>
  </si>
  <si>
    <t>477-PRI24045-000-083-RS-0047</t>
  </si>
  <si>
    <t>Reportes Semanales 47 de 125</t>
  </si>
  <si>
    <t>477-PRI24045-000-083-RS-0048</t>
  </si>
  <si>
    <t>Reportes Semanales 48 de 125</t>
  </si>
  <si>
    <t>477-PRI24045-000-083-RS-0049</t>
  </si>
  <si>
    <t>Reportes Semanales 49 de 125</t>
  </si>
  <si>
    <t>477-PRI24045-000-083-RS-0050</t>
  </si>
  <si>
    <t>Reportes Semanales 50 de 125</t>
  </si>
  <si>
    <t>477-PRI24045-000-083-RS-0051</t>
  </si>
  <si>
    <t>Reportes Semanales 51 de 125</t>
  </si>
  <si>
    <t>Reportes Semanales 52 de 125</t>
  </si>
  <si>
    <t>477-PRI24045-000-083-RS-0053</t>
  </si>
  <si>
    <t>Reportes Semanales 53 de 125</t>
  </si>
  <si>
    <t>477-PRI24045-000-083-RS-0054</t>
  </si>
  <si>
    <t>Reportes Semanales 54 de 125</t>
  </si>
  <si>
    <t>477-PRI24045-000-083-RS-0055</t>
  </si>
  <si>
    <t>Reportes Semanales 55 de 125</t>
  </si>
  <si>
    <t>477-PRI24045-000-083-RS-0056</t>
  </si>
  <si>
    <t>Reportes Semanales 56 de 125</t>
  </si>
  <si>
    <t>477-PRI24045-000-083-RS-0057</t>
  </si>
  <si>
    <t>Reportes Semanales 57 de 125</t>
  </si>
  <si>
    <t>477-PRI24045-000-083-RS-0058</t>
  </si>
  <si>
    <t>Reportes Semanales 58 de 125</t>
  </si>
  <si>
    <t>477-PRI24045-000-083-RS-0059</t>
  </si>
  <si>
    <t>Reportes Semanales 59 de 125</t>
  </si>
  <si>
    <t>477-PRI24045-000-083-RS-0060</t>
  </si>
  <si>
    <t>Reportes Semanales 60 de 125</t>
  </si>
  <si>
    <t>477-PRI24045-000-083-RS-0061</t>
  </si>
  <si>
    <t>Reportes Semanales 61 de 125</t>
  </si>
  <si>
    <t>477-PRI24045-000-083-RS-0062</t>
  </si>
  <si>
    <t>Reportes Semanales 62 de 125</t>
  </si>
  <si>
    <t>477-PRI24045-000-083-RS-0063</t>
  </si>
  <si>
    <t>Reportes Semanales 63 de 125</t>
  </si>
  <si>
    <t>477-PRI24045-000-083-RS-0064</t>
  </si>
  <si>
    <t>Reportes Semanales 64 de 125</t>
  </si>
  <si>
    <t>477-PRI24045-000-083-RS-0065</t>
  </si>
  <si>
    <t>Reportes Semanales 65 de 125</t>
  </si>
  <si>
    <t>477-PRI24045-000-083-RS-0066</t>
  </si>
  <si>
    <t>Reportes Semanales 66 de 125</t>
  </si>
  <si>
    <t>477-PRI24045-000-083-RS-0067</t>
  </si>
  <si>
    <t>Reportes Semanales 67 de 125</t>
  </si>
  <si>
    <t>477-PRI24045-000-083-RS-0068</t>
  </si>
  <si>
    <t>Reportes Semanales 68 de 125</t>
  </si>
  <si>
    <t>477-PRI24045-000-083-RS-0069</t>
  </si>
  <si>
    <t>Reportes Semanales 69 de 125</t>
  </si>
  <si>
    <t>477-PRI24045-000-083-RS-0070</t>
  </si>
  <si>
    <t>Reportes Semanales 70 de 125</t>
  </si>
  <si>
    <t>477-PRI24045-000-083-RS-0071</t>
  </si>
  <si>
    <t>Reportes Semanales 71 de 125</t>
  </si>
  <si>
    <t>477-PRI24045-000-083-RS-0072</t>
  </si>
  <si>
    <t>Reportes Semanales 72 de 125</t>
  </si>
  <si>
    <t>477-PRI24045-000-083-RS-0073</t>
  </si>
  <si>
    <t>Reportes Semanales 73 de 125</t>
  </si>
  <si>
    <t>477-PRI24045-000-083-RS-0074</t>
  </si>
  <si>
    <t>Reportes Semanales 74 de 125</t>
  </si>
  <si>
    <t>477-PRI24045-000-083-RS-0075</t>
  </si>
  <si>
    <t>Reportes Semanales 75 de 125</t>
  </si>
  <si>
    <t>477-PRI24045-000-083-RS-0076</t>
  </si>
  <si>
    <t>Reportes Semanales 76 de 125</t>
  </si>
  <si>
    <t>477-PRI24045-000-083-RS-0077</t>
  </si>
  <si>
    <t>Reportes Semanales 77 de 125</t>
  </si>
  <si>
    <t>477-PRI24045-000-083-RS-0078</t>
  </si>
  <si>
    <t>Reportes Semanales 78 de 125</t>
  </si>
  <si>
    <t>477-PRI24045-000-083-RS-0079</t>
  </si>
  <si>
    <t>Reportes Semanales 79 de 125</t>
  </si>
  <si>
    <t>477-PRI24045-000-083-RS-0080</t>
  </si>
  <si>
    <t>Reportes Semanales 80 de 125</t>
  </si>
  <si>
    <t>477-PRI24045-000-083-RS-0081</t>
  </si>
  <si>
    <t>Reportes Semanales 81 de 125</t>
  </si>
  <si>
    <t>477-PRI24045-000-083-RS-0082</t>
  </si>
  <si>
    <t>Reportes Semanales 82 de 125</t>
  </si>
  <si>
    <t>477-PRI24045-000-083-RS-0083</t>
  </si>
  <si>
    <t>Reportes Semanales 83 de 125</t>
  </si>
  <si>
    <t>477-PRI24045-000-083-RS-0084</t>
  </si>
  <si>
    <t>Reportes Semanales 84 de 125</t>
  </si>
  <si>
    <t>477-PRI24045-000-083-RS-0085</t>
  </si>
  <si>
    <t>Reportes Semanales 85 de 125</t>
  </si>
  <si>
    <t>477-PRI24045-000-083-RS-0086</t>
  </si>
  <si>
    <t>Reportes Semanales 86 de 125</t>
  </si>
  <si>
    <t>477-PRI24045-000-083-RS-0087</t>
  </si>
  <si>
    <t>Reportes Semanales 87 de 125</t>
  </si>
  <si>
    <t>477-PRI24045-000-083-RS-0088</t>
  </si>
  <si>
    <t>Reportes Semanales 88 de 125</t>
  </si>
  <si>
    <t>477-PRI24045-000-083-RS-0089</t>
  </si>
  <si>
    <t>Reportes Semanales 89 de 125</t>
  </si>
  <si>
    <t>477-PRI24045-000-083-RS-0090</t>
  </si>
  <si>
    <t>Reportes Semanales 90 de 125</t>
  </si>
  <si>
    <t>477-PRI24045-000-083-RS-0091</t>
  </si>
  <si>
    <t>Reportes Semanales 91 de 125</t>
  </si>
  <si>
    <t>477-PRI24045-000-083-RS-0092</t>
  </si>
  <si>
    <t>Reportes Semanales 92 de 125</t>
  </si>
  <si>
    <t>477-PRI24045-000-083-RS-0093</t>
  </si>
  <si>
    <t>Reportes Semanales 93 de 125</t>
  </si>
  <si>
    <t>477-PRI24045-000-083-RS-0094</t>
  </si>
  <si>
    <t>Reportes Semanales 94 de 125</t>
  </si>
  <si>
    <t>477-PRI24045-000-083-RS-0095</t>
  </si>
  <si>
    <t>Reportes Semanales 95 de 125</t>
  </si>
  <si>
    <t>477-PRI24045-000-083-RS-0096</t>
  </si>
  <si>
    <t>Reportes Semanales 96 de 125</t>
  </si>
  <si>
    <t>477-PRI24045-000-083-RS-0097</t>
  </si>
  <si>
    <t>Reportes Semanales 97 de 125</t>
  </si>
  <si>
    <t>477-PRI24045-000-083-RS-0098</t>
  </si>
  <si>
    <t>Reportes Semanales 98 de 125</t>
  </si>
  <si>
    <t>477-PRI24045-000-083-RS-0099</t>
  </si>
  <si>
    <t>Reportes Semanales 99 de 125</t>
  </si>
  <si>
    <t>477-PRI24045-000-083-RS-0100</t>
  </si>
  <si>
    <t>Reportes Semanales 100 de 125</t>
  </si>
  <si>
    <t>477-PRI24045-000-083-RS-0101</t>
  </si>
  <si>
    <t>Reportes Semanales 101 de 125</t>
  </si>
  <si>
    <t>477-PRI24045-000-083-RS-0102</t>
  </si>
  <si>
    <t>Reportes Semanales 102 de 125</t>
  </si>
  <si>
    <t>477-PRI24045-000-083-RS-0103</t>
  </si>
  <si>
    <t>Reportes Semanales 103 de 125</t>
  </si>
  <si>
    <t>477-PRI24045-000-083-RS-0104</t>
  </si>
  <si>
    <t>Reportes Semanales 104 de 125</t>
  </si>
  <si>
    <t>477-PRI24045-000-083-RS-0105</t>
  </si>
  <si>
    <t>Reportes Semanales 105 de 125</t>
  </si>
  <si>
    <t>477-PRI24045-000-083-RS-0106</t>
  </si>
  <si>
    <t>Reportes Semanales 106 de 125</t>
  </si>
  <si>
    <t>477-PRI24045-000-083-RS-0107</t>
  </si>
  <si>
    <t>Reportes Semanales 107 de 125</t>
  </si>
  <si>
    <t>477-PRI24045-000-083-RS-0108</t>
  </si>
  <si>
    <t>Reportes Semanales 108 de 125</t>
  </si>
  <si>
    <t>477-PRI24045-000-083-RS-0109</t>
  </si>
  <si>
    <t>Reportes Semanales 109 de 125</t>
  </si>
  <si>
    <t>477-PRI24045-000-083-RS-0110</t>
  </si>
  <si>
    <t>Reportes Semanales 110 de 125</t>
  </si>
  <si>
    <t>477-PRI24045-000-083-RS-0111</t>
  </si>
  <si>
    <t>Reportes Semanales 111 de 125</t>
  </si>
  <si>
    <t>477-PRI24045-000-083-RS-0112</t>
  </si>
  <si>
    <t>Reportes Semanales 112 de 125</t>
  </si>
  <si>
    <t>477-PRI24045-000-083-RS-0113</t>
  </si>
  <si>
    <t>Reportes Semanales 113 de 125</t>
  </si>
  <si>
    <t>477-PRI24045-000-083-RS-0114</t>
  </si>
  <si>
    <t>Reportes Semanales 114 de 125</t>
  </si>
  <si>
    <t>477-PRI24045-000-083-RS-0115</t>
  </si>
  <si>
    <t>Reportes Semanales 115 de 125</t>
  </si>
  <si>
    <t>477-PRI24045-000-083-RS-0116</t>
  </si>
  <si>
    <t>Reportes Semanales 116 de 125</t>
  </si>
  <si>
    <t>477-PRI24045-000-083-RS-0117</t>
  </si>
  <si>
    <t>Reportes Semanales 117 de 125</t>
  </si>
  <si>
    <t>477-PRI24045-000-083-RS-0118</t>
  </si>
  <si>
    <t>Reportes Semanales 118 de 125</t>
  </si>
  <si>
    <t>477-PRI24045-000-083-RS-0119</t>
  </si>
  <si>
    <t>Reportes Semanales 119 de 125</t>
  </si>
  <si>
    <t>477-PRI24045-000-083-RS-0120</t>
  </si>
  <si>
    <t>Reportes Semanales 120 de 125</t>
  </si>
  <si>
    <t>477-PRI24045-000-083-RS-0121</t>
  </si>
  <si>
    <t>Reportes Semanales 121 de 125</t>
  </si>
  <si>
    <t>477-PRI24045-000-083-RS-0122</t>
  </si>
  <si>
    <t>Reportes Semanales 122 de 125</t>
  </si>
  <si>
    <t>477-PRI24045-000-083-RS-0123</t>
  </si>
  <si>
    <t>Reportes Semanales 123 de 125</t>
  </si>
  <si>
    <t>477-PRI24045-000-083-RS-0124</t>
  </si>
  <si>
    <t>Reportes Semanales 124 de 125</t>
  </si>
  <si>
    <t>477-PRI24045-000-083-RS-0125</t>
  </si>
  <si>
    <t>Reportes Semanales 125 de 125</t>
  </si>
  <si>
    <t>477-PRI24045-001-010-DW-0101</t>
  </si>
  <si>
    <t>001 General - 4ta línea</t>
  </si>
  <si>
    <t>Plano</t>
  </si>
  <si>
    <t>477-PRI24045-001-010-DW-0101_Dgw</t>
  </si>
  <si>
    <t>Estudio de Impacto Ambiental</t>
  </si>
  <si>
    <t>477-PRI24045-001-010-EA-0001_Docx</t>
  </si>
  <si>
    <t>DEFINICIÓN DE LOS ASPECTOS CRÍTICOS DEL PROYECTO Y ESTRATEGIA PARA ABORDARLOS</t>
  </si>
  <si>
    <t>P2</t>
  </si>
  <si>
    <t>477-PRI24045-001-010-IN-0001.pdf</t>
  </si>
  <si>
    <t>CMDIC-TRN-000187</t>
  </si>
  <si>
    <t>477-PRI24045-001-010-IN-0001_Docx</t>
  </si>
  <si>
    <t>Emitido para Estudio</t>
  </si>
  <si>
    <t>477-PRI24045-001-010-IN-0001_Docx.zip</t>
  </si>
  <si>
    <t>Brechas de Información Existente</t>
  </si>
  <si>
    <t>477-PRI24045-001-010-IN-0002.pdf</t>
  </si>
  <si>
    <t>CMDIC-TRN-000103</t>
  </si>
  <si>
    <t>477-PRI24045-001-010-IN-0002_DOCX</t>
  </si>
  <si>
    <t>477-PRI24045-001-010-IN-0002[P].zip</t>
  </si>
  <si>
    <t>ANÁLISIS Y VERIFICACIÓN PROPUESTA DE GESTIÓN DE  COMPROMISOS AMBIENTALES INSTRUMENTOS ANTERIORES</t>
  </si>
  <si>
    <t>477-PRI24045-001-010-IN-0003.pdf</t>
  </si>
  <si>
    <t>CMDIC-TRN-000200</t>
  </si>
  <si>
    <t>477-PRI24045-001-010-IN-0003_Docx</t>
  </si>
  <si>
    <t>477-PRI24045-001-010-IN-0003_Docx.zip</t>
  </si>
  <si>
    <t>“IDENTIFICACIÓN PRELIMINAR DE IMPACTOS SIGNIFICATIVOS DEL PROYECTO ACP Y ESTRATEGIA PARA ABORDARLOS”</t>
  </si>
  <si>
    <t>477-PRI24045-001-010-IN-0004.pdf</t>
  </si>
  <si>
    <t>CMDIC-TRN-000265</t>
  </si>
  <si>
    <t>477-PRI24045-001-010-IN-0004_Docx</t>
  </si>
  <si>
    <t>477-PRI24045-001-010-IN-0004_Docx.zip</t>
  </si>
  <si>
    <t>477-PRI24045-001-010-IN-0005</t>
  </si>
  <si>
    <t>Estrategia</t>
  </si>
  <si>
    <t>477-PRI24045-001-010-IN-0005_Docx</t>
  </si>
  <si>
    <t>477-PRI24045-001-010-IN-0100_Docx</t>
  </si>
  <si>
    <t>477-PRI24045-001-010-IN-0101_Docx</t>
  </si>
  <si>
    <t>477-PRI24045-001-010-IN-0201_Docx</t>
  </si>
  <si>
    <t>477-PRI24045-001-010-IN-0301_Docx</t>
  </si>
  <si>
    <t>Estudio Vegetación Azonal (Informe)</t>
  </si>
  <si>
    <t>477-PRI24045-001-010-IN-0302_Docx</t>
  </si>
  <si>
    <t>Microruteo Metharme lanata (Informe)</t>
  </si>
  <si>
    <t>477-PRI24045-001-010-IN-0303_Docx</t>
  </si>
  <si>
    <t>Líne de Base Clima y Meteorología</t>
  </si>
  <si>
    <t>477-PRI24045-001-010-IN-0304_Docx</t>
  </si>
  <si>
    <t>Líne de Base Calidad del Aire</t>
  </si>
  <si>
    <t>477-PRI24045-001-010-IN-0305_Docx</t>
  </si>
  <si>
    <t>Línea de Base Suelo (Informe)</t>
  </si>
  <si>
    <t>477-PRI24045-001-010-IN-0306_Docx</t>
  </si>
  <si>
    <t>Línea de Base Plantas (Informe)</t>
  </si>
  <si>
    <t>477-PRI24045-001-010-IN-0307_Docx</t>
  </si>
  <si>
    <t>Línea de Base Hongos y Líquenes (Informe)</t>
  </si>
  <si>
    <t>477-PRI24045-001-010-IN-0308_Docx</t>
  </si>
  <si>
    <t>Línea de Base Animales Silvestres (Informe)</t>
  </si>
  <si>
    <t>477-PRI24045-001-010-IN-0309_Docx</t>
  </si>
  <si>
    <t>Línea de Base Invertebrados Terrestres (Informe)</t>
  </si>
  <si>
    <t>477-PRI24045-001-010-IN-0310_Docx</t>
  </si>
  <si>
    <t>Fotomontaje</t>
  </si>
  <si>
    <t>477-PRI24045-001-010-IN-0311_Docx</t>
  </si>
  <si>
    <t>Línea de Base Paisaje (Informe)</t>
  </si>
  <si>
    <t>477-B38523-000-010-EL-0001</t>
  </si>
  <si>
    <t>477-B38523-000-010-EL-0001.pdf</t>
  </si>
  <si>
    <t>Lista</t>
  </si>
  <si>
    <t>B38523-WSP-Estudio Regional de Proyecciones de Cambio Climático</t>
  </si>
  <si>
    <t>CMDIC-TRN-000213</t>
  </si>
  <si>
    <t>xls</t>
  </si>
  <si>
    <t>477-B38523-000-010-EL-0001_Xlsx</t>
  </si>
  <si>
    <t>477-B38523-000-010-EL-0001.xlsx</t>
  </si>
  <si>
    <t>477-B38523-000-035-EP-0001</t>
  </si>
  <si>
    <t>Estado de Pago N°001</t>
  </si>
  <si>
    <t>477-B38523-000-035-EP-0001.pdf</t>
  </si>
  <si>
    <t>CMDIC-TRN-000179</t>
  </si>
  <si>
    <t>477-B38523-000-035-EP-0002</t>
  </si>
  <si>
    <t>Estado de Pago N°002</t>
  </si>
  <si>
    <t>477-B38523-000-035-EP-0002.pdf</t>
  </si>
  <si>
    <t>CMDIC-TRN-000192</t>
  </si>
  <si>
    <t>477-B38523-000-035-EP-0003</t>
  </si>
  <si>
    <t>Estado de Pago N°003</t>
  </si>
  <si>
    <t>477-B38523-000-035-EP-0003.pdf</t>
  </si>
  <si>
    <t>CMDIC-TRN-000241</t>
  </si>
  <si>
    <t>477-B38523-000-035-EP-0004</t>
  </si>
  <si>
    <t>Estado de Pago N°004</t>
  </si>
  <si>
    <t>477-B38523-000-035-EP-0004.pdf</t>
  </si>
  <si>
    <t>CMDIC-TRN-000252</t>
  </si>
  <si>
    <t>P1</t>
  </si>
  <si>
    <t>477-PRI24045-000-010-EL-0001.pdf</t>
  </si>
  <si>
    <t>CMDIC-TRN-000070</t>
  </si>
  <si>
    <t>477-PRI24045-000-010-EL-0001_ZIP</t>
  </si>
  <si>
    <t>477-PRI24045-000-010-EL-0001_ZIP.zip</t>
  </si>
  <si>
    <t>477-PRI24045-000-010-ME-1001</t>
  </si>
  <si>
    <t>Minuta Reunión Ejecutiva 1 de 49</t>
  </si>
  <si>
    <t>477-PRI24045-000-010-ME-1002</t>
  </si>
  <si>
    <t>Minuta Reunión Ejecutiva 2 de 49</t>
  </si>
  <si>
    <t>477-PRI24045-000-010-ME-1003</t>
  </si>
  <si>
    <t>Minuta Reunión Ejecutiva 3 de 49</t>
  </si>
  <si>
    <t>477-PRI24045-000-010-ME-1004</t>
  </si>
  <si>
    <t>Minuta Reunión Ejecutiva 4de 49</t>
  </si>
  <si>
    <t>477-PRI24045-000-010-ME-1005</t>
  </si>
  <si>
    <t>Minuta Reunión Ejecutiva 5 de 49</t>
  </si>
  <si>
    <t>477-PRI24045-000-010-ME-1006</t>
  </si>
  <si>
    <t>Minuta Reunión Ejecutiva 6 de 49</t>
  </si>
  <si>
    <t>477-PRI24045-000-010-ME-1007</t>
  </si>
  <si>
    <t>Minuta Reunión Ejecutiva 7 de 49</t>
  </si>
  <si>
    <t>477-PRI24045-000-010-ME-1008</t>
  </si>
  <si>
    <t>Minuta Reunión Ejecutiva 8 de 49</t>
  </si>
  <si>
    <t>477-PRI24045-000-010-ME-1009</t>
  </si>
  <si>
    <t>Minuta Reunión Ejecutiva 9 de 49</t>
  </si>
  <si>
    <t>477-PRI24045-000-010-ME-1010</t>
  </si>
  <si>
    <t>Minuta Reunión Ejecutiva 10 de 49</t>
  </si>
  <si>
    <t>477-PRI24045-000-010-ME-1011</t>
  </si>
  <si>
    <t>Minuta Reunión Ejecutiva 11 de 49</t>
  </si>
  <si>
    <t>477-PRI24045-000-010-ME-1012</t>
  </si>
  <si>
    <t>Minuta Reunión Ejecutiva 12 de 49</t>
  </si>
  <si>
    <t>477-PRI24045-000-010-ME-1013</t>
  </si>
  <si>
    <t>Minuta Reunión Ejecutiva 13 de 49</t>
  </si>
  <si>
    <t>477-PRI24045-000-010-ME-1014</t>
  </si>
  <si>
    <t>Minuta Reunión Ejecutiva 14 de 49</t>
  </si>
  <si>
    <t>477-PRI24045-000-010-ME-1015</t>
  </si>
  <si>
    <t>Minuta Reunión Ejecutiva 15 de 49</t>
  </si>
  <si>
    <t>477-PRI24045-000-010-ME-1016</t>
  </si>
  <si>
    <t>Minuta Reunión Ejecutiva 16 de 49</t>
  </si>
  <si>
    <t>477-PRI24045-000-010-ME-1017</t>
  </si>
  <si>
    <t>Minuta Reunión Ejecutiva 17 de 49</t>
  </si>
  <si>
    <t>477-PRI24045-000-010-ME-1018</t>
  </si>
  <si>
    <t>Minuta Reunión Ejecutiva 18 de 49</t>
  </si>
  <si>
    <t>477-PRI24045-000-010-ME-1019</t>
  </si>
  <si>
    <t>Minuta Reunión Ejecutiva 19 de 49</t>
  </si>
  <si>
    <t>477-PRI24045-000-010-ME-1020</t>
  </si>
  <si>
    <t>Minuta Reunión Ejecutiva 20 de 49</t>
  </si>
  <si>
    <t>477-PRI24045-000-010-ME-1021</t>
  </si>
  <si>
    <t>Minuta Reunión Ejecutiva 21 de 49</t>
  </si>
  <si>
    <t>477-PRI24045-000-010-ME-1022</t>
  </si>
  <si>
    <t>Minuta Reunión Ejecutiva 22 de 49</t>
  </si>
  <si>
    <t>477-PRI24045-000-010-ME-1023</t>
  </si>
  <si>
    <t>Minuta Reunión Ejecutiva 23 de 49</t>
  </si>
  <si>
    <t>477-PRI24045-000-010-ME-1024</t>
  </si>
  <si>
    <t>Minuta Reunión Ejecutiva 24 de 49</t>
  </si>
  <si>
    <t>477-PRI24045-000-010-ME-1025</t>
  </si>
  <si>
    <t>Minuta Reunión Ejecutiva 25 de 49</t>
  </si>
  <si>
    <t>477-PRI24045-000-010-ME-1026</t>
  </si>
  <si>
    <t>Minuta Reunión Ejecutiva 26 de 49</t>
  </si>
  <si>
    <t>477-PRI24045-000-010-ME-1027</t>
  </si>
  <si>
    <t>Minuta Reunión Ejecutiva 27 de 49</t>
  </si>
  <si>
    <t>477-PRI24045-000-010-ME-1028</t>
  </si>
  <si>
    <t>Minuta Reunión Ejecutiva 28 de 49</t>
  </si>
  <si>
    <t>477-PRI24045-000-010-ME-1029</t>
  </si>
  <si>
    <t>Minuta Reunión Ejecutiva 29 de 49</t>
  </si>
  <si>
    <t>477-PRI24045-000-010-ME-1030</t>
  </si>
  <si>
    <t>Minuta Reunión Ejecutiva 30 de 49</t>
  </si>
  <si>
    <t>477-PRI24045-000-010-ME-1031</t>
  </si>
  <si>
    <t>Minuta Reunión Ejecutiva 31 de 49</t>
  </si>
  <si>
    <t>477-PRI24045-000-010-ME-1032</t>
  </si>
  <si>
    <t>Minuta Reunión Ejecutiva 32 de 49</t>
  </si>
  <si>
    <t>477-PRI24045-000-010-ME-1033</t>
  </si>
  <si>
    <t>Minuta Reunión Ejecutiva 33 de 49</t>
  </si>
  <si>
    <t>477-PRI24045-000-010-ME-1034</t>
  </si>
  <si>
    <t>Minuta Reunión Ejecutiva 34 de 49</t>
  </si>
  <si>
    <t>477-PRI24045-000-010-ME-1035</t>
  </si>
  <si>
    <t>Minuta Reunión Ejecutiva 35 de 49</t>
  </si>
  <si>
    <t>477-PRI24045-000-010-ME-1036</t>
  </si>
  <si>
    <t>Minuta Reunión Ejecutiva 36 de 49</t>
  </si>
  <si>
    <t>477-PRI24045-000-010-ME-1037</t>
  </si>
  <si>
    <t>Minuta Reunión Ejecutiva 37 de 49</t>
  </si>
  <si>
    <t>477-PRI24045-000-010-ME-1038</t>
  </si>
  <si>
    <t>Minuta Reunión Ejecutiva 38 de 49</t>
  </si>
  <si>
    <t>477-PRI24045-000-010-ME-1039</t>
  </si>
  <si>
    <t>Minuta Reunión Ejecutiva 39 de 49</t>
  </si>
  <si>
    <t>477-PRI24045-000-010-ME-1040</t>
  </si>
  <si>
    <t>Minuta Reunión Ejecutiva 40 de 49</t>
  </si>
  <si>
    <t>477-PRI24045-000-010-ME-1041</t>
  </si>
  <si>
    <t>Minuta Reunión Ejecutiva 41 de 49</t>
  </si>
  <si>
    <t>477-PRI24045-000-010-ME-1042</t>
  </si>
  <si>
    <t>Minuta Reunión Ejecutiva 42 de 49</t>
  </si>
  <si>
    <t>477-PRI24045-000-010-ME-1043</t>
  </si>
  <si>
    <t>Minuta Reunión Ejecutiva 43 de 49</t>
  </si>
  <si>
    <t>477-PRI24045-000-010-ME-1044</t>
  </si>
  <si>
    <t>Minuta Reunión Ejecutiva 44 de 49</t>
  </si>
  <si>
    <t>477-PRI24045-000-010-ME-1045</t>
  </si>
  <si>
    <t>Minuta Reunión Ejecutiva 45 de 49</t>
  </si>
  <si>
    <t>477-PRI24045-000-010-ME-1046</t>
  </si>
  <si>
    <t>Minuta Reunión Ejecutiva 46 de 49</t>
  </si>
  <si>
    <t>477-PRI24045-000-010-ME-1047</t>
  </si>
  <si>
    <t>Minuta Reunión Ejecutiva 47 de 49</t>
  </si>
  <si>
    <t>477-PRI24045-000-010-ME-1048</t>
  </si>
  <si>
    <t>Minuta Reunión Ejecutiva 48 de 49</t>
  </si>
  <si>
    <t>477-PRI24045-000-010-ME-1049</t>
  </si>
  <si>
    <t>Minuta Reunión Ejecutiva 49 de 49</t>
  </si>
  <si>
    <t>477-PRI24045-000-010-ME-2001</t>
  </si>
  <si>
    <t>Minuta Reunión Técnica N°001 - 25-04-2025</t>
  </si>
  <si>
    <t>477-PRI24045-000-010-ME-2001.zip</t>
  </si>
  <si>
    <t>477-PRI24045-000-010-ME-2002</t>
  </si>
  <si>
    <t>Minuta Reunión Técnica N°002 - 29-04-2025</t>
  </si>
  <si>
    <t>477-PRI24045-000-010-ME-2002.zip</t>
  </si>
  <si>
    <t>477-PRI24045-000-010-ME-2003</t>
  </si>
  <si>
    <t>Minuta Reunión Técnica N°003 - 07-05-2025</t>
  </si>
  <si>
    <t>477-PRI24045-000-010-ME-2003.zip</t>
  </si>
  <si>
    <t>477-PRI24045-000-010-ME-2004</t>
  </si>
  <si>
    <t>Minuta Reunión Técnica N°004 - 22-05-2025</t>
  </si>
  <si>
    <t>477-PRI24045-000-010-ME-2004.zip</t>
  </si>
  <si>
    <t>477-PRI24045-000-010-ME-2005</t>
  </si>
  <si>
    <t>Minuta Reunión Técnica N°005 - 04-07-2025</t>
  </si>
  <si>
    <t>477-PRI24045-000-010-ME-2005.pdf</t>
  </si>
  <si>
    <t>477-PRI24045-000-010-ME-2006</t>
  </si>
  <si>
    <t>Minuta Reunión Técnica N°006 - 20-08-2025</t>
  </si>
  <si>
    <t>477-PRI24045-000-010-ME-2006.pdf</t>
  </si>
  <si>
    <t>477-PRI24045-000-010-ME-2007</t>
  </si>
  <si>
    <t>Minuta Reunión Técnica N°007 - 10-09-2025</t>
  </si>
  <si>
    <t>477-PRI24045-000-010-ME-2007.pdf</t>
  </si>
  <si>
    <t>477-PRI24045-000-010-ME-2008</t>
  </si>
  <si>
    <t>Minuta Reunión Técnica N°008 - 22-10-2025</t>
  </si>
  <si>
    <t>477-PRI24045-000-010-ME-2008.pdf</t>
  </si>
  <si>
    <t>477-PRI24045-000-010-ME-2009</t>
  </si>
  <si>
    <t>Minuta Reunión Técnica N°009 -29-10-2025</t>
  </si>
  <si>
    <t>477-PRI24045-000-010-ME-2009.pdf</t>
  </si>
  <si>
    <t>477-PRI24045-000-010-ME-2010</t>
  </si>
  <si>
    <t>Minuta Reunión Técnica N°010 - 05-11-2025</t>
  </si>
  <si>
    <t>477-PRI24045-000-010-ME-2010.pdf</t>
  </si>
  <si>
    <t>477-PRI24045-000-010-ME-2011</t>
  </si>
  <si>
    <t>Minuta Reunión Técnica N°011 -12-11-2025</t>
  </si>
  <si>
    <t>477-PRI24045-000-010-ME-2011.pdf</t>
  </si>
  <si>
    <t>477-PRI24045-000-010-ME-2012</t>
  </si>
  <si>
    <t>Minuta Reunión Técnica 12 de 72</t>
  </si>
  <si>
    <t>477-PRI24045-000-010-ME-2013</t>
  </si>
  <si>
    <t>Minuta Reunión Técnica 13 de 72</t>
  </si>
  <si>
    <t>477-PRI24045-000-010-ME-2014</t>
  </si>
  <si>
    <t>Minuta Reunión Técnica 14 de 72</t>
  </si>
  <si>
    <t>477-PRI24045-000-010-ME-2015</t>
  </si>
  <si>
    <t>Minuta Reunión Técnica 15 de 72</t>
  </si>
  <si>
    <t>477-PRI24045-000-010-ME-2016</t>
  </si>
  <si>
    <t>Minuta Reunión Técnica 16 de 72</t>
  </si>
  <si>
    <t>477-PRI24045-000-010-ME-2017</t>
  </si>
  <si>
    <t>Minuta Reunión Técnica 17 de 72</t>
  </si>
  <si>
    <t>477-PRI24045-000-010-ME-2018</t>
  </si>
  <si>
    <t>Minuta Reunión Técnica 18 de 72</t>
  </si>
  <si>
    <t>477-PRI24045-000-010-ME-2019</t>
  </si>
  <si>
    <t>Minuta Reunión Técnica 19 de 72</t>
  </si>
  <si>
    <t>477-PRI24045-000-010-ME-2020</t>
  </si>
  <si>
    <t>Minuta Reunión Técnica 20 de 72</t>
  </si>
  <si>
    <t>477-PRI24045-000-010-ME-2021</t>
  </si>
  <si>
    <t>Minuta Reunión Técnica 21 de 72</t>
  </si>
  <si>
    <t>477-PRI24045-000-010-ME-2022</t>
  </si>
  <si>
    <t>Minuta Reunión Técnica 22 de 72</t>
  </si>
  <si>
    <t>477-PRI24045-000-010-ME-2023</t>
  </si>
  <si>
    <t>Minuta Reunión Técnica 23 de 72</t>
  </si>
  <si>
    <t>477-PRI24045-000-010-ME-2024</t>
  </si>
  <si>
    <t>Minuta Reunión Técnica 24 de 72</t>
  </si>
  <si>
    <t>477-PRI24045-000-010-ME-2025</t>
  </si>
  <si>
    <t>Minuta Reunión Técnica 25 de 72</t>
  </si>
  <si>
    <t>477-PRI24045-000-010-ME-2026</t>
  </si>
  <si>
    <t>Minuta Reunión Técnica 26 de 72</t>
  </si>
  <si>
    <t>477-PRI24045-000-010-ME-2027</t>
  </si>
  <si>
    <t>Minuta Reunión Técnica 27 de 72</t>
  </si>
  <si>
    <t>477-PRI24045-000-010-ME-2028</t>
  </si>
  <si>
    <t>Minuta Reunión Técnica 28 de 72</t>
  </si>
  <si>
    <t>477-PRI24045-000-010-ME-2029</t>
  </si>
  <si>
    <t>Minuta Reunión Técnica 29 de 72</t>
  </si>
  <si>
    <t>477-PRI24045-000-010-ME-2030</t>
  </si>
  <si>
    <t>Minuta Reunión Técnica 30 de 72</t>
  </si>
  <si>
    <t>477-PRI24045-000-010-ME-2031</t>
  </si>
  <si>
    <t>Minuta Reunión Técnica 31 de 72</t>
  </si>
  <si>
    <t>477-PRI24045-000-010-ME-2032</t>
  </si>
  <si>
    <t>Minuta Reunión Técnica 32 de 72</t>
  </si>
  <si>
    <t>477-PRI24045-000-010-ME-2033</t>
  </si>
  <si>
    <t>Minuta Reunión Técnica 33 de 72</t>
  </si>
  <si>
    <t>477-PRI24045-000-010-ME-2034</t>
  </si>
  <si>
    <t>Minuta Reunión Técnica 34 de 72</t>
  </si>
  <si>
    <t>477-PRI24045-000-010-ME-2035</t>
  </si>
  <si>
    <t>Minuta Reunión Técnica 35 de 72</t>
  </si>
  <si>
    <t>477-PRI24045-000-010-ME-2036</t>
  </si>
  <si>
    <t>Minuta Reunión Técnica 36 de 72</t>
  </si>
  <si>
    <t>477-PRI24045-000-010-ME-2037</t>
  </si>
  <si>
    <t>Minuta Reunión Técnica 37 de 72</t>
  </si>
  <si>
    <t>477-PRI24045-000-010-ME-2038</t>
  </si>
  <si>
    <t>Minuta Reunión Técnica 38 de 72</t>
  </si>
  <si>
    <t>477-PRI24045-000-010-ME-2039</t>
  </si>
  <si>
    <t>Minuta Reunión Técnica 39 de 72</t>
  </si>
  <si>
    <t>477-PRI24045-000-010-ME-2040</t>
  </si>
  <si>
    <t>Minuta Reunión Técnica 40 de 72</t>
  </si>
  <si>
    <t>477-PRI24045-000-010-ME-2041</t>
  </si>
  <si>
    <t>Minuta Reunión Técnica 41 de 72</t>
  </si>
  <si>
    <t>477-PRI24045-000-010-ME-2042</t>
  </si>
  <si>
    <t>Minuta Reunión Técnica 42 de 72</t>
  </si>
  <si>
    <t>477-PRI24045-000-010-ME-2043</t>
  </si>
  <si>
    <t>Minuta Reunión Técnica 43 de 72</t>
  </si>
  <si>
    <t>477-PRI24045-001-010-IN-0312_Docx</t>
  </si>
  <si>
    <t>Línea de Base Áreas Protegidas y Sitios Prioritarios para la Conservación</t>
  </si>
  <si>
    <t>477-PRI24045-001-010-IN-0313.pdf</t>
  </si>
  <si>
    <t>CMDIC-TRN-000262</t>
  </si>
  <si>
    <t>477-PRI24045-001-010-IN-0313_Docx</t>
  </si>
  <si>
    <t>477-PRI24045-001-010-IN-0313_Docx.zip</t>
  </si>
  <si>
    <t>Línea de Base Atractivos Naturales o Culturales y sus Interrelaciones (Informe)</t>
  </si>
  <si>
    <t>477-PRI24045-001-010-IN-0314_Docx</t>
  </si>
  <si>
    <t>Línea de Base Proyectos con Calificación Ambiental Vigente</t>
  </si>
  <si>
    <t>477-PRI24045-001-010-IN-0315_Docx</t>
  </si>
  <si>
    <t>INFORME DE LÍNEA DE BASE DE RUIDO Y VIBRACIONES</t>
  </si>
  <si>
    <t>477-PRI24045-001-010-IN-0316.pdf</t>
  </si>
  <si>
    <t>CMDIC-TRN-000263</t>
  </si>
  <si>
    <t>477-PRI24045-001-010-IN-0316_Docx</t>
  </si>
  <si>
    <t>477-PRI24045-001-010-IN-0316_Docx.zip</t>
  </si>
  <si>
    <t>Línea de Base Campos Electromagnéticos</t>
  </si>
  <si>
    <t>477-PRI24045-001-010-IN-0317_Docx</t>
  </si>
  <si>
    <t>Línea de Base Geología, Geomorfología, Riesgos Geológicos y Geomorfológicos</t>
  </si>
  <si>
    <t>477-PRI24045-001-010-IN-0318_Docx</t>
  </si>
  <si>
    <t>Línea de Base Hidrología</t>
  </si>
  <si>
    <t>477-PRI24045-001-010-IN-0319_Docx</t>
  </si>
  <si>
    <t>Línea de Base Hidrogeología</t>
  </si>
  <si>
    <t>477-PRI24045-001-010-IN-0320_Docx</t>
  </si>
  <si>
    <t>Línea de Base Calidad de Aguas Superficiales (Informe)</t>
  </si>
  <si>
    <t>477-PRI24045-001-010-IN-0321_Docx</t>
  </si>
  <si>
    <t>477-PRI24045-001-010-IN-0322_Docx</t>
  </si>
  <si>
    <t>477-PRI24045-001-010-IN-0323</t>
  </si>
  <si>
    <t>Línea de Base Ecosistemas acuáticos continentales (Informe)</t>
  </si>
  <si>
    <t>477-PRI24045-001-010-IN-0323_Docx</t>
  </si>
  <si>
    <t>Línea de Base Arqueología (Informe)</t>
  </si>
  <si>
    <t>477-PRI24045-001-010-IN-0324_Docx</t>
  </si>
  <si>
    <t>LÍNEA DE BASE COMPONENTE PALEONTOLOGÍA</t>
  </si>
  <si>
    <t>477-PRI24045-001-010-IN-0325.pdf</t>
  </si>
  <si>
    <t>CMDIC-TRN-000264</t>
  </si>
  <si>
    <t>477-PRI24045-001-010-IN-0325_Docx</t>
  </si>
  <si>
    <t>477-PRI24045-001-010-IN-0325_Docx.zip</t>
  </si>
  <si>
    <t>Informe oceanografía física, química y LdB Ruido marino invierno</t>
  </si>
  <si>
    <t>477-PRI24045-001-010-IN-0326_Docx</t>
  </si>
  <si>
    <t>477-PRI24045-001-010-IN-0327</t>
  </si>
  <si>
    <t>Informe oceanografía física, química y LdB Ruido marino verano</t>
  </si>
  <si>
    <t>477-PRI24045-001-010-IN-0327_Docx</t>
  </si>
  <si>
    <t>Informe oceanografía física, química y LdB Ruido marino otoño</t>
  </si>
  <si>
    <t>477-PRI24045-001-010-IN-0328_Docx</t>
  </si>
  <si>
    <t>Informe oceanografía física, química y LdB Ruido marino primavera</t>
  </si>
  <si>
    <t>477-PRI24045-001-010-IN-0329_Docx</t>
  </si>
  <si>
    <t>Informe recursos ecosistemas marinos otoño</t>
  </si>
  <si>
    <t>477-PRI24045-001-010-IN-0330_Docx</t>
  </si>
  <si>
    <t>Informe recursos ecosistemas marinos invierno</t>
  </si>
  <si>
    <t>477-PRI24045-001-010-IN-0331_Docx</t>
  </si>
  <si>
    <t>477-PRI24045-001-010-IN-0332</t>
  </si>
  <si>
    <t>Informe recursos ecosistemas marinos primavera</t>
  </si>
  <si>
    <t>477-PRI24045-001-010-IN-0332_Docx</t>
  </si>
  <si>
    <t>477-PRI24045-001-010-IN-0333</t>
  </si>
  <si>
    <t>Informe recursos ecosistemas marinos verano</t>
  </si>
  <si>
    <t>477-PRI24045-001-010-IN-0333_Docx</t>
  </si>
  <si>
    <t>477-PRI24045-001-010-IN-0334</t>
  </si>
  <si>
    <t>477-PRI24045-001-010-IN-0334_Docx</t>
  </si>
  <si>
    <t>477-PRI24045-001-010-IN-0335</t>
  </si>
  <si>
    <t>Línea de Base de Ruido y Vibraciones Medio Marino</t>
  </si>
  <si>
    <t>477-PRI24045-001-010-IN-0335_Docx</t>
  </si>
  <si>
    <t>477-PRI24045-001-010-IN-0336</t>
  </si>
  <si>
    <t>Linea de Base Uso del Territorio</t>
  </si>
  <si>
    <t>477-PRI24045-001-010-IN-0336_Docx</t>
  </si>
  <si>
    <t>ESTUDIO ANTROPOLÓGICO (por GHPPI) ASOCIACIÓN INDÍGENA AYMARA GANADERA Y CULTURAL QUEBRADA DE YABRICOLLITA Y CAYA</t>
  </si>
  <si>
    <t>477-PRI24045-001-010-IN-0337-CMDIC.zip</t>
  </si>
  <si>
    <t>CMDIC-TRN-000267</t>
  </si>
  <si>
    <t>477-PRI24045-001-010-IN-0337_Docx</t>
  </si>
  <si>
    <t>477-PRI24045-001-010-IN-0337_Docx.zip</t>
  </si>
  <si>
    <t>477-PRI24045-001-010-IN-0338</t>
  </si>
  <si>
    <t>Estudio Antropológico (por GHPPI) Familia Ayavire - Vilches de Chiclla</t>
  </si>
  <si>
    <t>477-PRI24045-001-010-IN-0338.pdf</t>
  </si>
  <si>
    <t>477-PRI24045-001-010-IN-0338_Docx</t>
  </si>
  <si>
    <t>477-PRI24045-001-010-IN-0338_Docx.zip</t>
  </si>
  <si>
    <t>Estudio Antropológico (por GHPPI) Naciente Collahuasi</t>
  </si>
  <si>
    <t>477-PRI24045-001-010-IN-0339.pdf</t>
  </si>
  <si>
    <t>477-PRI24045-001-010-IN-0339_Docx</t>
  </si>
  <si>
    <t>477-PRI24045-001-010-IN-0339_Docx.zip</t>
  </si>
  <si>
    <t>Estudio Antropológico GHPPI Familia Segovia de Copaquire</t>
  </si>
  <si>
    <t>477-PRI24045-001-010-IN-0340.pdf</t>
  </si>
  <si>
    <t>477-PRI24045-001-010-IN-0340_Docx</t>
  </si>
  <si>
    <t>477-PRI24045-001-010-IN-0340_Docx.zip</t>
  </si>
  <si>
    <t>Estudio Antropológico GHPPI Familia Vicentelo de Tamentica</t>
  </si>
  <si>
    <t>477-PRI24045-001-010-IN-0341.pdf</t>
  </si>
  <si>
    <t>477-PRI24045-001-010-IN-0341_Docx</t>
  </si>
  <si>
    <t>477-PRI24045-001-010-IN-0341_Docx.zip</t>
  </si>
  <si>
    <t>477-PRI24045-001-010-IN-0342</t>
  </si>
  <si>
    <t>Estudio Antropológico GHPPI Asociación Indígena Chusquina y Huari Plaza</t>
  </si>
  <si>
    <t>477-PRI24045-001-010-IN-0342.pdf</t>
  </si>
  <si>
    <t>477-PRI24045-001-010-IN-0342_Docx</t>
  </si>
  <si>
    <t>477-PRI24045-001-010-IN-0342_Docx.zip</t>
  </si>
  <si>
    <t>477-PRI24045-001-010-IN-0343</t>
  </si>
  <si>
    <t>Estudio Antropológico (por GHPPI) 7 de 30</t>
  </si>
  <si>
    <t>477-PRI24045-001-010-IN-0343_Docx</t>
  </si>
  <si>
    <t>477-PRI24045-001-010-IN-0344</t>
  </si>
  <si>
    <t>Estudio Antropológico (por GHPPI) 8 de 30</t>
  </si>
  <si>
    <t>477-PRI24045-001-010-IN-0344_Docx</t>
  </si>
  <si>
    <t>477-PRI24045-001-010-IN-0345</t>
  </si>
  <si>
    <t>Estudio Antropológico (por GHPPI) 9 de 30</t>
  </si>
  <si>
    <t>477-PRI24045-001-010-IN-0345_Docx</t>
  </si>
  <si>
    <t>477-PRI24045-001-010-IN-0346</t>
  </si>
  <si>
    <t>Estudio Antropológico (por GHPPI) 10 de 30</t>
  </si>
  <si>
    <t>477-PRI24045-001-010-IN-0346_Docx</t>
  </si>
  <si>
    <t>477-PRI24045-001-010-IN-0347</t>
  </si>
  <si>
    <t>Estudio Antropológico (por GHPPI) 11 de 30</t>
  </si>
  <si>
    <t>477-PRI24045-001-010-IN-0347_Docx</t>
  </si>
  <si>
    <t>477-PRI24045-001-010-IN-0348</t>
  </si>
  <si>
    <t>Estudio Antropológico (por GHPPI) 12 de 30</t>
  </si>
  <si>
    <t>477-PRI24045-001-010-IN-0348_Docx</t>
  </si>
  <si>
    <t>477-PRI24045-001-010-IN-0349</t>
  </si>
  <si>
    <t>Estudio Antropológico (por GHPPI) 13 de 30</t>
  </si>
  <si>
    <t>477-PRI24045-001-010-IN-0349_Docx</t>
  </si>
  <si>
    <t>477-PRI24045-001-010-IN-0350</t>
  </si>
  <si>
    <t>Estudio Antropológico (por GHPPI) 14 de 30</t>
  </si>
  <si>
    <t>477-PRI24045-001-010-IN-0350_Docx</t>
  </si>
  <si>
    <t>477-PRI24045-001-010-IN-0351</t>
  </si>
  <si>
    <t>Estudio Antropológico (por GHPPI) 15 de 30</t>
  </si>
  <si>
    <t>477-PRI24045-001-010-IN-0351_Docx</t>
  </si>
  <si>
    <t>477-PRI24045-001-010-IN-0352</t>
  </si>
  <si>
    <t>Estudio Antropológico (por GHPPI) 16 de 30</t>
  </si>
  <si>
    <t>477-PRI24045-001-010-IN-0352_Docx</t>
  </si>
  <si>
    <t>477-PRI24045-001-010-IN-0353</t>
  </si>
  <si>
    <t>Estudio Antropológico (por GHPPI) 17 de 30</t>
  </si>
  <si>
    <t>477-PRI24045-001-010-IN-0353_Docx</t>
  </si>
  <si>
    <t>477-PRI24045-001-010-IN-0354</t>
  </si>
  <si>
    <t>Estudio Antropológico (por GHPPI) 18 de 30</t>
  </si>
  <si>
    <t>477-PRI24045-001-010-IN-0354_Docx</t>
  </si>
  <si>
    <t>477-PRI24045-001-010-IN-0355</t>
  </si>
  <si>
    <t>Estudio Antropológico (por GHPPI) 19 de 30</t>
  </si>
  <si>
    <t>477-PRI24045-001-010-IN-0355_Docx</t>
  </si>
  <si>
    <t>477-PRI24045-001-010-IN-0356</t>
  </si>
  <si>
    <t>Estudio Antropológico (por GHPPI) 20 de 30</t>
  </si>
  <si>
    <t>477-PRI24045-001-010-IN-0356_Docx</t>
  </si>
  <si>
    <t>477-PRI24045-001-010-IN-0357</t>
  </si>
  <si>
    <t>Estudio Antropológico (por GHPPI) 21 de 30</t>
  </si>
  <si>
    <t>477-PRI24045-001-010-IN-0357_Docx</t>
  </si>
  <si>
    <t>477-PRI24045-001-010-IN-0358</t>
  </si>
  <si>
    <t>Estudio Antropológico (por GHPPI) 22 de 30</t>
  </si>
  <si>
    <t>477-PRI24045-001-010-IN-0358_Docx</t>
  </si>
  <si>
    <t>477-PRI24045-001-010-IN-0359</t>
  </si>
  <si>
    <t>Estudio Antropológico (por GHPPI) 23 de 30</t>
  </si>
  <si>
    <t>477-PRI24045-001-010-IN-0359_Docx</t>
  </si>
  <si>
    <t>477-PRI24045-001-010-IN-0360</t>
  </si>
  <si>
    <t>Estudio Antropológico (por GHPPI) 24 de 30</t>
  </si>
  <si>
    <t>477-PRI24045-001-010-IN-0360_Docx</t>
  </si>
  <si>
    <t>477-PRI24045-001-010-IN-0361</t>
  </si>
  <si>
    <t>Estudio Antropológico (por GHPPI) 25 de 30</t>
  </si>
  <si>
    <t>477-PRI24045-001-010-IN-0361_Docx</t>
  </si>
  <si>
    <t>477-PRI24045-001-010-IN-0362</t>
  </si>
  <si>
    <t>Estudio Antropológico (por GHPPI) 26 de 30</t>
  </si>
  <si>
    <t>477-PRI24045-001-010-IN-0362_Docx</t>
  </si>
  <si>
    <t>477-PRI24045-001-010-IN-0363</t>
  </si>
  <si>
    <t>Estudio Antropológico (por GHPPI) 27 de 30</t>
  </si>
  <si>
    <t>477-PRI24045-001-010-IN-0363_Docx</t>
  </si>
  <si>
    <t>477-PRI24045-001-010-IN-0364</t>
  </si>
  <si>
    <t>Estudio Antropológico (por GHPPI) 28 de 30</t>
  </si>
  <si>
    <t>477-PRI24045-001-010-IN-0364_Docx</t>
  </si>
  <si>
    <t>477-PRI24045-001-010-IN-0365</t>
  </si>
  <si>
    <t>Estudio Antropológico (por GHPPI) 29 de 30</t>
  </si>
  <si>
    <t>477-PRI24045-001-010-IN-0365_Docx</t>
  </si>
  <si>
    <t>477-PRI24045-001-010-IN-0366</t>
  </si>
  <si>
    <t>Estudio Antropológico (por GHPPI) 30 de 30</t>
  </si>
  <si>
    <t>477-PRI24045-001-010-IN-0366_Docx</t>
  </si>
  <si>
    <t>477-PRI24045-001-010-IN-0367</t>
  </si>
  <si>
    <t>Línea de Base Medio Humano</t>
  </si>
  <si>
    <t>477-PRI24045-001-010-IN-0367_Docx</t>
  </si>
  <si>
    <t>477-PRI24045-001-010-IN-0368</t>
  </si>
  <si>
    <t>Caracterización vial (Informe)</t>
  </si>
  <si>
    <t>477-PRI24045-001-010-IN-0368_Docx</t>
  </si>
  <si>
    <t>477-PRI24045-001-010-IN-0369</t>
  </si>
  <si>
    <t>Línea de Base Arqueología Submarina (Informe)</t>
  </si>
  <si>
    <t>477-PRI24045-001-010-IN-0369_Docx</t>
  </si>
  <si>
    <t>477-PRI24045-001-010-IN-0370</t>
  </si>
  <si>
    <t>Línea de Base Luminosidad (Informe)</t>
  </si>
  <si>
    <t>477-PRI24045-001-010-IN-0370_Docx</t>
  </si>
  <si>
    <t>477-PRI24045-001-010-IN-0401_Docx</t>
  </si>
  <si>
    <t>477-PRI24045-001-010-IN-0402</t>
  </si>
  <si>
    <t>477-PRI24045-001-010-IN-0402_Docx</t>
  </si>
  <si>
    <t>477-PRI24045-001-010-IN-0403</t>
  </si>
  <si>
    <t>477-PRI24045-001-010-IN-0403_Docx</t>
  </si>
  <si>
    <t>477-PRI24045-001-010-IN-0404</t>
  </si>
  <si>
    <t>477-PRI24045-001-010-IN-0404_Docx</t>
  </si>
  <si>
    <t>477-PRI24045-001-010-IN-0405</t>
  </si>
  <si>
    <t>Modelo numérico Coposa-Michincha-Rosario (Informe)</t>
  </si>
  <si>
    <t>477-PRI24045-001-010-IN-0405_Docx</t>
  </si>
  <si>
    <t>477-PRI24045-001-010-IN-0406</t>
  </si>
  <si>
    <t>477-PRI24045-001-010-IN-0406_Docx</t>
  </si>
  <si>
    <t>477-PRI24045-001-010-IN-0407</t>
  </si>
  <si>
    <t>Caracterización de materiales y potencial de drenaje ácido (Informe)</t>
  </si>
  <si>
    <t>477-PRI24045-001-010-IN-0407_Docx</t>
  </si>
  <si>
    <t>477-PRI24045-001-010-IN-0408</t>
  </si>
  <si>
    <t>477-PRI24045-001-010-IN-0408_Docx</t>
  </si>
  <si>
    <t>477-PRI24045-001-010-IN-0409</t>
  </si>
  <si>
    <t>Modelo infiltración de botaderos para Rosario (Informe)</t>
  </si>
  <si>
    <t>477-PRI24045-001-010-IN-0409_Docx</t>
  </si>
  <si>
    <t>477-PRI24045-001-010-IN-0410</t>
  </si>
  <si>
    <t>Modelo infiltración de botaderos para Ujina (Informe)</t>
  </si>
  <si>
    <t>477-PRI24045-001-010-IN-0410_Docx</t>
  </si>
  <si>
    <t>477-PRI24045-001-010-IN-0411</t>
  </si>
  <si>
    <t>Modelo infiltración depósito de relaves Pampa Pabellón (Informe)</t>
  </si>
  <si>
    <t>477-PRI24045-001-010-IN-0411_Docx</t>
  </si>
  <si>
    <t>477-PRI24045-001-010-IN-0412</t>
  </si>
  <si>
    <t>Modelo de transporte Coposa-Michincha-Rosario (Informe)</t>
  </si>
  <si>
    <t>477-PRI24045-001-010-IN-0412_Docx</t>
  </si>
  <si>
    <t>477-PRI24045-001-010-IN-0413</t>
  </si>
  <si>
    <t>Modelo efecto sumidero rajo (Informe)</t>
  </si>
  <si>
    <t>477-PRI24045-001-010-IN-0413_Docx</t>
  </si>
  <si>
    <t>477-PRI24045-001-010-IN-0414</t>
  </si>
  <si>
    <t>Modelos pit-lake (Informe)</t>
  </si>
  <si>
    <t>477-PRI24045-001-010-IN-0414_Docx</t>
  </si>
  <si>
    <t>477-PRI24045-001-010-IN-0415</t>
  </si>
  <si>
    <t>477-PRI24045-001-010-IN-0415_Docx</t>
  </si>
  <si>
    <t>477-PRI24045-001-010-IN-0416</t>
  </si>
  <si>
    <t>477-PRI24045-001-010-IN-0416_Docx</t>
  </si>
  <si>
    <t>477-PRI24045-001-010-IN-0417</t>
  </si>
  <si>
    <t>477-PRI24045-001-010-IN-0417_Docx</t>
  </si>
  <si>
    <t>477-PRI24045-001-010-IN-0418</t>
  </si>
  <si>
    <t>477-PRI24045-001-010-IN-0418_Docx</t>
  </si>
  <si>
    <t>477-PRI24045-001-010-IN-0419</t>
  </si>
  <si>
    <t>477-PRI24045-001-010-IN-0419_Docx</t>
  </si>
  <si>
    <t>477-PRI24045-001-010-IN-0420</t>
  </si>
  <si>
    <t>477-PRI24045-001-010-IN-0420_Docx</t>
  </si>
  <si>
    <t>477-PRI24045-001-010-IN-0421</t>
  </si>
  <si>
    <t>477-PRI24045-001-010-IN-0421_Docx</t>
  </si>
  <si>
    <t>477-PRI24045-001-010-IN-0422</t>
  </si>
  <si>
    <t>477-PRI24045-001-010-IN-0422_Docx</t>
  </si>
  <si>
    <t>477-PRI24045-001-010-IN-0423</t>
  </si>
  <si>
    <t>477-PRI24045-001-010-IN-0423_Docx</t>
  </si>
  <si>
    <t>477-PRI24045-001-010-IN-0424</t>
  </si>
  <si>
    <t>477-PRI24045-001-010-IN-0424_Docx</t>
  </si>
  <si>
    <t>477-PRI24045-001-010-IN-0425</t>
  </si>
  <si>
    <t>477-PRI24045-001-010-IN-0425_Docx</t>
  </si>
  <si>
    <t>Cap. 5 - Descripción Pormenorizada ECC Art.11</t>
  </si>
  <si>
    <t>477-PRI24045-001-010-IN-0501_Docx</t>
  </si>
  <si>
    <t>477-PRI24045-001-010-IN-0601_Docx</t>
  </si>
  <si>
    <t>477-PRI24045-001-010-IN-0701_Docx</t>
  </si>
  <si>
    <t>477-PRI24045-001-010-IN-0702</t>
  </si>
  <si>
    <t>477-PRI24045-001-010-IN-0702_Docx</t>
  </si>
  <si>
    <t>477-PRI24045-001-010-IN-0801_Docx</t>
  </si>
  <si>
    <t>477-PRI24045-001-010-IN-0901_Docx</t>
  </si>
  <si>
    <t>477-PRI24045-001-010-IN-1001_Docx</t>
  </si>
  <si>
    <t>PAS114 Instalación terminal marítimo</t>
  </si>
  <si>
    <t>477-PRI24045-001-010-IN-1011_Docx</t>
  </si>
  <si>
    <t>PAS115 Introducir material a aguas</t>
  </si>
  <si>
    <t>477-PRI24045-001-010-IN-1012_Docx</t>
  </si>
  <si>
    <t>PAS119  Pesca investig. Aguas Marinas</t>
  </si>
  <si>
    <t>477-PRI24045-001-010-IN-1013_Docx</t>
  </si>
  <si>
    <t>PAS119  Pesca investig. Aguas Continentales</t>
  </si>
  <si>
    <t>477-PRI24045-001-010-IN-1014_Docx</t>
  </si>
  <si>
    <t>PAS126 Instalación Manejo lodos PTAS</t>
  </si>
  <si>
    <t>477-PRI24045-001-010-IN-1015_Docx</t>
  </si>
  <si>
    <t>PAS132 Arqueología</t>
  </si>
  <si>
    <t>477-PRI24045-001-010-IN-1016_Docx</t>
  </si>
  <si>
    <t>PAS132 Paleontología</t>
  </si>
  <si>
    <t>477-PRI24045-001-010-IN-1017_Docx</t>
  </si>
  <si>
    <t>PAS135 Depósitos de Relave</t>
  </si>
  <si>
    <t>477-PRI24045-001-010-IN-1018_Docx</t>
  </si>
  <si>
    <t>PAS136 Bot. estériles o acumulación mineral</t>
  </si>
  <si>
    <t>477-PRI24045-001-010-IN-1019_Docx</t>
  </si>
  <si>
    <t>PAS137 Plan de Cierre</t>
  </si>
  <si>
    <t>477-PRI24045-001-010-IN-1020_Docx</t>
  </si>
  <si>
    <t>PAS138 PTAS</t>
  </si>
  <si>
    <t>477-PRI24045-001-010-IN-1021_Docx</t>
  </si>
  <si>
    <t>PAS139 Residuos industriales o mineros</t>
  </si>
  <si>
    <t>477-PRI24045-001-010-IN-1022_Docx</t>
  </si>
  <si>
    <t>PAS140 Residuos no peligrosos</t>
  </si>
  <si>
    <t>477-PRI24045-001-010-IN-1023_Docx</t>
  </si>
  <si>
    <t>PAS141 Relleno Sanitario</t>
  </si>
  <si>
    <t>477-PRI24045-001-010-IN-1024_Docx</t>
  </si>
  <si>
    <t>PAS142 Residuos Peligrosos</t>
  </si>
  <si>
    <t>477-PRI24045-001-010-IN-1025_Docx</t>
  </si>
  <si>
    <t>PAS146 Caza o captura de fauna (vertebrados)</t>
  </si>
  <si>
    <t>477-PRI24045-001-010-IN-1026_Docx</t>
  </si>
  <si>
    <t>PAS150 - Bosque de preservación</t>
  </si>
  <si>
    <t>477-PRI24045-001-010-IN-1027_Docx</t>
  </si>
  <si>
    <t>PAS151 - Formaciones Xerofíticas</t>
  </si>
  <si>
    <t>477-PRI24045-001-010-IN-1028_Docx</t>
  </si>
  <si>
    <t>PAS155 Nuevo sistema transporte relaves</t>
  </si>
  <si>
    <t>477-PRI24045-001-010-IN-1029_Docx</t>
  </si>
  <si>
    <t>PAS155 Ampliación Dep. Relaves</t>
  </si>
  <si>
    <t>477-PRI24045-001-010-IN-1030_Docx</t>
  </si>
  <si>
    <t>PAS155 Canales de contorno Dep. Relaves</t>
  </si>
  <si>
    <t>477-PRI24045-001-010-IN-1031_Docx</t>
  </si>
  <si>
    <t>PAS156 Ampliación bot. exist. y BR Rosario</t>
  </si>
  <si>
    <t>477-PRI24045-001-010-IN-1032_Docx</t>
  </si>
  <si>
    <t>PAS155 Acueducto de agua desalada</t>
  </si>
  <si>
    <t>477-PRI24045-001-010-IN-1033_Docx</t>
  </si>
  <si>
    <t>PAS156 Ampliación Botaderos Ujina</t>
  </si>
  <si>
    <t>477-PRI24045-001-010-IN-1034_Docx</t>
  </si>
  <si>
    <t>PAS160 IFC</t>
  </si>
  <si>
    <t>477-PRI24045-001-010-IN-1035_Docx</t>
  </si>
  <si>
    <t>PAS161 Calificación Industrial</t>
  </si>
  <si>
    <t>477-PRI24045-001-010-IN-1036_Docx</t>
  </si>
  <si>
    <t>477-PRI24045-001-010-IN-1037</t>
  </si>
  <si>
    <t>Solicitud  de Excepcionalidad (art 19, Ley 20.283) (Informe)</t>
  </si>
  <si>
    <t>477-PRI24045-001-010-IN-1037_Docx</t>
  </si>
  <si>
    <t>477-PRI24045-001-010-IN-1101_Docx</t>
  </si>
  <si>
    <t>477-PRI24045-001-010-IN-1201_Docx</t>
  </si>
  <si>
    <t>477-PRI24045-001-010-IN-1301_Docx</t>
  </si>
  <si>
    <t>477-PRI24045-001-010-IN-1401_Docx</t>
  </si>
  <si>
    <t>477-PRI24045-001-010-IN-1501_Docx</t>
  </si>
  <si>
    <t>477-PRI24045-001-010-IN-1601_Docx</t>
  </si>
  <si>
    <t>Extracto</t>
  </si>
  <si>
    <t>477-PRI24045-001-010-IN-1701_Docx</t>
  </si>
  <si>
    <t>477-PRI24045-001-010-IN-1801_Docx</t>
  </si>
  <si>
    <t>477-PRI24045-001-010-IN-1901_Docx</t>
  </si>
  <si>
    <t>Matriz</t>
  </si>
  <si>
    <t>Instructivo</t>
  </si>
  <si>
    <t>PPT  presentación del EIA a autoridades</t>
  </si>
  <si>
    <t>Presentación</t>
  </si>
  <si>
    <t>Programa del Servicio</t>
  </si>
  <si>
    <t>INFORME ANTERIOR</t>
  </si>
  <si>
    <t>Activity Name</t>
  </si>
  <si>
    <t>Original Duration</t>
  </si>
  <si>
    <t>BL1 Start</t>
  </si>
  <si>
    <t>BL1 Finish</t>
  </si>
  <si>
    <t>Start</t>
  </si>
  <si>
    <t>Finish</t>
  </si>
  <si>
    <t>Schedule % Complete</t>
  </si>
  <si>
    <t>Performance % Complete</t>
  </si>
  <si>
    <t>Planned Value Labor Units</t>
  </si>
  <si>
    <t>Predecessors</t>
  </si>
  <si>
    <t>Successors</t>
  </si>
  <si>
    <t>Desv.
HH</t>
  </si>
  <si>
    <t>Desv.
%</t>
  </si>
  <si>
    <t>Desv.
%
Inf.40</t>
  </si>
  <si>
    <t>Diferencia</t>
  </si>
  <si>
    <t xml:space="preserve">  Hitos Contractuales</t>
  </si>
  <si>
    <t xml:space="preserve">    Hitos Contractuales</t>
  </si>
  <si>
    <t xml:space="preserve">      HCONT-001</t>
  </si>
  <si>
    <t>Hito 1: Listado de entregables (Día 7)</t>
  </si>
  <si>
    <t>477-010-40-0012</t>
  </si>
  <si>
    <t>477-010-40-0007</t>
  </si>
  <si>
    <t xml:space="preserve">      HCONT-002</t>
  </si>
  <si>
    <t>Hito 2: Programa de Ejecución del servicio (Día 15)</t>
  </si>
  <si>
    <t>477-010-40-0006</t>
  </si>
  <si>
    <t>477-010-40-0005</t>
  </si>
  <si>
    <t xml:space="preserve">      HCONT-003</t>
  </si>
  <si>
    <t>Hito 3: Capeta de arranque y acreditaciones WSP y Geobiota (Día 30)</t>
  </si>
  <si>
    <t>477-010-40-0008, 477-010-40-0009</t>
  </si>
  <si>
    <t>477-010-40-0376, 477-010-40-0392, 477-010-40-0408, 477-010-40-0424</t>
  </si>
  <si>
    <t xml:space="preserve">      HCONT-004</t>
  </si>
  <si>
    <t>Hito 4: Revisión y evaluación de información disponible (Día 30)</t>
  </si>
  <si>
    <t>477-010-40-0023</t>
  </si>
  <si>
    <t>477-010-40-0024</t>
  </si>
  <si>
    <t xml:space="preserve">      HCONT-005</t>
  </si>
  <si>
    <t>Hito 5: Determinación y justificación inicial AI para cada componente (Día 35)</t>
  </si>
  <si>
    <t>477-010-40-0015</t>
  </si>
  <si>
    <t>477-010-40-0376, 477-010-40-0408, 477-010-40-0392, 477-010-40-0424</t>
  </si>
  <si>
    <t xml:space="preserve">      HCONT-006</t>
  </si>
  <si>
    <t>Hito 6: Metodología desarrollo de líneas de base ambiental (Día 35)</t>
  </si>
  <si>
    <t xml:space="preserve">      HCONT-007</t>
  </si>
  <si>
    <t>Hito 7: Inicio campañas de línea de base en terreno (Día 45)</t>
  </si>
  <si>
    <t>477-010-40-0376</t>
  </si>
  <si>
    <t>477-010-40-0377, 477-010-40-0393, 477-010-40-0409, 477-010-40-0425</t>
  </si>
  <si>
    <t xml:space="preserve">      HCONT-008</t>
  </si>
  <si>
    <t>Hito 8: Ejecución taller de identificación de aspectos críticos del proyecto y estrategia para abordarlos (Día 75)</t>
  </si>
  <si>
    <t>477-010-40-0022</t>
  </si>
  <si>
    <t>477-010-40-0001, 477-010-40-0545</t>
  </si>
  <si>
    <t xml:space="preserve">      HCONT-009</t>
  </si>
  <si>
    <t>Hito 9: Análisis y verificación prop. compromisos Ambientales instrumentos anteriores (Día 90)</t>
  </si>
  <si>
    <t>477-010-40-0030</t>
  </si>
  <si>
    <t>HCONT-010</t>
  </si>
  <si>
    <t xml:space="preserve">      HCONT-010</t>
  </si>
  <si>
    <t>Hito 10: Met. y criterios Ev. impactos identificación preliminar y estrategia para abordarlos (Día 120)</t>
  </si>
  <si>
    <t>477-010-40-0034, HCONT-009</t>
  </si>
  <si>
    <t>477-010-40-0506</t>
  </si>
  <si>
    <t xml:space="preserve">      HCONT-011</t>
  </si>
  <si>
    <t>Hito 11: Término campañas de línea de base en terreno (exceptuando medio marino) (Día 410)</t>
  </si>
  <si>
    <t>477-010-40-0370, 477-010-40-0386, 477-010-40-0402, 477-010-40-0418, 477-010-40-0432, 477-010-40-0456, 477-010-40-0479, 477-010-40-0001, 477-010-40-0011</t>
  </si>
  <si>
    <t>477-010-40-0405</t>
  </si>
  <si>
    <t xml:space="preserve">      HCONT-012</t>
  </si>
  <si>
    <t>Hito 12: Término elaboración EIA (Rev.0) (Día 628)</t>
  </si>
  <si>
    <t>477-010-40-0607, 477-010-40-0013, 477-010-40-0014</t>
  </si>
  <si>
    <t>477-010-40-0612</t>
  </si>
  <si>
    <t xml:space="preserve">      HCONT-013</t>
  </si>
  <si>
    <t>Hito 13: Ingreso electrónico del EIA al SEIA (Día 635)</t>
  </si>
  <si>
    <t>477-010-40-0618</t>
  </si>
  <si>
    <t xml:space="preserve">      HCONT-014</t>
  </si>
  <si>
    <t>Hito 14: Presentación del Proyecto (Día 642)</t>
  </si>
  <si>
    <t>477-010-40-0003, 477-010-40-0007, 477-010-40-0618</t>
  </si>
  <si>
    <t>477-010-40-0619</t>
  </si>
  <si>
    <t xml:space="preserve">      HCONT-015</t>
  </si>
  <si>
    <t>Término del Servicio</t>
  </si>
  <si>
    <t>477-010-40-0622, 477-010-40-0606, 477-010-40-0613, 477-010-40-0002, 477-010-40-0005</t>
  </si>
  <si>
    <t xml:space="preserve">  Hitos a Responsabilidad de CMDIC</t>
  </si>
  <si>
    <t xml:space="preserve">    Hitos a Responsabilidad de CMDIC</t>
  </si>
  <si>
    <t xml:space="preserve">      H-CMDIC-001</t>
  </si>
  <si>
    <t>Hito CMDIC: KOM Proyecto</t>
  </si>
  <si>
    <t>477-010-40-0008, 477-010-40-0015, 477-010-40-0002, 477-010-40-0003, 477-010-40-0006, 477-010-40-0012</t>
  </si>
  <si>
    <t xml:space="preserve">      H-CMDIC-002</t>
  </si>
  <si>
    <t>Hito CMDIC: Entrega de antecedentes disponibles CMDIC e Ing. FEL 2</t>
  </si>
  <si>
    <t>477-010-40-0023, 477-010-40-0512, 477-010-40-0545, 477-010-40-0499, 477-010-40-0491</t>
  </si>
  <si>
    <t xml:space="preserve">      H-CMDIC-003</t>
  </si>
  <si>
    <t>Hito CMDIC: Entrega modelos hidrogeológicos FEL 2</t>
  </si>
  <si>
    <t>477-010-40-0031</t>
  </si>
  <si>
    <t xml:space="preserve">      H-CMDIC-007</t>
  </si>
  <si>
    <t>Hito CMDIC: Entrega intermedia de ingeniería FEL3</t>
  </si>
  <si>
    <t>477-010-40-0067, 477-010-40-0309, 477-010-40-0346, 477-010-40-0349, 477-010-40-0333-2, 477-010-40-0075, 477-010-40-0580, 477-010-40-0574</t>
  </si>
  <si>
    <t xml:space="preserve">      H-CMDIC-008</t>
  </si>
  <si>
    <t>Hito CMDIC: Entrega de Modelos Hidrogeológicos (FEL3)</t>
  </si>
  <si>
    <t>24-abr-26*</t>
  </si>
  <si>
    <t>477-010-40-0470, 477-010-40-0474, 477-010-40-0478, 477-010-40-0219, 477-010-40-0223, 477-010-40-0227, 477-010-40-0231</t>
  </si>
  <si>
    <t xml:space="preserve">      H-CMDIC-009</t>
  </si>
  <si>
    <t>Hito CMDIC: Entrega de Ingeniería FEL 3 - CMDIC</t>
  </si>
  <si>
    <t>10-Jul-26*</t>
  </si>
  <si>
    <t>477-010-40-0285, 477-010-40-0059, 477-010-40-0039, 477-010-40-0079, 477-010-40-0083, 477-010-40-0087, 477-010-40-0091, 477-010-40-0095, 477-010-40-0099, 477-010-40-0103, 477-010-40-0107, 477-010-40-0111, 477-010-40-0115, 477-010-40-0119, 477-010-40-0123, 477-010-40-0127, 477-010-40-0131, 477-010-40-0135, 477-010-40-0139, 477-010-40-0143, 477-010-40-0147, 477-010-40-0151, 477-010-40-0155, 477-010-40-0159, 477-010-40-0163, 477-010-40-0167, 477-010-40-0171, 477-010-40-0175, 477-010-40-0179, 477-010-40-0187, 477-010-40-0191, 477-010-40-0289, 477-010-40-0293, 477-010-40-0297, 477-010-40-0537, 477-010-40-0325, 477-010-40-0329, 477-010-40-0313, 477-010-40-0317, 477-010-40-0321, 477-010-40-0249, 477-010-40-0255, 477-010-40-0261, 477-010-40-0267, 477-010-40-0279, 477-010-40-0607, 477-010-40-0451</t>
  </si>
  <si>
    <t xml:space="preserve">  Actividades de Gestión del Proyecto</t>
  </si>
  <si>
    <t xml:space="preserve">    Actividades de Gestión del Proyecto</t>
  </si>
  <si>
    <t>HCONT-008</t>
  </si>
  <si>
    <t>HCONT-011, 477-010-40-0004</t>
  </si>
  <si>
    <t>H-CMDIC-001</t>
  </si>
  <si>
    <t>HCONT-015</t>
  </si>
  <si>
    <t>HCONT-014</t>
  </si>
  <si>
    <t>477-010-40-0001</t>
  </si>
  <si>
    <t>477-010-40-0013</t>
  </si>
  <si>
    <t>HCONT-002</t>
  </si>
  <si>
    <t>HCONT-001</t>
  </si>
  <si>
    <t>477-010-40-0009, HCONT-003</t>
  </si>
  <si>
    <t>477-010-40-0008</t>
  </si>
  <si>
    <t>477-010-40-0010, HCONT-003</t>
  </si>
  <si>
    <t>477-010-40-0009</t>
  </si>
  <si>
    <t>477-010-40-0011</t>
  </si>
  <si>
    <t>477-010-40-0010</t>
  </si>
  <si>
    <t>HCONT-011</t>
  </si>
  <si>
    <t xml:space="preserve">    Talleres (Accionistas, CMDIC y GMAP)</t>
  </si>
  <si>
    <t>Talleres (accionistas, CMDIC y GMAP) 1 de 10</t>
  </si>
  <si>
    <t xml:space="preserve">      477-010-40-0013_02</t>
  </si>
  <si>
    <t>Talleres (accionistas, CMDIC y GMAP) 2 de 10</t>
  </si>
  <si>
    <t xml:space="preserve">      477-010-40-0013_03</t>
  </si>
  <si>
    <t>Talleres (accionistas, CMDIC y GMAP) 3 de 10</t>
  </si>
  <si>
    <t xml:space="preserve">      477-010-40-0013_04</t>
  </si>
  <si>
    <t>Talleres (accionistas, CMDIC y GMAP) 4 de 10</t>
  </si>
  <si>
    <t xml:space="preserve">      477-010-40-0013_05</t>
  </si>
  <si>
    <t>Talleres (accionistas, CMDIC y GMAP) 5 de 10</t>
  </si>
  <si>
    <t xml:space="preserve">      477-010-40-0013_06</t>
  </si>
  <si>
    <t>Talleres (accionistas, CMDIC y GMAP) 6 de 10</t>
  </si>
  <si>
    <t xml:space="preserve">      477-010-40-0013_07</t>
  </si>
  <si>
    <t>Talleres (accionistas, CMDIC y GMAP) 7 de 10</t>
  </si>
  <si>
    <t xml:space="preserve">      477-010-40-0013_08</t>
  </si>
  <si>
    <t>Talleres (accionistas, CMDIC y GMAP) 8 de 10</t>
  </si>
  <si>
    <t xml:space="preserve">      477-010-40-0013_09</t>
  </si>
  <si>
    <t>Talleres (accionistas, CMDIC y GMAP) 9 de 10</t>
  </si>
  <si>
    <t xml:space="preserve">      477-010-40-0013_10</t>
  </si>
  <si>
    <t>Talleres (accionistas, CMDIC y GMAP) 10 de 10</t>
  </si>
  <si>
    <t xml:space="preserve">    Talleres de Definición Estratégicas</t>
  </si>
  <si>
    <t>Talleres de definición estratégicas 1 de 10</t>
  </si>
  <si>
    <t xml:space="preserve">      477-010-40-0014_02</t>
  </si>
  <si>
    <t>Talleres de definición estratégicas 2 de 10</t>
  </si>
  <si>
    <t xml:space="preserve">      477-010-40-0014_03</t>
  </si>
  <si>
    <t>Talleres de definición estratégicas 3 de 10</t>
  </si>
  <si>
    <t xml:space="preserve">      477-010-40-0014_04</t>
  </si>
  <si>
    <t>Talleres de definición estratégicas 4 de 10</t>
  </si>
  <si>
    <t xml:space="preserve">      477-010-40-0014_05</t>
  </si>
  <si>
    <t>Talleres de definición estratégicas 5 de 10</t>
  </si>
  <si>
    <t xml:space="preserve">      477-010-40-0014_06</t>
  </si>
  <si>
    <t>Talleres de definición estratégicas 6 de 10</t>
  </si>
  <si>
    <t xml:space="preserve">      477-010-40-0014_07</t>
  </si>
  <si>
    <t>Talleres de definición estratégicas 7 de 10</t>
  </si>
  <si>
    <t xml:space="preserve">      477-010-40-0014_08</t>
  </si>
  <si>
    <t>Talleres de definición estratégicas 8 de 10</t>
  </si>
  <si>
    <t xml:space="preserve">      477-010-40-0014_09</t>
  </si>
  <si>
    <t>Talleres de definición estratégicas 9 de 10</t>
  </si>
  <si>
    <t xml:space="preserve">      477-010-40-0014_10</t>
  </si>
  <si>
    <t>Talleres de definición estratégicas 10 de 10</t>
  </si>
  <si>
    <t xml:space="preserve">  Informe Cumplimiento Hitos</t>
  </si>
  <si>
    <t xml:space="preserve">    Informe Cumplimiento Hitos</t>
  </si>
  <si>
    <t xml:space="preserve">      477-010-40-0015</t>
  </si>
  <si>
    <t>Informe Cumplimiento Hitos 5 y 6</t>
  </si>
  <si>
    <t>HCONT-005, HCONT-006</t>
  </si>
  <si>
    <t xml:space="preserve">  Elaboración del EIA</t>
  </si>
  <si>
    <t xml:space="preserve">    Documentos</t>
  </si>
  <si>
    <t xml:space="preserve">      Definición de los aspectos críticos del Proyecto y estrategia para abordarlos</t>
  </si>
  <si>
    <t xml:space="preserve">        477-010-40-0019</t>
  </si>
  <si>
    <t>Definición de los aspectos críticos del Proyecto y estrategia para abordarlos (RB)</t>
  </si>
  <si>
    <t>477-010-40-0020</t>
  </si>
  <si>
    <t xml:space="preserve">        477-010-40-0020</t>
  </si>
  <si>
    <t>Definición de los aspectos críticos del Proyecto y estrategia para abordarlos (RB CMDIC)</t>
  </si>
  <si>
    <t>477-010-40-0019</t>
  </si>
  <si>
    <t>477-010-40-0021</t>
  </si>
  <si>
    <t xml:space="preserve">        477-010-40-0021</t>
  </si>
  <si>
    <t>Definición de los aspectos críticos del Proyecto y estrategia para abordarlos (RP)</t>
  </si>
  <si>
    <t xml:space="preserve">        477-010-40-0022</t>
  </si>
  <si>
    <t>Definición de los aspectos críticos del Proyecto y estrategia para abordarlos (RP CMDIC)</t>
  </si>
  <si>
    <t xml:space="preserve">      Brechas de información existente</t>
  </si>
  <si>
    <t xml:space="preserve">        477-010-40-0023</t>
  </si>
  <si>
    <t>Brechas de información existente (RB)</t>
  </si>
  <si>
    <t>H-CMDIC-002</t>
  </si>
  <si>
    <t>477-010-40-0024, 477-010-40-0019, HCONT-004</t>
  </si>
  <si>
    <t xml:space="preserve">        477-010-40-0024</t>
  </si>
  <si>
    <t>Brechas de información existente (RB CMDIC)</t>
  </si>
  <si>
    <t>477-010-40-0023, HCONT-004</t>
  </si>
  <si>
    <t>477-010-40-0025</t>
  </si>
  <si>
    <t xml:space="preserve">        477-010-40-0025</t>
  </si>
  <si>
    <t>Brechas de información existente (RP)</t>
  </si>
  <si>
    <t>477-010-40-0026</t>
  </si>
  <si>
    <t xml:space="preserve">        477-010-40-0026</t>
  </si>
  <si>
    <t>Brechas de información existente (RP CMDIC)</t>
  </si>
  <si>
    <t>477-010-40-0027, 477-010-40-0031</t>
  </si>
  <si>
    <t xml:space="preserve">      Análisis y verificación propuesta de gestión compromisos ambientales instrumentos anteriores</t>
  </si>
  <si>
    <t xml:space="preserve">        477-010-40-0027</t>
  </si>
  <si>
    <t>Análisis y verificación propuesta de gestión compromisos ambientales instrumentos anteriores (RB)</t>
  </si>
  <si>
    <t>477-010-40-0028</t>
  </si>
  <si>
    <t xml:space="preserve">        477-010-40-0028</t>
  </si>
  <si>
    <t>Análisis y verificación propuesta de gestión compromisos ambientales instrumentos anteriores (RB CMDIC)</t>
  </si>
  <si>
    <t>477-010-40-0027</t>
  </si>
  <si>
    <t>477-010-40-0029</t>
  </si>
  <si>
    <t xml:space="preserve">        477-010-40-0029</t>
  </si>
  <si>
    <t>Análisis y verificación propuesta de gestión compromisos ambientales instrumentos anteriores (RP)</t>
  </si>
  <si>
    <t xml:space="preserve">        477-010-40-0030</t>
  </si>
  <si>
    <t>Análisis y verificación propuesta de gestión compromisos ambientales instrumentos anteriores (RP CMDIC)</t>
  </si>
  <si>
    <t>HCONT-009</t>
  </si>
  <si>
    <t xml:space="preserve">      Identificación preliminar de los Impactos Significativos y estrategia para abordarlos</t>
  </si>
  <si>
    <t xml:space="preserve">        477-010-40-0031</t>
  </si>
  <si>
    <t>Identificación preliminar de los Impactos Significativos y estrategia para abordarlos (RB)</t>
  </si>
  <si>
    <t>477-010-40-0026, H-CMDIC-003</t>
  </si>
  <si>
    <t>477-010-40-0032</t>
  </si>
  <si>
    <t xml:space="preserve">        477-010-40-0032</t>
  </si>
  <si>
    <t>Identificación preliminar de los Impactos Significativos y estrategia para abordarlos (RB CMDIC)</t>
  </si>
  <si>
    <t>477-010-40-0033</t>
  </si>
  <si>
    <t xml:space="preserve">        477-010-40-0033</t>
  </si>
  <si>
    <t>Identificación preliminar de los Impactos Significativos y estrategia para abordarlos (RP)</t>
  </si>
  <si>
    <t>477-010-40-0034</t>
  </si>
  <si>
    <t xml:space="preserve">        477-010-40-0034</t>
  </si>
  <si>
    <t>Identificación preliminar de los Impactos Significativos y estrategia para abordarlos (RP CMDIC)</t>
  </si>
  <si>
    <t xml:space="preserve">    Elaboración Capitulos</t>
  </si>
  <si>
    <t xml:space="preserve">      Resumen Ejecutivo</t>
  </si>
  <si>
    <t>Resumen Ejecutivo (RB)</t>
  </si>
  <si>
    <t>477-010-40-0039, 477-010-40-0043, 477-010-40-0047, 477-010-40-0051, 477-010-40-0055, 477-010-40-0059, 477-010-40-0063, 477-010-40-0067, 477-010-40-0075, 477-010-40-0183, 477-010-40-0187, 477-010-40-0191, 477-010-40-0199, 477-010-40-0203</t>
  </si>
  <si>
    <t>477-010-40-0036, 477-010-40-0207, 477-010-40-0608, 477-010-40-0211, 477-010-40-0215</t>
  </si>
  <si>
    <t xml:space="preserve">        477-010-40-0036</t>
  </si>
  <si>
    <t>Resumen Ejecutivo (RB CMDIC)</t>
  </si>
  <si>
    <t>477-010-40-0035</t>
  </si>
  <si>
    <t>477-010-40-0037</t>
  </si>
  <si>
    <t xml:space="preserve">        477-010-40-0037</t>
  </si>
  <si>
    <t>Resumen Ejecutivo (RP)</t>
  </si>
  <si>
    <t>477-010-40-0036, 477-010-40-0042, 477-010-40-0046, 477-010-40-0050, 477-010-40-0054, 477-010-40-0058, 477-010-40-0062, 477-010-40-0066, 477-010-40-0070, 477-010-40-0078, 477-010-40-0190, 477-010-40-0194, 477-010-40-0202, 477-010-40-0206</t>
  </si>
  <si>
    <t>477-010-40-0038</t>
  </si>
  <si>
    <t xml:space="preserve">        477-010-40-0038</t>
  </si>
  <si>
    <t>Resumen Ejecutivo (RP CMDIC)</t>
  </si>
  <si>
    <t>477-010-40-0037, 477-010-40-0074</t>
  </si>
  <si>
    <t>477-010-40-0209, 477-010-40-0610</t>
  </si>
  <si>
    <t xml:space="preserve">      Cap. 1 - Descripción de Proyecto</t>
  </si>
  <si>
    <t>Cap. 1 - Descripción de Proyecto (RB)</t>
  </si>
  <si>
    <t>H-CMDIC-009</t>
  </si>
  <si>
    <t>477-010-40-0040, 477-010-40-0195, 477-010-40-0035</t>
  </si>
  <si>
    <t xml:space="preserve">        477-010-40-0040</t>
  </si>
  <si>
    <t>Cap. 1 - Descripción de Proyecto (RB CMDIC)</t>
  </si>
  <si>
    <t>477-010-40-0039</t>
  </si>
  <si>
    <t>477-010-40-0041</t>
  </si>
  <si>
    <t xml:space="preserve">        477-010-40-0041</t>
  </si>
  <si>
    <t>Cap. 1 - Descripción de Proyecto (RP)</t>
  </si>
  <si>
    <t>477-010-40-0040</t>
  </si>
  <si>
    <t>477-010-40-0042</t>
  </si>
  <si>
    <t xml:space="preserve">        477-010-40-0042</t>
  </si>
  <si>
    <t>Cap. 1 - Descripción de Proyecto (RP CMDIC)</t>
  </si>
  <si>
    <t>477-010-40-0197, 477-010-40-0037</t>
  </si>
  <si>
    <t xml:space="preserve">      Cap. 2 - Determinación y Justificación Área de Influencia</t>
  </si>
  <si>
    <t>Cap. 2 - Determinación y Justificación Área de Influencia (RB)</t>
  </si>
  <si>
    <t>477-010-40-0219, 477-010-40-0223, 477-010-40-0227, 477-010-40-0233, 477-010-40-0237, 477-010-40-0241, 477-010-40-0245, 477-010-40-0251, 477-010-40-0257, 477-010-40-0263, 477-010-40-0269, 477-010-40-0275, 477-010-40-0281, 477-010-40-0285, 477-010-40-0289, 477-010-40-0293, 477-010-40-0297, 477-010-40-0301, 477-010-40-0305, 477-010-40-0309, 477-010-40-0313, 477-010-40-0317, 477-010-40-0321, 477-010-40-0325, 477-010-40-0329, 477-010-40-0361, 477-010-40-0365, 477-010-40-0372, 477-010-40-0388, 477-010-40-0404, 477-010-40-0420, 477-010-40-0427, 477-010-40-0433, 477-010-40-0437, 477-010-40-0441, 477-010-40-0447, 477-010-40-0451, 477-010-40-0458, 477-010-40-0462, 477-010-40-0466, 477-010-40-0470, 477-010-40-0474, 477-010-40-0481, 477-010-40-0487, 477-010-40-0495, 477-010-40-0502, 477-010-40-0508, 477-010-40-0528, 477-010-40-0537, 477-010-40-0541, 477-010-40-0547, 477-010-40-0551, 477-010-40-0558, 477-010-40-0564, 477-010-40-0570, 477-010-40-0576, 477-010-40-0582, 477-010-40-0518</t>
  </si>
  <si>
    <t>477-010-40-0044, 477-010-40-0608, 477-010-40-0195, 477-010-40-0035</t>
  </si>
  <si>
    <t xml:space="preserve">        477-010-40-0044</t>
  </si>
  <si>
    <t>Cap. 2 - Determinación y Justificación Área de Influencia (RB CMDIC)</t>
  </si>
  <si>
    <t>477-010-40-0043</t>
  </si>
  <si>
    <t>477-010-40-0045</t>
  </si>
  <si>
    <t xml:space="preserve">        477-010-40-0045</t>
  </si>
  <si>
    <t>Cap. 2 - Determinación y Justificación Área de Influencia (RP)</t>
  </si>
  <si>
    <t>477-010-40-0044, 477-010-40-0222, 477-010-40-0226, 477-010-40-0230, 477-010-40-0236, 477-010-40-0240, 477-010-40-0244, 477-010-40-0248, 477-010-40-0254, 477-010-40-0260, 477-010-40-0266, 477-010-40-0272, 477-010-40-0278, 477-010-40-0284, 477-010-40-0288, 477-010-40-0292, 477-010-40-0296, 477-010-40-0300, 477-010-40-0304, 477-010-40-0308, 477-010-40-0312, 477-010-40-0316, 477-010-40-0320, 477-010-40-0324, 477-010-40-0328, 477-010-40-0332, 477-010-40-0364, 477-010-40-0368, 477-010-40-0375, 477-010-40-0391, 477-010-40-0407, 477-010-40-0423, 477-010-40-0430, 477-010-40-0436, 477-010-40-0440, 477-010-40-0444, 477-010-40-0450, 477-010-40-0454, 477-010-40-0461, 477-010-40-0465, 477-010-40-0469, 477-010-40-0473, 477-010-40-0477, 477-010-40-0484, 477-010-40-0490, 477-010-40-0498, 477-010-40-0505, 477-010-40-0511, 477-010-40-0521, 477-010-40-0531, 477-010-40-0540, 477-010-40-0544, 477-010-40-0550, 477-010-40-0554, 477-010-40-0561, 477-010-40-0567, 477-010-40-0573, 477-010-40-0579, 477-010-40-0585</t>
  </si>
  <si>
    <t>477-010-40-0046</t>
  </si>
  <si>
    <t xml:space="preserve">        477-010-40-0046</t>
  </si>
  <si>
    <t>Cap. 2 - Determinación y Justificación Área de Influencia (RP CMDIC)</t>
  </si>
  <si>
    <t>477-010-40-0610, 477-010-40-0197, 477-010-40-0037</t>
  </si>
  <si>
    <t xml:space="preserve">      Cap. 3 - Línea de Base Ambiental</t>
  </si>
  <si>
    <t>Cap. 3 - Línea de Base Ambiental (RB)</t>
  </si>
  <si>
    <t>477-010-40-0361, 477-010-40-0365, 477-010-40-0372, 477-010-40-0388, 477-010-40-0404, 477-010-40-0420, 477-010-40-0427, 477-010-40-0433, 477-010-40-0437, 477-010-40-0441, 477-010-40-0447, 477-010-40-0451, 477-010-40-0458, 477-010-40-0462, 477-010-40-0466, 477-010-40-0470, 477-010-40-0474, 477-010-40-0481, 477-010-40-0487, 477-010-40-0495, 477-010-40-0502, 477-010-40-0508, 477-010-40-0528, 477-010-40-0537, 477-010-40-0541, 477-010-40-0547, 477-010-40-0551, 477-010-40-0558, 477-010-40-0564, 477-010-40-0570, 477-010-40-0576, 477-010-40-0582, 477-010-40-0518, 477-010-40-0341, 477-010-40-0357</t>
  </si>
  <si>
    <t>477-010-40-0048, 477-010-40-0195, 477-010-40-0035</t>
  </si>
  <si>
    <t xml:space="preserve">        477-010-40-0048</t>
  </si>
  <si>
    <t>Cap. 3 - Línea de Base Ambiental (RB CMDIC)</t>
  </si>
  <si>
    <t>477-010-40-0047</t>
  </si>
  <si>
    <t>477-010-40-0049, 477-010-40-0608</t>
  </si>
  <si>
    <t xml:space="preserve">        477-010-40-0049</t>
  </si>
  <si>
    <t>Cap. 3 - Línea de Base Ambiental (RP)</t>
  </si>
  <si>
    <t>477-010-40-0048, 477-010-40-0364, 477-010-40-0368, 477-010-40-0375, 477-010-40-0391, 477-010-40-0407, 477-010-40-0423, 477-010-40-0430, 477-010-40-0436, 477-010-40-0440, 477-010-40-0444, 477-010-40-0450, 477-010-40-0454, 477-010-40-0461, 477-010-40-0465, 477-010-40-0469, 477-010-40-0473, 477-010-40-0477, 477-010-40-0484, 477-010-40-0490, 477-010-40-0498, 477-010-40-0505, 477-010-40-0511, 477-010-40-0521, 477-010-40-0531, 477-010-40-0540, 477-010-40-0544, 477-010-40-0550, 477-010-40-0554, 477-010-40-0561, 477-010-40-0567, 477-010-40-0573, 477-010-40-0579, 477-010-40-0585, 477-010-40-0344, 477-010-40-0360</t>
  </si>
  <si>
    <t>477-010-40-0050</t>
  </si>
  <si>
    <t xml:space="preserve">        477-010-40-0050</t>
  </si>
  <si>
    <t>Cap. 3 - Línea de Base Ambiental (RP CMDIC)</t>
  </si>
  <si>
    <t>477-010-40-0049</t>
  </si>
  <si>
    <t xml:space="preserve">      Cap. 4 - Predicción y evaluación de impactos</t>
  </si>
  <si>
    <t>Cap. 4 - Predicción y evaluación de impactos (RB)</t>
  </si>
  <si>
    <t>477-010-40-0219, 477-010-40-0223, 477-010-40-0227, 477-010-40-0233, 477-010-40-0237, 477-010-40-0241, 477-010-40-0245, 477-010-40-0251, 477-010-40-0257, 477-010-40-0263, 477-010-40-0269, 477-010-40-0275, 477-010-40-0281, 477-010-40-0285, 477-010-40-0289, 477-010-40-0293, 477-010-40-0297, 477-010-40-0301, 477-010-40-0305, 477-010-40-0309, 477-010-40-0313, 477-010-40-0317, 477-010-40-0321, 477-010-40-0325, 477-010-40-0329, 477-010-40-0341, 477-010-40-0357, 477-010-40-0495, 477-010-40-0502</t>
  </si>
  <si>
    <t>477-010-40-0052, 477-010-40-0063, 477-010-40-0071, 477-010-40-0183, 477-010-40-0195, 477-010-40-0035</t>
  </si>
  <si>
    <t xml:space="preserve">        477-010-40-0052</t>
  </si>
  <si>
    <t>Cap. 4 - Predicción y evaluación de impactos (RB CMDIC)</t>
  </si>
  <si>
    <t>477-010-40-0051</t>
  </si>
  <si>
    <t>477-010-40-0053</t>
  </si>
  <si>
    <t xml:space="preserve">        477-010-40-0053</t>
  </si>
  <si>
    <t>Cap. 4 - Predicción y evaluación de impactos (RP)</t>
  </si>
  <si>
    <t>477-010-40-0052, 477-010-40-0222, 477-010-40-0226, 477-010-40-0230, 477-010-40-0236, 477-010-40-0240, 477-010-40-0244, 477-010-40-0248, 477-010-40-0254, 477-010-40-0260, 477-010-40-0266, 477-010-40-0272, 477-010-40-0278, 477-010-40-0284, 477-010-40-0288, 477-010-40-0292, 477-010-40-0296, 477-010-40-0300, 477-010-40-0304, 477-010-40-0308, 477-010-40-0312, 477-010-40-0316, 477-010-40-0320, 477-010-40-0324, 477-010-40-0328, 477-010-40-0332, 477-010-40-0344, 477-010-40-0360, 477-010-40-0364, 477-010-40-0368, 477-010-40-0498, 477-010-40-0505</t>
  </si>
  <si>
    <t>477-010-40-0054</t>
  </si>
  <si>
    <t xml:space="preserve">        477-010-40-0054</t>
  </si>
  <si>
    <t>Cap. 4 - Predicción y evaluación de impactos (RP CMDIC)</t>
  </si>
  <si>
    <t>477-010-40-0073, 477-010-40-0185, 477-010-40-0197, 477-010-40-0037</t>
  </si>
  <si>
    <t xml:space="preserve">      Cap. 5 - Descripción pormenorizada ECC Art.11</t>
  </si>
  <si>
    <t>Cap. 5 - Descripción pormenorizada ECC Art.11 (RB)</t>
  </si>
  <si>
    <t>477-010-40-0219, 477-010-40-0223, 477-010-40-0227, 477-010-40-0233, 477-010-40-0237, 477-010-40-0241, 477-010-40-0245, 477-010-40-0251, 477-010-40-0257, 477-010-40-0263, 477-010-40-0269, 477-010-40-0275, 477-010-40-0281, 477-010-40-0285, 477-010-40-0289, 477-010-40-0293, 477-010-40-0297, 477-010-40-0301, 477-010-40-0305, 477-010-40-0309, 477-010-40-0313, 477-010-40-0317, 477-010-40-0321, 477-010-40-0325, 477-010-40-0329, 477-010-40-0361, 477-010-40-0365, 477-010-40-0372, 477-010-40-0388, 477-010-40-0404, 477-010-40-0420, 477-010-40-0427, 477-010-40-0433, 477-010-40-0437, 477-010-40-0441, 477-010-40-0447, 477-010-40-0451, 477-010-40-0458, 477-010-40-0462, 477-010-40-0466, 477-010-40-0470, 477-010-40-0474, 477-010-40-0481, 477-010-40-0487, 477-010-40-0495, 477-010-40-0502, 477-010-40-0508, 477-010-40-0528, 477-010-40-0537, 477-010-40-0541, 477-010-40-0547, 477-010-40-0551, 477-010-40-0558, 477-010-40-0564, 477-010-40-0570, 477-010-40-0576, 477-010-40-0582, 477-010-40-0059, 477-010-40-0518</t>
  </si>
  <si>
    <t>477-010-40-0056, 477-010-40-0063, 477-010-40-0608, 477-010-40-0195, 477-010-40-0035</t>
  </si>
  <si>
    <t xml:space="preserve">        477-010-40-0056</t>
  </si>
  <si>
    <t>Cap. 5 - Descripción pormenorizada ECC Art.11 (RB CMDIC)</t>
  </si>
  <si>
    <t>477-010-40-0055</t>
  </si>
  <si>
    <t>477-010-40-0057</t>
  </si>
  <si>
    <t xml:space="preserve">        477-010-40-0057</t>
  </si>
  <si>
    <t>Cap. 5 - Descripción pormenorizada ECC Art.11 (RP)</t>
  </si>
  <si>
    <t>477-010-40-0056, 477-010-40-0222, 477-010-40-0226, 477-010-40-0230, 477-010-40-0236, 477-010-40-0240, 477-010-40-0244, 477-010-40-0248, 477-010-40-0254, 477-010-40-0260, 477-010-40-0266, 477-010-40-0272, 477-010-40-0278, 477-010-40-0284, 477-010-40-0288, 477-010-40-0292, 477-010-40-0296, 477-010-40-0300, 477-010-40-0304, 477-010-40-0308, 477-010-40-0312, 477-010-40-0316, 477-010-40-0320, 477-010-40-0324, 477-010-40-0328, 477-010-40-0332, 477-010-40-0364, 477-010-40-0368, 477-010-40-0375, 477-010-40-0391, 477-010-40-0407, 477-010-40-0423, 477-010-40-0430, 477-010-40-0436, 477-010-40-0440, 477-010-40-0444, 477-010-40-0450, 477-010-40-0454, 477-010-40-0461, 477-010-40-0465, 477-010-40-0469, 477-010-40-0473, 477-010-40-0477, 477-010-40-0484, 477-010-40-0490, 477-010-40-0498, 477-010-40-0505, 477-010-40-0511, 477-010-40-0521, 477-010-40-0531, 477-010-40-0540, 477-010-40-0544, 477-010-40-0550, 477-010-40-0554, 477-010-40-0561, 477-010-40-0567, 477-010-40-0573, 477-010-40-0579, 477-010-40-0585, 477-010-40-0062</t>
  </si>
  <si>
    <t>477-010-40-0058</t>
  </si>
  <si>
    <t xml:space="preserve">        477-010-40-0058</t>
  </si>
  <si>
    <t>Cap. 5 - Descripción pormenorizada ECC Art.11 (RP CMDIC)</t>
  </si>
  <si>
    <t xml:space="preserve">      Cap. 6 - Potenciales riesgos para la salud de la población</t>
  </si>
  <si>
    <t>Cap. 6 - Potenciales riesgos para la salud de la población (RB)</t>
  </si>
  <si>
    <t>477-010-40-0060, 477-010-40-0055, 477-010-40-0195, 477-010-40-0035</t>
  </si>
  <si>
    <t xml:space="preserve">        477-010-40-0060</t>
  </si>
  <si>
    <t>Cap. 6 - Potenciales riesgos para la salud de la población (RB CMDIC)</t>
  </si>
  <si>
    <t>477-010-40-0059</t>
  </si>
  <si>
    <t>477-010-40-0061</t>
  </si>
  <si>
    <t xml:space="preserve">        477-010-40-0061</t>
  </si>
  <si>
    <t>Cap. 6 - Potenciales riesgos para la salud de la población (RP)</t>
  </si>
  <si>
    <t>477-010-40-0060</t>
  </si>
  <si>
    <t>477-010-40-0062</t>
  </si>
  <si>
    <t xml:space="preserve">        477-010-40-0062</t>
  </si>
  <si>
    <t>Cap. 6 - Potenciales riesgos para la salud de la población (RP CMDIC)</t>
  </si>
  <si>
    <t>477-010-40-0057, 477-010-40-0197, 477-010-40-0037</t>
  </si>
  <si>
    <t xml:space="preserve">      Cap. 7 - Plan de medidas de mitigación, reparación y compensación</t>
  </si>
  <si>
    <t>Cap. 7 - Plan de medidas de mitigación, reparación y compensación (RB)</t>
  </si>
  <si>
    <t>477-010-40-0341, 477-010-40-0351, 477-010-40-0357, 477-010-40-0051, 477-010-40-0055</t>
  </si>
  <si>
    <t>477-010-40-0064, 477-010-40-0183, 477-010-40-0195, 477-010-40-0035</t>
  </si>
  <si>
    <t xml:space="preserve">        477-010-40-0064</t>
  </si>
  <si>
    <t>Cap. 7 - Plan de medidas de mitigación, reparación y compensación (RB CMDIC)</t>
  </si>
  <si>
    <t>477-010-40-0063</t>
  </si>
  <si>
    <t>477-010-40-0065</t>
  </si>
  <si>
    <t xml:space="preserve">        477-010-40-0065</t>
  </si>
  <si>
    <t>Cap. 7 - Plan de medidas de mitigación, reparación y compensación (RP)</t>
  </si>
  <si>
    <t>477-010-40-0064, 477-010-40-0344, 477-010-40-0354, 477-010-40-0360</t>
  </si>
  <si>
    <t>477-010-40-0066</t>
  </si>
  <si>
    <t xml:space="preserve">        477-010-40-0066</t>
  </si>
  <si>
    <t>Cap. 7 - Plan de medidas de mitigación, reparación y compensación (RP CMDIC)</t>
  </si>
  <si>
    <t>477-010-40-0185, 477-010-40-0197, 477-010-40-0037</t>
  </si>
  <si>
    <t xml:space="preserve">      Cap. 8 - Plan de prevención de contingencias y de emergencias</t>
  </si>
  <si>
    <t>Cap. 8 - Plan de prevención de contingencias y de emergencias (RB)</t>
  </si>
  <si>
    <t>H-CMDIC-007</t>
  </si>
  <si>
    <t>477-010-40-0068, 477-010-40-0195, 477-010-40-0035</t>
  </si>
  <si>
    <t xml:space="preserve">        477-010-40-0068</t>
  </si>
  <si>
    <t>Cap. 8 - Plan de prevención de contingencias y de emergencias (RB CMDIC)</t>
  </si>
  <si>
    <t>477-010-40-0067</t>
  </si>
  <si>
    <t>477-010-40-0069</t>
  </si>
  <si>
    <t xml:space="preserve">        477-010-40-0069</t>
  </si>
  <si>
    <t>Cap. 8 - Plan de prevención de contingencias y de emergencias (RP)</t>
  </si>
  <si>
    <t>477-010-40-0068</t>
  </si>
  <si>
    <t>477-010-40-0070</t>
  </si>
  <si>
    <t xml:space="preserve">        477-010-40-0070</t>
  </si>
  <si>
    <t>Cap. 8 - Plan de prevención de contingencias y de emergencias (RP CMDIC)</t>
  </si>
  <si>
    <t xml:space="preserve">      Cap. 9 - Plan de seguimiento de las variables ambientales relevantes</t>
  </si>
  <si>
    <t>Cap. 9 - Plan de seguimiento de las variables ambientales relevantes (RB)</t>
  </si>
  <si>
    <t>477-010-40-0051, 477-010-40-0361, 477-010-40-0365, 477-010-40-0372, 477-010-40-0388, 477-010-40-0404, 477-010-40-0420, 477-010-40-0427, 477-010-40-0433, 477-010-40-0437, 477-010-40-0441, 477-010-40-0447, 477-010-40-0451, 477-010-40-0458, 477-010-40-0462, 477-010-40-0466, 477-010-40-0470, 477-010-40-0474, 477-010-40-0481, 477-010-40-0487, 477-010-40-0508, 477-010-40-0528, 477-010-40-0537, 477-010-40-0541, 477-010-40-0547, 477-010-40-0551, 477-010-40-0558, 477-010-40-0564, 477-010-40-0570, 477-010-40-0576, 477-010-40-0582, 477-010-40-0518</t>
  </si>
  <si>
    <t>477-010-40-0072</t>
  </si>
  <si>
    <t xml:space="preserve">        477-010-40-0072</t>
  </si>
  <si>
    <t>Cap. 9 - Plan de seguimiento de las variables ambientales relevantes (RB CMDIC)</t>
  </si>
  <si>
    <t>477-010-40-0071</t>
  </si>
  <si>
    <t>477-010-40-0073</t>
  </si>
  <si>
    <t xml:space="preserve">        477-010-40-0073</t>
  </si>
  <si>
    <t>Cap. 9 - Plan de seguimiento de las variables ambientales relevantes (RP)</t>
  </si>
  <si>
    <t>477-010-40-0072, 477-010-40-0054, 477-010-40-0364, 477-010-40-0368, 477-010-40-0375, 477-010-40-0391, 477-010-40-0407, 477-010-40-0423, 477-010-40-0430, 477-010-40-0436, 477-010-40-0440, 477-010-40-0444, 477-010-40-0450, 477-010-40-0454, 477-010-40-0461, 477-010-40-0465, 477-010-40-0469, 477-010-40-0473, 477-010-40-0477, 477-010-40-0484, 477-010-40-0490, 477-010-40-0511, 477-010-40-0521, 477-010-40-0531, 477-010-40-0540, 477-010-40-0544, 477-010-40-0550, 477-010-40-0554, 477-010-40-0561, 477-010-40-0567, 477-010-40-0573, 477-010-40-0579, 477-010-40-0585</t>
  </si>
  <si>
    <t>477-010-40-0074</t>
  </si>
  <si>
    <t xml:space="preserve">        477-010-40-0074</t>
  </si>
  <si>
    <t>Cap. 9 - Plan de seguimiento de las variables ambientales relevantes (RP CMDIC)</t>
  </si>
  <si>
    <t xml:space="preserve">      Cap. 10 - Plan de cumplimiento de la legislación ambiental aplicable y PAS</t>
  </si>
  <si>
    <t>Cap. 10 - Plan de cumplimiento de la legislación ambiental aplicable y PAS (RB)</t>
  </si>
  <si>
    <t>477-010-40-0076, 477-010-40-0195, 477-010-40-0035</t>
  </si>
  <si>
    <t xml:space="preserve">        477-010-40-0076</t>
  </si>
  <si>
    <t>Cap. 10 - Plan de cumplimiento de la legislación ambiental aplicable y PAS (RB CMDIC)</t>
  </si>
  <si>
    <t>477-010-40-0075</t>
  </si>
  <si>
    <t>477-010-40-0077</t>
  </si>
  <si>
    <t xml:space="preserve">        477-010-40-0077</t>
  </si>
  <si>
    <t>Cap. 10 - Plan de cumplimiento de la legislación ambiental aplicable y PAS (RP)</t>
  </si>
  <si>
    <t>477-010-40-0076</t>
  </si>
  <si>
    <t>477-010-40-0078</t>
  </si>
  <si>
    <t xml:space="preserve">        477-010-40-0078</t>
  </si>
  <si>
    <t>Cap. 10 - Plan de cumplimiento de la legislación ambiental aplicable y PAS (RP CMDIC)</t>
  </si>
  <si>
    <t xml:space="preserve">        PAS114 Instalación terminal marítimo</t>
  </si>
  <si>
    <t>PAS114 Instalación terminal marítimo (RB)</t>
  </si>
  <si>
    <t>477-010-40-0080, 477-010-40-0608</t>
  </si>
  <si>
    <t xml:space="preserve">          477-010-40-0080</t>
  </si>
  <si>
    <t>PAS114 Instalación terminal marítimo (RB CMDIC)</t>
  </si>
  <si>
    <t>477-010-40-0079</t>
  </si>
  <si>
    <t>477-010-40-0081</t>
  </si>
  <si>
    <t xml:space="preserve">          477-010-40-0081</t>
  </si>
  <si>
    <t>PAS114 Instalación terminal marítimo (RP)</t>
  </si>
  <si>
    <t>477-010-40-0080</t>
  </si>
  <si>
    <t>477-010-40-0082</t>
  </si>
  <si>
    <t xml:space="preserve">          477-010-40-0082</t>
  </si>
  <si>
    <t>PAS114 Instalación terminal marítimo (RP CMDIC)</t>
  </si>
  <si>
    <t>477-010-40-0610</t>
  </si>
  <si>
    <t xml:space="preserve">        PAS115 Introducir material a aguas</t>
  </si>
  <si>
    <t>PAS115 Introducir material a aguas (RB)</t>
  </si>
  <si>
    <t>477-010-40-0084, 477-010-40-0608</t>
  </si>
  <si>
    <t xml:space="preserve">          477-010-40-0084</t>
  </si>
  <si>
    <t>PAS115 Introducir material a aguas (RB CMDIC)</t>
  </si>
  <si>
    <t>477-010-40-0083</t>
  </si>
  <si>
    <t>477-010-40-0085</t>
  </si>
  <si>
    <t xml:space="preserve">          477-010-40-0085</t>
  </si>
  <si>
    <t>PAS115 Introducir material a aguas (RP)</t>
  </si>
  <si>
    <t>477-010-40-0084</t>
  </si>
  <si>
    <t>477-010-40-0086</t>
  </si>
  <si>
    <t xml:space="preserve">          477-010-40-0086</t>
  </si>
  <si>
    <t>PAS115 Introducir material a aguas (RP CMDIC)</t>
  </si>
  <si>
    <t xml:space="preserve">        PAS119 Pesca investig. Aguas Marinas</t>
  </si>
  <si>
    <t>PAS119 Pesca investig. Aguas Marinas (RB)</t>
  </si>
  <si>
    <t>477-010-40-0088, 477-010-40-0608</t>
  </si>
  <si>
    <t xml:space="preserve">          477-010-40-0088</t>
  </si>
  <si>
    <t>PAS119 Pesca investig. Aguas Marinas (RB CMDIC)</t>
  </si>
  <si>
    <t>477-010-40-0087</t>
  </si>
  <si>
    <t>477-010-40-0089</t>
  </si>
  <si>
    <t xml:space="preserve">          477-010-40-0089</t>
  </si>
  <si>
    <t>PAS119 Pesca investig. Aguas Marinas (RP)</t>
  </si>
  <si>
    <t>477-010-40-0088</t>
  </si>
  <si>
    <t>477-010-40-0090</t>
  </si>
  <si>
    <t xml:space="preserve">          477-010-40-0090</t>
  </si>
  <si>
    <t>PAS119 Pesca investig. Aguas Marinas (RP CMDIC)</t>
  </si>
  <si>
    <t xml:space="preserve">        PAS119  Pesca investig. Aguas Continentales</t>
  </si>
  <si>
    <t>PAS119  Pesca investig. Aguas Continentales (RB)</t>
  </si>
  <si>
    <t>477-010-40-0092, 477-010-40-0608</t>
  </si>
  <si>
    <t xml:space="preserve">          477-010-40-0092</t>
  </si>
  <si>
    <t>PAS119  Pesca investig. Aguas Continentales (RB CMDIC)</t>
  </si>
  <si>
    <t>477-010-40-0091</t>
  </si>
  <si>
    <t>477-010-40-0093</t>
  </si>
  <si>
    <t xml:space="preserve">          477-010-40-0093</t>
  </si>
  <si>
    <t>PAS119  Pesca investig. Aguas Continentales (RP)</t>
  </si>
  <si>
    <t>477-010-40-0092</t>
  </si>
  <si>
    <t>477-010-40-0094</t>
  </si>
  <si>
    <t xml:space="preserve">          477-010-40-0094</t>
  </si>
  <si>
    <t>PAS119  Pesca investig. Aguas Continentales (RP CMDIC)</t>
  </si>
  <si>
    <t xml:space="preserve">        PAS126 Instalación Manejo lodos PTAS</t>
  </si>
  <si>
    <t>PAS126 Instalación Manejo lodos PTAS (RB)</t>
  </si>
  <si>
    <t>477-010-40-0096, 477-010-40-0608</t>
  </si>
  <si>
    <t xml:space="preserve">          477-010-40-0096</t>
  </si>
  <si>
    <t>PAS126 Instalación Manejo lodos PTAS (RB CMDIC)</t>
  </si>
  <si>
    <t>477-010-40-0095</t>
  </si>
  <si>
    <t>477-010-40-0097</t>
  </si>
  <si>
    <t xml:space="preserve">          477-010-40-0097</t>
  </si>
  <si>
    <t>PAS126 Instalación Manejo lodos PTAS (RP)</t>
  </si>
  <si>
    <t>477-010-40-0096</t>
  </si>
  <si>
    <t>477-010-40-0098</t>
  </si>
  <si>
    <t xml:space="preserve">          477-010-40-0098</t>
  </si>
  <si>
    <t>PAS126 Instalación Manejo lodos PTAS (RP CMDIC)</t>
  </si>
  <si>
    <t xml:space="preserve">        PAS132 Arqueología</t>
  </si>
  <si>
    <t>PAS132 Arqueología (RB)</t>
  </si>
  <si>
    <t>477-010-40-0100, 477-010-40-0608</t>
  </si>
  <si>
    <t xml:space="preserve">          477-010-40-0100</t>
  </si>
  <si>
    <t>PAS132 Arqueología (RB CMDIC)</t>
  </si>
  <si>
    <t>477-010-40-0099</t>
  </si>
  <si>
    <t>477-010-40-0101</t>
  </si>
  <si>
    <t xml:space="preserve">          477-010-40-0101</t>
  </si>
  <si>
    <t>PAS132 Arqueología (RP)</t>
  </si>
  <si>
    <t>477-010-40-0100</t>
  </si>
  <si>
    <t>477-010-40-0102</t>
  </si>
  <si>
    <t xml:space="preserve">          477-010-40-0102</t>
  </si>
  <si>
    <t>PAS132 Arqueología (RP CMDIC)</t>
  </si>
  <si>
    <t xml:space="preserve">        PAS132 Paleontología</t>
  </si>
  <si>
    <t>PAS132 Paleontología (RB)</t>
  </si>
  <si>
    <t>477-010-40-0104, 477-010-40-0608</t>
  </si>
  <si>
    <t xml:space="preserve">          477-010-40-0104</t>
  </si>
  <si>
    <t>PAS132 Paleontología (RB CMDIC)</t>
  </si>
  <si>
    <t>477-010-40-0103</t>
  </si>
  <si>
    <t>477-010-40-0105</t>
  </si>
  <si>
    <t xml:space="preserve">          477-010-40-0105</t>
  </si>
  <si>
    <t>PAS132 Paleontología (RP)</t>
  </si>
  <si>
    <t>477-010-40-0104</t>
  </si>
  <si>
    <t>477-010-40-0106</t>
  </si>
  <si>
    <t xml:space="preserve">          477-010-40-0106</t>
  </si>
  <si>
    <t>PAS132 Paleontología (RP CMDIC)</t>
  </si>
  <si>
    <t xml:space="preserve">        PAS135 Depósitos de Relave</t>
  </si>
  <si>
    <t>PAS135 Depósitos de Relave (RB)</t>
  </si>
  <si>
    <t>477-010-40-0108, 477-010-40-0608</t>
  </si>
  <si>
    <t xml:space="preserve">          477-010-40-0108</t>
  </si>
  <si>
    <t>PAS135 Depósitos de Relave (RB CMDIC)</t>
  </si>
  <si>
    <t>477-010-40-0107</t>
  </si>
  <si>
    <t>477-010-40-0109</t>
  </si>
  <si>
    <t xml:space="preserve">          477-010-40-0109</t>
  </si>
  <si>
    <t>PAS135 Depósitos de Relave (RP)</t>
  </si>
  <si>
    <t>477-010-40-0108</t>
  </si>
  <si>
    <t>477-010-40-0110</t>
  </si>
  <si>
    <t xml:space="preserve">          477-010-40-0110</t>
  </si>
  <si>
    <t>PAS135 Depósitos de Relave (RP CMDIC)</t>
  </si>
  <si>
    <t xml:space="preserve">        PAS136 Bot. estériles o acumulación mineral</t>
  </si>
  <si>
    <t>PAS136 Bot. estériles o acumulación mineral (RB)</t>
  </si>
  <si>
    <t>477-010-40-0112, 477-010-40-0608</t>
  </si>
  <si>
    <t xml:space="preserve">          477-010-40-0112</t>
  </si>
  <si>
    <t>PAS136 Bot. estériles o acumulación mineral (RB CMDIC)</t>
  </si>
  <si>
    <t>477-010-40-0111</t>
  </si>
  <si>
    <t>477-010-40-0113</t>
  </si>
  <si>
    <t xml:space="preserve">          477-010-40-0113</t>
  </si>
  <si>
    <t>PAS136 Bot. estériles o acumulación mineral (RP)</t>
  </si>
  <si>
    <t>477-010-40-0112</t>
  </si>
  <si>
    <t>477-010-40-0114</t>
  </si>
  <si>
    <t xml:space="preserve">          477-010-40-0114</t>
  </si>
  <si>
    <t>PAS136 Bot. estériles o acumulación mineral (RP CMDIC)</t>
  </si>
  <si>
    <t xml:space="preserve">        PAS137 Plan de Cierre</t>
  </si>
  <si>
    <t>PAS137 Plan de Cierre (RB)</t>
  </si>
  <si>
    <t>477-010-40-0116, 477-010-40-0608</t>
  </si>
  <si>
    <t xml:space="preserve">          477-010-40-0116</t>
  </si>
  <si>
    <t>PAS137 Plan de Cierre (RB CMDIC)</t>
  </si>
  <si>
    <t>477-010-40-0115</t>
  </si>
  <si>
    <t>477-010-40-0117</t>
  </si>
  <si>
    <t xml:space="preserve">          477-010-40-0117</t>
  </si>
  <si>
    <t>PAS137 Plan de Cierre (RP)</t>
  </si>
  <si>
    <t>477-010-40-0116</t>
  </si>
  <si>
    <t>477-010-40-0118</t>
  </si>
  <si>
    <t xml:space="preserve">          477-010-40-0118</t>
  </si>
  <si>
    <t>PAS137 Plan de Cierre (RP CMDIC)</t>
  </si>
  <si>
    <t xml:space="preserve">        PAS138 Planta de Tratamiento de Aguas Servidas</t>
  </si>
  <si>
    <t>PAS138 Planta de Tratamiento de Aguas Servidas (RB)</t>
  </si>
  <si>
    <t>477-010-40-0120, 477-010-40-0608</t>
  </si>
  <si>
    <t xml:space="preserve">          477-010-40-0120</t>
  </si>
  <si>
    <t>PAS138 Planta de Tratamiento de Aguas Servidas (RB CMDIC)</t>
  </si>
  <si>
    <t>477-010-40-0119</t>
  </si>
  <si>
    <t>477-010-40-0121</t>
  </si>
  <si>
    <t xml:space="preserve">          477-010-40-0121</t>
  </si>
  <si>
    <t>PAS138 Planta de Tratamiento de Aguas Servidas (RP)</t>
  </si>
  <si>
    <t>477-010-40-0120</t>
  </si>
  <si>
    <t>477-010-40-0122</t>
  </si>
  <si>
    <t xml:space="preserve">          477-010-40-0122</t>
  </si>
  <si>
    <t>PAS138 Planta de Tratamiento de Aguas Servidas (RP CMDIC)</t>
  </si>
  <si>
    <t xml:space="preserve">        PAS139 Residuos industriales o mineros</t>
  </si>
  <si>
    <t>PAS139 Residuos industriales o mineros (RB)</t>
  </si>
  <si>
    <t>477-010-40-0124, 477-010-40-0608</t>
  </si>
  <si>
    <t xml:space="preserve">          477-010-40-0124</t>
  </si>
  <si>
    <t>PAS139 Residuos industriales o mineros (RB CMDIC)</t>
  </si>
  <si>
    <t>477-010-40-0123</t>
  </si>
  <si>
    <t>477-010-40-0125</t>
  </si>
  <si>
    <t xml:space="preserve">          477-010-40-0125</t>
  </si>
  <si>
    <t>PAS139 Residuos industriales o mineros (RP)</t>
  </si>
  <si>
    <t>477-010-40-0124</t>
  </si>
  <si>
    <t>477-010-40-0126</t>
  </si>
  <si>
    <t xml:space="preserve">          477-010-40-0126</t>
  </si>
  <si>
    <t>PAS139 Residuos industriales o mineros (RP CMDIC)</t>
  </si>
  <si>
    <t xml:space="preserve">        PAS140 Residuos no peligrosos</t>
  </si>
  <si>
    <t>PAS140 Residuos no peligrosos (RB)</t>
  </si>
  <si>
    <t>477-010-40-0128, 477-010-40-0608</t>
  </si>
  <si>
    <t xml:space="preserve">          477-010-40-0128</t>
  </si>
  <si>
    <t>PAS140 Residuos no peligrosos (RB CMDIC)</t>
  </si>
  <si>
    <t>477-010-40-0127</t>
  </si>
  <si>
    <t>477-010-40-0129</t>
  </si>
  <si>
    <t xml:space="preserve">          477-010-40-0129</t>
  </si>
  <si>
    <t>PAS140 Residuos no peligrosos (RP)</t>
  </si>
  <si>
    <t>477-010-40-0128</t>
  </si>
  <si>
    <t>477-010-40-0130</t>
  </si>
  <si>
    <t xml:space="preserve">          477-010-40-0130</t>
  </si>
  <si>
    <t>PAS140 Residuos no peligrosos (RP CMDIC)</t>
  </si>
  <si>
    <t xml:space="preserve">        PAS141 Relleno Sanitario</t>
  </si>
  <si>
    <t>PAS141 Relleno Sanitario (RB)</t>
  </si>
  <si>
    <t>477-010-40-0132, 477-010-40-0608</t>
  </si>
  <si>
    <t xml:space="preserve">          477-010-40-0132</t>
  </si>
  <si>
    <t>PAS141 Relleno Sanitario (RB CMDIC)</t>
  </si>
  <si>
    <t>477-010-40-0131</t>
  </si>
  <si>
    <t>477-010-40-0133</t>
  </si>
  <si>
    <t xml:space="preserve">          477-010-40-0133</t>
  </si>
  <si>
    <t>PAS141 Relleno Sanitario (RP)</t>
  </si>
  <si>
    <t>477-010-40-0132</t>
  </si>
  <si>
    <t>477-010-40-0134</t>
  </si>
  <si>
    <t xml:space="preserve">          477-010-40-0134</t>
  </si>
  <si>
    <t>PAS141 Relleno Sanitario (RP CMDIC)</t>
  </si>
  <si>
    <t xml:space="preserve">        PAS142 Residuos Peligrosos</t>
  </si>
  <si>
    <t>PAS142 Residuos Peligrosos (RB)</t>
  </si>
  <si>
    <t>477-010-40-0136, 477-010-40-0608</t>
  </si>
  <si>
    <t xml:space="preserve">          477-010-40-0136</t>
  </si>
  <si>
    <t>PAS142 Residuos Peligrosos (RB CMDIC)</t>
  </si>
  <si>
    <t>477-010-40-0135</t>
  </si>
  <si>
    <t>477-010-40-0137</t>
  </si>
  <si>
    <t xml:space="preserve">          477-010-40-0137</t>
  </si>
  <si>
    <t>PAS142 Residuos Peligrosos (RP)</t>
  </si>
  <si>
    <t>477-010-40-0136</t>
  </si>
  <si>
    <t>477-010-40-0138</t>
  </si>
  <si>
    <t xml:space="preserve">          477-010-40-0138</t>
  </si>
  <si>
    <t>PAS142 Residuos Peligrosos (RP CMDIC)</t>
  </si>
  <si>
    <t xml:space="preserve">        PAS146 Caza o captura de fauna (vertebrados)</t>
  </si>
  <si>
    <t>PAS146 Caza o captura de fauna (vertebrados) (RB)</t>
  </si>
  <si>
    <t>477-010-40-0140, 477-010-40-0608</t>
  </si>
  <si>
    <t xml:space="preserve">          477-010-40-0140</t>
  </si>
  <si>
    <t>PAS146 Caza o captura de fauna (vertebrados) (RB CMDIC)</t>
  </si>
  <si>
    <t>477-010-40-0139</t>
  </si>
  <si>
    <t>477-010-40-0141</t>
  </si>
  <si>
    <t xml:space="preserve">          477-010-40-0141</t>
  </si>
  <si>
    <t>PAS146 Caza o captura de fauna (vertebrados) (RP)</t>
  </si>
  <si>
    <t>477-010-40-0140</t>
  </si>
  <si>
    <t>477-010-40-0142</t>
  </si>
  <si>
    <t xml:space="preserve">          477-010-40-0142</t>
  </si>
  <si>
    <t>PAS146 Caza o captura de fauna (vertebrados) (RP CMDIC)</t>
  </si>
  <si>
    <t xml:space="preserve">        PAS150 Bosque de preservación</t>
  </si>
  <si>
    <t>PAS150 Bosque de preservación (RB)</t>
  </si>
  <si>
    <t>H-CMDIC-009, 477-010-40-0335, 477-010-40-0353</t>
  </si>
  <si>
    <t>477-010-40-0144, 477-010-40-0608</t>
  </si>
  <si>
    <t xml:space="preserve">          477-010-40-0144</t>
  </si>
  <si>
    <t>PAS150 Bosque de preservación (RB CMDIC)</t>
  </si>
  <si>
    <t>477-010-40-0143</t>
  </si>
  <si>
    <t>477-010-40-0145</t>
  </si>
  <si>
    <t xml:space="preserve">          477-010-40-0145</t>
  </si>
  <si>
    <t>PAS150 Bosque de preservación (RP)</t>
  </si>
  <si>
    <t>477-010-40-0144, 477-010-40-0338</t>
  </si>
  <si>
    <t>477-010-40-0146</t>
  </si>
  <si>
    <t xml:space="preserve">          477-010-40-0146</t>
  </si>
  <si>
    <t>PAS150 Bosque de preservación (RP CMDIC)</t>
  </si>
  <si>
    <t xml:space="preserve">        PAS151 Formaciones Xerofíticas</t>
  </si>
  <si>
    <t>PAS151 Formaciones Xerofíticas (RB)</t>
  </si>
  <si>
    <t>477-010-40-0148, 477-010-40-0608</t>
  </si>
  <si>
    <t xml:space="preserve">          477-010-40-0148</t>
  </si>
  <si>
    <t>PAS151 Formaciones Xerofíticas (RB CMDIC)</t>
  </si>
  <si>
    <t>477-010-40-0147</t>
  </si>
  <si>
    <t>477-010-40-0149</t>
  </si>
  <si>
    <t xml:space="preserve">          477-010-40-0149</t>
  </si>
  <si>
    <t>PAS151 Formaciones Xerofíticas (RP)</t>
  </si>
  <si>
    <t>477-010-40-0148</t>
  </si>
  <si>
    <t>477-010-40-0150</t>
  </si>
  <si>
    <t xml:space="preserve">          477-010-40-0150</t>
  </si>
  <si>
    <t>PAS151 Formaciones Xerofíticas (RP CMDIC)</t>
  </si>
  <si>
    <t xml:space="preserve">        PAS155 Nuevo sistema transporte relaves</t>
  </si>
  <si>
    <t>PAS155 Nuevo sistema transporte relaves (RB)</t>
  </si>
  <si>
    <t>477-010-40-0152, 477-010-40-0608</t>
  </si>
  <si>
    <t xml:space="preserve">          477-010-40-0152</t>
  </si>
  <si>
    <t>PAS155 Nuevo sistema transporte relaves (RB CMDIC)</t>
  </si>
  <si>
    <t>477-010-40-0151</t>
  </si>
  <si>
    <t>477-010-40-0153</t>
  </si>
  <si>
    <t xml:space="preserve">          477-010-40-0153</t>
  </si>
  <si>
    <t>PAS155 Nuevo sistema transporte relaves (RP)</t>
  </si>
  <si>
    <t>477-010-40-0152</t>
  </si>
  <si>
    <t>477-010-40-0154</t>
  </si>
  <si>
    <t xml:space="preserve">          477-010-40-0154</t>
  </si>
  <si>
    <t>PAS155 Nuevo sistema transporte relaves (RP CMDIC)</t>
  </si>
  <si>
    <t xml:space="preserve">        PAS155 Ampliación Dep. Relaves</t>
  </si>
  <si>
    <t>PAS155 Ampliación Dep. Relaves (RB)</t>
  </si>
  <si>
    <t>477-010-40-0156, 477-010-40-0608</t>
  </si>
  <si>
    <t xml:space="preserve">          477-010-40-0156</t>
  </si>
  <si>
    <t>PAS155 Ampliación Dep. Relaves (RB CMDIC)</t>
  </si>
  <si>
    <t>477-010-40-0155</t>
  </si>
  <si>
    <t>477-010-40-0157</t>
  </si>
  <si>
    <t xml:space="preserve">          477-010-40-0157</t>
  </si>
  <si>
    <t>PAS155 Ampliación Dep. Relaves (RP)</t>
  </si>
  <si>
    <t>477-010-40-0156</t>
  </si>
  <si>
    <t>477-010-40-0158</t>
  </si>
  <si>
    <t xml:space="preserve">          477-010-40-0158</t>
  </si>
  <si>
    <t>PAS155 Ampliación Dep. Relaves (RP CMDIC)</t>
  </si>
  <si>
    <t xml:space="preserve">        PAS155 Canales de contorno Dep. Relaves</t>
  </si>
  <si>
    <t>PAS155 Canales de contorno Dep. Relaves (RB)</t>
  </si>
  <si>
    <t>477-010-40-0160, 477-010-40-0608</t>
  </si>
  <si>
    <t xml:space="preserve">          477-010-40-0160</t>
  </si>
  <si>
    <t>PAS155 Canales de contorno Dep. Relaves (RB CMDIC)</t>
  </si>
  <si>
    <t>477-010-40-0159</t>
  </si>
  <si>
    <t>477-010-40-0161</t>
  </si>
  <si>
    <t xml:space="preserve">          477-010-40-0161</t>
  </si>
  <si>
    <t>PAS155 Canales de contorno Dep. Relaves (RP)</t>
  </si>
  <si>
    <t>477-010-40-0160</t>
  </si>
  <si>
    <t>477-010-40-0162</t>
  </si>
  <si>
    <t xml:space="preserve">          477-010-40-0162</t>
  </si>
  <si>
    <t>PAS155 Canales de contorno Dep. Relaves (RP CMDIC)</t>
  </si>
  <si>
    <t xml:space="preserve">        PAS156 Ampliación bot. exist. y BR Rosario</t>
  </si>
  <si>
    <t>PAS156 Ampliación bot. exist. y BR Rosario (RB)</t>
  </si>
  <si>
    <t>477-010-40-0164, 477-010-40-0608</t>
  </si>
  <si>
    <t xml:space="preserve">          477-010-40-0164</t>
  </si>
  <si>
    <t>PAS156 Ampliación bot. exist. y BR Rosario (RB CMDIC)</t>
  </si>
  <si>
    <t>477-010-40-0163</t>
  </si>
  <si>
    <t>477-010-40-0165</t>
  </si>
  <si>
    <t xml:space="preserve">          477-010-40-0165</t>
  </si>
  <si>
    <t>PAS156 Ampliación bot. exist. y BR Rosario (RP)</t>
  </si>
  <si>
    <t>477-010-40-0164</t>
  </si>
  <si>
    <t>477-010-40-0166</t>
  </si>
  <si>
    <t xml:space="preserve">          477-010-40-0166</t>
  </si>
  <si>
    <t>PAS156 Ampliación bot. exist. y BR Rosario (RP CMDIC)</t>
  </si>
  <si>
    <t xml:space="preserve">        PAS155 Acueducto de agua desalada</t>
  </si>
  <si>
    <t>PAS155 Acueducto de agua desalada (RB)</t>
  </si>
  <si>
    <t>477-010-40-0168, 477-010-40-0608</t>
  </si>
  <si>
    <t xml:space="preserve">          477-010-40-0168</t>
  </si>
  <si>
    <t>PAS155 Acueducto de agua desalada (RB CMDIC)</t>
  </si>
  <si>
    <t>477-010-40-0167</t>
  </si>
  <si>
    <t>477-010-40-0169</t>
  </si>
  <si>
    <t xml:space="preserve">          477-010-40-0169</t>
  </si>
  <si>
    <t>PAS155 Acueducto de agua desalada (RP)</t>
  </si>
  <si>
    <t>477-010-40-0168</t>
  </si>
  <si>
    <t>477-010-40-0170</t>
  </si>
  <si>
    <t xml:space="preserve">          477-010-40-0170</t>
  </si>
  <si>
    <t>PAS155 Acueducto de agua desalada (RP CMDIC)</t>
  </si>
  <si>
    <t xml:space="preserve">        PAS156 Ampliación Botaderos Ujina</t>
  </si>
  <si>
    <t>PAS156 Ampliación Botaderos Ujina (RB)</t>
  </si>
  <si>
    <t>477-010-40-0172, 477-010-40-0608</t>
  </si>
  <si>
    <t xml:space="preserve">          477-010-40-0172</t>
  </si>
  <si>
    <t>PAS156 Ampliación Botaderos Ujina (RB CMDIC)</t>
  </si>
  <si>
    <t>477-010-40-0171</t>
  </si>
  <si>
    <t>477-010-40-0173</t>
  </si>
  <si>
    <t xml:space="preserve">          477-010-40-0173</t>
  </si>
  <si>
    <t>PAS156 Ampliación Botaderos Ujina (RP)</t>
  </si>
  <si>
    <t>477-010-40-0172</t>
  </si>
  <si>
    <t>477-010-40-0174</t>
  </si>
  <si>
    <t xml:space="preserve">          477-010-40-0174</t>
  </si>
  <si>
    <t>PAS156 Ampliación Botaderos Ujina (RP CMDIC)</t>
  </si>
  <si>
    <t xml:space="preserve">        PAS160 IFC</t>
  </si>
  <si>
    <t>PAS160 IFC (RB)</t>
  </si>
  <si>
    <t>477-010-40-0176, 477-010-40-0608</t>
  </si>
  <si>
    <t xml:space="preserve">          477-010-40-0176</t>
  </si>
  <si>
    <t>PAS160 IFC (RB CMDIC)</t>
  </si>
  <si>
    <t>477-010-40-0175</t>
  </si>
  <si>
    <t>477-010-40-0177</t>
  </si>
  <si>
    <t xml:space="preserve">          477-010-40-0177</t>
  </si>
  <si>
    <t>PAS160 IFC (RP)</t>
  </si>
  <si>
    <t>477-010-40-0176</t>
  </si>
  <si>
    <t>477-010-40-0178</t>
  </si>
  <si>
    <t xml:space="preserve">          477-010-40-0178</t>
  </si>
  <si>
    <t>PAS160 IFC (RP CMDIC)</t>
  </si>
  <si>
    <t xml:space="preserve">        PAS161 Calificación Industrial</t>
  </si>
  <si>
    <t>PAS161 Calificación Industrial (RB)</t>
  </si>
  <si>
    <t>477-010-40-0180, 477-010-40-0608</t>
  </si>
  <si>
    <t xml:space="preserve">          477-010-40-0180</t>
  </si>
  <si>
    <t>PAS161 Calificación Industrial (RB CMDIC)</t>
  </si>
  <si>
    <t>477-010-40-0179</t>
  </si>
  <si>
    <t>477-010-40-0181</t>
  </si>
  <si>
    <t xml:space="preserve">          477-010-40-0181</t>
  </si>
  <si>
    <t>PAS161 Calificación Industrial (RP)</t>
  </si>
  <si>
    <t>477-010-40-0180</t>
  </si>
  <si>
    <t>477-010-40-0182</t>
  </si>
  <si>
    <t xml:space="preserve">          477-010-40-0182</t>
  </si>
  <si>
    <t>PAS161 Calificación Industrial (RP CMDIC)</t>
  </si>
  <si>
    <t xml:space="preserve">      Cap. 11- Compromisos ambientales voluntarios</t>
  </si>
  <si>
    <t>Cap. 11- Compromisos ambientales voluntarios (RB)</t>
  </si>
  <si>
    <t>477-010-40-0051, 477-010-40-0063</t>
  </si>
  <si>
    <t>477-010-40-0184, 477-010-40-0195, 477-010-40-0035</t>
  </si>
  <si>
    <t xml:space="preserve">        477-010-40-0184</t>
  </si>
  <si>
    <t>Cap. 11- Compromisos ambientales voluntarios (RB CMDIC)</t>
  </si>
  <si>
    <t>477-010-40-0183</t>
  </si>
  <si>
    <t>477-010-40-0185</t>
  </si>
  <si>
    <t xml:space="preserve">        477-010-40-0185</t>
  </si>
  <si>
    <t>Cap. 11- Compromisos ambientales voluntarios (RP)</t>
  </si>
  <si>
    <t>477-010-40-0184, 477-010-40-0054, 477-010-40-0066</t>
  </si>
  <si>
    <t>477-010-40-0186</t>
  </si>
  <si>
    <t xml:space="preserve">        477-010-40-0186</t>
  </si>
  <si>
    <t>Cap. 11- Compromisos ambientales voluntarios (RP CMDIC)</t>
  </si>
  <si>
    <t>477-010-40-0197</t>
  </si>
  <si>
    <t xml:space="preserve">      Cap. 12 - Relación proyecto con políticas y planes evaluados estratégicamente</t>
  </si>
  <si>
    <t>Cap. 12 - Relación proyecto con políticas y planes evaluados estratégicamente (RB)</t>
  </si>
  <si>
    <t>477-010-40-0188, 477-010-40-0195, 477-010-40-0035</t>
  </si>
  <si>
    <t xml:space="preserve">        477-010-40-0188</t>
  </si>
  <si>
    <t>Cap. 12 - Relación proyecto con políticas y planes evaluados estratégicamente (RB CMDIC)</t>
  </si>
  <si>
    <t>477-010-40-0187</t>
  </si>
  <si>
    <t>477-010-40-0189</t>
  </si>
  <si>
    <t xml:space="preserve">        477-010-40-0189</t>
  </si>
  <si>
    <t>Cap. 12 - Relación proyecto con políticas y planes evaluados estratégicamente (RP)</t>
  </si>
  <si>
    <t>477-010-40-0188</t>
  </si>
  <si>
    <t>477-010-40-0190</t>
  </si>
  <si>
    <t xml:space="preserve">        477-010-40-0190</t>
  </si>
  <si>
    <t>Cap. 12 - Relación proyecto con políticas y planes evaluados estratégicamente (RP CMDIC)</t>
  </si>
  <si>
    <t xml:space="preserve">      Cap. 13 - Relación Proyecto Programas desarrollo Regionales y Comunales</t>
  </si>
  <si>
    <t>Cap. 13 - Relación Proyecto Programas desarrollo Regionales y Comunales (RB)</t>
  </si>
  <si>
    <t>477-010-40-0192, 477-010-40-0195, 477-010-40-0035</t>
  </si>
  <si>
    <t xml:space="preserve">        477-010-40-0192</t>
  </si>
  <si>
    <t>Cap. 13 - Relación Proyecto Programas desarrollo Regionales y Comunales (RB CMDIC)</t>
  </si>
  <si>
    <t>477-010-40-0191</t>
  </si>
  <si>
    <t>477-010-40-0193</t>
  </si>
  <si>
    <t xml:space="preserve">        477-010-40-0193</t>
  </si>
  <si>
    <t>Cap. 13 - Relación Proyecto Programas desarrollo Regionales y Comunales (RP)</t>
  </si>
  <si>
    <t>477-010-40-0192</t>
  </si>
  <si>
    <t>477-010-40-0194</t>
  </si>
  <si>
    <t xml:space="preserve">        477-010-40-0194</t>
  </si>
  <si>
    <t>Cap. 13 - Relación Proyecto Programas desarrollo Regionales y Comunales (RP CMDIC)</t>
  </si>
  <si>
    <t xml:space="preserve">      Cap. 14 - Fichas resumen</t>
  </si>
  <si>
    <t>Cap. 14 - Fichas resumen (RB)</t>
  </si>
  <si>
    <t>477-010-40-0039, 477-010-40-0043, 477-010-40-0047, 477-010-40-0051, 477-010-40-0055, 477-010-40-0059, 477-010-40-0063, 477-010-40-0067, 477-010-40-0075, 477-010-40-0183, 477-010-40-0187, 477-010-40-0191</t>
  </si>
  <si>
    <t>477-010-40-0196</t>
  </si>
  <si>
    <t xml:space="preserve">        477-010-40-0196</t>
  </si>
  <si>
    <t>Cap. 14 - Fichas resumen (RB CMDIC)</t>
  </si>
  <si>
    <t>477-010-40-0195</t>
  </si>
  <si>
    <t xml:space="preserve">        477-010-40-0197</t>
  </si>
  <si>
    <t>Cap. 14 - Fichas resumen (RP)</t>
  </si>
  <si>
    <t>477-010-40-0196, 477-010-40-0042, 477-010-40-0046, 477-010-40-0050, 477-010-40-0054, 477-010-40-0058, 477-010-40-0062, 477-010-40-0066, 477-010-40-0070, 477-010-40-0078, 477-010-40-0186, 477-010-40-0190, 477-010-40-0194</t>
  </si>
  <si>
    <t>477-010-40-0198</t>
  </si>
  <si>
    <t xml:space="preserve">        477-010-40-0198</t>
  </si>
  <si>
    <t>Cap. 14 - Fichas resumen (RP CMDIC)</t>
  </si>
  <si>
    <t>477-010-40-0611</t>
  </si>
  <si>
    <t xml:space="preserve">      Cap. 15 - Descripción de las acciones previas a la presentación del EIA (PACA y Documento)</t>
  </si>
  <si>
    <t>Cap. 15 - Descripción de las acciones previas a la presentación del EIA (PACA y Documento) (RB)</t>
  </si>
  <si>
    <t>477-010-40-0602, 477-010-40-0564</t>
  </si>
  <si>
    <t>477-010-40-0200, 477-010-40-0035</t>
  </si>
  <si>
    <t xml:space="preserve">        477-010-40-0200</t>
  </si>
  <si>
    <t>Cap. 15 - Descripción de las acciones previas a la presentación del EIA (PACA y Documento) (RB CMDIC)</t>
  </si>
  <si>
    <t>477-010-40-0199</t>
  </si>
  <si>
    <t>477-010-40-0201</t>
  </si>
  <si>
    <t xml:space="preserve">        477-010-40-0201</t>
  </si>
  <si>
    <t>Cap. 15 - Descripción de las acciones previas a la presentación del EIA (PACA y Documento) (RP)</t>
  </si>
  <si>
    <t>477-010-40-0200, 477-010-40-0567</t>
  </si>
  <si>
    <t>477-010-40-0202</t>
  </si>
  <si>
    <t xml:space="preserve">        477-010-40-0202</t>
  </si>
  <si>
    <t>Cap. 15 - Descripción de las acciones previas a la presentación del EIA (PACA y Documento) (RP CMDIC)</t>
  </si>
  <si>
    <t xml:space="preserve">      Cap. 16 - Información de acuerdos y/o negociaciones</t>
  </si>
  <si>
    <t>Cap. 16 - Información de acuerdos y/o negociaciones (RB)</t>
  </si>
  <si>
    <t>477-010-40-0564, 477-010-40-0602</t>
  </si>
  <si>
    <t>477-010-40-0204, 477-010-40-0035</t>
  </si>
  <si>
    <t xml:space="preserve">        477-010-40-0204</t>
  </si>
  <si>
    <t>Cap. 16 - Información de acuerdos y/o negociaciones (RB CMDIC)</t>
  </si>
  <si>
    <t>477-010-40-0203</t>
  </si>
  <si>
    <t>477-010-40-0205</t>
  </si>
  <si>
    <t xml:space="preserve">        477-010-40-0205</t>
  </si>
  <si>
    <t>Cap. 16 - Información de acuerdos y/o negociaciones (RP)</t>
  </si>
  <si>
    <t>477-010-40-0204, 477-010-40-0567</t>
  </si>
  <si>
    <t>477-010-40-0206</t>
  </si>
  <si>
    <t xml:space="preserve">        477-010-40-0206</t>
  </si>
  <si>
    <t>Cap. 16 - Información de acuerdos y/o negociaciones (RP CMDIC)</t>
  </si>
  <si>
    <t xml:space="preserve">      Extracto</t>
  </si>
  <si>
    <t>Extracto (RB)</t>
  </si>
  <si>
    <t>477-010-40-0208</t>
  </si>
  <si>
    <t xml:space="preserve">        477-010-40-0208</t>
  </si>
  <si>
    <t>Extracto (RB CMDIC)</t>
  </si>
  <si>
    <t>477-010-40-0207</t>
  </si>
  <si>
    <t>477-010-40-0209</t>
  </si>
  <si>
    <t xml:space="preserve">        477-010-40-0209</t>
  </si>
  <si>
    <t>Extracto (RP)</t>
  </si>
  <si>
    <t>477-010-40-0208, 477-010-40-0038</t>
  </si>
  <si>
    <t>477-010-40-0210</t>
  </si>
  <si>
    <t xml:space="preserve">        477-010-40-0210</t>
  </si>
  <si>
    <t>Extracto (RP CMDIC)</t>
  </si>
  <si>
    <t xml:space="preserve">      Listado de profesionales</t>
  </si>
  <si>
    <t>Listado de profesionales (RB)</t>
  </si>
  <si>
    <t>477-010-40-0212</t>
  </si>
  <si>
    <t xml:space="preserve">        477-010-40-0212</t>
  </si>
  <si>
    <t>Listado de profesionales (RB CMDIC)</t>
  </si>
  <si>
    <t>477-010-40-0211</t>
  </si>
  <si>
    <t>477-010-40-0213</t>
  </si>
  <si>
    <t xml:space="preserve">        477-010-40-0213</t>
  </si>
  <si>
    <t>Listado de profesionales (RP)</t>
  </si>
  <si>
    <t>477-010-40-0214</t>
  </si>
  <si>
    <t xml:space="preserve">        477-010-40-0214</t>
  </si>
  <si>
    <t>Listado de profesionales (RP CMDIC)</t>
  </si>
  <si>
    <t>477-010-40-0608</t>
  </si>
  <si>
    <t xml:space="preserve">      Texto de Aviso radial</t>
  </si>
  <si>
    <t>Texto de Aviso radial (RB)</t>
  </si>
  <si>
    <t>477-010-40-0216</t>
  </si>
  <si>
    <t xml:space="preserve">        477-010-40-0216</t>
  </si>
  <si>
    <t>Texto de Aviso radial (RB CMDIC)</t>
  </si>
  <si>
    <t>477-010-40-0215</t>
  </si>
  <si>
    <t>477-010-40-0217</t>
  </si>
  <si>
    <t xml:space="preserve">        477-010-40-0217</t>
  </si>
  <si>
    <t>Texto de Aviso radial (RP)</t>
  </si>
  <si>
    <t>477-010-40-0218</t>
  </si>
  <si>
    <t xml:space="preserve">        477-010-40-0218</t>
  </si>
  <si>
    <t>Texto de Aviso radial (RP CMDIC)</t>
  </si>
  <si>
    <t>477-010-40-0614</t>
  </si>
  <si>
    <t xml:space="preserve">    Modelos hidrogeológicos</t>
  </si>
  <si>
    <t xml:space="preserve">      Modelo Conceptual (Actualización)</t>
  </si>
  <si>
    <t>Modelo Conceptual (Actualización) (RB)</t>
  </si>
  <si>
    <t>H-CMDIC-008</t>
  </si>
  <si>
    <t>477-010-40-0220, 477-010-40-0043, 477-010-40-0051, 477-010-40-0055</t>
  </si>
  <si>
    <t xml:space="preserve">        477-010-40-0220</t>
  </si>
  <si>
    <t>Modelo Conceptual (Actualización) (RB CMDIC)</t>
  </si>
  <si>
    <t>477-010-40-0219</t>
  </si>
  <si>
    <t>477-010-40-0221</t>
  </si>
  <si>
    <t xml:space="preserve">        477-010-40-0221</t>
  </si>
  <si>
    <t>Modelo Conceptual (Actualización) (RP)</t>
  </si>
  <si>
    <t>477-010-40-0220</t>
  </si>
  <si>
    <t>477-010-40-0222</t>
  </si>
  <si>
    <t xml:space="preserve">        477-010-40-0222</t>
  </si>
  <si>
    <t>Modelo Conceptual (Actualización) (RP CMDIC)</t>
  </si>
  <si>
    <t>477-010-40-0045, 477-010-40-0053, 477-010-40-0057</t>
  </si>
  <si>
    <t xml:space="preserve">      Modelo Leapfrog (Actualización)</t>
  </si>
  <si>
    <t>Modelo Leapfrog (Actualización) (RB)</t>
  </si>
  <si>
    <t>477-010-40-0224, 477-010-40-0043, 477-010-40-0051, 477-010-40-0055</t>
  </si>
  <si>
    <t xml:space="preserve">        477-010-40-0224</t>
  </si>
  <si>
    <t>Modelo Leapfrog (Actualización) (RB CMDIC)</t>
  </si>
  <si>
    <t>477-010-40-0223</t>
  </si>
  <si>
    <t>477-010-40-0225</t>
  </si>
  <si>
    <t xml:space="preserve">        477-010-40-0225</t>
  </si>
  <si>
    <t>Modelo Leapfrog (Actualización) (RP)</t>
  </si>
  <si>
    <t>477-010-40-0224</t>
  </si>
  <si>
    <t>477-010-40-0226</t>
  </si>
  <si>
    <t xml:space="preserve">        477-010-40-0226</t>
  </si>
  <si>
    <t>Modelo Leapfrog (Actualización) (RP CMDIC)</t>
  </si>
  <si>
    <t xml:space="preserve">      Modelo hidrológico de recarga por precipitaciones (Actualización/reconceptualización)</t>
  </si>
  <si>
    <t>Modelo hidrológico de recarga por precipitaciones (Actualización/reconceptualización) (RB)</t>
  </si>
  <si>
    <t>477-010-40-0228, 477-010-40-0043, 477-010-40-0051, 477-010-40-0055</t>
  </si>
  <si>
    <t xml:space="preserve">        477-010-40-0228</t>
  </si>
  <si>
    <t>Modelo hidrológico de recarga por precipitaciones (Actualización/reconceptualización) (RB CMDIC)</t>
  </si>
  <si>
    <t>477-010-40-0227</t>
  </si>
  <si>
    <t>477-010-40-0229</t>
  </si>
  <si>
    <t xml:space="preserve">        477-010-40-0229</t>
  </si>
  <si>
    <t>Modelo hidrológico de recarga por precipitaciones (Actualización/reconceptualización) (RP)</t>
  </si>
  <si>
    <t>477-010-40-0228</t>
  </si>
  <si>
    <t>477-010-40-0230</t>
  </si>
  <si>
    <t xml:space="preserve">        477-010-40-0230</t>
  </si>
  <si>
    <t>Modelo hidrológico de recarga por precipitaciones (Actualización/reconceptualización) (RP CMDIC)</t>
  </si>
  <si>
    <t xml:space="preserve">    Modelo numérico Coposa-Michincha-Rosario</t>
  </si>
  <si>
    <t>Actualización y recalibración Modelo numérico Coposa-Michincha-Rosario</t>
  </si>
  <si>
    <t>477-010-40-0232</t>
  </si>
  <si>
    <t>Simulación de escenarios Modelo numérico Coposa-Michincha-Rosario (1 de 4)</t>
  </si>
  <si>
    <t>477-010-40-0231</t>
  </si>
  <si>
    <t>477-010-40-0233, 477-010-40-0237</t>
  </si>
  <si>
    <t>Simulación de escenarios Modelo numérico Coposa-Michincha-Rosario (2 de 4)</t>
  </si>
  <si>
    <t>477-010-40-0234, 477-010-40-0043, 477-010-40-0051, 477-010-40-0055</t>
  </si>
  <si>
    <t xml:space="preserve">      477-010-40-0232_3</t>
  </si>
  <si>
    <t>Simulación de escenarios Modelo numérico Coposa-Michincha-Rosario (3 de 4)</t>
  </si>
  <si>
    <t>477-010-40-0233</t>
  </si>
  <si>
    <t>477-010-40-0235</t>
  </si>
  <si>
    <t xml:space="preserve">      477-010-40-0232_4</t>
  </si>
  <si>
    <t>Simulación de escenarios Modelo numérico Coposa-Michincha-Rosario (4 de 4)</t>
  </si>
  <si>
    <t>477-010-40-0234</t>
  </si>
  <si>
    <t>477-010-40-0236</t>
  </si>
  <si>
    <t xml:space="preserve">      477-010-40-0233</t>
  </si>
  <si>
    <t>Modelo numérico Coposa-Michincha-Rosario Informe (RB)</t>
  </si>
  <si>
    <t xml:space="preserve">      477-010-40-0234</t>
  </si>
  <si>
    <t>Modelo numérico Coposa-Michincha-Rosario Informe (RB CMDIC)</t>
  </si>
  <si>
    <t xml:space="preserve">      477-010-40-0235</t>
  </si>
  <si>
    <t>Modelo numérico Coposa-Michincha-Rosario Informe (RP)</t>
  </si>
  <si>
    <t xml:space="preserve">      477-010-40-0236</t>
  </si>
  <si>
    <t>Modelo numérico Coposa-Michincha-Rosario Informe (RP CMDIC)</t>
  </si>
  <si>
    <t xml:space="preserve">    Caracterización de materiales y potencial de drenaje ácido</t>
  </si>
  <si>
    <t xml:space="preserve">      Memorando revisión estudio de brechas y plan de caracterización</t>
  </si>
  <si>
    <t>Memorando revisión estudio de brechas y plan de caracterización (RB)</t>
  </si>
  <si>
    <t>477-010-40-0238, 477-010-40-0241, 477-010-40-0245, 477-010-40-0043, 477-010-40-0051, 477-010-40-0055</t>
  </si>
  <si>
    <t xml:space="preserve">        477-010-40-0238</t>
  </si>
  <si>
    <t>Memorando revisión estudio de brechas y plan de caracterización (RB CMDIC)</t>
  </si>
  <si>
    <t>477-010-40-0237</t>
  </si>
  <si>
    <t>477-010-40-0239</t>
  </si>
  <si>
    <t xml:space="preserve">        477-010-40-0239</t>
  </si>
  <si>
    <t>Memorando revisión estudio de brechas y plan de caracterización (RP)</t>
  </si>
  <si>
    <t>477-010-40-0238</t>
  </si>
  <si>
    <t>477-010-40-0240</t>
  </si>
  <si>
    <t xml:space="preserve">        477-010-40-0240</t>
  </si>
  <si>
    <t>Memorando revisión estudio de brechas y plan de caracterización (RP CMDIC)</t>
  </si>
  <si>
    <t xml:space="preserve">      Informe de Caracterización Geoquímica</t>
  </si>
  <si>
    <t>Informe de Caracterización Geoquímica (RB)</t>
  </si>
  <si>
    <t>477-010-40-0242, 477-010-40-0043, 477-010-40-0051, 477-010-40-0055</t>
  </si>
  <si>
    <t xml:space="preserve">        477-010-40-0242</t>
  </si>
  <si>
    <t>Informe de Caracterización Geoquímica (RB CMDIC)</t>
  </si>
  <si>
    <t>477-010-40-0241</t>
  </si>
  <si>
    <t>477-010-40-0243</t>
  </si>
  <si>
    <t xml:space="preserve">        477-010-40-0243</t>
  </si>
  <si>
    <t>Informe de Caracterización Geoquímica(RP)</t>
  </si>
  <si>
    <t>477-010-40-0242</t>
  </si>
  <si>
    <t>477-010-40-0244</t>
  </si>
  <si>
    <t xml:space="preserve">        477-010-40-0244</t>
  </si>
  <si>
    <t>Informe de Caracterización Geoquímica (RP CMDIC)</t>
  </si>
  <si>
    <t xml:space="preserve">      Diseño medidas estabilidad química</t>
  </si>
  <si>
    <t>Diseño medidas estabilidad química (RB)</t>
  </si>
  <si>
    <t>477-010-40-0246, 477-010-40-0043, 477-010-40-0051, 477-010-40-0055</t>
  </si>
  <si>
    <t xml:space="preserve">        477-010-40-0246</t>
  </si>
  <si>
    <t>Diseño medidas estabilidad química (RB CMDIC)</t>
  </si>
  <si>
    <t>477-010-40-0245</t>
  </si>
  <si>
    <t>477-010-40-0247</t>
  </si>
  <si>
    <t xml:space="preserve">        477-010-40-0247</t>
  </si>
  <si>
    <t>Diseño medidas estabilidad química (RP)</t>
  </si>
  <si>
    <t>477-010-40-0246</t>
  </si>
  <si>
    <t>477-010-40-0248</t>
  </si>
  <si>
    <t xml:space="preserve">        477-010-40-0248</t>
  </si>
  <si>
    <t>Diseño medidas estabilidad química (RP CMDIC)</t>
  </si>
  <si>
    <t xml:space="preserve">    Modelo infiltración de botaderos para Rosario</t>
  </si>
  <si>
    <t>Actualización y recalibración Modelo infiltración de botaderos para Rosario</t>
  </si>
  <si>
    <t>477-010-40-0250</t>
  </si>
  <si>
    <t>Simulación de escenarios Modelo infiltración de botaderos para Rosario (1 de 4)</t>
  </si>
  <si>
    <t>477-010-40-0249</t>
  </si>
  <si>
    <t>477-010-40-0251</t>
  </si>
  <si>
    <t>Simulación de escenarios Modelo infiltración de botaderos para Rosario (2 de 4)</t>
  </si>
  <si>
    <t>477-010-40-0252, 477-010-40-0043, 477-010-40-0051, 477-010-40-0055</t>
  </si>
  <si>
    <t xml:space="preserve">      477-010-40-0250_3</t>
  </si>
  <si>
    <t>Simulación de escenarios Modelo infiltración de botaderos para Rosario (3 de 4)</t>
  </si>
  <si>
    <t>477-010-40-0253</t>
  </si>
  <si>
    <t xml:space="preserve">      477-010-40-0250_4</t>
  </si>
  <si>
    <t>Simulación de escenarios Modelo infiltración de botaderos para Rosario (4 de 4)</t>
  </si>
  <si>
    <t>477-010-40-0252</t>
  </si>
  <si>
    <t>477-010-40-0254</t>
  </si>
  <si>
    <t xml:space="preserve">      477-010-40-0251</t>
  </si>
  <si>
    <t>Modelo infiltración de botaderos para Rosario Informe (RB)</t>
  </si>
  <si>
    <t xml:space="preserve">      477-010-40-0252</t>
  </si>
  <si>
    <t>Modelo infiltración de botaderos para Rosario Informe (RB CMDIC)</t>
  </si>
  <si>
    <t xml:space="preserve">      477-010-40-0253</t>
  </si>
  <si>
    <t>Modelo infiltración de botaderos para Rosario Informe (RP)</t>
  </si>
  <si>
    <t xml:space="preserve">      477-010-40-0254</t>
  </si>
  <si>
    <t>Modelo infiltración de botaderos para Rosario Informe (RP CMDIC)</t>
  </si>
  <si>
    <t xml:space="preserve">    Modelo infiltración de botaderos para Ujina</t>
  </si>
  <si>
    <t>Actualización y recalibración Modelo infiltración de botaderos para Ujina</t>
  </si>
  <si>
    <t>477-010-40-0256</t>
  </si>
  <si>
    <t>Simulación de escenarios Modelo infiltración de botaderos para Ujina (1 de 4)</t>
  </si>
  <si>
    <t>477-010-40-0255</t>
  </si>
  <si>
    <t>477-010-40-0257</t>
  </si>
  <si>
    <t>Simulación de escenarios Modelo infiltración de botaderos para Ujina (2 de 4)</t>
  </si>
  <si>
    <t>477-010-40-0258, 477-010-40-0043, 477-010-40-0051, 477-010-40-0055</t>
  </si>
  <si>
    <t xml:space="preserve">      477-010-40-0256_3</t>
  </si>
  <si>
    <t>Simulación de escenarios Modelo infiltración de botaderos para Ujina (3 de 4)</t>
  </si>
  <si>
    <t>477-010-40-0259</t>
  </si>
  <si>
    <t xml:space="preserve">      477-010-40-0256_4</t>
  </si>
  <si>
    <t>Simulación de escenarios Modelo infiltración de botaderos para Ujina (4 de 4)</t>
  </si>
  <si>
    <t>477-010-40-0258</t>
  </si>
  <si>
    <t>477-010-40-0260</t>
  </si>
  <si>
    <t xml:space="preserve">      477-010-40-0257</t>
  </si>
  <si>
    <t>Modelo infiltración de botaderos para Ujina Informe (RB)</t>
  </si>
  <si>
    <t xml:space="preserve">      477-010-40-0258</t>
  </si>
  <si>
    <t>Modelo infiltración de botaderos para Ujina Informe (RB CMDIC)</t>
  </si>
  <si>
    <t xml:space="preserve">      477-010-40-0259</t>
  </si>
  <si>
    <t>Modelo infiltración de botaderos para Ujina Informe (RP)</t>
  </si>
  <si>
    <t xml:space="preserve">      477-010-40-0260</t>
  </si>
  <si>
    <t>Modelo infiltración de botaderos para Ujina Informe (RP CMDIC)</t>
  </si>
  <si>
    <t xml:space="preserve">    Modelo infiltración depósito de relaves Pampa Pabellón</t>
  </si>
  <si>
    <t>Actualización y recalibración Modelo infiltración depósito de relaves Pampa Pabellón</t>
  </si>
  <si>
    <t>477-010-40-0262, 477-010-40-0273</t>
  </si>
  <si>
    <t>Simulación de escenarios Modelo infiltración depósito de relaves Pampa Pabellón (1 de 4)</t>
  </si>
  <si>
    <t>477-010-40-0261</t>
  </si>
  <si>
    <t>477-010-40-0263</t>
  </si>
  <si>
    <t>Simulación de escenarios Modelo infiltración depósito de relaves Pampa Pabellón (2 de 4)</t>
  </si>
  <si>
    <t>477-010-40-0262</t>
  </si>
  <si>
    <t>477-010-40-0264, 477-010-40-0043, 477-010-40-0051, 477-010-40-0055</t>
  </si>
  <si>
    <t xml:space="preserve">      477-010-40-0262_3</t>
  </si>
  <si>
    <t>Simulación de escenarios Modelo infiltración depósito de relaves Pampa Pabellón (3 de 4)</t>
  </si>
  <si>
    <t>477-010-40-0265</t>
  </si>
  <si>
    <t xml:space="preserve">      477-010-40-0262_4</t>
  </si>
  <si>
    <t>Simulación de escenarios Modelo infiltración depósito de relaves Pampa Pabellón (4 de 4)</t>
  </si>
  <si>
    <t>477-010-40-0264</t>
  </si>
  <si>
    <t>477-010-40-0266</t>
  </si>
  <si>
    <t xml:space="preserve">      477-010-40-0263</t>
  </si>
  <si>
    <t>Modelo infiltración depósito de relaves Pampa Pabellón Informe (RB)</t>
  </si>
  <si>
    <t xml:space="preserve">      477-010-40-0264</t>
  </si>
  <si>
    <t>Modelo infiltración depósito de relaves Pampa Pabellón Informe (RB CMDIC)</t>
  </si>
  <si>
    <t xml:space="preserve">      477-010-40-0265</t>
  </si>
  <si>
    <t>Modelo infiltración depósito de relaves Pampa Pabellón Informe (RP)</t>
  </si>
  <si>
    <t xml:space="preserve">      477-010-40-0266</t>
  </si>
  <si>
    <t>Modelo infiltración depósito de relaves Pampa Pabellón Informe (RP CMDIC)</t>
  </si>
  <si>
    <t xml:space="preserve">    Modelo de transporte Coposa-Michincha-Rosario</t>
  </si>
  <si>
    <t>Actualización y recalibración Modelo de transporte Coposa-Michincha-Rosario</t>
  </si>
  <si>
    <t>477-010-40-0268</t>
  </si>
  <si>
    <t>Simulación de escenarios Modelo de transporte Coposa-Michincha-Rosario (1 de 4)</t>
  </si>
  <si>
    <t>477-010-40-0267</t>
  </si>
  <si>
    <t>477-010-40-0269</t>
  </si>
  <si>
    <t>Simulación de escenarios Modelo de transporte Coposa-Michincha-Rosario (2 de 4)</t>
  </si>
  <si>
    <t>477-010-40-0270, 477-010-40-0043, 477-010-40-0051, 477-010-40-0055</t>
  </si>
  <si>
    <t xml:space="preserve">      477-010-40-0268_3</t>
  </si>
  <si>
    <t>Simulación de escenarios Modelo de transporte Coposa-Michincha-Rosario (3 de 4)</t>
  </si>
  <si>
    <t>477-010-40-0271</t>
  </si>
  <si>
    <t xml:space="preserve">      477-010-40-0268_4</t>
  </si>
  <si>
    <t>Simulación de escenarios Modelo de transporte Coposa-Michincha-Rosario (4 de 4)</t>
  </si>
  <si>
    <t>477-010-40-0270</t>
  </si>
  <si>
    <t>477-010-40-0272</t>
  </si>
  <si>
    <t xml:space="preserve">      477-010-40-0269</t>
  </si>
  <si>
    <t>Modelo de transporte Coposa-Michincha-Rosario Informe (RB)</t>
  </si>
  <si>
    <t xml:space="preserve">      477-010-40-0270</t>
  </si>
  <si>
    <t>Modelo de transporte Coposa-Michincha-Rosario Informe (RB CMDIC)</t>
  </si>
  <si>
    <t xml:space="preserve">      477-010-40-0271</t>
  </si>
  <si>
    <t>Modelo de transporte Coposa-Michincha-Rosario Informe (RP)</t>
  </si>
  <si>
    <t xml:space="preserve">      477-010-40-0272</t>
  </si>
  <si>
    <t>Modelo de transporte Coposa-Michincha-Rosario Informe (RP CMDIC)</t>
  </si>
  <si>
    <t xml:space="preserve">    Modelo efecto sumidero rajo</t>
  </si>
  <si>
    <t>Actualización y recalibración Modelo efecto sumidero rajo</t>
  </si>
  <si>
    <t>477-010-40-0274</t>
  </si>
  <si>
    <t>Simulación de escenarios Modelo efecto sumidero rajo (1 de 4)</t>
  </si>
  <si>
    <t>477-010-40-0273</t>
  </si>
  <si>
    <t>477-010-40-0275</t>
  </si>
  <si>
    <t>Simulación de escenarios Modelo efecto sumidero rajo (2 de 4)</t>
  </si>
  <si>
    <t>477-010-40-0276, 477-010-40-0043, 477-010-40-0051, 477-010-40-0055</t>
  </si>
  <si>
    <t xml:space="preserve">      477-010-40-0274_3</t>
  </si>
  <si>
    <t>Simulación de escenarios Modelo efecto sumidero rajo (3 de 4)</t>
  </si>
  <si>
    <t>477-010-40-0277</t>
  </si>
  <si>
    <t xml:space="preserve">      477-010-40-0274_4</t>
  </si>
  <si>
    <t>Simulación de escenarios Modelo efecto sumidero rajo (4 de 4)</t>
  </si>
  <si>
    <t>477-010-40-0276</t>
  </si>
  <si>
    <t>477-010-40-0278</t>
  </si>
  <si>
    <t xml:space="preserve">      477-010-40-0275</t>
  </si>
  <si>
    <t>Modelo efecto sumidero rajo Informe (RB)</t>
  </si>
  <si>
    <t xml:space="preserve">      477-010-40-0276</t>
  </si>
  <si>
    <t>Modelo efecto sumidero rajo Informe (RB CMDIC)</t>
  </si>
  <si>
    <t xml:space="preserve">      477-010-40-0277</t>
  </si>
  <si>
    <t>Modelo efecto sumidero rajo Informe (RP)</t>
  </si>
  <si>
    <t xml:space="preserve">      477-010-40-0278</t>
  </si>
  <si>
    <t>Modelo efecto sumidero rajo Informe (RP CMDIC)</t>
  </si>
  <si>
    <t xml:space="preserve">    Modelos pit-lake</t>
  </si>
  <si>
    <t>Actualización y recalibración Modelos pit-lake</t>
  </si>
  <si>
    <t>477-010-40-0280</t>
  </si>
  <si>
    <t>Simulación de escenarios Modelos pit-lake (1 de 4)</t>
  </si>
  <si>
    <t>477-010-40-0279</t>
  </si>
  <si>
    <t>477-010-40-0281</t>
  </si>
  <si>
    <t>Simulación de escenarios Modelos pit-lake (2 de 4)</t>
  </si>
  <si>
    <t>477-010-40-0282, 477-010-40-0043, 477-010-40-0051, 477-010-40-0055</t>
  </si>
  <si>
    <t xml:space="preserve">      477-010-40-0280_3</t>
  </si>
  <si>
    <t>Simulación de escenarios Modelos pit-lake (3 de 4)</t>
  </si>
  <si>
    <t>477-010-40-0283</t>
  </si>
  <si>
    <t xml:space="preserve">      477-010-40-0280_4</t>
  </si>
  <si>
    <t>Simulación de escenarios Modelos pit-lake (4 de 4)</t>
  </si>
  <si>
    <t>477-010-40-0282</t>
  </si>
  <si>
    <t>477-010-40-0284</t>
  </si>
  <si>
    <t xml:space="preserve">      477-010-40-0281</t>
  </si>
  <si>
    <t>Modelos pit-lake Informe (RB)</t>
  </si>
  <si>
    <t xml:space="preserve">      477-010-40-0282</t>
  </si>
  <si>
    <t>Modelos pit-lake Informe (RB CMDIC)</t>
  </si>
  <si>
    <t xml:space="preserve">      477-010-40-0283</t>
  </si>
  <si>
    <t>Modelos pit-lake Informe (RP)</t>
  </si>
  <si>
    <t xml:space="preserve">      477-010-40-0284</t>
  </si>
  <si>
    <t>Modelos pit-lake Informe (RP CMDIC)</t>
  </si>
  <si>
    <t xml:space="preserve">    Anexos</t>
  </si>
  <si>
    <t xml:space="preserve">      Layout del Proyecto</t>
  </si>
  <si>
    <t>Layout del Proyecto (RB)</t>
  </si>
  <si>
    <t>477-010-40-0286, 477-010-40-0043, 477-010-40-0051, 477-010-40-0055</t>
  </si>
  <si>
    <t xml:space="preserve">        477-010-40-0286</t>
  </si>
  <si>
    <t>Layout del Proyecto (RB CMDIC)</t>
  </si>
  <si>
    <t>477-010-40-0285</t>
  </si>
  <si>
    <t>477-010-40-0287</t>
  </si>
  <si>
    <t xml:space="preserve">        477-010-40-0287</t>
  </si>
  <si>
    <t>Layout del Proyecto (RP)</t>
  </si>
  <si>
    <t>477-010-40-0286</t>
  </si>
  <si>
    <t>477-010-40-0288</t>
  </si>
  <si>
    <t xml:space="preserve">        477-010-40-0288</t>
  </si>
  <si>
    <t>Layout del Proyecto (RP CMDIC)</t>
  </si>
  <si>
    <t xml:space="preserve">      Inventario de emisiones</t>
  </si>
  <si>
    <t>Inventario de emisiones (RB)</t>
  </si>
  <si>
    <t>477-010-40-0290, 477-010-40-0043, 477-010-40-0051, 477-010-40-0055</t>
  </si>
  <si>
    <t xml:space="preserve">        477-010-40-0290</t>
  </si>
  <si>
    <t>Inventario de emisiones (RB CMDIC)</t>
  </si>
  <si>
    <t>477-010-40-0289</t>
  </si>
  <si>
    <t>477-010-40-0291</t>
  </si>
  <si>
    <t xml:space="preserve">        477-010-40-0291</t>
  </si>
  <si>
    <t>Inventario de emisiones (RP)</t>
  </si>
  <si>
    <t>477-010-40-0290</t>
  </si>
  <si>
    <t>477-010-40-0292</t>
  </si>
  <si>
    <t xml:space="preserve">        477-010-40-0292</t>
  </si>
  <si>
    <t>Inventario de emisiones (RP CMDIC)</t>
  </si>
  <si>
    <t xml:space="preserve">      Modelación de Calidad de Aire</t>
  </si>
  <si>
    <t>Modelación de Calidad de Aire (RB)</t>
  </si>
  <si>
    <t>477-010-40-0294, 477-010-40-0043, 477-010-40-0051, 477-010-40-0055</t>
  </si>
  <si>
    <t xml:space="preserve">        477-010-40-0294</t>
  </si>
  <si>
    <t>Modelación de Calidad de Aire (RB CMDIC)</t>
  </si>
  <si>
    <t>477-010-40-0293</t>
  </si>
  <si>
    <t>477-010-40-0295</t>
  </si>
  <si>
    <t xml:space="preserve">        477-010-40-0295</t>
  </si>
  <si>
    <t>Modelación de Calidad de Aire (RP)</t>
  </si>
  <si>
    <t>477-010-40-0294</t>
  </si>
  <si>
    <t>477-010-40-0296</t>
  </si>
  <si>
    <t xml:space="preserve">        477-010-40-0296</t>
  </si>
  <si>
    <t>Modelación de Calidad de Aire (RP CMDIC)</t>
  </si>
  <si>
    <t xml:space="preserve">      Modelación Ruido y Vibraciones</t>
  </si>
  <si>
    <t>Modelación Ruido y Vibraciones (RB)</t>
  </si>
  <si>
    <t>477-010-40-0298, 477-010-40-0043, 477-010-40-0051, 477-010-40-0055</t>
  </si>
  <si>
    <t xml:space="preserve">        477-010-40-0298</t>
  </si>
  <si>
    <t>Modelación Ruido y Vibraciones (RB CMDIC)</t>
  </si>
  <si>
    <t>477-010-40-0297</t>
  </si>
  <si>
    <t>477-010-40-0299</t>
  </si>
  <si>
    <t xml:space="preserve">        477-010-40-0299</t>
  </si>
  <si>
    <t>Modelación Ruido y Vibraciones (RP)</t>
  </si>
  <si>
    <t>477-010-40-0298</t>
  </si>
  <si>
    <t>477-010-40-0300</t>
  </si>
  <si>
    <t xml:space="preserve">        477-010-40-0300</t>
  </si>
  <si>
    <t>Modelación Ruido y Vibraciones (RP CMDIC)</t>
  </si>
  <si>
    <t xml:space="preserve">      Modelación Ruido y Vibraciones Marino</t>
  </si>
  <si>
    <t>Modelación Ruido y Vibraciones Marino (RB)</t>
  </si>
  <si>
    <t>477-010-40-0458</t>
  </si>
  <si>
    <t>477-010-40-0302, 477-010-40-0043, 477-010-40-0051, 477-010-40-0055</t>
  </si>
  <si>
    <t xml:space="preserve">        477-010-40-0302</t>
  </si>
  <si>
    <t>Modelación Ruido y Vibraciones Marino (RB CMDIC)</t>
  </si>
  <si>
    <t>477-010-40-0301</t>
  </si>
  <si>
    <t>477-010-40-0303</t>
  </si>
  <si>
    <t xml:space="preserve">        477-010-40-0303</t>
  </si>
  <si>
    <t>Modelación Ruido y Vibraciones Marino (RP)</t>
  </si>
  <si>
    <t>477-010-40-0302, 477-010-40-0461</t>
  </si>
  <si>
    <t>477-010-40-0304</t>
  </si>
  <si>
    <t xml:space="preserve">        477-010-40-0304</t>
  </si>
  <si>
    <t>Modelación Ruido y Vibraciones Marino (RP CMDIC)</t>
  </si>
  <si>
    <t xml:space="preserve">      Estudio de Impacto Vial</t>
  </si>
  <si>
    <t>Estudio de Impacto Vial (RB)</t>
  </si>
  <si>
    <t>H-CMDIC-005</t>
  </si>
  <si>
    <t>477-010-40-0306, 477-010-40-0043, 477-010-40-0051, 477-010-40-0055</t>
  </si>
  <si>
    <t xml:space="preserve">        477-010-40-0306</t>
  </si>
  <si>
    <t>Estudio de Impacto Vial (RB CMDIC)</t>
  </si>
  <si>
    <t>477-010-40-0305</t>
  </si>
  <si>
    <t>477-010-40-0307</t>
  </si>
  <si>
    <t xml:space="preserve">        477-010-40-0307</t>
  </si>
  <si>
    <t>Estudio de Impacto Vial (RP)</t>
  </si>
  <si>
    <t>477-010-40-0306</t>
  </si>
  <si>
    <t>477-010-40-0308</t>
  </si>
  <si>
    <t xml:space="preserve">        477-010-40-0308</t>
  </si>
  <si>
    <t>Estudio de Impacto Vial (RP CMDIC)</t>
  </si>
  <si>
    <t>477-010-40-0307, 477-010-40-0573</t>
  </si>
  <si>
    <t xml:space="preserve">      Estudio de Olores</t>
  </si>
  <si>
    <t>Estudio de Olores (RB)</t>
  </si>
  <si>
    <t>477-010-40-0310, 477-010-40-0043, 477-010-40-0051, 477-010-40-0055</t>
  </si>
  <si>
    <t xml:space="preserve">        477-010-40-0310</t>
  </si>
  <si>
    <t>Estudio de Olores (RB CMDIC)</t>
  </si>
  <si>
    <t>477-010-40-0309</t>
  </si>
  <si>
    <t>477-010-40-0311</t>
  </si>
  <si>
    <t xml:space="preserve">        477-010-40-0311</t>
  </si>
  <si>
    <t>Estudio de Olores (RP)</t>
  </si>
  <si>
    <t>477-010-40-0310</t>
  </si>
  <si>
    <t>477-010-40-0312</t>
  </si>
  <si>
    <t xml:space="preserve">        477-010-40-0312</t>
  </si>
  <si>
    <t>Estudio de Olores (RP CMDIC)</t>
  </si>
  <si>
    <t xml:space="preserve">      Modelo dispersión sedimentos marinos</t>
  </si>
  <si>
    <t>Modelo dispersión sedimentos marinos (RB)</t>
  </si>
  <si>
    <t>477-010-40-0528, H-CMDIC-009</t>
  </si>
  <si>
    <t>477-010-40-0314, 477-010-40-0043, 477-010-40-0051, 477-010-40-0055</t>
  </si>
  <si>
    <t xml:space="preserve">        477-010-40-0314</t>
  </si>
  <si>
    <t>Modelo dispersión sedimentos marinos (RB CMDIC)</t>
  </si>
  <si>
    <t>477-010-40-0313</t>
  </si>
  <si>
    <t>477-010-40-0315</t>
  </si>
  <si>
    <t xml:space="preserve">        477-010-40-0315</t>
  </si>
  <si>
    <t>Modelo dispersión sedimentos marinos (RP)</t>
  </si>
  <si>
    <t>477-010-40-0314</t>
  </si>
  <si>
    <t>477-010-40-0316</t>
  </si>
  <si>
    <t xml:space="preserve">        477-010-40-0316</t>
  </si>
  <si>
    <t>Modelo dispersión sedimentos marinos (RP CMDIC)</t>
  </si>
  <si>
    <t xml:space="preserve">      Modelo dispersión salmuera y cloro libre</t>
  </si>
  <si>
    <t>Modelo dispersión salmuera y cloro libre (RB)</t>
  </si>
  <si>
    <t>477-010-40-0518, H-CMDIC-009</t>
  </si>
  <si>
    <t>477-010-40-0318, 477-010-40-0043, 477-010-40-0051, 477-010-40-0055</t>
  </si>
  <si>
    <t xml:space="preserve">        477-010-40-0318</t>
  </si>
  <si>
    <t>Modelo dispersión salmuera y cloro libre (RB CMDIC)</t>
  </si>
  <si>
    <t>477-010-40-0317</t>
  </si>
  <si>
    <t>477-010-40-0319</t>
  </si>
  <si>
    <t xml:space="preserve">        477-010-40-0319</t>
  </si>
  <si>
    <t>Modelo dispersión salmuera y cloro libre (RP)</t>
  </si>
  <si>
    <t>477-010-40-0318</t>
  </si>
  <si>
    <t>477-010-40-0320</t>
  </si>
  <si>
    <t xml:space="preserve">        477-010-40-0320</t>
  </si>
  <si>
    <t>Modelo dispersión salmuera y cloro libre (RP CMDIC)</t>
  </si>
  <si>
    <t xml:space="preserve">      Modelo PAE (perdida de adultos equivalentes)</t>
  </si>
  <si>
    <t>Modelo PAE (perdida de adultos equivalentes) (RB)</t>
  </si>
  <si>
    <t>477-010-40-0322, 477-010-40-0043, 477-010-40-0051, 477-010-40-0055</t>
  </si>
  <si>
    <t xml:space="preserve">        477-010-40-0322</t>
  </si>
  <si>
    <t>Modelo PAE (perdida de adultos equivalentes) (RB CMDIC)</t>
  </si>
  <si>
    <t>477-010-40-0321</t>
  </si>
  <si>
    <t>477-010-40-0323</t>
  </si>
  <si>
    <t xml:space="preserve">        477-010-40-0323</t>
  </si>
  <si>
    <t>Modelo PAE (perdida de adultos equivalentes) (RP)</t>
  </si>
  <si>
    <t>477-010-40-0322</t>
  </si>
  <si>
    <t>477-010-40-0324</t>
  </si>
  <si>
    <t xml:space="preserve">        477-010-40-0324</t>
  </si>
  <si>
    <t>Modelo PAE (perdida de adultos equivalentes) (RP CMDIC)</t>
  </si>
  <si>
    <t xml:space="preserve">      Modelación Campos electromagnéticos</t>
  </si>
  <si>
    <t>Modelación Campos electromagnéticos (RB)</t>
  </si>
  <si>
    <t>477-010-40-0326, 477-010-40-0043, 477-010-40-0051, 477-010-40-0055</t>
  </si>
  <si>
    <t xml:space="preserve">        477-010-40-0326</t>
  </si>
  <si>
    <t>Modelación Campos electromagnéticos (RB CMDIC)</t>
  </si>
  <si>
    <t>477-010-40-0325</t>
  </si>
  <si>
    <t>477-010-40-0327</t>
  </si>
  <si>
    <t xml:space="preserve">        477-010-40-0327</t>
  </si>
  <si>
    <t>Modelación Campos electromagnéticos (RP)</t>
  </si>
  <si>
    <t>477-010-40-0326</t>
  </si>
  <si>
    <t>477-010-40-0328</t>
  </si>
  <si>
    <t xml:space="preserve">        477-010-40-0328</t>
  </si>
  <si>
    <t>Modelación Campos electromagnéticos (RP CMDIC)</t>
  </si>
  <si>
    <t xml:space="preserve">      Modelo Lumínico y Diseño Luminotécnico</t>
  </si>
  <si>
    <t>Modelo Lumínico y Diseño Luminotécnico (RB)</t>
  </si>
  <si>
    <t>477-010-40-0330, 477-010-40-0043, 477-010-40-0051, 477-010-40-0055</t>
  </si>
  <si>
    <t xml:space="preserve">        477-010-40-0330</t>
  </si>
  <si>
    <t>Modelo Lumínico y Diseño Luminotécnico (RB CMDIC)</t>
  </si>
  <si>
    <t>477-010-40-0329</t>
  </si>
  <si>
    <t>477-010-40-0331</t>
  </si>
  <si>
    <t xml:space="preserve">        477-010-40-0331</t>
  </si>
  <si>
    <t>Modelo Lumínico y Diseño Luminotécnico (RP)</t>
  </si>
  <si>
    <t>477-010-40-0330</t>
  </si>
  <si>
    <t>477-010-40-0332</t>
  </si>
  <si>
    <t xml:space="preserve">        477-010-40-0332</t>
  </si>
  <si>
    <t>Modelo Lumínico y Diseño Luminotécnico (RP CMDIC)</t>
  </si>
  <si>
    <t xml:space="preserve">  Estudios Específicos</t>
  </si>
  <si>
    <t xml:space="preserve">    Solicitud  de Excepcionalidad (art 19, Ley 20.283)</t>
  </si>
  <si>
    <t xml:space="preserve">      Hitos</t>
  </si>
  <si>
    <t xml:space="preserve">        H-ADIC-001</t>
  </si>
  <si>
    <t>Presentación de Antecedentes para obtención de Declaratoria de Interés Nacional (DIN)</t>
  </si>
  <si>
    <t>477-010-40-0338</t>
  </si>
  <si>
    <t>H-ADIC-002</t>
  </si>
  <si>
    <t xml:space="preserve">        H-ADIC-002</t>
  </si>
  <si>
    <t>Obtención de Declaratoria de Interés Nacional (DIN)</t>
  </si>
  <si>
    <t>H-ADIC-001</t>
  </si>
  <si>
    <t xml:space="preserve">      Terrenos</t>
  </si>
  <si>
    <t>Levantamiento en terreno Solicitud Excepcional Cuenca 1 (Incluye preparación de actividades)</t>
  </si>
  <si>
    <t>477-010-40-0381</t>
  </si>
  <si>
    <t>477-010-40-0333-1</t>
  </si>
  <si>
    <t xml:space="preserve">        477-010-40-0333-1</t>
  </si>
  <si>
    <t>Levantamiento en terreno Solicitud Excepcional Cuenca 2 (Incluye preparación de actividades)</t>
  </si>
  <si>
    <t>477-010-40-0387, 477-010-40-0333</t>
  </si>
  <si>
    <t>477-010-40-0333-2</t>
  </si>
  <si>
    <t xml:space="preserve">        477-010-40-0333-2</t>
  </si>
  <si>
    <t>Preparación Terreno Solicitud Excepcional Censo</t>
  </si>
  <si>
    <t>H-CMDIC-007, 477-010-40-0387, 477-010-40-0333-1</t>
  </si>
  <si>
    <t>477-010-40-0334</t>
  </si>
  <si>
    <t>Levantamiento en terreno Solicitud Excepcional Censo</t>
  </si>
  <si>
    <t>477-010-40-0335</t>
  </si>
  <si>
    <t>Procesamiento de información Solicitud  de Excepcionalidad</t>
  </si>
  <si>
    <t>477-010-40-0336, 477-010-40-0143</t>
  </si>
  <si>
    <t xml:space="preserve">        477-010-40-0335</t>
  </si>
  <si>
    <t>Solicitud de Excepcionalidad Informe (RB)</t>
  </si>
  <si>
    <t>477-010-40-0337</t>
  </si>
  <si>
    <t xml:space="preserve">        477-010-40-0336</t>
  </si>
  <si>
    <t>Solicitud de Excepcionalidad Informe (RB CMDIC)</t>
  </si>
  <si>
    <t>477-010-40-0336</t>
  </si>
  <si>
    <t xml:space="preserve">        477-010-40-0337</t>
  </si>
  <si>
    <t>Solicitud de Excepcionalidad Informe (RP)</t>
  </si>
  <si>
    <t>H-ADIC-001, 477-010-40-0145</t>
  </si>
  <si>
    <t xml:space="preserve">        477-010-40-0338</t>
  </si>
  <si>
    <t>Solicitud de Excepcionalidad Informe (RP CMDIC)</t>
  </si>
  <si>
    <t xml:space="preserve">    Estudio Vegetación Azonal</t>
  </si>
  <si>
    <t>Levantamiento en terreno Estudio Vegetación Azonal (No será ejecutado)</t>
  </si>
  <si>
    <t>477-010-40-0386</t>
  </si>
  <si>
    <t>477-010-40-0340</t>
  </si>
  <si>
    <t>Procesamiento de información Estudio Vegetación Azonal (No será ejecutado)</t>
  </si>
  <si>
    <t>477-010-40-0339</t>
  </si>
  <si>
    <t>477-010-40-0341</t>
  </si>
  <si>
    <t>Estudio Vegetación Azonal Informe (RB)</t>
  </si>
  <si>
    <t>477-010-40-0342, 477-010-40-0051, 477-010-40-0063, 477-010-40-0047</t>
  </si>
  <si>
    <t xml:space="preserve">      477-010-40-0342</t>
  </si>
  <si>
    <t>Estudio Vegetación Azonal Informe (RB CMDIC)</t>
  </si>
  <si>
    <t>477-010-40-0343</t>
  </si>
  <si>
    <t xml:space="preserve">      477-010-40-0343</t>
  </si>
  <si>
    <t>Estudio Vegetación Azonal Informe (RP)</t>
  </si>
  <si>
    <t>477-010-40-0342</t>
  </si>
  <si>
    <t>477-010-40-0344</t>
  </si>
  <si>
    <t xml:space="preserve">      477-010-40-0344</t>
  </si>
  <si>
    <t>Estudio Vegetación Azonal Informe (RP CMDIC)</t>
  </si>
  <si>
    <t>477-010-40-0053, 477-010-40-0065, 477-010-40-0049</t>
  </si>
  <si>
    <t xml:space="preserve">    Definición sitios de compensación y/o relocalización (1000 Há de vegetación zonal)</t>
  </si>
  <si>
    <t>Levantamiento en terreno - Zonal 1 (Incluye preparación terreno)</t>
  </si>
  <si>
    <t>477-010-40-0346</t>
  </si>
  <si>
    <t xml:space="preserve">      477-010-40-0346</t>
  </si>
  <si>
    <t>Levantamiento en terreno - Zonal 2 (Incluye preparación terreno)</t>
  </si>
  <si>
    <t>H-CMDIC-007, 477-010-40-0345</t>
  </si>
  <si>
    <t>477-010-40-0347</t>
  </si>
  <si>
    <t>Procesamiento de información Levantamiento en terreno - Zonal</t>
  </si>
  <si>
    <t>477-010-40-0351</t>
  </si>
  <si>
    <t xml:space="preserve">    Definición sitios de compensación y/o relocalización (300 Há de vegetación azonal)</t>
  </si>
  <si>
    <t>Levantamiento en terreno - Azonal 1</t>
  </si>
  <si>
    <t>477-010-40-0384</t>
  </si>
  <si>
    <t>477-010-40-0349</t>
  </si>
  <si>
    <t>Levantamiento en terreno - Azonal 2</t>
  </si>
  <si>
    <t>H-CMDIC-007, 477-010-40-0348</t>
  </si>
  <si>
    <t>477-010-40-0350</t>
  </si>
  <si>
    <t xml:space="preserve">      477-010-40-0350</t>
  </si>
  <si>
    <t>Procesamiento de información Levantamiento en terreno - Azonal 1 y 2</t>
  </si>
  <si>
    <t xml:space="preserve">    Informe Sitio de compensación y/o Relocalización (incluye zonal y azonal)</t>
  </si>
  <si>
    <t>Definición sitios de compensación y/o relocalización Informe (RB)</t>
  </si>
  <si>
    <t>477-010-40-0350, 477-010-40-0347</t>
  </si>
  <si>
    <t>477-010-40-0352, 477-010-40-0063</t>
  </si>
  <si>
    <t xml:space="preserve">      477-010-40-0352</t>
  </si>
  <si>
    <t>Definición sitios de compensación y/o relocalización Informe (RB CMDIC)</t>
  </si>
  <si>
    <t>477-010-40-0353</t>
  </si>
  <si>
    <t xml:space="preserve">      477-010-40-0353</t>
  </si>
  <si>
    <t>Definición sitios de compensación y/o relocalización Informe (RP)</t>
  </si>
  <si>
    <t>477-010-40-0352</t>
  </si>
  <si>
    <t>477-010-40-0354, 477-010-40-0143</t>
  </si>
  <si>
    <t xml:space="preserve">      477-010-40-0354</t>
  </si>
  <si>
    <t>Definición sitios de compensación y/o relocalizaciónInforme (RP CMDIC)</t>
  </si>
  <si>
    <t xml:space="preserve">    Microruteo Metharme Lanata</t>
  </si>
  <si>
    <t>Levantamiento en terreno Microruteo Metharme Lanata</t>
  </si>
  <si>
    <t>477-010-40-0356</t>
  </si>
  <si>
    <t>Procesamiento de información Microruteo Metharme Lanata</t>
  </si>
  <si>
    <t>477-010-40-0355</t>
  </si>
  <si>
    <t>477-010-40-0357</t>
  </si>
  <si>
    <t>Microruteo Metharme Lanata Informe (RB)</t>
  </si>
  <si>
    <t>477-010-40-0358, 477-010-40-0051, 477-010-40-0063, 477-010-40-0047</t>
  </si>
  <si>
    <t xml:space="preserve">      477-010-40-0358</t>
  </si>
  <si>
    <t>Microruteo Metharme Lanata Informe (RB CMDIC)</t>
  </si>
  <si>
    <t>477-010-40-0359</t>
  </si>
  <si>
    <t xml:space="preserve">      477-010-40-0359</t>
  </si>
  <si>
    <t>Microruteo Metharme Lanata Informe (RP)</t>
  </si>
  <si>
    <t>477-010-40-0358</t>
  </si>
  <si>
    <t>477-010-40-0360</t>
  </si>
  <si>
    <t xml:space="preserve">      477-010-40-0360</t>
  </si>
  <si>
    <t>Microruteo Metharme Lanata Informe (RP CMDIC)</t>
  </si>
  <si>
    <t xml:space="preserve">  Caracterización de Línea de Base</t>
  </si>
  <si>
    <t xml:space="preserve">    Clima y Meteorología</t>
  </si>
  <si>
    <t>Clima y Meteorología Informe (RB)</t>
  </si>
  <si>
    <t>477-010-40-0382</t>
  </si>
  <si>
    <t>477-010-40-0362, 477-010-40-0043, 477-010-40-0047, 477-010-40-0055, 477-010-40-0071</t>
  </si>
  <si>
    <t xml:space="preserve">      477-010-40-0362</t>
  </si>
  <si>
    <t>Clima y Meteorología Informe (RB CMDIC)</t>
  </si>
  <si>
    <t>477-010-40-0361</t>
  </si>
  <si>
    <t>477-010-40-0363</t>
  </si>
  <si>
    <t xml:space="preserve">      477-010-40-0363</t>
  </si>
  <si>
    <t>Clima y Meteorología Informe (RP)</t>
  </si>
  <si>
    <t>477-010-40-0362</t>
  </si>
  <si>
    <t>477-010-40-0364</t>
  </si>
  <si>
    <t xml:space="preserve">      477-010-40-0364</t>
  </si>
  <si>
    <t>Clima y Meteorología Informe (RP CMDIC)</t>
  </si>
  <si>
    <t>477-010-40-0045, 477-010-40-0049, 477-010-40-0053, 477-010-40-0057, 477-010-40-0073</t>
  </si>
  <si>
    <t xml:space="preserve">    Calidad del Aire</t>
  </si>
  <si>
    <t>Calidad del Aire Informe (RB)</t>
  </si>
  <si>
    <t>477-010-40-0366, 477-010-40-0043, 477-010-40-0047, 477-010-40-0055, 477-010-40-0071</t>
  </si>
  <si>
    <t xml:space="preserve">      477-010-40-0366</t>
  </si>
  <si>
    <t>Calidad del Aire Informe (RB CMDIC)</t>
  </si>
  <si>
    <t>477-010-40-0365</t>
  </si>
  <si>
    <t>477-010-40-0367</t>
  </si>
  <si>
    <t xml:space="preserve">      477-010-40-0367</t>
  </si>
  <si>
    <t>Calidad del Aire Informe (RP)</t>
  </si>
  <si>
    <t>477-010-40-0366</t>
  </si>
  <si>
    <t>477-010-40-0368</t>
  </si>
  <si>
    <t xml:space="preserve">      477-010-40-0368</t>
  </si>
  <si>
    <t>Calidad del Aire Informe (RP CMDIC)</t>
  </si>
  <si>
    <t xml:space="preserve">    Suelos</t>
  </si>
  <si>
    <t xml:space="preserve">      Campaña Terreno</t>
  </si>
  <si>
    <t>Preparación de campaña de terreno suelos</t>
  </si>
  <si>
    <t>477-010-40-0413</t>
  </si>
  <si>
    <t>477-010-40-0370</t>
  </si>
  <si>
    <t>Trabajos de Terreno suelos</t>
  </si>
  <si>
    <t>477-010-40-0369</t>
  </si>
  <si>
    <t>477-010-40-0371, HCONT-011</t>
  </si>
  <si>
    <t>Procesamiento de información de terreno suelos</t>
  </si>
  <si>
    <t>477-010-40-0372</t>
  </si>
  <si>
    <t xml:space="preserve">      Informe</t>
  </si>
  <si>
    <t>Suelos Informe (RB)</t>
  </si>
  <si>
    <t>477-010-40-0371</t>
  </si>
  <si>
    <t>477-010-40-0373, 477-010-40-0043, 477-010-40-0047, 477-010-40-0055, 477-010-40-0071</t>
  </si>
  <si>
    <t xml:space="preserve">        477-010-40-0373</t>
  </si>
  <si>
    <t>Suelos Informe (RB CMDIC)</t>
  </si>
  <si>
    <t>477-010-40-0374</t>
  </si>
  <si>
    <t xml:space="preserve">        477-010-40-0374</t>
  </si>
  <si>
    <t>Suelos Informe (RP)</t>
  </si>
  <si>
    <t>477-010-40-0373</t>
  </si>
  <si>
    <t>477-010-40-0375</t>
  </si>
  <si>
    <t xml:space="preserve">        477-010-40-0375</t>
  </si>
  <si>
    <t>Suelos Informe (RP CMDIC)</t>
  </si>
  <si>
    <t>477-010-40-0045, 477-010-40-0049, 477-010-40-0057, 477-010-40-0073</t>
  </si>
  <si>
    <t xml:space="preserve">    Plantas</t>
  </si>
  <si>
    <t xml:space="preserve">      Campaña Otoño</t>
  </si>
  <si>
    <t>Preparación de campaña de terreno otoño plantas</t>
  </si>
  <si>
    <t>HCONT-005, HCONT-006, HCONT-003</t>
  </si>
  <si>
    <t>477-010-40-0377, HCONT-007</t>
  </si>
  <si>
    <t>Trabajos de Terreno campaña otoño plantas</t>
  </si>
  <si>
    <t>477-010-40-0376, HCONT-007</t>
  </si>
  <si>
    <t>477-010-40-0378</t>
  </si>
  <si>
    <t>Procesamiento de información de terreno otoño plantas</t>
  </si>
  <si>
    <t>477-010-40-0377</t>
  </si>
  <si>
    <t>477-010-40-0379</t>
  </si>
  <si>
    <t xml:space="preserve">      Campaña Invierno</t>
  </si>
  <si>
    <t>Preparación de campaña de terreno invierno plantas</t>
  </si>
  <si>
    <t>477-010-40-0380</t>
  </si>
  <si>
    <t>Trabajos de Terreno campaña invierno plantas</t>
  </si>
  <si>
    <t>Procesamiento de información de terreno invierno plantas</t>
  </si>
  <si>
    <t>477-010-40-0382, 477-010-40-0345, 477-010-40-0333</t>
  </si>
  <si>
    <t xml:space="preserve">      Campaña Primavera</t>
  </si>
  <si>
    <t>Preparación de campaña de terreno primavera plantas</t>
  </si>
  <si>
    <t>477-010-40-0383, 477-010-40-0361, 477-010-40-0365</t>
  </si>
  <si>
    <t>Trabajos de Terreno campaña primavera plantas</t>
  </si>
  <si>
    <t>Procesamiento de información de terreno primavera plantas</t>
  </si>
  <si>
    <t>477-010-40-0383</t>
  </si>
  <si>
    <t>477-010-40-0385, 477-010-40-0348</t>
  </si>
  <si>
    <t xml:space="preserve">      Campaña Verano</t>
  </si>
  <si>
    <t>Preparación de campaña de terreno verano plantas</t>
  </si>
  <si>
    <t>Trabajos de Terreno campaña verano plantas</t>
  </si>
  <si>
    <t>477-010-40-0385</t>
  </si>
  <si>
    <t>477-010-40-0387, HCONT-011, 477-010-40-0339, 477-010-40-0355</t>
  </si>
  <si>
    <t>Procesamiento de información de terreno verano plantas</t>
  </si>
  <si>
    <t>477-010-40-0388, 477-010-40-0333-1, 477-010-40-0333-2</t>
  </si>
  <si>
    <t>Plantas Informe (RB)</t>
  </si>
  <si>
    <t>477-010-40-0387</t>
  </si>
  <si>
    <t>477-010-40-0389, 477-010-40-0043, 477-010-40-0047, 477-010-40-0055, 477-010-40-0071</t>
  </si>
  <si>
    <t xml:space="preserve">        477-010-40-0389</t>
  </si>
  <si>
    <t>Plantas Informe (RB CMDIC)</t>
  </si>
  <si>
    <t>477-010-40-0388</t>
  </si>
  <si>
    <t>477-010-40-0390</t>
  </si>
  <si>
    <t xml:space="preserve">        477-010-40-0390</t>
  </si>
  <si>
    <t>Plantas Informe (RP)</t>
  </si>
  <si>
    <t>477-010-40-0389</t>
  </si>
  <si>
    <t>477-010-40-0391</t>
  </si>
  <si>
    <t xml:space="preserve">        477-010-40-0391</t>
  </si>
  <si>
    <t>Plantas Informe (RP CMDIC)</t>
  </si>
  <si>
    <t xml:space="preserve">    Hongos y Líquenes</t>
  </si>
  <si>
    <t>Preparación de campaña de terreno otoño hongos y liquenes</t>
  </si>
  <si>
    <t>477-010-40-0393</t>
  </si>
  <si>
    <t>Trabajos de Terreno otoño hongos y liquenes</t>
  </si>
  <si>
    <t>HCONT-007, 477-010-40-0392</t>
  </si>
  <si>
    <t>477-010-40-0394</t>
  </si>
  <si>
    <t>Procesamiento de información de terreno otoño hongos y liquenes</t>
  </si>
  <si>
    <t>477-010-40-0395</t>
  </si>
  <si>
    <t>Preparación de campaña de terreno invierno hongos y liquenes</t>
  </si>
  <si>
    <t>477-010-40-0396</t>
  </si>
  <si>
    <t>Trabajos de Terreno invierno hongos y liquenes</t>
  </si>
  <si>
    <t>477-010-40-0397</t>
  </si>
  <si>
    <t>Procesamiento de información de terreno invierno hongos y liquenes</t>
  </si>
  <si>
    <t>477-010-40-0398</t>
  </si>
  <si>
    <t>Preparación de campaña de terreno primavera hongos y liquenes</t>
  </si>
  <si>
    <t>477-010-40-0399</t>
  </si>
  <si>
    <t>Trabajos de Terreno primavera hongos y liquenes</t>
  </si>
  <si>
    <t>477-010-40-0400</t>
  </si>
  <si>
    <t>Procesamiento de información de terreno primavera hongos y liquenes</t>
  </si>
  <si>
    <t>477-010-40-0401</t>
  </si>
  <si>
    <t>Preparación de campaña de terreno verano hongos y liquenes</t>
  </si>
  <si>
    <t>477-010-40-0402</t>
  </si>
  <si>
    <t>Trabajos de Terreno verano hongos y liquenes</t>
  </si>
  <si>
    <t>477-010-40-0403, HCONT-011</t>
  </si>
  <si>
    <t>Procesamiento de información de terreno verano hongos y liquenes</t>
  </si>
  <si>
    <t>477-010-40-0404</t>
  </si>
  <si>
    <t>Hongos y Liquenes Informe (RB)</t>
  </si>
  <si>
    <t>477-010-40-0403</t>
  </si>
  <si>
    <t>477-010-40-0405, 477-010-40-0043, 477-010-40-0047, 477-010-40-0055, 477-010-40-0071</t>
  </si>
  <si>
    <t xml:space="preserve">        477-010-40-0405</t>
  </si>
  <si>
    <t>Hongos y Liquenes Informe (RB CMDIC)</t>
  </si>
  <si>
    <t>477-010-40-0404, HCONT-011</t>
  </si>
  <si>
    <t>477-010-40-0406</t>
  </si>
  <si>
    <t xml:space="preserve">        477-010-40-0406</t>
  </si>
  <si>
    <t>Hongos y Liquenes Informe (RP)</t>
  </si>
  <si>
    <t>477-010-40-0407</t>
  </si>
  <si>
    <t xml:space="preserve">        477-010-40-0407</t>
  </si>
  <si>
    <t>Hongos y Liquenes Informe (RP CMDIC)</t>
  </si>
  <si>
    <t xml:space="preserve">    Animales Silvestres</t>
  </si>
  <si>
    <t>Preparación de campaña de terreno otoño animales silvestres</t>
  </si>
  <si>
    <t>477-010-40-0409</t>
  </si>
  <si>
    <t>Trabajos de Terreno otoño animales silvestres</t>
  </si>
  <si>
    <t>477-010-40-0408, HCONT-007</t>
  </si>
  <si>
    <t>477-010-40-0410</t>
  </si>
  <si>
    <t>Procesamiento de información de terreno otoño animales silvestres</t>
  </si>
  <si>
    <t>477-010-40-0411, 477-010-40-0455</t>
  </si>
  <si>
    <t>Preparación de campaña de terreno invierno animales silvestres</t>
  </si>
  <si>
    <t>477-010-40-0412</t>
  </si>
  <si>
    <t>Trabajos de Terreno invierno animales silvestres</t>
  </si>
  <si>
    <t>477-010-40-0411</t>
  </si>
  <si>
    <t>Procesamiento de información de terreno invierno animales silvestres</t>
  </si>
  <si>
    <t>477-010-40-0414, 477-010-40-0369</t>
  </si>
  <si>
    <t>Preparación de campaña de terreno primavera animales silvestres</t>
  </si>
  <si>
    <t>477-010-40-0415, 477-010-40-0431</t>
  </si>
  <si>
    <t>Trabajos de Terreno primavera animales silvestres</t>
  </si>
  <si>
    <t>477-010-40-0414</t>
  </si>
  <si>
    <t>477-010-40-0416</t>
  </si>
  <si>
    <t>Procesamiento de información de terreno primavera animales silvestres</t>
  </si>
  <si>
    <t>477-010-40-0415</t>
  </si>
  <si>
    <t>477-010-40-0417</t>
  </si>
  <si>
    <t>Preparación de campaña de terreno verano animales silvestres</t>
  </si>
  <si>
    <t>477-010-40-0418</t>
  </si>
  <si>
    <t>Trabajos de Terreno verano animales silvestres</t>
  </si>
  <si>
    <t>477-010-40-0419, HCONT-011</t>
  </si>
  <si>
    <t>Procesamiento de información de terreno verano animales silvestres</t>
  </si>
  <si>
    <t>477-010-40-0420</t>
  </si>
  <si>
    <t>Animales Silvestres Informe (RB)</t>
  </si>
  <si>
    <t>477-010-40-0419</t>
  </si>
  <si>
    <t>477-010-40-0421, 477-010-40-0427, 477-010-40-0043, 477-010-40-0047, 477-010-40-0055, 477-010-40-0071</t>
  </si>
  <si>
    <t xml:space="preserve">        477-010-40-0421</t>
  </si>
  <si>
    <t>Animales Silvestres Informe (RB CMDIC)</t>
  </si>
  <si>
    <t>477-010-40-0422</t>
  </si>
  <si>
    <t xml:space="preserve">        477-010-40-0422</t>
  </si>
  <si>
    <t>Animales Silvestres Informe (RP)</t>
  </si>
  <si>
    <t>477-010-40-0421</t>
  </si>
  <si>
    <t>477-010-40-0423</t>
  </si>
  <si>
    <t xml:space="preserve">        477-010-40-0423</t>
  </si>
  <si>
    <t>Animales Silvestres Informe (RP CMDIC)</t>
  </si>
  <si>
    <t xml:space="preserve">    Invertebrados Terrestres</t>
  </si>
  <si>
    <t>Preparación de campaña de terreno Invertebrados Terrestres</t>
  </si>
  <si>
    <t>477-010-40-0425</t>
  </si>
  <si>
    <t>Trabajos de Terreno Invertebrados Terrestres</t>
  </si>
  <si>
    <t>477-010-40-0424, HCONT-007</t>
  </si>
  <si>
    <t>477-010-40-0426</t>
  </si>
  <si>
    <t>Procesamiento de información de terreno Invertebrados Terrestres</t>
  </si>
  <si>
    <t>477-010-40-0462, 477-010-40-0599</t>
  </si>
  <si>
    <t>Invertebrados Terrestres Informe (RB)</t>
  </si>
  <si>
    <t>477-010-40-0428, 477-010-40-0043, 477-010-40-0047, 477-010-40-0055, 477-010-40-0071</t>
  </si>
  <si>
    <t xml:space="preserve">        477-010-40-0428</t>
  </si>
  <si>
    <t>Invertebrados Terrestres Informe (RB CMDIC)</t>
  </si>
  <si>
    <t>477-010-40-0427</t>
  </si>
  <si>
    <t>477-010-40-0429</t>
  </si>
  <si>
    <t xml:space="preserve">        477-010-40-0429</t>
  </si>
  <si>
    <t>Invertebrados Terrestres Informe (RP)</t>
  </si>
  <si>
    <t>477-010-40-0428</t>
  </si>
  <si>
    <t>477-010-40-0430</t>
  </si>
  <si>
    <t xml:space="preserve">        477-010-40-0430</t>
  </si>
  <si>
    <t>Invertebrados Terrestres Informe (RP CMDIC)</t>
  </si>
  <si>
    <t xml:space="preserve">    Paisaje</t>
  </si>
  <si>
    <t>Preparación de campaña de terreno Paisaje</t>
  </si>
  <si>
    <t>477-010-40-0432, 477-010-40-0441</t>
  </si>
  <si>
    <t>Trabajos de Terreno Paisaje</t>
  </si>
  <si>
    <t>477-010-40-0431</t>
  </si>
  <si>
    <t>477-010-40-0433, HCONT-011</t>
  </si>
  <si>
    <t xml:space="preserve">      Fotomontaje</t>
  </si>
  <si>
    <t>Fotomontajes (RB)</t>
  </si>
  <si>
    <t>477-010-40-0432</t>
  </si>
  <si>
    <t>477-010-40-0434, 477-010-40-0043, 477-010-40-0047, 477-010-40-0055, 477-010-40-0071</t>
  </si>
  <si>
    <t xml:space="preserve">        477-010-40-0434</t>
  </si>
  <si>
    <t>Fotomontajes (RB CMDIC)</t>
  </si>
  <si>
    <t>477-010-40-0433</t>
  </si>
  <si>
    <t>477-010-40-0435</t>
  </si>
  <si>
    <t xml:space="preserve">        477-010-40-0435</t>
  </si>
  <si>
    <t>Fotomontajes (RP)</t>
  </si>
  <si>
    <t>477-010-40-0434</t>
  </si>
  <si>
    <t>477-010-40-0436</t>
  </si>
  <si>
    <t xml:space="preserve">        477-010-40-0436</t>
  </si>
  <si>
    <t>Fotomontajes (RP CMDIC)</t>
  </si>
  <si>
    <t>477-010-40-0437, 477-010-40-0045, 477-010-40-0049, 477-010-40-0057, 477-010-40-0073</t>
  </si>
  <si>
    <t>Paisaje Informe (RB)</t>
  </si>
  <si>
    <t>477-010-40-0438, 477-010-40-0043, 477-010-40-0047, 477-010-40-0055, 477-010-40-0071</t>
  </si>
  <si>
    <t xml:space="preserve">        477-010-40-0438</t>
  </si>
  <si>
    <t>Paisaje Informe (RB CMDIC)</t>
  </si>
  <si>
    <t>477-010-40-0437</t>
  </si>
  <si>
    <t>477-010-40-0439</t>
  </si>
  <si>
    <t xml:space="preserve">        477-010-40-0439</t>
  </si>
  <si>
    <t>Paisaje Informe (RP)</t>
  </si>
  <si>
    <t>477-010-40-0438</t>
  </si>
  <si>
    <t>477-010-40-0440</t>
  </si>
  <si>
    <t xml:space="preserve">        477-010-40-0440</t>
  </si>
  <si>
    <t>Paisaje Informe (RP CMDIC)</t>
  </si>
  <si>
    <t xml:space="preserve">    Áreas Protegidas y Sitios Prioritarios para la Conservación</t>
  </si>
  <si>
    <t>Áreas Protegidas Informe (RB)</t>
  </si>
  <si>
    <t>477-010-40-0442, 477-010-40-0445, 477-010-40-0043, 477-010-40-0047, 477-010-40-0055, 477-010-40-0071</t>
  </si>
  <si>
    <t xml:space="preserve">      477-010-40-0442</t>
  </si>
  <si>
    <t>Áreas Protegidas Informe (RB CMDIC)</t>
  </si>
  <si>
    <t>477-010-40-0441</t>
  </si>
  <si>
    <t>477-010-40-0443</t>
  </si>
  <si>
    <t xml:space="preserve">      477-010-40-0443</t>
  </si>
  <si>
    <t>Áreas Protegidas Informe (RP)</t>
  </si>
  <si>
    <t>477-010-40-0442</t>
  </si>
  <si>
    <t>477-010-40-0444</t>
  </si>
  <si>
    <t xml:space="preserve">      477-010-40-0444</t>
  </si>
  <si>
    <t>Áreas Protegidas Informe (RP CMDIC)</t>
  </si>
  <si>
    <t>477-010-40-0045, 477-010-40-0049, 477-010-40-0057, 477-010-40-0073, 477-010-40-0599</t>
  </si>
  <si>
    <t xml:space="preserve">    Atractivos Naturales o Culturales y sus Interrelaciones</t>
  </si>
  <si>
    <t>Preparación de campaña de terreno Atractivos Naturales o Culturales y sus Interrelaciones</t>
  </si>
  <si>
    <t>477-010-40-0446</t>
  </si>
  <si>
    <t>Trabajos de Terreno Atractivos Naturales o Culturales y sus Interrelaciones</t>
  </si>
  <si>
    <t>477-010-40-0445</t>
  </si>
  <si>
    <t>477-010-40-0447</t>
  </si>
  <si>
    <t>Atractivos Naturales o Culturales y sus Interrelaciones Informe (RB)</t>
  </si>
  <si>
    <t>477-010-40-0448, 477-010-40-0043, 477-010-40-0047, 477-010-40-0055, 477-010-40-0071</t>
  </si>
  <si>
    <t xml:space="preserve">      477-010-40-0448</t>
  </si>
  <si>
    <t>Atractivos Naturales o Culturales y sus Interrelaciones Informe (RB CMDIC)</t>
  </si>
  <si>
    <t>477-010-40-0449</t>
  </si>
  <si>
    <t xml:space="preserve">      477-010-40-0449</t>
  </si>
  <si>
    <t>Atractivos Naturales o Culturales y sus Interrelaciones Informe (RP)</t>
  </si>
  <si>
    <t>477-010-40-0448</t>
  </si>
  <si>
    <t>477-010-40-0450</t>
  </si>
  <si>
    <t xml:space="preserve">      477-010-40-0450</t>
  </si>
  <si>
    <t>Atractivos Naturales o Culturales y sus Interrelaciones Informe (RP CMDIC)</t>
  </si>
  <si>
    <t xml:space="preserve">    Proyectos con Calificación Ambiental Vigente</t>
  </si>
  <si>
    <t>Proyectos con Calificación Ambiental Vigente Informe (RB)</t>
  </si>
  <si>
    <t>477-010-40-0452, 477-010-40-0043, 477-010-40-0047, 477-010-40-0055, 477-010-40-0071</t>
  </si>
  <si>
    <t xml:space="preserve">      477-010-40-0452</t>
  </si>
  <si>
    <t>Proyectos con Calificación Ambiental Vigente Informe (RB CMDIC)</t>
  </si>
  <si>
    <t>477-010-40-0451</t>
  </si>
  <si>
    <t>477-010-40-0453</t>
  </si>
  <si>
    <t xml:space="preserve">      477-010-40-0453</t>
  </si>
  <si>
    <t>Proyectos con Calificación Ambiental Vigente Informe (RP)</t>
  </si>
  <si>
    <t>477-010-40-0452</t>
  </si>
  <si>
    <t>477-010-40-0454</t>
  </si>
  <si>
    <t xml:space="preserve">      477-010-40-0454</t>
  </si>
  <si>
    <t>Proyectos con Calificación Ambiental Vigente Informe (RP CMDIC)</t>
  </si>
  <si>
    <t xml:space="preserve">    Ruido y vibraciones</t>
  </si>
  <si>
    <t>Preparación de campaña de terreno Ruido y vibraciones</t>
  </si>
  <si>
    <t>477-010-40-0456</t>
  </si>
  <si>
    <t>Trabajos de Terreno Ruido y vibraciones</t>
  </si>
  <si>
    <t>477-010-40-0455</t>
  </si>
  <si>
    <t>477-010-40-0457, HCONT-011</t>
  </si>
  <si>
    <t>Procesamiento de información de terreno Ruido y vibraciones</t>
  </si>
  <si>
    <t>Ruido y vibraciones Informe (RB)</t>
  </si>
  <si>
    <t>477-010-40-0457</t>
  </si>
  <si>
    <t>477-010-40-0459, 477-010-40-0043, 477-010-40-0047, 477-010-40-0055, 477-010-40-0071, 477-010-40-0301</t>
  </si>
  <si>
    <t xml:space="preserve">      477-010-40-0459</t>
  </si>
  <si>
    <t>Ruido y vibraciones Informe (RB CMDIC)</t>
  </si>
  <si>
    <t>477-010-40-0460</t>
  </si>
  <si>
    <t xml:space="preserve">      477-010-40-0460</t>
  </si>
  <si>
    <t>Ruido y vibraciones Informe (RP)</t>
  </si>
  <si>
    <t>477-010-40-0459</t>
  </si>
  <si>
    <t>477-010-40-0461</t>
  </si>
  <si>
    <t xml:space="preserve">      477-010-40-0461</t>
  </si>
  <si>
    <t>Ruido y vibraciones Informe (RP CMDIC)</t>
  </si>
  <si>
    <t>477-010-40-0045, 477-010-40-0049, 477-010-40-0057, 477-010-40-0073, 477-010-40-0303, 477-010-40-0599</t>
  </si>
  <si>
    <t xml:space="preserve">    Campos Electromagnéticos</t>
  </si>
  <si>
    <t>Campos Electromagnéticos Informe (RB)</t>
  </si>
  <si>
    <t>477-010-40-0463, 477-010-40-0466, 477-010-40-0043, 477-010-40-0047, 477-010-40-0055, 477-010-40-0071</t>
  </si>
  <si>
    <t xml:space="preserve">      477-010-40-0463</t>
  </si>
  <si>
    <t>Campos Electromagnéticos Informe (RB CMDIC)</t>
  </si>
  <si>
    <t>477-010-40-0462</t>
  </si>
  <si>
    <t>477-010-40-0464</t>
  </si>
  <si>
    <t xml:space="preserve">      477-010-40-0464</t>
  </si>
  <si>
    <t>Campos Electromagnéticos Informe (RP)</t>
  </si>
  <si>
    <t>477-010-40-0463</t>
  </si>
  <si>
    <t>477-010-40-0465</t>
  </si>
  <si>
    <t xml:space="preserve">      477-010-40-0465</t>
  </si>
  <si>
    <t>Campos Electromagnéticos Informe (RP CMDIC)</t>
  </si>
  <si>
    <t xml:space="preserve">    Geología, Geomorfología, Riesgos Geológicos y Geomorfológicos</t>
  </si>
  <si>
    <t>Geología, Geomorfología, Riesgos Geológicos y Geomorfológicos Informe (Rev.A)</t>
  </si>
  <si>
    <t>477-010-40-0467, 477-010-40-0043, 477-010-40-0047, 477-010-40-0055, 477-010-40-0071</t>
  </si>
  <si>
    <t xml:space="preserve">      477-010-40-0466_A</t>
  </si>
  <si>
    <t>Geología, Geomorfología, Riesgos Geológicos y Geomorfológicos Informe (RB)</t>
  </si>
  <si>
    <t>477-010-40-0466</t>
  </si>
  <si>
    <t>477-010-40-0468</t>
  </si>
  <si>
    <t xml:space="preserve">      477-010-40-0467</t>
  </si>
  <si>
    <t>Geología, Geomorfología, Riesgos Geológicos y Geomorfológicos Informe (RB CMDIC)</t>
  </si>
  <si>
    <t>477-010-40-0467</t>
  </si>
  <si>
    <t>477-010-40-0469</t>
  </si>
  <si>
    <t xml:space="preserve">      477-010-40-0468</t>
  </si>
  <si>
    <t>Geología, Geomorfología, Riesgos Geológicos y Geomorfológicos Informe (RP)</t>
  </si>
  <si>
    <t xml:space="preserve">      477-010-40-0469</t>
  </si>
  <si>
    <t>Geología, Geomorfología, Riesgos Geológicos y Geomorfológicos Informe (RP CMDIC)</t>
  </si>
  <si>
    <t xml:space="preserve">    Hidrología</t>
  </si>
  <si>
    <t>Hidrología Informe (RB)</t>
  </si>
  <si>
    <t>477-010-40-0471, 477-010-40-0043, 477-010-40-0047, 477-010-40-0055, 477-010-40-0071</t>
  </si>
  <si>
    <t xml:space="preserve">      477-010-40-0471</t>
  </si>
  <si>
    <t>Hidrología Informe (RB CMDIC)</t>
  </si>
  <si>
    <t>477-010-40-0470</t>
  </si>
  <si>
    <t>477-010-40-0472</t>
  </si>
  <si>
    <t xml:space="preserve">      477-010-40-0472</t>
  </si>
  <si>
    <t>Hidrología Informe (RP)</t>
  </si>
  <si>
    <t>477-010-40-0471</t>
  </si>
  <si>
    <t>477-010-40-0473</t>
  </si>
  <si>
    <t xml:space="preserve">      477-010-40-0473</t>
  </si>
  <si>
    <t>Hidrología Informe (RP CMDIC)</t>
  </si>
  <si>
    <t xml:space="preserve">    Hidrogeología</t>
  </si>
  <si>
    <t>Hidrogeología Informe (RB)</t>
  </si>
  <si>
    <t>477-010-40-0475, 477-010-40-0485, 477-010-40-0043, 477-010-40-0047, 477-010-40-0055, 477-010-40-0071</t>
  </si>
  <si>
    <t xml:space="preserve">      477-010-40-0475</t>
  </si>
  <si>
    <t>Hidrogeología Informe (RB CMDIC)</t>
  </si>
  <si>
    <t>477-010-40-0474</t>
  </si>
  <si>
    <t>477-010-40-0476</t>
  </si>
  <si>
    <t xml:space="preserve">      477-010-40-0476</t>
  </si>
  <si>
    <t>Hidrogeología Informe (RP)</t>
  </si>
  <si>
    <t>477-010-40-0475</t>
  </si>
  <si>
    <t>477-010-40-0477</t>
  </si>
  <si>
    <t xml:space="preserve">      477-010-40-0477</t>
  </si>
  <si>
    <t>Hidrogeología Informe (RP CMDIC)</t>
  </si>
  <si>
    <t xml:space="preserve">    Calidad de Aguas Superficiales</t>
  </si>
  <si>
    <t>Preparación de campaña de terreno Calidad de Aguas Superficiales (No se va a ejecutar)</t>
  </si>
  <si>
    <t>477-010-40-0479</t>
  </si>
  <si>
    <t>Trabajos de Terreno (visita terreno Hidrólogo) Calidad de Aguas Superficiales (No se va a ejecutar)</t>
  </si>
  <si>
    <t>477-010-40-0478</t>
  </si>
  <si>
    <t>477-010-40-0480, HCONT-011</t>
  </si>
  <si>
    <t>Análisis de laboratorio Calidad de Aguas Superficiales</t>
  </si>
  <si>
    <t>477-010-40-0481</t>
  </si>
  <si>
    <t>Calidad de Aguas Superficiales Informe (RB)</t>
  </si>
  <si>
    <t>477-010-40-0480</t>
  </si>
  <si>
    <t>477-010-40-0482, 477-010-40-0043, 477-010-40-0047, 477-010-40-0055, 477-010-40-0071</t>
  </si>
  <si>
    <t xml:space="preserve">      477-010-40-0482</t>
  </si>
  <si>
    <t>Calidad de Aguas Superficiales Informe (RB CMDIC)</t>
  </si>
  <si>
    <t>477-010-40-0483</t>
  </si>
  <si>
    <t xml:space="preserve">      477-010-40-0483</t>
  </si>
  <si>
    <t>Calidad de Aguas Superficiales Informe (RP)</t>
  </si>
  <si>
    <t>477-010-40-0482</t>
  </si>
  <si>
    <t>477-010-40-0484</t>
  </si>
  <si>
    <t xml:space="preserve">      477-010-40-0484</t>
  </si>
  <si>
    <t>Calidad de Aguas Superficiales Informe (RP CMDIC)</t>
  </si>
  <si>
    <t xml:space="preserve">    Calidad de Aguas Subterráneas</t>
  </si>
  <si>
    <t>Preparación de campaña de terreno Calidad de Aguas Subterráneas</t>
  </si>
  <si>
    <t>477-010-40-0486</t>
  </si>
  <si>
    <t>Trabajos de Terreno (visita terreno Hidrogeólogo) Calidad de Aguas Subterráneas</t>
  </si>
  <si>
    <t>477-010-40-0485</t>
  </si>
  <si>
    <t>477-010-40-0487</t>
  </si>
  <si>
    <t>Calidad de Aguas Subterráneas Informe (RB)</t>
  </si>
  <si>
    <t>477-010-40-0488, 477-010-40-0043, 477-010-40-0047, 477-010-40-0055, 477-010-40-0071</t>
  </si>
  <si>
    <t xml:space="preserve">      477-010-40-0488</t>
  </si>
  <si>
    <t>Calidad de Aguas Subterráneas Informe (RB CMDIC)</t>
  </si>
  <si>
    <t>477-010-40-0489</t>
  </si>
  <si>
    <t xml:space="preserve">      477-010-40-0489</t>
  </si>
  <si>
    <t>Calidad de Aguas Subterráneas Informe (RP)</t>
  </si>
  <si>
    <t>477-010-40-0488</t>
  </si>
  <si>
    <t>477-010-40-0490</t>
  </si>
  <si>
    <t xml:space="preserve">      477-010-40-0490</t>
  </si>
  <si>
    <t>Calidad de Aguas Subterráneas Informe (RP CMDIC)</t>
  </si>
  <si>
    <t xml:space="preserve">    Ecosistemas Acuáticos Continentales</t>
  </si>
  <si>
    <t xml:space="preserve">      Campaña Invierno Ecosistemas Acuáticos Continentales</t>
  </si>
  <si>
    <t>477-010-40-0492</t>
  </si>
  <si>
    <t>Preparación de campaña de terreno Ecosistemas Acuáticos Continentales</t>
  </si>
  <si>
    <t>477-010-40-0491</t>
  </si>
  <si>
    <t>477-010-40-0493</t>
  </si>
  <si>
    <t>Trabajos de Terreno Ecosistemas Acuáticos Continentales</t>
  </si>
  <si>
    <t>477-010-40-0494</t>
  </si>
  <si>
    <t>Análisis de laboratorio Ecosistemas Acuáticos Continentales</t>
  </si>
  <si>
    <t>477-010-40-0495</t>
  </si>
  <si>
    <t>Procesamiento de información de terreno Ecosistemas Acuáticos Continentales</t>
  </si>
  <si>
    <t>477-010-40-0496, 477-010-40-0043, 477-010-40-0047, 477-010-40-0055, 477-010-40-0051</t>
  </si>
  <si>
    <t>Ecosistemas Acuáticos Continentales Informe (RB)</t>
  </si>
  <si>
    <t>477-010-40-0497</t>
  </si>
  <si>
    <t xml:space="preserve">        477-010-40-0496</t>
  </si>
  <si>
    <t>Ecosistemas Acuáticos Continentales Informe (RB CMDIC)</t>
  </si>
  <si>
    <t>477-010-40-0496</t>
  </si>
  <si>
    <t>477-010-40-0498</t>
  </si>
  <si>
    <t xml:space="preserve">        477-010-40-0497</t>
  </si>
  <si>
    <t>Ecosistemas Acuáticos Continentales Informe (RP)</t>
  </si>
  <si>
    <t>477-010-40-0045, 477-010-40-0049, 477-010-40-0057, 477-010-40-0053, 477-010-40-0599</t>
  </si>
  <si>
    <t xml:space="preserve">        477-010-40-0498</t>
  </si>
  <si>
    <t>Ecosistemas Acuáticos Continentales Informe (RP CMDIC)</t>
  </si>
  <si>
    <t xml:space="preserve">    Arqueología (campañas de prospección)</t>
  </si>
  <si>
    <t xml:space="preserve">        H-ADIC-004</t>
  </si>
  <si>
    <t>Plazo Final Ingreso FSA a CMN</t>
  </si>
  <si>
    <t>477-010-40-0500</t>
  </si>
  <si>
    <t>H-ADIC-005</t>
  </si>
  <si>
    <t xml:space="preserve">        H-ADIC-005</t>
  </si>
  <si>
    <t>Permiso FSA por parte de CMN</t>
  </si>
  <si>
    <t>H-ADIC-004</t>
  </si>
  <si>
    <t>477-010-40-0501</t>
  </si>
  <si>
    <t xml:space="preserve">        H-ADIC-007</t>
  </si>
  <si>
    <t>Término actividades Pozos de Sondeos</t>
  </si>
  <si>
    <t>H-ADIC-008</t>
  </si>
  <si>
    <t xml:space="preserve">        H-ADIC-008</t>
  </si>
  <si>
    <t>Informe Ejecutivo Pozos de Sondeos para EIA</t>
  </si>
  <si>
    <t>H-ADIC-007</t>
  </si>
  <si>
    <t>477-010-40-0502</t>
  </si>
  <si>
    <t xml:space="preserve">      Ejecución</t>
  </si>
  <si>
    <t>477-010-40-0499</t>
  </si>
  <si>
    <t>H-ADIC-004, 477-010-40-0502, 477-010-40-0599</t>
  </si>
  <si>
    <t>H-ADIC-008, 477-010-40-0500</t>
  </si>
  <si>
    <t>477-010-40-0503, 477-010-40-0043, 477-010-40-0047, 477-010-40-0055, 477-010-40-0051</t>
  </si>
  <si>
    <t>477-010-40-0504</t>
  </si>
  <si>
    <t>477-010-40-0503</t>
  </si>
  <si>
    <t>477-010-40-0505</t>
  </si>
  <si>
    <t>Arqueología Informe (RB)</t>
  </si>
  <si>
    <t>477-010-40-0045, 477-010-40-0049, 477-010-40-0057, 477-010-40-0053</t>
  </si>
  <si>
    <t xml:space="preserve">        477-010-40-0503</t>
  </si>
  <si>
    <t>Arqueología Informe (RB CMDIC)</t>
  </si>
  <si>
    <t xml:space="preserve">        477-010-40-0504</t>
  </si>
  <si>
    <t>Arqueología Informe (RP)</t>
  </si>
  <si>
    <t xml:space="preserve">        477-010-40-0505</t>
  </si>
  <si>
    <t>Arqueología Informe (RP CMDIC)</t>
  </si>
  <si>
    <t xml:space="preserve">    Paleontología</t>
  </si>
  <si>
    <t>477-010-40-0507</t>
  </si>
  <si>
    <t>Trabajos de Terreno palanteología</t>
  </si>
  <si>
    <t>477-010-40-0508</t>
  </si>
  <si>
    <t>Paleontología Informe (RB)</t>
  </si>
  <si>
    <t>477-010-40-0509, 477-010-40-0043, 477-010-40-0047, 477-010-40-0055, 477-010-40-0071</t>
  </si>
  <si>
    <t xml:space="preserve">      477-010-40-0509</t>
  </si>
  <si>
    <t>Paleontología Informe (RB CMDIC)</t>
  </si>
  <si>
    <t>477-010-40-0510</t>
  </si>
  <si>
    <t xml:space="preserve">      477-010-40-0510</t>
  </si>
  <si>
    <t>Paleontología Informe (RP)</t>
  </si>
  <si>
    <t>477-010-40-0509</t>
  </si>
  <si>
    <t>477-010-40-0511</t>
  </si>
  <si>
    <t xml:space="preserve">      477-010-40-0511</t>
  </si>
  <si>
    <t>Paleontología Informe (RP CMDIC)</t>
  </si>
  <si>
    <t xml:space="preserve">    Ecosistemas Acuáticos Marinos</t>
  </si>
  <si>
    <t xml:space="preserve">      Recursos hídricos marinos (campaña invierno y verano)</t>
  </si>
  <si>
    <t xml:space="preserve">        Preparación Campaña Invierno</t>
  </si>
  <si>
    <t>Preparación de campaña de terreno oceanografía física recursos hídricos marinos (Invierno)</t>
  </si>
  <si>
    <t>477-010-40-0513, 477-010-40-0522</t>
  </si>
  <si>
    <t>Preparación de campaña de terreno oceanografía química recursos hídricos marinos (Invierno)</t>
  </si>
  <si>
    <t>477-010-40-0512</t>
  </si>
  <si>
    <t>477-010-40-0514</t>
  </si>
  <si>
    <t xml:space="preserve">        Campaña Invierno</t>
  </si>
  <si>
    <t>Trabajos de Terreno oceanografía física (incluye LdB Ruido marino) recursos hídricos marinos invierno (A)</t>
  </si>
  <si>
    <t>477-010-40-0513</t>
  </si>
  <si>
    <t>477-010-40-0515, 477-010-40-0516</t>
  </si>
  <si>
    <t>Trabajos de terreno oceanografía química recursos hídricos marinos invierno (A)</t>
  </si>
  <si>
    <t>477-010-40-0517</t>
  </si>
  <si>
    <t xml:space="preserve">          477-010-40-0515_1</t>
  </si>
  <si>
    <t>Trabajos de Terreno oceanografía física (incluye LdB Ruido marino) recursos hídricos marinos invierno (B)</t>
  </si>
  <si>
    <t xml:space="preserve">          477-010-40-0515_2</t>
  </si>
  <si>
    <t>Trabajos de terreno oceanografía química recursos hídricos marinos invierno (B)</t>
  </si>
  <si>
    <t xml:space="preserve">        Preparación Campaña Verano</t>
  </si>
  <si>
    <t>Preparación de campaña de terreno oceanografía física recursos hídricos marinos (Verano)</t>
  </si>
  <si>
    <t>Preparación de campaña de terreno oceanografía química recursos hídricos marinos (Verano)</t>
  </si>
  <si>
    <t xml:space="preserve">        Campaña Verano</t>
  </si>
  <si>
    <t>Trabajos de Terreno oceanografía física (incluye LdB Ruido marino) recursos hídricos marinos verano</t>
  </si>
  <si>
    <t>Trabajos de terreno oceanografía química recursos hídricos marinos verano</t>
  </si>
  <si>
    <t>477-010-40-0518</t>
  </si>
  <si>
    <t xml:space="preserve">        Informe</t>
  </si>
  <si>
    <t>Recursos hídricos marinos Invierno y verano Informe (RB)</t>
  </si>
  <si>
    <t>477-010-40-0043, 477-010-40-0047, 477-010-40-0055, 477-010-40-0071, 477-010-40-0519, 477-010-40-0317</t>
  </si>
  <si>
    <t xml:space="preserve">          477-010-40-0519</t>
  </si>
  <si>
    <t>Recursos hídricos marinos Invierno y verano Informe (RB CMDIC)</t>
  </si>
  <si>
    <t>477-010-40-0520</t>
  </si>
  <si>
    <t xml:space="preserve">          477-010-40-0520</t>
  </si>
  <si>
    <t>Recursos hídricos marinos Invierno y verano Informe (RP)</t>
  </si>
  <si>
    <t>477-010-40-0519</t>
  </si>
  <si>
    <t>477-010-40-0521</t>
  </si>
  <si>
    <t xml:space="preserve">          477-010-40-0521</t>
  </si>
  <si>
    <t>Recursos hídricos marinos Invierno y verano Informe (RP CMDIC)</t>
  </si>
  <si>
    <t xml:space="preserve">      Recursos hídricos marinos (campaña primavera y otoño)</t>
  </si>
  <si>
    <t xml:space="preserve">        Preparación Campaña Primavera</t>
  </si>
  <si>
    <t>Preparación de campaña de terreno oceanografía física (solo LdB Ruido marino) Primavera</t>
  </si>
  <si>
    <t>477-010-40-0523, 477-010-40-0524</t>
  </si>
  <si>
    <t>Preparación de campaña de terreno oceanografía química Primavera</t>
  </si>
  <si>
    <t>477-010-40-0522</t>
  </si>
  <si>
    <t>477-010-40-0525</t>
  </si>
  <si>
    <t xml:space="preserve">        Campaña Primavera</t>
  </si>
  <si>
    <t>Trabajos de Terreno oceanografía física (LdB Ruido marino) Primavera</t>
  </si>
  <si>
    <t>477-010-40-0526, 477-010-40-0599</t>
  </si>
  <si>
    <t>Trabajos de terreno oceanografía química Primavera</t>
  </si>
  <si>
    <t>477-010-40-0523</t>
  </si>
  <si>
    <t>477-010-40-0527, 477-010-40-0599</t>
  </si>
  <si>
    <t xml:space="preserve">        Preparación Campaña Otoño</t>
  </si>
  <si>
    <t>Preparación de campaña de terreno oceanografía física (solo LdB Ruido marino) Otoño</t>
  </si>
  <si>
    <t>477-010-40-0524</t>
  </si>
  <si>
    <t>477-010-40-0527</t>
  </si>
  <si>
    <t>Preparación de campaña de terreno oceanografía química Otoño</t>
  </si>
  <si>
    <t>477-010-40-0525, 477-010-40-0526</t>
  </si>
  <si>
    <t>477-010-40-0528</t>
  </si>
  <si>
    <t xml:space="preserve">        Campaña Otoño</t>
  </si>
  <si>
    <t>Recursos hídricos marinos otoño y primavera Informe (RB)</t>
  </si>
  <si>
    <t>477-010-40-0529, 477-010-40-0541, 477-010-40-0043, 477-010-40-0047, 477-010-40-0055, 477-010-40-0071, 477-010-40-0313, 477-010-40-0321</t>
  </si>
  <si>
    <t xml:space="preserve">          477-010-40-0529</t>
  </si>
  <si>
    <t>Recursos hídricos marinos otoño y primavera Informe (RB CMDIC)</t>
  </si>
  <si>
    <t>477-010-40-0530</t>
  </si>
  <si>
    <t xml:space="preserve">          477-010-40-0530</t>
  </si>
  <si>
    <t>Recursos hídricos marinos otoño y primavera Informe (RP)</t>
  </si>
  <si>
    <t>477-010-40-0529</t>
  </si>
  <si>
    <t>477-010-40-0531</t>
  </si>
  <si>
    <t xml:space="preserve">          477-010-40-0531</t>
  </si>
  <si>
    <t>Recursos hídricos marinos otoño y primavera Informe (RP CMDIC)</t>
  </si>
  <si>
    <t xml:space="preserve">      Oceanografía biólogica (Campañas otoño, invierno, primavera, verano)</t>
  </si>
  <si>
    <t>477-010-40-0545</t>
  </si>
  <si>
    <t>477-010-40-0533</t>
  </si>
  <si>
    <t>477-010-40-0532</t>
  </si>
  <si>
    <t>477-010-40-0534</t>
  </si>
  <si>
    <t>477-010-40-0535</t>
  </si>
  <si>
    <t>477-010-40-0536</t>
  </si>
  <si>
    <t>Informe recursos ecosistemas marinos (RB)</t>
  </si>
  <si>
    <t>H-CMDIC-009, 477-010-40-0536</t>
  </si>
  <si>
    <t>477-010-40-0538, 477-010-40-0043, 477-010-40-0047, 477-010-40-0055, 477-010-40-0071</t>
  </si>
  <si>
    <t xml:space="preserve">          477-010-40-0538</t>
  </si>
  <si>
    <t>Informe recursos ecosistemas marinos (RB CMDIC)</t>
  </si>
  <si>
    <t>477-010-40-0537</t>
  </si>
  <si>
    <t>477-010-40-0539</t>
  </si>
  <si>
    <t xml:space="preserve">          477-010-40-0539</t>
  </si>
  <si>
    <t>Informe recursos ecosistemas marinos (RP)</t>
  </si>
  <si>
    <t>477-010-40-0538</t>
  </si>
  <si>
    <t>477-010-40-0540</t>
  </si>
  <si>
    <t xml:space="preserve">          477-010-40-0540</t>
  </si>
  <si>
    <t>Informe recursos ecosistemas marinos (RP CMDIC)</t>
  </si>
  <si>
    <t xml:space="preserve">    Relaciones entre Ecosistemas y su Medio Físico</t>
  </si>
  <si>
    <t>Relaciones entre Ecosistemas y su Medio Físico Informe (RB)</t>
  </si>
  <si>
    <t>477-010-40-0542, 477-010-40-0043, 477-010-40-0047, 477-010-40-0055, 477-010-40-0071</t>
  </si>
  <si>
    <t xml:space="preserve">      477-010-40-0542</t>
  </si>
  <si>
    <t>Relaciones entre Ecosistemas y su Medio Físico Informe (RB CMDIC)</t>
  </si>
  <si>
    <t>477-010-40-0541</t>
  </si>
  <si>
    <t>477-010-40-0543</t>
  </si>
  <si>
    <t xml:space="preserve">      477-010-40-0543</t>
  </si>
  <si>
    <t>Relaciones entre Ecosistemas y su Medio Físico Informe (RP)</t>
  </si>
  <si>
    <t>477-010-40-0542</t>
  </si>
  <si>
    <t>477-010-40-0544</t>
  </si>
  <si>
    <t xml:space="preserve">      477-010-40-0544</t>
  </si>
  <si>
    <t>Relaciones entre Ecosistemas y su Medio Físico Informe (RP CMDIC)</t>
  </si>
  <si>
    <t xml:space="preserve">    Ruido y vibración medio Marino</t>
  </si>
  <si>
    <t xml:space="preserve">      Preparación Campaña</t>
  </si>
  <si>
    <t>Preparación de campaña de terreno Ruido y vibración medio Marino</t>
  </si>
  <si>
    <t>H-CMDIC-002, HCONT-008</t>
  </si>
  <si>
    <t>477-010-40-0546, 477-010-40-0532</t>
  </si>
  <si>
    <t>Ruido y vibración Trabajos de Terreno invierno</t>
  </si>
  <si>
    <t>477-010-40-0547</t>
  </si>
  <si>
    <t>Ruido y vibración medio Marino Informe (RB)</t>
  </si>
  <si>
    <t>477-010-40-0546</t>
  </si>
  <si>
    <t>477-010-40-0548, 477-010-40-0043, 477-010-40-0047, 477-010-40-0055, 477-010-40-0071</t>
  </si>
  <si>
    <t xml:space="preserve">        477-010-40-0548</t>
  </si>
  <si>
    <t>Ruido y vibración medio Marino Informe (RB CMDIC)</t>
  </si>
  <si>
    <t>477-010-40-0549</t>
  </si>
  <si>
    <t xml:space="preserve">        477-010-40-0549</t>
  </si>
  <si>
    <t>Ruido y vibración medio Marino Informe (RP)</t>
  </si>
  <si>
    <t>477-010-40-0548</t>
  </si>
  <si>
    <t>477-010-40-0550</t>
  </si>
  <si>
    <t xml:space="preserve">        477-010-40-0550</t>
  </si>
  <si>
    <t>Ruido y vibración medio Marino Informe (RP CMDIC)</t>
  </si>
  <si>
    <t xml:space="preserve">    Uso del Territorio</t>
  </si>
  <si>
    <t>Uso del Territorio Informe (RA)</t>
  </si>
  <si>
    <t>H-CMDIC-004</t>
  </si>
  <si>
    <t>477-010-40-0552, 477-010-40-0043, 477-010-40-0047, 477-010-40-0055, 477-010-40-0071</t>
  </si>
  <si>
    <t xml:space="preserve">      477-010-40-0551_1</t>
  </si>
  <si>
    <t>Uso del Territorio Informe (RB)</t>
  </si>
  <si>
    <t>477-010-40-0551</t>
  </si>
  <si>
    <t>477-010-40-0553</t>
  </si>
  <si>
    <t xml:space="preserve">      477-010-40-0552</t>
  </si>
  <si>
    <t>Uso del Territorio Informe (RB CMDIC)</t>
  </si>
  <si>
    <t>477-010-40-0552</t>
  </si>
  <si>
    <t>477-010-40-0554</t>
  </si>
  <si>
    <t xml:space="preserve">      477-010-40-0553</t>
  </si>
  <si>
    <t>Uso del Territorio Informe (RP)</t>
  </si>
  <si>
    <t xml:space="preserve">      477-010-40-0554</t>
  </si>
  <si>
    <t>Uso del Territorio Informe (RP CMDIC)</t>
  </si>
  <si>
    <t xml:space="preserve">    Medio Humano</t>
  </si>
  <si>
    <t xml:space="preserve">      Hito</t>
  </si>
  <si>
    <t xml:space="preserve">        H-CMDIC-004</t>
  </si>
  <si>
    <t>Hito CMDIC: Estrategia de Acercamiento Linea de Base Medio Humano</t>
  </si>
  <si>
    <t>477-010-40-0551, 477-010-40-0555, 477-010-40-0562, 477-010-40-0558</t>
  </si>
  <si>
    <t xml:space="preserve">      Estudio Antropológico (por GHPPI)</t>
  </si>
  <si>
    <t xml:space="preserve">        Estudio Antropológico (1) Yabricollita y Caya - 477-PRI24045-001-010-IN-0337</t>
  </si>
  <si>
    <t xml:space="preserve">        Estudio Antropológico (2) Sallihuinca</t>
  </si>
  <si>
    <t xml:space="preserve">        Estudio Antropológico (3) Chusquina y Huari Plaza - 477-PRI24045-001-010-IN-0342</t>
  </si>
  <si>
    <t xml:space="preserve">        Estudio Antropológico (4) Asociación Indígena Naciente Collahuasi - 477-PRI24045-001-010-IN-0339</t>
  </si>
  <si>
    <t xml:space="preserve">        Estudio Antropológico (5) Familia Vicentelo de Tamentica - 477-PRI24045-001-010-IN-0341</t>
  </si>
  <si>
    <t xml:space="preserve">        Estudio Antropológico (6) Familia Ayavire-Vilches de Chiclla - 477-PRI24045-001-010-IN-0338</t>
  </si>
  <si>
    <t xml:space="preserve">        Estudio Antropológico (7) Familia Segovia de Copaquire - 477-PRI24045-001-010-IN-0340</t>
  </si>
  <si>
    <t xml:space="preserve">        Estudio Antropológico (8) Chiglla</t>
  </si>
  <si>
    <t>Preparación de campaña de terreno Estudio Antropológico (8) Chiglla</t>
  </si>
  <si>
    <t>Trabajo de terreno Estudio Antropológico (8) Chiglla</t>
  </si>
  <si>
    <t>Transcripciones Estudio Antropológico (8) Chiglla</t>
  </si>
  <si>
    <t>Estudio Antropológico Informe (RB) (8) Chiglla</t>
  </si>
  <si>
    <t>Estudio Antropológico Informe (RB CMDIC) (8) Chiglla</t>
  </si>
  <si>
    <t>Estudio Antropológico Informe (RP) (8) Chiglla</t>
  </si>
  <si>
    <t>Estudio Antropológico Informe (RP CMDIC) (8) Chiglla</t>
  </si>
  <si>
    <t xml:space="preserve">        Estudio Antropológico (9) - Familia Apala Ramos</t>
  </si>
  <si>
    <t xml:space="preserve">        Estudio Antropológico (10)</t>
  </si>
  <si>
    <t xml:space="preserve">        Estudio Antropológico (11)</t>
  </si>
  <si>
    <t xml:space="preserve">        Estudio Antropológico (12)</t>
  </si>
  <si>
    <t xml:space="preserve">        Estudio Antropológico (13)</t>
  </si>
  <si>
    <t xml:space="preserve">        Estudio Antropológico (14)</t>
  </si>
  <si>
    <t xml:space="preserve">        Estudio Antropológico (15)</t>
  </si>
  <si>
    <t xml:space="preserve">        Estudio Antropológico (16)</t>
  </si>
  <si>
    <t xml:space="preserve">        Estudio Antropológico (17)</t>
  </si>
  <si>
    <t xml:space="preserve">        Estudio Antropológico (18)</t>
  </si>
  <si>
    <t xml:space="preserve">        Estudio Antropológico (19)</t>
  </si>
  <si>
    <t xml:space="preserve">        Estudio Antropológico (20)</t>
  </si>
  <si>
    <t xml:space="preserve">        Estudio Antropológico (21)</t>
  </si>
  <si>
    <t xml:space="preserve">        Estudio Antropológico (22)</t>
  </si>
  <si>
    <t xml:space="preserve">        Estudio Antropológico (23)</t>
  </si>
  <si>
    <t xml:space="preserve">        Estudio Antropológico (24)</t>
  </si>
  <si>
    <t xml:space="preserve">        Estudio Antropológico (25)</t>
  </si>
  <si>
    <t xml:space="preserve">        Estudio Antropológico (26)</t>
  </si>
  <si>
    <t xml:space="preserve">        Estudio Antropológico (27)</t>
  </si>
  <si>
    <t xml:space="preserve">        Estudio Antropológico (28)</t>
  </si>
  <si>
    <t xml:space="preserve">        Estudio Antropológico (29)</t>
  </si>
  <si>
    <t xml:space="preserve">        Estudio Antropológico (30)</t>
  </si>
  <si>
    <t xml:space="preserve">      Grupos Humanos No Indígenas</t>
  </si>
  <si>
    <t>Preparación de campaña de terreno Grupos Humanos No Indígenas</t>
  </si>
  <si>
    <t>477-010-40-0563</t>
  </si>
  <si>
    <t>477-010-40-0562</t>
  </si>
  <si>
    <t>477-010-40-0564, 477-010-40-0568, 477-010-40-0599</t>
  </si>
  <si>
    <t>Grupos Humanos No Indígenas Informe (RB)</t>
  </si>
  <si>
    <t>477-010-40-0565, 477-010-40-0043, 477-010-40-0047, 477-010-40-0055, 477-010-40-0071, 477-010-40-0199, 477-010-40-0203</t>
  </si>
  <si>
    <t xml:space="preserve">        477-010-40-0565</t>
  </si>
  <si>
    <t>Grupos Humanos No Indígenas Informe (RB CMDIC)</t>
  </si>
  <si>
    <t>477-010-40-0564</t>
  </si>
  <si>
    <t>477-010-40-0566</t>
  </si>
  <si>
    <t xml:space="preserve">        477-010-40-0566</t>
  </si>
  <si>
    <t>Grupos Humanos No Indígenas Informe (RP)</t>
  </si>
  <si>
    <t>477-010-40-0565</t>
  </si>
  <si>
    <t>477-010-40-0567</t>
  </si>
  <si>
    <t xml:space="preserve">        477-010-40-0567</t>
  </si>
  <si>
    <t>Grupos Humanos No Indígenas Informe (RP CMDIC)</t>
  </si>
  <si>
    <t>477-010-40-0045, 477-010-40-0049, 477-010-40-0057, 477-010-40-0073, 477-010-40-0201, 477-010-40-0205</t>
  </si>
  <si>
    <t xml:space="preserve">    Caracterización Vial</t>
  </si>
  <si>
    <t>Preparación de campaña de terreno Caracterización Vial</t>
  </si>
  <si>
    <t>477-010-40-0569</t>
  </si>
  <si>
    <t>Trabajo de terreno Caracterización Vial</t>
  </si>
  <si>
    <t>477-010-40-0568</t>
  </si>
  <si>
    <t>477-010-40-0570</t>
  </si>
  <si>
    <t>Caracterización Vial Informe (RB)</t>
  </si>
  <si>
    <t>477-010-40-0571, 477-010-40-0043, 477-010-40-0047, 477-010-40-0055, 477-010-40-0071</t>
  </si>
  <si>
    <t xml:space="preserve">      477-010-40-0571</t>
  </si>
  <si>
    <t>Caracterización Vial Informe (RB CMDIC)</t>
  </si>
  <si>
    <t>477-010-40-0572</t>
  </si>
  <si>
    <t xml:space="preserve">      477-010-40-0572</t>
  </si>
  <si>
    <t>Caracterización Vial Informe (RP)</t>
  </si>
  <si>
    <t>477-010-40-0571</t>
  </si>
  <si>
    <t>477-010-40-0573</t>
  </si>
  <si>
    <t xml:space="preserve">      477-010-40-0573</t>
  </si>
  <si>
    <t>Caracterización Vial Informe (RP CMDIC)</t>
  </si>
  <si>
    <t>477-010-40-0308, 477-010-40-0045, 477-010-40-0049, 477-010-40-0057, 477-010-40-0073</t>
  </si>
  <si>
    <t xml:space="preserve">    Arqueología Submarina</t>
  </si>
  <si>
    <t>Preparación de campaña de terreno Arqueología Submarina</t>
  </si>
  <si>
    <t>477-010-40-0575</t>
  </si>
  <si>
    <t>Trabajos de Terreno Arqueología Submarina</t>
  </si>
  <si>
    <t>477-010-40-0574</t>
  </si>
  <si>
    <t>477-010-40-0576</t>
  </si>
  <si>
    <t>Arqueología Submarina Informe (RB)</t>
  </si>
  <si>
    <t>477-010-40-0577, 477-010-40-0043, 477-010-40-0047, 477-010-40-0055, 477-010-40-0071</t>
  </si>
  <si>
    <t xml:space="preserve">      477-010-40-0577</t>
  </si>
  <si>
    <t>Arqueología Submarina Informe (RB CMDIC)</t>
  </si>
  <si>
    <t>477-010-40-0578</t>
  </si>
  <si>
    <t xml:space="preserve">      477-010-40-0578</t>
  </si>
  <si>
    <t>Arqueología Submarina Informe (RP)</t>
  </si>
  <si>
    <t>477-010-40-0577</t>
  </si>
  <si>
    <t>477-010-40-0579</t>
  </si>
  <si>
    <t xml:space="preserve">      477-010-40-0579</t>
  </si>
  <si>
    <t>Arqueología Submarina Informe (RP CMDIC)</t>
  </si>
  <si>
    <t xml:space="preserve">    Luminosidad</t>
  </si>
  <si>
    <t>Preparación de campaña de terreno Luminosidad</t>
  </si>
  <si>
    <t>477-010-40-0581</t>
  </si>
  <si>
    <t>Trabajos de Terreno Luminosidad</t>
  </si>
  <si>
    <t>477-010-40-0580</t>
  </si>
  <si>
    <t>477-010-40-0582</t>
  </si>
  <si>
    <t>Luminosidad Informe (RB)</t>
  </si>
  <si>
    <t>477-010-40-0583, 477-010-40-0043, 477-010-40-0047, 477-010-40-0055, 477-010-40-0071</t>
  </si>
  <si>
    <t xml:space="preserve">      477-010-40-0583</t>
  </si>
  <si>
    <t>Luminosidad Informe (RB CMDIC)</t>
  </si>
  <si>
    <t>477-010-40-0584</t>
  </si>
  <si>
    <t xml:space="preserve">      477-010-40-0584</t>
  </si>
  <si>
    <t>Luminosidad Informe (RP)</t>
  </si>
  <si>
    <t>477-010-40-0583</t>
  </si>
  <si>
    <t>477-010-40-0585</t>
  </si>
  <si>
    <t xml:space="preserve">      477-010-40-0585</t>
  </si>
  <si>
    <t>Luminosidad Informe (RP CMDIC)</t>
  </si>
  <si>
    <t xml:space="preserve">  Otros</t>
  </si>
  <si>
    <t xml:space="preserve">    Proceso de Consulta Temprana (PCT)</t>
  </si>
  <si>
    <t xml:space="preserve">        H-CMDIC-005</t>
  </si>
  <si>
    <t>Hito CMDIC: Autorización CMDIC Convocatoria PCT</t>
  </si>
  <si>
    <t>477-010-40-0305, 477-010-40-0586, 477-010-40-0594</t>
  </si>
  <si>
    <t xml:space="preserve">      Estrategia</t>
  </si>
  <si>
    <t>Estrategia (RB)</t>
  </si>
  <si>
    <t>477-010-40-0587, 477-010-40-0590</t>
  </si>
  <si>
    <t xml:space="preserve">        477-010-40-0587</t>
  </si>
  <si>
    <t>Estrategia (RB CMDIC)</t>
  </si>
  <si>
    <t>477-010-40-0586</t>
  </si>
  <si>
    <t>477-010-40-0588</t>
  </si>
  <si>
    <t xml:space="preserve">        477-010-40-0588</t>
  </si>
  <si>
    <t>Estrategia (RP)</t>
  </si>
  <si>
    <t>477-010-40-0587</t>
  </si>
  <si>
    <t>477-010-40-0589</t>
  </si>
  <si>
    <t xml:space="preserve">        477-010-40-0589</t>
  </si>
  <si>
    <t>Estrategia (RP CMDIC)</t>
  </si>
  <si>
    <t>477-010-40-0592</t>
  </si>
  <si>
    <t xml:space="preserve">      Preparación y Plan Comunicaciones (Relatos y Discursos)</t>
  </si>
  <si>
    <t>Preparación y Plan Comunicaciones (Relatos y Discursos) (RB)</t>
  </si>
  <si>
    <t>477-010-40-0591</t>
  </si>
  <si>
    <t xml:space="preserve">        477-010-40-0591</t>
  </si>
  <si>
    <t>Preparación y Plan Comunicaciones (Relatos y Discursos) (RB CMDIC)</t>
  </si>
  <si>
    <t>477-010-40-0590</t>
  </si>
  <si>
    <t xml:space="preserve">        477-010-40-0592</t>
  </si>
  <si>
    <t>Preparación y Plan Comunicaciones (Relatos y Discursos) (RP)</t>
  </si>
  <si>
    <t>477-010-40-0591, 477-010-40-0589</t>
  </si>
  <si>
    <t>477-010-40-0593</t>
  </si>
  <si>
    <t xml:space="preserve">        477-010-40-0593</t>
  </si>
  <si>
    <t>Preparación y Plan Comunicaciones (Relatos y Discursos) (RP CMDIC)</t>
  </si>
  <si>
    <t>477-010-40-0598</t>
  </si>
  <si>
    <t xml:space="preserve">      Desarrollo contenidos y presentaciones</t>
  </si>
  <si>
    <t>477-010-40-0595</t>
  </si>
  <si>
    <t xml:space="preserve">      Plan de Difusión con Stakeholders Clave</t>
  </si>
  <si>
    <t>Plan de Difusión con Stakeholders Clave (RB)</t>
  </si>
  <si>
    <t>477-010-40-0594</t>
  </si>
  <si>
    <t>477-010-40-0596</t>
  </si>
  <si>
    <t xml:space="preserve">        477-010-40-0596</t>
  </si>
  <si>
    <t>Plan de Difusión con Stakeholders Clave (RB CMDIC)</t>
  </si>
  <si>
    <t>477-010-40-0597</t>
  </si>
  <si>
    <t xml:space="preserve">        477-010-40-0597</t>
  </si>
  <si>
    <t>Plan de Difusión con Stakeholders Clave (RP)</t>
  </si>
  <si>
    <t xml:space="preserve">        477-010-40-0598</t>
  </si>
  <si>
    <t>Plan de Difusión con Stakeholders Clave (RP CMDIC)</t>
  </si>
  <si>
    <t>477-010-40-0597, 477-010-40-0593</t>
  </si>
  <si>
    <t>477-010-40-0599</t>
  </si>
  <si>
    <t xml:space="preserve">      Presentaciones Técnicas, Talleres, Informes PCT</t>
  </si>
  <si>
    <t>477-010-40-0426, 477-010-40-0444, 477-010-40-0461, 477-010-40-0465, 477-010-40-0469, 477-010-40-0498, 477-010-40-0500, 477-010-40-0511, 477-010-40-0524, 477-010-40-0525, 477-010-40-0554, 477-010-40-0563, 477-010-40-0598</t>
  </si>
  <si>
    <t>477-010-40-0600</t>
  </si>
  <si>
    <t>Talleres presentación Proyecto y devolución de LB</t>
  </si>
  <si>
    <t>477-010-40-0601</t>
  </si>
  <si>
    <t>Talleres Evaluación de Impactos y discusión de Medidas</t>
  </si>
  <si>
    <t>477-010-40-0602</t>
  </si>
  <si>
    <t>Informes PCT (RB)</t>
  </si>
  <si>
    <t>477-010-40-0199, 477-010-40-0203</t>
  </si>
  <si>
    <t xml:space="preserve">        477-010-40-0602_02</t>
  </si>
  <si>
    <t>Informes PCT (RB CMDIC)</t>
  </si>
  <si>
    <t xml:space="preserve">        477-010-40-0602_03</t>
  </si>
  <si>
    <t>Informes PCT (RP)</t>
  </si>
  <si>
    <t xml:space="preserve">        477-010-40-0602_04</t>
  </si>
  <si>
    <t>Informes PCT (RP CMDIC)</t>
  </si>
  <si>
    <t xml:space="preserve">      Reunión PAC FORMAL</t>
  </si>
  <si>
    <t>Reunión PAC FORMAL (unitario) (RB)</t>
  </si>
  <si>
    <t>477-010-40-0604</t>
  </si>
  <si>
    <t xml:space="preserve">        477-010-40-0604</t>
  </si>
  <si>
    <t>Reunión PAC FORMAL (unitario) (RB CMDIC)</t>
  </si>
  <si>
    <t>477-010-40-0603</t>
  </si>
  <si>
    <t>477-010-40-0605</t>
  </si>
  <si>
    <t xml:space="preserve">        477-010-40-0605</t>
  </si>
  <si>
    <t>Reunión PAC FORMAL (unitario) (RP)</t>
  </si>
  <si>
    <t>477-010-40-0606</t>
  </si>
  <si>
    <t xml:space="preserve">        477-010-40-0606</t>
  </si>
  <si>
    <t>Reunión PAC FORMAL (unitario) (RP CMDIC)</t>
  </si>
  <si>
    <t xml:space="preserve">    EIA - Ingreso a SEIA</t>
  </si>
  <si>
    <t xml:space="preserve">      Apoyo estratégico cierre elaboración EIA</t>
  </si>
  <si>
    <t>HCONT-012</t>
  </si>
  <si>
    <t xml:space="preserve">      Edición EIA consolidado formato pdf y nativo</t>
  </si>
  <si>
    <t>Edición EIA consolidado formato pdf y nativo (RB)</t>
  </si>
  <si>
    <t>477-010-40-0043, 477-010-40-0048, 477-010-40-0055, 477-010-40-0035, 477-010-40-0214, H-ADIC-002, 477-010-40-0079, 477-010-40-0083, 477-010-40-0087, 477-010-40-0091, 477-010-40-0095, 477-010-40-0099, 477-010-40-0103, 477-010-40-0107, 477-010-40-0111, 477-010-40-0115, 477-010-40-0119, 477-010-40-0123, 477-010-40-0127, 477-010-40-0131, 477-010-40-0135, 477-010-40-0139, 477-010-40-0143, 477-010-40-0147, 477-010-40-0151, 477-010-40-0155, 477-010-40-0159, 477-010-40-0163, 477-010-40-0167, 477-010-40-0171, 477-010-40-0175, 477-010-40-0179</t>
  </si>
  <si>
    <t>477-010-40-0609</t>
  </si>
  <si>
    <t xml:space="preserve">        477-010-40-0609</t>
  </si>
  <si>
    <t>Edición EIA consolidado formato pdf y nativo (RB CMDIC)</t>
  </si>
  <si>
    <t xml:space="preserve">        477-010-40-0610</t>
  </si>
  <si>
    <t>Edición EIA consolidado formato pdf y nativo (RP)</t>
  </si>
  <si>
    <t>477-010-40-0609, 477-010-40-0046, 477-010-40-0050, 477-010-40-0058, 477-010-40-0038, 477-010-40-0082, 477-010-40-0086, 477-010-40-0090, 477-010-40-0094, 477-010-40-0098, 477-010-40-0102, 477-010-40-0106, 477-010-40-0110, 477-010-40-0114, 477-010-40-0118, 477-010-40-0122, 477-010-40-0126, 477-010-40-0130, 477-010-40-0134, 477-010-40-0138, 477-010-40-0142, 477-010-40-0146, 477-010-40-0150, 477-010-40-0154, 477-010-40-0158, 477-010-40-0162, 477-010-40-0166, 477-010-40-0170, 477-010-40-0174, 477-010-40-0178, 477-010-40-0182</t>
  </si>
  <si>
    <t xml:space="preserve">        477-010-40-0611</t>
  </si>
  <si>
    <t>Edición EIA consolidado formato pdf y nativo (RP CMDIC)</t>
  </si>
  <si>
    <t>477-010-40-0610, 477-010-40-0198</t>
  </si>
  <si>
    <t xml:space="preserve">      Ingreso electrónico del EIA al SEIA</t>
  </si>
  <si>
    <t>477-010-40-0611, 477-010-40-0210, HCONT-012</t>
  </si>
  <si>
    <t>HCONT-013, 477-010-40-0614, 477-010-40-0613</t>
  </si>
  <si>
    <t xml:space="preserve">      Edición e Impresión del EIA</t>
  </si>
  <si>
    <t xml:space="preserve">    EIA - Fase Final</t>
  </si>
  <si>
    <t xml:space="preserve">      Letreros que resuman el EIA (diseño y texto), según corresponda e indique el SEA</t>
  </si>
  <si>
    <t>Letreros que resuman el EIA (diseño y texto), según corresponda e indique el SEA (RB)</t>
  </si>
  <si>
    <t>477-010-40-0612, 477-010-40-0218</t>
  </si>
  <si>
    <t>477-010-40-0615</t>
  </si>
  <si>
    <t xml:space="preserve">        477-010-40-0615</t>
  </si>
  <si>
    <t>Letreros que resuman el EIA (diseño y texto), según corresponda e indique el SEA (RB CMDIC)</t>
  </si>
  <si>
    <t>477-010-40-0616</t>
  </si>
  <si>
    <t xml:space="preserve">        477-010-40-0616</t>
  </si>
  <si>
    <t>Letreros que resuman el EIA (diseño y texto), según corresponda e indique el SEA (RP)</t>
  </si>
  <si>
    <t>477-010-40-0617</t>
  </si>
  <si>
    <t xml:space="preserve">        477-010-40-0617</t>
  </si>
  <si>
    <t>Letreros que resuman el EIA (diseño y texto), según corresponda e indique el SEA (RP CMDIC)</t>
  </si>
  <si>
    <t xml:space="preserve">      PPT  presentación del EIA a autoridades</t>
  </si>
  <si>
    <t>PPT  presentación del EIA a autoridades (RB)</t>
  </si>
  <si>
    <t>HCONT-013</t>
  </si>
  <si>
    <t xml:space="preserve">      Revisión y sistematización de observaciones en oficios autoridades</t>
  </si>
  <si>
    <t>Revisión y sistematización de observaciones en oficios autoridades (RB)</t>
  </si>
  <si>
    <t>477-010-40-0617, HCONT-014</t>
  </si>
  <si>
    <t>477-010-40-0620, 477-010-40-0603</t>
  </si>
  <si>
    <t xml:space="preserve">        477-010-40-0620</t>
  </si>
  <si>
    <t>Revisión y sistematización de observaciones en oficios autoridades (RB CMDIC)</t>
  </si>
  <si>
    <t>477-010-40-0621</t>
  </si>
  <si>
    <t xml:space="preserve">        477-010-40-0621</t>
  </si>
  <si>
    <t>Revisión y sistematización de observaciones en oficios autoridades (RP)</t>
  </si>
  <si>
    <t>477-010-40-0620</t>
  </si>
  <si>
    <t>477-010-40-0622</t>
  </si>
  <si>
    <t xml:space="preserve">        477-010-40-0622</t>
  </si>
  <si>
    <t>Revisión y sistematización de observaciones en oficios autoridades (RP CMDIC)</t>
  </si>
  <si>
    <t xml:space="preserve">  TENDENCIAS</t>
  </si>
  <si>
    <t xml:space="preserve">    Tendencia 1 - Profesionales Control Operacional Terreno</t>
  </si>
  <si>
    <t xml:space="preserve">      477-010-40-0623</t>
  </si>
  <si>
    <t xml:space="preserve">      477-010-40-0624</t>
  </si>
  <si>
    <t xml:space="preserve">    Tendencia 2 - Profesionales para Supervisión de Terreno</t>
  </si>
  <si>
    <t xml:space="preserve">      477-010-40-0625</t>
  </si>
  <si>
    <t xml:space="preserve">      477-010-40-0626</t>
  </si>
  <si>
    <t xml:space="preserve">    Tendencia 3 - Campañas Complementarias Estacionales de Fauna Invertebrada</t>
  </si>
  <si>
    <t xml:space="preserve">      Campaña Invierno Fauna Invertebrada</t>
  </si>
  <si>
    <t xml:space="preserve">      Campaña Primavera Fauna Invertebrada</t>
  </si>
  <si>
    <t xml:space="preserve">      Campaña Verano Fauna Invertebrada</t>
  </si>
  <si>
    <t xml:space="preserve">    Tendencia 4 - Campañas Complementarias Estacionales de Ecosistemas Acuáticos Continentales</t>
  </si>
  <si>
    <t xml:space="preserve">      Campaña Primavera Ecosistemas Acuáticos Continentales</t>
  </si>
  <si>
    <t xml:space="preserve">      Campaña Verano Ecosistemas Acuáticos Continentales</t>
  </si>
  <si>
    <t xml:space="preserve">      Campaña Otoño Ecosistemas Acuáticos Continentales</t>
  </si>
  <si>
    <t xml:space="preserve">    Tendencia 5 - Esfuerzos de Terreno Adicional (Aspectos Bióticos), Campaña 2025</t>
  </si>
  <si>
    <t xml:space="preserve">      Plantas</t>
  </si>
  <si>
    <t xml:space="preserve">        Estación de Otoño Plantas</t>
  </si>
  <si>
    <t xml:space="preserve">          477-010-40-0672</t>
  </si>
  <si>
    <t xml:space="preserve">          477-010-40-0673</t>
  </si>
  <si>
    <t xml:space="preserve">          477-010-40-0674</t>
  </si>
  <si>
    <t xml:space="preserve">          477-010-40-0675</t>
  </si>
  <si>
    <t xml:space="preserve">        Estación de Invierno Plantas</t>
  </si>
  <si>
    <t xml:space="preserve">          477-010-40-0676</t>
  </si>
  <si>
    <t xml:space="preserve">          477-010-40-0677</t>
  </si>
  <si>
    <t xml:space="preserve">          477-010-40-0678</t>
  </si>
  <si>
    <t xml:space="preserve">          477-010-40-0679</t>
  </si>
  <si>
    <t xml:space="preserve">        Estación de Primavera Plantas</t>
  </si>
  <si>
    <t xml:space="preserve">          477-010-40-0680</t>
  </si>
  <si>
    <t xml:space="preserve">          477-010-40-0681</t>
  </si>
  <si>
    <t xml:space="preserve">          477-010-40-0682</t>
  </si>
  <si>
    <t xml:space="preserve">          477-010-40-0683</t>
  </si>
  <si>
    <t xml:space="preserve">      Hongos y Líquenes</t>
  </si>
  <si>
    <t xml:space="preserve">        Estación de invierno Hongos y Líquenes</t>
  </si>
  <si>
    <t xml:space="preserve">          477-010-40-0684</t>
  </si>
  <si>
    <t xml:space="preserve">          477-010-40-0685</t>
  </si>
  <si>
    <t xml:space="preserve">          477-010-40-0686</t>
  </si>
  <si>
    <t xml:space="preserve">          477-010-40-0687</t>
  </si>
  <si>
    <t xml:space="preserve">        Estación de primavera Hongos y Líquenes</t>
  </si>
  <si>
    <t xml:space="preserve">          477-010-40-0688</t>
  </si>
  <si>
    <t xml:space="preserve">          477-010-40-0689</t>
  </si>
  <si>
    <t xml:space="preserve">          477-010-40-0690</t>
  </si>
  <si>
    <t xml:space="preserve">          477-010-40-0691</t>
  </si>
  <si>
    <t xml:space="preserve">      Animales Silvestres</t>
  </si>
  <si>
    <t xml:space="preserve">        Estación de Otoño Animales Silvestres</t>
  </si>
  <si>
    <t xml:space="preserve">          477-010-40-0692</t>
  </si>
  <si>
    <t xml:space="preserve">          477-010-40-0693</t>
  </si>
  <si>
    <t xml:space="preserve">          477-010-40-0694</t>
  </si>
  <si>
    <t xml:space="preserve">          477-010-40-0695</t>
  </si>
  <si>
    <t xml:space="preserve">        Estación de Invierno Animales Silvestres</t>
  </si>
  <si>
    <t xml:space="preserve">          477-010-40-0696</t>
  </si>
  <si>
    <t xml:space="preserve">          477-010-40-0697</t>
  </si>
  <si>
    <t xml:space="preserve">          477-010-40-0698</t>
  </si>
  <si>
    <t xml:space="preserve">          477-010-40-0699</t>
  </si>
  <si>
    <t xml:space="preserve">        Estación de Primavera Animales Silvestres</t>
  </si>
  <si>
    <t xml:space="preserve">          477-010-40-0700</t>
  </si>
  <si>
    <t xml:space="preserve">          477-010-40-0701</t>
  </si>
  <si>
    <t xml:space="preserve">          477-010-40-0702</t>
  </si>
  <si>
    <t xml:space="preserve">          477-010-40-0703</t>
  </si>
  <si>
    <t xml:space="preserve">      Ecosistemas Acuáticos Continentales</t>
  </si>
  <si>
    <t xml:space="preserve">        Estación de Invierno Ecosistemas Acuáticos Continentales</t>
  </si>
  <si>
    <t xml:space="preserve">          477-010-40-0704</t>
  </si>
  <si>
    <t xml:space="preserve">          477-010-40-0705</t>
  </si>
  <si>
    <t xml:space="preserve">          477-010-40-0706</t>
  </si>
  <si>
    <t xml:space="preserve">          477-010-40-0707</t>
  </si>
  <si>
    <t xml:space="preserve">          477-010-40-0708</t>
  </si>
  <si>
    <t xml:space="preserve">        Estación de Primavera Ecosistemas Acuáticos Continentales</t>
  </si>
  <si>
    <t xml:space="preserve">          477-010-40-0709</t>
  </si>
  <si>
    <t xml:space="preserve">          477-010-40-0710</t>
  </si>
  <si>
    <t xml:space="preserve">          477-010-40-0711</t>
  </si>
  <si>
    <t xml:space="preserve">          477-010-40-0712</t>
  </si>
  <si>
    <t xml:space="preserve">          477-010-40-0713</t>
  </si>
  <si>
    <t xml:space="preserve">    Tendencia 6 - Trazado Alternativo LTE</t>
  </si>
  <si>
    <t xml:space="preserve">        Estación Primavera Plantas</t>
  </si>
  <si>
    <t xml:space="preserve">          477-010-40-0714</t>
  </si>
  <si>
    <t xml:space="preserve">          477-010-40-0715</t>
  </si>
  <si>
    <t xml:space="preserve">          477-010-40-0716</t>
  </si>
  <si>
    <t xml:space="preserve">          477-010-40-0717</t>
  </si>
  <si>
    <t xml:space="preserve">        Estación Verano Plantas</t>
  </si>
  <si>
    <t xml:space="preserve">          477-010-40-0718</t>
  </si>
  <si>
    <t xml:space="preserve">          477-010-40-0719</t>
  </si>
  <si>
    <t xml:space="preserve">          477-010-40-0720</t>
  </si>
  <si>
    <t xml:space="preserve">          477-010-40-0721</t>
  </si>
  <si>
    <t xml:space="preserve">        Estación Primavera Hongos y Líquenes</t>
  </si>
  <si>
    <t xml:space="preserve">          477-010-40-0722</t>
  </si>
  <si>
    <t xml:space="preserve">          477-010-40-0723</t>
  </si>
  <si>
    <t xml:space="preserve">          477-010-40-0724</t>
  </si>
  <si>
    <t xml:space="preserve">          477-010-40-0725</t>
  </si>
  <si>
    <t xml:space="preserve">        Estación Verano Hongos y Líquenes</t>
  </si>
  <si>
    <t xml:space="preserve">          477-010-40-0726</t>
  </si>
  <si>
    <t xml:space="preserve">          477-010-40-0727</t>
  </si>
  <si>
    <t xml:space="preserve">          477-010-40-0728</t>
  </si>
  <si>
    <t xml:space="preserve">          477-010-40-0729</t>
  </si>
  <si>
    <t xml:space="preserve">        Estación Primavera Animales Silvestres</t>
  </si>
  <si>
    <t xml:space="preserve">          477-010-40-0730</t>
  </si>
  <si>
    <t xml:space="preserve">          477-010-40-0731</t>
  </si>
  <si>
    <t xml:space="preserve">          477-010-40-0732</t>
  </si>
  <si>
    <t xml:space="preserve">          477-010-40-0733</t>
  </si>
  <si>
    <t xml:space="preserve">        Estación Verano Animales Silvestres</t>
  </si>
  <si>
    <t xml:space="preserve">          477-010-40-0734</t>
  </si>
  <si>
    <t xml:space="preserve">          477-010-40-0735</t>
  </si>
  <si>
    <t xml:space="preserve">          477-010-40-0736</t>
  </si>
  <si>
    <t xml:space="preserve">          477-010-40-0737</t>
  </si>
  <si>
    <t xml:space="preserve">      Arqueología</t>
  </si>
  <si>
    <t xml:space="preserve">        Prospección Superficial e Informe Arqueología</t>
  </si>
  <si>
    <t xml:space="preserve">          477-010-40-0738</t>
  </si>
  <si>
    <t xml:space="preserve">          477-010-40-0739</t>
  </si>
  <si>
    <t xml:space="preserve">          477-010-40-0740</t>
  </si>
  <si>
    <t xml:space="preserve">          477-010-40-0741</t>
  </si>
  <si>
    <t xml:space="preserve">    Tendencia 8 - Control Operacional en Terreno</t>
  </si>
  <si>
    <t xml:space="preserve">      477-010-40-0742</t>
  </si>
  <si>
    <t xml:space="preserve">      477-010-40-0743</t>
  </si>
  <si>
    <t>Ruido y Vibraciones</t>
  </si>
  <si>
    <t>Reuniones de Coordinación Inicial</t>
  </si>
  <si>
    <t>Plan de trabajo</t>
  </si>
  <si>
    <t>Proceso de acreditación</t>
  </si>
  <si>
    <t>Logística</t>
  </si>
  <si>
    <t>Reuniones de Coordinación Final</t>
  </si>
  <si>
    <t>Coordinación Final</t>
  </si>
  <si>
    <t>Semanal (35 de 49)</t>
  </si>
  <si>
    <t xml:space="preserve">    Tendencia 9 - Brigada Canina</t>
  </si>
  <si>
    <t xml:space="preserve">        477-010-40-0744</t>
  </si>
  <si>
    <t>Preparación de campaña - Brigada Canina</t>
  </si>
  <si>
    <t xml:space="preserve">        477-010-40-0745</t>
  </si>
  <si>
    <t>Trabajos en terreno - Brigada Canina</t>
  </si>
  <si>
    <t xml:space="preserve">        477-010-40-0746</t>
  </si>
  <si>
    <t>Procesamiento de información de terreno - Brigada Canina</t>
  </si>
  <si>
    <t xml:space="preserve">        477-010-40-0747</t>
  </si>
  <si>
    <t>Informe - Brigada Canina</t>
  </si>
  <si>
    <t xml:space="preserve">    Tendencia 10 - Campaña de Verano Área de Estudio</t>
  </si>
  <si>
    <t>Preparación de campaña Verano Área Estudio - Plantas</t>
  </si>
  <si>
    <t>Trabajos en terreno Verano Área Estudio - Plantas</t>
  </si>
  <si>
    <t>Procesamiento de información de terreno Verano Área Estudio - Plantas</t>
  </si>
  <si>
    <t>Informe Verano Área Estudio - Plantas</t>
  </si>
  <si>
    <t>Preparación de campaña Verano Área Estudio - Hongos y Líquenes</t>
  </si>
  <si>
    <t>Trabajos en terreno Verano Área Estudio - Hongos y Líquenes</t>
  </si>
  <si>
    <t>Procesamiento de información de terreno Verano Área Estudio - Hongos y Líquenes</t>
  </si>
  <si>
    <t>Informe Verano Área Estudio - Hongos y Líquenes</t>
  </si>
  <si>
    <t>Preparación de campaña Verano Área Estudio - Animales Silvestres</t>
  </si>
  <si>
    <t>Trabajos en terreno Verano Área Estudio - Animales Silvestres</t>
  </si>
  <si>
    <t>Procesamiento de información de terreno Verano Área Estudio - Animales Silvestres</t>
  </si>
  <si>
    <t>Informe Verano Área Estudio - Animales Silvestres</t>
  </si>
  <si>
    <t xml:space="preserve">      Ecosistemas Acuáticos</t>
  </si>
  <si>
    <t>Preparación de campaña Verano Área Estudio - Ecosistemas Acuáticos</t>
  </si>
  <si>
    <t>Trabajos en terreno - Ecosistemas Acuáticos</t>
  </si>
  <si>
    <t>Procesamiento de información de terreno - Ecosistemas Acuáticos</t>
  </si>
  <si>
    <t>Análisis de laboratorio - Ecosistemas Acuáticos</t>
  </si>
  <si>
    <t>Informe - Ecosistemas Acuáticos</t>
  </si>
  <si>
    <t>Tendencia 9 - Brigada Canina</t>
  </si>
  <si>
    <t>Tendencia 10 - Campaña de Verano Área de Estudio</t>
  </si>
  <si>
    <t>Ecosistemas Acuáticos</t>
  </si>
  <si>
    <t>1.- mar-2026
2.- abr-2026
3.- dic-2025
4.- jun-2026</t>
  </si>
  <si>
    <t>1.- WSP
2.- WSP</t>
  </si>
  <si>
    <t>1.- 20-mar-2026
2.- 17-abr-2026</t>
  </si>
  <si>
    <t>CMDIC-TRN-000307</t>
  </si>
  <si>
    <t>477-PRI24045-001-010-IN-0326 - 0327</t>
  </si>
  <si>
    <t>477-PRI24045-001-010-IN-0328 - 0329</t>
  </si>
  <si>
    <t>MCO0019-J-00010-MA-REP-0330 al 0333</t>
  </si>
  <si>
    <t xml:space="preserve">        477-010-40-0748</t>
  </si>
  <si>
    <t xml:space="preserve">        477-010-40-0749</t>
  </si>
  <si>
    <t xml:space="preserve">        477-010-40-0750</t>
  </si>
  <si>
    <t xml:space="preserve">        477-010-40-0751</t>
  </si>
  <si>
    <t xml:space="preserve">        477-010-40-0752</t>
  </si>
  <si>
    <t xml:space="preserve">        477-010-40-0753</t>
  </si>
  <si>
    <t xml:space="preserve">        477-010-40-0754</t>
  </si>
  <si>
    <t xml:space="preserve">        477-010-40-0755</t>
  </si>
  <si>
    <t xml:space="preserve">        477-010-40-0756</t>
  </si>
  <si>
    <t xml:space="preserve">        477-010-40-0757</t>
  </si>
  <si>
    <t xml:space="preserve">        477-010-40-0758</t>
  </si>
  <si>
    <t xml:space="preserve">        477-010-40-0759</t>
  </si>
  <si>
    <t xml:space="preserve">        477-010-40-0760</t>
  </si>
  <si>
    <t xml:space="preserve">        477-010-40-0761</t>
  </si>
  <si>
    <t xml:space="preserve">        477-010-40-0762</t>
  </si>
  <si>
    <t xml:space="preserve">        477-010-40-0763</t>
  </si>
  <si>
    <t xml:space="preserve">        477-010-40-0764</t>
  </si>
  <si>
    <t>Semanal (45 de 125)</t>
  </si>
  <si>
    <t>Semanal (54 de 125)</t>
  </si>
  <si>
    <t>Contrato N° PRI24045 LB R1 DD 16-abr-26</t>
  </si>
  <si>
    <t>14-May-26*</t>
  </si>
  <si>
    <t xml:space="preserve">    Tendencia 12 - Campaña Biótica Complementaria Otoño</t>
  </si>
  <si>
    <t xml:space="preserve">        477-010-40-0765</t>
  </si>
  <si>
    <t>Preparación de campaña biótica complementaria otoño - Plantas</t>
  </si>
  <si>
    <t xml:space="preserve">        477-010-40-0766</t>
  </si>
  <si>
    <t>Trabajos en terreno biótica complementaria otoño - Plantas</t>
  </si>
  <si>
    <t xml:space="preserve">        477-010-40-0767</t>
  </si>
  <si>
    <t>Procesamiento de información de terreno biótica complementaria otoño - Plantas</t>
  </si>
  <si>
    <t xml:space="preserve">        477-010-40-0768</t>
  </si>
  <si>
    <t>Preparación de campaña biótica complementaria otoño - Hongos y Líquenes</t>
  </si>
  <si>
    <t xml:space="preserve">        477-010-40-0769</t>
  </si>
  <si>
    <t>Trabajos en terreno biótica complementaria otoño - Hongos y Líquenes</t>
  </si>
  <si>
    <t xml:space="preserve">        477-010-40-0770</t>
  </si>
  <si>
    <t>Procesamiento de información de terreno biótica complementaria otoño - Hongos y Líquenes</t>
  </si>
  <si>
    <t xml:space="preserve">        477-010-40-0771</t>
  </si>
  <si>
    <t>Preparación de campaña biótica complementaria otoño - Animales Silvestres</t>
  </si>
  <si>
    <t xml:space="preserve">        477-010-40-0772</t>
  </si>
  <si>
    <t>Trabajos en terreno biótica complementaria otoño - Animales Silvestres</t>
  </si>
  <si>
    <t xml:space="preserve">        477-010-40-0773</t>
  </si>
  <si>
    <t>Procesamiento de información de terreno biótica complementaria otoño - Animales Silvestres</t>
  </si>
  <si>
    <t>Tendencia 12 - Campaña Biótica Complementaria Otoño</t>
  </si>
  <si>
    <t>PR1+TD5+6+8+9+10+12</t>
  </si>
  <si>
    <r>
      <rPr>
        <sz val="10"/>
        <rFont val="Arial"/>
        <family val="2"/>
      </rPr>
      <t>Motivo Desviación:
1.- Actividades de Gestión del Proyecto (-0,6%): Hasta la fecha se han realizado 17 reuniones técnicas, lo que representa un avance del 23,6% en esta actividad, considerando que el total programado es de 72 reuniones a ejecutarse hasta diciembre de 2026 y llevamos 45 reuniones contractuales, lo que representa un 36% de avance, de un total de 125 reuniones programadas.
2.- Cap. 10 - Plan de cumplimiento de la legislación ambiental aplicable y PAS 119 Pesca investig. Aguas Marinas (-0,1%): La fecha de elaboración de estos documentos fue actualizada en el programa R2 preliminar
3.- Estudio de Olores - (-0,2%): Inicio pendiente a la espera del proyecto definitivo.
4.- Estudios Específicos - levantamiento en terreno solicitud excepcional cuenca 1 y 2, Definición sitios de compensación y/o relocalización (-1,5%): Actividad proyectada para ser ejecutada con posterioridad.
5.- Clima y Meteorología / Calidad del Aire (-0,6%): Atraso en el desarrollo de informes (RA), por falta de antecedentes necesarios para el inicio del documento.
6.- Suelos (-0,1%): Trabajos de terreno iniciará el 21/abr/26.
7.- Animales Silvestres (0,1%): Elaboración y envío de informes sobre campañas estacionales bióticas.
8.- Paisaje (-0,2%): Segunda parte de la campaña ejecutada, inicia elaboración de informe.
9.- Atractivos Naturales o Culturales y sus Interrelaciones (Turismo) (-0,4%): Campaña detenida ya que requiere interacción con operadores turísticos que potencialmente podrían ser parte de alguna comunidad, por lo que se encuentra sujeta a la activación de la campaña de Medio Humano.
10.- Geología, Geomorfología, Riesgos Geológicos y Geomorfológicos (-0,1%): Esta actividad se atrasó en su inicio debido a la falta de información para su elaboración. Se encuentra en desarrollo.
11.- Arqueología (-1,0%): Está pendiente trabajos de terreno arqueología (campaña prospecciones - 3) y el inicio de la ejecución de pozos de sondeo.
12.- Ecosistemas Acuáticos Marinos - Informe (RB) - Recursos hídricos marinos (campaña invierno y verano) (-0,3%): Informe de campañas en desarrollo.
13.- Medio Humano - Estudio Antropológico (por GHPPI) (-2,0%): Los trabajos de Medio Humano se encuentran suspendidos hasta contar con un relato que integre la DIA 3 y el EIA ACP.
14.- Medio Humano - Grupos Humanos no Indígenas (-1,3%): Los trabajos de Medio Humano se encuentran suspendidos hasta contar con un relato que integre la DIA 3 y el EIA ACP.
15.- Caracterización Vial (-0,4%): Terreno detenido por definición de proyecto definitivo</t>
    </r>
    <r>
      <rPr>
        <sz val="10"/>
        <color rgb="FFFF0000"/>
        <rFont val="Arial"/>
        <family val="2"/>
      </rPr>
      <t xml:space="preserve">
</t>
    </r>
    <r>
      <rPr>
        <sz val="10"/>
        <rFont val="Arial"/>
        <family val="2"/>
      </rPr>
      <t xml:space="preserve">16.- Proceso de Consulta Temprana (PCT) (-1,2%): Esta actividad se encuentra pendiente de reprogramación, sin embargo, se dio inicio a la elaboración de la Estrategia.
17.- Tendencia 5 - Esfuerzos de Terreno Adicional (Aspectos Bióticos), Campaña 2025 / Tendencia 6 - Trazado Alternativo LTE / Tendencia 8 - Control Operacional en Terreno / Tendencia 9 - Brigada Canina / Tendencia 10 Campaña de Verano Área de Estudio / Tendencia N°12 - Campaña Biótica Complementaria Otoño (4,7%): Se incluye tendencias con HH ganadas de tareas ejecutadas a la fecha. </t>
    </r>
  </si>
  <si>
    <r>
      <rPr>
        <b/>
        <sz val="8"/>
        <color theme="1"/>
        <rFont val="Arial"/>
        <family val="2"/>
      </rPr>
      <t xml:space="preserve">Nota: </t>
    </r>
    <r>
      <rPr>
        <sz val="8"/>
        <color theme="1"/>
        <rFont val="Arial"/>
        <family val="2"/>
      </rPr>
      <t>Subcontrato Geobiota, se incorpora la Tendencia 12 "Campaña Biótica Complementaria Otoño"</t>
    </r>
  </si>
  <si>
    <t>1.- Tendencia N°11: Estudio de Capacidad de Carga - Rechazado por CMDIC (01/abr).  Se emite TD11 R1 el 10/abr (TRN-000191). En actualización para clarificar cantidad de entregables. Se envía corregida el 16/abr/26.
2.- Tendencia N°12: Campaña Adicional de Otoño - Aprobada el 14/abr/26.
3.- Orden de Cambio N°1: Firmada por representantes legales de WSP en el portal “CloudSigner”.   
4.- Tendencia administrativa: Se envió borrador de Tendencia por extensión del servicio el 09/abr/26.
5.- Tendencia 13: Ruta A97B (Biota y Arqueología + Áreas Adicionales Arqueología), emitida el 16/abr/26.
6.- Se incluyen Tendencias Potenciales en el Log de Tendencias con valores aproximados.
7.- Emisión tendencia estaciones MPS</t>
  </si>
  <si>
    <t xml:space="preserve">
1.- WSP enviará un presupuesto de instalación de MPS de la empresa EMS.
2.-Solicitar a Teck la obtención de datos de MPS.
3.- Instalación de estaciones de monitoreo de MPS en los sectores de las áreas sensibles de flora y vegetación identificadas a través de la línea de base ejecutada.</t>
  </si>
  <si>
    <t>1.- WSP
2.- Collahuasi
3.- WSP /Collahuasi</t>
  </si>
  <si>
    <t>1.-abr-2026
2.- abr-2026
3.- jun-2026</t>
  </si>
  <si>
    <t>1.- 03-feb-2026
2.- abr-2026</t>
  </si>
  <si>
    <t>1.- A la espera de comentarios por parte de Collahuasi sobre el ppt enviada el día viernes 10/04. 
2.- Collahuasi debe gestionar reunión con CONAF (vía Lobby) programada para segunda quincena de abril. El objetivo es validar la metodología para la delimitación del BNP.</t>
  </si>
  <si>
    <t>1. Collahuasi
2. Collahuasi</t>
  </si>
  <si>
    <t>1.- 22-abr-2026
2.- 13-05-2026</t>
  </si>
  <si>
    <t xml:space="preserve">1.- WSP debe enviar Plan de Trabajo sobre áreas pendientes, una vez contemos con la actualización del Layout del Proyecto, se estima que esta campaña se retomará posterior a la las campañas de pozos de sondeo.
</t>
  </si>
  <si>
    <t>27/03/2026: Emitido para revisión por WSP.
13/04/2026: Aprobado CMDIC</t>
  </si>
  <si>
    <t>01/04/2026: Rechazado CMDIC.
10/04/2026: Se emite TD R1 el 10/04/26
16/04/2026: Se envía actualización por e-mail a CMDIC.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</si>
</sst>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95">
    <numFmt numFmtId="41" formatCode="_ * #,##0_ ;_ * \-#,##0_ ;_ * &quot;-&quot;_ ;_ @_ "/>
    <numFmt numFmtId="43" formatCode="_ * #,##0.00_ ;_ * \-#,##0.00_ ;_ * &quot;-&quot;??_ ;_ @_ "/>
    <numFmt numFmtId="164" formatCode="&quot;$&quot;#,##0;\-&quot;$&quot;#,##0"/>
    <numFmt numFmtId="165" formatCode="&quot;$&quot;#,##0;[Red]\-&quot;$&quot;#,##0"/>
    <numFmt numFmtId="166" formatCode="&quot;$&quot;#,##0.00;[Red]\-&quot;$&quot;#,##0.00"/>
    <numFmt numFmtId="167" formatCode="_-&quot;$&quot;* #,##0_-;\-&quot;$&quot;* #,##0_-;_-&quot;$&quot;* &quot;-&quot;_-;_-@_-"/>
    <numFmt numFmtId="168" formatCode="_-* #,##0_-;\-* #,##0_-;_-* &quot;-&quot;_-;_-@_-"/>
    <numFmt numFmtId="169" formatCode="_-&quot;$&quot;* #,##0.00_-;\-&quot;$&quot;* #,##0.00_-;_-&quot;$&quot;* &quot;-&quot;??_-;_-@_-"/>
    <numFmt numFmtId="170" formatCode="_-* #,##0.00_-;\-* #,##0.00_-;_-* &quot;-&quot;??_-;_-@_-"/>
    <numFmt numFmtId="171" formatCode="&quot;$&quot;#,##0_);\(&quot;$&quot;#,##0\)"/>
    <numFmt numFmtId="172" formatCode="&quot;$&quot;#,##0_);[Red]\(&quot;$&quot;#,##0\)"/>
    <numFmt numFmtId="173" formatCode="&quot;$&quot;#,##0.00_);\(&quot;$&quot;#,##0.00\)"/>
    <numFmt numFmtId="174" formatCode="&quot;$&quot;#,##0.00_);[Red]\(&quot;$&quot;#,##0.00\)"/>
    <numFmt numFmtId="175" formatCode="_(* #,##0_);_(* \(#,##0\);_(* &quot;-&quot;_);_(@_)"/>
    <numFmt numFmtId="176" formatCode="_(&quot;$&quot;* #,##0.00_);_(&quot;$&quot;* \(#,##0.00\);_(&quot;$&quot;* &quot;-&quot;??_);_(@_)"/>
    <numFmt numFmtId="177" formatCode="_(* #,##0.00_);_(* \(#,##0.00\);_(* &quot;-&quot;??_);_(@_)"/>
    <numFmt numFmtId="178" formatCode="&quot;$&quot;\ #,##0.00;\-&quot;$&quot;\ #,##0.00"/>
    <numFmt numFmtId="179" formatCode="_-&quot;$&quot;\ * #,##0_-;\-&quot;$&quot;\ * #,##0_-;_-&quot;$&quot;\ * &quot;-&quot;_-;_-@_-"/>
    <numFmt numFmtId="180" formatCode="_-&quot;$&quot;\ * #,##0.00_-;\-&quot;$&quot;\ * #,##0.00_-;_-&quot;$&quot;\ * &quot;-&quot;??_-;_-@_-"/>
    <numFmt numFmtId="181" formatCode="0.0%"/>
    <numFmt numFmtId="182" formatCode="_-* #,##0_-;\-* #,##0_-;_-* &quot;-&quot;??_-;_-@_-"/>
    <numFmt numFmtId="183" formatCode="0.0000%"/>
    <numFmt numFmtId="184" formatCode="0.0"/>
    <numFmt numFmtId="185" formatCode="_-* #,##0\ _$_-;\-* #,##0\ _$_-;_-* &quot;-&quot;\ _$_-;_-@_-"/>
    <numFmt numFmtId="186" formatCode="&quot;$&quot;\ #,##0_);\(&quot;$&quot;#,##0\)"/>
    <numFmt numFmtId="187" formatCode="&quot;US$.&quot;#,##0.00;&quot;US$.&quot;\-#,##0.00"/>
    <numFmt numFmtId="188" formatCode="0000"/>
    <numFmt numFmtId="189" formatCode="\ @"/>
    <numFmt numFmtId="190" formatCode="\ \ \ \ 0000"/>
    <numFmt numFmtId="191" formatCode="\ \ \ \ \ \ \ \ 0000"/>
    <numFmt numFmtId="192" formatCode="0.0000000"/>
    <numFmt numFmtId="193" formatCode="_(&quot;$&quot;* #,##0.0_);_(&quot;$&quot;* \(#,##0.0\);_(&quot;$&quot;* &quot;-&quot;??_);_(@_)"/>
    <numFmt numFmtId="194" formatCode="#0.0\ &quot;Alim&quot;"/>
    <numFmt numFmtId="195" formatCode="&quot;incl. below&quot;\ \:"/>
    <numFmt numFmtId="196" formatCode="&quot;$&quot;#,##0_);[Red]\(&quot;$&quot;#,##0\);&quot;$&quot;0_);@_)"/>
    <numFmt numFmtId="197" formatCode="#,##0.0_);[Red]\(#,##0.0\)"/>
    <numFmt numFmtId="198" formatCode="&quot;c/u&quot;* #,##0.00"/>
    <numFmt numFmtId="199" formatCode="#,##0.0000_);[Red]\(#,##0.0000\)"/>
    <numFmt numFmtId="200" formatCode="General_)"/>
    <numFmt numFmtId="201" formatCode="0.000"/>
    <numFmt numFmtId="202" formatCode="#,##0.00000_);[Red]\(#,##0.00000\)"/>
    <numFmt numFmtId="203" formatCode="#,##0.000000_);[Red]\(#,##0.000000\)"/>
    <numFmt numFmtId="204" formatCode="#,##0.0000000_);[Red]\(#,##0.0000000"/>
    <numFmt numFmtId="205" formatCode="#,##0.00_)&quot;Cents/lb&quot;;\-&quot;$&quot;#,##0.00"/>
    <numFmt numFmtId="206" formatCode="&quot;cm3&quot;* #,##0.00"/>
    <numFmt numFmtId="207" formatCode="#,##0;\(#,##0\)"/>
    <numFmt numFmtId="208" formatCode="#,##0.0;\(#,##0.0\)"/>
    <numFmt numFmtId="209" formatCode="&quot;$&quot;#,##0.000_);\(&quot;$&quot;#,##0.000\)"/>
    <numFmt numFmtId="210" formatCode="\$#,##0.00_);\(\$#,##0.00\)"/>
    <numFmt numFmtId="211" formatCode="m/d/yy\ h:mm"/>
    <numFmt numFmtId="212" formatCode="\$#,##0\ ;\(\$#,##0\)"/>
    <numFmt numFmtId="213" formatCode="&quot;$&quot;#,##0\ ;\(&quot;$&quot;#,##0\)"/>
    <numFmt numFmtId="214" formatCode="mmm\.yy"/>
    <numFmt numFmtId="215" formatCode="#,##0.0_);\(#,##0.0\)"/>
    <numFmt numFmtId="216" formatCode="#,##0.000_);\(#,##0.000\)"/>
    <numFmt numFmtId="217" formatCode="#"/>
    <numFmt numFmtId="218" formatCode="&quot;£&quot;#,##0.00;[Red]\-&quot;£&quot;#,##0.00"/>
    <numFmt numFmtId="219" formatCode="#,##0.0\ ;\(#,##0.0\);&quot;-&quot;??"/>
    <numFmt numFmtId="220" formatCode="&quot;£&quot;#,##0;[Red]\-&quot;£&quot;#,##0"/>
    <numFmt numFmtId="221" formatCode="&quot;$&quot;\ #.##&quot;/KWh&quot;"/>
    <numFmt numFmtId="222" formatCode="&quot;$&quot;#,##0.00_)&quot;/lb&quot;;\-&quot;$&quot;#,##0.00"/>
    <numFmt numFmtId="223" formatCode="&quot;$&quot;#,##0.0000_)&quot;/lb&quot;;\(&quot;$&quot;#,##0.0000\)"/>
    <numFmt numFmtId="224" formatCode="&quot;$&quot;#,##0.000_)&quot;/m3&quot;;\(&quot;$&quot;#,##0.00\)"/>
    <numFmt numFmtId="225" formatCode="&quot;$&quot;\ #.##&quot;/MWh&quot;"/>
    <numFmt numFmtId="226" formatCode="&quot;$&quot;#,##0.00_)&quot;/t&quot;;\-&quot;$&quot;#,##0"/>
    <numFmt numFmtId="227" formatCode="&quot;$&quot;#,##0_)&quot; /year&quot;;[Red]\(#,##0\)"/>
    <numFmt numFmtId="228" formatCode="_-* #,##0\ _P_t_a_-;\-* #,##0\ _P_t_a_-;_-* &quot;-&quot;\ _P_t_a_-;_-@_-"/>
    <numFmt numFmtId="229" formatCode="#,"/>
    <numFmt numFmtId="230" formatCode="_-* #.##0.00\ &quot;€&quot;_-;\-* #.##0.00\ &quot;€&quot;_-;_-* &quot;-&quot;??\ &quot;€&quot;_-;_-@_-"/>
    <numFmt numFmtId="231" formatCode="_-[$€-2]* #,##0.00_-;\-[$€-2]* #,##0.00_-;_-[$€-2]* &quot;-&quot;??_-"/>
    <numFmt numFmtId="232" formatCode="mmmm\ d\,\ yyyy"/>
    <numFmt numFmtId="233" formatCode="#,##0.00\ ;\(#,##0.00\)"/>
    <numFmt numFmtId="234" formatCode="#.##000"/>
    <numFmt numFmtId="235" formatCode="#,##0.0000000000"/>
    <numFmt numFmtId="236" formatCode="_(* #,##0.000_);_(* \(#,##0.000\);_(* &quot;-&quot;??_);_(@_)"/>
    <numFmt numFmtId="237" formatCode="&quot;    &quot;@"/>
    <numFmt numFmtId="238" formatCode="&quot;kg&quot;* #,##0.00"/>
    <numFmt numFmtId="239" formatCode="&quot;Km&quot;* #,##0.00"/>
    <numFmt numFmtId="240" formatCode="#0.0\ &quot;Lt/hr&quot;"/>
    <numFmt numFmtId="241" formatCode="&quot;m2&quot;* #,##0.00"/>
    <numFmt numFmtId="242" formatCode="&quot;m3&quot;* #,##0.00"/>
    <numFmt numFmtId="243" formatCode="#,##0.0"/>
    <numFmt numFmtId="244" formatCode="#,##0.00\ &quot;€&quot;;\-#,##0.00\ &quot;€&quot;"/>
    <numFmt numFmtId="245" formatCode="_ * #,##0_ ;_ * \-#,##0_ ;_ * &quot;-&quot;??_ ;_ @_ "/>
    <numFmt numFmtId="246" formatCode="_-* #,##0.00\ _P_t_s_-;\-* #,##0.00\ _P_t_s_-;_-* &quot;-&quot;??\ _P_t_s_-;_-@_-"/>
    <numFmt numFmtId="247" formatCode="_-* #,##0.00\ _€_-;\-* #,##0.00\ _€_-;_-* &quot;-&quot;??\ _€_-;_-@_-"/>
    <numFmt numFmtId="248" formatCode="_(* #,##0\ &quot;pta&quot;_);_(* \(#,##0\ &quot;pta&quot;\);_(* &quot;-&quot;??\ &quot;pta&quot;_);_(@_)"/>
    <numFmt numFmtId="249" formatCode="_ &quot;Ch$&quot;* #,##0.00_ ;_ &quot;Ch$&quot;* \-#,##0.00_ ;_ &quot;Ch$&quot;* &quot;-&quot;??_ ;_ @_ "/>
    <numFmt numFmtId="250" formatCode="&quot;ml&quot;* #,##0.00"/>
    <numFmt numFmtId="251" formatCode="_(\ #,##0_)\ ;[Red]\(#,##0\)\ ;_(\ &quot;-&quot;_)\ ;_(@_)\ "/>
    <numFmt numFmtId="252" formatCode="0.000;\(0.000\);0.000"/>
    <numFmt numFmtId="253" formatCode="#,##0.0\ ;\(#,##0.0\)"/>
    <numFmt numFmtId="254" formatCode="&quot;Ch$&quot;#,##0.00_);\(&quot;Ch$&quot;#,##0.00\)"/>
    <numFmt numFmtId="255" formatCode="\$#,#00"/>
    <numFmt numFmtId="256" formatCode="\$#,##0_);\(\$#,##0\)"/>
    <numFmt numFmtId="257" formatCode="&quot;Ch$&quot;#,##0_);\(&quot;Ch$&quot;#,##0\)"/>
    <numFmt numFmtId="258" formatCode="#,##0\ &quot;Kè&quot;;[Red]\-#,##0\ &quot;Kè&quot;"/>
    <numFmt numFmtId="259" formatCode="#0&quot; months&quot;"/>
    <numFmt numFmtId="260" formatCode="_ #,###_-;\-\(#,##0\)\-;_-* &quot;0,000&quot;?;_-@_-"/>
    <numFmt numFmtId="261" formatCode="&quot;&quot;"/>
    <numFmt numFmtId="262" formatCode="#,##0\);\(#,##0\)"/>
    <numFmt numFmtId="263" formatCode="0.0%;\(0.0%\)"/>
    <numFmt numFmtId="264" formatCode="#,##0.00&quot; $&quot;;[Red]\-#,##0.00&quot; $&quot;"/>
    <numFmt numFmtId="265" formatCode="d\.m\.yy"/>
    <numFmt numFmtId="266" formatCode="0_);\(0\)"/>
    <numFmt numFmtId="267" formatCode="_-* #,##0\ &quot;F&quot;_-;\-* #,##0\ &quot;F&quot;_-;_-* &quot;-&quot;\ &quot;F&quot;_-;_-@_-"/>
    <numFmt numFmtId="268" formatCode="0%\ &quot;Grade A&quot;"/>
    <numFmt numFmtId="269" formatCode="#,##0.000000"/>
    <numFmt numFmtId="270" formatCode="m/d/yy\ h:mm:ss"/>
    <numFmt numFmtId="271" formatCode="0_%_);\(0\)_%;0_%_);@_%_)"/>
    <numFmt numFmtId="272" formatCode="0."/>
    <numFmt numFmtId="273" formatCode="####\-####\-####"/>
    <numFmt numFmtId="274" formatCode="d\.mmm\.yy"/>
    <numFmt numFmtId="275" formatCode="d\.mmm"/>
    <numFmt numFmtId="276" formatCode="&quot;TI-40-&quot;00#"/>
    <numFmt numFmtId="277" formatCode="0.0&quot;  &quot;"/>
    <numFmt numFmtId="278" formatCode="&quot;tn&quot;* #,##0.00"/>
    <numFmt numFmtId="279" formatCode="_-* #,##0\ &quot;DM&quot;_-;\-* #,##0\ &quot;DM&quot;_-;_-* &quot;-&quot;\ &quot;DM&quot;_-;_-@_-"/>
    <numFmt numFmtId="280" formatCode="_-* #,##0.00\ &quot;DM&quot;_-;\-* #,##0.00\ &quot;DM&quot;_-;_-* &quot;-&quot;??\ &quot;DM&quot;_-;_-@_-"/>
    <numFmt numFmtId="281" formatCode="0\ &quot;weeks&quot;"/>
    <numFmt numFmtId="282" formatCode="yyyy"/>
    <numFmt numFmtId="283" formatCode="0.0\ &quot;yrs&quot;"/>
    <numFmt numFmtId="284" formatCode="[$-340A]dd&quot; de &quot;mmmm&quot; de &quot;yyyy;@"/>
    <numFmt numFmtId="285" formatCode="dd\-mmm;@"/>
    <numFmt numFmtId="286" formatCode="0.0000E+00;\௴"/>
    <numFmt numFmtId="287" formatCode="#,##0.0\ &quot;Kg/tmin&quot;;\-#,##0.0\ &quot;pta&quot;"/>
    <numFmt numFmtId="288" formatCode="#,##0\ &quot;US$Tf&quot;;\-#,##0\ &quot;pta&quot;"/>
    <numFmt numFmtId="289" formatCode="0.0\ &quot;cUS$/lb&quot;"/>
    <numFmt numFmtId="290" formatCode="&quot;$&quot;\ #,##0.0;[Red]\-&quot;$&quot;\ #,##0.0"/>
    <numFmt numFmtId="291" formatCode="#,##0.00\ &quot;US$/tms&quot;"/>
    <numFmt numFmtId="292" formatCode="d\-mmmm\-yyyy"/>
    <numFmt numFmtId="293" formatCode="&quot;$&quot;#,##0.00_)&quot;/m3&quot;;[Red]\(&quot;$&quot;#,##0.00\)"/>
    <numFmt numFmtId="294" formatCode="#,#00"/>
    <numFmt numFmtId="295" formatCode="#,##0\ &quot;Pts&quot;;\-#,##0\ &quot;Pts&quot;"/>
    <numFmt numFmtId="296" formatCode="#,##0.000\ &quot;US$/m3&quot;;\-#,##0.000\ &quot;pta&quot;"/>
    <numFmt numFmtId="297" formatCode="0_)"/>
    <numFmt numFmtId="298" formatCode="0.000000"/>
    <numFmt numFmtId="299" formatCode="#,##0.0;\(#,##0.0\);\-"/>
    <numFmt numFmtId="300" formatCode="#,##0_);[Red]\(#,##0\);\-_)"/>
    <numFmt numFmtId="301" formatCode="0.00\ ;\(0.00\)"/>
    <numFmt numFmtId="302" formatCode="_(* #,##0_);_(* \(#,##0\);_(* &quot;-&quot;?_);_(@_)"/>
    <numFmt numFmtId="303" formatCode="_ &quot;R&quot;\ * #,##0_ ;_ &quot;R&quot;\ * \(#,##0\)_ ;_ &quot;R&quot;\ * &quot;-&quot;??_ ;_ @_ "/>
    <numFmt numFmtId="304" formatCode="#,##0_);[Red]\(#,##0\);&quot; -  &quot;"/>
    <numFmt numFmtId="305" formatCode="#,##0\ ;\(#,##0\)"/>
    <numFmt numFmtId="306" formatCode="#,##0.0_ ;\(#,##0.0\)"/>
    <numFmt numFmtId="307" formatCode="0.0%_);[Red]\(0.0%\)"/>
    <numFmt numFmtId="308" formatCode="#,##0;[Red]\(#,##0\)"/>
    <numFmt numFmtId="309" formatCode="#,##0_ ;\(#,##0\);\-\ "/>
    <numFmt numFmtId="310" formatCode="dd\ mmm\ yyyy"/>
    <numFmt numFmtId="311" formatCode="#,##0.000;\(#,##0.000\)"/>
    <numFmt numFmtId="312" formatCode="&quot;$&quot;#,##0.0;[Red]\(&quot;$&quot;#,##0.0\)"/>
    <numFmt numFmtId="313" formatCode="_-* #,##0\ _S_k_-;\-* #,##0\ _S_k_-;_-* &quot;-&quot;\ _S_k_-;_-@_-"/>
    <numFmt numFmtId="314" formatCode="&quot;$&quot;#,##0.00_);[Red]\(&quot;$&quot;#,##0.00\);&quot;--  &quot;;_(@_)"/>
    <numFmt numFmtId="315" formatCode="&quot;$&quot;#,##0.000_);[Red]\(&quot;$&quot;#,##0.000\);"/>
    <numFmt numFmtId="316" formatCode="&quot;EUR &quot;#,##0.0_);\(&quot;EUR &quot;#,##0.0\)"/>
    <numFmt numFmtId="317" formatCode="&quot;$&quot;0.00\ ;\(&quot;$&quot;0.00\)"/>
    <numFmt numFmtId="318" formatCode="mmm\-d\-yyyy"/>
    <numFmt numFmtId="319" formatCode="mmm\-yyyy"/>
    <numFmt numFmtId="320" formatCode="#,##0_);[Red]\(#,##0\);&quot;&quot;"/>
    <numFmt numFmtId="321" formatCode="d\-mmmd\-yyyy\ h:mm\ AM/PM"/>
    <numFmt numFmtId="322" formatCode="_(&quot;$&quot;* #,##0.00_);[Red]_(&quot;$&quot;* \(#,##0.00\);_(* &quot;$&quot;&quot;-&quot;?_);_(@_)"/>
    <numFmt numFmtId="323" formatCode="#,##0.00;[Red]\(#,##0.00\);\-"/>
    <numFmt numFmtId="324" formatCode="#,##0.00&quot;x&quot;;[Red]\(#,##0.00&quot;x&quot;\)"/>
    <numFmt numFmtId="325" formatCode="#,##0.00&quot;x&quot;_);[Red]\(#,##0.00&quot;x&quot;\)"/>
    <numFmt numFmtId="326" formatCode="&quot;DM&quot;#,##0,_)_ ;&quot;DM&quot;\(#,##0,\)_ ;&quot;DM&quot;\-_)_ \ "/>
    <numFmt numFmtId="327" formatCode="\$#,##0,_)_ ;\$\(#,##0,\)_ ;\$\-_)_ \ "/>
    <numFmt numFmtId="328" formatCode="\$#,##0_);[Red]\(\$#,##0\);\$\-_)"/>
    <numFmt numFmtId="329" formatCode="_-* #,##0\ _D_M_-;\-* #,##0\ _D_M_-;_-* &quot;-&quot;\ _D_M_-;_-@_-"/>
    <numFmt numFmtId="330" formatCode="_(* #,##0,,_);_(* \(#,##0,,\);_(* &quot;-&quot;_);_(@_)"/>
    <numFmt numFmtId="331" formatCode="_-[$€-2]\ * #,##0.00_-;\-[$€-2]\ * #,##0.00_-;_-[$€-2]\ * &quot;-&quot;??_-"/>
    <numFmt numFmtId="332" formatCode="#,##0.0%_);[Red]\(#,##0.0%\)"/>
    <numFmt numFmtId="333" formatCode="%#,#00"/>
    <numFmt numFmtId="334" formatCode="_-* #,##0.00\ &quot;€&quot;_-;\-* #,##0.00\ &quot;€&quot;_-;_-* &quot;-&quot;??\ &quot;€&quot;_-;_-@_-"/>
    <numFmt numFmtId="335" formatCode="_(&quot;Ch$&quot;* #,##0.00_);_(&quot;Ch$&quot;* \(#,##0.00\);_(&quot;Ch$&quot;* &quot;-&quot;??_);_(@_)"/>
    <numFmt numFmtId="336" formatCode="_-* #,##0\ _F_-;\-* #,##0\ _F_-;_-* &quot;-&quot;\ _F_-;_-@_-"/>
    <numFmt numFmtId="337" formatCode="_-* #,##0.00\ _F_-;\-* #,##0.00\ _F_-;_-* &quot;-&quot;??\ _F_-;_-@_-"/>
    <numFmt numFmtId="338" formatCode="_-* #,##0.00\ &quot;F&quot;_-;\-* #,##0.00\ &quot;F&quot;_-;_-* &quot;-&quot;??\ &quot;F&quot;_-;_-@_-"/>
    <numFmt numFmtId="339" formatCode="mm/dd/yy"/>
    <numFmt numFmtId="340" formatCode="[$-C0A]d/mmm/yy;@"/>
    <numFmt numFmtId="341" formatCode="_-* #,##0.00\ [$€-1]_-;\-* #,##0.00\ [$€-1]_-;_-* &quot;-&quot;??\ [$€-1]_-"/>
    <numFmt numFmtId="342" formatCode="_(* #,##0_);_(* \(#,##0\);_(* &quot;-&quot;??_);_(@_)"/>
    <numFmt numFmtId="343" formatCode="[$-409]d\-mmm\-yy;@"/>
    <numFmt numFmtId="344" formatCode="_-* #,##0.00_-;\-* #,##0.00_-;_-* &quot;-&quot;_-;_-@_-"/>
    <numFmt numFmtId="345" formatCode="mmmm/yy"/>
    <numFmt numFmtId="346" formatCode="_-* #,##0.0_-;\-* #,##0.0_-;_-* &quot;-&quot;_-;_-@_-"/>
    <numFmt numFmtId="347" formatCode="dd/mm/yy;@"/>
    <numFmt numFmtId="348" formatCode="d/m/yy;@"/>
    <numFmt numFmtId="349" formatCode="#,##0_ ;\-#,##0\ "/>
    <numFmt numFmtId="350" formatCode="#,##0.00_ ;\-#,##0.00\ "/>
    <numFmt numFmtId="351" formatCode="0_ ;\-0\ "/>
    <numFmt numFmtId="352" formatCode="dd\-mmm\-yyyy"/>
    <numFmt numFmtId="353" formatCode="#,##0.0_ ;\-#,##0.0\ "/>
    <numFmt numFmtId="354" formatCode="dd/mmm/yy;@"/>
    <numFmt numFmtId="355" formatCode="_-[$€-2]* #,##0.0000_-;\-[$€-2]* #,##0.0000_-;_-[$€-2]* &quot;-&quot;??_-"/>
    <numFmt numFmtId="356" formatCode="#,##0.0;\-#,##0.0"/>
  </numFmts>
  <fonts count="373">
    <font>
      <sz val="11"/>
      <color theme="1"/>
      <name val="Calibri"/>
      <family val="2"/>
      <scheme val="minor"/>
    </font>
    <font>
      <sz val="11"/>
      <color theme="1"/>
      <name val="Arial"/>
      <family val="2"/>
    </font>
    <font>
      <sz val="11"/>
      <color theme="1"/>
      <name val="Calibri"/>
      <family val="2"/>
      <scheme val="minor"/>
    </font>
    <font>
      <b/>
      <sz val="11"/>
      <color theme="1"/>
      <name val="Calibri"/>
      <family val="2"/>
      <scheme val="minor"/>
    </font>
    <font>
      <sz val="11"/>
      <color rgb="FFFF0000"/>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1"/>
      <name val="Calibri"/>
      <family val="2"/>
      <scheme val="minor"/>
    </font>
    <font>
      <sz val="10"/>
      <name val="Helv"/>
      <charset val="204"/>
    </font>
    <font>
      <sz val="10"/>
      <name val="Arial"/>
      <family val="2"/>
    </font>
    <font>
      <b/>
      <sz val="10"/>
      <color indexed="33"/>
      <name val="Times New Roman"/>
      <family val="1"/>
    </font>
    <font>
      <sz val="10"/>
      <color indexed="8"/>
      <name val="Arial"/>
      <family val="2"/>
    </font>
    <font>
      <sz val="12"/>
      <name val="Times New Roman"/>
      <family val="1"/>
    </font>
    <font>
      <sz val="10"/>
      <name val="Helv"/>
      <family val="2"/>
    </font>
    <font>
      <b/>
      <sz val="12"/>
      <name val="Arial"/>
      <family val="2"/>
    </font>
    <font>
      <b/>
      <sz val="5"/>
      <name val="Arial"/>
      <family val="2"/>
    </font>
    <font>
      <sz val="12"/>
      <name val="Arial"/>
      <family val="2"/>
    </font>
    <font>
      <sz val="5"/>
      <name val="Arial"/>
      <family val="2"/>
    </font>
    <font>
      <sz val="10"/>
      <name val="Times New Roman"/>
      <family val="1"/>
    </font>
    <font>
      <sz val="11"/>
      <color indexed="8"/>
      <name val="Calibri"/>
      <family val="2"/>
    </font>
    <font>
      <sz val="8"/>
      <color indexed="8"/>
      <name val="Calibri"/>
      <family val="2"/>
    </font>
    <font>
      <sz val="11"/>
      <color indexed="8"/>
      <name val="宋体"/>
      <charset val="134"/>
    </font>
    <font>
      <sz val="11"/>
      <color indexed="9"/>
      <name val="Calibri"/>
      <family val="2"/>
    </font>
    <font>
      <sz val="10"/>
      <color indexed="9"/>
      <name val="Arial"/>
      <family val="2"/>
    </font>
    <font>
      <sz val="8"/>
      <color indexed="9"/>
      <name val="Calibri"/>
      <family val="2"/>
    </font>
    <font>
      <sz val="11"/>
      <color indexed="9"/>
      <name val="宋体"/>
      <charset val="134"/>
    </font>
    <font>
      <sz val="8"/>
      <name val="Arial"/>
      <family val="2"/>
    </font>
    <font>
      <sz val="8"/>
      <name val="Helv"/>
    </font>
    <font>
      <sz val="12"/>
      <name val="Helv"/>
    </font>
    <font>
      <b/>
      <sz val="11"/>
      <name val="Arial"/>
      <family val="2"/>
    </font>
    <font>
      <b/>
      <sz val="11"/>
      <color rgb="FF0033CC"/>
      <name val="Calibri"/>
      <family val="2"/>
      <scheme val="minor"/>
    </font>
    <font>
      <sz val="12"/>
      <color indexed="8"/>
      <name val="Arial"/>
      <family val="2"/>
    </font>
    <font>
      <sz val="14"/>
      <color indexed="8"/>
      <name val="Arial"/>
      <family val="2"/>
    </font>
    <font>
      <sz val="10"/>
      <color indexed="12"/>
      <name val="Arial"/>
      <family val="2"/>
    </font>
    <font>
      <sz val="11"/>
      <color indexed="20"/>
      <name val="Calibri"/>
      <family val="2"/>
    </font>
    <font>
      <sz val="10"/>
      <color indexed="50"/>
      <name val="MS Sans Serif"/>
      <family val="2"/>
    </font>
    <font>
      <sz val="10"/>
      <name val="Helvetica"/>
      <family val="2"/>
    </font>
    <font>
      <sz val="10"/>
      <color indexed="12"/>
      <name val="Helvetica"/>
      <family val="2"/>
    </font>
    <font>
      <sz val="10"/>
      <color indexed="17"/>
      <name val="Arial"/>
      <family val="2"/>
    </font>
    <font>
      <sz val="11"/>
      <color indexed="17"/>
      <name val="Calibri"/>
      <family val="2"/>
    </font>
    <font>
      <b/>
      <sz val="14"/>
      <color indexed="24"/>
      <name val="Arial"/>
      <family val="2"/>
    </font>
    <font>
      <b/>
      <sz val="18"/>
      <name val="Arial"/>
      <family val="2"/>
    </font>
    <font>
      <sz val="18"/>
      <name val="Times New Roman"/>
      <family val="1"/>
    </font>
    <font>
      <b/>
      <sz val="12"/>
      <color indexed="24"/>
      <name val="Arial"/>
      <family val="2"/>
    </font>
    <font>
      <sz val="8"/>
      <name val="Times New Roman"/>
      <family val="1"/>
    </font>
    <font>
      <sz val="10"/>
      <name val="MS Sans Serif"/>
      <family val="2"/>
    </font>
    <font>
      <sz val="9"/>
      <name val="Times New Roman"/>
      <family val="1"/>
    </font>
    <font>
      <b/>
      <sz val="11"/>
      <color indexed="52"/>
      <name val="Calibri"/>
      <family val="2"/>
    </font>
    <font>
      <b/>
      <sz val="10"/>
      <color indexed="52"/>
      <name val="Arial"/>
      <family val="2"/>
    </font>
    <font>
      <b/>
      <sz val="10"/>
      <color indexed="9"/>
      <name val="Arial"/>
      <family val="2"/>
    </font>
    <font>
      <b/>
      <sz val="11"/>
      <color indexed="9"/>
      <name val="Calibri"/>
      <family val="2"/>
    </font>
    <font>
      <sz val="10"/>
      <color indexed="52"/>
      <name val="Arial"/>
      <family val="2"/>
    </font>
    <font>
      <sz val="11"/>
      <color indexed="52"/>
      <name val="Calibri"/>
      <family val="2"/>
    </font>
    <font>
      <sz val="8"/>
      <color indexed="52"/>
      <name val="Calibri"/>
      <family val="2"/>
    </font>
    <font>
      <b/>
      <sz val="12"/>
      <name val="Arial Rounded MT Bold"/>
      <family val="2"/>
    </font>
    <font>
      <i/>
      <sz val="12"/>
      <name val="Arial"/>
      <family val="2"/>
    </font>
    <font>
      <sz val="10"/>
      <color indexed="11"/>
      <name val="Courier New"/>
      <family val="3"/>
    </font>
    <font>
      <sz val="7"/>
      <name val="TarzanaNarrow"/>
    </font>
    <font>
      <b/>
      <u/>
      <sz val="10"/>
      <name val="Arial"/>
      <family val="2"/>
    </font>
    <font>
      <b/>
      <sz val="10"/>
      <color indexed="24"/>
      <name val="Arial"/>
      <family val="2"/>
    </font>
    <font>
      <sz val="10"/>
      <name val="Helv"/>
    </font>
    <font>
      <sz val="10"/>
      <name val="BERNHARD"/>
    </font>
    <font>
      <sz val="10"/>
      <color indexed="24"/>
      <name val="Arial"/>
      <family val="2"/>
    </font>
    <font>
      <sz val="12"/>
      <color indexed="24"/>
      <name val="Arial"/>
      <family val="2"/>
    </font>
    <font>
      <sz val="10"/>
      <name val="Courier New"/>
      <family val="3"/>
    </font>
    <font>
      <sz val="8"/>
      <name val="CG Times (E1)"/>
    </font>
    <font>
      <strike/>
      <sz val="10"/>
      <name val="Courier New"/>
      <family val="3"/>
    </font>
    <font>
      <sz val="1"/>
      <color indexed="8"/>
      <name val="Courier"/>
      <family val="3"/>
    </font>
    <font>
      <sz val="12"/>
      <color indexed="16"/>
      <name val="Courier"/>
      <family val="3"/>
    </font>
    <font>
      <b/>
      <sz val="18"/>
      <color indexed="16"/>
      <name val="Courier"/>
      <family val="3"/>
    </font>
    <font>
      <b/>
      <sz val="1"/>
      <color indexed="8"/>
      <name val="Courier"/>
      <family val="3"/>
    </font>
    <font>
      <b/>
      <sz val="12"/>
      <color indexed="16"/>
      <name val="Courier"/>
      <family val="3"/>
    </font>
    <font>
      <b/>
      <sz val="11"/>
      <color indexed="56"/>
      <name val="Arial"/>
      <family val="2"/>
    </font>
    <font>
      <b/>
      <sz val="11"/>
      <color indexed="56"/>
      <name val="Calibri"/>
      <family val="2"/>
    </font>
    <font>
      <b/>
      <sz val="11"/>
      <color indexed="62"/>
      <name val="Calibri"/>
      <family val="2"/>
    </font>
    <font>
      <b/>
      <sz val="11"/>
      <color indexed="8"/>
      <name val="Calibri"/>
      <family val="2"/>
    </font>
    <font>
      <sz val="10"/>
      <color indexed="62"/>
      <name val="Arial"/>
      <family val="2"/>
    </font>
    <font>
      <sz val="11"/>
      <color indexed="62"/>
      <name val="Calibri"/>
      <family val="2"/>
    </font>
    <font>
      <sz val="8"/>
      <color indexed="62"/>
      <name val="Calibri"/>
      <family val="2"/>
    </font>
    <font>
      <sz val="9"/>
      <color indexed="10"/>
      <name val="Geneva"/>
      <family val="2"/>
    </font>
    <font>
      <i/>
      <sz val="11"/>
      <color indexed="23"/>
      <name val="Calibri"/>
      <family val="2"/>
    </font>
    <font>
      <sz val="14"/>
      <name val="Arial"/>
      <family val="2"/>
    </font>
    <font>
      <i/>
      <sz val="12"/>
      <name val="Times New Roman"/>
      <family val="1"/>
    </font>
    <font>
      <sz val="18"/>
      <name val="Arial"/>
      <family val="2"/>
    </font>
    <font>
      <sz val="7"/>
      <name val="Arial Narrow"/>
      <family val="2"/>
    </font>
    <font>
      <u/>
      <sz val="10"/>
      <color indexed="36"/>
      <name val="Arial"/>
      <family val="2"/>
    </font>
    <font>
      <b/>
      <i/>
      <sz val="10"/>
      <name val="Arial"/>
      <family val="2"/>
    </font>
    <font>
      <i/>
      <sz val="8"/>
      <name val="Penguin-Light-Normal"/>
    </font>
    <font>
      <b/>
      <u/>
      <sz val="11"/>
      <color indexed="37"/>
      <name val="Arial"/>
      <family val="2"/>
    </font>
    <font>
      <b/>
      <sz val="18"/>
      <color indexed="24"/>
      <name val="Arial"/>
      <family val="2"/>
    </font>
    <font>
      <sz val="18"/>
      <color indexed="24"/>
      <name val="Times New Roman"/>
      <family val="1"/>
    </font>
    <font>
      <sz val="8"/>
      <color indexed="24"/>
      <name val="Times New Roman"/>
      <family val="1"/>
    </font>
    <font>
      <i/>
      <sz val="14"/>
      <name val="Palatino"/>
      <family val="1"/>
    </font>
    <font>
      <sz val="10"/>
      <color indexed="9"/>
      <name val="MS Sans Serif"/>
      <family val="2"/>
    </font>
    <font>
      <u/>
      <sz val="9"/>
      <color indexed="12"/>
      <name val="Geneva"/>
      <family val="2"/>
    </font>
    <font>
      <u/>
      <sz val="9.35"/>
      <color indexed="12"/>
      <name val="Calibri"/>
      <family val="2"/>
    </font>
    <font>
      <u/>
      <sz val="10"/>
      <color indexed="12"/>
      <name val="Arial"/>
      <family val="2"/>
    </font>
    <font>
      <u/>
      <sz val="8"/>
      <color indexed="36"/>
      <name val="Arial"/>
      <family val="2"/>
    </font>
    <font>
      <sz val="10"/>
      <color indexed="20"/>
      <name val="Arial"/>
      <family val="2"/>
    </font>
    <font>
      <sz val="8"/>
      <color indexed="20"/>
      <name val="Calibri"/>
      <family val="2"/>
    </font>
    <font>
      <shadow/>
      <sz val="8"/>
      <color indexed="12"/>
      <name val="Times New Roman"/>
      <family val="1"/>
    </font>
    <font>
      <sz val="11"/>
      <color indexed="10"/>
      <name val="Arial"/>
      <family val="2"/>
    </font>
    <font>
      <b/>
      <sz val="14"/>
      <name val="Helv"/>
    </font>
    <font>
      <b/>
      <sz val="7"/>
      <name val="Arial"/>
      <family val="2"/>
    </font>
    <font>
      <sz val="10"/>
      <color indexed="12"/>
      <name val="Palatino"/>
      <family val="1"/>
    </font>
    <font>
      <b/>
      <i/>
      <sz val="12"/>
      <color indexed="12"/>
      <name val="Arial"/>
      <family val="2"/>
    </font>
    <font>
      <sz val="10"/>
      <name val="Geneva"/>
      <family val="2"/>
    </font>
    <font>
      <sz val="9"/>
      <color indexed="9"/>
      <name val="Helv"/>
    </font>
    <font>
      <sz val="11"/>
      <name val="Arial"/>
      <family val="2"/>
    </font>
    <font>
      <sz val="10"/>
      <color indexed="60"/>
      <name val="Arial"/>
      <family val="2"/>
    </font>
    <font>
      <sz val="8"/>
      <color indexed="60"/>
      <name val="Calibri"/>
      <family val="2"/>
    </font>
    <font>
      <sz val="11"/>
      <color indexed="60"/>
      <name val="Calibri"/>
      <family val="2"/>
    </font>
    <font>
      <sz val="11"/>
      <color indexed="19"/>
      <name val="Calibri"/>
      <family val="2"/>
    </font>
    <font>
      <sz val="7"/>
      <name val="Small Fonts"/>
      <family val="2"/>
    </font>
    <font>
      <sz val="10"/>
      <name val="Courier"/>
      <family val="3"/>
    </font>
    <font>
      <b/>
      <i/>
      <sz val="16"/>
      <name val="Helv"/>
    </font>
    <font>
      <sz val="11"/>
      <color theme="1"/>
      <name val="Frutiger-Light"/>
      <family val="2"/>
    </font>
    <font>
      <sz val="10"/>
      <color indexed="8"/>
      <name val="MS Reference Sans Serif"/>
      <family val="2"/>
    </font>
    <font>
      <sz val="12"/>
      <color indexed="8"/>
      <name val="Calibri"/>
      <family val="2"/>
    </font>
    <font>
      <sz val="11"/>
      <name val="?? ?????"/>
      <charset val="128"/>
    </font>
    <font>
      <b/>
      <sz val="8"/>
      <name val="Arial"/>
      <family val="2"/>
    </font>
    <font>
      <i/>
      <sz val="10"/>
      <name val="Helv"/>
    </font>
    <font>
      <b/>
      <sz val="10"/>
      <name val="TarzanaNarrow"/>
    </font>
    <font>
      <b/>
      <sz val="10"/>
      <name val="Helv"/>
    </font>
    <font>
      <b/>
      <sz val="10"/>
      <name val="Helvetica"/>
      <family val="2"/>
    </font>
    <font>
      <i/>
      <sz val="10"/>
      <name val="Helvetica"/>
      <family val="2"/>
    </font>
    <font>
      <b/>
      <sz val="11"/>
      <color indexed="63"/>
      <name val="Calibri"/>
      <family val="2"/>
    </font>
    <font>
      <sz val="11"/>
      <color indexed="8"/>
      <name val="Times New Roman"/>
      <family val="1"/>
    </font>
    <font>
      <b/>
      <i/>
      <sz val="11"/>
      <color indexed="8"/>
      <name val="Times New Roman"/>
      <family val="1"/>
    </font>
    <font>
      <b/>
      <sz val="11"/>
      <color indexed="16"/>
      <name val="Times New Roman"/>
      <family val="1"/>
    </font>
    <font>
      <b/>
      <sz val="22"/>
      <color indexed="8"/>
      <name val="Times New Roman"/>
      <family val="1"/>
    </font>
    <font>
      <sz val="10"/>
      <color indexed="56"/>
      <name val="Arial"/>
      <family val="2"/>
    </font>
    <font>
      <b/>
      <sz val="10"/>
      <name val="MS Sans Serif"/>
      <family val="2"/>
    </font>
    <font>
      <b/>
      <sz val="12"/>
      <name val="Times New Roman"/>
      <family val="1"/>
    </font>
    <font>
      <sz val="9"/>
      <name val="Arial"/>
      <family val="2"/>
    </font>
    <font>
      <i/>
      <sz val="10"/>
      <name val="Arial"/>
      <family val="2"/>
    </font>
    <font>
      <b/>
      <sz val="9"/>
      <name val="Arial"/>
      <family val="2"/>
    </font>
    <font>
      <b/>
      <sz val="10"/>
      <color indexed="63"/>
      <name val="Arial"/>
      <family val="2"/>
    </font>
    <font>
      <sz val="12"/>
      <name val="Tms Rmn"/>
    </font>
    <font>
      <b/>
      <sz val="12"/>
      <color indexed="8"/>
      <name val="Arial"/>
      <family val="2"/>
    </font>
    <font>
      <b/>
      <i/>
      <sz val="12"/>
      <color indexed="8"/>
      <name val="Arial"/>
      <family val="2"/>
    </font>
    <font>
      <b/>
      <sz val="11"/>
      <color indexed="12"/>
      <name val="Arial"/>
      <family val="2"/>
    </font>
    <font>
      <b/>
      <i/>
      <sz val="11"/>
      <color indexed="12"/>
      <name val="Arial"/>
      <family val="2"/>
    </font>
    <font>
      <sz val="12"/>
      <color indexed="8"/>
      <name val="Arial monospaced for SAP"/>
      <family val="3"/>
    </font>
    <font>
      <i/>
      <sz val="12"/>
      <color indexed="8"/>
      <name val="Arial"/>
      <family val="2"/>
    </font>
    <font>
      <sz val="12"/>
      <color indexed="12"/>
      <name val="Arial"/>
      <family val="2"/>
    </font>
    <font>
      <i/>
      <sz val="12"/>
      <color indexed="12"/>
      <name val="Arial"/>
      <family val="2"/>
    </font>
    <font>
      <b/>
      <i/>
      <sz val="11"/>
      <color indexed="56"/>
      <name val="Arial"/>
      <family val="2"/>
    </font>
    <font>
      <b/>
      <sz val="19"/>
      <color indexed="8"/>
      <name val="Arial"/>
      <family val="2"/>
    </font>
    <font>
      <sz val="12"/>
      <color indexed="14"/>
      <name val="Arial"/>
      <family val="2"/>
    </font>
    <font>
      <sz val="12"/>
      <name val="Arial MT"/>
    </font>
    <font>
      <sz val="8"/>
      <name val="Helvetica"/>
      <family val="2"/>
    </font>
    <font>
      <b/>
      <sz val="12"/>
      <name val="Univers (WN)"/>
    </font>
    <font>
      <b/>
      <sz val="9"/>
      <name val="Palatino"/>
      <family val="1"/>
    </font>
    <font>
      <sz val="9"/>
      <name val="Helvetica-Black"/>
    </font>
    <font>
      <b/>
      <sz val="12"/>
      <name val="MS Sans Serif"/>
      <family val="2"/>
    </font>
    <font>
      <sz val="7"/>
      <name val="Palatino"/>
      <family val="1"/>
    </font>
    <font>
      <sz val="10"/>
      <name val="TarzanaNarrow"/>
    </font>
    <font>
      <sz val="10"/>
      <color indexed="10"/>
      <name val="Arial"/>
      <family val="2"/>
    </font>
    <font>
      <sz val="11"/>
      <color indexed="10"/>
      <name val="Calibri"/>
      <family val="2"/>
    </font>
    <font>
      <i/>
      <sz val="10"/>
      <color indexed="23"/>
      <name val="Arial"/>
      <family val="2"/>
    </font>
    <font>
      <sz val="24"/>
      <color indexed="13"/>
      <name val="Helv"/>
    </font>
    <font>
      <b/>
      <sz val="18"/>
      <color indexed="56"/>
      <name val="Cambria"/>
      <family val="2"/>
    </font>
    <font>
      <b/>
      <sz val="18"/>
      <color indexed="62"/>
      <name val="Cambria"/>
      <family val="2"/>
    </font>
    <font>
      <b/>
      <sz val="15"/>
      <color indexed="56"/>
      <name val="Arial"/>
      <family val="2"/>
    </font>
    <font>
      <b/>
      <sz val="15"/>
      <color indexed="56"/>
      <name val="Calibri"/>
      <family val="2"/>
    </font>
    <font>
      <b/>
      <sz val="15"/>
      <color indexed="62"/>
      <name val="Calibri"/>
      <family val="2"/>
    </font>
    <font>
      <b/>
      <sz val="13"/>
      <color indexed="56"/>
      <name val="Arial"/>
      <family val="2"/>
    </font>
    <font>
      <b/>
      <sz val="13"/>
      <color indexed="56"/>
      <name val="Calibri"/>
      <family val="2"/>
    </font>
    <font>
      <b/>
      <sz val="13"/>
      <color indexed="62"/>
      <name val="Calibri"/>
      <family val="2"/>
    </font>
    <font>
      <b/>
      <sz val="10"/>
      <name val="Arial"/>
      <family val="2"/>
    </font>
    <font>
      <b/>
      <sz val="8"/>
      <color indexed="8"/>
      <name val="Calibri"/>
      <family val="2"/>
    </font>
    <font>
      <sz val="10"/>
      <name val="Univers (E1)"/>
    </font>
    <font>
      <sz val="8"/>
      <color indexed="12"/>
      <name val="Arial"/>
      <family val="2"/>
    </font>
    <font>
      <sz val="12"/>
      <color indexed="12"/>
      <name val="Times New Roman"/>
      <family val="1"/>
    </font>
    <font>
      <b/>
      <i/>
      <sz val="12"/>
      <name val="Arial"/>
      <family val="2"/>
    </font>
    <font>
      <sz val="12"/>
      <name val="Courier New"/>
      <family val="3"/>
    </font>
    <font>
      <sz val="11"/>
      <name val="돋움"/>
      <family val="3"/>
      <charset val="129"/>
    </font>
    <font>
      <sz val="12"/>
      <name val="바탕체"/>
      <family val="1"/>
      <charset val="129"/>
    </font>
    <font>
      <sz val="11"/>
      <color indexed="17"/>
      <name val="宋体"/>
      <charset val="134"/>
    </font>
    <font>
      <sz val="11"/>
      <color indexed="20"/>
      <name val="宋体"/>
      <charset val="134"/>
    </font>
    <font>
      <b/>
      <sz val="18"/>
      <color indexed="56"/>
      <name val="宋体"/>
      <charset val="134"/>
    </font>
    <font>
      <b/>
      <sz val="15"/>
      <color indexed="56"/>
      <name val="宋体"/>
      <charset val="134"/>
    </font>
    <font>
      <b/>
      <sz val="13"/>
      <color indexed="56"/>
      <name val="宋体"/>
      <charset val="134"/>
    </font>
    <font>
      <b/>
      <sz val="11"/>
      <color indexed="56"/>
      <name val="宋体"/>
      <charset val="134"/>
    </font>
    <font>
      <b/>
      <sz val="11"/>
      <color indexed="9"/>
      <name val="宋体"/>
      <charset val="134"/>
    </font>
    <font>
      <b/>
      <sz val="11"/>
      <color indexed="8"/>
      <name val="宋体"/>
      <charset val="134"/>
    </font>
    <font>
      <i/>
      <sz val="11"/>
      <color indexed="23"/>
      <name val="宋体"/>
      <charset val="134"/>
    </font>
    <font>
      <sz val="11"/>
      <color indexed="10"/>
      <name val="宋体"/>
      <charset val="134"/>
    </font>
    <font>
      <b/>
      <sz val="11"/>
      <color indexed="52"/>
      <name val="宋体"/>
      <charset val="134"/>
    </font>
    <font>
      <sz val="11"/>
      <color indexed="62"/>
      <name val="宋体"/>
      <charset val="134"/>
    </font>
    <font>
      <b/>
      <sz val="11"/>
      <color indexed="63"/>
      <name val="宋体"/>
      <charset val="134"/>
    </font>
    <font>
      <sz val="11"/>
      <color indexed="60"/>
      <name val="宋体"/>
      <charset val="134"/>
    </font>
    <font>
      <sz val="11"/>
      <color indexed="52"/>
      <name val="宋体"/>
      <charset val="134"/>
    </font>
    <font>
      <sz val="10"/>
      <name val="Arial"/>
      <family val="2"/>
    </font>
    <font>
      <sz val="8"/>
      <name val="Palatino"/>
      <family val="1"/>
    </font>
    <font>
      <b/>
      <strike/>
      <sz val="8"/>
      <name val="Tahoma"/>
      <family val="2"/>
    </font>
    <font>
      <sz val="11"/>
      <color indexed="8"/>
      <name val="Calibri"/>
      <family val="2"/>
      <charset val="1"/>
    </font>
    <font>
      <sz val="10"/>
      <color indexed="16"/>
      <name val="Helvetica-Black"/>
    </font>
    <font>
      <sz val="9"/>
      <color indexed="21"/>
      <name val="Helvetica-Black"/>
    </font>
    <font>
      <sz val="9"/>
      <color indexed="81"/>
      <name val="Tahoma"/>
      <family val="2"/>
    </font>
    <font>
      <b/>
      <sz val="9"/>
      <color indexed="81"/>
      <name val="Tahoma"/>
      <family val="2"/>
    </font>
    <font>
      <b/>
      <sz val="12"/>
      <color theme="0"/>
      <name val="Arial"/>
      <family val="2"/>
    </font>
    <font>
      <sz val="10"/>
      <name val="Palatino"/>
      <family val="1"/>
    </font>
    <font>
      <sz val="10"/>
      <color indexed="8"/>
      <name val="MS Sans Serif"/>
      <family val="2"/>
    </font>
    <font>
      <sz val="8"/>
      <name val="Trebuchet MS"/>
      <family val="2"/>
    </font>
    <font>
      <sz val="10"/>
      <color indexed="54"/>
      <name val="Arial Narrow"/>
      <family val="2"/>
    </font>
    <font>
      <sz val="8"/>
      <name val="Times"/>
      <family val="1"/>
    </font>
    <font>
      <sz val="10"/>
      <name val="Helv"/>
      <charset val="238"/>
    </font>
    <font>
      <sz val="10"/>
      <color indexed="12"/>
      <name val="Tms Rmn"/>
    </font>
    <font>
      <b/>
      <sz val="10"/>
      <color indexed="12"/>
      <name val="Tms Rmn"/>
    </font>
    <font>
      <sz val="10"/>
      <name val="Arial CE"/>
      <charset val="238"/>
    </font>
    <font>
      <sz val="10"/>
      <name val="Tms Rmn"/>
    </font>
    <font>
      <sz val="14"/>
      <name val="Tms Rmn"/>
    </font>
    <font>
      <sz val="11"/>
      <color indexed="8"/>
      <name val="Frutiger 55 Roman"/>
      <family val="2"/>
    </font>
    <font>
      <sz val="11"/>
      <color indexed="9"/>
      <name val="Frutiger 55 Roman"/>
      <family val="2"/>
    </font>
    <font>
      <sz val="10"/>
      <name val="Trebuchet MS"/>
      <family val="2"/>
    </font>
    <font>
      <b/>
      <sz val="14"/>
      <name val="Arial"/>
      <family val="2"/>
    </font>
    <font>
      <sz val="10"/>
      <name val="Arial Narrow"/>
      <family val="2"/>
    </font>
    <font>
      <sz val="8"/>
      <color indexed="12"/>
      <name val="Trebuchet MS"/>
      <family val="2"/>
    </font>
    <font>
      <sz val="8"/>
      <color indexed="12"/>
      <name val="Times New Roman"/>
      <family val="1"/>
    </font>
    <font>
      <sz val="16"/>
      <name val="Arial"/>
      <family val="2"/>
    </font>
    <font>
      <b/>
      <sz val="18"/>
      <name val="Tms Rmn"/>
    </font>
    <font>
      <sz val="11"/>
      <color indexed="17"/>
      <name val="Frutiger 55 Roman"/>
      <family val="2"/>
    </font>
    <font>
      <b/>
      <i/>
      <sz val="12"/>
      <name val="Times New Roman"/>
      <family val="1"/>
    </font>
    <font>
      <i/>
      <sz val="8"/>
      <color indexed="12"/>
      <name val="Arial"/>
      <family val="2"/>
    </font>
    <font>
      <sz val="10"/>
      <name val="Anglo Sans Medium"/>
    </font>
    <font>
      <sz val="10"/>
      <name val="Futura Md BT"/>
      <family val="2"/>
    </font>
    <font>
      <sz val="10"/>
      <name val="Anglo Sans Light"/>
    </font>
    <font>
      <b/>
      <sz val="8"/>
      <name val="Times New Roman"/>
      <family val="1"/>
    </font>
    <font>
      <b/>
      <sz val="11"/>
      <color indexed="9"/>
      <name val="Frutiger 55 Roman"/>
      <family val="2"/>
    </font>
    <font>
      <sz val="11"/>
      <color indexed="10"/>
      <name val="Frutiger 55 Roman"/>
      <family val="2"/>
    </font>
    <font>
      <sz val="10"/>
      <color indexed="14"/>
      <name val="Helv"/>
    </font>
    <font>
      <sz val="6"/>
      <color indexed="10"/>
      <name val="Trebuchet MS"/>
      <family val="2"/>
    </font>
    <font>
      <sz val="12"/>
      <name val="Arial CE"/>
      <charset val="238"/>
    </font>
    <font>
      <sz val="10"/>
      <name val="Geneva"/>
      <family val="2"/>
    </font>
    <font>
      <b/>
      <i/>
      <sz val="12"/>
      <color indexed="13"/>
      <name val="Arial"/>
      <family val="2"/>
    </font>
    <font>
      <sz val="24"/>
      <name val="MS Sans Serif"/>
      <family val="2"/>
    </font>
    <font>
      <sz val="10"/>
      <name val="Book Antiqua"/>
      <family val="1"/>
    </font>
    <font>
      <sz val="7"/>
      <color indexed="12"/>
      <name val="Arial"/>
      <family val="2"/>
    </font>
    <font>
      <sz val="9"/>
      <name val="Tms Rmn"/>
    </font>
    <font>
      <u/>
      <sz val="11"/>
      <name val="Anglo Sans Bold"/>
    </font>
    <font>
      <sz val="11"/>
      <color indexed="20"/>
      <name val="Frutiger 55 Roman"/>
      <family val="2"/>
    </font>
    <font>
      <sz val="11"/>
      <color indexed="19"/>
      <name val="Frutiger 55 Roman"/>
      <family val="2"/>
    </font>
    <font>
      <sz val="11"/>
      <color rgb="FF000000"/>
      <name val="Calibri"/>
      <family val="2"/>
      <charset val="1"/>
    </font>
    <font>
      <u/>
      <sz val="8"/>
      <name val="Arial"/>
      <family val="2"/>
    </font>
    <font>
      <sz val="8"/>
      <color indexed="47"/>
      <name val="Arial"/>
      <family val="2"/>
    </font>
    <font>
      <sz val="10"/>
      <color theme="1"/>
      <name val="Arial"/>
      <family val="2"/>
    </font>
    <font>
      <sz val="10"/>
      <color rgb="FFFF0000"/>
      <name val="Arial"/>
      <family val="2"/>
    </font>
    <font>
      <sz val="10"/>
      <color indexed="39"/>
      <name val="Arial"/>
      <family val="2"/>
    </font>
    <font>
      <sz val="10"/>
      <name val="MS Serif"/>
      <family val="1"/>
    </font>
    <font>
      <sz val="10"/>
      <color indexed="16"/>
      <name val="MS Serif"/>
      <family val="1"/>
    </font>
    <font>
      <u/>
      <sz val="11"/>
      <color theme="10"/>
      <name val="Calibri"/>
      <family val="2"/>
    </font>
    <font>
      <sz val="12"/>
      <color indexed="62"/>
      <name val="Times New Roman"/>
      <family val="2"/>
    </font>
    <font>
      <sz val="12"/>
      <color indexed="9"/>
      <name val="Helv"/>
    </font>
    <font>
      <b/>
      <sz val="11"/>
      <color theme="0"/>
      <name val="Arial"/>
      <family val="2"/>
    </font>
    <font>
      <b/>
      <sz val="12"/>
      <color theme="0"/>
      <name val="Calibri"/>
      <family val="2"/>
      <scheme val="minor"/>
    </font>
    <font>
      <sz val="10"/>
      <color rgb="FF000000"/>
      <name val="Arial"/>
      <family val="2"/>
    </font>
    <font>
      <b/>
      <sz val="11"/>
      <color rgb="FF000000"/>
      <name val="Arial"/>
      <family val="2"/>
    </font>
    <font>
      <sz val="11"/>
      <color theme="1"/>
      <name val="Calibri"/>
      <family val="2"/>
    </font>
    <font>
      <b/>
      <sz val="9"/>
      <color theme="0"/>
      <name val="Arial"/>
      <family val="2"/>
    </font>
    <font>
      <sz val="10"/>
      <color rgb="FF000000"/>
      <name val="Times New Roman"/>
      <family val="1"/>
    </font>
    <font>
      <sz val="14"/>
      <color rgb="FF000000"/>
      <name val="Arial"/>
      <family val="2"/>
    </font>
    <font>
      <b/>
      <i/>
      <sz val="16"/>
      <name val="Arial"/>
      <family val="2"/>
    </font>
    <font>
      <b/>
      <sz val="16"/>
      <name val="Arial"/>
      <family val="2"/>
    </font>
    <font>
      <b/>
      <sz val="12"/>
      <color rgb="FFFF0000"/>
      <name val="Arial"/>
      <family val="2"/>
    </font>
    <font>
      <b/>
      <sz val="10"/>
      <color theme="1" tint="0.249977111117893"/>
      <name val="Arial"/>
      <family val="2"/>
    </font>
    <font>
      <sz val="10"/>
      <color theme="1" tint="0.249977111117893"/>
      <name val="Arial"/>
      <family val="2"/>
    </font>
    <font>
      <b/>
      <sz val="10"/>
      <color theme="0"/>
      <name val="Arial"/>
      <family val="2"/>
    </font>
    <font>
      <b/>
      <sz val="11"/>
      <color indexed="8"/>
      <name val="Arial"/>
      <family val="2"/>
    </font>
    <font>
      <sz val="12"/>
      <color indexed="8"/>
      <name val="Calibri"/>
      <family val="2"/>
      <scheme val="minor"/>
    </font>
    <font>
      <sz val="18"/>
      <color indexed="8"/>
      <name val="Calibri"/>
      <family val="2"/>
      <scheme val="minor"/>
    </font>
    <font>
      <sz val="12"/>
      <color theme="1"/>
      <name val="Calibri"/>
      <family val="2"/>
      <scheme val="minor"/>
    </font>
    <font>
      <b/>
      <sz val="8"/>
      <name val="Helv"/>
    </font>
    <font>
      <b/>
      <sz val="26"/>
      <name val="Calibri"/>
      <family val="2"/>
      <scheme val="minor"/>
    </font>
    <font>
      <b/>
      <sz val="12"/>
      <name val="Calibri"/>
      <family val="2"/>
      <scheme val="minor"/>
    </font>
    <font>
      <b/>
      <sz val="18"/>
      <name val="Calibri"/>
      <family val="2"/>
      <scheme val="minor"/>
    </font>
    <font>
      <b/>
      <sz val="18"/>
      <color theme="0"/>
      <name val="Calibri"/>
      <family val="2"/>
      <scheme val="minor"/>
    </font>
    <font>
      <b/>
      <sz val="22"/>
      <color theme="0"/>
      <name val="Calibri"/>
      <family val="2"/>
      <scheme val="minor"/>
    </font>
    <font>
      <b/>
      <sz val="24"/>
      <color theme="0"/>
      <name val="Calibri"/>
      <family val="2"/>
      <scheme val="minor"/>
    </font>
    <font>
      <b/>
      <sz val="12"/>
      <color indexed="8"/>
      <name val="Calibri"/>
      <family val="2"/>
      <scheme val="minor"/>
    </font>
    <font>
      <b/>
      <sz val="18"/>
      <color indexed="12"/>
      <name val="Calibri"/>
      <family val="2"/>
      <scheme val="minor"/>
    </font>
    <font>
      <b/>
      <sz val="18"/>
      <color rgb="FFFF0000"/>
      <name val="Calibri"/>
      <family val="2"/>
      <scheme val="minor"/>
    </font>
    <font>
      <b/>
      <sz val="22"/>
      <name val="Calibri"/>
      <family val="2"/>
      <scheme val="minor"/>
    </font>
    <font>
      <b/>
      <sz val="24"/>
      <name val="Calibri"/>
      <family val="2"/>
      <scheme val="minor"/>
    </font>
    <font>
      <b/>
      <sz val="24"/>
      <color indexed="12"/>
      <name val="Calibri"/>
      <family val="2"/>
      <scheme val="minor"/>
    </font>
    <font>
      <b/>
      <sz val="24"/>
      <color rgb="FFFF0000"/>
      <name val="Calibri"/>
      <family val="2"/>
      <scheme val="minor"/>
    </font>
    <font>
      <sz val="18"/>
      <name val="Calibri"/>
      <family val="2"/>
      <scheme val="minor"/>
    </font>
    <font>
      <sz val="12"/>
      <color indexed="12"/>
      <name val="Calibri"/>
      <family val="2"/>
      <scheme val="minor"/>
    </font>
    <font>
      <b/>
      <sz val="12"/>
      <color indexed="12"/>
      <name val="Calibri"/>
      <family val="2"/>
      <scheme val="minor"/>
    </font>
    <font>
      <b/>
      <sz val="12"/>
      <color rgb="FFFF0000"/>
      <name val="Calibri"/>
      <family val="2"/>
      <scheme val="minor"/>
    </font>
    <font>
      <sz val="12"/>
      <color indexed="10"/>
      <name val="Calibri"/>
      <family val="2"/>
      <scheme val="minor"/>
    </font>
    <font>
      <sz val="12"/>
      <color rgb="FFFF0000"/>
      <name val="Calibri"/>
      <family val="2"/>
      <scheme val="minor"/>
    </font>
    <font>
      <sz val="12"/>
      <color rgb="FF00B050"/>
      <name val="Calibri"/>
      <family val="2"/>
      <scheme val="minor"/>
    </font>
    <font>
      <sz val="12"/>
      <color rgb="FF7030A0"/>
      <name val="Calibri"/>
      <family val="2"/>
      <scheme val="minor"/>
    </font>
    <font>
      <sz val="12"/>
      <color theme="6" tint="-0.499984740745262"/>
      <name val="Calibri"/>
      <family val="2"/>
      <scheme val="minor"/>
    </font>
    <font>
      <b/>
      <sz val="12"/>
      <color theme="6" tint="-0.499984740745262"/>
      <name val="Calibri"/>
      <family val="2"/>
      <scheme val="minor"/>
    </font>
    <font>
      <sz val="12"/>
      <color theme="9" tint="-0.249977111117893"/>
      <name val="Calibri"/>
      <family val="2"/>
      <scheme val="minor"/>
    </font>
    <font>
      <b/>
      <sz val="12"/>
      <color indexed="10"/>
      <name val="Calibri"/>
      <family val="2"/>
      <scheme val="minor"/>
    </font>
    <font>
      <sz val="12"/>
      <color theme="0"/>
      <name val="Calibri"/>
      <family val="2"/>
      <scheme val="minor"/>
    </font>
    <font>
      <sz val="18"/>
      <color theme="1"/>
      <name val="Calibri"/>
      <family val="2"/>
      <scheme val="minor"/>
    </font>
    <font>
      <b/>
      <sz val="11"/>
      <name val="Calibri"/>
      <family val="2"/>
      <scheme val="minor"/>
    </font>
    <font>
      <i/>
      <sz val="11"/>
      <name val="Calibri"/>
      <family val="2"/>
      <scheme val="minor"/>
    </font>
    <font>
      <b/>
      <sz val="14"/>
      <color theme="1"/>
      <name val="Calibri"/>
      <family val="2"/>
      <scheme val="minor"/>
    </font>
    <font>
      <sz val="8"/>
      <name val="Calibri"/>
      <family val="2"/>
      <scheme val="minor"/>
    </font>
    <font>
      <b/>
      <sz val="8"/>
      <color theme="0"/>
      <name val="Arial"/>
      <family val="2"/>
    </font>
    <font>
      <sz val="11"/>
      <color rgb="FF000000"/>
      <name val="Aptos Narrow"/>
      <family val="2"/>
    </font>
    <font>
      <sz val="11"/>
      <color theme="1"/>
      <name val="Arial"/>
      <family val="2"/>
    </font>
    <font>
      <sz val="12"/>
      <color theme="1"/>
      <name val="Arial"/>
      <family val="2"/>
    </font>
    <font>
      <b/>
      <sz val="12"/>
      <color theme="1"/>
      <name val="Arial"/>
      <family val="2"/>
    </font>
    <font>
      <sz val="9"/>
      <color theme="0"/>
      <name val="Calibri"/>
      <family val="2"/>
      <scheme val="minor"/>
    </font>
    <font>
      <b/>
      <sz val="14"/>
      <color theme="0"/>
      <name val="Calibri"/>
      <family val="2"/>
    </font>
    <font>
      <sz val="10"/>
      <name val="Calibri"/>
      <family val="2"/>
      <scheme val="minor"/>
    </font>
    <font>
      <b/>
      <sz val="8"/>
      <name val="Calibri"/>
      <family val="2"/>
      <scheme val="minor"/>
    </font>
    <font>
      <sz val="9"/>
      <color rgb="FFFF0000"/>
      <name val="Arial"/>
      <family val="2"/>
    </font>
    <font>
      <sz val="10"/>
      <name val="MS Sans Serif"/>
    </font>
    <font>
      <b/>
      <sz val="16"/>
      <name val="Calibri"/>
      <family val="2"/>
      <scheme val="minor"/>
    </font>
    <font>
      <sz val="16"/>
      <name val="Calibri"/>
      <family val="2"/>
      <scheme val="minor"/>
    </font>
    <font>
      <sz val="10"/>
      <color theme="1"/>
      <name val="Calibri"/>
      <family val="2"/>
      <scheme val="minor"/>
    </font>
    <font>
      <b/>
      <sz val="10"/>
      <color theme="1"/>
      <name val="Calibri"/>
      <family val="2"/>
      <scheme val="minor"/>
    </font>
    <font>
      <b/>
      <sz val="10"/>
      <color theme="0"/>
      <name val="Calibri"/>
      <family val="2"/>
      <scheme val="minor"/>
    </font>
    <font>
      <b/>
      <sz val="9"/>
      <color rgb="FFFF0000"/>
      <name val="Arial"/>
      <family val="2"/>
    </font>
    <font>
      <sz val="11"/>
      <color rgb="FF00B050"/>
      <name val="Calibri"/>
      <family val="2"/>
      <scheme val="minor"/>
    </font>
    <font>
      <sz val="9"/>
      <color theme="1"/>
      <name val="Wingdings"/>
      <charset val="2"/>
    </font>
    <font>
      <b/>
      <sz val="12"/>
      <color rgb="FFFFFF00"/>
      <name val="Arial"/>
      <family val="2"/>
    </font>
    <font>
      <b/>
      <sz val="22"/>
      <color theme="1"/>
      <name val="Calibri"/>
      <family val="2"/>
      <scheme val="minor"/>
    </font>
    <font>
      <b/>
      <sz val="26"/>
      <color theme="1"/>
      <name val="Calibri"/>
      <family val="2"/>
      <scheme val="minor"/>
    </font>
    <font>
      <sz val="14"/>
      <color theme="1"/>
      <name val="Calibri"/>
      <family val="2"/>
      <scheme val="minor"/>
    </font>
    <font>
      <b/>
      <sz val="48"/>
      <name val="Calibri"/>
      <family val="2"/>
      <scheme val="minor"/>
    </font>
    <font>
      <sz val="48"/>
      <color indexed="8"/>
      <name val="Calibri"/>
      <family val="2"/>
      <scheme val="minor"/>
    </font>
    <font>
      <sz val="48"/>
      <color theme="1"/>
      <name val="Calibri"/>
      <family val="2"/>
      <scheme val="minor"/>
    </font>
    <font>
      <b/>
      <sz val="10"/>
      <color rgb="FF000000"/>
      <name val="Arial"/>
      <family val="2"/>
    </font>
    <font>
      <b/>
      <sz val="14"/>
      <color rgb="FF000000"/>
      <name val="Arial"/>
      <family val="2"/>
    </font>
    <font>
      <sz val="10"/>
      <color theme="0"/>
      <name val="Calibri"/>
      <family val="2"/>
      <scheme val="minor"/>
    </font>
    <font>
      <b/>
      <sz val="10"/>
      <name val="Calibri"/>
      <family val="2"/>
      <scheme val="minor"/>
    </font>
    <font>
      <sz val="11"/>
      <color theme="0" tint="-0.14999847407452621"/>
      <name val="Calibri"/>
      <family val="2"/>
      <scheme val="minor"/>
    </font>
    <font>
      <sz val="11"/>
      <color indexed="12"/>
      <name val="Calibri"/>
      <family val="2"/>
      <scheme val="minor"/>
    </font>
    <font>
      <b/>
      <sz val="11"/>
      <color indexed="12"/>
      <name val="Calibri"/>
      <family val="2"/>
      <scheme val="minor"/>
    </font>
    <font>
      <sz val="11"/>
      <color indexed="10"/>
      <name val="Calibri"/>
      <family val="2"/>
      <scheme val="minor"/>
    </font>
    <font>
      <sz val="12"/>
      <color theme="0" tint="-0.14999847407452621"/>
      <name val="Calibri"/>
      <family val="2"/>
      <scheme val="minor"/>
    </font>
    <font>
      <sz val="12"/>
      <name val="Calibri"/>
      <family val="2"/>
      <scheme val="minor"/>
    </font>
    <font>
      <sz val="12"/>
      <name val="Calibri"/>
      <family val="2"/>
    </font>
    <font>
      <b/>
      <sz val="14"/>
      <name val="Calibri"/>
      <family val="2"/>
    </font>
    <font>
      <sz val="18"/>
      <name val="Calibri"/>
      <family val="2"/>
    </font>
    <font>
      <sz val="11"/>
      <color rgb="FFFFFFCC"/>
      <name val="Calibri"/>
      <family val="2"/>
      <scheme val="minor"/>
    </font>
    <font>
      <b/>
      <sz val="11"/>
      <color rgb="FFFFFFCC"/>
      <name val="Calibri"/>
      <family val="2"/>
      <scheme val="minor"/>
    </font>
    <font>
      <sz val="10"/>
      <color theme="0" tint="-0.249977111117893"/>
      <name val="Calibri"/>
      <family val="2"/>
      <scheme val="minor"/>
    </font>
    <font>
      <b/>
      <sz val="10"/>
      <color theme="0" tint="-0.249977111117893"/>
      <name val="Calibri"/>
      <family val="2"/>
      <scheme val="minor"/>
    </font>
    <font>
      <sz val="11"/>
      <color theme="0" tint="-0.249977111117893"/>
      <name val="Calibri"/>
      <family val="2"/>
      <scheme val="minor"/>
    </font>
    <font>
      <b/>
      <sz val="10"/>
      <color indexed="8"/>
      <name val="Calibri"/>
      <family val="2"/>
    </font>
    <font>
      <sz val="10"/>
      <color indexed="8"/>
      <name val="Calibri"/>
      <family val="2"/>
    </font>
    <font>
      <i/>
      <sz val="10"/>
      <color indexed="8"/>
      <name val="Calibri"/>
      <family val="2"/>
    </font>
    <font>
      <b/>
      <sz val="10"/>
      <color indexed="12"/>
      <name val="Calibri"/>
      <family val="2"/>
    </font>
    <font>
      <sz val="11"/>
      <name val="Calibri"/>
      <family val="2"/>
    </font>
    <font>
      <b/>
      <sz val="14"/>
      <name val="Calibri"/>
      <family val="2"/>
      <scheme val="minor"/>
    </font>
    <font>
      <sz val="10"/>
      <color rgb="FF000066"/>
      <name val="Calibri"/>
      <family val="2"/>
      <scheme val="minor"/>
    </font>
    <font>
      <b/>
      <sz val="10"/>
      <color rgb="FF000066"/>
      <name val="Calibri"/>
      <family val="2"/>
      <scheme val="minor"/>
    </font>
    <font>
      <b/>
      <sz val="12"/>
      <color rgb="FF000000"/>
      <name val="Arial"/>
      <family val="2"/>
    </font>
    <font>
      <sz val="10"/>
      <color rgb="FF000000"/>
      <name val="Arial"/>
      <family val="2"/>
    </font>
    <font>
      <sz val="8"/>
      <color theme="1"/>
      <name val="Arial"/>
      <family val="2"/>
    </font>
    <font>
      <b/>
      <sz val="8"/>
      <color theme="1"/>
      <name val="Arial"/>
      <family val="2"/>
    </font>
  </fonts>
  <fills count="130">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44"/>
      </patternFill>
    </fill>
    <fill>
      <patternFill patternType="solid">
        <fgColor indexed="29"/>
      </patternFill>
    </fill>
    <fill>
      <patternFill patternType="solid">
        <fgColor indexed="26"/>
      </patternFill>
    </fill>
    <fill>
      <patternFill patternType="solid">
        <fgColor indexed="11"/>
      </patternFill>
    </fill>
    <fill>
      <patternFill patternType="solid">
        <fgColor indexed="51"/>
      </patternFill>
    </fill>
    <fill>
      <patternFill patternType="solid">
        <fgColor indexed="4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3"/>
      </patternFill>
    </fill>
    <fill>
      <patternFill patternType="solid">
        <fgColor indexed="62"/>
      </patternFill>
    </fill>
    <fill>
      <patternFill patternType="solid">
        <fgColor indexed="10"/>
      </patternFill>
    </fill>
    <fill>
      <patternFill patternType="solid">
        <fgColor indexed="57"/>
      </patternFill>
    </fill>
    <fill>
      <patternFill patternType="solid">
        <fgColor indexed="22"/>
        <bgColor indexed="64"/>
      </patternFill>
    </fill>
    <fill>
      <patternFill patternType="solid">
        <fgColor indexed="44"/>
        <bgColor indexed="64"/>
      </patternFill>
    </fill>
    <fill>
      <patternFill patternType="solid">
        <fgColor indexed="43"/>
        <bgColor indexed="64"/>
      </patternFill>
    </fill>
    <fill>
      <patternFill patternType="solid">
        <fgColor indexed="55"/>
      </patternFill>
    </fill>
    <fill>
      <patternFill patternType="lightUp">
        <fgColor indexed="9"/>
        <bgColor indexed="49"/>
      </patternFill>
    </fill>
    <fill>
      <patternFill patternType="lightUp">
        <fgColor indexed="9"/>
        <bgColor indexed="10"/>
      </patternFill>
    </fill>
    <fill>
      <patternFill patternType="lightUp">
        <fgColor indexed="9"/>
        <bgColor indexed="57"/>
      </patternFill>
    </fill>
    <fill>
      <patternFill patternType="solid">
        <fgColor indexed="31"/>
        <bgColor indexed="31"/>
      </patternFill>
    </fill>
    <fill>
      <patternFill patternType="solid">
        <fgColor indexed="44"/>
        <bgColor indexed="44"/>
      </patternFill>
    </fill>
    <fill>
      <patternFill patternType="solid">
        <fgColor indexed="30"/>
        <bgColor indexed="30"/>
      </patternFill>
    </fill>
    <fill>
      <patternFill patternType="solid">
        <fgColor indexed="56"/>
      </patternFill>
    </fill>
    <fill>
      <patternFill patternType="solid">
        <fgColor indexed="45"/>
        <bgColor indexed="45"/>
      </patternFill>
    </fill>
    <fill>
      <patternFill patternType="solid">
        <fgColor indexed="29"/>
        <bgColor indexed="29"/>
      </patternFill>
    </fill>
    <fill>
      <patternFill patternType="solid">
        <fgColor indexed="42"/>
        <bgColor indexed="42"/>
      </patternFill>
    </fill>
    <fill>
      <patternFill patternType="solid">
        <fgColor indexed="11"/>
        <bgColor indexed="11"/>
      </patternFill>
    </fill>
    <fill>
      <patternFill patternType="solid">
        <fgColor indexed="46"/>
        <bgColor indexed="46"/>
      </patternFill>
    </fill>
    <fill>
      <patternFill patternType="solid">
        <fgColor indexed="36"/>
        <bgColor indexed="36"/>
      </patternFill>
    </fill>
    <fill>
      <patternFill patternType="solid">
        <fgColor indexed="54"/>
      </patternFill>
    </fill>
    <fill>
      <patternFill patternType="solid">
        <fgColor indexed="27"/>
        <bgColor indexed="27"/>
      </patternFill>
    </fill>
    <fill>
      <patternFill patternType="solid">
        <fgColor indexed="49"/>
        <bgColor indexed="49"/>
      </patternFill>
    </fill>
    <fill>
      <patternFill patternType="solid">
        <fgColor indexed="47"/>
        <bgColor indexed="47"/>
      </patternFill>
    </fill>
    <fill>
      <patternFill patternType="solid">
        <fgColor indexed="51"/>
        <bgColor indexed="51"/>
      </patternFill>
    </fill>
    <fill>
      <patternFill patternType="solid">
        <fgColor indexed="52"/>
        <bgColor indexed="52"/>
      </patternFill>
    </fill>
    <fill>
      <patternFill patternType="solid">
        <fgColor indexed="26"/>
        <bgColor indexed="64"/>
      </patternFill>
    </fill>
    <fill>
      <patternFill patternType="solid">
        <fgColor indexed="13"/>
      </patternFill>
    </fill>
    <fill>
      <patternFill patternType="solid">
        <fgColor indexed="9"/>
        <bgColor indexed="64"/>
      </patternFill>
    </fill>
    <fill>
      <patternFill patternType="solid">
        <fgColor indexed="9"/>
      </patternFill>
    </fill>
    <fill>
      <patternFill patternType="solid">
        <fgColor indexed="21"/>
        <bgColor indexed="64"/>
      </patternFill>
    </fill>
    <fill>
      <patternFill patternType="solid">
        <fgColor indexed="10"/>
        <bgColor indexed="64"/>
      </patternFill>
    </fill>
    <fill>
      <patternFill patternType="solid">
        <fgColor indexed="54"/>
        <bgColor indexed="64"/>
      </patternFill>
    </fill>
    <fill>
      <patternFill patternType="solid">
        <fgColor indexed="45"/>
        <bgColor indexed="64"/>
      </patternFill>
    </fill>
    <fill>
      <patternFill patternType="solid">
        <fgColor indexed="29"/>
        <bgColor indexed="64"/>
      </patternFill>
    </fill>
    <fill>
      <patternFill patternType="solid">
        <fgColor indexed="42"/>
        <bgColor indexed="64"/>
      </patternFill>
    </fill>
    <fill>
      <patternFill patternType="solid">
        <fgColor indexed="51"/>
        <bgColor indexed="64"/>
      </patternFill>
    </fill>
    <fill>
      <patternFill patternType="solid">
        <fgColor indexed="47"/>
        <bgColor indexed="64"/>
      </patternFill>
    </fill>
    <fill>
      <patternFill patternType="solid">
        <fgColor indexed="50"/>
        <bgColor indexed="64"/>
      </patternFill>
    </fill>
    <fill>
      <patternFill patternType="solid">
        <fgColor indexed="11"/>
        <bgColor indexed="64"/>
      </patternFill>
    </fill>
    <fill>
      <patternFill patternType="lightUp">
        <fgColor indexed="48"/>
        <bgColor indexed="44"/>
      </patternFill>
    </fill>
    <fill>
      <patternFill patternType="solid">
        <fgColor indexed="40"/>
        <bgColor indexed="64"/>
      </patternFill>
    </fill>
    <fill>
      <patternFill patternType="solid">
        <fgColor indexed="41"/>
        <bgColor indexed="64"/>
      </patternFill>
    </fill>
    <fill>
      <patternFill patternType="solid">
        <fgColor indexed="31"/>
        <bgColor indexed="64"/>
      </patternFill>
    </fill>
    <fill>
      <patternFill patternType="gray0625"/>
    </fill>
    <fill>
      <patternFill patternType="solid">
        <fgColor indexed="12"/>
      </patternFill>
    </fill>
    <fill>
      <patternFill patternType="solid">
        <fgColor theme="0" tint="-0.499984740745262"/>
        <bgColor indexed="64"/>
      </patternFill>
    </fill>
    <fill>
      <patternFill patternType="solid">
        <fgColor indexed="16"/>
        <bgColor indexed="64"/>
      </patternFill>
    </fill>
    <fill>
      <patternFill patternType="solid">
        <fgColor indexed="8"/>
        <bgColor indexed="64"/>
      </patternFill>
    </fill>
    <fill>
      <patternFill patternType="solid">
        <fgColor theme="3"/>
        <bgColor indexed="64"/>
      </patternFill>
    </fill>
    <fill>
      <patternFill patternType="lightGray">
        <fgColor indexed="15"/>
        <bgColor indexed="9"/>
      </patternFill>
    </fill>
    <fill>
      <patternFill patternType="solid">
        <fgColor indexed="27"/>
        <bgColor indexed="64"/>
      </patternFill>
    </fill>
    <fill>
      <patternFill patternType="solid">
        <fgColor indexed="28"/>
        <bgColor indexed="64"/>
      </patternFill>
    </fill>
    <fill>
      <patternFill patternType="solid">
        <fgColor indexed="26"/>
        <bgColor indexed="13"/>
      </patternFill>
    </fill>
    <fill>
      <patternFill patternType="lightGray">
        <fgColor indexed="12"/>
      </patternFill>
    </fill>
    <fill>
      <patternFill patternType="solid">
        <fgColor indexed="65"/>
        <bgColor indexed="64"/>
      </patternFill>
    </fill>
    <fill>
      <patternFill patternType="solid">
        <fgColor indexed="15"/>
      </patternFill>
    </fill>
    <fill>
      <patternFill patternType="solid">
        <fgColor theme="3" tint="-0.249977111117893"/>
        <bgColor indexed="64"/>
      </patternFill>
    </fill>
    <fill>
      <patternFill patternType="solid">
        <fgColor rgb="FF002060"/>
        <bgColor indexed="64"/>
      </patternFill>
    </fill>
    <fill>
      <patternFill patternType="solid">
        <fgColor rgb="FF1F497D"/>
        <bgColor indexed="64"/>
      </patternFill>
    </fill>
    <fill>
      <patternFill patternType="solid">
        <fgColor rgb="FF16365C"/>
        <bgColor indexed="64"/>
      </patternFill>
    </fill>
    <fill>
      <patternFill patternType="solid">
        <fgColor rgb="FF0070C0"/>
        <bgColor indexed="64"/>
      </patternFill>
    </fill>
    <fill>
      <patternFill patternType="solid">
        <fgColor theme="6" tint="0.39997558519241921"/>
        <bgColor indexed="64"/>
      </patternFill>
    </fill>
    <fill>
      <patternFill patternType="solid">
        <fgColor rgb="FF00338D"/>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theme="3" tint="0.59999389629810485"/>
        <bgColor indexed="64"/>
      </patternFill>
    </fill>
    <fill>
      <patternFill patternType="solid">
        <fgColor rgb="FF1E252B"/>
        <bgColor indexed="64"/>
      </patternFill>
    </fill>
    <fill>
      <patternFill patternType="solid">
        <fgColor theme="2"/>
        <bgColor indexed="64"/>
      </patternFill>
    </fill>
    <fill>
      <patternFill patternType="solid">
        <fgColor rgb="FFF9443A"/>
        <bgColor indexed="64"/>
      </patternFill>
    </fill>
    <fill>
      <patternFill patternType="solid">
        <fgColor rgb="FFD8E6F0"/>
        <bgColor indexed="64"/>
      </patternFill>
    </fill>
    <fill>
      <patternFill patternType="solid">
        <fgColor rgb="FFD9D9D6"/>
        <bgColor indexed="64"/>
      </patternFill>
    </fill>
    <fill>
      <patternFill patternType="solid">
        <fgColor rgb="FFFFFFCC"/>
        <bgColor indexed="64"/>
      </patternFill>
    </fill>
    <fill>
      <patternFill patternType="solid">
        <fgColor indexed="9"/>
        <bgColor indexed="9"/>
      </patternFill>
    </fill>
    <fill>
      <patternFill patternType="solid">
        <fgColor theme="1" tint="0.14999847407452621"/>
        <bgColor indexed="64"/>
      </patternFill>
    </fill>
  </fills>
  <borders count="24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diagonal/>
    </border>
    <border>
      <left style="medium">
        <color indexed="64"/>
      </left>
      <right/>
      <top/>
      <bottom/>
      <diagonal/>
    </border>
    <border>
      <left/>
      <right style="thin">
        <color indexed="64"/>
      </right>
      <top/>
      <bottom/>
      <diagonal/>
    </border>
    <border>
      <left/>
      <right/>
      <top/>
      <bottom style="medium">
        <color indexed="64"/>
      </bottom>
      <diagonal/>
    </border>
    <border>
      <left style="hair">
        <color indexed="55"/>
      </left>
      <right style="hair">
        <color indexed="55"/>
      </right>
      <top style="hair">
        <color indexed="55"/>
      </top>
      <bottom style="hair">
        <color indexed="55"/>
      </bottom>
      <diagonal/>
    </border>
    <border>
      <left style="thin">
        <color indexed="64"/>
      </left>
      <right style="hair">
        <color indexed="64"/>
      </right>
      <top/>
      <bottom style="hair">
        <color indexed="64"/>
      </bottom>
      <diagonal/>
    </border>
    <border>
      <left style="medium">
        <color indexed="23"/>
      </left>
      <right style="hair">
        <color indexed="64"/>
      </right>
      <top/>
      <bottom style="hair">
        <color indexed="64"/>
      </bottom>
      <diagonal/>
    </border>
    <border>
      <left style="medium">
        <color indexed="64"/>
      </left>
      <right/>
      <top style="medium">
        <color indexed="64"/>
      </top>
      <bottom/>
      <diagonal/>
    </border>
    <border>
      <left/>
      <right/>
      <top/>
      <bottom style="thin">
        <color indexed="64"/>
      </bottom>
      <diagonal/>
    </border>
    <border>
      <left style="double">
        <color indexed="64"/>
      </left>
      <right/>
      <top/>
      <bottom style="hair">
        <color indexed="64"/>
      </bottom>
      <diagonal/>
    </border>
    <border>
      <left/>
      <right/>
      <top style="hair">
        <color indexed="64"/>
      </top>
      <bottom style="hair">
        <color indexed="64"/>
      </bottom>
      <diagonal/>
    </border>
    <border>
      <left style="medium">
        <color indexed="38"/>
      </left>
      <right style="thin">
        <color indexed="21"/>
      </right>
      <top/>
      <bottom style="hair">
        <color indexed="2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medium">
        <color indexed="64"/>
      </top>
      <bottom style="medium">
        <color indexed="64"/>
      </bottom>
      <diagonal/>
    </border>
    <border>
      <left style="thin">
        <color indexed="8"/>
      </left>
      <right style="thin">
        <color indexed="8"/>
      </right>
      <top style="thin">
        <color indexed="8"/>
      </top>
      <bottom style="thin">
        <color indexed="8"/>
      </bottom>
      <diagonal/>
    </border>
    <border>
      <left/>
      <right/>
      <top style="double">
        <color indexed="64"/>
      </top>
      <bottom style="double">
        <color indexed="64"/>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right/>
      <top style="thin">
        <color indexed="64"/>
      </top>
      <bottom style="thin">
        <color indexed="64"/>
      </bottom>
      <diagonal/>
    </border>
    <border>
      <left/>
      <right/>
      <top/>
      <bottom style="medium">
        <color indexed="30"/>
      </bottom>
      <diagonal/>
    </border>
    <border>
      <left style="double">
        <color indexed="64"/>
      </left>
      <right style="double">
        <color indexed="64"/>
      </right>
      <top style="double">
        <color indexed="64"/>
      </top>
      <bottom style="double">
        <color indexed="64"/>
      </bottom>
      <diagonal/>
    </border>
    <border>
      <left style="thin">
        <color indexed="12"/>
      </left>
      <right style="thin">
        <color indexed="12"/>
      </right>
      <top style="thin">
        <color indexed="12"/>
      </top>
      <bottom style="thin">
        <color indexed="1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thin">
        <color indexed="64"/>
      </right>
      <top/>
      <bottom style="thin">
        <color indexed="64"/>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right/>
      <top/>
      <bottom style="thick">
        <color indexed="8"/>
      </bottom>
      <diagonal/>
    </border>
    <border>
      <left/>
      <right style="thick">
        <color indexed="8"/>
      </right>
      <top/>
      <bottom/>
      <diagonal/>
    </border>
    <border>
      <left style="thin">
        <color indexed="8"/>
      </left>
      <right style="thin">
        <color indexed="8"/>
      </right>
      <top/>
      <bottom/>
      <diagonal/>
    </border>
    <border>
      <left style="thin">
        <color indexed="8"/>
      </left>
      <right/>
      <top/>
      <bottom/>
      <diagonal/>
    </border>
    <border>
      <left style="thin">
        <color indexed="8"/>
      </left>
      <right/>
      <top style="thin">
        <color indexed="8"/>
      </top>
      <bottom style="thin">
        <color indexed="8"/>
      </bottom>
      <diagonal/>
    </border>
    <border>
      <left/>
      <right style="thin">
        <color indexed="8"/>
      </right>
      <top/>
      <bottom/>
      <diagonal/>
    </border>
    <border>
      <left/>
      <right style="thin">
        <color indexed="8"/>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48"/>
      </left>
      <right style="thin">
        <color indexed="48"/>
      </right>
      <top style="thin">
        <color indexed="48"/>
      </top>
      <bottom style="thin">
        <color indexed="48"/>
      </bottom>
      <diagonal/>
    </border>
    <border>
      <left/>
      <right/>
      <top/>
      <bottom style="thick">
        <color indexed="44"/>
      </bottom>
      <diagonal/>
    </border>
    <border>
      <left style="thin">
        <color indexed="41"/>
      </left>
      <right style="thin">
        <color indexed="48"/>
      </right>
      <top style="medium">
        <color indexed="41"/>
      </top>
      <bottom style="thin">
        <color indexed="48"/>
      </bottom>
      <diagonal/>
    </border>
    <border>
      <left/>
      <right/>
      <top style="thin">
        <color indexed="48"/>
      </top>
      <bottom style="thin">
        <color indexed="48"/>
      </bottom>
      <diagonal/>
    </border>
    <border>
      <left style="double">
        <color indexed="64"/>
      </left>
      <right/>
      <top style="double">
        <color indexed="64"/>
      </top>
      <bottom/>
      <diagonal/>
    </border>
    <border>
      <left/>
      <right/>
      <top style="thin">
        <color indexed="64"/>
      </top>
      <bottom style="medium">
        <color indexed="64"/>
      </bottom>
      <diagonal/>
    </border>
    <border>
      <left/>
      <right/>
      <top/>
      <bottom style="hair">
        <color indexed="64"/>
      </bottom>
      <diagonal/>
    </border>
    <border>
      <left/>
      <right/>
      <top/>
      <bottom style="thick">
        <color indexed="62"/>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style="double">
        <color indexed="64"/>
      </top>
      <bottom/>
      <diagonal/>
    </border>
    <border>
      <left/>
      <right/>
      <top style="thin">
        <color indexed="62"/>
      </top>
      <bottom style="double">
        <color indexed="62"/>
      </bottom>
      <diagonal/>
    </border>
    <border>
      <left style="thin">
        <color indexed="8"/>
      </left>
      <right style="thin">
        <color indexed="8"/>
      </right>
      <top style="double">
        <color indexed="8"/>
      </top>
      <bottom style="thin">
        <color indexed="8"/>
      </bottom>
      <diagonal/>
    </border>
    <border>
      <left/>
      <right/>
      <top/>
      <bottom style="double">
        <color indexed="64"/>
      </bottom>
      <diagonal/>
    </border>
    <border>
      <left style="thin">
        <color indexed="64"/>
      </left>
      <right/>
      <top style="thin">
        <color indexed="64"/>
      </top>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hair">
        <color indexed="64"/>
      </top>
      <bottom style="hair">
        <color indexed="64"/>
      </bottom>
      <diagonal/>
    </border>
    <border>
      <left style="thin">
        <color indexed="64"/>
      </left>
      <right/>
      <top/>
      <bottom/>
      <diagonal/>
    </border>
    <border>
      <left/>
      <right/>
      <top/>
      <bottom style="thin">
        <color auto="1"/>
      </bottom>
      <diagonal/>
    </border>
    <border>
      <left/>
      <right/>
      <top/>
      <bottom style="dotted">
        <color indexed="64"/>
      </bottom>
      <diagonal/>
    </border>
    <border>
      <left style="thin">
        <color indexed="64"/>
      </left>
      <right/>
      <top style="hair">
        <color indexed="64"/>
      </top>
      <bottom style="hair">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top style="thin">
        <color indexed="55"/>
      </top>
      <bottom style="thin">
        <color indexed="55"/>
      </bottom>
      <diagonal/>
    </border>
    <border>
      <left/>
      <right/>
      <top style="thin">
        <color indexed="55"/>
      </top>
      <bottom/>
      <diagonal/>
    </border>
    <border>
      <left/>
      <right/>
      <top/>
      <bottom style="thin">
        <color indexed="44"/>
      </bottom>
      <diagonal/>
    </border>
    <border>
      <left style="hair">
        <color indexed="22"/>
      </left>
      <right style="hair">
        <color indexed="22"/>
      </right>
      <top style="hair">
        <color indexed="22"/>
      </top>
      <bottom style="hair">
        <color indexed="22"/>
      </bottom>
      <diagonal/>
    </border>
    <border>
      <left style="dashed">
        <color indexed="63"/>
      </left>
      <right style="dashed">
        <color indexed="63"/>
      </right>
      <top style="dashed">
        <color indexed="63"/>
      </top>
      <bottom style="dashed">
        <color indexed="63"/>
      </bottom>
      <diagonal/>
    </border>
    <border>
      <left/>
      <right/>
      <top/>
      <bottom style="double">
        <color indexed="10"/>
      </bottom>
      <diagonal/>
    </border>
    <border>
      <left style="double">
        <color indexed="64"/>
      </left>
      <right/>
      <top/>
      <bottom style="double">
        <color indexed="64"/>
      </bottom>
      <diagonal/>
    </border>
    <border>
      <left style="thin">
        <color indexed="23"/>
      </left>
      <right style="thin">
        <color indexed="23"/>
      </right>
      <top/>
      <bottom/>
      <diagonal/>
    </border>
    <border>
      <left style="thin">
        <color indexed="55"/>
      </left>
      <right/>
      <top/>
      <bottom style="thin">
        <color indexed="55"/>
      </bottom>
      <diagonal/>
    </border>
    <border>
      <left/>
      <right/>
      <top style="thick">
        <color indexed="17"/>
      </top>
      <bottom/>
      <diagonal/>
    </border>
    <border>
      <left style="thin">
        <color theme="2" tint="-0.499984740745262"/>
      </left>
      <right style="thin">
        <color theme="2" tint="-0.499984740745262"/>
      </right>
      <top style="thin">
        <color theme="2" tint="-0.499984740745262"/>
      </top>
      <bottom style="thin">
        <color theme="2" tint="-0.499984740745262"/>
      </bottom>
      <diagonal/>
    </border>
    <border>
      <left/>
      <right/>
      <top/>
      <bottom style="medium">
        <color auto="1"/>
      </bottom>
      <diagonal/>
    </border>
    <border>
      <left style="thin">
        <color indexed="64"/>
      </left>
      <right style="thin">
        <color indexed="64"/>
      </right>
      <top style="medium">
        <color indexed="64"/>
      </top>
      <bottom style="medium">
        <color indexed="64"/>
      </bottom>
      <diagonal/>
    </border>
    <border>
      <left/>
      <right/>
      <top style="thin">
        <color auto="1"/>
      </top>
      <bottom/>
      <diagonal/>
    </border>
    <border>
      <left/>
      <right style="thin">
        <color auto="1"/>
      </right>
      <top/>
      <bottom style="thin">
        <color auto="1"/>
      </bottom>
      <diagonal/>
    </border>
    <border>
      <left style="thin">
        <color auto="1"/>
      </left>
      <right/>
      <top/>
      <bottom style="thin">
        <color auto="1"/>
      </bottom>
      <diagonal/>
    </border>
    <border>
      <left/>
      <right style="thin">
        <color auto="1"/>
      </right>
      <top/>
      <bottom/>
      <diagonal/>
    </border>
    <border>
      <left style="medium">
        <color indexed="64"/>
      </left>
      <right style="thin">
        <color indexed="64"/>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bottom style="thin">
        <color auto="1"/>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theme="2" tint="-0.499984740745262"/>
      </top>
      <bottom/>
      <diagonal/>
    </border>
    <border>
      <left style="medium">
        <color indexed="64"/>
      </left>
      <right style="thin">
        <color theme="2" tint="-0.499984740745262"/>
      </right>
      <top style="thin">
        <color theme="2" tint="-0.499984740745262"/>
      </top>
      <bottom style="thin">
        <color theme="2" tint="-0.499984740745262"/>
      </bottom>
      <diagonal/>
    </border>
    <border>
      <left style="thin">
        <color indexed="64"/>
      </left>
      <right style="thin">
        <color indexed="64"/>
      </right>
      <top style="thin">
        <color indexed="64"/>
      </top>
      <bottom/>
      <diagonal/>
    </border>
    <border>
      <left style="medium">
        <color indexed="64"/>
      </left>
      <right/>
      <top/>
      <bottom style="medium">
        <color auto="1"/>
      </bottom>
      <diagonal/>
    </border>
    <border>
      <left style="medium">
        <color indexed="64"/>
      </left>
      <right/>
      <top style="thin">
        <color auto="1"/>
      </top>
      <bottom/>
      <diagonal/>
    </border>
    <border>
      <left/>
      <right style="medium">
        <color indexed="64"/>
      </right>
      <top/>
      <bottom style="medium">
        <color indexed="64"/>
      </bottom>
      <diagonal/>
    </border>
    <border>
      <left style="medium">
        <color theme="0"/>
      </left>
      <right style="medium">
        <color theme="0"/>
      </right>
      <top style="thin">
        <color indexed="64"/>
      </top>
      <bottom style="thin">
        <color indexed="64"/>
      </bottom>
      <diagonal/>
    </border>
    <border>
      <left style="medium">
        <color theme="0"/>
      </left>
      <right style="medium">
        <color indexed="64"/>
      </right>
      <top style="thin">
        <color indexed="64"/>
      </top>
      <bottom style="thin">
        <color indexed="64"/>
      </bottom>
      <diagonal/>
    </border>
    <border>
      <left style="dotted">
        <color theme="0" tint="-0.24994659260841701"/>
      </left>
      <right style="dotted">
        <color theme="0" tint="-0.24994659260841701"/>
      </right>
      <top style="thin">
        <color auto="1"/>
      </top>
      <bottom/>
      <diagonal/>
    </border>
    <border>
      <left style="dotted">
        <color theme="0" tint="-0.24994659260841701"/>
      </left>
      <right/>
      <top style="thin">
        <color auto="1"/>
      </top>
      <bottom/>
      <diagonal/>
    </border>
    <border>
      <left style="dotted">
        <color theme="0" tint="-0.24994659260841701"/>
      </left>
      <right style="dotted">
        <color theme="0" tint="-0.24994659260841701"/>
      </right>
      <top/>
      <bottom/>
      <diagonal/>
    </border>
    <border>
      <left style="dotted">
        <color theme="0" tint="-0.24994659260841701"/>
      </left>
      <right/>
      <top/>
      <bottom/>
      <diagonal/>
    </border>
    <border>
      <left style="thin">
        <color auto="1"/>
      </left>
      <right style="thin">
        <color auto="1"/>
      </right>
      <top style="hair">
        <color auto="1"/>
      </top>
      <bottom style="hair">
        <color auto="1"/>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theme="0" tint="-0.499984740745262"/>
      </top>
      <bottom style="thin">
        <color indexed="64"/>
      </bottom>
      <diagonal/>
    </border>
    <border>
      <left style="thin">
        <color indexed="64"/>
      </left>
      <right style="thin">
        <color theme="0" tint="-0.499984740745262"/>
      </right>
      <top style="thin">
        <color theme="0" tint="-0.499984740745262"/>
      </top>
      <bottom style="thin">
        <color indexed="64"/>
      </bottom>
      <diagonal/>
    </border>
    <border>
      <left style="thin">
        <color indexed="64"/>
      </left>
      <right style="thin">
        <color indexed="64"/>
      </right>
      <top style="thin">
        <color indexed="64"/>
      </top>
      <bottom style="thin">
        <color theme="0" tint="-0.24994659260841701"/>
      </bottom>
      <diagonal/>
    </border>
    <border>
      <left/>
      <right style="thin">
        <color indexed="64"/>
      </right>
      <top style="thin">
        <color indexed="64"/>
      </top>
      <bottom style="thin">
        <color theme="0" tint="-0.24994659260841701"/>
      </bottom>
      <diagonal/>
    </border>
    <border>
      <left/>
      <right style="thin">
        <color indexed="64"/>
      </right>
      <top style="thin">
        <color theme="0" tint="-0.24994659260841701"/>
      </top>
      <bottom style="thin">
        <color theme="0" tint="-0.24994659260841701"/>
      </bottom>
      <diagonal/>
    </border>
    <border>
      <left/>
      <right style="thin">
        <color auto="1"/>
      </right>
      <top style="thin">
        <color theme="0" tint="-0.24994659260841701"/>
      </top>
      <bottom style="thin">
        <color auto="1"/>
      </bottom>
      <diagonal/>
    </border>
    <border>
      <left/>
      <right style="medium">
        <color indexed="64"/>
      </right>
      <top style="thin">
        <color indexed="64"/>
      </top>
      <bottom/>
      <diagonal/>
    </border>
    <border>
      <left style="medium">
        <color indexed="64"/>
      </left>
      <right style="medium">
        <color indexed="64"/>
      </right>
      <top style="thin">
        <color indexed="64"/>
      </top>
      <bottom style="thin">
        <color theme="0" tint="-0.24994659260841701"/>
      </bottom>
      <diagonal/>
    </border>
    <border>
      <left/>
      <right/>
      <top style="thin">
        <color indexed="64"/>
      </top>
      <bottom style="thin">
        <color theme="0" tint="-0.24994659260841701"/>
      </bottom>
      <diagonal/>
    </border>
    <border>
      <left style="medium">
        <color indexed="64"/>
      </left>
      <right/>
      <top style="thin">
        <color indexed="64"/>
      </top>
      <bottom style="thin">
        <color theme="0" tint="-0.24994659260841701"/>
      </bottom>
      <diagonal/>
    </border>
    <border>
      <left style="thin">
        <color indexed="64"/>
      </left>
      <right/>
      <top style="thin">
        <color indexed="64"/>
      </top>
      <bottom style="thin">
        <color theme="0" tint="-0.24994659260841701"/>
      </bottom>
      <diagonal/>
    </border>
    <border>
      <left style="medium">
        <color indexed="64"/>
      </left>
      <right style="medium">
        <color indexed="64"/>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medium">
        <color indexed="64"/>
      </left>
      <right/>
      <top style="thin">
        <color theme="0" tint="-0.24994659260841701"/>
      </top>
      <bottom style="thin">
        <color theme="0" tint="-0.24994659260841701"/>
      </bottom>
      <diagonal/>
    </border>
    <border>
      <left style="thin">
        <color indexed="64"/>
      </left>
      <right/>
      <top style="thin">
        <color theme="0" tint="-0.24994659260841701"/>
      </top>
      <bottom style="thin">
        <color theme="0" tint="-0.24994659260841701"/>
      </bottom>
      <diagonal/>
    </border>
    <border>
      <left style="medium">
        <color indexed="64"/>
      </left>
      <right style="medium">
        <color indexed="64"/>
      </right>
      <top style="thin">
        <color theme="0" tint="-0.24994659260841701"/>
      </top>
      <bottom style="thin">
        <color indexed="64"/>
      </bottom>
      <diagonal/>
    </border>
    <border>
      <left/>
      <right/>
      <top style="thin">
        <color theme="0" tint="-0.24994659260841701"/>
      </top>
      <bottom style="thin">
        <color indexed="64"/>
      </bottom>
      <diagonal/>
    </border>
    <border>
      <left style="medium">
        <color indexed="64"/>
      </left>
      <right/>
      <top style="thin">
        <color theme="0" tint="-0.24994659260841701"/>
      </top>
      <bottom style="thin">
        <color indexed="64"/>
      </bottom>
      <diagonal/>
    </border>
    <border>
      <left style="thin">
        <color indexed="64"/>
      </left>
      <right/>
      <top style="thin">
        <color theme="0" tint="-0.24994659260841701"/>
      </top>
      <bottom style="thin">
        <color indexed="64"/>
      </bottom>
      <diagonal/>
    </border>
    <border>
      <left style="medium">
        <color indexed="64"/>
      </left>
      <right style="medium">
        <color indexed="64"/>
      </right>
      <top/>
      <bottom/>
      <diagonal/>
    </border>
    <border>
      <left style="thin">
        <color auto="1"/>
      </left>
      <right style="thin">
        <color auto="1"/>
      </right>
      <top/>
      <bottom/>
      <diagonal/>
    </border>
    <border>
      <left style="thin">
        <color indexed="64"/>
      </left>
      <right style="thin">
        <color theme="0" tint="-0.499984740745262"/>
      </right>
      <top style="medium">
        <color indexed="64"/>
      </top>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medium">
        <color indexed="64"/>
      </top>
      <bottom style="medium">
        <color indexed="64"/>
      </bottom>
      <diagonal/>
    </border>
    <border>
      <left style="thin">
        <color theme="0" tint="-0.499984740745262"/>
      </left>
      <right style="medium">
        <color indexed="64"/>
      </right>
      <top style="medium">
        <color indexed="64"/>
      </top>
      <bottom/>
      <diagonal/>
    </border>
    <border>
      <left style="thin">
        <color indexed="64"/>
      </left>
      <right style="thin">
        <color theme="0" tint="-0.499984740745262"/>
      </right>
      <top style="thin">
        <color indexed="64"/>
      </top>
      <bottom style="thin">
        <color indexed="64"/>
      </bottom>
      <diagonal/>
    </border>
    <border>
      <left style="thin">
        <color theme="0" tint="-0.499984740745262"/>
      </left>
      <right style="thin">
        <color theme="0" tint="-0.499984740745262"/>
      </right>
      <top style="thin">
        <color indexed="64"/>
      </top>
      <bottom style="thin">
        <color indexed="64"/>
      </bottom>
      <diagonal/>
    </border>
    <border>
      <left style="thin">
        <color theme="0" tint="-0.499984740745262"/>
      </left>
      <right style="medium">
        <color indexed="64"/>
      </right>
      <top style="thin">
        <color indexed="64"/>
      </top>
      <bottom style="thin">
        <color indexed="64"/>
      </bottom>
      <diagonal/>
    </border>
    <border>
      <left style="thin">
        <color indexed="64"/>
      </left>
      <right style="thin">
        <color theme="0" tint="-0.499984740745262"/>
      </right>
      <top style="thin">
        <color indexed="64"/>
      </top>
      <bottom style="thin">
        <color theme="0" tint="-0.24994659260841701"/>
      </bottom>
      <diagonal/>
    </border>
    <border>
      <left style="thin">
        <color theme="0" tint="-0.499984740745262"/>
      </left>
      <right style="thin">
        <color theme="0" tint="-0.499984740745262"/>
      </right>
      <top style="thin">
        <color indexed="64"/>
      </top>
      <bottom style="thin">
        <color theme="0" tint="-0.24994659260841701"/>
      </bottom>
      <diagonal/>
    </border>
    <border>
      <left style="thin">
        <color theme="0" tint="-0.499984740745262"/>
      </left>
      <right style="medium">
        <color indexed="64"/>
      </right>
      <top style="thin">
        <color indexed="64"/>
      </top>
      <bottom style="thin">
        <color theme="0" tint="-0.24994659260841701"/>
      </bottom>
      <diagonal/>
    </border>
    <border>
      <left style="thin">
        <color indexed="64"/>
      </left>
      <right style="thin">
        <color theme="0" tint="-0.499984740745262"/>
      </right>
      <top style="thin">
        <color theme="0" tint="-0.24994659260841701"/>
      </top>
      <bottom style="thin">
        <color theme="0" tint="-0.24994659260841701"/>
      </bottom>
      <diagonal/>
    </border>
    <border>
      <left style="thin">
        <color theme="0" tint="-0.499984740745262"/>
      </left>
      <right style="thin">
        <color theme="0" tint="-0.499984740745262"/>
      </right>
      <top style="thin">
        <color theme="0" tint="-0.24994659260841701"/>
      </top>
      <bottom style="thin">
        <color theme="0" tint="-0.24994659260841701"/>
      </bottom>
      <diagonal/>
    </border>
    <border>
      <left style="thin">
        <color theme="0" tint="-0.499984740745262"/>
      </left>
      <right style="medium">
        <color indexed="64"/>
      </right>
      <top style="thin">
        <color theme="0" tint="-0.24994659260841701"/>
      </top>
      <bottom style="thin">
        <color theme="0" tint="-0.24994659260841701"/>
      </bottom>
      <diagonal/>
    </border>
    <border>
      <left style="thin">
        <color indexed="64"/>
      </left>
      <right style="thin">
        <color theme="0" tint="-0.499984740745262"/>
      </right>
      <top style="thin">
        <color theme="0" tint="-0.24994659260841701"/>
      </top>
      <bottom style="thin">
        <color indexed="64"/>
      </bottom>
      <diagonal/>
    </border>
    <border>
      <left style="thin">
        <color theme="0" tint="-0.499984740745262"/>
      </left>
      <right style="thin">
        <color theme="0" tint="-0.499984740745262"/>
      </right>
      <top style="thin">
        <color theme="0" tint="-0.24994659260841701"/>
      </top>
      <bottom style="thin">
        <color indexed="64"/>
      </bottom>
      <diagonal/>
    </border>
    <border>
      <left style="thin">
        <color theme="0" tint="-0.499984740745262"/>
      </left>
      <right style="medium">
        <color indexed="64"/>
      </right>
      <top style="thin">
        <color theme="0" tint="-0.24994659260841701"/>
      </top>
      <bottom style="thin">
        <color indexed="64"/>
      </bottom>
      <diagonal/>
    </border>
    <border>
      <left style="thin">
        <color indexed="64"/>
      </left>
      <right style="thin">
        <color theme="0" tint="-0.499984740745262"/>
      </right>
      <top style="thin">
        <color indexed="64"/>
      </top>
      <bottom/>
      <diagonal/>
    </border>
    <border>
      <left style="thin">
        <color theme="0" tint="-0.499984740745262"/>
      </left>
      <right style="thin">
        <color theme="0" tint="-0.499984740745262"/>
      </right>
      <top style="thin">
        <color indexed="64"/>
      </top>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indexed="64"/>
      </top>
      <bottom/>
      <diagonal/>
    </border>
    <border>
      <left style="thin">
        <color theme="0" tint="-0.499984740745262"/>
      </left>
      <right style="thin">
        <color theme="0" tint="-0.499984740745262"/>
      </right>
      <top/>
      <bottom style="thin">
        <color theme="0" tint="-0.24994659260841701"/>
      </bottom>
      <diagonal/>
    </border>
    <border>
      <left style="thin">
        <color theme="0" tint="-0.499984740745262"/>
      </left>
      <right style="medium">
        <color indexed="64"/>
      </right>
      <top/>
      <bottom style="thin">
        <color theme="0" tint="-0.24994659260841701"/>
      </bottom>
      <diagonal/>
    </border>
    <border>
      <left style="thin">
        <color indexed="64"/>
      </left>
      <right style="thin">
        <color theme="0" tint="-0.499984740745262"/>
      </right>
      <top/>
      <bottom/>
      <diagonal/>
    </border>
    <border>
      <left style="thin">
        <color theme="0" tint="-0.499984740745262"/>
      </left>
      <right style="medium">
        <color indexed="64"/>
      </right>
      <top/>
      <bottom/>
      <diagonal/>
    </border>
    <border>
      <left style="medium">
        <color indexed="64"/>
      </left>
      <right style="thin">
        <color theme="0" tint="-0.499984740745262"/>
      </right>
      <top style="medium">
        <color indexed="64"/>
      </top>
      <bottom style="thin">
        <color indexed="64"/>
      </bottom>
      <diagonal/>
    </border>
    <border>
      <left style="thin">
        <color theme="0" tint="-0.499984740745262"/>
      </left>
      <right style="thin">
        <color theme="0" tint="-0.499984740745262"/>
      </right>
      <top style="medium">
        <color indexed="64"/>
      </top>
      <bottom style="thin">
        <color indexed="64"/>
      </bottom>
      <diagonal/>
    </border>
    <border>
      <left style="medium">
        <color indexed="64"/>
      </left>
      <right style="thin">
        <color theme="0" tint="-0.499984740745262"/>
      </right>
      <top style="thin">
        <color indexed="64"/>
      </top>
      <bottom style="thin">
        <color indexed="64"/>
      </bottom>
      <diagonal/>
    </border>
    <border>
      <left style="medium">
        <color indexed="64"/>
      </left>
      <right style="thin">
        <color theme="0" tint="-0.499984740745262"/>
      </right>
      <top style="thin">
        <color indexed="64"/>
      </top>
      <bottom style="thin">
        <color theme="0" tint="-0.24994659260841701"/>
      </bottom>
      <diagonal/>
    </border>
    <border>
      <left style="medium">
        <color indexed="64"/>
      </left>
      <right style="thin">
        <color theme="0" tint="-0.499984740745262"/>
      </right>
      <top style="thin">
        <color theme="0" tint="-0.24994659260841701"/>
      </top>
      <bottom style="thin">
        <color theme="0" tint="-0.24994659260841701"/>
      </bottom>
      <diagonal/>
    </border>
    <border>
      <left style="medium">
        <color indexed="64"/>
      </left>
      <right style="thin">
        <color theme="0" tint="-0.499984740745262"/>
      </right>
      <top style="thin">
        <color theme="0" tint="-0.24994659260841701"/>
      </top>
      <bottom style="thin">
        <color auto="1"/>
      </bottom>
      <diagonal/>
    </border>
    <border>
      <left style="medium">
        <color indexed="64"/>
      </left>
      <right style="thin">
        <color theme="0" tint="-0.499984740745262"/>
      </right>
      <top style="thin">
        <color indexed="64"/>
      </top>
      <bottom/>
      <diagonal/>
    </border>
    <border>
      <left style="medium">
        <color indexed="64"/>
      </left>
      <right style="thin">
        <color theme="0" tint="-0.499984740745262"/>
      </right>
      <top/>
      <bottom/>
      <diagonal/>
    </border>
    <border>
      <left style="thin">
        <color theme="0" tint="-0.499984740745262"/>
      </left>
      <right/>
      <top style="medium">
        <color indexed="64"/>
      </top>
      <bottom style="thin">
        <color indexed="64"/>
      </bottom>
      <diagonal/>
    </border>
    <border>
      <left style="thin">
        <color theme="0" tint="-0.499984740745262"/>
      </left>
      <right/>
      <top style="thin">
        <color indexed="64"/>
      </top>
      <bottom style="thin">
        <color indexed="64"/>
      </bottom>
      <diagonal/>
    </border>
    <border>
      <left style="thin">
        <color theme="0" tint="-0.499984740745262"/>
      </left>
      <right/>
      <top style="thin">
        <color indexed="64"/>
      </top>
      <bottom style="thin">
        <color theme="0" tint="-0.24994659260841701"/>
      </bottom>
      <diagonal/>
    </border>
    <border>
      <left style="thin">
        <color theme="0" tint="-0.499984740745262"/>
      </left>
      <right/>
      <top style="thin">
        <color theme="0" tint="-0.24994659260841701"/>
      </top>
      <bottom style="thin">
        <color theme="0" tint="-0.24994659260841701"/>
      </bottom>
      <diagonal/>
    </border>
    <border>
      <left style="thin">
        <color theme="0" tint="-0.499984740745262"/>
      </left>
      <right/>
      <top style="thin">
        <color theme="0" tint="-0.24994659260841701"/>
      </top>
      <bottom style="thin">
        <color indexed="64"/>
      </bottom>
      <diagonal/>
    </border>
    <border>
      <left style="thin">
        <color theme="0" tint="-0.499984740745262"/>
      </left>
      <right/>
      <top style="thin">
        <color indexed="64"/>
      </top>
      <bottom/>
      <diagonal/>
    </border>
    <border>
      <left style="thin">
        <color theme="0" tint="-0.499984740745262"/>
      </left>
      <right/>
      <top/>
      <bottom/>
      <diagonal/>
    </border>
    <border>
      <left style="medium">
        <color indexed="64"/>
      </left>
      <right style="medium">
        <color indexed="64"/>
      </right>
      <top style="thin">
        <color theme="0" tint="-0.24994659260841701"/>
      </top>
      <bottom/>
      <diagonal/>
    </border>
    <border>
      <left style="thin">
        <color indexed="64"/>
      </left>
      <right style="thin">
        <color indexed="64"/>
      </right>
      <top style="thin">
        <color theme="0" tint="-0.24994659260841701"/>
      </top>
      <bottom/>
      <diagonal/>
    </border>
    <border>
      <left/>
      <right/>
      <top style="thin">
        <color theme="0" tint="-0.24994659260841701"/>
      </top>
      <bottom/>
      <diagonal/>
    </border>
    <border>
      <left style="medium">
        <color indexed="64"/>
      </left>
      <right/>
      <top style="thin">
        <color theme="0" tint="-0.24994659260841701"/>
      </top>
      <bottom/>
      <diagonal/>
    </border>
    <border>
      <left style="thin">
        <color indexed="64"/>
      </left>
      <right/>
      <top style="thin">
        <color theme="0" tint="-0.24994659260841701"/>
      </top>
      <bottom/>
      <diagonal/>
    </border>
    <border>
      <left style="thin">
        <color indexed="64"/>
      </left>
      <right style="thin">
        <color theme="0" tint="-0.499984740745262"/>
      </right>
      <top style="thin">
        <color theme="0" tint="-0.24994659260841701"/>
      </top>
      <bottom/>
      <diagonal/>
    </border>
    <border>
      <left style="thin">
        <color theme="0" tint="-0.499984740745262"/>
      </left>
      <right style="thin">
        <color theme="0" tint="-0.499984740745262"/>
      </right>
      <top style="thin">
        <color theme="0" tint="-0.24994659260841701"/>
      </top>
      <bottom/>
      <diagonal/>
    </border>
    <border>
      <left style="thin">
        <color theme="0" tint="-0.499984740745262"/>
      </left>
      <right style="medium">
        <color indexed="64"/>
      </right>
      <top style="thin">
        <color theme="0" tint="-0.24994659260841701"/>
      </top>
      <bottom/>
      <diagonal/>
    </border>
    <border>
      <left style="medium">
        <color indexed="64"/>
      </left>
      <right style="thin">
        <color theme="0" tint="-0.499984740745262"/>
      </right>
      <top style="thin">
        <color theme="0" tint="-0.24994659260841701"/>
      </top>
      <bottom/>
      <diagonal/>
    </border>
    <border>
      <left style="thin">
        <color theme="0" tint="-0.499984740745262"/>
      </left>
      <right/>
      <top style="thin">
        <color theme="0" tint="-0.24994659260841701"/>
      </top>
      <bottom/>
      <diagonal/>
    </border>
    <border>
      <left style="thin">
        <color auto="1"/>
      </left>
      <right/>
      <top style="medium">
        <color indexed="64"/>
      </top>
      <bottom style="medium">
        <color indexed="64"/>
      </bottom>
      <diagonal/>
    </border>
    <border>
      <left style="medium">
        <color indexed="64"/>
      </left>
      <right style="thin">
        <color theme="0" tint="-0.499984740745262"/>
      </right>
      <top style="medium">
        <color indexed="64"/>
      </top>
      <bottom style="medium">
        <color indexed="64"/>
      </bottom>
      <diagonal/>
    </border>
    <border>
      <left style="thin">
        <color theme="0" tint="-0.499984740745262"/>
      </left>
      <right style="medium">
        <color indexed="64"/>
      </right>
      <top style="medium">
        <color indexed="64"/>
      </top>
      <bottom style="medium">
        <color indexed="64"/>
      </bottom>
      <diagonal/>
    </border>
    <border>
      <left style="thin">
        <color theme="0" tint="-0.499984740745262"/>
      </left>
      <right/>
      <top style="medium">
        <color indexed="64"/>
      </top>
      <bottom style="medium">
        <color indexed="64"/>
      </bottom>
      <diagonal/>
    </border>
    <border>
      <left style="thin">
        <color theme="0" tint="-0.499984740745262"/>
      </left>
      <right style="medium">
        <color indexed="64"/>
      </right>
      <top style="medium">
        <color indexed="64"/>
      </top>
      <bottom style="thin">
        <color indexed="64"/>
      </bottom>
      <diagonal/>
    </border>
    <border>
      <left style="medium">
        <color indexed="64"/>
      </left>
      <right/>
      <top style="medium">
        <color indexed="64"/>
      </top>
      <bottom style="hair">
        <color auto="1"/>
      </bottom>
      <diagonal/>
    </border>
    <border>
      <left style="hair">
        <color indexed="64"/>
      </left>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auto="1"/>
      </left>
      <right style="thin">
        <color auto="1"/>
      </right>
      <top style="thin">
        <color theme="0" tint="-0.24994659260841701"/>
      </top>
      <bottom style="thin">
        <color theme="0" tint="-0.24994659260841701"/>
      </bottom>
      <diagonal/>
    </border>
    <border>
      <left style="thin">
        <color theme="2" tint="-0.499984740745262"/>
      </left>
      <right style="thin">
        <color theme="2" tint="-0.499984740745262"/>
      </right>
      <top style="thin">
        <color indexed="64"/>
      </top>
      <bottom style="thin">
        <color theme="0" tint="-0.34998626667073579"/>
      </bottom>
      <diagonal/>
    </border>
    <border>
      <left style="thin">
        <color theme="2" tint="-0.499984740745262"/>
      </left>
      <right/>
      <top style="thin">
        <color indexed="64"/>
      </top>
      <bottom style="thin">
        <color theme="0" tint="-0.34998626667073579"/>
      </bottom>
      <diagonal/>
    </border>
    <border>
      <left style="thin">
        <color theme="0" tint="-0.24994659260841701"/>
      </left>
      <right style="thin">
        <color theme="0" tint="-0.499984740745262"/>
      </right>
      <top style="thin">
        <color indexed="64"/>
      </top>
      <bottom style="thin">
        <color theme="0" tint="-0.34998626667073579"/>
      </bottom>
      <diagonal/>
    </border>
    <border>
      <left style="thin">
        <color theme="2" tint="-0.499984740745262"/>
      </left>
      <right style="thin">
        <color theme="2" tint="-0.499984740745262"/>
      </right>
      <top style="thin">
        <color theme="0" tint="-0.34998626667073579"/>
      </top>
      <bottom style="thin">
        <color theme="0" tint="-0.34998626667073579"/>
      </bottom>
      <diagonal/>
    </border>
    <border>
      <left style="thin">
        <color theme="2" tint="-0.499984740745262"/>
      </left>
      <right/>
      <top style="thin">
        <color theme="0" tint="-0.34998626667073579"/>
      </top>
      <bottom style="thin">
        <color theme="0" tint="-0.34998626667073579"/>
      </bottom>
      <diagonal/>
    </border>
    <border>
      <left style="thin">
        <color theme="0" tint="-0.24994659260841701"/>
      </left>
      <right style="thin">
        <color theme="0" tint="-0.499984740745262"/>
      </right>
      <top style="thin">
        <color theme="0" tint="-0.34998626667073579"/>
      </top>
      <bottom style="thin">
        <color theme="0" tint="-0.34998626667073579"/>
      </bottom>
      <diagonal/>
    </border>
    <border>
      <left style="thin">
        <color theme="2" tint="-0.499984740745262"/>
      </left>
      <right style="thin">
        <color theme="2" tint="-0.499984740745262"/>
      </right>
      <top style="thin">
        <color theme="0" tint="-0.34998626667073579"/>
      </top>
      <bottom style="thin">
        <color theme="0" tint="-0.499984740745262"/>
      </bottom>
      <diagonal/>
    </border>
    <border>
      <left style="thin">
        <color theme="2" tint="-0.499984740745262"/>
      </left>
      <right/>
      <top style="thin">
        <color theme="0" tint="-0.34998626667073579"/>
      </top>
      <bottom style="thin">
        <color theme="0" tint="-0.499984740745262"/>
      </bottom>
      <diagonal/>
    </border>
    <border>
      <left style="thin">
        <color theme="0" tint="-0.24994659260841701"/>
      </left>
      <right style="thin">
        <color theme="0" tint="-0.499984740745262"/>
      </right>
      <top style="thin">
        <color theme="0" tint="-0.34998626667073579"/>
      </top>
      <bottom style="thin">
        <color theme="0" tint="-0.499984740745262"/>
      </bottom>
      <diagonal/>
    </border>
    <border>
      <left style="thin">
        <color indexed="64"/>
      </left>
      <right style="thin">
        <color indexed="64"/>
      </right>
      <top style="thin">
        <color theme="0" tint="-0.24994659260841701"/>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indexed="64"/>
      </right>
      <top/>
      <bottom style="thin">
        <color theme="0" tint="-0.24994659260841701"/>
      </bottom>
      <diagonal/>
    </border>
    <border>
      <left style="thin">
        <color indexed="64"/>
      </left>
      <right/>
      <top/>
      <bottom style="thin">
        <color theme="0" tint="-0.24994659260841701"/>
      </bottom>
      <diagonal/>
    </border>
    <border>
      <left style="thin">
        <color indexed="64"/>
      </left>
      <right style="thin">
        <color theme="0" tint="-0.499984740745262"/>
      </right>
      <top/>
      <bottom style="thin">
        <color theme="0" tint="-0.24994659260841701"/>
      </bottom>
      <diagonal/>
    </border>
    <border>
      <left style="medium">
        <color indexed="64"/>
      </left>
      <right style="thin">
        <color theme="0" tint="-0.499984740745262"/>
      </right>
      <top/>
      <bottom style="thin">
        <color theme="0" tint="-0.24994659260841701"/>
      </bottom>
      <diagonal/>
    </border>
    <border>
      <left/>
      <right style="thin">
        <color theme="0" tint="-0.499984740745262"/>
      </right>
      <top/>
      <bottom/>
      <diagonal/>
    </border>
    <border>
      <left style="medium">
        <color theme="0"/>
      </left>
      <right style="medium">
        <color theme="0"/>
      </right>
      <top style="thin">
        <color indexed="64"/>
      </top>
      <bottom/>
      <diagonal/>
    </border>
    <border>
      <left style="medium">
        <color theme="0"/>
      </left>
      <right/>
      <top style="thin">
        <color indexed="64"/>
      </top>
      <bottom/>
      <diagonal/>
    </border>
    <border>
      <left style="thin">
        <color indexed="64"/>
      </left>
      <right style="thin">
        <color auto="1"/>
      </right>
      <top style="thin">
        <color theme="0" tint="-0.14996795556505021"/>
      </top>
      <bottom style="thin">
        <color theme="0" tint="-0.24994659260841701"/>
      </bottom>
      <diagonal/>
    </border>
    <border>
      <left/>
      <right style="thin">
        <color indexed="64"/>
      </right>
      <top style="thin">
        <color theme="0" tint="-0.14996795556505021"/>
      </top>
      <bottom style="thin">
        <color theme="0" tint="-0.24994659260841701"/>
      </bottom>
      <diagonal/>
    </border>
    <border>
      <left style="thin">
        <color theme="0" tint="-0.499984740745262"/>
      </left>
      <right/>
      <top style="medium">
        <color indexed="64"/>
      </top>
      <bottom/>
      <diagonal/>
    </border>
    <border>
      <left style="thin">
        <color theme="0" tint="-0.499984740745262"/>
      </left>
      <right style="thin">
        <color theme="0" tint="-0.499984740745262"/>
      </right>
      <top style="medium">
        <color indexed="64"/>
      </top>
      <bottom style="thin">
        <color theme="0" tint="-0.499984740745262"/>
      </bottom>
      <diagonal/>
    </border>
    <border>
      <left style="medium">
        <color indexed="64"/>
      </left>
      <right/>
      <top/>
      <bottom style="thin">
        <color indexed="64"/>
      </bottom>
      <diagonal/>
    </border>
    <border>
      <left style="thin">
        <color theme="0" tint="-0.499984740745262"/>
      </left>
      <right style="thin">
        <color theme="0" tint="-0.499984740745262"/>
      </right>
      <top/>
      <bottom style="thin">
        <color indexed="64"/>
      </bottom>
      <diagonal/>
    </border>
    <border>
      <left style="dotted">
        <color theme="0" tint="-0.24994659260841701"/>
      </left>
      <right style="dotted">
        <color theme="0" tint="-0.24994659260841701"/>
      </right>
      <top/>
      <bottom style="thin">
        <color auto="1"/>
      </bottom>
      <diagonal/>
    </border>
    <border>
      <left style="dotted">
        <color theme="0" tint="-0.24994659260841701"/>
      </left>
      <right/>
      <top/>
      <bottom style="thin">
        <color auto="1"/>
      </bottom>
      <diagonal/>
    </border>
    <border>
      <left style="thin">
        <color indexed="64"/>
      </left>
      <right style="thin">
        <color auto="1"/>
      </right>
      <top style="thin">
        <color theme="0" tint="-0.24994659260841701"/>
      </top>
      <bottom style="thin">
        <color theme="0" tint="-0.14996795556505021"/>
      </bottom>
      <diagonal/>
    </border>
    <border>
      <left/>
      <right style="thin">
        <color indexed="64"/>
      </right>
      <top style="thin">
        <color theme="0" tint="-0.24994659260841701"/>
      </top>
      <bottom style="thin">
        <color theme="0" tint="-0.14996795556505021"/>
      </bottom>
      <diagonal/>
    </border>
    <border>
      <left style="medium">
        <color indexed="64"/>
      </left>
      <right style="medium">
        <color theme="0"/>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theme="0" tint="-0.499984740745262"/>
      </top>
      <bottom style="thin">
        <color indexed="64"/>
      </bottom>
      <diagonal/>
    </border>
    <border>
      <left style="medium">
        <color indexed="64"/>
      </left>
      <right style="thin">
        <color theme="2" tint="-0.499984740745262"/>
      </right>
      <top style="thin">
        <color indexed="64"/>
      </top>
      <bottom style="thin">
        <color theme="0" tint="-0.34998626667073579"/>
      </bottom>
      <diagonal/>
    </border>
    <border>
      <left style="medium">
        <color indexed="64"/>
      </left>
      <right style="thin">
        <color theme="2" tint="-0.499984740745262"/>
      </right>
      <top style="thin">
        <color theme="0" tint="-0.34998626667073579"/>
      </top>
      <bottom style="thin">
        <color theme="0" tint="-0.34998626667073579"/>
      </bottom>
      <diagonal/>
    </border>
    <border>
      <left style="medium">
        <color indexed="64"/>
      </left>
      <right style="thin">
        <color theme="2" tint="-0.499984740745262"/>
      </right>
      <top style="thin">
        <color theme="0" tint="-0.34998626667073579"/>
      </top>
      <bottom style="thin">
        <color theme="0" tint="-0.499984740745262"/>
      </bottom>
      <diagonal/>
    </border>
  </borders>
  <cellStyleXfs count="47317">
    <xf numFmtId="231" fontId="0" fillId="0" borderId="0"/>
    <xf numFmtId="231" fontId="20" fillId="0" borderId="0"/>
    <xf numFmtId="231" fontId="20" fillId="0" borderId="0"/>
    <xf numFmtId="231" fontId="20" fillId="0" borderId="0"/>
    <xf numFmtId="185" fontId="21" fillId="0" borderId="0" applyFont="0" applyFill="0" applyBorder="0" applyAlignment="0" applyProtection="0"/>
    <xf numFmtId="231" fontId="21" fillId="0" borderId="0"/>
    <xf numFmtId="231" fontId="22" fillId="0" borderId="0"/>
    <xf numFmtId="179" fontId="21" fillId="0" borderId="0" applyFont="0" applyFill="0" applyBorder="0" applyAlignment="0" applyProtection="0"/>
    <xf numFmtId="180" fontId="21" fillId="0" borderId="0" applyFont="0" applyFill="0" applyBorder="0" applyAlignment="0" applyProtection="0"/>
    <xf numFmtId="231" fontId="21" fillId="0" borderId="0" applyFont="0" applyFill="0" applyBorder="0" applyAlignment="0" applyProtection="0"/>
    <xf numFmtId="231" fontId="21" fillId="0" borderId="0" applyFont="0" applyFill="0" applyBorder="0" applyAlignment="0" applyProtection="0"/>
    <xf numFmtId="179" fontId="21" fillId="0" borderId="0" applyFont="0" applyFill="0" applyBorder="0" applyAlignment="0" applyProtection="0"/>
    <xf numFmtId="231" fontId="21" fillId="0" borderId="0"/>
    <xf numFmtId="231" fontId="20" fillId="0" borderId="0"/>
    <xf numFmtId="231" fontId="20" fillId="0" borderId="0"/>
    <xf numFmtId="231" fontId="23" fillId="0" borderId="0">
      <alignment vertical="top"/>
    </xf>
    <xf numFmtId="231" fontId="21" fillId="0" borderId="0"/>
    <xf numFmtId="231" fontId="20" fillId="0" borderId="0"/>
    <xf numFmtId="231" fontId="21" fillId="0" borderId="0"/>
    <xf numFmtId="231" fontId="20" fillId="0" borderId="0"/>
    <xf numFmtId="231" fontId="20" fillId="0" borderId="0"/>
    <xf numFmtId="231" fontId="20" fillId="0" borderId="0"/>
    <xf numFmtId="231" fontId="21" fillId="0" borderId="0"/>
    <xf numFmtId="231" fontId="24" fillId="0" borderId="0" applyNumberFormat="0" applyFill="0" applyBorder="0" applyAlignment="0" applyProtection="0"/>
    <xf numFmtId="231" fontId="21" fillId="0" borderId="0"/>
    <xf numFmtId="231" fontId="20" fillId="0" borderId="0"/>
    <xf numFmtId="231" fontId="23" fillId="0" borderId="0">
      <alignment vertical="top"/>
    </xf>
    <xf numFmtId="231" fontId="20" fillId="0" borderId="0"/>
    <xf numFmtId="231" fontId="25" fillId="0" borderId="0"/>
    <xf numFmtId="231" fontId="21" fillId="0" borderId="0"/>
    <xf numFmtId="231" fontId="21" fillId="0" borderId="0"/>
    <xf numFmtId="231" fontId="21" fillId="0" borderId="0"/>
    <xf numFmtId="231" fontId="21" fillId="0" borderId="0"/>
    <xf numFmtId="231" fontId="25" fillId="0" borderId="0"/>
    <xf numFmtId="186" fontId="21" fillId="0" borderId="0">
      <protection locked="0"/>
    </xf>
    <xf numFmtId="186" fontId="21" fillId="0" borderId="0">
      <protection locked="0"/>
    </xf>
    <xf numFmtId="187" fontId="21" fillId="0" borderId="0">
      <protection locked="0"/>
    </xf>
    <xf numFmtId="187" fontId="21" fillId="0" borderId="0">
      <protection locked="0"/>
    </xf>
    <xf numFmtId="187" fontId="21" fillId="0" borderId="0">
      <protection locked="0"/>
    </xf>
    <xf numFmtId="187" fontId="21" fillId="0" borderId="0">
      <protection locked="0"/>
    </xf>
    <xf numFmtId="187" fontId="21" fillId="0" borderId="0">
      <protection locked="0"/>
    </xf>
    <xf numFmtId="187" fontId="21" fillId="0" borderId="0">
      <protection locked="0"/>
    </xf>
    <xf numFmtId="187" fontId="21" fillId="0" borderId="0">
      <protection locked="0"/>
    </xf>
    <xf numFmtId="187" fontId="21" fillId="0" borderId="0">
      <protection locked="0"/>
    </xf>
    <xf numFmtId="186" fontId="21" fillId="0" borderId="0">
      <protection locked="0"/>
    </xf>
    <xf numFmtId="186" fontId="21" fillId="0" borderId="0">
      <protection locked="0"/>
    </xf>
    <xf numFmtId="231" fontId="24" fillId="0" borderId="0"/>
    <xf numFmtId="188" fontId="26" fillId="0" borderId="0">
      <alignment horizontal="left" vertical="top"/>
    </xf>
    <xf numFmtId="231" fontId="26" fillId="0" borderId="0">
      <alignment vertical="top" wrapText="1"/>
    </xf>
    <xf numFmtId="231" fontId="26" fillId="0" borderId="0">
      <alignment vertical="top" wrapText="1"/>
    </xf>
    <xf numFmtId="231" fontId="26" fillId="0" borderId="0">
      <alignment vertical="top" wrapText="1"/>
    </xf>
    <xf numFmtId="189" fontId="27" fillId="0" borderId="18">
      <alignment horizontal="left" vertical="top" wrapText="1"/>
    </xf>
    <xf numFmtId="189" fontId="27" fillId="0" borderId="18">
      <alignment horizontal="left" vertical="top" wrapText="1"/>
    </xf>
    <xf numFmtId="189" fontId="27" fillId="0" borderId="18">
      <alignment horizontal="left" vertical="top" wrapText="1"/>
    </xf>
    <xf numFmtId="189" fontId="27" fillId="0" borderId="18">
      <alignment horizontal="left" vertical="top" wrapText="1"/>
    </xf>
    <xf numFmtId="189" fontId="27" fillId="0" borderId="18">
      <alignment horizontal="left" vertical="top" wrapText="1"/>
    </xf>
    <xf numFmtId="189" fontId="27" fillId="0" borderId="18">
      <alignment horizontal="left" vertical="top" wrapText="1"/>
    </xf>
    <xf numFmtId="189" fontId="27" fillId="0" borderId="18">
      <alignment horizontal="left" vertical="top" wrapText="1"/>
    </xf>
    <xf numFmtId="188" fontId="27" fillId="0" borderId="18">
      <alignment horizontal="center" vertical="top"/>
    </xf>
    <xf numFmtId="188" fontId="27" fillId="0" borderId="18">
      <alignment horizontal="center" vertical="top"/>
    </xf>
    <xf numFmtId="188" fontId="27" fillId="0" borderId="18">
      <alignment horizontal="center" vertical="top"/>
    </xf>
    <xf numFmtId="188" fontId="27" fillId="0" borderId="18">
      <alignment horizontal="center" vertical="top"/>
    </xf>
    <xf numFmtId="188" fontId="27" fillId="0" borderId="18">
      <alignment horizontal="center" vertical="top"/>
    </xf>
    <xf numFmtId="188" fontId="27" fillId="0" borderId="18">
      <alignment horizontal="center" vertical="top"/>
    </xf>
    <xf numFmtId="188" fontId="27" fillId="0" borderId="18">
      <alignment horizontal="center" vertical="top"/>
    </xf>
    <xf numFmtId="190" fontId="28" fillId="0" borderId="0">
      <alignment horizontal="left" vertical="top"/>
    </xf>
    <xf numFmtId="49" fontId="28" fillId="0" borderId="0">
      <alignment horizontal="left" vertical="top"/>
    </xf>
    <xf numFmtId="49" fontId="29" fillId="0" borderId="18">
      <alignment horizontal="left" vertical="top" wrapText="1"/>
    </xf>
    <xf numFmtId="49" fontId="29" fillId="0" borderId="18">
      <alignment horizontal="left" vertical="top" wrapText="1"/>
    </xf>
    <xf numFmtId="49" fontId="29" fillId="0" borderId="18">
      <alignment horizontal="left" vertical="top" wrapText="1"/>
    </xf>
    <xf numFmtId="49" fontId="29" fillId="0" borderId="18">
      <alignment horizontal="left" vertical="top" wrapText="1"/>
    </xf>
    <xf numFmtId="49" fontId="29" fillId="0" borderId="18">
      <alignment horizontal="left" vertical="top" wrapText="1"/>
    </xf>
    <xf numFmtId="49" fontId="29" fillId="0" borderId="18">
      <alignment horizontal="left" vertical="top" wrapText="1"/>
    </xf>
    <xf numFmtId="49" fontId="29" fillId="0" borderId="18">
      <alignment horizontal="left" vertical="top" wrapText="1"/>
    </xf>
    <xf numFmtId="188" fontId="29" fillId="0" borderId="18">
      <alignment horizontal="left" vertical="top" wrapText="1"/>
    </xf>
    <xf numFmtId="188" fontId="29" fillId="0" borderId="18">
      <alignment horizontal="left" vertical="top" wrapText="1"/>
    </xf>
    <xf numFmtId="188" fontId="29" fillId="0" borderId="18">
      <alignment horizontal="left" vertical="top" wrapText="1"/>
    </xf>
    <xf numFmtId="188" fontId="29" fillId="0" borderId="18">
      <alignment horizontal="left" vertical="top" wrapText="1"/>
    </xf>
    <xf numFmtId="188" fontId="29" fillId="0" borderId="18">
      <alignment horizontal="left" vertical="top" wrapText="1"/>
    </xf>
    <xf numFmtId="188" fontId="29" fillId="0" borderId="18">
      <alignment horizontal="left" vertical="top" wrapText="1"/>
    </xf>
    <xf numFmtId="188" fontId="29" fillId="0" borderId="18">
      <alignment horizontal="left" vertical="top" wrapText="1"/>
    </xf>
    <xf numFmtId="191" fontId="28" fillId="0" borderId="0">
      <alignment horizontal="left" vertical="top"/>
    </xf>
    <xf numFmtId="49" fontId="28" fillId="0" borderId="0">
      <alignment horizontal="left" vertical="top"/>
    </xf>
    <xf numFmtId="49" fontId="29" fillId="0" borderId="18">
      <alignment horizontal="left" vertical="top" wrapText="1"/>
    </xf>
    <xf numFmtId="49" fontId="29" fillId="0" borderId="18">
      <alignment horizontal="left" vertical="top" wrapText="1"/>
    </xf>
    <xf numFmtId="49" fontId="29" fillId="0" borderId="18">
      <alignment horizontal="left" vertical="top" wrapText="1"/>
    </xf>
    <xf numFmtId="49" fontId="29" fillId="0" borderId="18">
      <alignment horizontal="left" vertical="top" wrapText="1"/>
    </xf>
    <xf numFmtId="49" fontId="29" fillId="0" borderId="18">
      <alignment horizontal="left" vertical="top" wrapText="1"/>
    </xf>
    <xf numFmtId="49" fontId="29" fillId="0" borderId="18">
      <alignment horizontal="left" vertical="top" wrapText="1"/>
    </xf>
    <xf numFmtId="49" fontId="29" fillId="0" borderId="18">
      <alignment horizontal="left" vertical="top" wrapText="1"/>
    </xf>
    <xf numFmtId="188" fontId="29" fillId="0" borderId="18">
      <alignment horizontal="right" vertical="top" wrapText="1"/>
    </xf>
    <xf numFmtId="188" fontId="29" fillId="0" borderId="18">
      <alignment horizontal="right" vertical="top" wrapText="1"/>
    </xf>
    <xf numFmtId="188" fontId="29" fillId="0" borderId="18">
      <alignment horizontal="right" vertical="top" wrapText="1"/>
    </xf>
    <xf numFmtId="188" fontId="29" fillId="0" borderId="18">
      <alignment horizontal="right" vertical="top" wrapText="1"/>
    </xf>
    <xf numFmtId="188" fontId="29" fillId="0" borderId="18">
      <alignment horizontal="right" vertical="top" wrapText="1"/>
    </xf>
    <xf numFmtId="188" fontId="29" fillId="0" borderId="18">
      <alignment horizontal="right" vertical="top" wrapText="1"/>
    </xf>
    <xf numFmtId="188" fontId="29" fillId="0" borderId="18">
      <alignment horizontal="right" vertical="top" wrapText="1"/>
    </xf>
    <xf numFmtId="192" fontId="30" fillId="0" borderId="19"/>
    <xf numFmtId="192" fontId="30" fillId="0" borderId="19"/>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23"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23"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23" fillId="36" borderId="0" applyNumberFormat="0" applyBorder="0" applyAlignment="0" applyProtection="0"/>
    <xf numFmtId="231" fontId="31" fillId="36" borderId="0" applyNumberFormat="0" applyBorder="0" applyAlignment="0" applyProtection="0"/>
    <xf numFmtId="231" fontId="23" fillId="36" borderId="0" applyNumberFormat="0" applyBorder="0" applyAlignment="0" applyProtection="0"/>
    <xf numFmtId="231" fontId="31" fillId="36" borderId="0" applyNumberFormat="0" applyBorder="0" applyAlignment="0" applyProtection="0"/>
    <xf numFmtId="231" fontId="23"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2" fillId="36" borderId="0" applyNumberFormat="0" applyBorder="0" applyAlignment="0" applyProtection="0"/>
    <xf numFmtId="231" fontId="32" fillId="36" borderId="0" applyNumberFormat="0" applyBorder="0" applyAlignment="0" applyProtection="0"/>
    <xf numFmtId="231" fontId="32"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2" fillId="36" borderId="0" applyNumberFormat="0" applyBorder="0" applyAlignment="0" applyProtection="0"/>
    <xf numFmtId="231" fontId="32" fillId="36" borderId="0" applyNumberFormat="0" applyBorder="0" applyAlignment="0" applyProtection="0"/>
    <xf numFmtId="231" fontId="32" fillId="36" borderId="0" applyNumberFormat="0" applyBorder="0" applyAlignment="0" applyProtection="0"/>
    <xf numFmtId="231" fontId="32" fillId="36" borderId="0" applyNumberFormat="0" applyBorder="0" applyAlignment="0" applyProtection="0"/>
    <xf numFmtId="231" fontId="32" fillId="36" borderId="0" applyNumberFormat="0" applyBorder="0" applyAlignment="0" applyProtection="0"/>
    <xf numFmtId="231" fontId="32"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2" fillId="13"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23" fillId="36" borderId="0" applyNumberFormat="0" applyBorder="0" applyAlignment="0" applyProtection="0"/>
    <xf numFmtId="231" fontId="31" fillId="36" borderId="0" applyNumberFormat="0" applyBorder="0" applyAlignment="0" applyProtection="0"/>
    <xf numFmtId="231" fontId="31" fillId="42" borderId="0" applyNumberFormat="0" applyBorder="0" applyAlignment="0" applyProtection="0"/>
    <xf numFmtId="231" fontId="31" fillId="42" borderId="0" applyNumberFormat="0" applyBorder="0" applyAlignment="0" applyProtection="0"/>
    <xf numFmtId="231" fontId="31" fillId="43"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2" fillId="36" borderId="0" applyNumberFormat="0" applyBorder="0" applyAlignment="0" applyProtection="0"/>
    <xf numFmtId="231" fontId="32" fillId="36" borderId="0" applyNumberFormat="0" applyBorder="0" applyAlignment="0" applyProtection="0"/>
    <xf numFmtId="231" fontId="32" fillId="36" borderId="0" applyNumberFormat="0" applyBorder="0" applyAlignment="0" applyProtection="0"/>
    <xf numFmtId="231" fontId="23" fillId="36" borderId="0" applyNumberFormat="0" applyBorder="0" applyAlignment="0" applyProtection="0"/>
    <xf numFmtId="231" fontId="31" fillId="36" borderId="0" applyNumberFormat="0" applyBorder="0" applyAlignment="0" applyProtection="0"/>
    <xf numFmtId="231" fontId="23" fillId="36" borderId="0" applyNumberFormat="0" applyBorder="0" applyAlignment="0" applyProtection="0"/>
    <xf numFmtId="231" fontId="31" fillId="36" borderId="0" applyNumberFormat="0" applyBorder="0" applyAlignment="0" applyProtection="0"/>
    <xf numFmtId="231" fontId="23" fillId="36" borderId="0" applyNumberFormat="0" applyBorder="0" applyAlignment="0" applyProtection="0"/>
    <xf numFmtId="231" fontId="31" fillId="36" borderId="0" applyNumberFormat="0" applyBorder="0" applyAlignment="0" applyProtection="0"/>
    <xf numFmtId="231" fontId="23" fillId="36" borderId="0" applyNumberFormat="0" applyBorder="0" applyAlignment="0" applyProtection="0"/>
    <xf numFmtId="231" fontId="31" fillId="36" borderId="0" applyNumberFormat="0" applyBorder="0" applyAlignment="0" applyProtection="0"/>
    <xf numFmtId="231" fontId="23" fillId="36" borderId="0" applyNumberFormat="0" applyBorder="0" applyAlignment="0" applyProtection="0"/>
    <xf numFmtId="231" fontId="31" fillId="36" borderId="0" applyNumberFormat="0" applyBorder="0" applyAlignment="0" applyProtection="0"/>
    <xf numFmtId="231" fontId="23" fillId="36" borderId="0" applyNumberFormat="0" applyBorder="0" applyAlignment="0" applyProtection="0"/>
    <xf numFmtId="231" fontId="31" fillId="36" borderId="0" applyNumberFormat="0" applyBorder="0" applyAlignment="0" applyProtection="0"/>
    <xf numFmtId="231" fontId="23"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23"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23" fillId="37" borderId="0" applyNumberFormat="0" applyBorder="0" applyAlignment="0" applyProtection="0"/>
    <xf numFmtId="231" fontId="31" fillId="37" borderId="0" applyNumberFormat="0" applyBorder="0" applyAlignment="0" applyProtection="0"/>
    <xf numFmtId="231" fontId="23" fillId="37" borderId="0" applyNumberFormat="0" applyBorder="0" applyAlignment="0" applyProtection="0"/>
    <xf numFmtId="231" fontId="31" fillId="37" borderId="0" applyNumberFormat="0" applyBorder="0" applyAlignment="0" applyProtection="0"/>
    <xf numFmtId="231" fontId="23"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2" fillId="37" borderId="0" applyNumberFormat="0" applyBorder="0" applyAlignment="0" applyProtection="0"/>
    <xf numFmtId="231" fontId="32" fillId="37" borderId="0" applyNumberFormat="0" applyBorder="0" applyAlignment="0" applyProtection="0"/>
    <xf numFmtId="231" fontId="32"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2" fillId="37" borderId="0" applyNumberFormat="0" applyBorder="0" applyAlignment="0" applyProtection="0"/>
    <xf numFmtId="231" fontId="32" fillId="37" borderId="0" applyNumberFormat="0" applyBorder="0" applyAlignment="0" applyProtection="0"/>
    <xf numFmtId="231" fontId="32" fillId="37" borderId="0" applyNumberFormat="0" applyBorder="0" applyAlignment="0" applyProtection="0"/>
    <xf numFmtId="231" fontId="32" fillId="37" borderId="0" applyNumberFormat="0" applyBorder="0" applyAlignment="0" applyProtection="0"/>
    <xf numFmtId="231" fontId="32" fillId="37" borderId="0" applyNumberFormat="0" applyBorder="0" applyAlignment="0" applyProtection="0"/>
    <xf numFmtId="231" fontId="32"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2" fillId="1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23" fillId="37" borderId="0" applyNumberFormat="0" applyBorder="0" applyAlignment="0" applyProtection="0"/>
    <xf numFmtId="231" fontId="31" fillId="37"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2" fillId="37" borderId="0" applyNumberFormat="0" applyBorder="0" applyAlignment="0" applyProtection="0"/>
    <xf numFmtId="231" fontId="32" fillId="37" borderId="0" applyNumberFormat="0" applyBorder="0" applyAlignment="0" applyProtection="0"/>
    <xf numFmtId="231" fontId="32" fillId="37" borderId="0" applyNumberFormat="0" applyBorder="0" applyAlignment="0" applyProtection="0"/>
    <xf numFmtId="231" fontId="23" fillId="37" borderId="0" applyNumberFormat="0" applyBorder="0" applyAlignment="0" applyProtection="0"/>
    <xf numFmtId="231" fontId="31" fillId="37" borderId="0" applyNumberFormat="0" applyBorder="0" applyAlignment="0" applyProtection="0"/>
    <xf numFmtId="231" fontId="23" fillId="37" borderId="0" applyNumberFormat="0" applyBorder="0" applyAlignment="0" applyProtection="0"/>
    <xf numFmtId="231" fontId="31" fillId="37" borderId="0" applyNumberFormat="0" applyBorder="0" applyAlignment="0" applyProtection="0"/>
    <xf numFmtId="231" fontId="23" fillId="37" borderId="0" applyNumberFormat="0" applyBorder="0" applyAlignment="0" applyProtection="0"/>
    <xf numFmtId="231" fontId="31" fillId="37" borderId="0" applyNumberFormat="0" applyBorder="0" applyAlignment="0" applyProtection="0"/>
    <xf numFmtId="231" fontId="23" fillId="37" borderId="0" applyNumberFormat="0" applyBorder="0" applyAlignment="0" applyProtection="0"/>
    <xf numFmtId="231" fontId="31" fillId="37" borderId="0" applyNumberFormat="0" applyBorder="0" applyAlignment="0" applyProtection="0"/>
    <xf numFmtId="231" fontId="23" fillId="37" borderId="0" applyNumberFormat="0" applyBorder="0" applyAlignment="0" applyProtection="0"/>
    <xf numFmtId="231" fontId="31" fillId="37" borderId="0" applyNumberFormat="0" applyBorder="0" applyAlignment="0" applyProtection="0"/>
    <xf numFmtId="231" fontId="23" fillId="37" borderId="0" applyNumberFormat="0" applyBorder="0" applyAlignment="0" applyProtection="0"/>
    <xf numFmtId="231" fontId="31" fillId="37" borderId="0" applyNumberFormat="0" applyBorder="0" applyAlignment="0" applyProtection="0"/>
    <xf numFmtId="231" fontId="23"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23"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23" fillId="38" borderId="0" applyNumberFormat="0" applyBorder="0" applyAlignment="0" applyProtection="0"/>
    <xf numFmtId="231" fontId="31" fillId="38" borderId="0" applyNumberFormat="0" applyBorder="0" applyAlignment="0" applyProtection="0"/>
    <xf numFmtId="231" fontId="23" fillId="38" borderId="0" applyNumberFormat="0" applyBorder="0" applyAlignment="0" applyProtection="0"/>
    <xf numFmtId="231" fontId="31" fillId="38" borderId="0" applyNumberFormat="0" applyBorder="0" applyAlignment="0" applyProtection="0"/>
    <xf numFmtId="231" fontId="23"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2" fillId="38" borderId="0" applyNumberFormat="0" applyBorder="0" applyAlignment="0" applyProtection="0"/>
    <xf numFmtId="231" fontId="32" fillId="38" borderId="0" applyNumberFormat="0" applyBorder="0" applyAlignment="0" applyProtection="0"/>
    <xf numFmtId="231" fontId="32"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2" fillId="38" borderId="0" applyNumberFormat="0" applyBorder="0" applyAlignment="0" applyProtection="0"/>
    <xf numFmtId="231" fontId="32" fillId="38" borderId="0" applyNumberFormat="0" applyBorder="0" applyAlignment="0" applyProtection="0"/>
    <xf numFmtId="231" fontId="32" fillId="38" borderId="0" applyNumberFormat="0" applyBorder="0" applyAlignment="0" applyProtection="0"/>
    <xf numFmtId="231" fontId="32" fillId="38" borderId="0" applyNumberFormat="0" applyBorder="0" applyAlignment="0" applyProtection="0"/>
    <xf numFmtId="231" fontId="32" fillId="38" borderId="0" applyNumberFormat="0" applyBorder="0" applyAlignment="0" applyProtection="0"/>
    <xf numFmtId="231" fontId="32"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2" fillId="21"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23" fillId="38" borderId="0" applyNumberFormat="0" applyBorder="0" applyAlignment="0" applyProtection="0"/>
    <xf numFmtId="231" fontId="31" fillId="38" borderId="0" applyNumberFormat="0" applyBorder="0" applyAlignment="0" applyProtection="0"/>
    <xf numFmtId="231" fontId="31" fillId="45" borderId="0" applyNumberFormat="0" applyBorder="0" applyAlignment="0" applyProtection="0"/>
    <xf numFmtId="231" fontId="31" fillId="45"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2" fillId="38" borderId="0" applyNumberFormat="0" applyBorder="0" applyAlignment="0" applyProtection="0"/>
    <xf numFmtId="231" fontId="32" fillId="38" borderId="0" applyNumberFormat="0" applyBorder="0" applyAlignment="0" applyProtection="0"/>
    <xf numFmtId="231" fontId="32" fillId="38" borderId="0" applyNumberFormat="0" applyBorder="0" applyAlignment="0" applyProtection="0"/>
    <xf numFmtId="231" fontId="23" fillId="38" borderId="0" applyNumberFormat="0" applyBorder="0" applyAlignment="0" applyProtection="0"/>
    <xf numFmtId="231" fontId="31" fillId="38" borderId="0" applyNumberFormat="0" applyBorder="0" applyAlignment="0" applyProtection="0"/>
    <xf numFmtId="231" fontId="23" fillId="38" borderId="0" applyNumberFormat="0" applyBorder="0" applyAlignment="0" applyProtection="0"/>
    <xf numFmtId="231" fontId="31" fillId="38" borderId="0" applyNumberFormat="0" applyBorder="0" applyAlignment="0" applyProtection="0"/>
    <xf numFmtId="231" fontId="23" fillId="38" borderId="0" applyNumberFormat="0" applyBorder="0" applyAlignment="0" applyProtection="0"/>
    <xf numFmtId="231" fontId="31" fillId="38" borderId="0" applyNumberFormat="0" applyBorder="0" applyAlignment="0" applyProtection="0"/>
    <xf numFmtId="231" fontId="23" fillId="38" borderId="0" applyNumberFormat="0" applyBorder="0" applyAlignment="0" applyProtection="0"/>
    <xf numFmtId="231" fontId="31" fillId="38" borderId="0" applyNumberFormat="0" applyBorder="0" applyAlignment="0" applyProtection="0"/>
    <xf numFmtId="231" fontId="23" fillId="38" borderId="0" applyNumberFormat="0" applyBorder="0" applyAlignment="0" applyProtection="0"/>
    <xf numFmtId="231" fontId="31" fillId="38" borderId="0" applyNumberFormat="0" applyBorder="0" applyAlignment="0" applyProtection="0"/>
    <xf numFmtId="231" fontId="23" fillId="38" borderId="0" applyNumberFormat="0" applyBorder="0" applyAlignment="0" applyProtection="0"/>
    <xf numFmtId="231" fontId="31" fillId="38" borderId="0" applyNumberFormat="0" applyBorder="0" applyAlignment="0" applyProtection="0"/>
    <xf numFmtId="231" fontId="23"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3"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3" fillId="39" borderId="0" applyNumberFormat="0" applyBorder="0" applyAlignment="0" applyProtection="0"/>
    <xf numFmtId="231" fontId="31" fillId="39" borderId="0" applyNumberFormat="0" applyBorder="0" applyAlignment="0" applyProtection="0"/>
    <xf numFmtId="231" fontId="23" fillId="39" borderId="0" applyNumberFormat="0" applyBorder="0" applyAlignment="0" applyProtection="0"/>
    <xf numFmtId="231" fontId="31" fillId="39" borderId="0" applyNumberFormat="0" applyBorder="0" applyAlignment="0" applyProtection="0"/>
    <xf numFmtId="231" fontId="23"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2" fillId="39" borderId="0" applyNumberFormat="0" applyBorder="0" applyAlignment="0" applyProtection="0"/>
    <xf numFmtId="231" fontId="32" fillId="39" borderId="0" applyNumberFormat="0" applyBorder="0" applyAlignment="0" applyProtection="0"/>
    <xf numFmtId="231" fontId="32"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2" fillId="39" borderId="0" applyNumberFormat="0" applyBorder="0" applyAlignment="0" applyProtection="0"/>
    <xf numFmtId="231" fontId="32" fillId="39" borderId="0" applyNumberFormat="0" applyBorder="0" applyAlignment="0" applyProtection="0"/>
    <xf numFmtId="231" fontId="32" fillId="39" borderId="0" applyNumberFormat="0" applyBorder="0" applyAlignment="0" applyProtection="0"/>
    <xf numFmtId="231" fontId="32" fillId="39" borderId="0" applyNumberFormat="0" applyBorder="0" applyAlignment="0" applyProtection="0"/>
    <xf numFmtId="231" fontId="32" fillId="39" borderId="0" applyNumberFormat="0" applyBorder="0" applyAlignment="0" applyProtection="0"/>
    <xf numFmtId="231" fontId="32"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 fillId="25"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3" fillId="39" borderId="0" applyNumberFormat="0" applyBorder="0" applyAlignment="0" applyProtection="0"/>
    <xf numFmtId="231" fontId="31" fillId="39" borderId="0" applyNumberFormat="0" applyBorder="0" applyAlignment="0" applyProtection="0"/>
    <xf numFmtId="231" fontId="31" fillId="42" borderId="0" applyNumberFormat="0" applyBorder="0" applyAlignment="0" applyProtection="0"/>
    <xf numFmtId="231" fontId="31" fillId="42" borderId="0" applyNumberFormat="0" applyBorder="0" applyAlignment="0" applyProtection="0"/>
    <xf numFmtId="231" fontId="31" fillId="41"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2" fillId="39" borderId="0" applyNumberFormat="0" applyBorder="0" applyAlignment="0" applyProtection="0"/>
    <xf numFmtId="231" fontId="32" fillId="39" borderId="0" applyNumberFormat="0" applyBorder="0" applyAlignment="0" applyProtection="0"/>
    <xf numFmtId="231" fontId="32" fillId="39" borderId="0" applyNumberFormat="0" applyBorder="0" applyAlignment="0" applyProtection="0"/>
    <xf numFmtId="231" fontId="23" fillId="39" borderId="0" applyNumberFormat="0" applyBorder="0" applyAlignment="0" applyProtection="0"/>
    <xf numFmtId="231" fontId="31" fillId="39" borderId="0" applyNumberFormat="0" applyBorder="0" applyAlignment="0" applyProtection="0"/>
    <xf numFmtId="231" fontId="23" fillId="39" borderId="0" applyNumberFormat="0" applyBorder="0" applyAlignment="0" applyProtection="0"/>
    <xf numFmtId="231" fontId="31" fillId="39" borderId="0" applyNumberFormat="0" applyBorder="0" applyAlignment="0" applyProtection="0"/>
    <xf numFmtId="231" fontId="23" fillId="39" borderId="0" applyNumberFormat="0" applyBorder="0" applyAlignment="0" applyProtection="0"/>
    <xf numFmtId="231" fontId="31" fillId="39" borderId="0" applyNumberFormat="0" applyBorder="0" applyAlignment="0" applyProtection="0"/>
    <xf numFmtId="231" fontId="23" fillId="39" borderId="0" applyNumberFormat="0" applyBorder="0" applyAlignment="0" applyProtection="0"/>
    <xf numFmtId="231" fontId="31" fillId="39" borderId="0" applyNumberFormat="0" applyBorder="0" applyAlignment="0" applyProtection="0"/>
    <xf numFmtId="231" fontId="23" fillId="39" borderId="0" applyNumberFormat="0" applyBorder="0" applyAlignment="0" applyProtection="0"/>
    <xf numFmtId="231" fontId="31" fillId="39" borderId="0" applyNumberFormat="0" applyBorder="0" applyAlignment="0" applyProtection="0"/>
    <xf numFmtId="231" fontId="23" fillId="39" borderId="0" applyNumberFormat="0" applyBorder="0" applyAlignment="0" applyProtection="0"/>
    <xf numFmtId="231" fontId="31" fillId="39" borderId="0" applyNumberFormat="0" applyBorder="0" applyAlignment="0" applyProtection="0"/>
    <xf numFmtId="231" fontId="23"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23"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23" fillId="40" borderId="0" applyNumberFormat="0" applyBorder="0" applyAlignment="0" applyProtection="0"/>
    <xf numFmtId="231" fontId="31" fillId="40" borderId="0" applyNumberFormat="0" applyBorder="0" applyAlignment="0" applyProtection="0"/>
    <xf numFmtId="231" fontId="23" fillId="40" borderId="0" applyNumberFormat="0" applyBorder="0" applyAlignment="0" applyProtection="0"/>
    <xf numFmtId="231" fontId="31" fillId="40" borderId="0" applyNumberFormat="0" applyBorder="0" applyAlignment="0" applyProtection="0"/>
    <xf numFmtId="231" fontId="23"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2" fillId="40" borderId="0" applyNumberFormat="0" applyBorder="0" applyAlignment="0" applyProtection="0"/>
    <xf numFmtId="231" fontId="32" fillId="40" borderId="0" applyNumberFormat="0" applyBorder="0" applyAlignment="0" applyProtection="0"/>
    <xf numFmtId="231" fontId="32"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2" fillId="40" borderId="0" applyNumberFormat="0" applyBorder="0" applyAlignment="0" applyProtection="0"/>
    <xf numFmtId="231" fontId="32" fillId="40" borderId="0" applyNumberFormat="0" applyBorder="0" applyAlignment="0" applyProtection="0"/>
    <xf numFmtId="231" fontId="32" fillId="40" borderId="0" applyNumberFormat="0" applyBorder="0" applyAlignment="0" applyProtection="0"/>
    <xf numFmtId="231" fontId="32" fillId="40" borderId="0" applyNumberFormat="0" applyBorder="0" applyAlignment="0" applyProtection="0"/>
    <xf numFmtId="231" fontId="32" fillId="40" borderId="0" applyNumberFormat="0" applyBorder="0" applyAlignment="0" applyProtection="0"/>
    <xf numFmtId="231" fontId="32"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2" fillId="29"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23"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2" fillId="40" borderId="0" applyNumberFormat="0" applyBorder="0" applyAlignment="0" applyProtection="0"/>
    <xf numFmtId="231" fontId="32" fillId="40" borderId="0" applyNumberFormat="0" applyBorder="0" applyAlignment="0" applyProtection="0"/>
    <xf numFmtId="231" fontId="32"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31" fillId="40"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31" fillId="40"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31" fillId="40"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31" fillId="40"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31" fillId="40"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3"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31" fillId="40"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31" fillId="40"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31" fillId="40"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31" fillId="40"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3" fillId="40" borderId="0" applyNumberFormat="0" applyBorder="0" applyAlignment="0" applyProtection="0"/>
    <xf numFmtId="231" fontId="31" fillId="40" borderId="0" applyNumberFormat="0" applyBorder="0" applyAlignment="0" applyProtection="0"/>
    <xf numFmtId="231" fontId="23" fillId="40" borderId="0" applyNumberFormat="0" applyBorder="0" applyAlignment="0" applyProtection="0"/>
    <xf numFmtId="231" fontId="31" fillId="40" borderId="0" applyNumberFormat="0" applyBorder="0" applyAlignment="0" applyProtection="0"/>
    <xf numFmtId="231" fontId="23" fillId="40" borderId="0" applyNumberFormat="0" applyBorder="0" applyAlignment="0" applyProtection="0"/>
    <xf numFmtId="231" fontId="31" fillId="40" borderId="0" applyNumberFormat="0" applyBorder="0" applyAlignment="0" applyProtection="0"/>
    <xf numFmtId="231" fontId="23" fillId="40" borderId="0" applyNumberFormat="0" applyBorder="0" applyAlignment="0" applyProtection="0"/>
    <xf numFmtId="231" fontId="31" fillId="40" borderId="0" applyNumberFormat="0" applyBorder="0" applyAlignment="0" applyProtection="0"/>
    <xf numFmtId="231" fontId="23" fillId="40" borderId="0" applyNumberFormat="0" applyBorder="0" applyAlignment="0" applyProtection="0"/>
    <xf numFmtId="231" fontId="31" fillId="40" borderId="0" applyNumberFormat="0" applyBorder="0" applyAlignment="0" applyProtection="0"/>
    <xf numFmtId="231" fontId="23"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23"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2" borderId="0" applyNumberFormat="0" applyBorder="0" applyAlignment="0" applyProtection="0"/>
    <xf numFmtId="231" fontId="31" fillId="42" borderId="0" applyNumberFormat="0" applyBorder="0" applyAlignment="0" applyProtection="0"/>
    <xf numFmtId="231" fontId="31" fillId="42"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2" borderId="0" applyNumberFormat="0" applyBorder="0" applyAlignment="0" applyProtection="0"/>
    <xf numFmtId="231" fontId="31" fillId="42" borderId="0" applyNumberFormat="0" applyBorder="0" applyAlignment="0" applyProtection="0"/>
    <xf numFmtId="231" fontId="23" fillId="41" borderId="0" applyNumberFormat="0" applyBorder="0" applyAlignment="0" applyProtection="0"/>
    <xf numFmtId="231" fontId="31" fillId="41" borderId="0" applyNumberFormat="0" applyBorder="0" applyAlignment="0" applyProtection="0"/>
    <xf numFmtId="231" fontId="31" fillId="42" borderId="0" applyNumberFormat="0" applyBorder="0" applyAlignment="0" applyProtection="0"/>
    <xf numFmtId="231" fontId="31" fillId="42" borderId="0" applyNumberFormat="0" applyBorder="0" applyAlignment="0" applyProtection="0"/>
    <xf numFmtId="231" fontId="23" fillId="41" borderId="0" applyNumberFormat="0" applyBorder="0" applyAlignment="0" applyProtection="0"/>
    <xf numFmtId="231" fontId="31" fillId="41" borderId="0" applyNumberFormat="0" applyBorder="0" applyAlignment="0" applyProtection="0"/>
    <xf numFmtId="231" fontId="23"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2" fillId="41" borderId="0" applyNumberFormat="0" applyBorder="0" applyAlignment="0" applyProtection="0"/>
    <xf numFmtId="231" fontId="32" fillId="41" borderId="0" applyNumberFormat="0" applyBorder="0" applyAlignment="0" applyProtection="0"/>
    <xf numFmtId="231" fontId="32"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2" fillId="41" borderId="0" applyNumberFormat="0" applyBorder="0" applyAlignment="0" applyProtection="0"/>
    <xf numFmtId="231" fontId="32" fillId="41" borderId="0" applyNumberFormat="0" applyBorder="0" applyAlignment="0" applyProtection="0"/>
    <xf numFmtId="231" fontId="32" fillId="41" borderId="0" applyNumberFormat="0" applyBorder="0" applyAlignment="0" applyProtection="0"/>
    <xf numFmtId="231" fontId="32" fillId="41" borderId="0" applyNumberFormat="0" applyBorder="0" applyAlignment="0" applyProtection="0"/>
    <xf numFmtId="231" fontId="32" fillId="41" borderId="0" applyNumberFormat="0" applyBorder="0" applyAlignment="0" applyProtection="0"/>
    <xf numFmtId="231" fontId="32"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2" fillId="33"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23" fillId="41" borderId="0" applyNumberFormat="0" applyBorder="0" applyAlignment="0" applyProtection="0"/>
    <xf numFmtId="231" fontId="31" fillId="41" borderId="0" applyNumberFormat="0" applyBorder="0" applyAlignment="0" applyProtection="0"/>
    <xf numFmtId="231" fontId="31" fillId="45" borderId="0" applyNumberFormat="0" applyBorder="0" applyAlignment="0" applyProtection="0"/>
    <xf numFmtId="231" fontId="31" fillId="45"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2" fillId="41" borderId="0" applyNumberFormat="0" applyBorder="0" applyAlignment="0" applyProtection="0"/>
    <xf numFmtId="231" fontId="32" fillId="41" borderId="0" applyNumberFormat="0" applyBorder="0" applyAlignment="0" applyProtection="0"/>
    <xf numFmtId="231" fontId="32"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31" fillId="41"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31" fillId="41"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31" fillId="41"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31" fillId="41"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31" fillId="41"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3"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31" fillId="41"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31" fillId="41"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31" fillId="41"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31" fillId="41"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3" fillId="41" borderId="0" applyNumberFormat="0" applyBorder="0" applyAlignment="0" applyProtection="0"/>
    <xf numFmtId="231" fontId="31" fillId="41" borderId="0" applyNumberFormat="0" applyBorder="0" applyAlignment="0" applyProtection="0"/>
    <xf numFmtId="231" fontId="23" fillId="41" borderId="0" applyNumberFormat="0" applyBorder="0" applyAlignment="0" applyProtection="0"/>
    <xf numFmtId="231" fontId="31" fillId="41" borderId="0" applyNumberFormat="0" applyBorder="0" applyAlignment="0" applyProtection="0"/>
    <xf numFmtId="231" fontId="23" fillId="41" borderId="0" applyNumberFormat="0" applyBorder="0" applyAlignment="0" applyProtection="0"/>
    <xf numFmtId="231" fontId="31" fillId="41" borderId="0" applyNumberFormat="0" applyBorder="0" applyAlignment="0" applyProtection="0"/>
    <xf numFmtId="231" fontId="23" fillId="41" borderId="0" applyNumberFormat="0" applyBorder="0" applyAlignment="0" applyProtection="0"/>
    <xf numFmtId="231" fontId="31" fillId="41" borderId="0" applyNumberFormat="0" applyBorder="0" applyAlignment="0" applyProtection="0"/>
    <xf numFmtId="231" fontId="23" fillId="41" borderId="0" applyNumberFormat="0" applyBorder="0" applyAlignment="0" applyProtection="0"/>
    <xf numFmtId="231" fontId="31" fillId="41" borderId="0" applyNumberFormat="0" applyBorder="0" applyAlignment="0" applyProtection="0"/>
    <xf numFmtId="231" fontId="33" fillId="36" borderId="0" applyNumberFormat="0" applyBorder="0" applyAlignment="0" applyProtection="0">
      <alignment vertical="center"/>
    </xf>
    <xf numFmtId="231" fontId="33" fillId="37" borderId="0" applyNumberFormat="0" applyBorder="0" applyAlignment="0" applyProtection="0">
      <alignment vertical="center"/>
    </xf>
    <xf numFmtId="231" fontId="33" fillId="38" borderId="0" applyNumberFormat="0" applyBorder="0" applyAlignment="0" applyProtection="0">
      <alignment vertical="center"/>
    </xf>
    <xf numFmtId="231" fontId="33" fillId="39" borderId="0" applyNumberFormat="0" applyBorder="0" applyAlignment="0" applyProtection="0">
      <alignment vertical="center"/>
    </xf>
    <xf numFmtId="231" fontId="33" fillId="40" borderId="0" applyNumberFormat="0" applyBorder="0" applyAlignment="0" applyProtection="0">
      <alignment vertical="center"/>
    </xf>
    <xf numFmtId="231" fontId="33" fillId="41" borderId="0" applyNumberFormat="0" applyBorder="0" applyAlignment="0" applyProtection="0">
      <alignment vertical="center"/>
    </xf>
    <xf numFmtId="193" fontId="30" fillId="0" borderId="2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3"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3"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3" fillId="43" borderId="0" applyNumberFormat="0" applyBorder="0" applyAlignment="0" applyProtection="0"/>
    <xf numFmtId="231" fontId="31" fillId="43" borderId="0" applyNumberFormat="0" applyBorder="0" applyAlignment="0" applyProtection="0"/>
    <xf numFmtId="231" fontId="23" fillId="43" borderId="0" applyNumberFormat="0" applyBorder="0" applyAlignment="0" applyProtection="0"/>
    <xf numFmtId="231" fontId="31" fillId="43" borderId="0" applyNumberFormat="0" applyBorder="0" applyAlignment="0" applyProtection="0"/>
    <xf numFmtId="231" fontId="23"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23" fillId="43" borderId="0" applyNumberFormat="0" applyBorder="0" applyAlignment="0" applyProtection="0"/>
    <xf numFmtId="231" fontId="31" fillId="43" borderId="0" applyNumberFormat="0" applyBorder="0" applyAlignment="0" applyProtection="0"/>
    <xf numFmtId="231" fontId="31" fillId="42" borderId="0" applyNumberFormat="0" applyBorder="0" applyAlignment="0" applyProtection="0"/>
    <xf numFmtId="231" fontId="31" fillId="42" borderId="0" applyNumberFormat="0" applyBorder="0" applyAlignment="0" applyProtection="0"/>
    <xf numFmtId="231" fontId="31" fillId="40"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3"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3" fillId="43" borderId="0" applyNumberFormat="0" applyBorder="0" applyAlignment="0" applyProtection="0"/>
    <xf numFmtId="231" fontId="31" fillId="43" borderId="0" applyNumberFormat="0" applyBorder="0" applyAlignment="0" applyProtection="0"/>
    <xf numFmtId="231" fontId="23" fillId="43" borderId="0" applyNumberFormat="0" applyBorder="0" applyAlignment="0" applyProtection="0"/>
    <xf numFmtId="231" fontId="31" fillId="43" borderId="0" applyNumberFormat="0" applyBorder="0" applyAlignment="0" applyProtection="0"/>
    <xf numFmtId="231" fontId="23" fillId="43" borderId="0" applyNumberFormat="0" applyBorder="0" applyAlignment="0" applyProtection="0"/>
    <xf numFmtId="231" fontId="31" fillId="43" borderId="0" applyNumberFormat="0" applyBorder="0" applyAlignment="0" applyProtection="0"/>
    <xf numFmtId="231" fontId="23" fillId="43" borderId="0" applyNumberFormat="0" applyBorder="0" applyAlignment="0" applyProtection="0"/>
    <xf numFmtId="231" fontId="31" fillId="43" borderId="0" applyNumberFormat="0" applyBorder="0" applyAlignment="0" applyProtection="0"/>
    <xf numFmtId="231" fontId="23" fillId="43" borderId="0" applyNumberFormat="0" applyBorder="0" applyAlignment="0" applyProtection="0"/>
    <xf numFmtId="231" fontId="31" fillId="43" borderId="0" applyNumberFormat="0" applyBorder="0" applyAlignment="0" applyProtection="0"/>
    <xf numFmtId="231" fontId="23"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23"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23" fillId="44" borderId="0" applyNumberFormat="0" applyBorder="0" applyAlignment="0" applyProtection="0"/>
    <xf numFmtId="231" fontId="31" fillId="44" borderId="0" applyNumberFormat="0" applyBorder="0" applyAlignment="0" applyProtection="0"/>
    <xf numFmtId="231" fontId="23" fillId="44" borderId="0" applyNumberFormat="0" applyBorder="0" applyAlignment="0" applyProtection="0"/>
    <xf numFmtId="231" fontId="31" fillId="44" borderId="0" applyNumberFormat="0" applyBorder="0" applyAlignment="0" applyProtection="0"/>
    <xf numFmtId="231" fontId="23"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23"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3"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3" fillId="44" borderId="0" applyNumberFormat="0" applyBorder="0" applyAlignment="0" applyProtection="0"/>
    <xf numFmtId="231" fontId="31" fillId="44" borderId="0" applyNumberFormat="0" applyBorder="0" applyAlignment="0" applyProtection="0"/>
    <xf numFmtId="231" fontId="23" fillId="44" borderId="0" applyNumberFormat="0" applyBorder="0" applyAlignment="0" applyProtection="0"/>
    <xf numFmtId="231" fontId="31" fillId="44" borderId="0" applyNumberFormat="0" applyBorder="0" applyAlignment="0" applyProtection="0"/>
    <xf numFmtId="231" fontId="23" fillId="44" borderId="0" applyNumberFormat="0" applyBorder="0" applyAlignment="0" applyProtection="0"/>
    <xf numFmtId="231" fontId="31" fillId="44" borderId="0" applyNumberFormat="0" applyBorder="0" applyAlignment="0" applyProtection="0"/>
    <xf numFmtId="231" fontId="23" fillId="44" borderId="0" applyNumberFormat="0" applyBorder="0" applyAlignment="0" applyProtection="0"/>
    <xf numFmtId="231" fontId="31" fillId="44" borderId="0" applyNumberFormat="0" applyBorder="0" applyAlignment="0" applyProtection="0"/>
    <xf numFmtId="231" fontId="23" fillId="44" borderId="0" applyNumberFormat="0" applyBorder="0" applyAlignment="0" applyProtection="0"/>
    <xf numFmtId="231" fontId="31" fillId="44" borderId="0" applyNumberFormat="0" applyBorder="0" applyAlignment="0" applyProtection="0"/>
    <xf numFmtId="231" fontId="23"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23"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23" fillId="46" borderId="0" applyNumberFormat="0" applyBorder="0" applyAlignment="0" applyProtection="0"/>
    <xf numFmtId="231" fontId="31" fillId="46" borderId="0" applyNumberFormat="0" applyBorder="0" applyAlignment="0" applyProtection="0"/>
    <xf numFmtId="231" fontId="23" fillId="46" borderId="0" applyNumberFormat="0" applyBorder="0" applyAlignment="0" applyProtection="0"/>
    <xf numFmtId="231" fontId="31" fillId="46" borderId="0" applyNumberFormat="0" applyBorder="0" applyAlignment="0" applyProtection="0"/>
    <xf numFmtId="231" fontId="23"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2" fillId="22" borderId="0" applyNumberFormat="0" applyBorder="0" applyAlignment="0" applyProtection="0"/>
    <xf numFmtId="231" fontId="31" fillId="46" borderId="0" applyNumberFormat="0" applyBorder="0" applyAlignment="0" applyProtection="0"/>
    <xf numFmtId="231" fontId="23" fillId="46" borderId="0" applyNumberFormat="0" applyBorder="0" applyAlignment="0" applyProtection="0"/>
    <xf numFmtId="231" fontId="31" fillId="46" borderId="0" applyNumberFormat="0" applyBorder="0" applyAlignment="0" applyProtection="0"/>
    <xf numFmtId="231" fontId="31" fillId="48" borderId="0" applyNumberFormat="0" applyBorder="0" applyAlignment="0" applyProtection="0"/>
    <xf numFmtId="231" fontId="31" fillId="48" borderId="0" applyNumberFormat="0" applyBorder="0" applyAlignment="0" applyProtection="0"/>
    <xf numFmtId="231" fontId="31" fillId="46" borderId="0" applyNumberFormat="0" applyBorder="0" applyAlignment="0" applyProtection="0"/>
    <xf numFmtId="231" fontId="23" fillId="46" borderId="0" applyNumberFormat="0" applyBorder="0" applyAlignment="0" applyProtection="0"/>
    <xf numFmtId="231" fontId="31" fillId="46" borderId="0" applyNumberFormat="0" applyBorder="0" applyAlignment="0" applyProtection="0"/>
    <xf numFmtId="231" fontId="23" fillId="46" borderId="0" applyNumberFormat="0" applyBorder="0" applyAlignment="0" applyProtection="0"/>
    <xf numFmtId="231" fontId="31" fillId="46" borderId="0" applyNumberFormat="0" applyBorder="0" applyAlignment="0" applyProtection="0"/>
    <xf numFmtId="231" fontId="23" fillId="46" borderId="0" applyNumberFormat="0" applyBorder="0" applyAlignment="0" applyProtection="0"/>
    <xf numFmtId="231" fontId="31" fillId="46" borderId="0" applyNumberFormat="0" applyBorder="0" applyAlignment="0" applyProtection="0"/>
    <xf numFmtId="231" fontId="23" fillId="46" borderId="0" applyNumberFormat="0" applyBorder="0" applyAlignment="0" applyProtection="0"/>
    <xf numFmtId="231" fontId="31" fillId="46" borderId="0" applyNumberFormat="0" applyBorder="0" applyAlignment="0" applyProtection="0"/>
    <xf numFmtId="231" fontId="23" fillId="46" borderId="0" applyNumberFormat="0" applyBorder="0" applyAlignment="0" applyProtection="0"/>
    <xf numFmtId="231" fontId="31" fillId="46" borderId="0" applyNumberFormat="0" applyBorder="0" applyAlignment="0" applyProtection="0"/>
    <xf numFmtId="231" fontId="23" fillId="46" borderId="0" applyNumberFormat="0" applyBorder="0" applyAlignment="0" applyProtection="0"/>
    <xf numFmtId="231" fontId="31" fillId="46" borderId="0" applyNumberFormat="0" applyBorder="0" applyAlignment="0" applyProtection="0"/>
    <xf numFmtId="231" fontId="23"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3"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3" fillId="39" borderId="0" applyNumberFormat="0" applyBorder="0" applyAlignment="0" applyProtection="0"/>
    <xf numFmtId="231" fontId="31" fillId="39" borderId="0" applyNumberFormat="0" applyBorder="0" applyAlignment="0" applyProtection="0"/>
    <xf numFmtId="231" fontId="23" fillId="39" borderId="0" applyNumberFormat="0" applyBorder="0" applyAlignment="0" applyProtection="0"/>
    <xf numFmtId="231" fontId="31" fillId="39" borderId="0" applyNumberFormat="0" applyBorder="0" applyAlignment="0" applyProtection="0"/>
    <xf numFmtId="231" fontId="23"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23" fillId="39" borderId="0" applyNumberFormat="0" applyBorder="0" applyAlignment="0" applyProtection="0"/>
    <xf numFmtId="231" fontId="31" fillId="39" borderId="0" applyNumberFormat="0" applyBorder="0" applyAlignment="0" applyProtection="0"/>
    <xf numFmtId="231" fontId="31" fillId="42" borderId="0" applyNumberFormat="0" applyBorder="0" applyAlignment="0" applyProtection="0"/>
    <xf numFmtId="231" fontId="31" fillId="42" borderId="0" applyNumberFormat="0" applyBorder="0" applyAlignment="0" applyProtection="0"/>
    <xf numFmtId="231" fontId="31" fillId="37"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3"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3" fillId="39" borderId="0" applyNumberFormat="0" applyBorder="0" applyAlignment="0" applyProtection="0"/>
    <xf numFmtId="231" fontId="31" fillId="39" borderId="0" applyNumberFormat="0" applyBorder="0" applyAlignment="0" applyProtection="0"/>
    <xf numFmtId="231" fontId="23" fillId="39" borderId="0" applyNumberFormat="0" applyBorder="0" applyAlignment="0" applyProtection="0"/>
    <xf numFmtId="231" fontId="31" fillId="39" borderId="0" applyNumberFormat="0" applyBorder="0" applyAlignment="0" applyProtection="0"/>
    <xf numFmtId="231" fontId="23" fillId="39" borderId="0" applyNumberFormat="0" applyBorder="0" applyAlignment="0" applyProtection="0"/>
    <xf numFmtId="231" fontId="31" fillId="39" borderId="0" applyNumberFormat="0" applyBorder="0" applyAlignment="0" applyProtection="0"/>
    <xf numFmtId="231" fontId="23" fillId="39" borderId="0" applyNumberFormat="0" applyBorder="0" applyAlignment="0" applyProtection="0"/>
    <xf numFmtId="231" fontId="31" fillId="39" borderId="0" applyNumberFormat="0" applyBorder="0" applyAlignment="0" applyProtection="0"/>
    <xf numFmtId="231" fontId="23" fillId="39" borderId="0" applyNumberFormat="0" applyBorder="0" applyAlignment="0" applyProtection="0"/>
    <xf numFmtId="231" fontId="31" fillId="39" borderId="0" applyNumberFormat="0" applyBorder="0" applyAlignment="0" applyProtection="0"/>
    <xf numFmtId="231" fontId="23"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3"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3" fillId="43" borderId="0" applyNumberFormat="0" applyBorder="0" applyAlignment="0" applyProtection="0"/>
    <xf numFmtId="231" fontId="31" fillId="43" borderId="0" applyNumberFormat="0" applyBorder="0" applyAlignment="0" applyProtection="0"/>
    <xf numFmtId="231" fontId="23" fillId="43" borderId="0" applyNumberFormat="0" applyBorder="0" applyAlignment="0" applyProtection="0"/>
    <xf numFmtId="231" fontId="31" fillId="43" borderId="0" applyNumberFormat="0" applyBorder="0" applyAlignment="0" applyProtection="0"/>
    <xf numFmtId="231" fontId="23"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23"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0"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3"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3" fillId="43" borderId="0" applyNumberFormat="0" applyBorder="0" applyAlignment="0" applyProtection="0"/>
    <xf numFmtId="231" fontId="23" fillId="43" borderId="0" applyNumberFormat="0" applyBorder="0" applyAlignment="0" applyProtection="0"/>
    <xf numFmtId="231" fontId="23" fillId="43" borderId="0" applyNumberFormat="0" applyBorder="0" applyAlignment="0" applyProtection="0"/>
    <xf numFmtId="231" fontId="23" fillId="43" borderId="0" applyNumberFormat="0" applyBorder="0" applyAlignment="0" applyProtection="0"/>
    <xf numFmtId="231" fontId="23" fillId="43" borderId="0" applyNumberFormat="0" applyBorder="0" applyAlignment="0" applyProtection="0"/>
    <xf numFmtId="231" fontId="23" fillId="47"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3"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3" fillId="47" borderId="0" applyNumberFormat="0" applyBorder="0" applyAlignment="0" applyProtection="0"/>
    <xf numFmtId="231" fontId="23" fillId="47" borderId="0" applyNumberFormat="0" applyBorder="0" applyAlignment="0" applyProtection="0"/>
    <xf numFmtId="231" fontId="23"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3" fillId="47" borderId="0" applyNumberFormat="0" applyBorder="0" applyAlignment="0" applyProtection="0"/>
    <xf numFmtId="231" fontId="31" fillId="47" borderId="0" applyNumberFormat="0" applyBorder="0" applyAlignment="0" applyProtection="0"/>
    <xf numFmtId="231" fontId="31" fillId="48" borderId="0" applyNumberFormat="0" applyBorder="0" applyAlignment="0" applyProtection="0"/>
    <xf numFmtId="231" fontId="31" fillId="48" borderId="0" applyNumberFormat="0" applyBorder="0" applyAlignment="0" applyProtection="0"/>
    <xf numFmtId="231" fontId="31" fillId="45"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3"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3" fillId="47" borderId="0" applyNumberFormat="0" applyBorder="0" applyAlignment="0" applyProtection="0"/>
    <xf numFmtId="231" fontId="23" fillId="47" borderId="0" applyNumberFormat="0" applyBorder="0" applyAlignment="0" applyProtection="0"/>
    <xf numFmtId="231" fontId="23" fillId="47" borderId="0" applyNumberFormat="0" applyBorder="0" applyAlignment="0" applyProtection="0"/>
    <xf numFmtId="231" fontId="23" fillId="47" borderId="0" applyNumberFormat="0" applyBorder="0" applyAlignment="0" applyProtection="0"/>
    <xf numFmtId="231" fontId="23" fillId="47" borderId="0" applyNumberFormat="0" applyBorder="0" applyAlignment="0" applyProtection="0"/>
    <xf numFmtId="231" fontId="33" fillId="43" borderId="0" applyNumberFormat="0" applyBorder="0" applyAlignment="0" applyProtection="0">
      <alignment vertical="center"/>
    </xf>
    <xf numFmtId="231" fontId="33" fillId="44" borderId="0" applyNumberFormat="0" applyBorder="0" applyAlignment="0" applyProtection="0">
      <alignment vertical="center"/>
    </xf>
    <xf numFmtId="231" fontId="33" fillId="46" borderId="0" applyNumberFormat="0" applyBorder="0" applyAlignment="0" applyProtection="0">
      <alignment vertical="center"/>
    </xf>
    <xf numFmtId="231" fontId="33" fillId="39" borderId="0" applyNumberFormat="0" applyBorder="0" applyAlignment="0" applyProtection="0">
      <alignment vertical="center"/>
    </xf>
    <xf numFmtId="231" fontId="33" fillId="43" borderId="0" applyNumberFormat="0" applyBorder="0" applyAlignment="0" applyProtection="0">
      <alignment vertical="center"/>
    </xf>
    <xf numFmtId="231" fontId="33" fillId="47" borderId="0" applyNumberFormat="0" applyBorder="0" applyAlignment="0" applyProtection="0">
      <alignment vertical="center"/>
    </xf>
    <xf numFmtId="231" fontId="34" fillId="49" borderId="0" applyNumberFormat="0" applyBorder="0" applyAlignment="0" applyProtection="0"/>
    <xf numFmtId="231" fontId="34" fillId="49" borderId="0" applyNumberFormat="0" applyBorder="0" applyAlignment="0" applyProtection="0"/>
    <xf numFmtId="231" fontId="34" fillId="44" borderId="0" applyNumberFormat="0" applyBorder="0" applyAlignment="0" applyProtection="0"/>
    <xf numFmtId="231" fontId="34" fillId="44" borderId="0" applyNumberFormat="0" applyBorder="0" applyAlignment="0" applyProtection="0"/>
    <xf numFmtId="231" fontId="34" fillId="46" borderId="0" applyNumberFormat="0" applyBorder="0" applyAlignment="0" applyProtection="0"/>
    <xf numFmtId="231" fontId="34" fillId="46" borderId="0" applyNumberFormat="0" applyBorder="0" applyAlignment="0" applyProtection="0"/>
    <xf numFmtId="231" fontId="34" fillId="50" borderId="0" applyNumberFormat="0" applyBorder="0" applyAlignment="0" applyProtection="0"/>
    <xf numFmtId="231" fontId="34" fillId="50" borderId="0" applyNumberFormat="0" applyBorder="0" applyAlignment="0" applyProtection="0"/>
    <xf numFmtId="231" fontId="34" fillId="51" borderId="0" applyNumberFormat="0" applyBorder="0" applyAlignment="0" applyProtection="0"/>
    <xf numFmtId="231" fontId="34" fillId="51" borderId="0" applyNumberFormat="0" applyBorder="0" applyAlignment="0" applyProtection="0"/>
    <xf numFmtId="231" fontId="34" fillId="52" borderId="0" applyNumberFormat="0" applyBorder="0" applyAlignment="0" applyProtection="0"/>
    <xf numFmtId="231" fontId="34" fillId="52" borderId="0" applyNumberFormat="0" applyBorder="0" applyAlignment="0" applyProtection="0"/>
    <xf numFmtId="231" fontId="35" fillId="49" borderId="0" applyNumberFormat="0" applyBorder="0" applyAlignment="0" applyProtection="0"/>
    <xf numFmtId="231" fontId="34" fillId="49" borderId="0" applyNumberFormat="0" applyBorder="0" applyAlignment="0" applyProtection="0"/>
    <xf numFmtId="231" fontId="18" fillId="15" borderId="0" applyNumberFormat="0" applyBorder="0" applyAlignment="0" applyProtection="0"/>
    <xf numFmtId="231" fontId="18" fillId="15" borderId="0" applyNumberFormat="0" applyBorder="0" applyAlignment="0" applyProtection="0"/>
    <xf numFmtId="231" fontId="18" fillId="15" borderId="0" applyNumberFormat="0" applyBorder="0" applyAlignment="0" applyProtection="0"/>
    <xf numFmtId="231" fontId="18" fillId="15" borderId="0" applyNumberFormat="0" applyBorder="0" applyAlignment="0" applyProtection="0"/>
    <xf numFmtId="231" fontId="18" fillId="15" borderId="0" applyNumberFormat="0" applyBorder="0" applyAlignment="0" applyProtection="0"/>
    <xf numFmtId="231" fontId="18" fillId="15" borderId="0" applyNumberFormat="0" applyBorder="0" applyAlignment="0" applyProtection="0"/>
    <xf numFmtId="231" fontId="18" fillId="15" borderId="0" applyNumberFormat="0" applyBorder="0" applyAlignment="0" applyProtection="0"/>
    <xf numFmtId="231" fontId="34" fillId="49" borderId="0" applyNumberFormat="0" applyBorder="0" applyAlignment="0" applyProtection="0"/>
    <xf numFmtId="231" fontId="34" fillId="49" borderId="0" applyNumberFormat="0" applyBorder="0" applyAlignment="0" applyProtection="0"/>
    <xf numFmtId="231" fontId="36" fillId="49" borderId="0" applyNumberFormat="0" applyBorder="0" applyAlignment="0" applyProtection="0"/>
    <xf numFmtId="231" fontId="36" fillId="49" borderId="0" applyNumberFormat="0" applyBorder="0" applyAlignment="0" applyProtection="0"/>
    <xf numFmtId="231" fontId="35" fillId="49" borderId="0" applyNumberFormat="0" applyBorder="0" applyAlignment="0" applyProtection="0"/>
    <xf numFmtId="231" fontId="35" fillId="49" borderId="0" applyNumberFormat="0" applyBorder="0" applyAlignment="0" applyProtection="0"/>
    <xf numFmtId="231" fontId="35" fillId="49" borderId="0" applyNumberFormat="0" applyBorder="0" applyAlignment="0" applyProtection="0"/>
    <xf numFmtId="231" fontId="35" fillId="49" borderId="0" applyNumberFormat="0" applyBorder="0" applyAlignment="0" applyProtection="0"/>
    <xf numFmtId="231" fontId="34" fillId="49" borderId="0" applyNumberFormat="0" applyBorder="0" applyAlignment="0" applyProtection="0"/>
    <xf numFmtId="231" fontId="34" fillId="49" borderId="0" applyNumberFormat="0" applyBorder="0" applyAlignment="0" applyProtection="0"/>
    <xf numFmtId="231" fontId="34" fillId="49" borderId="0" applyNumberFormat="0" applyBorder="0" applyAlignment="0" applyProtection="0"/>
    <xf numFmtId="231" fontId="36" fillId="49" borderId="0" applyNumberFormat="0" applyBorder="0" applyAlignment="0" applyProtection="0"/>
    <xf numFmtId="231" fontId="36" fillId="49" borderId="0" applyNumberFormat="0" applyBorder="0" applyAlignment="0" applyProtection="0"/>
    <xf numFmtId="231" fontId="36" fillId="49" borderId="0" applyNumberFormat="0" applyBorder="0" applyAlignment="0" applyProtection="0"/>
    <xf numFmtId="231" fontId="36" fillId="49" borderId="0" applyNumberFormat="0" applyBorder="0" applyAlignment="0" applyProtection="0"/>
    <xf numFmtId="231" fontId="34" fillId="40" borderId="0" applyNumberFormat="0" applyBorder="0" applyAlignment="0" applyProtection="0"/>
    <xf numFmtId="231" fontId="34" fillId="49" borderId="0" applyNumberFormat="0" applyBorder="0" applyAlignment="0" applyProtection="0"/>
    <xf numFmtId="231" fontId="18" fillId="15" borderId="0" applyNumberFormat="0" applyBorder="0" applyAlignment="0" applyProtection="0"/>
    <xf numFmtId="231" fontId="35" fillId="49" borderId="0" applyNumberFormat="0" applyBorder="0" applyAlignment="0" applyProtection="0"/>
    <xf numFmtId="231" fontId="34" fillId="51" borderId="0" applyNumberFormat="0" applyBorder="0" applyAlignment="0" applyProtection="0"/>
    <xf numFmtId="231" fontId="34" fillId="51" borderId="0" applyNumberFormat="0" applyBorder="0" applyAlignment="0" applyProtection="0"/>
    <xf numFmtId="231" fontId="34" fillId="51" borderId="0" applyNumberFormat="0" applyBorder="0" applyAlignment="0" applyProtection="0"/>
    <xf numFmtId="231" fontId="34" fillId="51" borderId="0" applyNumberFormat="0" applyBorder="0" applyAlignment="0" applyProtection="0"/>
    <xf numFmtId="231" fontId="35" fillId="49" borderId="0" applyNumberFormat="0" applyBorder="0" applyAlignment="0" applyProtection="0"/>
    <xf numFmtId="231" fontId="35" fillId="49" borderId="0" applyNumberFormat="0" applyBorder="0" applyAlignment="0" applyProtection="0"/>
    <xf numFmtId="231" fontId="35" fillId="49" borderId="0" applyNumberFormat="0" applyBorder="0" applyAlignment="0" applyProtection="0"/>
    <xf numFmtId="231" fontId="35" fillId="49" borderId="0" applyNumberFormat="0" applyBorder="0" applyAlignment="0" applyProtection="0"/>
    <xf numFmtId="231" fontId="35" fillId="49" borderId="0" applyNumberFormat="0" applyBorder="0" applyAlignment="0" applyProtection="0"/>
    <xf numFmtId="231" fontId="35" fillId="49" borderId="0" applyNumberFormat="0" applyBorder="0" applyAlignment="0" applyProtection="0"/>
    <xf numFmtId="231" fontId="35" fillId="44" borderId="0" applyNumberFormat="0" applyBorder="0" applyAlignment="0" applyProtection="0"/>
    <xf numFmtId="231" fontId="34" fillId="44" borderId="0" applyNumberFormat="0" applyBorder="0" applyAlignment="0" applyProtection="0"/>
    <xf numFmtId="231" fontId="18" fillId="19" borderId="0" applyNumberFormat="0" applyBorder="0" applyAlignment="0" applyProtection="0"/>
    <xf numFmtId="231" fontId="18" fillId="19" borderId="0" applyNumberFormat="0" applyBorder="0" applyAlignment="0" applyProtection="0"/>
    <xf numFmtId="231" fontId="18" fillId="19" borderId="0" applyNumberFormat="0" applyBorder="0" applyAlignment="0" applyProtection="0"/>
    <xf numFmtId="231" fontId="18" fillId="19" borderId="0" applyNumberFormat="0" applyBorder="0" applyAlignment="0" applyProtection="0"/>
    <xf numFmtId="231" fontId="18" fillId="19" borderId="0" applyNumberFormat="0" applyBorder="0" applyAlignment="0" applyProtection="0"/>
    <xf numFmtId="231" fontId="18" fillId="19" borderId="0" applyNumberFormat="0" applyBorder="0" applyAlignment="0" applyProtection="0"/>
    <xf numFmtId="231" fontId="18" fillId="19" borderId="0" applyNumberFormat="0" applyBorder="0" applyAlignment="0" applyProtection="0"/>
    <xf numFmtId="231" fontId="34" fillId="44" borderId="0" applyNumberFormat="0" applyBorder="0" applyAlignment="0" applyProtection="0"/>
    <xf numFmtId="231" fontId="34" fillId="44" borderId="0" applyNumberFormat="0" applyBorder="0" applyAlignment="0" applyProtection="0"/>
    <xf numFmtId="231" fontId="36" fillId="44" borderId="0" applyNumberFormat="0" applyBorder="0" applyAlignment="0" applyProtection="0"/>
    <xf numFmtId="231" fontId="36" fillId="44" borderId="0" applyNumberFormat="0" applyBorder="0" applyAlignment="0" applyProtection="0"/>
    <xf numFmtId="231" fontId="35" fillId="44" borderId="0" applyNumberFormat="0" applyBorder="0" applyAlignment="0" applyProtection="0"/>
    <xf numFmtId="231" fontId="35" fillId="44" borderId="0" applyNumberFormat="0" applyBorder="0" applyAlignment="0" applyProtection="0"/>
    <xf numFmtId="231" fontId="35" fillId="44" borderId="0" applyNumberFormat="0" applyBorder="0" applyAlignment="0" applyProtection="0"/>
    <xf numFmtId="231" fontId="35" fillId="44" borderId="0" applyNumberFormat="0" applyBorder="0" applyAlignment="0" applyProtection="0"/>
    <xf numFmtId="231" fontId="34" fillId="44" borderId="0" applyNumberFormat="0" applyBorder="0" applyAlignment="0" applyProtection="0"/>
    <xf numFmtId="231" fontId="34" fillId="44" borderId="0" applyNumberFormat="0" applyBorder="0" applyAlignment="0" applyProtection="0"/>
    <xf numFmtId="231" fontId="34" fillId="44" borderId="0" applyNumberFormat="0" applyBorder="0" applyAlignment="0" applyProtection="0"/>
    <xf numFmtId="231" fontId="36" fillId="44" borderId="0" applyNumberFormat="0" applyBorder="0" applyAlignment="0" applyProtection="0"/>
    <xf numFmtId="231" fontId="36" fillId="44" borderId="0" applyNumberFormat="0" applyBorder="0" applyAlignment="0" applyProtection="0"/>
    <xf numFmtId="231" fontId="36" fillId="44" borderId="0" applyNumberFormat="0" applyBorder="0" applyAlignment="0" applyProtection="0"/>
    <xf numFmtId="231" fontId="36" fillId="44" borderId="0" applyNumberFormat="0" applyBorder="0" applyAlignment="0" applyProtection="0"/>
    <xf numFmtId="231" fontId="34" fillId="53" borderId="0" applyNumberFormat="0" applyBorder="0" applyAlignment="0" applyProtection="0"/>
    <xf numFmtId="231" fontId="34" fillId="44" borderId="0" applyNumberFormat="0" applyBorder="0" applyAlignment="0" applyProtection="0"/>
    <xf numFmtId="231" fontId="18" fillId="19" borderId="0" applyNumberFormat="0" applyBorder="0" applyAlignment="0" applyProtection="0"/>
    <xf numFmtId="231" fontId="35" fillId="44" borderId="0" applyNumberFormat="0" applyBorder="0" applyAlignment="0" applyProtection="0"/>
    <xf numFmtId="231" fontId="34" fillId="44" borderId="0" applyNumberFormat="0" applyBorder="0" applyAlignment="0" applyProtection="0"/>
    <xf numFmtId="231" fontId="34" fillId="44" borderId="0" applyNumberFormat="0" applyBorder="0" applyAlignment="0" applyProtection="0"/>
    <xf numFmtId="231" fontId="34" fillId="44" borderId="0" applyNumberFormat="0" applyBorder="0" applyAlignment="0" applyProtection="0"/>
    <xf numFmtId="231" fontId="34" fillId="44" borderId="0" applyNumberFormat="0" applyBorder="0" applyAlignment="0" applyProtection="0"/>
    <xf numFmtId="231" fontId="35" fillId="44" borderId="0" applyNumberFormat="0" applyBorder="0" applyAlignment="0" applyProtection="0"/>
    <xf numFmtId="231" fontId="35" fillId="44" borderId="0" applyNumberFormat="0" applyBorder="0" applyAlignment="0" applyProtection="0"/>
    <xf numFmtId="231" fontId="35" fillId="44" borderId="0" applyNumberFormat="0" applyBorder="0" applyAlignment="0" applyProtection="0"/>
    <xf numFmtId="231" fontId="35" fillId="44" borderId="0" applyNumberFormat="0" applyBorder="0" applyAlignment="0" applyProtection="0"/>
    <xf numFmtId="231" fontId="35" fillId="44" borderId="0" applyNumberFormat="0" applyBorder="0" applyAlignment="0" applyProtection="0"/>
    <xf numFmtId="231" fontId="35" fillId="44" borderId="0" applyNumberFormat="0" applyBorder="0" applyAlignment="0" applyProtection="0"/>
    <xf numFmtId="231" fontId="35" fillId="46" borderId="0" applyNumberFormat="0" applyBorder="0" applyAlignment="0" applyProtection="0"/>
    <xf numFmtId="231" fontId="34" fillId="46" borderId="0" applyNumberFormat="0" applyBorder="0" applyAlignment="0" applyProtection="0"/>
    <xf numFmtId="231" fontId="18" fillId="23" borderId="0" applyNumberFormat="0" applyBorder="0" applyAlignment="0" applyProtection="0"/>
    <xf numFmtId="231" fontId="18" fillId="23" borderId="0" applyNumberFormat="0" applyBorder="0" applyAlignment="0" applyProtection="0"/>
    <xf numFmtId="231" fontId="18" fillId="23" borderId="0" applyNumberFormat="0" applyBorder="0" applyAlignment="0" applyProtection="0"/>
    <xf numFmtId="231" fontId="18" fillId="23" borderId="0" applyNumberFormat="0" applyBorder="0" applyAlignment="0" applyProtection="0"/>
    <xf numFmtId="231" fontId="18" fillId="23" borderId="0" applyNumberFormat="0" applyBorder="0" applyAlignment="0" applyProtection="0"/>
    <xf numFmtId="231" fontId="18" fillId="23" borderId="0" applyNumberFormat="0" applyBorder="0" applyAlignment="0" applyProtection="0"/>
    <xf numFmtId="231" fontId="18" fillId="23" borderId="0" applyNumberFormat="0" applyBorder="0" applyAlignment="0" applyProtection="0"/>
    <xf numFmtId="231" fontId="34" fillId="46" borderId="0" applyNumberFormat="0" applyBorder="0" applyAlignment="0" applyProtection="0"/>
    <xf numFmtId="231" fontId="34" fillId="46" borderId="0" applyNumberFormat="0" applyBorder="0" applyAlignment="0" applyProtection="0"/>
    <xf numFmtId="231" fontId="36" fillId="46" borderId="0" applyNumberFormat="0" applyBorder="0" applyAlignment="0" applyProtection="0"/>
    <xf numFmtId="231" fontId="36" fillId="46" borderId="0" applyNumberFormat="0" applyBorder="0" applyAlignment="0" applyProtection="0"/>
    <xf numFmtId="231" fontId="35" fillId="46" borderId="0" applyNumberFormat="0" applyBorder="0" applyAlignment="0" applyProtection="0"/>
    <xf numFmtId="231" fontId="35" fillId="46" borderId="0" applyNumberFormat="0" applyBorder="0" applyAlignment="0" applyProtection="0"/>
    <xf numFmtId="231" fontId="35" fillId="46" borderId="0" applyNumberFormat="0" applyBorder="0" applyAlignment="0" applyProtection="0"/>
    <xf numFmtId="231" fontId="35" fillId="46" borderId="0" applyNumberFormat="0" applyBorder="0" applyAlignment="0" applyProtection="0"/>
    <xf numFmtId="231" fontId="34" fillId="46" borderId="0" applyNumberFormat="0" applyBorder="0" applyAlignment="0" applyProtection="0"/>
    <xf numFmtId="231" fontId="34" fillId="46" borderId="0" applyNumberFormat="0" applyBorder="0" applyAlignment="0" applyProtection="0"/>
    <xf numFmtId="231" fontId="34" fillId="46" borderId="0" applyNumberFormat="0" applyBorder="0" applyAlignment="0" applyProtection="0"/>
    <xf numFmtId="231" fontId="36" fillId="46" borderId="0" applyNumberFormat="0" applyBorder="0" applyAlignment="0" applyProtection="0"/>
    <xf numFmtId="231" fontId="36" fillId="46" borderId="0" applyNumberFormat="0" applyBorder="0" applyAlignment="0" applyProtection="0"/>
    <xf numFmtId="231" fontId="36" fillId="46" borderId="0" applyNumberFormat="0" applyBorder="0" applyAlignment="0" applyProtection="0"/>
    <xf numFmtId="231" fontId="36" fillId="46" borderId="0" applyNumberFormat="0" applyBorder="0" applyAlignment="0" applyProtection="0"/>
    <xf numFmtId="231" fontId="34" fillId="47" borderId="0" applyNumberFormat="0" applyBorder="0" applyAlignment="0" applyProtection="0"/>
    <xf numFmtId="231" fontId="34" fillId="46" borderId="0" applyNumberFormat="0" applyBorder="0" applyAlignment="0" applyProtection="0"/>
    <xf numFmtId="231" fontId="18" fillId="23" borderId="0" applyNumberFormat="0" applyBorder="0" applyAlignment="0" applyProtection="0"/>
    <xf numFmtId="231" fontId="35" fillId="46" borderId="0" applyNumberFormat="0" applyBorder="0" applyAlignment="0" applyProtection="0"/>
    <xf numFmtId="231" fontId="34" fillId="48" borderId="0" applyNumberFormat="0" applyBorder="0" applyAlignment="0" applyProtection="0"/>
    <xf numFmtId="231" fontId="34" fillId="48" borderId="0" applyNumberFormat="0" applyBorder="0" applyAlignment="0" applyProtection="0"/>
    <xf numFmtId="231" fontId="34" fillId="48" borderId="0" applyNumberFormat="0" applyBorder="0" applyAlignment="0" applyProtection="0"/>
    <xf numFmtId="231" fontId="34" fillId="48" borderId="0" applyNumberFormat="0" applyBorder="0" applyAlignment="0" applyProtection="0"/>
    <xf numFmtId="231" fontId="35" fillId="46" borderId="0" applyNumberFormat="0" applyBorder="0" applyAlignment="0" applyProtection="0"/>
    <xf numFmtId="231" fontId="35" fillId="46" borderId="0" applyNumberFormat="0" applyBorder="0" applyAlignment="0" applyProtection="0"/>
    <xf numFmtId="231" fontId="35" fillId="46" borderId="0" applyNumberFormat="0" applyBorder="0" applyAlignment="0" applyProtection="0"/>
    <xf numFmtId="231" fontId="35" fillId="46" borderId="0" applyNumberFormat="0" applyBorder="0" applyAlignment="0" applyProtection="0"/>
    <xf numFmtId="231" fontId="35" fillId="46" borderId="0" applyNumberFormat="0" applyBorder="0" applyAlignment="0" applyProtection="0"/>
    <xf numFmtId="231" fontId="35" fillId="46" borderId="0" applyNumberFormat="0" applyBorder="0" applyAlignment="0" applyProtection="0"/>
    <xf numFmtId="231" fontId="35" fillId="50" borderId="0" applyNumberFormat="0" applyBorder="0" applyAlignment="0" applyProtection="0"/>
    <xf numFmtId="231" fontId="34" fillId="50" borderId="0" applyNumberFormat="0" applyBorder="0" applyAlignment="0" applyProtection="0"/>
    <xf numFmtId="231" fontId="18" fillId="27" borderId="0" applyNumberFormat="0" applyBorder="0" applyAlignment="0" applyProtection="0"/>
    <xf numFmtId="231" fontId="18" fillId="27" borderId="0" applyNumberFormat="0" applyBorder="0" applyAlignment="0" applyProtection="0"/>
    <xf numFmtId="231" fontId="18" fillId="27" borderId="0" applyNumberFormat="0" applyBorder="0" applyAlignment="0" applyProtection="0"/>
    <xf numFmtId="231" fontId="18" fillId="27" borderId="0" applyNumberFormat="0" applyBorder="0" applyAlignment="0" applyProtection="0"/>
    <xf numFmtId="231" fontId="18" fillId="27" borderId="0" applyNumberFormat="0" applyBorder="0" applyAlignment="0" applyProtection="0"/>
    <xf numFmtId="231" fontId="18" fillId="27" borderId="0" applyNumberFormat="0" applyBorder="0" applyAlignment="0" applyProtection="0"/>
    <xf numFmtId="231" fontId="18" fillId="27" borderId="0" applyNumberFormat="0" applyBorder="0" applyAlignment="0" applyProtection="0"/>
    <xf numFmtId="231" fontId="34" fillId="50" borderId="0" applyNumberFormat="0" applyBorder="0" applyAlignment="0" applyProtection="0"/>
    <xf numFmtId="231" fontId="34" fillId="50" borderId="0" applyNumberFormat="0" applyBorder="0" applyAlignment="0" applyProtection="0"/>
    <xf numFmtId="231" fontId="36" fillId="50" borderId="0" applyNumberFormat="0" applyBorder="0" applyAlignment="0" applyProtection="0"/>
    <xf numFmtId="231" fontId="36" fillId="50" borderId="0" applyNumberFormat="0" applyBorder="0" applyAlignment="0" applyProtection="0"/>
    <xf numFmtId="231" fontId="35" fillId="50" borderId="0" applyNumberFormat="0" applyBorder="0" applyAlignment="0" applyProtection="0"/>
    <xf numFmtId="231" fontId="35" fillId="50" borderId="0" applyNumberFormat="0" applyBorder="0" applyAlignment="0" applyProtection="0"/>
    <xf numFmtId="231" fontId="35" fillId="50" borderId="0" applyNumberFormat="0" applyBorder="0" applyAlignment="0" applyProtection="0"/>
    <xf numFmtId="231" fontId="35" fillId="50" borderId="0" applyNumberFormat="0" applyBorder="0" applyAlignment="0" applyProtection="0"/>
    <xf numFmtId="231" fontId="34" fillId="50" borderId="0" applyNumberFormat="0" applyBorder="0" applyAlignment="0" applyProtection="0"/>
    <xf numFmtId="231" fontId="34" fillId="50" borderId="0" applyNumberFormat="0" applyBorder="0" applyAlignment="0" applyProtection="0"/>
    <xf numFmtId="231" fontId="34" fillId="50" borderId="0" applyNumberFormat="0" applyBorder="0" applyAlignment="0" applyProtection="0"/>
    <xf numFmtId="231" fontId="36" fillId="50" borderId="0" applyNumberFormat="0" applyBorder="0" applyAlignment="0" applyProtection="0"/>
    <xf numFmtId="231" fontId="36" fillId="50" borderId="0" applyNumberFormat="0" applyBorder="0" applyAlignment="0" applyProtection="0"/>
    <xf numFmtId="231" fontId="36" fillId="50" borderId="0" applyNumberFormat="0" applyBorder="0" applyAlignment="0" applyProtection="0"/>
    <xf numFmtId="231" fontId="36" fillId="50" borderId="0" applyNumberFormat="0" applyBorder="0" applyAlignment="0" applyProtection="0"/>
    <xf numFmtId="231" fontId="34" fillId="37" borderId="0" applyNumberFormat="0" applyBorder="0" applyAlignment="0" applyProtection="0"/>
    <xf numFmtId="231" fontId="34" fillId="50" borderId="0" applyNumberFormat="0" applyBorder="0" applyAlignment="0" applyProtection="0"/>
    <xf numFmtId="231" fontId="18" fillId="27" borderId="0" applyNumberFormat="0" applyBorder="0" applyAlignment="0" applyProtection="0"/>
    <xf numFmtId="231" fontId="35" fillId="50" borderId="0" applyNumberFormat="0" applyBorder="0" applyAlignment="0" applyProtection="0"/>
    <xf numFmtId="231" fontId="34" fillId="42" borderId="0" applyNumberFormat="0" applyBorder="0" applyAlignment="0" applyProtection="0"/>
    <xf numFmtId="231" fontId="34" fillId="42" borderId="0" applyNumberFormat="0" applyBorder="0" applyAlignment="0" applyProtection="0"/>
    <xf numFmtId="231" fontId="34" fillId="42" borderId="0" applyNumberFormat="0" applyBorder="0" applyAlignment="0" applyProtection="0"/>
    <xf numFmtId="231" fontId="34" fillId="42" borderId="0" applyNumberFormat="0" applyBorder="0" applyAlignment="0" applyProtection="0"/>
    <xf numFmtId="231" fontId="35" fillId="50" borderId="0" applyNumberFormat="0" applyBorder="0" applyAlignment="0" applyProtection="0"/>
    <xf numFmtId="231" fontId="35" fillId="50" borderId="0" applyNumberFormat="0" applyBorder="0" applyAlignment="0" applyProtection="0"/>
    <xf numFmtId="231" fontId="35" fillId="50" borderId="0" applyNumberFormat="0" applyBorder="0" applyAlignment="0" applyProtection="0"/>
    <xf numFmtId="231" fontId="35" fillId="50" borderId="0" applyNumberFormat="0" applyBorder="0" applyAlignment="0" applyProtection="0"/>
    <xf numFmtId="231" fontId="35" fillId="50" borderId="0" applyNumberFormat="0" applyBorder="0" applyAlignment="0" applyProtection="0"/>
    <xf numFmtId="231" fontId="35" fillId="50" borderId="0" applyNumberFormat="0" applyBorder="0" applyAlignment="0" applyProtection="0"/>
    <xf numFmtId="231" fontId="35" fillId="51" borderId="0" applyNumberFormat="0" applyBorder="0" applyAlignment="0" applyProtection="0"/>
    <xf numFmtId="231" fontId="34" fillId="51" borderId="0" applyNumberFormat="0" applyBorder="0" applyAlignment="0" applyProtection="0"/>
    <xf numFmtId="231" fontId="18" fillId="31" borderId="0" applyNumberFormat="0" applyBorder="0" applyAlignment="0" applyProtection="0"/>
    <xf numFmtId="231" fontId="18" fillId="31" borderId="0" applyNumberFormat="0" applyBorder="0" applyAlignment="0" applyProtection="0"/>
    <xf numFmtId="231" fontId="18" fillId="31" borderId="0" applyNumberFormat="0" applyBorder="0" applyAlignment="0" applyProtection="0"/>
    <xf numFmtId="231" fontId="18" fillId="31" borderId="0" applyNumberFormat="0" applyBorder="0" applyAlignment="0" applyProtection="0"/>
    <xf numFmtId="231" fontId="18" fillId="31" borderId="0" applyNumberFormat="0" applyBorder="0" applyAlignment="0" applyProtection="0"/>
    <xf numFmtId="231" fontId="18" fillId="31" borderId="0" applyNumberFormat="0" applyBorder="0" applyAlignment="0" applyProtection="0"/>
    <xf numFmtId="231" fontId="18" fillId="31" borderId="0" applyNumberFormat="0" applyBorder="0" applyAlignment="0" applyProtection="0"/>
    <xf numFmtId="231" fontId="34" fillId="51" borderId="0" applyNumberFormat="0" applyBorder="0" applyAlignment="0" applyProtection="0"/>
    <xf numFmtId="231" fontId="34" fillId="51" borderId="0" applyNumberFormat="0" applyBorder="0" applyAlignment="0" applyProtection="0"/>
    <xf numFmtId="231" fontId="36" fillId="51" borderId="0" applyNumberFormat="0" applyBorder="0" applyAlignment="0" applyProtection="0"/>
    <xf numFmtId="231" fontId="36" fillId="51" borderId="0" applyNumberFormat="0" applyBorder="0" applyAlignment="0" applyProtection="0"/>
    <xf numFmtId="231" fontId="35" fillId="51" borderId="0" applyNumberFormat="0" applyBorder="0" applyAlignment="0" applyProtection="0"/>
    <xf numFmtId="231" fontId="35" fillId="51" borderId="0" applyNumberFormat="0" applyBorder="0" applyAlignment="0" applyProtection="0"/>
    <xf numFmtId="231" fontId="35" fillId="51" borderId="0" applyNumberFormat="0" applyBorder="0" applyAlignment="0" applyProtection="0"/>
    <xf numFmtId="231" fontId="35" fillId="51" borderId="0" applyNumberFormat="0" applyBorder="0" applyAlignment="0" applyProtection="0"/>
    <xf numFmtId="231" fontId="34" fillId="51" borderId="0" applyNumberFormat="0" applyBorder="0" applyAlignment="0" applyProtection="0"/>
    <xf numFmtId="231" fontId="34" fillId="51" borderId="0" applyNumberFormat="0" applyBorder="0" applyAlignment="0" applyProtection="0"/>
    <xf numFmtId="231" fontId="34" fillId="51" borderId="0" applyNumberFormat="0" applyBorder="0" applyAlignment="0" applyProtection="0"/>
    <xf numFmtId="231" fontId="36" fillId="51" borderId="0" applyNumberFormat="0" applyBorder="0" applyAlignment="0" applyProtection="0"/>
    <xf numFmtId="231" fontId="36" fillId="51" borderId="0" applyNumberFormat="0" applyBorder="0" applyAlignment="0" applyProtection="0"/>
    <xf numFmtId="231" fontId="36" fillId="51" borderId="0" applyNumberFormat="0" applyBorder="0" applyAlignment="0" applyProtection="0"/>
    <xf numFmtId="231" fontId="36" fillId="51" borderId="0" applyNumberFormat="0" applyBorder="0" applyAlignment="0" applyProtection="0"/>
    <xf numFmtId="231" fontId="34" fillId="40" borderId="0" applyNumberFormat="0" applyBorder="0" applyAlignment="0" applyProtection="0"/>
    <xf numFmtId="231" fontId="34" fillId="51" borderId="0" applyNumberFormat="0" applyBorder="0" applyAlignment="0" applyProtection="0"/>
    <xf numFmtId="231" fontId="18" fillId="31" borderId="0" applyNumberFormat="0" applyBorder="0" applyAlignment="0" applyProtection="0"/>
    <xf numFmtId="231" fontId="35" fillId="51" borderId="0" applyNumberFormat="0" applyBorder="0" applyAlignment="0" applyProtection="0"/>
    <xf numFmtId="231" fontId="34" fillId="51" borderId="0" applyNumberFormat="0" applyBorder="0" applyAlignment="0" applyProtection="0"/>
    <xf numFmtId="231" fontId="34" fillId="51" borderId="0" applyNumberFormat="0" applyBorder="0" applyAlignment="0" applyProtection="0"/>
    <xf numFmtId="231" fontId="34" fillId="51" borderId="0" applyNumberFormat="0" applyBorder="0" applyAlignment="0" applyProtection="0"/>
    <xf numFmtId="231" fontId="34" fillId="51" borderId="0" applyNumberFormat="0" applyBorder="0" applyAlignment="0" applyProtection="0"/>
    <xf numFmtId="231" fontId="35" fillId="51" borderId="0" applyNumberFormat="0" applyBorder="0" applyAlignment="0" applyProtection="0"/>
    <xf numFmtId="231" fontId="35" fillId="51" borderId="0" applyNumberFormat="0" applyBorder="0" applyAlignment="0" applyProtection="0"/>
    <xf numFmtId="231" fontId="35" fillId="51" borderId="0" applyNumberFormat="0" applyBorder="0" applyAlignment="0" applyProtection="0"/>
    <xf numFmtId="231" fontId="35" fillId="51" borderId="0" applyNumberFormat="0" applyBorder="0" applyAlignment="0" applyProtection="0"/>
    <xf numFmtId="231" fontId="35" fillId="51" borderId="0" applyNumberFormat="0" applyBorder="0" applyAlignment="0" applyProtection="0"/>
    <xf numFmtId="231" fontId="35" fillId="51" borderId="0" applyNumberFormat="0" applyBorder="0" applyAlignment="0" applyProtection="0"/>
    <xf numFmtId="231" fontId="35" fillId="52" borderId="0" applyNumberFormat="0" applyBorder="0" applyAlignment="0" applyProtection="0"/>
    <xf numFmtId="231" fontId="34" fillId="52" borderId="0" applyNumberFormat="0" applyBorder="0" applyAlignment="0" applyProtection="0"/>
    <xf numFmtId="231" fontId="18" fillId="35" borderId="0" applyNumberFormat="0" applyBorder="0" applyAlignment="0" applyProtection="0"/>
    <xf numFmtId="231" fontId="18" fillId="35" borderId="0" applyNumberFormat="0" applyBorder="0" applyAlignment="0" applyProtection="0"/>
    <xf numFmtId="231" fontId="18" fillId="35" borderId="0" applyNumberFormat="0" applyBorder="0" applyAlignment="0" applyProtection="0"/>
    <xf numFmtId="231" fontId="18" fillId="35" borderId="0" applyNumberFormat="0" applyBorder="0" applyAlignment="0" applyProtection="0"/>
    <xf numFmtId="231" fontId="18" fillId="35" borderId="0" applyNumberFormat="0" applyBorder="0" applyAlignment="0" applyProtection="0"/>
    <xf numFmtId="231" fontId="18" fillId="35" borderId="0" applyNumberFormat="0" applyBorder="0" applyAlignment="0" applyProtection="0"/>
    <xf numFmtId="231" fontId="18" fillId="35" borderId="0" applyNumberFormat="0" applyBorder="0" applyAlignment="0" applyProtection="0"/>
    <xf numFmtId="231" fontId="34" fillId="52" borderId="0" applyNumberFormat="0" applyBorder="0" applyAlignment="0" applyProtection="0"/>
    <xf numFmtId="231" fontId="34" fillId="52" borderId="0" applyNumberFormat="0" applyBorder="0" applyAlignment="0" applyProtection="0"/>
    <xf numFmtId="231" fontId="36" fillId="52" borderId="0" applyNumberFormat="0" applyBorder="0" applyAlignment="0" applyProtection="0"/>
    <xf numFmtId="231" fontId="36" fillId="52" borderId="0" applyNumberFormat="0" applyBorder="0" applyAlignment="0" applyProtection="0"/>
    <xf numFmtId="231" fontId="35" fillId="52" borderId="0" applyNumberFormat="0" applyBorder="0" applyAlignment="0" applyProtection="0"/>
    <xf numFmtId="231" fontId="35" fillId="52" borderId="0" applyNumberFormat="0" applyBorder="0" applyAlignment="0" applyProtection="0"/>
    <xf numFmtId="231" fontId="35" fillId="52" borderId="0" applyNumberFormat="0" applyBorder="0" applyAlignment="0" applyProtection="0"/>
    <xf numFmtId="231" fontId="35" fillId="52" borderId="0" applyNumberFormat="0" applyBorder="0" applyAlignment="0" applyProtection="0"/>
    <xf numFmtId="231" fontId="34" fillId="52" borderId="0" applyNumberFormat="0" applyBorder="0" applyAlignment="0" applyProtection="0"/>
    <xf numFmtId="231" fontId="34" fillId="52" borderId="0" applyNumberFormat="0" applyBorder="0" applyAlignment="0" applyProtection="0"/>
    <xf numFmtId="231" fontId="34" fillId="52" borderId="0" applyNumberFormat="0" applyBorder="0" applyAlignment="0" applyProtection="0"/>
    <xf numFmtId="231" fontId="36" fillId="52" borderId="0" applyNumberFormat="0" applyBorder="0" applyAlignment="0" applyProtection="0"/>
    <xf numFmtId="231" fontId="36" fillId="52" borderId="0" applyNumberFormat="0" applyBorder="0" applyAlignment="0" applyProtection="0"/>
    <xf numFmtId="231" fontId="36" fillId="52" borderId="0" applyNumberFormat="0" applyBorder="0" applyAlignment="0" applyProtection="0"/>
    <xf numFmtId="231" fontId="36" fillId="52" borderId="0" applyNumberFormat="0" applyBorder="0" applyAlignment="0" applyProtection="0"/>
    <xf numFmtId="231" fontId="34" fillId="44" borderId="0" applyNumberFormat="0" applyBorder="0" applyAlignment="0" applyProtection="0"/>
    <xf numFmtId="231" fontId="34" fillId="52" borderId="0" applyNumberFormat="0" applyBorder="0" applyAlignment="0" applyProtection="0"/>
    <xf numFmtId="231" fontId="18" fillId="35" borderId="0" applyNumberFormat="0" applyBorder="0" applyAlignment="0" applyProtection="0"/>
    <xf numFmtId="231" fontId="35" fillId="52" borderId="0" applyNumberFormat="0" applyBorder="0" applyAlignment="0" applyProtection="0"/>
    <xf numFmtId="231" fontId="34" fillId="44" borderId="0" applyNumberFormat="0" applyBorder="0" applyAlignment="0" applyProtection="0"/>
    <xf numFmtId="231" fontId="34" fillId="44" borderId="0" applyNumberFormat="0" applyBorder="0" applyAlignment="0" applyProtection="0"/>
    <xf numFmtId="231" fontId="34" fillId="44" borderId="0" applyNumberFormat="0" applyBorder="0" applyAlignment="0" applyProtection="0"/>
    <xf numFmtId="231" fontId="34" fillId="44" borderId="0" applyNumberFormat="0" applyBorder="0" applyAlignment="0" applyProtection="0"/>
    <xf numFmtId="231" fontId="35" fillId="52" borderId="0" applyNumberFormat="0" applyBorder="0" applyAlignment="0" applyProtection="0"/>
    <xf numFmtId="231" fontId="35" fillId="52" borderId="0" applyNumberFormat="0" applyBorder="0" applyAlignment="0" applyProtection="0"/>
    <xf numFmtId="231" fontId="35" fillId="52" borderId="0" applyNumberFormat="0" applyBorder="0" applyAlignment="0" applyProtection="0"/>
    <xf numFmtId="231" fontId="35" fillId="52" borderId="0" applyNumberFormat="0" applyBorder="0" applyAlignment="0" applyProtection="0"/>
    <xf numFmtId="231" fontId="35" fillId="52" borderId="0" applyNumberFormat="0" applyBorder="0" applyAlignment="0" applyProtection="0"/>
    <xf numFmtId="231" fontId="35" fillId="52" borderId="0" applyNumberFormat="0" applyBorder="0" applyAlignment="0" applyProtection="0"/>
    <xf numFmtId="231" fontId="37" fillId="49" borderId="0" applyNumberFormat="0" applyBorder="0" applyAlignment="0" applyProtection="0">
      <alignment vertical="center"/>
    </xf>
    <xf numFmtId="231" fontId="37" fillId="44" borderId="0" applyNumberFormat="0" applyBorder="0" applyAlignment="0" applyProtection="0">
      <alignment vertical="center"/>
    </xf>
    <xf numFmtId="231" fontId="37" fillId="46" borderId="0" applyNumberFormat="0" applyBorder="0" applyAlignment="0" applyProtection="0">
      <alignment vertical="center"/>
    </xf>
    <xf numFmtId="231" fontId="37" fillId="50" borderId="0" applyNumberFormat="0" applyBorder="0" applyAlignment="0" applyProtection="0">
      <alignment vertical="center"/>
    </xf>
    <xf numFmtId="231" fontId="37" fillId="51" borderId="0" applyNumberFormat="0" applyBorder="0" applyAlignment="0" applyProtection="0">
      <alignment vertical="center"/>
    </xf>
    <xf numFmtId="231" fontId="37" fillId="52" borderId="0" applyNumberFormat="0" applyBorder="0" applyAlignment="0" applyProtection="0">
      <alignment vertical="center"/>
    </xf>
    <xf numFmtId="37" fontId="38" fillId="0" borderId="21" applyFont="0" applyBorder="0" applyAlignment="0">
      <alignment horizontal="centerContinuous"/>
    </xf>
    <xf numFmtId="37" fontId="38" fillId="0" borderId="21" applyFont="0" applyBorder="0" applyAlignment="0">
      <alignment horizontal="centerContinuous"/>
    </xf>
    <xf numFmtId="37" fontId="38" fillId="0" borderId="21" applyFont="0" applyBorder="0" applyAlignment="0">
      <alignment horizontal="centerContinuous"/>
    </xf>
    <xf numFmtId="37" fontId="38" fillId="0" borderId="21" applyFont="0" applyBorder="0" applyAlignment="0">
      <alignment horizontal="centerContinuous"/>
    </xf>
    <xf numFmtId="37" fontId="38" fillId="0" borderId="21" applyFont="0" applyBorder="0" applyAlignment="0">
      <alignment horizontal="centerContinuous"/>
    </xf>
    <xf numFmtId="37" fontId="38" fillId="0" borderId="21" applyFont="0" applyBorder="0" applyAlignment="0">
      <alignment horizontal="centerContinuous"/>
    </xf>
    <xf numFmtId="37" fontId="38" fillId="0" borderId="21" applyFont="0" applyBorder="0" applyAlignment="0">
      <alignment horizontal="centerContinuous"/>
    </xf>
    <xf numFmtId="37" fontId="38" fillId="0" borderId="21" applyFont="0" applyBorder="0" applyAlignment="0">
      <alignment horizontal="centerContinuous"/>
    </xf>
    <xf numFmtId="37" fontId="38" fillId="0" borderId="21" applyFont="0" applyBorder="0" applyAlignment="0">
      <alignment horizontal="centerContinuous"/>
    </xf>
    <xf numFmtId="37" fontId="38" fillId="0" borderId="21" applyFont="0" applyBorder="0" applyAlignment="0">
      <alignment horizontal="centerContinuous"/>
    </xf>
    <xf numFmtId="37" fontId="38" fillId="0" borderId="21" applyFont="0" applyBorder="0" applyAlignment="0">
      <alignment horizontal="centerContinuous"/>
    </xf>
    <xf numFmtId="231" fontId="39" fillId="0" borderId="0" applyNumberFormat="0" applyFill="0" applyProtection="0">
      <alignment horizontal="left"/>
    </xf>
    <xf numFmtId="231" fontId="39" fillId="0" borderId="0" applyNumberFormat="0" applyFill="0" applyProtection="0">
      <alignment horizontal="left"/>
    </xf>
    <xf numFmtId="231" fontId="39" fillId="0" borderId="0" applyNumberFormat="0" applyFill="0" applyProtection="0">
      <alignment horizontal="left"/>
    </xf>
    <xf numFmtId="231" fontId="39" fillId="0" borderId="0" applyNumberFormat="0" applyFill="0" applyProtection="0">
      <alignment horizontal="left"/>
    </xf>
    <xf numFmtId="231" fontId="39" fillId="0" borderId="0" applyNumberFormat="0" applyFill="0" applyProtection="0">
      <alignment horizontal="left"/>
    </xf>
    <xf numFmtId="231" fontId="39" fillId="0" borderId="0" applyNumberFormat="0" applyFill="0" applyProtection="0">
      <alignment horizontal="left"/>
    </xf>
    <xf numFmtId="231" fontId="40" fillId="0" borderId="22" applyBorder="0"/>
    <xf numFmtId="231" fontId="40" fillId="0" borderId="22" applyBorder="0"/>
    <xf numFmtId="231" fontId="40" fillId="0" borderId="22" applyBorder="0"/>
    <xf numFmtId="231" fontId="34" fillId="54" borderId="0" applyNumberFormat="0" applyBorder="0" applyAlignment="0" applyProtection="0"/>
    <xf numFmtId="231" fontId="34" fillId="54" borderId="0" applyNumberFormat="0" applyBorder="0" applyAlignment="0" applyProtection="0"/>
    <xf numFmtId="231" fontId="34" fillId="55" borderId="0" applyNumberFormat="0" applyBorder="0" applyAlignment="0" applyProtection="0"/>
    <xf numFmtId="231" fontId="34" fillId="55" borderId="0" applyNumberFormat="0" applyBorder="0" applyAlignment="0" applyProtection="0"/>
    <xf numFmtId="231" fontId="34" fillId="56" borderId="0" applyNumberFormat="0" applyBorder="0" applyAlignment="0" applyProtection="0"/>
    <xf numFmtId="231" fontId="34" fillId="56" borderId="0" applyNumberFormat="0" applyBorder="0" applyAlignment="0" applyProtection="0"/>
    <xf numFmtId="231" fontId="34" fillId="50" borderId="0" applyNumberFormat="0" applyBorder="0" applyAlignment="0" applyProtection="0"/>
    <xf numFmtId="231" fontId="34" fillId="50" borderId="0" applyNumberFormat="0" applyBorder="0" applyAlignment="0" applyProtection="0"/>
    <xf numFmtId="231" fontId="34" fillId="51" borderId="0" applyNumberFormat="0" applyBorder="0" applyAlignment="0" applyProtection="0"/>
    <xf numFmtId="231" fontId="34" fillId="51" borderId="0" applyNumberFormat="0" applyBorder="0" applyAlignment="0" applyProtection="0"/>
    <xf numFmtId="231" fontId="34" fillId="53" borderId="0" applyNumberFormat="0" applyBorder="0" applyAlignment="0" applyProtection="0"/>
    <xf numFmtId="231" fontId="34" fillId="53" borderId="0" applyNumberFormat="0" applyBorder="0" applyAlignment="0" applyProtection="0"/>
    <xf numFmtId="49" fontId="41" fillId="57" borderId="0"/>
    <xf numFmtId="231" fontId="38" fillId="0" borderId="0" applyNumberFormat="0" applyAlignment="0"/>
    <xf numFmtId="231" fontId="21" fillId="58" borderId="23">
      <alignment horizontal="center" vertical="center"/>
    </xf>
    <xf numFmtId="231" fontId="21" fillId="58" borderId="23">
      <alignment horizontal="center" vertical="center"/>
    </xf>
    <xf numFmtId="231" fontId="21" fillId="58" borderId="23">
      <alignment horizontal="center" vertical="center"/>
    </xf>
    <xf numFmtId="231" fontId="21" fillId="58" borderId="23">
      <alignment horizontal="center" vertical="center"/>
    </xf>
    <xf numFmtId="231" fontId="21" fillId="58" borderId="23">
      <alignment horizontal="center" vertical="center"/>
    </xf>
    <xf numFmtId="231" fontId="21" fillId="58" borderId="23">
      <alignment horizontal="center" vertical="center"/>
    </xf>
    <xf numFmtId="231" fontId="21" fillId="58" borderId="23">
      <alignment horizontal="center" vertical="center"/>
    </xf>
    <xf numFmtId="194" fontId="24" fillId="57" borderId="24" applyFont="0" applyFill="0" applyBorder="0" applyAlignment="0" applyProtection="0">
      <alignment horizontal="left"/>
    </xf>
    <xf numFmtId="231" fontId="42" fillId="2" borderId="16"/>
    <xf numFmtId="3" fontId="43" fillId="0" borderId="0" applyNumberFormat="0" applyFill="0" applyBorder="0" applyAlignment="0" applyProtection="0"/>
    <xf numFmtId="3" fontId="44" fillId="0" borderId="0" applyNumberFormat="0" applyFill="0" applyBorder="0" applyAlignment="0" applyProtection="0"/>
    <xf numFmtId="231" fontId="45" fillId="0" borderId="0"/>
    <xf numFmtId="231" fontId="46" fillId="37" borderId="0" applyNumberFormat="0" applyBorder="0" applyAlignment="0" applyProtection="0"/>
    <xf numFmtId="231" fontId="46" fillId="37" borderId="0" applyNumberFormat="0" applyBorder="0" applyAlignment="0" applyProtection="0"/>
    <xf numFmtId="231" fontId="47" fillId="59" borderId="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184" fontId="28" fillId="57" borderId="0">
      <alignment horizontal="center"/>
    </xf>
    <xf numFmtId="231" fontId="49" fillId="0" borderId="0" applyNumberFormat="0" applyFill="0" applyBorder="0" applyAlignment="0">
      <protection locked="0"/>
    </xf>
    <xf numFmtId="195" fontId="30" fillId="0" borderId="25">
      <alignment vertical="center"/>
    </xf>
    <xf numFmtId="195" fontId="30" fillId="0" borderId="25">
      <alignment vertical="center"/>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196" fontId="30" fillId="0" borderId="0"/>
    <xf numFmtId="197" fontId="41" fillId="0" borderId="0" applyNumberFormat="0" applyFill="0" applyBorder="0" applyAlignment="0"/>
    <xf numFmtId="231" fontId="21" fillId="0" borderId="0"/>
    <xf numFmtId="231" fontId="50" fillId="38" borderId="0" applyNumberFormat="0" applyBorder="0" applyAlignment="0" applyProtection="0"/>
    <xf numFmtId="231" fontId="51" fillId="38" borderId="0" applyNumberFormat="0" applyBorder="0" applyAlignment="0" applyProtection="0"/>
    <xf numFmtId="231" fontId="9" fillId="5" borderId="0" applyNumberFormat="0" applyBorder="0" applyAlignment="0" applyProtection="0"/>
    <xf numFmtId="231" fontId="9" fillId="5" borderId="0" applyNumberFormat="0" applyBorder="0" applyAlignment="0" applyProtection="0"/>
    <xf numFmtId="231" fontId="9" fillId="5" borderId="0" applyNumberFormat="0" applyBorder="0" applyAlignment="0" applyProtection="0"/>
    <xf numFmtId="231" fontId="9" fillId="5" borderId="0" applyNumberFormat="0" applyBorder="0" applyAlignment="0" applyProtection="0"/>
    <xf numFmtId="231" fontId="9" fillId="5" borderId="0" applyNumberFormat="0" applyBorder="0" applyAlignment="0" applyProtection="0"/>
    <xf numFmtId="231" fontId="9" fillId="5" borderId="0" applyNumberFormat="0" applyBorder="0" applyAlignment="0" applyProtection="0"/>
    <xf numFmtId="231" fontId="9" fillId="5" borderId="0" applyNumberFormat="0" applyBorder="0" applyAlignment="0" applyProtection="0"/>
    <xf numFmtId="231" fontId="51" fillId="38" borderId="0" applyNumberFormat="0" applyBorder="0" applyAlignment="0" applyProtection="0"/>
    <xf numFmtId="231" fontId="51" fillId="38" borderId="0" applyNumberFormat="0" applyBorder="0" applyAlignment="0" applyProtection="0"/>
    <xf numFmtId="231" fontId="50" fillId="38" borderId="0" applyNumberFormat="0" applyBorder="0" applyAlignment="0" applyProtection="0"/>
    <xf numFmtId="231" fontId="50" fillId="38" borderId="0" applyNumberFormat="0" applyBorder="0" applyAlignment="0" applyProtection="0"/>
    <xf numFmtId="231" fontId="50" fillId="38" borderId="0" applyNumberFormat="0" applyBorder="0" applyAlignment="0" applyProtection="0"/>
    <xf numFmtId="231" fontId="50" fillId="38" borderId="0" applyNumberFormat="0" applyBorder="0" applyAlignment="0" applyProtection="0"/>
    <xf numFmtId="231" fontId="51" fillId="38" borderId="0" applyNumberFormat="0" applyBorder="0" applyAlignment="0" applyProtection="0"/>
    <xf numFmtId="231" fontId="51" fillId="38" borderId="0" applyNumberFormat="0" applyBorder="0" applyAlignment="0" applyProtection="0"/>
    <xf numFmtId="231" fontId="51" fillId="38" borderId="0" applyNumberFormat="0" applyBorder="0" applyAlignment="0" applyProtection="0"/>
    <xf numFmtId="231" fontId="51" fillId="38" borderId="0" applyNumberFormat="0" applyBorder="0" applyAlignment="0" applyProtection="0"/>
    <xf numFmtId="231" fontId="51" fillId="38" borderId="0" applyNumberFormat="0" applyBorder="0" applyAlignment="0" applyProtection="0"/>
    <xf numFmtId="231" fontId="51" fillId="38" borderId="0" applyNumberFormat="0" applyBorder="0" applyAlignment="0" applyProtection="0"/>
    <xf numFmtId="231" fontId="51" fillId="40" borderId="0" applyNumberFormat="0" applyBorder="0" applyAlignment="0" applyProtection="0"/>
    <xf numFmtId="231" fontId="51" fillId="38" borderId="0" applyNumberFormat="0" applyBorder="0" applyAlignment="0" applyProtection="0"/>
    <xf numFmtId="231" fontId="9" fillId="5" borderId="0" applyNumberFormat="0" applyBorder="0" applyAlignment="0" applyProtection="0"/>
    <xf numFmtId="231" fontId="50" fillId="38" borderId="0" applyNumberFormat="0" applyBorder="0" applyAlignment="0" applyProtection="0"/>
    <xf numFmtId="231" fontId="51" fillId="38" borderId="0" applyNumberFormat="0" applyBorder="0" applyAlignment="0" applyProtection="0"/>
    <xf numFmtId="231" fontId="51" fillId="38" borderId="0" applyNumberFormat="0" applyBorder="0" applyAlignment="0" applyProtection="0"/>
    <xf numFmtId="231" fontId="51" fillId="38" borderId="0" applyNumberFormat="0" applyBorder="0" applyAlignment="0" applyProtection="0"/>
    <xf numFmtId="231" fontId="51" fillId="38" borderId="0" applyNumberFormat="0" applyBorder="0" applyAlignment="0" applyProtection="0"/>
    <xf numFmtId="231" fontId="50" fillId="38" borderId="0" applyNumberFormat="0" applyBorder="0" applyAlignment="0" applyProtection="0"/>
    <xf numFmtId="231" fontId="50" fillId="38" borderId="0" applyNumberFormat="0" applyBorder="0" applyAlignment="0" applyProtection="0"/>
    <xf numFmtId="231" fontId="50" fillId="38" borderId="0" applyNumberFormat="0" applyBorder="0" applyAlignment="0" applyProtection="0"/>
    <xf numFmtId="231" fontId="50" fillId="38" borderId="0" applyNumberFormat="0" applyBorder="0" applyAlignment="0" applyProtection="0"/>
    <xf numFmtId="231" fontId="50" fillId="38" borderId="0" applyNumberFormat="0" applyBorder="0" applyAlignment="0" applyProtection="0"/>
    <xf numFmtId="231" fontId="50" fillId="38" borderId="0" applyNumberFormat="0" applyBorder="0" applyAlignment="0" applyProtection="0"/>
    <xf numFmtId="198" fontId="21" fillId="0" borderId="0"/>
    <xf numFmtId="231" fontId="52" fillId="0" borderId="0" applyNumberFormat="0" applyFill="0" applyBorder="0" applyAlignment="0" applyProtection="0"/>
    <xf numFmtId="231" fontId="53" fillId="0" borderId="0" applyNumberFormat="0" applyFill="0" applyBorder="0" applyAlignment="0" applyProtection="0"/>
    <xf numFmtId="231" fontId="54" fillId="0" borderId="0" applyNumberFormat="0" applyFill="0" applyBorder="0" applyAlignment="0" applyProtection="0"/>
    <xf numFmtId="231" fontId="52" fillId="0" borderId="0" applyNumberFormat="0" applyFill="0" applyBorder="0" applyAlignment="0" applyProtection="0"/>
    <xf numFmtId="231" fontId="54" fillId="0" borderId="0" applyNumberFormat="0" applyFill="0" applyBorder="0" applyAlignment="0" applyProtection="0"/>
    <xf numFmtId="231" fontId="55" fillId="0" borderId="0" applyNumberFormat="0" applyFill="0" applyBorder="0" applyAlignment="0" applyProtection="0"/>
    <xf numFmtId="231" fontId="26" fillId="0" borderId="0" applyNumberFormat="0" applyFill="0" applyBorder="0" applyAlignment="0" applyProtection="0"/>
    <xf numFmtId="231" fontId="56" fillId="0" borderId="0" applyNumberFormat="0" applyFill="0" applyBorder="0" applyAlignment="0" applyProtection="0"/>
    <xf numFmtId="231" fontId="55" fillId="0" borderId="0" applyNumberFormat="0" applyFill="0" applyBorder="0" applyAlignment="0" applyProtection="0"/>
    <xf numFmtId="231" fontId="56" fillId="0" borderId="0" applyNumberFormat="0" applyFill="0" applyBorder="0" applyAlignment="0" applyProtection="0"/>
    <xf numFmtId="231" fontId="26" fillId="0" borderId="0" applyNumberFormat="0" applyFill="0" applyBorder="0" applyAlignment="0" applyProtection="0"/>
    <xf numFmtId="231" fontId="26" fillId="0" borderId="0" applyNumberFormat="0" applyFill="0" applyBorder="0" applyAlignment="0" applyProtection="0"/>
    <xf numFmtId="231" fontId="26" fillId="0" borderId="0" applyNumberFormat="0" applyFill="0" applyBorder="0" applyAlignment="0" applyProtection="0"/>
    <xf numFmtId="199" fontId="21" fillId="0" borderId="0" applyFill="0" applyBorder="0" applyAlignment="0"/>
    <xf numFmtId="231" fontId="57" fillId="0" borderId="0" applyFill="0" applyBorder="0" applyAlignment="0"/>
    <xf numFmtId="199" fontId="21" fillId="0" borderId="0" applyFill="0" applyBorder="0" applyAlignment="0"/>
    <xf numFmtId="231" fontId="57"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200" fontId="58" fillId="0" borderId="0" applyFill="0" applyBorder="0" applyAlignment="0"/>
    <xf numFmtId="231" fontId="58" fillId="0" borderId="0" applyFill="0" applyBorder="0" applyAlignment="0"/>
    <xf numFmtId="200" fontId="58" fillId="0" borderId="0" applyFill="0" applyBorder="0" applyAlignment="0"/>
    <xf numFmtId="231" fontId="58" fillId="0" borderId="0" applyFill="0" applyBorder="0" applyAlignment="0"/>
    <xf numFmtId="201" fontId="58" fillId="0" borderId="0" applyFill="0" applyBorder="0" applyAlignment="0"/>
    <xf numFmtId="231" fontId="58" fillId="0" borderId="0" applyFill="0" applyBorder="0" applyAlignment="0"/>
    <xf numFmtId="201" fontId="58" fillId="0" borderId="0" applyFill="0" applyBorder="0" applyAlignment="0"/>
    <xf numFmtId="231" fontId="58" fillId="0" borderId="0" applyFill="0" applyBorder="0" applyAlignment="0"/>
    <xf numFmtId="202" fontId="21" fillId="0" borderId="0" applyFill="0" applyBorder="0" applyAlignment="0"/>
    <xf numFmtId="231" fontId="57" fillId="0" borderId="0" applyFill="0" applyBorder="0" applyAlignment="0"/>
    <xf numFmtId="202" fontId="21" fillId="0" borderId="0" applyFill="0" applyBorder="0" applyAlignment="0"/>
    <xf numFmtId="231" fontId="57" fillId="0" borderId="0" applyFill="0" applyBorder="0" applyAlignment="0"/>
    <xf numFmtId="202" fontId="21" fillId="0" borderId="0" applyFill="0" applyBorder="0" applyAlignment="0"/>
    <xf numFmtId="202" fontId="21" fillId="0" borderId="0" applyFill="0" applyBorder="0" applyAlignment="0"/>
    <xf numFmtId="202" fontId="21" fillId="0" borderId="0" applyFill="0" applyBorder="0" applyAlignment="0"/>
    <xf numFmtId="202" fontId="21" fillId="0" borderId="0" applyFill="0" applyBorder="0" applyAlignment="0"/>
    <xf numFmtId="202" fontId="21" fillId="0" borderId="0" applyFill="0" applyBorder="0" applyAlignment="0"/>
    <xf numFmtId="202" fontId="21" fillId="0" borderId="0" applyFill="0" applyBorder="0" applyAlignment="0"/>
    <xf numFmtId="203" fontId="21" fillId="0" borderId="0" applyFill="0" applyBorder="0" applyAlignment="0"/>
    <xf numFmtId="231" fontId="57" fillId="0" borderId="0" applyFill="0" applyBorder="0" applyAlignment="0"/>
    <xf numFmtId="203" fontId="21" fillId="0" borderId="0" applyFill="0" applyBorder="0" applyAlignment="0"/>
    <xf numFmtId="231" fontId="57" fillId="0" borderId="0" applyFill="0" applyBorder="0" applyAlignment="0"/>
    <xf numFmtId="203" fontId="21" fillId="0" borderId="0" applyFill="0" applyBorder="0" applyAlignment="0"/>
    <xf numFmtId="203" fontId="21" fillId="0" borderId="0" applyFill="0" applyBorder="0" applyAlignment="0"/>
    <xf numFmtId="203" fontId="21" fillId="0" borderId="0" applyFill="0" applyBorder="0" applyAlignment="0"/>
    <xf numFmtId="203" fontId="21" fillId="0" borderId="0" applyFill="0" applyBorder="0" applyAlignment="0"/>
    <xf numFmtId="203" fontId="21" fillId="0" borderId="0" applyFill="0" applyBorder="0" applyAlignment="0"/>
    <xf numFmtId="203" fontId="21" fillId="0" borderId="0" applyFill="0" applyBorder="0" applyAlignment="0"/>
    <xf numFmtId="199" fontId="21" fillId="0" borderId="0" applyFill="0" applyBorder="0" applyAlignment="0"/>
    <xf numFmtId="231" fontId="57" fillId="0" borderId="0" applyFill="0" applyBorder="0" applyAlignment="0"/>
    <xf numFmtId="199" fontId="21" fillId="0" borderId="0" applyFill="0" applyBorder="0" applyAlignment="0"/>
    <xf numFmtId="231" fontId="57"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204" fontId="21" fillId="0" borderId="0" applyFill="0" applyBorder="0" applyAlignment="0"/>
    <xf numFmtId="231" fontId="40" fillId="0" borderId="0" applyFill="0" applyBorder="0" applyAlignment="0"/>
    <xf numFmtId="204" fontId="21" fillId="0" borderId="0" applyFill="0" applyBorder="0" applyAlignment="0"/>
    <xf numFmtId="231" fontId="40"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0" fontId="58" fillId="0" borderId="0" applyFill="0" applyBorder="0" applyAlignment="0"/>
    <xf numFmtId="231" fontId="58" fillId="0" borderId="0" applyFill="0" applyBorder="0" applyAlignment="0"/>
    <xf numFmtId="200" fontId="58" fillId="0" borderId="0" applyFill="0" applyBorder="0" applyAlignment="0"/>
    <xf numFmtId="231" fontId="58" fillId="0" borderId="0" applyFill="0" applyBorder="0" applyAlignment="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14" fillId="9" borderId="8" applyNumberFormat="0" applyAlignment="0" applyProtection="0"/>
    <xf numFmtId="231" fontId="14" fillId="9" borderId="8" applyNumberFormat="0" applyAlignment="0" applyProtection="0"/>
    <xf numFmtId="231" fontId="14" fillId="9" borderId="8" applyNumberFormat="0" applyAlignment="0" applyProtection="0"/>
    <xf numFmtId="231" fontId="14" fillId="9" borderId="8" applyNumberFormat="0" applyAlignment="0" applyProtection="0"/>
    <xf numFmtId="231" fontId="14" fillId="9" borderId="8" applyNumberFormat="0" applyAlignment="0" applyProtection="0"/>
    <xf numFmtId="231" fontId="14" fillId="9" borderId="8"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14" fillId="9" borderId="8"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14" fillId="9" borderId="8"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21" fillId="0" borderId="0"/>
    <xf numFmtId="231" fontId="61" fillId="60" borderId="27" applyNumberFormat="0" applyAlignment="0" applyProtection="0"/>
    <xf numFmtId="231" fontId="62" fillId="60" borderId="27" applyNumberFormat="0" applyAlignment="0" applyProtection="0"/>
    <xf numFmtId="231" fontId="16" fillId="10" borderId="11" applyNumberFormat="0" applyAlignment="0" applyProtection="0"/>
    <xf numFmtId="231" fontId="16" fillId="10" borderId="11" applyNumberFormat="0" applyAlignment="0" applyProtection="0"/>
    <xf numFmtId="231" fontId="16" fillId="10" borderId="11" applyNumberFormat="0" applyAlignment="0" applyProtection="0"/>
    <xf numFmtId="231" fontId="16" fillId="10" borderId="11" applyNumberFormat="0" applyAlignment="0" applyProtection="0"/>
    <xf numFmtId="231" fontId="16" fillId="10" borderId="11" applyNumberFormat="0" applyAlignment="0" applyProtection="0"/>
    <xf numFmtId="231" fontId="16" fillId="10" borderId="11" applyNumberFormat="0" applyAlignment="0" applyProtection="0"/>
    <xf numFmtId="231" fontId="16" fillId="10" borderId="11" applyNumberFormat="0" applyAlignment="0" applyProtection="0"/>
    <xf numFmtId="231" fontId="62" fillId="60" borderId="27" applyNumberFormat="0" applyAlignment="0" applyProtection="0"/>
    <xf numFmtId="231" fontId="62" fillId="60" borderId="27" applyNumberFormat="0" applyAlignment="0" applyProtection="0"/>
    <xf numFmtId="231" fontId="61" fillId="60" borderId="27" applyNumberFormat="0" applyAlignment="0" applyProtection="0"/>
    <xf numFmtId="231" fontId="61" fillId="60" borderId="27" applyNumberFormat="0" applyAlignment="0" applyProtection="0"/>
    <xf numFmtId="231" fontId="61" fillId="60" borderId="27" applyNumberFormat="0" applyAlignment="0" applyProtection="0"/>
    <xf numFmtId="231" fontId="61" fillId="60" borderId="27" applyNumberFormat="0" applyAlignment="0" applyProtection="0"/>
    <xf numFmtId="231" fontId="62" fillId="60" borderId="27" applyNumberFormat="0" applyAlignment="0" applyProtection="0"/>
    <xf numFmtId="231" fontId="62" fillId="60" borderId="27" applyNumberFormat="0" applyAlignment="0" applyProtection="0"/>
    <xf numFmtId="231" fontId="62" fillId="60" borderId="27" applyNumberFormat="0" applyAlignment="0" applyProtection="0"/>
    <xf numFmtId="231" fontId="62" fillId="60" borderId="27" applyNumberFormat="0" applyAlignment="0" applyProtection="0"/>
    <xf numFmtId="231" fontId="62" fillId="60" borderId="27" applyNumberFormat="0" applyAlignment="0" applyProtection="0"/>
    <xf numFmtId="231" fontId="62" fillId="60" borderId="27" applyNumberFormat="0" applyAlignment="0" applyProtection="0"/>
    <xf numFmtId="231" fontId="62" fillId="60" borderId="27" applyNumberFormat="0" applyAlignment="0" applyProtection="0"/>
    <xf numFmtId="231" fontId="62" fillId="60" borderId="27" applyNumberFormat="0" applyAlignment="0" applyProtection="0"/>
    <xf numFmtId="231" fontId="16" fillId="10" borderId="11" applyNumberFormat="0" applyAlignment="0" applyProtection="0"/>
    <xf numFmtId="231" fontId="61" fillId="60" borderId="27" applyNumberFormat="0" applyAlignment="0" applyProtection="0"/>
    <xf numFmtId="231" fontId="62" fillId="60" borderId="27" applyNumberFormat="0" applyAlignment="0" applyProtection="0"/>
    <xf numFmtId="231" fontId="62" fillId="60" borderId="27" applyNumberFormat="0" applyAlignment="0" applyProtection="0"/>
    <xf numFmtId="231" fontId="62" fillId="60" borderId="27" applyNumberFormat="0" applyAlignment="0" applyProtection="0"/>
    <xf numFmtId="231" fontId="62" fillId="60" borderId="27" applyNumberFormat="0" applyAlignment="0" applyProtection="0"/>
    <xf numFmtId="231" fontId="62" fillId="60" borderId="27" applyNumberFormat="0" applyAlignment="0" applyProtection="0"/>
    <xf numFmtId="231" fontId="61" fillId="60" borderId="27" applyNumberFormat="0" applyAlignment="0" applyProtection="0"/>
    <xf numFmtId="231" fontId="61" fillId="60" borderId="27" applyNumberFormat="0" applyAlignment="0" applyProtection="0"/>
    <xf numFmtId="231" fontId="61" fillId="60" borderId="27" applyNumberFormat="0" applyAlignment="0" applyProtection="0"/>
    <xf numFmtId="231" fontId="61" fillId="60" borderId="27" applyNumberFormat="0" applyAlignment="0" applyProtection="0"/>
    <xf numFmtId="231" fontId="61" fillId="60" borderId="27" applyNumberFormat="0" applyAlignment="0" applyProtection="0"/>
    <xf numFmtId="231" fontId="61" fillId="60" borderId="27" applyNumberFormat="0" applyAlignment="0" applyProtection="0"/>
    <xf numFmtId="231" fontId="63" fillId="0" borderId="28" applyNumberFormat="0" applyFill="0" applyAlignment="0" applyProtection="0"/>
    <xf numFmtId="231" fontId="64" fillId="0" borderId="28" applyNumberFormat="0" applyFill="0" applyAlignment="0" applyProtection="0"/>
    <xf numFmtId="231" fontId="15" fillId="0" borderId="10" applyNumberFormat="0" applyFill="0" applyAlignment="0" applyProtection="0"/>
    <xf numFmtId="231" fontId="15" fillId="0" borderId="10" applyNumberFormat="0" applyFill="0" applyAlignment="0" applyProtection="0"/>
    <xf numFmtId="231" fontId="15" fillId="0" borderId="10" applyNumberFormat="0" applyFill="0" applyAlignment="0" applyProtection="0"/>
    <xf numFmtId="231" fontId="15" fillId="0" borderId="10" applyNumberFormat="0" applyFill="0" applyAlignment="0" applyProtection="0"/>
    <xf numFmtId="231" fontId="15" fillId="0" borderId="10" applyNumberFormat="0" applyFill="0" applyAlignment="0" applyProtection="0"/>
    <xf numFmtId="231" fontId="15" fillId="0" borderId="10" applyNumberFormat="0" applyFill="0" applyAlignment="0" applyProtection="0"/>
    <xf numFmtId="231" fontId="15" fillId="0" borderId="10" applyNumberFormat="0" applyFill="0" applyAlignment="0" applyProtection="0"/>
    <xf numFmtId="231" fontId="64" fillId="0" borderId="28" applyNumberFormat="0" applyFill="0" applyAlignment="0" applyProtection="0"/>
    <xf numFmtId="231" fontId="64" fillId="0" borderId="28" applyNumberFormat="0" applyFill="0" applyAlignment="0" applyProtection="0"/>
    <xf numFmtId="231" fontId="65" fillId="0" borderId="28" applyNumberFormat="0" applyFill="0" applyAlignment="0" applyProtection="0"/>
    <xf numFmtId="231" fontId="65" fillId="0" borderId="28" applyNumberFormat="0" applyFill="0" applyAlignment="0" applyProtection="0"/>
    <xf numFmtId="231" fontId="63" fillId="0" borderId="28" applyNumberFormat="0" applyFill="0" applyAlignment="0" applyProtection="0"/>
    <xf numFmtId="231" fontId="63" fillId="0" borderId="28" applyNumberFormat="0" applyFill="0" applyAlignment="0" applyProtection="0"/>
    <xf numFmtId="231" fontId="63" fillId="0" borderId="28" applyNumberFormat="0" applyFill="0" applyAlignment="0" applyProtection="0"/>
    <xf numFmtId="231" fontId="63" fillId="0" borderId="28" applyNumberFormat="0" applyFill="0" applyAlignment="0" applyProtection="0"/>
    <xf numFmtId="231" fontId="64" fillId="0" borderId="28" applyNumberFormat="0" applyFill="0" applyAlignment="0" applyProtection="0"/>
    <xf numFmtId="231" fontId="64" fillId="0" borderId="28" applyNumberFormat="0" applyFill="0" applyAlignment="0" applyProtection="0"/>
    <xf numFmtId="231" fontId="64" fillId="0" borderId="28" applyNumberFormat="0" applyFill="0" applyAlignment="0" applyProtection="0"/>
    <xf numFmtId="231" fontId="65" fillId="0" borderId="28" applyNumberFormat="0" applyFill="0" applyAlignment="0" applyProtection="0"/>
    <xf numFmtId="231" fontId="65" fillId="0" borderId="28" applyNumberFormat="0" applyFill="0" applyAlignment="0" applyProtection="0"/>
    <xf numFmtId="231" fontId="65" fillId="0" borderId="28" applyNumberFormat="0" applyFill="0" applyAlignment="0" applyProtection="0"/>
    <xf numFmtId="231" fontId="65" fillId="0" borderId="28" applyNumberFormat="0" applyFill="0" applyAlignment="0" applyProtection="0"/>
    <xf numFmtId="231" fontId="64" fillId="0" borderId="28" applyNumberFormat="0" applyFill="0" applyAlignment="0" applyProtection="0"/>
    <xf numFmtId="231" fontId="64" fillId="0" borderId="28" applyNumberFormat="0" applyFill="0" applyAlignment="0" applyProtection="0"/>
    <xf numFmtId="231" fontId="15" fillId="0" borderId="10" applyNumberFormat="0" applyFill="0" applyAlignment="0" applyProtection="0"/>
    <xf numFmtId="231" fontId="63" fillId="0" borderId="28" applyNumberFormat="0" applyFill="0" applyAlignment="0" applyProtection="0"/>
    <xf numFmtId="231" fontId="64" fillId="0" borderId="28" applyNumberFormat="0" applyFill="0" applyAlignment="0" applyProtection="0"/>
    <xf numFmtId="231" fontId="64" fillId="0" borderId="28" applyNumberFormat="0" applyFill="0" applyAlignment="0" applyProtection="0"/>
    <xf numFmtId="231" fontId="64" fillId="0" borderId="28" applyNumberFormat="0" applyFill="0" applyAlignment="0" applyProtection="0"/>
    <xf numFmtId="231" fontId="64" fillId="0" borderId="28" applyNumberFormat="0" applyFill="0" applyAlignment="0" applyProtection="0"/>
    <xf numFmtId="231" fontId="64" fillId="0" borderId="28" applyNumberFormat="0" applyFill="0" applyAlignment="0" applyProtection="0"/>
    <xf numFmtId="231" fontId="63" fillId="0" borderId="28" applyNumberFormat="0" applyFill="0" applyAlignment="0" applyProtection="0"/>
    <xf numFmtId="231" fontId="63" fillId="0" borderId="28" applyNumberFormat="0" applyFill="0" applyAlignment="0" applyProtection="0"/>
    <xf numFmtId="231" fontId="63" fillId="0" borderId="28" applyNumberFormat="0" applyFill="0" applyAlignment="0" applyProtection="0"/>
    <xf numFmtId="231" fontId="63" fillId="0" borderId="28" applyNumberFormat="0" applyFill="0" applyAlignment="0" applyProtection="0"/>
    <xf numFmtId="231" fontId="63" fillId="0" borderId="28" applyNumberFormat="0" applyFill="0" applyAlignment="0" applyProtection="0"/>
    <xf numFmtId="231" fontId="63" fillId="0" borderId="28" applyNumberFormat="0" applyFill="0" applyAlignment="0" applyProtection="0"/>
    <xf numFmtId="231" fontId="66" fillId="0" borderId="14">
      <alignment horizontal="centerContinuous"/>
    </xf>
    <xf numFmtId="231" fontId="67" fillId="0" borderId="22">
      <alignment horizontal="centerContinuous" vertical="center"/>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31" fontId="62" fillId="60" borderId="27" applyNumberFormat="0" applyAlignment="0" applyProtection="0"/>
    <xf numFmtId="231" fontId="62" fillId="60" borderId="27" applyNumberFormat="0" applyAlignment="0" applyProtection="0"/>
    <xf numFmtId="206" fontId="21" fillId="0" borderId="0"/>
    <xf numFmtId="49" fontId="69" fillId="0" borderId="0">
      <alignment horizontal="right" vertical="center"/>
    </xf>
    <xf numFmtId="1" fontId="70" fillId="0" borderId="0" applyFill="0" applyBorder="0">
      <alignment horizontal="center"/>
    </xf>
    <xf numFmtId="3" fontId="38" fillId="0" borderId="0">
      <alignment vertical="top" wrapText="1"/>
    </xf>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99" fontId="21" fillId="0" borderId="0" applyFont="0" applyFill="0" applyBorder="0" applyAlignment="0" applyProtection="0"/>
    <xf numFmtId="231" fontId="57" fillId="0" borderId="0" applyFont="0" applyFill="0" applyBorder="0" applyAlignment="0" applyProtection="0"/>
    <xf numFmtId="199" fontId="21" fillId="0" borderId="0" applyFont="0" applyFill="0" applyBorder="0" applyAlignment="0" applyProtection="0"/>
    <xf numFmtId="231" fontId="57" fillId="0" borderId="0" applyFont="0" applyFill="0" applyBorder="0" applyAlignment="0" applyProtection="0"/>
    <xf numFmtId="199" fontId="21" fillId="0" borderId="0" applyFont="0" applyFill="0" applyBorder="0" applyAlignment="0" applyProtection="0"/>
    <xf numFmtId="199" fontId="21" fillId="0" borderId="0" applyFont="0" applyFill="0" applyBorder="0" applyAlignment="0" applyProtection="0"/>
    <xf numFmtId="199" fontId="21" fillId="0" borderId="0" applyFont="0" applyFill="0" applyBorder="0" applyAlignment="0" applyProtection="0"/>
    <xf numFmtId="199" fontId="21" fillId="0" borderId="0" applyFont="0" applyFill="0" applyBorder="0" applyAlignment="0" applyProtection="0"/>
    <xf numFmtId="199" fontId="21" fillId="0" borderId="0" applyFont="0" applyFill="0" applyBorder="0" applyAlignment="0" applyProtection="0"/>
    <xf numFmtId="199" fontId="21" fillId="0" borderId="0" applyFont="0" applyFill="0" applyBorder="0" applyAlignment="0" applyProtection="0"/>
    <xf numFmtId="207" fontId="57" fillId="0" borderId="0" applyFont="0" applyFill="0" applyBorder="0" applyAlignment="0" applyProtection="0"/>
    <xf numFmtId="208" fontId="57"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170" fontId="31" fillId="0" borderId="0" applyFont="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 fontId="71" fillId="0" borderId="0" applyFont="0" applyFill="0" applyBorder="0" applyAlignment="0" applyProtection="0"/>
    <xf numFmtId="231" fontId="72" fillId="0" borderId="0"/>
    <xf numFmtId="231" fontId="73" fillId="0" borderId="0"/>
    <xf numFmtId="231" fontId="72" fillId="0" borderId="0"/>
    <xf numFmtId="3" fontId="71" fillId="0" borderId="0" applyFont="0" applyFill="0" applyBorder="0" applyAlignment="0" applyProtection="0"/>
    <xf numFmtId="3" fontId="71" fillId="0" borderId="0" applyFont="0" applyFill="0" applyBorder="0" applyAlignment="0" applyProtection="0"/>
    <xf numFmtId="3" fontId="71" fillId="0" borderId="0" applyFont="0" applyFill="0" applyBorder="0" applyAlignment="0" applyProtection="0"/>
    <xf numFmtId="3" fontId="71" fillId="0" borderId="0" applyFont="0" applyFill="0" applyBorder="0" applyAlignment="0" applyProtection="0"/>
    <xf numFmtId="3" fontId="71" fillId="0" borderId="0" applyFont="0" applyFill="0" applyBorder="0" applyAlignment="0" applyProtection="0"/>
    <xf numFmtId="3" fontId="38" fillId="0" borderId="0" applyFill="0" applyBorder="0" applyAlignment="0" applyProtection="0"/>
    <xf numFmtId="3" fontId="38" fillId="0" borderId="0" applyFill="0" applyBorder="0" applyAlignment="0" applyProtection="0"/>
    <xf numFmtId="3" fontId="71" fillId="0" borderId="0" applyFont="0" applyFill="0" applyBorder="0" applyAlignment="0" applyProtection="0"/>
    <xf numFmtId="3" fontId="71" fillId="0" borderId="0" applyFont="0" applyFill="0" applyBorder="0" applyAlignment="0" applyProtection="0"/>
    <xf numFmtId="3" fontId="71" fillId="0" borderId="0" applyFont="0" applyFill="0" applyBorder="0" applyAlignment="0" applyProtection="0"/>
    <xf numFmtId="3" fontId="74" fillId="0" borderId="0" applyFont="0" applyFill="0" applyBorder="0" applyAlignment="0" applyProtection="0"/>
    <xf numFmtId="3" fontId="71" fillId="0" borderId="0" applyFont="0" applyFill="0" applyBorder="0" applyAlignment="0" applyProtection="0"/>
    <xf numFmtId="3" fontId="71" fillId="0" borderId="0" applyFont="0" applyFill="0" applyBorder="0" applyAlignment="0" applyProtection="0"/>
    <xf numFmtId="3" fontId="38" fillId="0" borderId="0" applyFill="0" applyBorder="0" applyAlignment="0" applyProtection="0"/>
    <xf numFmtId="3" fontId="38" fillId="0" borderId="0" applyFill="0" applyBorder="0" applyAlignment="0" applyProtection="0"/>
    <xf numFmtId="3" fontId="38" fillId="0" borderId="0" applyFill="0" applyBorder="0" applyAlignment="0" applyProtection="0"/>
    <xf numFmtId="3" fontId="38" fillId="0" borderId="0" applyFill="0" applyBorder="0" applyAlignment="0" applyProtection="0"/>
    <xf numFmtId="3" fontId="38" fillId="0" borderId="0" applyFill="0" applyBorder="0" applyAlignment="0" applyProtection="0"/>
    <xf numFmtId="3" fontId="38" fillId="0" borderId="0" applyFill="0" applyBorder="0" applyAlignment="0" applyProtection="0"/>
    <xf numFmtId="3" fontId="38" fillId="0" borderId="0" applyFill="0" applyBorder="0" applyAlignment="0" applyProtection="0"/>
    <xf numFmtId="3" fontId="38" fillId="0" borderId="0" applyFill="0" applyBorder="0" applyAlignment="0" applyProtection="0"/>
    <xf numFmtId="3" fontId="75" fillId="0" borderId="0" applyFont="0" applyFill="0" applyBorder="0" applyAlignment="0" applyProtection="0"/>
    <xf numFmtId="3" fontId="75" fillId="0" borderId="0" applyFont="0" applyFill="0" applyBorder="0" applyAlignment="0" applyProtection="0"/>
    <xf numFmtId="3" fontId="75" fillId="0" borderId="0" applyFont="0" applyFill="0" applyBorder="0" applyAlignment="0" applyProtection="0"/>
    <xf numFmtId="3" fontId="38" fillId="0" borderId="0" applyFill="0" applyBorder="0" applyAlignment="0" applyProtection="0"/>
    <xf numFmtId="3" fontId="71" fillId="0" borderId="0" applyFont="0" applyFill="0" applyBorder="0" applyAlignment="0" applyProtection="0"/>
    <xf numFmtId="3" fontId="38" fillId="0" borderId="0" applyFill="0" applyBorder="0" applyAlignment="0" applyProtection="0"/>
    <xf numFmtId="3" fontId="38" fillId="0" borderId="0" applyFill="0" applyBorder="0" applyAlignment="0" applyProtection="0"/>
    <xf numFmtId="3" fontId="38" fillId="0" borderId="0" applyFill="0" applyBorder="0" applyAlignment="0" applyProtection="0"/>
    <xf numFmtId="3" fontId="38" fillId="0" borderId="0" applyFill="0" applyBorder="0" applyAlignment="0" applyProtection="0"/>
    <xf numFmtId="231" fontId="72" fillId="0" borderId="0"/>
    <xf numFmtId="231" fontId="73" fillId="0" borderId="0"/>
    <xf numFmtId="231" fontId="72" fillId="0" borderId="0"/>
    <xf numFmtId="231" fontId="21" fillId="0" borderId="0" applyFill="0"/>
    <xf numFmtId="231" fontId="21" fillId="0" borderId="0" applyFill="0"/>
    <xf numFmtId="231" fontId="21" fillId="0" borderId="0" applyFill="0"/>
    <xf numFmtId="231" fontId="21" fillId="0" borderId="0" applyFill="0"/>
    <xf numFmtId="231" fontId="21" fillId="0" borderId="0" applyFill="0"/>
    <xf numFmtId="231" fontId="21" fillId="0" borderId="0" applyFill="0"/>
    <xf numFmtId="231" fontId="21" fillId="0" borderId="0" applyFill="0"/>
    <xf numFmtId="165" fontId="57" fillId="0" borderId="0" applyFont="0" applyFill="0" applyBorder="0" applyAlignment="0" applyProtection="0"/>
    <xf numFmtId="166" fontId="57" fillId="0" borderId="0" applyFont="0" applyFill="0" applyBorder="0" applyAlignment="0" applyProtection="0"/>
    <xf numFmtId="200" fontId="58" fillId="0" borderId="0" applyFont="0" applyFill="0" applyBorder="0" applyAlignment="0" applyProtection="0"/>
    <xf numFmtId="209" fontId="76" fillId="0" borderId="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173" fontId="21" fillId="0" borderId="0" applyFill="0" applyBorder="0" applyAlignment="0" applyProtection="0"/>
    <xf numFmtId="210" fontId="21" fillId="0" borderId="0" applyFill="0" applyBorder="0" applyAlignment="0" applyProtection="0"/>
    <xf numFmtId="173" fontId="21" fillId="0" borderId="0" applyFill="0" applyBorder="0" applyAlignment="0" applyProtection="0"/>
    <xf numFmtId="173" fontId="21" fillId="0" borderId="0" applyFill="0" applyBorder="0" applyAlignment="0" applyProtection="0"/>
    <xf numFmtId="210" fontId="21" fillId="0" borderId="0" applyFill="0" applyBorder="0" applyAlignment="0" applyProtection="0"/>
    <xf numFmtId="173" fontId="21" fillId="0" borderId="0" applyFill="0" applyBorder="0" applyAlignment="0" applyProtection="0"/>
    <xf numFmtId="173" fontId="21" fillId="0" borderId="0" applyFill="0" applyBorder="0" applyAlignment="0" applyProtection="0"/>
    <xf numFmtId="173"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173" fontId="21" fillId="0" borderId="0" applyFill="0" applyBorder="0" applyAlignment="0" applyProtection="0"/>
    <xf numFmtId="173" fontId="21" fillId="0" borderId="0" applyFill="0" applyBorder="0" applyAlignment="0" applyProtection="0"/>
    <xf numFmtId="173"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173" fontId="21" fillId="0" borderId="0" applyFill="0" applyBorder="0" applyAlignment="0" applyProtection="0"/>
    <xf numFmtId="173" fontId="21" fillId="0" borderId="0" applyFill="0" applyBorder="0" applyAlignment="0" applyProtection="0"/>
    <xf numFmtId="173" fontId="21" fillId="0" borderId="0" applyFill="0" applyBorder="0" applyAlignment="0" applyProtection="0"/>
    <xf numFmtId="173" fontId="21" fillId="0" borderId="0" applyFill="0" applyBorder="0" applyAlignment="0" applyProtection="0"/>
    <xf numFmtId="173" fontId="21" fillId="0" borderId="0" applyFill="0" applyBorder="0" applyAlignment="0" applyProtection="0"/>
    <xf numFmtId="173" fontId="21" fillId="0" borderId="0" applyFill="0" applyBorder="0" applyAlignment="0" applyProtection="0"/>
    <xf numFmtId="173" fontId="21" fillId="0" borderId="0" applyFill="0" applyBorder="0" applyAlignment="0" applyProtection="0"/>
    <xf numFmtId="173" fontId="21" fillId="0" borderId="0" applyFill="0" applyBorder="0" applyAlignment="0" applyProtection="0"/>
    <xf numFmtId="173"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1" fontId="21" fillId="0" borderId="0" applyFont="0" applyFill="0" applyBorder="0" applyAlignment="0" applyProtection="0"/>
    <xf numFmtId="212" fontId="74" fillId="0" borderId="0" applyFont="0" applyFill="0" applyBorder="0" applyAlignment="0" applyProtection="0"/>
    <xf numFmtId="211" fontId="21" fillId="0" borderId="0" applyFont="0" applyFill="0" applyBorder="0" applyAlignment="0" applyProtection="0"/>
    <xf numFmtId="212" fontId="75" fillId="0" borderId="0" applyFont="0" applyFill="0" applyBorder="0" applyAlignment="0" applyProtection="0"/>
    <xf numFmtId="211" fontId="21" fillId="0" borderId="0" applyFont="0" applyFill="0" applyBorder="0" applyAlignment="0" applyProtection="0"/>
    <xf numFmtId="211" fontId="21" fillId="0" borderId="0" applyFont="0" applyFill="0" applyBorder="0" applyAlignment="0" applyProtection="0"/>
    <xf numFmtId="211" fontId="21" fillId="0" borderId="0" applyFont="0" applyFill="0" applyBorder="0" applyAlignment="0" applyProtection="0"/>
    <xf numFmtId="211" fontId="21" fillId="0" borderId="0" applyFont="0" applyFill="0" applyBorder="0" applyAlignment="0" applyProtection="0"/>
    <xf numFmtId="213" fontId="71" fillId="0" borderId="0" applyFont="0" applyFill="0" applyBorder="0" applyAlignment="0" applyProtection="0"/>
    <xf numFmtId="231" fontId="40" fillId="0" borderId="0"/>
    <xf numFmtId="231" fontId="72" fillId="0" borderId="0"/>
    <xf numFmtId="231" fontId="72" fillId="0" borderId="0"/>
    <xf numFmtId="231" fontId="72" fillId="0" borderId="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184" fontId="28" fillId="0" borderId="0">
      <alignment horizontal="center"/>
    </xf>
    <xf numFmtId="231" fontId="40" fillId="0" borderId="30"/>
    <xf numFmtId="231" fontId="72" fillId="0" borderId="30"/>
    <xf numFmtId="231" fontId="72" fillId="0" borderId="30"/>
    <xf numFmtId="231" fontId="72" fillId="0" borderId="30"/>
    <xf numFmtId="231" fontId="72" fillId="0" borderId="30"/>
    <xf numFmtId="231" fontId="72" fillId="0" borderId="30"/>
    <xf numFmtId="231" fontId="72" fillId="0" borderId="30"/>
    <xf numFmtId="231" fontId="72" fillId="0" borderId="30"/>
    <xf numFmtId="231" fontId="72" fillId="0" borderId="30"/>
    <xf numFmtId="231" fontId="72" fillId="0" borderId="30"/>
    <xf numFmtId="231" fontId="72" fillId="0" borderId="30"/>
    <xf numFmtId="231" fontId="72" fillId="0" borderId="30"/>
    <xf numFmtId="231" fontId="72" fillId="0" borderId="30"/>
    <xf numFmtId="231" fontId="72" fillId="0" borderId="30"/>
    <xf numFmtId="231" fontId="72" fillId="0" borderId="30"/>
    <xf numFmtId="231" fontId="72" fillId="0" borderId="30"/>
    <xf numFmtId="231" fontId="72" fillId="0" borderId="30"/>
    <xf numFmtId="231" fontId="72" fillId="0" borderId="30"/>
    <xf numFmtId="231" fontId="72" fillId="0" borderId="30"/>
    <xf numFmtId="231" fontId="72" fillId="0" borderId="30"/>
    <xf numFmtId="231" fontId="72" fillId="0" borderId="30"/>
    <xf numFmtId="231" fontId="72" fillId="0" borderId="30"/>
    <xf numFmtId="231" fontId="72" fillId="0" borderId="30"/>
    <xf numFmtId="231" fontId="72" fillId="0" borderId="30"/>
    <xf numFmtId="231" fontId="72" fillId="0" borderId="30"/>
    <xf numFmtId="231" fontId="72" fillId="0" borderId="30"/>
    <xf numFmtId="231" fontId="72" fillId="0" borderId="30"/>
    <xf numFmtId="231" fontId="72" fillId="0" borderId="30"/>
    <xf numFmtId="231" fontId="72" fillId="0" borderId="30"/>
    <xf numFmtId="231" fontId="72" fillId="0" borderId="30"/>
    <xf numFmtId="231" fontId="72" fillId="0" borderId="30"/>
    <xf numFmtId="231" fontId="71" fillId="0" borderId="0" applyFont="0" applyFill="0" applyBorder="0" applyAlignment="0" applyProtection="0"/>
    <xf numFmtId="231" fontId="74" fillId="0" borderId="0" applyFont="0" applyFill="0" applyBorder="0" applyAlignment="0" applyProtection="0"/>
    <xf numFmtId="231" fontId="75" fillId="0" borderId="0" applyFont="0" applyFill="0" applyBorder="0" applyAlignment="0" applyProtection="0"/>
    <xf numFmtId="14" fontId="23" fillId="0" borderId="0" applyFill="0" applyBorder="0" applyAlignment="0"/>
    <xf numFmtId="14" fontId="23" fillId="0" borderId="0" applyFill="0" applyBorder="0" applyAlignment="0"/>
    <xf numFmtId="14" fontId="21" fillId="0" borderId="0" applyFont="0" applyFill="0" applyBorder="0" applyAlignment="0" applyProtection="0"/>
    <xf numFmtId="214" fontId="21" fillId="0" borderId="0" applyFont="0" applyFill="0" applyBorder="0" applyProtection="0">
      <alignment horizontal="left"/>
    </xf>
    <xf numFmtId="231" fontId="21" fillId="0" borderId="0" applyFont="0" applyFill="0" applyBorder="0" applyProtection="0">
      <alignment horizontal="left"/>
    </xf>
    <xf numFmtId="207" fontId="21" fillId="0" borderId="0" applyFont="0" applyFill="0" applyBorder="0" applyAlignment="0"/>
    <xf numFmtId="215" fontId="77" fillId="0" borderId="0" applyFont="0" applyFill="0" applyBorder="0" applyAlignment="0" applyProtection="0">
      <protection locked="0"/>
    </xf>
    <xf numFmtId="39" fontId="72" fillId="0" borderId="0" applyFont="0" applyFill="0" applyBorder="0" applyAlignment="0" applyProtection="0"/>
    <xf numFmtId="216" fontId="56" fillId="0" borderId="0" applyFont="0" applyFill="0" applyBorder="0" applyAlignment="0"/>
    <xf numFmtId="231" fontId="78" fillId="0" borderId="2">
      <alignment horizontal="left"/>
    </xf>
    <xf numFmtId="38" fontId="57" fillId="0" borderId="31">
      <alignment vertical="center"/>
    </xf>
    <xf numFmtId="231" fontId="79" fillId="0" borderId="0">
      <protection locked="0"/>
    </xf>
    <xf numFmtId="217" fontId="80" fillId="0" borderId="0">
      <protection locked="0"/>
    </xf>
    <xf numFmtId="231" fontId="79" fillId="0" borderId="0">
      <protection locked="0"/>
    </xf>
    <xf numFmtId="231" fontId="21" fillId="0" borderId="0"/>
    <xf numFmtId="218" fontId="21" fillId="0" borderId="0" applyFill="0" applyBorder="0" applyAlignment="0" applyProtection="0"/>
    <xf numFmtId="219" fontId="24" fillId="0" borderId="0" applyFont="0" applyFill="0" applyBorder="0" applyAlignment="0" applyProtection="0"/>
    <xf numFmtId="220" fontId="21" fillId="0" borderId="0" applyFill="0" applyBorder="0" applyAlignment="0" applyProtection="0"/>
    <xf numFmtId="221" fontId="21" fillId="0" borderId="0">
      <alignment horizontal="center"/>
    </xf>
    <xf numFmtId="221" fontId="21" fillId="0" borderId="0">
      <alignment horizontal="center"/>
    </xf>
    <xf numFmtId="221" fontId="21" fillId="0" borderId="0">
      <alignment horizontal="center"/>
    </xf>
    <xf numFmtId="221" fontId="21" fillId="0" borderId="0">
      <alignment horizontal="center"/>
    </xf>
    <xf numFmtId="221" fontId="21" fillId="0" borderId="0">
      <alignment horizontal="center"/>
    </xf>
    <xf numFmtId="221" fontId="21" fillId="0" borderId="0">
      <alignment horizontal="center"/>
    </xf>
    <xf numFmtId="221" fontId="21" fillId="0" borderId="0">
      <alignment horizontal="center"/>
    </xf>
    <xf numFmtId="222" fontId="21" fillId="0" borderId="0">
      <alignment horizontal="center"/>
    </xf>
    <xf numFmtId="222" fontId="21" fillId="0" borderId="0">
      <alignment horizontal="center"/>
    </xf>
    <xf numFmtId="222" fontId="21" fillId="0" borderId="0">
      <alignment horizontal="center"/>
    </xf>
    <xf numFmtId="222" fontId="21" fillId="0" borderId="0">
      <alignment horizontal="center"/>
    </xf>
    <xf numFmtId="222" fontId="21" fillId="0" borderId="0">
      <alignment horizontal="center"/>
    </xf>
    <xf numFmtId="222" fontId="21" fillId="0" borderId="0">
      <alignment horizontal="center"/>
    </xf>
    <xf numFmtId="222" fontId="21" fillId="0" borderId="0">
      <alignment horizontal="center"/>
    </xf>
    <xf numFmtId="223" fontId="21" fillId="0" borderId="0">
      <alignment horizontal="right"/>
    </xf>
    <xf numFmtId="223" fontId="21" fillId="0" borderId="0">
      <alignment horizontal="right"/>
    </xf>
    <xf numFmtId="223" fontId="21" fillId="0" borderId="0">
      <alignment horizontal="right"/>
    </xf>
    <xf numFmtId="223" fontId="21" fillId="0" borderId="0">
      <alignment horizontal="right"/>
    </xf>
    <xf numFmtId="223" fontId="21" fillId="0" borderId="0">
      <alignment horizontal="right"/>
    </xf>
    <xf numFmtId="223" fontId="21" fillId="0" borderId="0">
      <alignment horizontal="right"/>
    </xf>
    <xf numFmtId="223" fontId="21" fillId="0" borderId="0">
      <alignment horizontal="right"/>
    </xf>
    <xf numFmtId="224" fontId="76" fillId="0" borderId="22">
      <alignment horizontal="center"/>
    </xf>
    <xf numFmtId="224" fontId="76" fillId="0" borderId="22">
      <alignment horizontal="center"/>
    </xf>
    <xf numFmtId="224" fontId="76" fillId="0" borderId="22">
      <alignment horizontal="center"/>
    </xf>
    <xf numFmtId="225" fontId="21" fillId="0" borderId="0">
      <alignment horizontal="center"/>
    </xf>
    <xf numFmtId="225" fontId="21" fillId="0" borderId="0">
      <alignment horizontal="center"/>
    </xf>
    <xf numFmtId="225" fontId="21" fillId="0" borderId="0">
      <alignment horizontal="center"/>
    </xf>
    <xf numFmtId="225" fontId="21" fillId="0" borderId="0">
      <alignment horizontal="center"/>
    </xf>
    <xf numFmtId="225" fontId="21" fillId="0" borderId="0">
      <alignment horizontal="center"/>
    </xf>
    <xf numFmtId="225" fontId="21" fillId="0" borderId="0">
      <alignment horizontal="center"/>
    </xf>
    <xf numFmtId="225" fontId="21" fillId="0" borderId="0">
      <alignment horizontal="center"/>
    </xf>
    <xf numFmtId="226" fontId="21" fillId="0" borderId="0">
      <alignment horizontal="center"/>
    </xf>
    <xf numFmtId="226" fontId="21" fillId="0" borderId="0">
      <alignment horizontal="center"/>
    </xf>
    <xf numFmtId="226" fontId="21" fillId="0" borderId="0">
      <alignment horizontal="center"/>
    </xf>
    <xf numFmtId="226" fontId="21" fillId="0" borderId="0">
      <alignment horizontal="center"/>
    </xf>
    <xf numFmtId="226" fontId="21" fillId="0" borderId="0">
      <alignment horizontal="center"/>
    </xf>
    <xf numFmtId="226" fontId="21" fillId="0" borderId="0">
      <alignment horizontal="center"/>
    </xf>
    <xf numFmtId="226" fontId="21" fillId="0" borderId="0">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14" fontId="21" fillId="0" borderId="0"/>
    <xf numFmtId="231" fontId="29" fillId="0" borderId="0" applyNumberFormat="0" applyFill="0" applyBorder="0" applyAlignment="0" applyProtection="0"/>
    <xf numFmtId="228" fontId="21" fillId="0" borderId="0">
      <protection locked="0"/>
    </xf>
    <xf numFmtId="217" fontId="81" fillId="0" borderId="0">
      <protection locked="0"/>
    </xf>
    <xf numFmtId="228" fontId="21" fillId="0" borderId="0">
      <protection locked="0"/>
    </xf>
    <xf numFmtId="231" fontId="82" fillId="0" borderId="0">
      <protection locked="0"/>
    </xf>
    <xf numFmtId="228" fontId="21" fillId="0" borderId="0">
      <protection locked="0"/>
    </xf>
    <xf numFmtId="231" fontId="82" fillId="0" borderId="0">
      <protection locked="0"/>
    </xf>
    <xf numFmtId="228" fontId="21" fillId="0" borderId="0">
      <protection locked="0"/>
    </xf>
    <xf numFmtId="229" fontId="82" fillId="0" borderId="0">
      <protection locked="0"/>
    </xf>
    <xf numFmtId="229" fontId="82" fillId="0" borderId="0">
      <protection locked="0"/>
    </xf>
    <xf numFmtId="228" fontId="21" fillId="0" borderId="0">
      <protection locked="0"/>
    </xf>
    <xf numFmtId="217" fontId="83" fillId="0" borderId="0">
      <protection locked="0"/>
    </xf>
    <xf numFmtId="228" fontId="21" fillId="0" borderId="0">
      <protection locked="0"/>
    </xf>
    <xf numFmtId="231" fontId="82" fillId="0" borderId="0">
      <protection locked="0"/>
    </xf>
    <xf numFmtId="228" fontId="21" fillId="0" borderId="0">
      <protection locked="0"/>
    </xf>
    <xf numFmtId="231" fontId="82" fillId="0" borderId="0">
      <protection locked="0"/>
    </xf>
    <xf numFmtId="228" fontId="21" fillId="0" borderId="0">
      <protection locked="0"/>
    </xf>
    <xf numFmtId="229" fontId="82" fillId="0" borderId="0">
      <protection locked="0"/>
    </xf>
    <xf numFmtId="229" fontId="82" fillId="0" borderId="0">
      <protection locked="0"/>
    </xf>
    <xf numFmtId="231" fontId="53" fillId="0" borderId="0" applyNumberFormat="0" applyFill="0" applyBorder="0" applyAlignment="0" applyProtection="0"/>
    <xf numFmtId="231" fontId="26" fillId="0" borderId="0" applyNumberFormat="0" applyFill="0" applyBorder="0" applyAlignment="0" applyProtection="0"/>
    <xf numFmtId="231" fontId="26" fillId="0" borderId="0" applyNumberFormat="0" applyFill="0" applyBorder="0" applyAlignment="0" applyProtection="0"/>
    <xf numFmtId="231" fontId="26" fillId="0" borderId="0" applyNumberFormat="0" applyFill="0" applyBorder="0" applyAlignment="0" applyProtection="0"/>
    <xf numFmtId="231" fontId="26" fillId="0" borderId="0" applyNumberFormat="0" applyFill="0" applyBorder="0" applyAlignment="0" applyProtection="0"/>
    <xf numFmtId="231" fontId="26" fillId="0" borderId="0" applyNumberFormat="0" applyFill="0" applyBorder="0" applyAlignment="0" applyProtection="0"/>
    <xf numFmtId="231" fontId="26" fillId="0" borderId="0" applyNumberFormat="0" applyFill="0" applyBorder="0" applyAlignment="0" applyProtection="0"/>
    <xf numFmtId="231" fontId="26" fillId="0" borderId="0" applyNumberFormat="0" applyFill="0" applyBorder="0" applyAlignment="0" applyProtection="0"/>
    <xf numFmtId="231" fontId="26" fillId="0" borderId="0" applyNumberFormat="0" applyFill="0" applyBorder="0" applyAlignment="0" applyProtection="0"/>
    <xf numFmtId="231" fontId="26" fillId="0" borderId="0" applyNumberFormat="0" applyFill="0" applyBorder="0" applyAlignment="0" applyProtection="0"/>
    <xf numFmtId="231" fontId="26" fillId="0" borderId="0" applyNumberFormat="0" applyFill="0" applyBorder="0" applyAlignment="0" applyProtection="0"/>
    <xf numFmtId="231" fontId="26" fillId="0" borderId="0" applyNumberFormat="0" applyFill="0" applyBorder="0" applyAlignment="0" applyProtection="0"/>
    <xf numFmtId="231" fontId="26" fillId="0" borderId="0" applyNumberFormat="0" applyFill="0" applyBorder="0" applyAlignment="0" applyProtection="0"/>
    <xf numFmtId="231" fontId="26" fillId="0" borderId="0" applyNumberFormat="0" applyFill="0" applyBorder="0" applyAlignment="0" applyProtection="0"/>
    <xf numFmtId="231" fontId="26" fillId="0" borderId="0" applyNumberFormat="0" applyFill="0" applyBorder="0" applyAlignment="0" applyProtection="0"/>
    <xf numFmtId="231" fontId="26" fillId="0" borderId="0" applyNumberFormat="0" applyFill="0" applyBorder="0" applyAlignment="0" applyProtection="0"/>
    <xf numFmtId="231" fontId="26" fillId="0" borderId="0" applyNumberFormat="0" applyFill="0" applyBorder="0" applyAlignment="0" applyProtection="0"/>
    <xf numFmtId="231" fontId="26" fillId="0" borderId="0" applyNumberFormat="0" applyFill="0" applyBorder="0" applyAlignment="0" applyProtection="0"/>
    <xf numFmtId="231" fontId="26" fillId="0" borderId="0" applyNumberFormat="0" applyFill="0" applyBorder="0" applyAlignment="0" applyProtection="0"/>
    <xf numFmtId="231" fontId="26" fillId="0" borderId="0" applyNumberFormat="0" applyFill="0" applyBorder="0" applyAlignment="0" applyProtection="0"/>
    <xf numFmtId="231" fontId="26" fillId="0" borderId="0" applyNumberFormat="0" applyFill="0" applyBorder="0" applyAlignment="0" applyProtection="0"/>
    <xf numFmtId="231" fontId="84" fillId="0" borderId="0" applyNumberFormat="0" applyFill="0" applyBorder="0" applyAlignment="0" applyProtection="0"/>
    <xf numFmtId="231" fontId="85" fillId="0" borderId="0" applyNumberFormat="0" applyFill="0" applyBorder="0" applyAlignment="0" applyProtection="0"/>
    <xf numFmtId="231" fontId="8" fillId="0" borderId="0" applyNumberFormat="0" applyFill="0" applyBorder="0" applyAlignment="0" applyProtection="0"/>
    <xf numFmtId="231" fontId="8" fillId="0" borderId="0" applyNumberFormat="0" applyFill="0" applyBorder="0" applyAlignment="0" applyProtection="0"/>
    <xf numFmtId="231" fontId="8" fillId="0" borderId="0" applyNumberFormat="0" applyFill="0" applyBorder="0" applyAlignment="0" applyProtection="0"/>
    <xf numFmtId="231" fontId="8" fillId="0" borderId="0" applyNumberFormat="0" applyFill="0" applyBorder="0" applyAlignment="0" applyProtection="0"/>
    <xf numFmtId="231" fontId="8" fillId="0" borderId="0" applyNumberFormat="0" applyFill="0" applyBorder="0" applyAlignment="0" applyProtection="0"/>
    <xf numFmtId="231" fontId="8" fillId="0" borderId="0" applyNumberFormat="0" applyFill="0" applyBorder="0" applyAlignment="0" applyProtection="0"/>
    <xf numFmtId="231" fontId="8" fillId="0" borderId="0" applyNumberFormat="0" applyFill="0" applyBorder="0" applyAlignment="0" applyProtection="0"/>
    <xf numFmtId="231" fontId="85" fillId="0" borderId="0" applyNumberFormat="0" applyFill="0" applyBorder="0" applyAlignment="0" applyProtection="0"/>
    <xf numFmtId="231" fontId="85" fillId="0" borderId="0" applyNumberFormat="0" applyFill="0" applyBorder="0" applyAlignment="0" applyProtection="0"/>
    <xf numFmtId="231" fontId="85" fillId="0" borderId="0" applyNumberFormat="0" applyFill="0" applyBorder="0" applyAlignment="0" applyProtection="0"/>
    <xf numFmtId="231" fontId="85" fillId="0" borderId="0" applyNumberFormat="0" applyFill="0" applyBorder="0" applyAlignment="0" applyProtection="0"/>
    <xf numFmtId="231" fontId="84" fillId="0" borderId="0" applyNumberFormat="0" applyFill="0" applyBorder="0" applyAlignment="0" applyProtection="0"/>
    <xf numFmtId="231" fontId="84" fillId="0" borderId="0" applyNumberFormat="0" applyFill="0" applyBorder="0" applyAlignment="0" applyProtection="0"/>
    <xf numFmtId="231" fontId="84" fillId="0" borderId="0" applyNumberFormat="0" applyFill="0" applyBorder="0" applyAlignment="0" applyProtection="0"/>
    <xf numFmtId="231" fontId="84" fillId="0" borderId="0" applyNumberFormat="0" applyFill="0" applyBorder="0" applyAlignment="0" applyProtection="0"/>
    <xf numFmtId="231" fontId="85" fillId="0" borderId="0" applyNumberFormat="0" applyFill="0" applyBorder="0" applyAlignment="0" applyProtection="0"/>
    <xf numFmtId="231" fontId="85" fillId="0" borderId="0" applyNumberFormat="0" applyFill="0" applyBorder="0" applyAlignment="0" applyProtection="0"/>
    <xf numFmtId="231" fontId="85" fillId="0" borderId="0" applyNumberFormat="0" applyFill="0" applyBorder="0" applyAlignment="0" applyProtection="0"/>
    <xf numFmtId="231" fontId="85" fillId="0" borderId="0" applyNumberFormat="0" applyFill="0" applyBorder="0" applyAlignment="0" applyProtection="0"/>
    <xf numFmtId="231" fontId="85" fillId="0" borderId="0" applyNumberFormat="0" applyFill="0" applyBorder="0" applyAlignment="0" applyProtection="0"/>
    <xf numFmtId="231" fontId="85" fillId="0" borderId="0" applyNumberFormat="0" applyFill="0" applyBorder="0" applyAlignment="0" applyProtection="0"/>
    <xf numFmtId="231" fontId="85" fillId="0" borderId="0" applyNumberFormat="0" applyFill="0" applyBorder="0" applyAlignment="0" applyProtection="0"/>
    <xf numFmtId="231" fontId="86" fillId="0" borderId="0" applyNumberFormat="0" applyFill="0" applyBorder="0" applyAlignment="0" applyProtection="0"/>
    <xf numFmtId="231" fontId="85" fillId="0" borderId="0" applyNumberFormat="0" applyFill="0" applyBorder="0" applyAlignment="0" applyProtection="0"/>
    <xf numFmtId="231" fontId="8" fillId="0" borderId="0" applyNumberFormat="0" applyFill="0" applyBorder="0" applyAlignment="0" applyProtection="0"/>
    <xf numFmtId="231" fontId="84" fillId="0" borderId="0" applyNumberFormat="0" applyFill="0" applyBorder="0" applyAlignment="0" applyProtection="0"/>
    <xf numFmtId="231" fontId="86" fillId="0" borderId="0" applyNumberFormat="0" applyFill="0" applyBorder="0" applyAlignment="0" applyProtection="0"/>
    <xf numFmtId="231" fontId="86" fillId="0" borderId="0" applyNumberFormat="0" applyFill="0" applyBorder="0" applyAlignment="0" applyProtection="0"/>
    <xf numFmtId="231" fontId="86" fillId="0" borderId="0" applyNumberFormat="0" applyFill="0" applyBorder="0" applyAlignment="0" applyProtection="0"/>
    <xf numFmtId="231" fontId="86" fillId="0" borderId="0" applyNumberFormat="0" applyFill="0" applyBorder="0" applyAlignment="0" applyProtection="0"/>
    <xf numFmtId="231" fontId="84" fillId="0" borderId="0" applyNumberFormat="0" applyFill="0" applyBorder="0" applyAlignment="0" applyProtection="0"/>
    <xf numFmtId="231" fontId="84" fillId="0" borderId="0" applyNumberFormat="0" applyFill="0" applyBorder="0" applyAlignment="0" applyProtection="0"/>
    <xf numFmtId="231" fontId="84" fillId="0" borderId="0" applyNumberFormat="0" applyFill="0" applyBorder="0" applyAlignment="0" applyProtection="0"/>
    <xf numFmtId="231" fontId="84" fillId="0" borderId="0" applyNumberFormat="0" applyFill="0" applyBorder="0" applyAlignment="0" applyProtection="0"/>
    <xf numFmtId="231" fontId="84" fillId="0" borderId="0" applyNumberFormat="0" applyFill="0" applyBorder="0" applyAlignment="0" applyProtection="0"/>
    <xf numFmtId="231" fontId="84" fillId="0" borderId="0" applyNumberFormat="0" applyFill="0" applyBorder="0" applyAlignment="0" applyProtection="0"/>
    <xf numFmtId="231" fontId="87" fillId="61" borderId="0" applyNumberFormat="0" applyBorder="0" applyAlignment="0" applyProtection="0"/>
    <xf numFmtId="231" fontId="87" fillId="61" borderId="0" applyNumberFormat="0" applyBorder="0" applyAlignment="0" applyProtection="0"/>
    <xf numFmtId="231" fontId="87" fillId="61" borderId="0" applyNumberFormat="0" applyBorder="0" applyAlignment="0" applyProtection="0"/>
    <xf numFmtId="231" fontId="87" fillId="61" borderId="0" applyNumberFormat="0" applyBorder="0" applyAlignment="0" applyProtection="0"/>
    <xf numFmtId="231" fontId="87" fillId="62" borderId="0" applyNumberFormat="0" applyBorder="0" applyAlignment="0" applyProtection="0"/>
    <xf numFmtId="231" fontId="87" fillId="62" borderId="0" applyNumberFormat="0" applyBorder="0" applyAlignment="0" applyProtection="0"/>
    <xf numFmtId="231" fontId="87" fillId="62" borderId="0" applyNumberFormat="0" applyBorder="0" applyAlignment="0" applyProtection="0"/>
    <xf numFmtId="231" fontId="87" fillId="62" borderId="0" applyNumberFormat="0" applyBorder="0" applyAlignment="0" applyProtection="0"/>
    <xf numFmtId="231" fontId="87" fillId="63" borderId="0" applyNumberFormat="0" applyBorder="0" applyAlignment="0" applyProtection="0"/>
    <xf numFmtId="231" fontId="87" fillId="63" borderId="0" applyNumberFormat="0" applyBorder="0" applyAlignment="0" applyProtection="0"/>
    <xf numFmtId="231" fontId="87" fillId="63" borderId="0" applyNumberFormat="0" applyBorder="0" applyAlignment="0" applyProtection="0"/>
    <xf numFmtId="231" fontId="87" fillId="63" borderId="0" applyNumberFormat="0" applyBorder="0" applyAlignment="0" applyProtection="0"/>
    <xf numFmtId="231" fontId="31" fillId="64" borderId="0" applyNumberFormat="0" applyBorder="0" applyAlignment="0" applyProtection="0"/>
    <xf numFmtId="231" fontId="31" fillId="64" borderId="0" applyNumberFormat="0" applyBorder="0" applyAlignment="0" applyProtection="0"/>
    <xf numFmtId="231" fontId="31" fillId="64" borderId="0" applyNumberFormat="0" applyBorder="0" applyAlignment="0" applyProtection="0"/>
    <xf numFmtId="231" fontId="31" fillId="65" borderId="0" applyNumberFormat="0" applyBorder="0" applyAlignment="0" applyProtection="0"/>
    <xf numFmtId="231" fontId="31" fillId="65" borderId="0" applyNumberFormat="0" applyBorder="0" applyAlignment="0" applyProtection="0"/>
    <xf numFmtId="231" fontId="31" fillId="65" borderId="0" applyNumberFormat="0" applyBorder="0" applyAlignment="0" applyProtection="0"/>
    <xf numFmtId="231" fontId="34" fillId="66" borderId="0" applyNumberFormat="0" applyBorder="0" applyAlignment="0" applyProtection="0"/>
    <xf numFmtId="231" fontId="34" fillId="66" borderId="0" applyNumberFormat="0" applyBorder="0" applyAlignment="0" applyProtection="0"/>
    <xf numFmtId="231" fontId="34" fillId="66" borderId="0" applyNumberFormat="0" applyBorder="0" applyAlignment="0" applyProtection="0"/>
    <xf numFmtId="231" fontId="35" fillId="54" borderId="0" applyNumberFormat="0" applyBorder="0" applyAlignment="0" applyProtection="0"/>
    <xf numFmtId="231" fontId="34" fillId="54" borderId="0" applyNumberFormat="0" applyBorder="0" applyAlignment="0" applyProtection="0"/>
    <xf numFmtId="231" fontId="18" fillId="12" borderId="0" applyNumberFormat="0" applyBorder="0" applyAlignment="0" applyProtection="0"/>
    <xf numFmtId="231" fontId="18" fillId="12" borderId="0" applyNumberFormat="0" applyBorder="0" applyAlignment="0" applyProtection="0"/>
    <xf numFmtId="231" fontId="18" fillId="12" borderId="0" applyNumberFormat="0" applyBorder="0" applyAlignment="0" applyProtection="0"/>
    <xf numFmtId="231" fontId="18" fillId="12" borderId="0" applyNumberFormat="0" applyBorder="0" applyAlignment="0" applyProtection="0"/>
    <xf numFmtId="231" fontId="18" fillId="12" borderId="0" applyNumberFormat="0" applyBorder="0" applyAlignment="0" applyProtection="0"/>
    <xf numFmtId="231" fontId="18" fillId="12" borderId="0" applyNumberFormat="0" applyBorder="0" applyAlignment="0" applyProtection="0"/>
    <xf numFmtId="231" fontId="18" fillId="12" borderId="0" applyNumberFormat="0" applyBorder="0" applyAlignment="0" applyProtection="0"/>
    <xf numFmtId="231" fontId="34" fillId="54" borderId="0" applyNumberFormat="0" applyBorder="0" applyAlignment="0" applyProtection="0"/>
    <xf numFmtId="231" fontId="34" fillId="54" borderId="0" applyNumberFormat="0" applyBorder="0" applyAlignment="0" applyProtection="0"/>
    <xf numFmtId="231" fontId="36" fillId="54" borderId="0" applyNumberFormat="0" applyBorder="0" applyAlignment="0" applyProtection="0"/>
    <xf numFmtId="231" fontId="36" fillId="54" borderId="0" applyNumberFormat="0" applyBorder="0" applyAlignment="0" applyProtection="0"/>
    <xf numFmtId="231" fontId="35" fillId="54" borderId="0" applyNumberFormat="0" applyBorder="0" applyAlignment="0" applyProtection="0"/>
    <xf numFmtId="231" fontId="35" fillId="54" borderId="0" applyNumberFormat="0" applyBorder="0" applyAlignment="0" applyProtection="0"/>
    <xf numFmtId="231" fontId="35" fillId="54" borderId="0" applyNumberFormat="0" applyBorder="0" applyAlignment="0" applyProtection="0"/>
    <xf numFmtId="231" fontId="35" fillId="54" borderId="0" applyNumberFormat="0" applyBorder="0" applyAlignment="0" applyProtection="0"/>
    <xf numFmtId="231" fontId="34" fillId="54" borderId="0" applyNumberFormat="0" applyBorder="0" applyAlignment="0" applyProtection="0"/>
    <xf numFmtId="231" fontId="34" fillId="54" borderId="0" applyNumberFormat="0" applyBorder="0" applyAlignment="0" applyProtection="0"/>
    <xf numFmtId="231" fontId="34" fillId="54" borderId="0" applyNumberFormat="0" applyBorder="0" applyAlignment="0" applyProtection="0"/>
    <xf numFmtId="231" fontId="36" fillId="54" borderId="0" applyNumberFormat="0" applyBorder="0" applyAlignment="0" applyProtection="0"/>
    <xf numFmtId="231" fontId="36" fillId="54" borderId="0" applyNumberFormat="0" applyBorder="0" applyAlignment="0" applyProtection="0"/>
    <xf numFmtId="231" fontId="36" fillId="54" borderId="0" applyNumberFormat="0" applyBorder="0" applyAlignment="0" applyProtection="0"/>
    <xf numFmtId="231" fontId="36" fillId="54" borderId="0" applyNumberFormat="0" applyBorder="0" applyAlignment="0" applyProtection="0"/>
    <xf numFmtId="231" fontId="34" fillId="67" borderId="0" applyNumberFormat="0" applyBorder="0" applyAlignment="0" applyProtection="0"/>
    <xf numFmtId="231" fontId="34" fillId="54" borderId="0" applyNumberFormat="0" applyBorder="0" applyAlignment="0" applyProtection="0"/>
    <xf numFmtId="231" fontId="18" fillId="12" borderId="0" applyNumberFormat="0" applyBorder="0" applyAlignment="0" applyProtection="0"/>
    <xf numFmtId="231" fontId="35" fillId="54" borderId="0" applyNumberFormat="0" applyBorder="0" applyAlignment="0" applyProtection="0"/>
    <xf numFmtId="231" fontId="34" fillId="51" borderId="0" applyNumberFormat="0" applyBorder="0" applyAlignment="0" applyProtection="0"/>
    <xf numFmtId="231" fontId="34" fillId="51" borderId="0" applyNumberFormat="0" applyBorder="0" applyAlignment="0" applyProtection="0"/>
    <xf numFmtId="231" fontId="34" fillId="51" borderId="0" applyNumberFormat="0" applyBorder="0" applyAlignment="0" applyProtection="0"/>
    <xf numFmtId="231" fontId="34" fillId="51" borderId="0" applyNumberFormat="0" applyBorder="0" applyAlignment="0" applyProtection="0"/>
    <xf numFmtId="231" fontId="35" fillId="54" borderId="0" applyNumberFormat="0" applyBorder="0" applyAlignment="0" applyProtection="0"/>
    <xf numFmtId="231" fontId="35" fillId="54" borderId="0" applyNumberFormat="0" applyBorder="0" applyAlignment="0" applyProtection="0"/>
    <xf numFmtId="231" fontId="35" fillId="54" borderId="0" applyNumberFormat="0" applyBorder="0" applyAlignment="0" applyProtection="0"/>
    <xf numFmtId="231" fontId="35" fillId="54" borderId="0" applyNumberFormat="0" applyBorder="0" applyAlignment="0" applyProtection="0"/>
    <xf numFmtId="231" fontId="35" fillId="54" borderId="0" applyNumberFormat="0" applyBorder="0" applyAlignment="0" applyProtection="0"/>
    <xf numFmtId="231" fontId="35" fillId="54" borderId="0" applyNumberFormat="0" applyBorder="0" applyAlignment="0" applyProtection="0"/>
    <xf numFmtId="231" fontId="31" fillId="68" borderId="0" applyNumberFormat="0" applyBorder="0" applyAlignment="0" applyProtection="0"/>
    <xf numFmtId="231" fontId="31" fillId="68" borderId="0" applyNumberFormat="0" applyBorder="0" applyAlignment="0" applyProtection="0"/>
    <xf numFmtId="231" fontId="31" fillId="68" borderId="0" applyNumberFormat="0" applyBorder="0" applyAlignment="0" applyProtection="0"/>
    <xf numFmtId="231" fontId="31" fillId="69" borderId="0" applyNumberFormat="0" applyBorder="0" applyAlignment="0" applyProtection="0"/>
    <xf numFmtId="231" fontId="31" fillId="69" borderId="0" applyNumberFormat="0" applyBorder="0" applyAlignment="0" applyProtection="0"/>
    <xf numFmtId="231" fontId="31" fillId="69" borderId="0" applyNumberFormat="0" applyBorder="0" applyAlignment="0" applyProtection="0"/>
    <xf numFmtId="231" fontId="34" fillId="69" borderId="0" applyNumberFormat="0" applyBorder="0" applyAlignment="0" applyProtection="0"/>
    <xf numFmtId="231" fontId="34" fillId="69" borderId="0" applyNumberFormat="0" applyBorder="0" applyAlignment="0" applyProtection="0"/>
    <xf numFmtId="231" fontId="34" fillId="69" borderId="0" applyNumberFormat="0" applyBorder="0" applyAlignment="0" applyProtection="0"/>
    <xf numFmtId="231" fontId="35" fillId="55" borderId="0" applyNumberFormat="0" applyBorder="0" applyAlignment="0" applyProtection="0"/>
    <xf numFmtId="231" fontId="34" fillId="55" borderId="0" applyNumberFormat="0" applyBorder="0" applyAlignment="0" applyProtection="0"/>
    <xf numFmtId="231" fontId="18" fillId="16" borderId="0" applyNumberFormat="0" applyBorder="0" applyAlignment="0" applyProtection="0"/>
    <xf numFmtId="231" fontId="18" fillId="16" borderId="0" applyNumberFormat="0" applyBorder="0" applyAlignment="0" applyProtection="0"/>
    <xf numFmtId="231" fontId="18" fillId="16" borderId="0" applyNumberFormat="0" applyBorder="0" applyAlignment="0" applyProtection="0"/>
    <xf numFmtId="231" fontId="18" fillId="16" borderId="0" applyNumberFormat="0" applyBorder="0" applyAlignment="0" applyProtection="0"/>
    <xf numFmtId="231" fontId="18" fillId="16" borderId="0" applyNumberFormat="0" applyBorder="0" applyAlignment="0" applyProtection="0"/>
    <xf numFmtId="231" fontId="18" fillId="16" borderId="0" applyNumberFormat="0" applyBorder="0" applyAlignment="0" applyProtection="0"/>
    <xf numFmtId="231" fontId="18" fillId="16" borderId="0" applyNumberFormat="0" applyBorder="0" applyAlignment="0" applyProtection="0"/>
    <xf numFmtId="231" fontId="34" fillId="55" borderId="0" applyNumberFormat="0" applyBorder="0" applyAlignment="0" applyProtection="0"/>
    <xf numFmtId="231" fontId="34" fillId="55" borderId="0" applyNumberFormat="0" applyBorder="0" applyAlignment="0" applyProtection="0"/>
    <xf numFmtId="231" fontId="36" fillId="55" borderId="0" applyNumberFormat="0" applyBorder="0" applyAlignment="0" applyProtection="0"/>
    <xf numFmtId="231" fontId="36" fillId="55" borderId="0" applyNumberFormat="0" applyBorder="0" applyAlignment="0" applyProtection="0"/>
    <xf numFmtId="231" fontId="35" fillId="55" borderId="0" applyNumberFormat="0" applyBorder="0" applyAlignment="0" applyProtection="0"/>
    <xf numFmtId="231" fontId="35" fillId="55" borderId="0" applyNumberFormat="0" applyBorder="0" applyAlignment="0" applyProtection="0"/>
    <xf numFmtId="231" fontId="35" fillId="55" borderId="0" applyNumberFormat="0" applyBorder="0" applyAlignment="0" applyProtection="0"/>
    <xf numFmtId="231" fontId="35" fillId="55" borderId="0" applyNumberFormat="0" applyBorder="0" applyAlignment="0" applyProtection="0"/>
    <xf numFmtId="231" fontId="34" fillId="55" borderId="0" applyNumberFormat="0" applyBorder="0" applyAlignment="0" applyProtection="0"/>
    <xf numFmtId="231" fontId="34" fillId="55" borderId="0" applyNumberFormat="0" applyBorder="0" applyAlignment="0" applyProtection="0"/>
    <xf numFmtId="231" fontId="34" fillId="55" borderId="0" applyNumberFormat="0" applyBorder="0" applyAlignment="0" applyProtection="0"/>
    <xf numFmtId="231" fontId="36" fillId="55" borderId="0" applyNumberFormat="0" applyBorder="0" applyAlignment="0" applyProtection="0"/>
    <xf numFmtId="231" fontId="36" fillId="55" borderId="0" applyNumberFormat="0" applyBorder="0" applyAlignment="0" applyProtection="0"/>
    <xf numFmtId="231" fontId="36" fillId="55" borderId="0" applyNumberFormat="0" applyBorder="0" applyAlignment="0" applyProtection="0"/>
    <xf numFmtId="231" fontId="36" fillId="55" borderId="0" applyNumberFormat="0" applyBorder="0" applyAlignment="0" applyProtection="0"/>
    <xf numFmtId="231" fontId="34" fillId="53" borderId="0" applyNumberFormat="0" applyBorder="0" applyAlignment="0" applyProtection="0"/>
    <xf numFmtId="231" fontId="34" fillId="55" borderId="0" applyNumberFormat="0" applyBorder="0" applyAlignment="0" applyProtection="0"/>
    <xf numFmtId="231" fontId="18" fillId="16" borderId="0" applyNumberFormat="0" applyBorder="0" applyAlignment="0" applyProtection="0"/>
    <xf numFmtId="231" fontId="35" fillId="55" borderId="0" applyNumberFormat="0" applyBorder="0" applyAlignment="0" applyProtection="0"/>
    <xf numFmtId="231" fontId="34" fillId="55" borderId="0" applyNumberFormat="0" applyBorder="0" applyAlignment="0" applyProtection="0"/>
    <xf numFmtId="231" fontId="34" fillId="55" borderId="0" applyNumberFormat="0" applyBorder="0" applyAlignment="0" applyProtection="0"/>
    <xf numFmtId="231" fontId="34" fillId="55" borderId="0" applyNumberFormat="0" applyBorder="0" applyAlignment="0" applyProtection="0"/>
    <xf numFmtId="231" fontId="34" fillId="55" borderId="0" applyNumberFormat="0" applyBorder="0" applyAlignment="0" applyProtection="0"/>
    <xf numFmtId="231" fontId="35" fillId="55" borderId="0" applyNumberFormat="0" applyBorder="0" applyAlignment="0" applyProtection="0"/>
    <xf numFmtId="231" fontId="35" fillId="55" borderId="0" applyNumberFormat="0" applyBorder="0" applyAlignment="0" applyProtection="0"/>
    <xf numFmtId="231" fontId="35" fillId="55" borderId="0" applyNumberFormat="0" applyBorder="0" applyAlignment="0" applyProtection="0"/>
    <xf numFmtId="231" fontId="35" fillId="55" borderId="0" applyNumberFormat="0" applyBorder="0" applyAlignment="0" applyProtection="0"/>
    <xf numFmtId="231" fontId="35" fillId="55" borderId="0" applyNumberFormat="0" applyBorder="0" applyAlignment="0" applyProtection="0"/>
    <xf numFmtId="231" fontId="35" fillId="55" borderId="0" applyNumberFormat="0" applyBorder="0" applyAlignment="0" applyProtection="0"/>
    <xf numFmtId="231" fontId="31" fillId="70" borderId="0" applyNumberFormat="0" applyBorder="0" applyAlignment="0" applyProtection="0"/>
    <xf numFmtId="231" fontId="31" fillId="70" borderId="0" applyNumberFormat="0" applyBorder="0" applyAlignment="0" applyProtection="0"/>
    <xf numFmtId="231" fontId="31" fillId="70" borderId="0" applyNumberFormat="0" applyBorder="0" applyAlignment="0" applyProtection="0"/>
    <xf numFmtId="231" fontId="31" fillId="71" borderId="0" applyNumberFormat="0" applyBorder="0" applyAlignment="0" applyProtection="0"/>
    <xf numFmtId="231" fontId="31" fillId="71" borderId="0" applyNumberFormat="0" applyBorder="0" applyAlignment="0" applyProtection="0"/>
    <xf numFmtId="231" fontId="31" fillId="71" borderId="0" applyNumberFormat="0" applyBorder="0" applyAlignment="0" applyProtection="0"/>
    <xf numFmtId="231" fontId="34" fillId="71" borderId="0" applyNumberFormat="0" applyBorder="0" applyAlignment="0" applyProtection="0"/>
    <xf numFmtId="231" fontId="34" fillId="71" borderId="0" applyNumberFormat="0" applyBorder="0" applyAlignment="0" applyProtection="0"/>
    <xf numFmtId="231" fontId="34" fillId="71" borderId="0" applyNumberFormat="0" applyBorder="0" applyAlignment="0" applyProtection="0"/>
    <xf numFmtId="231" fontId="35" fillId="56" borderId="0" applyNumberFormat="0" applyBorder="0" applyAlignment="0" applyProtection="0"/>
    <xf numFmtId="231" fontId="34" fillId="56" borderId="0" applyNumberFormat="0" applyBorder="0" applyAlignment="0" applyProtection="0"/>
    <xf numFmtId="231" fontId="18" fillId="20" borderId="0" applyNumberFormat="0" applyBorder="0" applyAlignment="0" applyProtection="0"/>
    <xf numFmtId="231" fontId="18" fillId="20" borderId="0" applyNumberFormat="0" applyBorder="0" applyAlignment="0" applyProtection="0"/>
    <xf numFmtId="231" fontId="18" fillId="20" borderId="0" applyNumberFormat="0" applyBorder="0" applyAlignment="0" applyProtection="0"/>
    <xf numFmtId="231" fontId="18" fillId="20" borderId="0" applyNumberFormat="0" applyBorder="0" applyAlignment="0" applyProtection="0"/>
    <xf numFmtId="231" fontId="18" fillId="20" borderId="0" applyNumberFormat="0" applyBorder="0" applyAlignment="0" applyProtection="0"/>
    <xf numFmtId="231" fontId="18" fillId="20" borderId="0" applyNumberFormat="0" applyBorder="0" applyAlignment="0" applyProtection="0"/>
    <xf numFmtId="231" fontId="18" fillId="20" borderId="0" applyNumberFormat="0" applyBorder="0" applyAlignment="0" applyProtection="0"/>
    <xf numFmtId="231" fontId="34" fillId="56" borderId="0" applyNumberFormat="0" applyBorder="0" applyAlignment="0" applyProtection="0"/>
    <xf numFmtId="231" fontId="34" fillId="56" borderId="0" applyNumberFormat="0" applyBorder="0" applyAlignment="0" applyProtection="0"/>
    <xf numFmtId="231" fontId="36" fillId="56" borderId="0" applyNumberFormat="0" applyBorder="0" applyAlignment="0" applyProtection="0"/>
    <xf numFmtId="231" fontId="36" fillId="56" borderId="0" applyNumberFormat="0" applyBorder="0" applyAlignment="0" applyProtection="0"/>
    <xf numFmtId="231" fontId="35" fillId="56" borderId="0" applyNumberFormat="0" applyBorder="0" applyAlignment="0" applyProtection="0"/>
    <xf numFmtId="231" fontId="35" fillId="56" borderId="0" applyNumberFormat="0" applyBorder="0" applyAlignment="0" applyProtection="0"/>
    <xf numFmtId="231" fontId="35" fillId="56" borderId="0" applyNumberFormat="0" applyBorder="0" applyAlignment="0" applyProtection="0"/>
    <xf numFmtId="231" fontId="35" fillId="56" borderId="0" applyNumberFormat="0" applyBorder="0" applyAlignment="0" applyProtection="0"/>
    <xf numFmtId="231" fontId="34" fillId="56" borderId="0" applyNumberFormat="0" applyBorder="0" applyAlignment="0" applyProtection="0"/>
    <xf numFmtId="231" fontId="34" fillId="56" borderId="0" applyNumberFormat="0" applyBorder="0" applyAlignment="0" applyProtection="0"/>
    <xf numFmtId="231" fontId="34" fillId="56" borderId="0" applyNumberFormat="0" applyBorder="0" applyAlignment="0" applyProtection="0"/>
    <xf numFmtId="231" fontId="36" fillId="56" borderId="0" applyNumberFormat="0" applyBorder="0" applyAlignment="0" applyProtection="0"/>
    <xf numFmtId="231" fontId="36" fillId="56" borderId="0" applyNumberFormat="0" applyBorder="0" applyAlignment="0" applyProtection="0"/>
    <xf numFmtId="231" fontId="36" fillId="56" borderId="0" applyNumberFormat="0" applyBorder="0" applyAlignment="0" applyProtection="0"/>
    <xf numFmtId="231" fontId="36" fillId="56" borderId="0" applyNumberFormat="0" applyBorder="0" applyAlignment="0" applyProtection="0"/>
    <xf numFmtId="231" fontId="34" fillId="47" borderId="0" applyNumberFormat="0" applyBorder="0" applyAlignment="0" applyProtection="0"/>
    <xf numFmtId="231" fontId="34" fillId="56" borderId="0" applyNumberFormat="0" applyBorder="0" applyAlignment="0" applyProtection="0"/>
    <xf numFmtId="231" fontId="18" fillId="20" borderId="0" applyNumberFormat="0" applyBorder="0" applyAlignment="0" applyProtection="0"/>
    <xf numFmtId="231" fontId="35" fillId="56" borderId="0" applyNumberFormat="0" applyBorder="0" applyAlignment="0" applyProtection="0"/>
    <xf numFmtId="231" fontId="34" fillId="56" borderId="0" applyNumberFormat="0" applyBorder="0" applyAlignment="0" applyProtection="0"/>
    <xf numFmtId="231" fontId="34" fillId="56" borderId="0" applyNumberFormat="0" applyBorder="0" applyAlignment="0" applyProtection="0"/>
    <xf numFmtId="231" fontId="34" fillId="56" borderId="0" applyNumberFormat="0" applyBorder="0" applyAlignment="0" applyProtection="0"/>
    <xf numFmtId="231" fontId="34" fillId="56" borderId="0" applyNumberFormat="0" applyBorder="0" applyAlignment="0" applyProtection="0"/>
    <xf numFmtId="231" fontId="35" fillId="56" borderId="0" applyNumberFormat="0" applyBorder="0" applyAlignment="0" applyProtection="0"/>
    <xf numFmtId="231" fontId="35" fillId="56" borderId="0" applyNumberFormat="0" applyBorder="0" applyAlignment="0" applyProtection="0"/>
    <xf numFmtId="231" fontId="35" fillId="56" borderId="0" applyNumberFormat="0" applyBorder="0" applyAlignment="0" applyProtection="0"/>
    <xf numFmtId="231" fontId="35" fillId="56" borderId="0" applyNumberFormat="0" applyBorder="0" applyAlignment="0" applyProtection="0"/>
    <xf numFmtId="231" fontId="35" fillId="56" borderId="0" applyNumberFormat="0" applyBorder="0" applyAlignment="0" applyProtection="0"/>
    <xf numFmtId="231" fontId="35" fillId="56" borderId="0" applyNumberFormat="0" applyBorder="0" applyAlignment="0" applyProtection="0"/>
    <xf numFmtId="231" fontId="31" fillId="72" borderId="0" applyNumberFormat="0" applyBorder="0" applyAlignment="0" applyProtection="0"/>
    <xf numFmtId="231" fontId="31" fillId="72" borderId="0" applyNumberFormat="0" applyBorder="0" applyAlignment="0" applyProtection="0"/>
    <xf numFmtId="231" fontId="31" fillId="72" borderId="0" applyNumberFormat="0" applyBorder="0" applyAlignment="0" applyProtection="0"/>
    <xf numFmtId="231" fontId="31" fillId="72" borderId="0" applyNumberFormat="0" applyBorder="0" applyAlignment="0" applyProtection="0"/>
    <xf numFmtId="231" fontId="31" fillId="72" borderId="0" applyNumberFormat="0" applyBorder="0" applyAlignment="0" applyProtection="0"/>
    <xf numFmtId="231" fontId="31" fillId="72" borderId="0" applyNumberFormat="0" applyBorder="0" applyAlignment="0" applyProtection="0"/>
    <xf numFmtId="231" fontId="34" fillId="73" borderId="0" applyNumberFormat="0" applyBorder="0" applyAlignment="0" applyProtection="0"/>
    <xf numFmtId="231" fontId="34" fillId="73" borderId="0" applyNumberFormat="0" applyBorder="0" applyAlignment="0" applyProtection="0"/>
    <xf numFmtId="231" fontId="34" fillId="73" borderId="0" applyNumberFormat="0" applyBorder="0" applyAlignment="0" applyProtection="0"/>
    <xf numFmtId="231" fontId="35" fillId="50" borderId="0" applyNumberFormat="0" applyBorder="0" applyAlignment="0" applyProtection="0"/>
    <xf numFmtId="231" fontId="34" fillId="50" borderId="0" applyNumberFormat="0" applyBorder="0" applyAlignment="0" applyProtection="0"/>
    <xf numFmtId="231" fontId="18" fillId="24" borderId="0" applyNumberFormat="0" applyBorder="0" applyAlignment="0" applyProtection="0"/>
    <xf numFmtId="231" fontId="18" fillId="24" borderId="0" applyNumberFormat="0" applyBorder="0" applyAlignment="0" applyProtection="0"/>
    <xf numFmtId="231" fontId="18" fillId="24" borderId="0" applyNumberFormat="0" applyBorder="0" applyAlignment="0" applyProtection="0"/>
    <xf numFmtId="231" fontId="18" fillId="24" borderId="0" applyNumberFormat="0" applyBorder="0" applyAlignment="0" applyProtection="0"/>
    <xf numFmtId="231" fontId="18" fillId="24" borderId="0" applyNumberFormat="0" applyBorder="0" applyAlignment="0" applyProtection="0"/>
    <xf numFmtId="231" fontId="18" fillId="24" borderId="0" applyNumberFormat="0" applyBorder="0" applyAlignment="0" applyProtection="0"/>
    <xf numFmtId="231" fontId="18" fillId="24" borderId="0" applyNumberFormat="0" applyBorder="0" applyAlignment="0" applyProtection="0"/>
    <xf numFmtId="231" fontId="34" fillId="50" borderId="0" applyNumberFormat="0" applyBorder="0" applyAlignment="0" applyProtection="0"/>
    <xf numFmtId="231" fontId="34" fillId="50" borderId="0" applyNumberFormat="0" applyBorder="0" applyAlignment="0" applyProtection="0"/>
    <xf numFmtId="231" fontId="36" fillId="50" borderId="0" applyNumberFormat="0" applyBorder="0" applyAlignment="0" applyProtection="0"/>
    <xf numFmtId="231" fontId="36" fillId="50" borderId="0" applyNumberFormat="0" applyBorder="0" applyAlignment="0" applyProtection="0"/>
    <xf numFmtId="231" fontId="35" fillId="50" borderId="0" applyNumberFormat="0" applyBorder="0" applyAlignment="0" applyProtection="0"/>
    <xf numFmtId="231" fontId="35" fillId="50" borderId="0" applyNumberFormat="0" applyBorder="0" applyAlignment="0" applyProtection="0"/>
    <xf numFmtId="231" fontId="35" fillId="50" borderId="0" applyNumberFormat="0" applyBorder="0" applyAlignment="0" applyProtection="0"/>
    <xf numFmtId="231" fontId="35" fillId="50" borderId="0" applyNumberFormat="0" applyBorder="0" applyAlignment="0" applyProtection="0"/>
    <xf numFmtId="231" fontId="34" fillId="50" borderId="0" applyNumberFormat="0" applyBorder="0" applyAlignment="0" applyProtection="0"/>
    <xf numFmtId="231" fontId="34" fillId="50" borderId="0" applyNumberFormat="0" applyBorder="0" applyAlignment="0" applyProtection="0"/>
    <xf numFmtId="231" fontId="34" fillId="50" borderId="0" applyNumberFormat="0" applyBorder="0" applyAlignment="0" applyProtection="0"/>
    <xf numFmtId="231" fontId="36" fillId="50" borderId="0" applyNumberFormat="0" applyBorder="0" applyAlignment="0" applyProtection="0"/>
    <xf numFmtId="231" fontId="36" fillId="50" borderId="0" applyNumberFormat="0" applyBorder="0" applyAlignment="0" applyProtection="0"/>
    <xf numFmtId="231" fontId="36" fillId="50" borderId="0" applyNumberFormat="0" applyBorder="0" applyAlignment="0" applyProtection="0"/>
    <xf numFmtId="231" fontId="36" fillId="50" borderId="0" applyNumberFormat="0" applyBorder="0" applyAlignment="0" applyProtection="0"/>
    <xf numFmtId="231" fontId="34" fillId="74" borderId="0" applyNumberFormat="0" applyBorder="0" applyAlignment="0" applyProtection="0"/>
    <xf numFmtId="231" fontId="34" fillId="50" borderId="0" applyNumberFormat="0" applyBorder="0" applyAlignment="0" applyProtection="0"/>
    <xf numFmtId="231" fontId="18" fillId="24" borderId="0" applyNumberFormat="0" applyBorder="0" applyAlignment="0" applyProtection="0"/>
    <xf numFmtId="231" fontId="35" fillId="50" borderId="0" applyNumberFormat="0" applyBorder="0" applyAlignment="0" applyProtection="0"/>
    <xf numFmtId="231" fontId="34" fillId="74" borderId="0" applyNumberFormat="0" applyBorder="0" applyAlignment="0" applyProtection="0"/>
    <xf numFmtId="231" fontId="34" fillId="74" borderId="0" applyNumberFormat="0" applyBorder="0" applyAlignment="0" applyProtection="0"/>
    <xf numFmtId="231" fontId="34" fillId="74" borderId="0" applyNumberFormat="0" applyBorder="0" applyAlignment="0" applyProtection="0"/>
    <xf numFmtId="231" fontId="34" fillId="74" borderId="0" applyNumberFormat="0" applyBorder="0" applyAlignment="0" applyProtection="0"/>
    <xf numFmtId="231" fontId="35" fillId="50" borderId="0" applyNumberFormat="0" applyBorder="0" applyAlignment="0" applyProtection="0"/>
    <xf numFmtId="231" fontId="35" fillId="50" borderId="0" applyNumberFormat="0" applyBorder="0" applyAlignment="0" applyProtection="0"/>
    <xf numFmtId="231" fontId="35" fillId="50" borderId="0" applyNumberFormat="0" applyBorder="0" applyAlignment="0" applyProtection="0"/>
    <xf numFmtId="231" fontId="35" fillId="50" borderId="0" applyNumberFormat="0" applyBorder="0" applyAlignment="0" applyProtection="0"/>
    <xf numFmtId="231" fontId="35" fillId="50" borderId="0" applyNumberFormat="0" applyBorder="0" applyAlignment="0" applyProtection="0"/>
    <xf numFmtId="231" fontId="35" fillId="50" borderId="0" applyNumberFormat="0" applyBorder="0" applyAlignment="0" applyProtection="0"/>
    <xf numFmtId="231" fontId="31" fillId="75" borderId="0" applyNumberFormat="0" applyBorder="0" applyAlignment="0" applyProtection="0"/>
    <xf numFmtId="231" fontId="31" fillId="75" borderId="0" applyNumberFormat="0" applyBorder="0" applyAlignment="0" applyProtection="0"/>
    <xf numFmtId="231" fontId="31" fillId="75" borderId="0" applyNumberFormat="0" applyBorder="0" applyAlignment="0" applyProtection="0"/>
    <xf numFmtId="231" fontId="31" fillId="65" borderId="0" applyNumberFormat="0" applyBorder="0" applyAlignment="0" applyProtection="0"/>
    <xf numFmtId="231" fontId="31" fillId="65" borderId="0" applyNumberFormat="0" applyBorder="0" applyAlignment="0" applyProtection="0"/>
    <xf numFmtId="231" fontId="31" fillId="65" borderId="0" applyNumberFormat="0" applyBorder="0" applyAlignment="0" applyProtection="0"/>
    <xf numFmtId="231" fontId="34" fillId="76" borderId="0" applyNumberFormat="0" applyBorder="0" applyAlignment="0" applyProtection="0"/>
    <xf numFmtId="231" fontId="34" fillId="76" borderId="0" applyNumberFormat="0" applyBorder="0" applyAlignment="0" applyProtection="0"/>
    <xf numFmtId="231" fontId="34" fillId="76" borderId="0" applyNumberFormat="0" applyBorder="0" applyAlignment="0" applyProtection="0"/>
    <xf numFmtId="231" fontId="35" fillId="51" borderId="0" applyNumberFormat="0" applyBorder="0" applyAlignment="0" applyProtection="0"/>
    <xf numFmtId="231" fontId="34" fillId="51" borderId="0" applyNumberFormat="0" applyBorder="0" applyAlignment="0" applyProtection="0"/>
    <xf numFmtId="231" fontId="18" fillId="28" borderId="0" applyNumberFormat="0" applyBorder="0" applyAlignment="0" applyProtection="0"/>
    <xf numFmtId="231" fontId="18" fillId="28" borderId="0" applyNumberFormat="0" applyBorder="0" applyAlignment="0" applyProtection="0"/>
    <xf numFmtId="231" fontId="18" fillId="28" borderId="0" applyNumberFormat="0" applyBorder="0" applyAlignment="0" applyProtection="0"/>
    <xf numFmtId="231" fontId="18" fillId="28" borderId="0" applyNumberFormat="0" applyBorder="0" applyAlignment="0" applyProtection="0"/>
    <xf numFmtId="231" fontId="18" fillId="28" borderId="0" applyNumberFormat="0" applyBorder="0" applyAlignment="0" applyProtection="0"/>
    <xf numFmtId="231" fontId="18" fillId="28" borderId="0" applyNumberFormat="0" applyBorder="0" applyAlignment="0" applyProtection="0"/>
    <xf numFmtId="231" fontId="18" fillId="28" borderId="0" applyNumberFormat="0" applyBorder="0" applyAlignment="0" applyProtection="0"/>
    <xf numFmtId="231" fontId="34" fillId="51" borderId="0" applyNumberFormat="0" applyBorder="0" applyAlignment="0" applyProtection="0"/>
    <xf numFmtId="231" fontId="34" fillId="51" borderId="0" applyNumberFormat="0" applyBorder="0" applyAlignment="0" applyProtection="0"/>
    <xf numFmtId="231" fontId="36" fillId="51" borderId="0" applyNumberFormat="0" applyBorder="0" applyAlignment="0" applyProtection="0"/>
    <xf numFmtId="231" fontId="36" fillId="51" borderId="0" applyNumberFormat="0" applyBorder="0" applyAlignment="0" applyProtection="0"/>
    <xf numFmtId="231" fontId="35" fillId="51" borderId="0" applyNumberFormat="0" applyBorder="0" applyAlignment="0" applyProtection="0"/>
    <xf numFmtId="231" fontId="35" fillId="51" borderId="0" applyNumberFormat="0" applyBorder="0" applyAlignment="0" applyProtection="0"/>
    <xf numFmtId="231" fontId="35" fillId="51" borderId="0" applyNumberFormat="0" applyBorder="0" applyAlignment="0" applyProtection="0"/>
    <xf numFmtId="231" fontId="35" fillId="51" borderId="0" applyNumberFormat="0" applyBorder="0" applyAlignment="0" applyProtection="0"/>
    <xf numFmtId="231" fontId="34" fillId="51" borderId="0" applyNumberFormat="0" applyBorder="0" applyAlignment="0" applyProtection="0"/>
    <xf numFmtId="231" fontId="34" fillId="51" borderId="0" applyNumberFormat="0" applyBorder="0" applyAlignment="0" applyProtection="0"/>
    <xf numFmtId="231" fontId="34" fillId="51" borderId="0" applyNumberFormat="0" applyBorder="0" applyAlignment="0" applyProtection="0"/>
    <xf numFmtId="231" fontId="36" fillId="51" borderId="0" applyNumberFormat="0" applyBorder="0" applyAlignment="0" applyProtection="0"/>
    <xf numFmtId="231" fontId="36" fillId="51" borderId="0" applyNumberFormat="0" applyBorder="0" applyAlignment="0" applyProtection="0"/>
    <xf numFmtId="231" fontId="36" fillId="51" borderId="0" applyNumberFormat="0" applyBorder="0" applyAlignment="0" applyProtection="0"/>
    <xf numFmtId="231" fontId="36" fillId="51" borderId="0" applyNumberFormat="0" applyBorder="0" applyAlignment="0" applyProtection="0"/>
    <xf numFmtId="231" fontId="34" fillId="51" borderId="0" applyNumberFormat="0" applyBorder="0" applyAlignment="0" applyProtection="0"/>
    <xf numFmtId="231" fontId="18" fillId="28" borderId="0" applyNumberFormat="0" applyBorder="0" applyAlignment="0" applyProtection="0"/>
    <xf numFmtId="231" fontId="35" fillId="51" borderId="0" applyNumberFormat="0" applyBorder="0" applyAlignment="0" applyProtection="0"/>
    <xf numFmtId="231" fontId="34" fillId="51" borderId="0" applyNumberFormat="0" applyBorder="0" applyAlignment="0" applyProtection="0"/>
    <xf numFmtId="231" fontId="34" fillId="51" borderId="0" applyNumberFormat="0" applyBorder="0" applyAlignment="0" applyProtection="0"/>
    <xf numFmtId="231" fontId="34" fillId="51" borderId="0" applyNumberFormat="0" applyBorder="0" applyAlignment="0" applyProtection="0"/>
    <xf numFmtId="231" fontId="34" fillId="51" borderId="0" applyNumberFormat="0" applyBorder="0" applyAlignment="0" applyProtection="0"/>
    <xf numFmtId="231" fontId="35" fillId="51" borderId="0" applyNumberFormat="0" applyBorder="0" applyAlignment="0" applyProtection="0"/>
    <xf numFmtId="231" fontId="35" fillId="51" borderId="0" applyNumberFormat="0" applyBorder="0" applyAlignment="0" applyProtection="0"/>
    <xf numFmtId="231" fontId="35" fillId="51" borderId="0" applyNumberFormat="0" applyBorder="0" applyAlignment="0" applyProtection="0"/>
    <xf numFmtId="231" fontId="35" fillId="51" borderId="0" applyNumberFormat="0" applyBorder="0" applyAlignment="0" applyProtection="0"/>
    <xf numFmtId="231" fontId="35" fillId="51" borderId="0" applyNumberFormat="0" applyBorder="0" applyAlignment="0" applyProtection="0"/>
    <xf numFmtId="231" fontId="35" fillId="51" borderId="0" applyNumberFormat="0" applyBorder="0" applyAlignment="0" applyProtection="0"/>
    <xf numFmtId="231" fontId="31" fillId="77" borderId="0" applyNumberFormat="0" applyBorder="0" applyAlignment="0" applyProtection="0"/>
    <xf numFmtId="231" fontId="31" fillId="77" borderId="0" applyNumberFormat="0" applyBorder="0" applyAlignment="0" applyProtection="0"/>
    <xf numFmtId="231" fontId="31" fillId="77" borderId="0" applyNumberFormat="0" applyBorder="0" applyAlignment="0" applyProtection="0"/>
    <xf numFmtId="231" fontId="31" fillId="78" borderId="0" applyNumberFormat="0" applyBorder="0" applyAlignment="0" applyProtection="0"/>
    <xf numFmtId="231" fontId="31" fillId="78" borderId="0" applyNumberFormat="0" applyBorder="0" applyAlignment="0" applyProtection="0"/>
    <xf numFmtId="231" fontId="31" fillId="78" borderId="0" applyNumberFormat="0" applyBorder="0" applyAlignment="0" applyProtection="0"/>
    <xf numFmtId="231" fontId="34" fillId="79" borderId="0" applyNumberFormat="0" applyBorder="0" applyAlignment="0" applyProtection="0"/>
    <xf numFmtId="231" fontId="34" fillId="79" borderId="0" applyNumberFormat="0" applyBorder="0" applyAlignment="0" applyProtection="0"/>
    <xf numFmtId="231" fontId="34" fillId="79" borderId="0" applyNumberFormat="0" applyBorder="0" applyAlignment="0" applyProtection="0"/>
    <xf numFmtId="231" fontId="35" fillId="53" borderId="0" applyNumberFormat="0" applyBorder="0" applyAlignment="0" applyProtection="0"/>
    <xf numFmtId="231" fontId="34" fillId="53" borderId="0" applyNumberFormat="0" applyBorder="0" applyAlignment="0" applyProtection="0"/>
    <xf numFmtId="231" fontId="18" fillId="32" borderId="0" applyNumberFormat="0" applyBorder="0" applyAlignment="0" applyProtection="0"/>
    <xf numFmtId="231" fontId="18" fillId="32" borderId="0" applyNumberFormat="0" applyBorder="0" applyAlignment="0" applyProtection="0"/>
    <xf numFmtId="231" fontId="18" fillId="32" borderId="0" applyNumberFormat="0" applyBorder="0" applyAlignment="0" applyProtection="0"/>
    <xf numFmtId="231" fontId="18" fillId="32" borderId="0" applyNumberFormat="0" applyBorder="0" applyAlignment="0" applyProtection="0"/>
    <xf numFmtId="231" fontId="18" fillId="32" borderId="0" applyNumberFormat="0" applyBorder="0" applyAlignment="0" applyProtection="0"/>
    <xf numFmtId="231" fontId="18" fillId="32" borderId="0" applyNumberFormat="0" applyBorder="0" applyAlignment="0" applyProtection="0"/>
    <xf numFmtId="231" fontId="18" fillId="32" borderId="0" applyNumberFormat="0" applyBorder="0" applyAlignment="0" applyProtection="0"/>
    <xf numFmtId="231" fontId="34" fillId="53" borderId="0" applyNumberFormat="0" applyBorder="0" applyAlignment="0" applyProtection="0"/>
    <xf numFmtId="231" fontId="34" fillId="53" borderId="0" applyNumberFormat="0" applyBorder="0" applyAlignment="0" applyProtection="0"/>
    <xf numFmtId="231" fontId="36" fillId="53" borderId="0" applyNumberFormat="0" applyBorder="0" applyAlignment="0" applyProtection="0"/>
    <xf numFmtId="231" fontId="36" fillId="53" borderId="0" applyNumberFormat="0" applyBorder="0" applyAlignment="0" applyProtection="0"/>
    <xf numFmtId="231" fontId="35" fillId="53" borderId="0" applyNumberFormat="0" applyBorder="0" applyAlignment="0" applyProtection="0"/>
    <xf numFmtId="231" fontId="35" fillId="53" borderId="0" applyNumberFormat="0" applyBorder="0" applyAlignment="0" applyProtection="0"/>
    <xf numFmtId="231" fontId="35" fillId="53" borderId="0" applyNumberFormat="0" applyBorder="0" applyAlignment="0" applyProtection="0"/>
    <xf numFmtId="231" fontId="35" fillId="53" borderId="0" applyNumberFormat="0" applyBorder="0" applyAlignment="0" applyProtection="0"/>
    <xf numFmtId="231" fontId="34" fillId="53" borderId="0" applyNumberFormat="0" applyBorder="0" applyAlignment="0" applyProtection="0"/>
    <xf numFmtId="231" fontId="34" fillId="53" borderId="0" applyNumberFormat="0" applyBorder="0" applyAlignment="0" applyProtection="0"/>
    <xf numFmtId="231" fontId="34" fillId="53" borderId="0" applyNumberFormat="0" applyBorder="0" applyAlignment="0" applyProtection="0"/>
    <xf numFmtId="231" fontId="36" fillId="53" borderId="0" applyNumberFormat="0" applyBorder="0" applyAlignment="0" applyProtection="0"/>
    <xf numFmtId="231" fontId="36" fillId="53" borderId="0" applyNumberFormat="0" applyBorder="0" applyAlignment="0" applyProtection="0"/>
    <xf numFmtId="231" fontId="36" fillId="53" borderId="0" applyNumberFormat="0" applyBorder="0" applyAlignment="0" applyProtection="0"/>
    <xf numFmtId="231" fontId="36" fillId="53" borderId="0" applyNumberFormat="0" applyBorder="0" applyAlignment="0" applyProtection="0"/>
    <xf numFmtId="231" fontId="34" fillId="55" borderId="0" applyNumberFormat="0" applyBorder="0" applyAlignment="0" applyProtection="0"/>
    <xf numFmtId="231" fontId="34" fillId="53" borderId="0" applyNumberFormat="0" applyBorder="0" applyAlignment="0" applyProtection="0"/>
    <xf numFmtId="231" fontId="18" fillId="32" borderId="0" applyNumberFormat="0" applyBorder="0" applyAlignment="0" applyProtection="0"/>
    <xf numFmtId="231" fontId="35" fillId="53" borderId="0" applyNumberFormat="0" applyBorder="0" applyAlignment="0" applyProtection="0"/>
    <xf numFmtId="231" fontId="34" fillId="53" borderId="0" applyNumberFormat="0" applyBorder="0" applyAlignment="0" applyProtection="0"/>
    <xf numFmtId="231" fontId="34" fillId="53" borderId="0" applyNumberFormat="0" applyBorder="0" applyAlignment="0" applyProtection="0"/>
    <xf numFmtId="231" fontId="34" fillId="53" borderId="0" applyNumberFormat="0" applyBorder="0" applyAlignment="0" applyProtection="0"/>
    <xf numFmtId="231" fontId="34" fillId="53" borderId="0" applyNumberFormat="0" applyBorder="0" applyAlignment="0" applyProtection="0"/>
    <xf numFmtId="231" fontId="35" fillId="53" borderId="0" applyNumberFormat="0" applyBorder="0" applyAlignment="0" applyProtection="0"/>
    <xf numFmtId="231" fontId="35" fillId="53" borderId="0" applyNumberFormat="0" applyBorder="0" applyAlignment="0" applyProtection="0"/>
    <xf numFmtId="231" fontId="35" fillId="53" borderId="0" applyNumberFormat="0" applyBorder="0" applyAlignment="0" applyProtection="0"/>
    <xf numFmtId="231" fontId="35" fillId="53" borderId="0" applyNumberFormat="0" applyBorder="0" applyAlignment="0" applyProtection="0"/>
    <xf numFmtId="231" fontId="35" fillId="53" borderId="0" applyNumberFormat="0" applyBorder="0" applyAlignment="0" applyProtection="0"/>
    <xf numFmtId="231" fontId="35" fillId="53" borderId="0" applyNumberFormat="0" applyBorder="0" applyAlignment="0" applyProtection="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200" fontId="58"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0" fontId="58" fillId="0" borderId="0" applyFill="0" applyBorder="0" applyAlignment="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12" fillId="8" borderId="8" applyNumberFormat="0" applyAlignment="0" applyProtection="0"/>
    <xf numFmtId="231" fontId="12" fillId="8" borderId="8" applyNumberFormat="0" applyAlignment="0" applyProtection="0"/>
    <xf numFmtId="231" fontId="12" fillId="8" borderId="8" applyNumberFormat="0" applyAlignment="0" applyProtection="0"/>
    <xf numFmtId="231" fontId="12" fillId="8" borderId="8" applyNumberFormat="0" applyAlignment="0" applyProtection="0"/>
    <xf numFmtId="231" fontId="12" fillId="8" borderId="8" applyNumberFormat="0" applyAlignment="0" applyProtection="0"/>
    <xf numFmtId="231" fontId="12" fillId="8" borderId="8"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12" fillId="8" borderId="8" applyNumberFormat="0" applyAlignment="0" applyProtection="0"/>
    <xf numFmtId="231" fontId="90" fillId="41" borderId="32" applyNumberFormat="0" applyAlignment="0" applyProtection="0"/>
    <xf numFmtId="231" fontId="90"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12" fillId="8" borderId="8" applyNumberFormat="0" applyAlignment="0" applyProtection="0"/>
    <xf numFmtId="231" fontId="12" fillId="8" borderId="8" applyNumberFormat="0" applyAlignment="0" applyProtection="0"/>
    <xf numFmtId="231" fontId="89" fillId="42" borderId="32" applyNumberFormat="0" applyAlignment="0" applyProtection="0"/>
    <xf numFmtId="231" fontId="89" fillId="42" borderId="32" applyNumberFormat="0" applyAlignment="0" applyProtection="0"/>
    <xf numFmtId="231" fontId="89" fillId="42" borderId="32" applyNumberFormat="0" applyAlignment="0" applyProtection="0"/>
    <xf numFmtId="231" fontId="89" fillId="42" borderId="32" applyNumberFormat="0" applyAlignment="0" applyProtection="0"/>
    <xf numFmtId="231" fontId="89" fillId="42" borderId="32" applyNumberFormat="0" applyAlignment="0" applyProtection="0"/>
    <xf numFmtId="231" fontId="12" fillId="8" borderId="8" applyNumberFormat="0" applyAlignment="0" applyProtection="0"/>
    <xf numFmtId="231" fontId="12" fillId="8" borderId="8" applyNumberFormat="0" applyAlignment="0" applyProtection="0"/>
    <xf numFmtId="231" fontId="89" fillId="42" borderId="32" applyNumberFormat="0" applyAlignment="0" applyProtection="0"/>
    <xf numFmtId="231" fontId="89" fillId="42" borderId="32" applyNumberFormat="0" applyAlignment="0" applyProtection="0"/>
    <xf numFmtId="231" fontId="89" fillId="42" borderId="32" applyNumberFormat="0" applyAlignment="0" applyProtection="0"/>
    <xf numFmtId="231" fontId="89" fillId="42"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9" fillId="42"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12" fillId="8" borderId="8" applyNumberFormat="0" applyAlignment="0" applyProtection="0"/>
    <xf numFmtId="231" fontId="12" fillId="8" borderId="8" applyNumberFormat="0" applyAlignment="0" applyProtection="0"/>
    <xf numFmtId="231" fontId="90" fillId="41" borderId="32" applyNumberFormat="0" applyAlignment="0" applyProtection="0"/>
    <xf numFmtId="231" fontId="90" fillId="41" borderId="32" applyNumberFormat="0" applyAlignment="0" applyProtection="0"/>
    <xf numFmtId="231" fontId="90" fillId="41" borderId="32" applyNumberFormat="0" applyAlignment="0" applyProtection="0"/>
    <xf numFmtId="231" fontId="90" fillId="41" borderId="32" applyNumberFormat="0" applyAlignment="0" applyProtection="0"/>
    <xf numFmtId="231" fontId="89" fillId="42"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12" fillId="8" borderId="8"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12" fillId="8" borderId="8"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 fontId="39" fillId="1" borderId="33"/>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231" fontId="21" fillId="0" borderId="0"/>
    <xf numFmtId="185" fontId="21" fillId="0" borderId="0" applyFont="0" applyFill="0" applyBorder="0" applyAlignment="0" applyProtection="0"/>
    <xf numFmtId="231" fontId="21" fillId="0" borderId="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231" fontId="20" fillId="0" borderId="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231" fontId="91" fillId="0" borderId="0"/>
    <xf numFmtId="231" fontId="91" fillId="0" borderId="0"/>
    <xf numFmtId="231" fontId="21" fillId="0" borderId="0"/>
    <xf numFmtId="185" fontId="21" fillId="0" borderId="0" applyFont="0" applyFill="0" applyBorder="0" applyAlignment="0" applyProtection="0"/>
    <xf numFmtId="231" fontId="21" fillId="0" borderId="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231" fontId="19" fillId="3" borderId="16"/>
    <xf numFmtId="231" fontId="21" fillId="0" borderId="0" applyFont="0" applyFill="0" applyBorder="0" applyAlignment="0" applyProtection="0"/>
    <xf numFmtId="231" fontId="21" fillId="0" borderId="0" applyFont="0" applyFill="0" applyBorder="0" applyAlignment="0" applyProtection="0"/>
    <xf numFmtId="231" fontId="21" fillId="0" borderId="0" applyFont="0" applyFill="0" applyBorder="0" applyAlignment="0" applyProtection="0"/>
    <xf numFmtId="231" fontId="21" fillId="0" borderId="0" applyFont="0" applyFill="0" applyBorder="0" applyAlignment="0" applyProtection="0"/>
    <xf numFmtId="231" fontId="21" fillId="0" borderId="0" applyFont="0" applyFill="0" applyBorder="0" applyAlignment="0" applyProtection="0"/>
    <xf numFmtId="231" fontId="21" fillId="0" borderId="0" applyFont="0" applyFill="0" applyBorder="0" applyAlignment="0" applyProtection="0"/>
    <xf numFmtId="230" fontId="21" fillId="0" borderId="0" applyFont="0" applyFill="0" applyBorder="0" applyAlignment="0" applyProtection="0"/>
    <xf numFmtId="231" fontId="21" fillId="0" borderId="0" applyFont="0" applyFill="0" applyBorder="0" applyAlignment="0" applyProtection="0"/>
    <xf numFmtId="230" fontId="21" fillId="0" borderId="0" applyFont="0" applyFill="0" applyBorder="0" applyAlignment="0" applyProtection="0"/>
    <xf numFmtId="231" fontId="21" fillId="0" borderId="0" applyFont="0" applyFill="0" applyBorder="0" applyAlignment="0" applyProtection="0"/>
    <xf numFmtId="231" fontId="21" fillId="0" borderId="0" applyFont="0" applyFill="0" applyBorder="0" applyAlignment="0" applyProtection="0"/>
    <xf numFmtId="231" fontId="21" fillId="0" borderId="0" applyFont="0" applyFill="0" applyBorder="0" applyAlignment="0" applyProtection="0"/>
    <xf numFmtId="231" fontId="21" fillId="0" borderId="0" applyFont="0" applyFill="0" applyBorder="0" applyAlignment="0" applyProtection="0"/>
    <xf numFmtId="231" fontId="21" fillId="0" borderId="0" applyFont="0" applyFill="0" applyBorder="0" applyAlignment="0" applyProtection="0"/>
    <xf numFmtId="231" fontId="21" fillId="0" borderId="0" applyFont="0" applyFill="0" applyBorder="0" applyAlignment="0" applyProtection="0"/>
    <xf numFmtId="231" fontId="32" fillId="0" borderId="0" applyFont="0" applyFill="0" applyBorder="0" applyAlignment="0" applyProtection="0"/>
    <xf numFmtId="231" fontId="21" fillId="0" borderId="0" applyFont="0" applyFill="0" applyBorder="0" applyAlignment="0" applyProtection="0"/>
    <xf numFmtId="231" fontId="21" fillId="0" borderId="0" applyFont="0" applyFill="0" applyBorder="0" applyAlignment="0" applyProtection="0"/>
    <xf numFmtId="231" fontId="21" fillId="0" borderId="0" applyFont="0" applyFill="0" applyBorder="0" applyAlignment="0" applyProtection="0"/>
    <xf numFmtId="231" fontId="21" fillId="0" borderId="0" applyFont="0" applyFill="0" applyBorder="0" applyAlignment="0" applyProtection="0"/>
    <xf numFmtId="231" fontId="21" fillId="0" borderId="0" applyFont="0" applyFill="0" applyBorder="0" applyAlignment="0" applyProtection="0"/>
    <xf numFmtId="231" fontId="21" fillId="0" borderId="0" applyFont="0" applyFill="0" applyBorder="0" applyAlignment="0" applyProtection="0"/>
    <xf numFmtId="231" fontId="21" fillId="0" borderId="0" applyFont="0" applyFill="0" applyBorder="0" applyAlignment="0" applyProtection="0"/>
    <xf numFmtId="231" fontId="21" fillId="0" borderId="0" applyFont="0" applyFill="0" applyBorder="0" applyAlignment="0" applyProtection="0"/>
    <xf numFmtId="231" fontId="21" fillId="0" borderId="0" applyFont="0" applyFill="0" applyBorder="0" applyAlignment="0" applyProtection="0"/>
    <xf numFmtId="231" fontId="92" fillId="0" borderId="0" applyNumberFormat="0" applyFill="0" applyBorder="0" applyAlignment="0" applyProtection="0"/>
    <xf numFmtId="231" fontId="92" fillId="0" borderId="0" applyNumberFormat="0" applyFill="0" applyBorder="0" applyAlignment="0" applyProtection="0"/>
    <xf numFmtId="3" fontId="54" fillId="0" borderId="0" applyFill="0" applyBorder="0" applyAlignment="0" applyProtection="0"/>
    <xf numFmtId="217" fontId="80" fillId="0" borderId="0">
      <protection locked="0"/>
    </xf>
    <xf numFmtId="3" fontId="21" fillId="0" borderId="0" applyFill="0" applyBorder="0" applyAlignment="0" applyProtection="0"/>
    <xf numFmtId="3" fontId="21" fillId="0" borderId="0" applyFill="0" applyBorder="0" applyAlignment="0" applyProtection="0"/>
    <xf numFmtId="3" fontId="21" fillId="0" borderId="0" applyFill="0" applyBorder="0" applyAlignment="0" applyProtection="0"/>
    <xf numFmtId="3" fontId="21" fillId="0" borderId="0" applyFill="0" applyBorder="0" applyAlignment="0" applyProtection="0"/>
    <xf numFmtId="3" fontId="56" fillId="0" borderId="0" applyFill="0" applyBorder="0" applyAlignment="0" applyProtection="0"/>
    <xf numFmtId="217" fontId="80" fillId="0" borderId="0">
      <protection locked="0"/>
    </xf>
    <xf numFmtId="3" fontId="93" fillId="0" borderId="0" applyFill="0" applyBorder="0" applyAlignment="0" applyProtection="0"/>
    <xf numFmtId="3" fontId="93" fillId="0" borderId="0" applyFill="0" applyBorder="0" applyAlignment="0" applyProtection="0"/>
    <xf numFmtId="3" fontId="93" fillId="0" borderId="0" applyFill="0" applyBorder="0" applyAlignment="0" applyProtection="0"/>
    <xf numFmtId="3" fontId="93" fillId="0" borderId="0" applyFill="0" applyBorder="0" applyAlignment="0" applyProtection="0"/>
    <xf numFmtId="3" fontId="94" fillId="0" borderId="0" applyFill="0" applyBorder="0" applyAlignment="0" applyProtection="0"/>
    <xf numFmtId="217" fontId="80" fillId="0" borderId="0">
      <protection locked="0"/>
    </xf>
    <xf numFmtId="3" fontId="28" fillId="0" borderId="0" applyFill="0" applyBorder="0" applyAlignment="0" applyProtection="0"/>
    <xf numFmtId="3" fontId="28" fillId="0" borderId="0" applyFill="0" applyBorder="0" applyAlignment="0" applyProtection="0"/>
    <xf numFmtId="217" fontId="80" fillId="0" borderId="0">
      <protection locked="0"/>
    </xf>
    <xf numFmtId="3" fontId="28" fillId="0" borderId="0" applyFill="0" applyBorder="0" applyAlignment="0" applyProtection="0"/>
    <xf numFmtId="217" fontId="80" fillId="0" borderId="0">
      <protection locked="0"/>
    </xf>
    <xf numFmtId="3" fontId="28" fillId="0" borderId="0" applyFill="0" applyBorder="0" applyAlignment="0" applyProtection="0"/>
    <xf numFmtId="3" fontId="28" fillId="0" borderId="0" applyFill="0" applyBorder="0" applyAlignment="0" applyProtection="0"/>
    <xf numFmtId="3" fontId="28" fillId="0" borderId="0" applyFill="0" applyBorder="0" applyAlignment="0" applyProtection="0"/>
    <xf numFmtId="3" fontId="28" fillId="0" borderId="0" applyFill="0" applyBorder="0" applyAlignment="0" applyProtection="0"/>
    <xf numFmtId="3" fontId="28" fillId="0" borderId="0" applyFill="0" applyBorder="0" applyAlignment="0" applyProtection="0"/>
    <xf numFmtId="3" fontId="28" fillId="0" borderId="0" applyFill="0" applyBorder="0" applyAlignment="0" applyProtection="0"/>
    <xf numFmtId="3" fontId="28" fillId="0" borderId="0" applyFill="0" applyBorder="0" applyAlignment="0" applyProtection="0"/>
    <xf numFmtId="3" fontId="28" fillId="0" borderId="0" applyFill="0" applyBorder="0" applyAlignment="0" applyProtection="0"/>
    <xf numFmtId="3" fontId="95" fillId="0" borderId="0" applyFill="0" applyBorder="0" applyAlignment="0" applyProtection="0"/>
    <xf numFmtId="217" fontId="80" fillId="0" borderId="0">
      <protection locked="0"/>
    </xf>
    <xf numFmtId="3" fontId="67" fillId="0" borderId="0" applyFill="0" applyBorder="0" applyAlignment="0" applyProtection="0"/>
    <xf numFmtId="217" fontId="80" fillId="0" borderId="0">
      <protection locked="0"/>
    </xf>
    <xf numFmtId="3" fontId="24" fillId="0" borderId="0" applyFill="0" applyBorder="0" applyAlignment="0" applyProtection="0"/>
    <xf numFmtId="217" fontId="80" fillId="0" borderId="0">
      <protection locked="0"/>
    </xf>
    <xf numFmtId="231" fontId="75" fillId="0" borderId="0" applyFont="0" applyFill="0" applyBorder="0" applyAlignment="0" applyProtection="0"/>
    <xf numFmtId="232" fontId="21" fillId="0" borderId="0" applyFill="0" applyBorder="0" applyAlignment="0" applyProtection="0"/>
    <xf numFmtId="231" fontId="38" fillId="0" borderId="0" applyNumberFormat="0" applyFill="0" applyBorder="0" applyAlignment="0" applyProtection="0"/>
    <xf numFmtId="231" fontId="75" fillId="0" borderId="0" applyFont="0" applyFill="0" applyBorder="0" applyAlignment="0" applyProtection="0"/>
    <xf numFmtId="231" fontId="38" fillId="0" borderId="0" applyNumberFormat="0" applyFill="0" applyBorder="0" applyAlignment="0" applyProtection="0"/>
    <xf numFmtId="231" fontId="21" fillId="0" borderId="0" applyFont="0" applyFill="0" applyBorder="0" applyAlignment="0" applyProtection="0"/>
    <xf numFmtId="231" fontId="21" fillId="0" borderId="0" applyFont="0" applyFill="0" applyBorder="0" applyAlignment="0" applyProtection="0"/>
    <xf numFmtId="231" fontId="21" fillId="0" borderId="0" applyFont="0" applyFill="0" applyBorder="0" applyAlignment="0" applyProtection="0"/>
    <xf numFmtId="231" fontId="72" fillId="0" borderId="0"/>
    <xf numFmtId="231" fontId="96" fillId="0" borderId="0" applyBorder="0" applyAlignment="0">
      <alignment horizontal="left"/>
    </xf>
    <xf numFmtId="2" fontId="75" fillId="0" borderId="0" applyFont="0" applyFill="0" applyBorder="0" applyAlignment="0" applyProtection="0"/>
    <xf numFmtId="2" fontId="21" fillId="0" borderId="0" applyFill="0" applyBorder="0" applyAlignment="0" applyProtection="0"/>
    <xf numFmtId="217" fontId="80" fillId="0" borderId="0">
      <protection locked="0"/>
    </xf>
    <xf numFmtId="2" fontId="38" fillId="0" borderId="0" applyFill="0" applyBorder="0" applyAlignment="0" applyProtection="0"/>
    <xf numFmtId="2" fontId="75" fillId="0" borderId="0" applyFont="0" applyFill="0" applyBorder="0" applyAlignment="0" applyProtection="0"/>
    <xf numFmtId="2" fontId="38" fillId="0" borderId="0" applyFill="0" applyBorder="0" applyAlignment="0" applyProtection="0"/>
    <xf numFmtId="2" fontId="21" fillId="0" borderId="0" applyFont="0" applyFill="0" applyBorder="0" applyAlignment="0" applyProtection="0"/>
    <xf numFmtId="2" fontId="21" fillId="0" borderId="0" applyFont="0" applyFill="0" applyBorder="0" applyAlignment="0" applyProtection="0"/>
    <xf numFmtId="233" fontId="21" fillId="0" borderId="0">
      <protection locked="0"/>
    </xf>
    <xf numFmtId="217" fontId="80" fillId="0" borderId="0">
      <protection locked="0"/>
    </xf>
    <xf numFmtId="233" fontId="21" fillId="0" borderId="0">
      <protection locked="0"/>
    </xf>
    <xf numFmtId="231" fontId="79" fillId="0" borderId="0">
      <protection locked="0"/>
    </xf>
    <xf numFmtId="233" fontId="21" fillId="0" borderId="0">
      <protection locked="0"/>
    </xf>
    <xf numFmtId="231" fontId="79" fillId="0" borderId="0">
      <protection locked="0"/>
    </xf>
    <xf numFmtId="233" fontId="21" fillId="0" borderId="0">
      <protection locked="0"/>
    </xf>
    <xf numFmtId="234" fontId="79" fillId="0" borderId="0">
      <protection locked="0"/>
    </xf>
    <xf numFmtId="234" fontId="79" fillId="0" borderId="0">
      <protection locked="0"/>
    </xf>
    <xf numFmtId="2" fontId="71" fillId="0" borderId="0" applyFont="0" applyFill="0" applyBorder="0" applyAlignment="0" applyProtection="0"/>
    <xf numFmtId="2" fontId="74" fillId="0" borderId="0" applyFont="0" applyFill="0" applyBorder="0" applyAlignment="0" applyProtection="0"/>
    <xf numFmtId="2" fontId="75" fillId="0" borderId="0" applyFont="0" applyFill="0" applyBorder="0" applyAlignment="0" applyProtection="0"/>
    <xf numFmtId="231" fontId="97" fillId="0" borderId="0" applyNumberFormat="0" applyFill="0" applyBorder="0" applyAlignment="0" applyProtection="0">
      <alignment vertical="top"/>
      <protection locked="0"/>
    </xf>
    <xf numFmtId="231" fontId="98" fillId="0" borderId="0"/>
    <xf numFmtId="231" fontId="30" fillId="0" borderId="34" applyNumberFormat="0" applyFill="0" applyBorder="0" applyAlignment="0" applyProtection="0">
      <protection locked="0"/>
    </xf>
    <xf numFmtId="9" fontId="21" fillId="0" borderId="0" applyNumberFormat="0" applyFont="0" applyFill="0" applyBorder="0"/>
    <xf numFmtId="9" fontId="21" fillId="0" borderId="0" applyNumberFormat="0" applyFont="0" applyFill="0" applyBorder="0"/>
    <xf numFmtId="9" fontId="21" fillId="0" borderId="0" applyNumberFormat="0" applyFont="0" applyFill="0" applyBorder="0"/>
    <xf numFmtId="9" fontId="21" fillId="0" borderId="0" applyNumberFormat="0" applyFont="0" applyFill="0" applyBorder="0"/>
    <xf numFmtId="9" fontId="21" fillId="0" borderId="0" applyNumberFormat="0" applyFont="0" applyFill="0" applyBorder="0"/>
    <xf numFmtId="9" fontId="21" fillId="0" borderId="0" applyNumberFormat="0" applyFont="0" applyFill="0" applyBorder="0"/>
    <xf numFmtId="231" fontId="76" fillId="0" borderId="33" applyNumberFormat="0">
      <alignment horizontal="right"/>
    </xf>
    <xf numFmtId="231" fontId="51" fillId="38" borderId="0" applyNumberFormat="0" applyBorder="0" applyAlignment="0" applyProtection="0"/>
    <xf numFmtId="231" fontId="51" fillId="38" borderId="0" applyNumberFormat="0" applyBorder="0" applyAlignment="0" applyProtection="0"/>
    <xf numFmtId="38" fontId="38" fillId="57" borderId="0" applyNumberFormat="0" applyBorder="0" applyAlignment="0" applyProtection="0"/>
    <xf numFmtId="235" fontId="30" fillId="0" borderId="20"/>
    <xf numFmtId="38" fontId="38" fillId="57" borderId="0" applyNumberFormat="0" applyBorder="0" applyAlignment="0" applyProtection="0"/>
    <xf numFmtId="38" fontId="38" fillId="57" borderId="0" applyNumberFormat="0" applyBorder="0" applyAlignment="0" applyProtection="0"/>
    <xf numFmtId="38" fontId="38" fillId="57" borderId="0" applyNumberFormat="0" applyBorder="0" applyAlignment="0" applyProtection="0"/>
    <xf numFmtId="38" fontId="38" fillId="57" borderId="0" applyNumberFormat="0" applyBorder="0" applyAlignment="0" applyProtection="0"/>
    <xf numFmtId="38" fontId="38" fillId="57" borderId="0" applyNumberFormat="0" applyBorder="0" applyAlignment="0" applyProtection="0"/>
    <xf numFmtId="38" fontId="38" fillId="57" borderId="0" applyNumberFormat="0" applyBorder="0" applyAlignment="0" applyProtection="0"/>
    <xf numFmtId="38" fontId="38" fillId="57" borderId="0" applyNumberFormat="0" applyBorder="0" applyAlignment="0" applyProtection="0"/>
    <xf numFmtId="38" fontId="38" fillId="57" borderId="0" applyNumberFormat="0" applyBorder="0" applyAlignment="0" applyProtection="0"/>
    <xf numFmtId="38" fontId="38" fillId="57" borderId="0" applyNumberFormat="0" applyBorder="0" applyAlignment="0" applyProtection="0"/>
    <xf numFmtId="38" fontId="38" fillId="57" borderId="0" applyNumberFormat="0" applyBorder="0" applyAlignment="0" applyProtection="0"/>
    <xf numFmtId="38" fontId="38" fillId="57" borderId="0" applyNumberFormat="0" applyBorder="0" applyAlignment="0" applyProtection="0"/>
    <xf numFmtId="38" fontId="38" fillId="57" borderId="0" applyNumberFormat="0" applyBorder="0" applyAlignment="0" applyProtection="0"/>
    <xf numFmtId="38" fontId="38" fillId="57" borderId="0" applyNumberFormat="0" applyBorder="0" applyAlignment="0" applyProtection="0"/>
    <xf numFmtId="38" fontId="38" fillId="57" borderId="0" applyNumberFormat="0" applyBorder="0" applyAlignment="0" applyProtection="0"/>
    <xf numFmtId="38" fontId="38" fillId="57" borderId="0" applyNumberFormat="0" applyBorder="0" applyAlignment="0" applyProtection="0"/>
    <xf numFmtId="231" fontId="99" fillId="0" borderId="22" applyNumberFormat="0" applyFill="0" applyBorder="0" applyAlignment="0"/>
    <xf numFmtId="231" fontId="99" fillId="0" borderId="22" applyNumberFormat="0" applyFill="0" applyBorder="0" applyAlignment="0"/>
    <xf numFmtId="231" fontId="99" fillId="0" borderId="22" applyNumberFormat="0" applyFill="0" applyBorder="0" applyAlignment="0"/>
    <xf numFmtId="231" fontId="100" fillId="0" borderId="0" applyNumberFormat="0" applyFill="0" applyBorder="0" applyAlignment="0" applyProtection="0"/>
    <xf numFmtId="231" fontId="100" fillId="0" borderId="0" applyNumberFormat="0" applyFill="0" applyBorder="0" applyAlignment="0" applyProtection="0"/>
    <xf numFmtId="231" fontId="100" fillId="0" borderId="0" applyNumberFormat="0" applyFill="0" applyBorder="0" applyAlignment="0" applyProtection="0"/>
    <xf numFmtId="231" fontId="26" fillId="0" borderId="29" applyNumberFormat="0" applyAlignment="0" applyProtection="0">
      <alignment horizontal="left" vertical="center"/>
    </xf>
    <xf numFmtId="231" fontId="66" fillId="0" borderId="14">
      <alignment horizontal="center" wrapText="1"/>
    </xf>
    <xf numFmtId="231" fontId="26" fillId="0" borderId="29" applyNumberFormat="0" applyAlignment="0" applyProtection="0">
      <alignment horizontal="left" vertical="center"/>
    </xf>
    <xf numFmtId="231" fontId="66" fillId="0" borderId="14">
      <alignment horizontal="center" wrapText="1"/>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0"/>
    <xf numFmtId="231" fontId="101" fillId="0" borderId="0" applyNumberFormat="0" applyFill="0" applyBorder="0" applyAlignment="0" applyProtection="0"/>
    <xf numFmtId="231" fontId="102" fillId="0" borderId="0" applyNumberFormat="0" applyFill="0" applyBorder="0" applyAlignment="0" applyProtection="0"/>
    <xf numFmtId="231" fontId="55" fillId="0" borderId="0" applyNumberFormat="0" applyFill="0" applyBorder="0" applyAlignment="0" applyProtection="0"/>
    <xf numFmtId="231" fontId="103" fillId="0" borderId="0" applyNumberFormat="0" applyFill="0" applyBorder="0" applyAlignment="0" applyProtection="0"/>
    <xf numFmtId="231" fontId="104" fillId="0" borderId="0" applyProtection="0">
      <alignment horizontal="left"/>
    </xf>
    <xf numFmtId="231" fontId="85" fillId="0" borderId="36" applyNumberFormat="0" applyFill="0" applyAlignment="0" applyProtection="0"/>
    <xf numFmtId="231" fontId="85" fillId="0" borderId="36" applyNumberFormat="0" applyFill="0" applyAlignment="0" applyProtection="0"/>
    <xf numFmtId="231" fontId="104" fillId="0" borderId="0" applyProtection="0">
      <alignment horizontal="left"/>
    </xf>
    <xf numFmtId="231" fontId="85" fillId="0" borderId="36" applyNumberFormat="0" applyFill="0" applyAlignment="0" applyProtection="0"/>
    <xf numFmtId="231" fontId="85" fillId="0" borderId="36" applyNumberFormat="0" applyFill="0" applyAlignment="0" applyProtection="0"/>
    <xf numFmtId="231" fontId="85" fillId="0" borderId="36" applyNumberFormat="0" applyFill="0" applyAlignment="0" applyProtection="0"/>
    <xf numFmtId="231" fontId="85" fillId="0" borderId="36" applyNumberFormat="0" applyFill="0" applyAlignment="0" applyProtection="0"/>
    <xf numFmtId="231" fontId="85" fillId="0" borderId="36" applyNumberFormat="0" applyFill="0" applyAlignment="0" applyProtection="0"/>
    <xf numFmtId="231" fontId="85" fillId="0" borderId="36" applyNumberFormat="0" applyFill="0" applyAlignment="0" applyProtection="0"/>
    <xf numFmtId="231" fontId="85" fillId="0" borderId="36" applyNumberFormat="0" applyFill="0" applyAlignment="0" applyProtection="0"/>
    <xf numFmtId="231" fontId="85" fillId="0" borderId="0" applyNumberFormat="0" applyFill="0" applyBorder="0" applyAlignment="0" applyProtection="0"/>
    <xf numFmtId="231" fontId="85" fillId="0" borderId="0" applyNumberFormat="0" applyFill="0" applyBorder="0" applyAlignment="0" applyProtection="0"/>
    <xf numFmtId="236" fontId="21" fillId="0" borderId="0">
      <protection locked="0"/>
    </xf>
    <xf numFmtId="231" fontId="66" fillId="0" borderId="29">
      <alignment horizontal="center" vertical="center" wrapText="1"/>
    </xf>
    <xf numFmtId="236" fontId="21" fillId="0" borderId="0">
      <protection locked="0"/>
    </xf>
    <xf numFmtId="231" fontId="66" fillId="0" borderId="29">
      <alignment horizontal="center" vertical="center" wrapText="1"/>
    </xf>
    <xf numFmtId="236" fontId="21" fillId="0" borderId="0">
      <protection locked="0"/>
    </xf>
    <xf numFmtId="236" fontId="21" fillId="0" borderId="0">
      <protection locked="0"/>
    </xf>
    <xf numFmtId="186" fontId="21" fillId="0" borderId="0">
      <protection locked="0"/>
    </xf>
    <xf numFmtId="236" fontId="21" fillId="0" borderId="0">
      <protection locked="0"/>
    </xf>
    <xf numFmtId="236" fontId="21" fillId="0" borderId="0">
      <protection locked="0"/>
    </xf>
    <xf numFmtId="37" fontId="105" fillId="0" borderId="0"/>
    <xf numFmtId="231" fontId="45" fillId="0" borderId="37" applyNumberFormat="0" applyFill="0" applyAlignment="0" applyProtection="0"/>
    <xf numFmtId="231" fontId="45" fillId="0" borderId="37" applyNumberFormat="0" applyFill="0" applyAlignment="0" applyProtection="0"/>
    <xf numFmtId="231" fontId="45" fillId="0" borderId="37" applyNumberFormat="0" applyFill="0" applyAlignment="0" applyProtection="0"/>
    <xf numFmtId="231" fontId="45" fillId="0" borderId="37" applyNumberFormat="0" applyFill="0" applyAlignment="0" applyProtection="0"/>
    <xf numFmtId="231" fontId="45" fillId="0" borderId="37" applyNumberFormat="0" applyFill="0" applyAlignment="0" applyProtection="0"/>
    <xf numFmtId="231" fontId="45" fillId="0" borderId="37" applyNumberFormat="0" applyFill="0" applyAlignment="0" applyProtection="0"/>
    <xf numFmtId="231" fontId="45" fillId="0" borderId="37" applyNumberFormat="0" applyFill="0" applyAlignment="0" applyProtection="0"/>
    <xf numFmtId="231" fontId="45" fillId="0" borderId="37" applyNumberFormat="0" applyFill="0" applyAlignment="0" applyProtection="0"/>
    <xf numFmtId="231" fontId="45" fillId="0" borderId="37" applyNumberFormat="0" applyFill="0" applyAlignment="0" applyProtection="0"/>
    <xf numFmtId="231" fontId="45" fillId="0" borderId="37" applyNumberFormat="0" applyFill="0" applyAlignment="0" applyProtection="0"/>
    <xf numFmtId="231" fontId="45" fillId="0" borderId="37" applyNumberFormat="0" applyFill="0" applyAlignment="0" applyProtection="0"/>
    <xf numFmtId="231" fontId="45" fillId="0" borderId="37" applyNumberFormat="0" applyFill="0" applyAlignment="0" applyProtection="0"/>
    <xf numFmtId="231" fontId="45" fillId="0" borderId="37" applyNumberFormat="0" applyFill="0" applyAlignment="0" applyProtection="0"/>
    <xf numFmtId="231" fontId="45" fillId="0" borderId="37" applyNumberFormat="0" applyFill="0" applyAlignment="0" applyProtection="0"/>
    <xf numFmtId="231" fontId="45" fillId="0" borderId="37" applyNumberFormat="0" applyFill="0" applyAlignment="0" applyProtection="0"/>
    <xf numFmtId="231" fontId="45" fillId="0" borderId="37" applyNumberFormat="0" applyFill="0" applyAlignment="0" applyProtection="0"/>
    <xf numFmtId="231" fontId="45" fillId="0" borderId="37" applyNumberFormat="0" applyFill="0" applyAlignment="0" applyProtection="0"/>
    <xf numFmtId="231" fontId="45" fillId="0" borderId="37" applyNumberFormat="0" applyFill="0" applyAlignment="0" applyProtection="0"/>
    <xf numFmtId="231" fontId="45" fillId="0" borderId="37" applyNumberFormat="0" applyFill="0" applyAlignment="0" applyProtection="0"/>
    <xf numFmtId="231" fontId="45" fillId="0" borderId="37" applyNumberFormat="0" applyFill="0" applyAlignment="0" applyProtection="0"/>
    <xf numFmtId="231" fontId="45" fillId="0" borderId="37" applyNumberFormat="0" applyFill="0" applyAlignment="0" applyProtection="0"/>
    <xf numFmtId="231" fontId="45" fillId="0" borderId="37" applyNumberFormat="0" applyFill="0" applyAlignment="0" applyProtection="0"/>
    <xf numFmtId="231" fontId="45" fillId="0" borderId="37" applyNumberFormat="0" applyFill="0" applyAlignment="0" applyProtection="0"/>
    <xf numFmtId="231" fontId="45" fillId="0" borderId="37" applyNumberFormat="0" applyFill="0" applyAlignment="0" applyProtection="0"/>
    <xf numFmtId="231" fontId="45" fillId="0" borderId="37" applyNumberFormat="0" applyFill="0" applyAlignment="0" applyProtection="0"/>
    <xf numFmtId="231" fontId="45" fillId="0" borderId="37" applyNumberFormat="0" applyFill="0" applyAlignment="0" applyProtection="0"/>
    <xf numFmtId="231" fontId="106" fillId="0" borderId="0" applyNumberFormat="0" applyFill="0" applyBorder="0" applyAlignment="0" applyProtection="0">
      <alignment vertical="top"/>
      <protection locked="0"/>
    </xf>
    <xf numFmtId="231" fontId="107" fillId="0" borderId="0" applyNumberFormat="0" applyFill="0" applyBorder="0" applyAlignment="0" applyProtection="0">
      <alignment vertical="top"/>
      <protection locked="0"/>
    </xf>
    <xf numFmtId="231" fontId="107" fillId="0" borderId="0" applyNumberFormat="0" applyFill="0" applyBorder="0" applyAlignment="0" applyProtection="0">
      <alignment vertical="top"/>
      <protection locked="0"/>
    </xf>
    <xf numFmtId="231" fontId="108" fillId="0" borderId="0" applyNumberFormat="0" applyFill="0" applyBorder="0" applyAlignment="0" applyProtection="0">
      <alignment vertical="top"/>
      <protection locked="0"/>
    </xf>
    <xf numFmtId="231" fontId="109" fillId="0" borderId="0" applyNumberFormat="0" applyFill="0" applyBorder="0" applyAlignment="0" applyProtection="0">
      <alignment vertical="top"/>
      <protection locked="0"/>
    </xf>
    <xf numFmtId="231" fontId="108" fillId="0" borderId="0" applyNumberFormat="0" applyFill="0" applyBorder="0" applyAlignment="0" applyProtection="0">
      <alignment vertical="top"/>
      <protection locked="0"/>
    </xf>
    <xf numFmtId="231" fontId="110" fillId="37" borderId="0" applyNumberFormat="0" applyBorder="0" applyAlignment="0" applyProtection="0"/>
    <xf numFmtId="231" fontId="46" fillId="37" borderId="0" applyNumberFormat="0" applyBorder="0" applyAlignment="0" applyProtection="0"/>
    <xf numFmtId="231" fontId="10" fillId="6" borderId="0" applyNumberFormat="0" applyBorder="0" applyAlignment="0" applyProtection="0"/>
    <xf numFmtId="231" fontId="10" fillId="6" borderId="0" applyNumberFormat="0" applyBorder="0" applyAlignment="0" applyProtection="0"/>
    <xf numFmtId="231" fontId="10" fillId="6" borderId="0" applyNumberFormat="0" applyBorder="0" applyAlignment="0" applyProtection="0"/>
    <xf numFmtId="231" fontId="10" fillId="6" borderId="0" applyNumberFormat="0" applyBorder="0" applyAlignment="0" applyProtection="0"/>
    <xf numFmtId="231" fontId="10" fillId="6" borderId="0" applyNumberFormat="0" applyBorder="0" applyAlignment="0" applyProtection="0"/>
    <xf numFmtId="231" fontId="10" fillId="6" borderId="0" applyNumberFormat="0" applyBorder="0" applyAlignment="0" applyProtection="0"/>
    <xf numFmtId="231" fontId="10" fillId="6" borderId="0" applyNumberFormat="0" applyBorder="0" applyAlignment="0" applyProtection="0"/>
    <xf numFmtId="231" fontId="46" fillId="37" borderId="0" applyNumberFormat="0" applyBorder="0" applyAlignment="0" applyProtection="0"/>
    <xf numFmtId="231" fontId="46" fillId="37" borderId="0" applyNumberFormat="0" applyBorder="0" applyAlignment="0" applyProtection="0"/>
    <xf numFmtId="231" fontId="21" fillId="0" borderId="0"/>
    <xf numFmtId="231" fontId="111" fillId="37" borderId="0" applyNumberFormat="0" applyBorder="0" applyAlignment="0" applyProtection="0"/>
    <xf numFmtId="231" fontId="21" fillId="0" borderId="0"/>
    <xf numFmtId="231" fontId="111" fillId="37" borderId="0" applyNumberFormat="0" applyBorder="0" applyAlignment="0" applyProtection="0"/>
    <xf numFmtId="231" fontId="110" fillId="37" borderId="0" applyNumberFormat="0" applyBorder="0" applyAlignment="0" applyProtection="0"/>
    <xf numFmtId="231" fontId="110" fillId="37" borderId="0" applyNumberFormat="0" applyBorder="0" applyAlignment="0" applyProtection="0"/>
    <xf numFmtId="231" fontId="110" fillId="37" borderId="0" applyNumberFormat="0" applyBorder="0" applyAlignment="0" applyProtection="0"/>
    <xf numFmtId="231" fontId="110" fillId="37" borderId="0" applyNumberFormat="0" applyBorder="0" applyAlignment="0" applyProtection="0"/>
    <xf numFmtId="231" fontId="46" fillId="37" borderId="0" applyNumberFormat="0" applyBorder="0" applyAlignment="0" applyProtection="0"/>
    <xf numFmtId="231" fontId="111" fillId="37" borderId="0" applyNumberFormat="0" applyBorder="0" applyAlignment="0" applyProtection="0"/>
    <xf numFmtId="231" fontId="46" fillId="37" borderId="0" applyNumberFormat="0" applyBorder="0" applyAlignment="0" applyProtection="0"/>
    <xf numFmtId="231" fontId="111" fillId="37" borderId="0" applyNumberFormat="0" applyBorder="0" applyAlignment="0" applyProtection="0"/>
    <xf numFmtId="231" fontId="46" fillId="37" borderId="0" applyNumberFormat="0" applyBorder="0" applyAlignment="0" applyProtection="0"/>
    <xf numFmtId="231" fontId="111" fillId="37" borderId="0" applyNumberFormat="0" applyBorder="0" applyAlignment="0" applyProtection="0"/>
    <xf numFmtId="231" fontId="21" fillId="0" borderId="0"/>
    <xf numFmtId="231" fontId="111" fillId="37" borderId="0" applyNumberFormat="0" applyBorder="0" applyAlignment="0" applyProtection="0"/>
    <xf numFmtId="231" fontId="21" fillId="0" borderId="0"/>
    <xf numFmtId="231" fontId="111" fillId="37" borderId="0" applyNumberFormat="0" applyBorder="0" applyAlignment="0" applyProtection="0"/>
    <xf numFmtId="231" fontId="21" fillId="0" borderId="0"/>
    <xf numFmtId="231" fontId="111" fillId="37" borderId="0" applyNumberFormat="0" applyBorder="0" applyAlignment="0" applyProtection="0"/>
    <xf numFmtId="231" fontId="21" fillId="0" borderId="0"/>
    <xf numFmtId="231" fontId="111" fillId="37" borderId="0" applyNumberFormat="0" applyBorder="0" applyAlignment="0" applyProtection="0"/>
    <xf numFmtId="231" fontId="46" fillId="39" borderId="0" applyNumberFormat="0" applyBorder="0" applyAlignment="0" applyProtection="0"/>
    <xf numFmtId="231" fontId="46" fillId="37" borderId="0" applyNumberFormat="0" applyBorder="0" applyAlignment="0" applyProtection="0"/>
    <xf numFmtId="231" fontId="10" fillId="6" borderId="0" applyNumberFormat="0" applyBorder="0" applyAlignment="0" applyProtection="0"/>
    <xf numFmtId="231" fontId="110" fillId="37" borderId="0" applyNumberFormat="0" applyBorder="0" applyAlignment="0" applyProtection="0"/>
    <xf numFmtId="231" fontId="111" fillId="37" borderId="0" applyNumberFormat="0" applyBorder="0" applyAlignment="0" applyProtection="0"/>
    <xf numFmtId="231" fontId="46" fillId="37" borderId="0" applyNumberFormat="0" applyBorder="0" applyAlignment="0" applyProtection="0"/>
    <xf numFmtId="231" fontId="46" fillId="37" borderId="0" applyNumberFormat="0" applyBorder="0" applyAlignment="0" applyProtection="0"/>
    <xf numFmtId="231" fontId="46" fillId="37" borderId="0" applyNumberFormat="0" applyBorder="0" applyAlignment="0" applyProtection="0"/>
    <xf numFmtId="231" fontId="110" fillId="37" borderId="0" applyNumberFormat="0" applyBorder="0" applyAlignment="0" applyProtection="0"/>
    <xf numFmtId="231" fontId="111" fillId="37" borderId="0" applyNumberFormat="0" applyBorder="0" applyAlignment="0" applyProtection="0"/>
    <xf numFmtId="231" fontId="110" fillId="37" borderId="0" applyNumberFormat="0" applyBorder="0" applyAlignment="0" applyProtection="0"/>
    <xf numFmtId="231" fontId="111" fillId="37" borderId="0" applyNumberFormat="0" applyBorder="0" applyAlignment="0" applyProtection="0"/>
    <xf numFmtId="231" fontId="110" fillId="37" borderId="0" applyNumberFormat="0" applyBorder="0" applyAlignment="0" applyProtection="0"/>
    <xf numFmtId="231" fontId="111" fillId="37" borderId="0" applyNumberFormat="0" applyBorder="0" applyAlignment="0" applyProtection="0"/>
    <xf numFmtId="231" fontId="110" fillId="37" borderId="0" applyNumberFormat="0" applyBorder="0" applyAlignment="0" applyProtection="0"/>
    <xf numFmtId="231" fontId="111" fillId="37" borderId="0" applyNumberFormat="0" applyBorder="0" applyAlignment="0" applyProtection="0"/>
    <xf numFmtId="231" fontId="110" fillId="37" borderId="0" applyNumberFormat="0" applyBorder="0" applyAlignment="0" applyProtection="0"/>
    <xf numFmtId="231" fontId="111" fillId="37" borderId="0" applyNumberFormat="0" applyBorder="0" applyAlignment="0" applyProtection="0"/>
    <xf numFmtId="231" fontId="110" fillId="37" borderId="0" applyNumberFormat="0" applyBorder="0" applyAlignment="0" applyProtection="0"/>
    <xf numFmtId="231" fontId="111" fillId="37" borderId="0" applyNumberFormat="0" applyBorder="0" applyAlignment="0" applyProtection="0"/>
    <xf numFmtId="237" fontId="21" fillId="0" borderId="0" applyFont="0" applyFill="0" applyBorder="0" applyAlignment="0" applyProtection="0"/>
    <xf numFmtId="231" fontId="21" fillId="0" borderId="0" applyFill="0"/>
    <xf numFmtId="231" fontId="21" fillId="0" borderId="0"/>
    <xf numFmtId="231" fontId="21" fillId="0" borderId="0"/>
    <xf numFmtId="231" fontId="21" fillId="0" borderId="0"/>
    <xf numFmtId="181" fontId="112" fillId="0" borderId="3" applyFill="0" applyBorder="0" applyAlignment="0">
      <alignment horizontal="center"/>
      <protection locked="0"/>
    </xf>
    <xf numFmtId="181" fontId="112" fillId="0" borderId="3" applyFill="0" applyBorder="0" applyAlignment="0">
      <alignment horizontal="center"/>
      <protection locked="0"/>
    </xf>
    <xf numFmtId="181" fontId="112" fillId="0" borderId="3" applyFill="0" applyBorder="0" applyAlignment="0">
      <alignment horizontal="center"/>
      <protection locked="0"/>
    </xf>
    <xf numFmtId="231" fontId="21" fillId="0" borderId="0"/>
    <xf numFmtId="181" fontId="112" fillId="0" borderId="3" applyFill="0" applyBorder="0" applyAlignment="0">
      <alignment horizontal="center"/>
      <protection locked="0"/>
    </xf>
    <xf numFmtId="181" fontId="112" fillId="0" borderId="3" applyFill="0" applyBorder="0" applyAlignment="0">
      <alignment horizontal="center"/>
      <protection locked="0"/>
    </xf>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215" fontId="112" fillId="0" borderId="0" applyFill="0" applyBorder="0" applyAlignment="0">
      <protection locked="0"/>
    </xf>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21" fillId="0" borderId="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21" fillId="0" borderId="0"/>
    <xf numFmtId="231" fontId="89" fillId="41" borderId="32" applyNumberFormat="0" applyAlignment="0" applyProtection="0"/>
    <xf numFmtId="231" fontId="21" fillId="0" borderId="0"/>
    <xf numFmtId="231" fontId="89" fillId="41" borderId="32" applyNumberFormat="0" applyAlignment="0" applyProtection="0"/>
    <xf numFmtId="231" fontId="21" fillId="0" borderId="0"/>
    <xf numFmtId="231" fontId="89" fillId="41" borderId="32" applyNumberFormat="0" applyAlignment="0" applyProtection="0"/>
    <xf numFmtId="231" fontId="89" fillId="41" borderId="32" applyNumberFormat="0" applyAlignment="0" applyProtection="0"/>
    <xf numFmtId="231" fontId="21" fillId="0" borderId="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21" fillId="0" borderId="0"/>
    <xf numFmtId="231" fontId="89" fillId="41" borderId="32" applyNumberFormat="0" applyAlignment="0" applyProtection="0"/>
    <xf numFmtId="231" fontId="21" fillId="0" borderId="0"/>
    <xf numFmtId="231" fontId="89" fillId="41" borderId="32" applyNumberFormat="0" applyAlignment="0" applyProtection="0"/>
    <xf numFmtId="231" fontId="21" fillId="0" borderId="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21" fillId="0" borderId="0"/>
    <xf numFmtId="231" fontId="113" fillId="0" borderId="0"/>
    <xf numFmtId="231" fontId="21" fillId="0" borderId="0"/>
    <xf numFmtId="231" fontId="38" fillId="0" borderId="22" applyNumberFormat="0" applyFill="0" applyBorder="0" applyAlignment="0">
      <alignment vertical="center"/>
    </xf>
    <xf numFmtId="231" fontId="38" fillId="0" borderId="22" applyNumberFormat="0" applyFill="0" applyBorder="0" applyAlignment="0">
      <alignment vertical="center"/>
    </xf>
    <xf numFmtId="231" fontId="38" fillId="0" borderId="22" applyNumberFormat="0" applyFill="0" applyBorder="0" applyAlignment="0">
      <alignment vertical="center"/>
    </xf>
    <xf numFmtId="231" fontId="21" fillId="0" borderId="0"/>
    <xf numFmtId="238" fontId="21" fillId="0" borderId="0"/>
    <xf numFmtId="231" fontId="21" fillId="0" borderId="0"/>
    <xf numFmtId="239" fontId="21" fillId="0" borderId="0"/>
    <xf numFmtId="231" fontId="21" fillId="0" borderId="0"/>
    <xf numFmtId="231" fontId="114" fillId="81" borderId="30"/>
    <xf numFmtId="231" fontId="21" fillId="0" borderId="0"/>
    <xf numFmtId="231" fontId="21" fillId="0" borderId="0"/>
    <xf numFmtId="231" fontId="114" fillId="81" borderId="30"/>
    <xf numFmtId="231" fontId="21" fillId="0" borderId="0"/>
    <xf numFmtId="231" fontId="114" fillId="81" borderId="30"/>
    <xf numFmtId="231" fontId="21" fillId="0" borderId="0"/>
    <xf numFmtId="231" fontId="114" fillId="81" borderId="30"/>
    <xf numFmtId="231" fontId="114" fillId="81" borderId="30"/>
    <xf numFmtId="231" fontId="21" fillId="0" borderId="0"/>
    <xf numFmtId="231" fontId="21" fillId="0" borderId="0"/>
    <xf numFmtId="231" fontId="114" fillId="81" borderId="30"/>
    <xf numFmtId="231" fontId="114" fillId="81" borderId="30"/>
    <xf numFmtId="231" fontId="21" fillId="0" borderId="0"/>
    <xf numFmtId="231" fontId="114" fillId="81" borderId="30"/>
    <xf numFmtId="231" fontId="21" fillId="0" borderId="0"/>
    <xf numFmtId="231" fontId="114" fillId="81" borderId="30"/>
    <xf numFmtId="231" fontId="21" fillId="0" borderId="0"/>
    <xf numFmtId="231" fontId="114" fillId="81" borderId="30"/>
    <xf numFmtId="231" fontId="21" fillId="0" borderId="0"/>
    <xf numFmtId="231" fontId="114" fillId="81" borderId="30"/>
    <xf numFmtId="231" fontId="21" fillId="0" borderId="0"/>
    <xf numFmtId="231" fontId="114" fillId="81" borderId="30"/>
    <xf numFmtId="231" fontId="21" fillId="0" borderId="0"/>
    <xf numFmtId="231" fontId="114" fillId="81" borderId="30"/>
    <xf numFmtId="231" fontId="21" fillId="0" borderId="0"/>
    <xf numFmtId="231" fontId="114" fillId="81" borderId="30"/>
    <xf numFmtId="231" fontId="21" fillId="0" borderId="0"/>
    <xf numFmtId="231" fontId="114" fillId="81" borderId="30"/>
    <xf numFmtId="231" fontId="21" fillId="0" borderId="0"/>
    <xf numFmtId="231" fontId="21" fillId="0" borderId="0"/>
    <xf numFmtId="231" fontId="114" fillId="81" borderId="30"/>
    <xf numFmtId="231" fontId="114" fillId="81" borderId="30"/>
    <xf numFmtId="231" fontId="21" fillId="0" borderId="0"/>
    <xf numFmtId="231" fontId="114" fillId="81" borderId="30"/>
    <xf numFmtId="231" fontId="21" fillId="0" borderId="0"/>
    <xf numFmtId="231" fontId="114" fillId="81" borderId="30"/>
    <xf numFmtId="231" fontId="21" fillId="0" borderId="0"/>
    <xf numFmtId="231" fontId="114" fillId="81" borderId="30"/>
    <xf numFmtId="231" fontId="21" fillId="0" borderId="0"/>
    <xf numFmtId="231" fontId="114" fillId="81" borderId="30"/>
    <xf numFmtId="231" fontId="21" fillId="0" borderId="0"/>
    <xf numFmtId="231" fontId="114" fillId="81" borderId="30"/>
    <xf numFmtId="231" fontId="21" fillId="0" borderId="0"/>
    <xf numFmtId="231" fontId="114" fillId="81" borderId="30"/>
    <xf numFmtId="231" fontId="21" fillId="0" borderId="0"/>
    <xf numFmtId="231" fontId="114" fillId="81" borderId="30"/>
    <xf numFmtId="231" fontId="21" fillId="0" borderId="0"/>
    <xf numFmtId="231" fontId="114" fillId="81" borderId="30"/>
    <xf numFmtId="231" fontId="21" fillId="0" borderId="0"/>
    <xf numFmtId="231" fontId="114" fillId="81" borderId="30"/>
    <xf numFmtId="231" fontId="21" fillId="0" borderId="0"/>
    <xf numFmtId="231" fontId="114" fillId="81" borderId="30"/>
    <xf numFmtId="231" fontId="21" fillId="0" borderId="0"/>
    <xf numFmtId="231" fontId="114" fillId="81" borderId="30"/>
    <xf numFmtId="231" fontId="21" fillId="0" borderId="0"/>
    <xf numFmtId="231" fontId="114" fillId="81" borderId="30"/>
    <xf numFmtId="231" fontId="21" fillId="0" borderId="0"/>
    <xf numFmtId="231" fontId="114" fillId="81" borderId="30"/>
    <xf numFmtId="231" fontId="21" fillId="0" borderId="0"/>
    <xf numFmtId="231" fontId="114" fillId="81" borderId="3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200" fontId="58" fillId="0" borderId="0" applyFill="0" applyBorder="0" applyAlignment="0"/>
    <xf numFmtId="200" fontId="58"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0" fontId="58" fillId="0" borderId="0" applyFill="0" applyBorder="0" applyAlignment="0"/>
    <xf numFmtId="200" fontId="58" fillId="0" borderId="0" applyFill="0" applyBorder="0" applyAlignment="0"/>
    <xf numFmtId="231" fontId="21" fillId="0" borderId="0"/>
    <xf numFmtId="231" fontId="64" fillId="0" borderId="28" applyNumberFormat="0" applyFill="0" applyAlignment="0" applyProtection="0"/>
    <xf numFmtId="231" fontId="21" fillId="0" borderId="0"/>
    <xf numFmtId="231" fontId="64" fillId="0" borderId="28" applyNumberFormat="0" applyFill="0" applyAlignment="0" applyProtection="0"/>
    <xf numFmtId="231" fontId="64" fillId="0" borderId="28" applyNumberFormat="0" applyFill="0" applyAlignment="0" applyProtection="0"/>
    <xf numFmtId="231" fontId="21" fillId="0" borderId="0"/>
    <xf numFmtId="240" fontId="24" fillId="0" borderId="24" applyFont="0" applyFill="0" applyBorder="0" applyAlignment="0" applyProtection="0">
      <alignment horizontal="left"/>
      <protection locked="0"/>
    </xf>
    <xf numFmtId="231" fontId="21" fillId="0" borderId="0"/>
    <xf numFmtId="241" fontId="21" fillId="0" borderId="0"/>
    <xf numFmtId="231" fontId="21" fillId="0" borderId="0"/>
    <xf numFmtId="242" fontId="21" fillId="0" borderId="0"/>
    <xf numFmtId="231" fontId="21" fillId="0" borderId="0"/>
    <xf numFmtId="231" fontId="115" fillId="0" borderId="0" applyNumberFormat="0" applyFill="0" applyBorder="0" applyAlignment="0"/>
    <xf numFmtId="243" fontId="39" fillId="0" borderId="0" applyFill="0" applyBorder="0"/>
    <xf numFmtId="231" fontId="21" fillId="0" borderId="0"/>
    <xf numFmtId="243" fontId="39" fillId="0" borderId="0" applyFill="0" applyBorder="0"/>
    <xf numFmtId="231" fontId="21" fillId="0" borderId="0"/>
    <xf numFmtId="243" fontId="39" fillId="0" borderId="0" applyFill="0" applyBorder="0"/>
    <xf numFmtId="243" fontId="39" fillId="0" borderId="0" applyFill="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00" fontId="117" fillId="0" borderId="17" applyNumberFormat="0" applyFont="0">
      <alignment horizontal="center"/>
    </xf>
    <xf numFmtId="38" fontId="57"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231" fontId="21" fillId="0" borderId="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9" fontId="21" fillId="0" borderId="0" applyFont="0" applyFill="0" applyBorder="0" applyAlignment="0" applyProtection="0"/>
    <xf numFmtId="244" fontId="21" fillId="0" borderId="0" applyFont="0" applyFill="0" applyBorder="0" applyAlignment="0" applyProtection="0"/>
    <xf numFmtId="244" fontId="21" fillId="0" borderId="0" applyFont="0" applyFill="0" applyBorder="0" applyAlignment="0" applyProtection="0"/>
    <xf numFmtId="244" fontId="21" fillId="0" borderId="0" applyFont="0" applyFill="0" applyBorder="0" applyAlignment="0" applyProtection="0"/>
    <xf numFmtId="244" fontId="21" fillId="0" borderId="0" applyFont="0" applyFill="0" applyBorder="0" applyAlignment="0" applyProtection="0"/>
    <xf numFmtId="169" fontId="21" fillId="0" borderId="0" applyFont="0" applyFill="0" applyBorder="0" applyAlignment="0" applyProtection="0"/>
    <xf numFmtId="169" fontId="21" fillId="0" borderId="0" applyFont="0" applyFill="0" applyBorder="0" applyAlignment="0" applyProtection="0"/>
    <xf numFmtId="169" fontId="21" fillId="0" borderId="0" applyFont="0" applyFill="0" applyBorder="0" applyAlignment="0" applyProtection="0"/>
    <xf numFmtId="245" fontId="21" fillId="0" borderId="0" applyFont="0" applyFill="0" applyBorder="0" applyAlignment="0" applyProtection="0"/>
    <xf numFmtId="245" fontId="21" fillId="0" borderId="0" applyFont="0" applyFill="0" applyBorder="0" applyAlignment="0" applyProtection="0"/>
    <xf numFmtId="245" fontId="21" fillId="0" borderId="0" applyFont="0" applyFill="0" applyBorder="0" applyAlignment="0" applyProtection="0"/>
    <xf numFmtId="245" fontId="21" fillId="0" borderId="0" applyFont="0" applyFill="0" applyBorder="0" applyAlignment="0" applyProtection="0"/>
    <xf numFmtId="231" fontId="21" fillId="0" borderId="0" applyFont="0" applyFill="0" applyBorder="0" applyAlignment="0" applyProtection="0"/>
    <xf numFmtId="231" fontId="21" fillId="0" borderId="0" applyFont="0" applyFill="0" applyBorder="0" applyAlignment="0" applyProtection="0"/>
    <xf numFmtId="231" fontId="21" fillId="0" borderId="0" applyFont="0" applyFill="0" applyBorder="0" applyAlignment="0" applyProtection="0"/>
    <xf numFmtId="231" fontId="21" fillId="0" borderId="0" applyFont="0" applyFill="0" applyBorder="0" applyAlignment="0" applyProtection="0"/>
    <xf numFmtId="38" fontId="57" fillId="0" borderId="0" applyFont="0" applyFill="0" applyBorder="0" applyAlignment="0" applyProtection="0"/>
    <xf numFmtId="170" fontId="21"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31"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31" fillId="0" borderId="0" applyFont="0" applyFill="0" applyBorder="0" applyAlignment="0" applyProtection="0"/>
    <xf numFmtId="170" fontId="2"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21"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1"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1" fillId="0" borderId="0" applyFont="0" applyFill="0" applyBorder="0" applyAlignment="0" applyProtection="0"/>
    <xf numFmtId="181" fontId="21" fillId="0" borderId="0" applyFont="0" applyFill="0" applyBorder="0" applyAlignment="0" applyProtection="0"/>
    <xf numFmtId="231" fontId="21" fillId="0" borderId="0"/>
    <xf numFmtId="231" fontId="21" fillId="0" borderId="0"/>
    <xf numFmtId="170" fontId="21" fillId="0" borderId="0" applyFont="0" applyFill="0" applyBorder="0" applyAlignment="0" applyProtection="0"/>
    <xf numFmtId="181" fontId="21" fillId="0" borderId="0" applyFont="0" applyFill="0" applyBorder="0" applyAlignment="0" applyProtection="0"/>
    <xf numFmtId="170" fontId="21" fillId="0" borderId="0" applyFont="0" applyFill="0" applyBorder="0" applyAlignment="0" applyProtection="0"/>
    <xf numFmtId="231" fontId="21" fillId="0" borderId="0"/>
    <xf numFmtId="170" fontId="31" fillId="0" borderId="0" applyFont="0" applyFill="0" applyBorder="0" applyAlignment="0" applyProtection="0"/>
    <xf numFmtId="231" fontId="21" fillId="0" borderId="0"/>
    <xf numFmtId="170" fontId="31" fillId="0" borderId="0" applyFont="0" applyFill="0" applyBorder="0" applyAlignment="0" applyProtection="0"/>
    <xf numFmtId="170" fontId="31" fillId="0" borderId="0" applyFont="0" applyFill="0" applyBorder="0" applyAlignment="0" applyProtection="0"/>
    <xf numFmtId="166" fontId="21" fillId="0" borderId="0" applyFont="0" applyFill="0" applyProtection="0"/>
    <xf numFmtId="170" fontId="21" fillId="0" borderId="0" applyFont="0" applyFill="0" applyBorder="0" applyAlignment="0" applyProtection="0"/>
    <xf numFmtId="231" fontId="21" fillId="0" borderId="0" applyFont="0" applyFill="0" applyBorder="0" applyAlignment="0" applyProtection="0"/>
    <xf numFmtId="246" fontId="21"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1"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1" fillId="0" borderId="0" applyFont="0" applyFill="0" applyBorder="0" applyAlignment="0" applyProtection="0"/>
    <xf numFmtId="170" fontId="31" fillId="0" borderId="0" applyFont="0" applyFill="0" applyBorder="0" applyAlignment="0" applyProtection="0"/>
    <xf numFmtId="170" fontId="32" fillId="0" borderId="0" applyFont="0" applyFill="0" applyBorder="0" applyAlignment="0" applyProtection="0"/>
    <xf numFmtId="170" fontId="21" fillId="0" borderId="0" applyFont="0" applyFill="0" applyBorder="0" applyAlignment="0" applyProtection="0"/>
    <xf numFmtId="170" fontId="32" fillId="0" borderId="0" applyFont="0" applyFill="0" applyBorder="0" applyAlignment="0" applyProtection="0"/>
    <xf numFmtId="170" fontId="21" fillId="0" borderId="0" applyFont="0" applyFill="0" applyBorder="0" applyAlignment="0" applyProtection="0"/>
    <xf numFmtId="170" fontId="32"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31" fillId="0" borderId="0" applyFont="0" applyFill="0" applyBorder="0" applyAlignment="0" applyProtection="0"/>
    <xf numFmtId="170" fontId="21" fillId="0" borderId="0" applyFont="0" applyFill="0" applyBorder="0" applyAlignment="0" applyProtection="0"/>
    <xf numFmtId="170" fontId="32" fillId="0" borderId="0" applyFont="0" applyFill="0" applyBorder="0" applyAlignment="0" applyProtection="0"/>
    <xf numFmtId="170" fontId="21" fillId="0" borderId="0" applyFont="0" applyFill="0" applyBorder="0" applyAlignment="0" applyProtection="0"/>
    <xf numFmtId="170" fontId="32"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32"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32" fillId="0" borderId="0" applyFont="0" applyFill="0" applyBorder="0" applyAlignment="0" applyProtection="0"/>
    <xf numFmtId="170" fontId="21"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21"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21" fillId="0" borderId="0" applyFont="0" applyFill="0" applyBorder="0" applyAlignment="0" applyProtection="0"/>
    <xf numFmtId="170" fontId="32"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32"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32" fillId="0" borderId="0" applyFont="0" applyFill="0" applyBorder="0" applyAlignment="0" applyProtection="0"/>
    <xf numFmtId="170" fontId="21"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21" fillId="0" borderId="0" applyFont="0" applyFill="0" applyBorder="0" applyAlignment="0" applyProtection="0"/>
    <xf numFmtId="170" fontId="32" fillId="0" borderId="0" applyFont="0" applyFill="0" applyBorder="0" applyAlignment="0" applyProtection="0"/>
    <xf numFmtId="170" fontId="2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21" fillId="0" borderId="0" applyFont="0" applyFill="0" applyBorder="0" applyAlignment="0" applyProtection="0"/>
    <xf numFmtId="170" fontId="32"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231" fontId="21" fillId="0" borderId="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231" fontId="21" fillId="0" borderId="0"/>
    <xf numFmtId="170" fontId="31" fillId="0" borderId="0" applyFont="0" applyFill="0" applyBorder="0" applyAlignment="0" applyProtection="0"/>
    <xf numFmtId="166"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21" fillId="0" borderId="0" applyFont="0" applyFill="0" applyBorder="0" applyAlignment="0" applyProtection="0"/>
    <xf numFmtId="170" fontId="31" fillId="0" borderId="0" applyFont="0" applyFill="0" applyBorder="0" applyAlignment="0" applyProtection="0"/>
    <xf numFmtId="170" fontId="21" fillId="0" borderId="0" applyFont="0" applyFill="0" applyBorder="0" applyAlignment="0" applyProtection="0"/>
    <xf numFmtId="170" fontId="31" fillId="0" borderId="0" applyFont="0" applyFill="0" applyBorder="0" applyAlignment="0" applyProtection="0"/>
    <xf numFmtId="170" fontId="21" fillId="0" borderId="0" applyFont="0" applyFill="0" applyBorder="0" applyAlignment="0" applyProtection="0"/>
    <xf numFmtId="170" fontId="31" fillId="0" borderId="0" applyFont="0" applyFill="0" applyBorder="0" applyAlignment="0" applyProtection="0"/>
    <xf numFmtId="170" fontId="21" fillId="0" borderId="0" applyFont="0" applyFill="0" applyBorder="0" applyAlignment="0" applyProtection="0"/>
    <xf numFmtId="170" fontId="31" fillId="0" borderId="0" applyFont="0" applyFill="0" applyBorder="0" applyAlignment="0" applyProtection="0"/>
    <xf numFmtId="170" fontId="21" fillId="0" borderId="0" applyFont="0" applyFill="0" applyBorder="0" applyAlignment="0" applyProtection="0"/>
    <xf numFmtId="170" fontId="31" fillId="0" borderId="0" applyFont="0" applyFill="0" applyBorder="0" applyAlignment="0" applyProtection="0"/>
    <xf numFmtId="170" fontId="21" fillId="0" borderId="0" applyFont="0" applyFill="0" applyBorder="0" applyAlignment="0" applyProtection="0"/>
    <xf numFmtId="170" fontId="3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7"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31" fillId="0" borderId="0" applyFont="0" applyFill="0" applyBorder="0" applyAlignment="0" applyProtection="0"/>
    <xf numFmtId="170" fontId="32" fillId="0" borderId="0" applyFont="0" applyFill="0" applyBorder="0" applyAlignment="0" applyProtection="0"/>
    <xf numFmtId="170" fontId="3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32" fillId="0" borderId="0" applyFont="0" applyFill="0" applyBorder="0" applyAlignment="0" applyProtection="0"/>
    <xf numFmtId="182" fontId="21" fillId="0" borderId="0" applyFont="0" applyFill="0" applyBorder="0" applyAlignment="0" applyProtection="0"/>
    <xf numFmtId="182" fontId="21" fillId="0" borderId="0" applyFont="0" applyFill="0" applyBorder="0" applyAlignment="0" applyProtection="0"/>
    <xf numFmtId="170" fontId="21" fillId="0" borderId="0" applyFont="0" applyFill="0" applyBorder="0" applyAlignment="0" applyProtection="0"/>
    <xf numFmtId="170" fontId="32" fillId="0" borderId="0" applyFont="0" applyFill="0" applyBorder="0" applyAlignment="0" applyProtection="0"/>
    <xf numFmtId="182" fontId="21" fillId="0" borderId="0" applyFont="0" applyFill="0" applyBorder="0" applyAlignment="0" applyProtection="0"/>
    <xf numFmtId="182" fontId="21" fillId="0" borderId="0" applyFont="0" applyFill="0" applyBorder="0" applyAlignment="0" applyProtection="0"/>
    <xf numFmtId="170" fontId="21" fillId="0" borderId="0" applyFont="0" applyFill="0" applyBorder="0" applyAlignment="0" applyProtection="0"/>
    <xf numFmtId="170" fontId="32"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82" fontId="21" fillId="0" borderId="0" applyFont="0" applyFill="0" applyBorder="0" applyAlignment="0" applyProtection="0"/>
    <xf numFmtId="170" fontId="21" fillId="0" borderId="0" applyFont="0" applyFill="0" applyBorder="0" applyAlignment="0" applyProtection="0"/>
    <xf numFmtId="170" fontId="32" fillId="0" borderId="0" applyFont="0" applyFill="0" applyBorder="0" applyAlignment="0" applyProtection="0"/>
    <xf numFmtId="170" fontId="21" fillId="0" borderId="0" applyFont="0" applyFill="0" applyBorder="0" applyAlignment="0" applyProtection="0"/>
    <xf numFmtId="170" fontId="32" fillId="0" borderId="0" applyFont="0" applyFill="0" applyBorder="0" applyAlignment="0" applyProtection="0"/>
    <xf numFmtId="231" fontId="21" fillId="0" borderId="0"/>
    <xf numFmtId="170" fontId="21" fillId="0" borderId="0" applyFont="0" applyFill="0" applyBorder="0" applyAlignment="0" applyProtection="0"/>
    <xf numFmtId="222"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1"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1" fillId="0" borderId="0" applyFont="0" applyFill="0" applyBorder="0" applyAlignment="0" applyProtection="0"/>
    <xf numFmtId="231" fontId="21" fillId="0" borderId="0"/>
    <xf numFmtId="170" fontId="21" fillId="0" borderId="0" applyFont="0" applyFill="0" applyBorder="0" applyAlignment="0" applyProtection="0"/>
    <xf numFmtId="231" fontId="21" fillId="0" borderId="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7" fontId="2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21" fillId="0" borderId="0" applyFont="0" applyFill="0" applyBorder="0" applyAlignment="0" applyProtection="0"/>
    <xf numFmtId="231" fontId="21" fillId="0" borderId="0"/>
    <xf numFmtId="231" fontId="21" fillId="0" borderId="0"/>
    <xf numFmtId="184" fontId="2" fillId="0" borderId="0" applyFont="0" applyFill="0" applyBorder="0" applyAlignment="0" applyProtection="0"/>
    <xf numFmtId="184" fontId="2" fillId="0" borderId="0" applyFont="0" applyFill="0" applyBorder="0" applyAlignment="0" applyProtection="0"/>
    <xf numFmtId="231" fontId="21" fillId="0" borderId="0"/>
    <xf numFmtId="184" fontId="2" fillId="0" borderId="0" applyFont="0" applyFill="0" applyBorder="0" applyAlignment="0" applyProtection="0"/>
    <xf numFmtId="184" fontId="2" fillId="0" borderId="0" applyFont="0" applyFill="0" applyBorder="0" applyAlignment="0" applyProtection="0"/>
    <xf numFmtId="170" fontId="21" fillId="0" borderId="0" applyFont="0" applyFill="0" applyBorder="0" applyAlignment="0" applyProtection="0"/>
    <xf numFmtId="177" fontId="21" fillId="0" borderId="0" applyFont="0" applyFill="0" applyBorder="0" applyAlignment="0" applyProtection="0"/>
    <xf numFmtId="170" fontId="21" fillId="0" borderId="0" applyFont="0" applyFill="0" applyBorder="0" applyAlignment="0" applyProtection="0"/>
    <xf numFmtId="177"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7" fontId="21" fillId="0" borderId="0" applyFont="0" applyFill="0" applyBorder="0" applyAlignment="0" applyProtection="0"/>
    <xf numFmtId="231" fontId="21" fillId="0" borderId="0"/>
    <xf numFmtId="170" fontId="21" fillId="0" borderId="0" applyFont="0" applyFill="0" applyBorder="0" applyAlignment="0" applyProtection="0"/>
    <xf numFmtId="231" fontId="21" fillId="0" borderId="0"/>
    <xf numFmtId="170" fontId="21" fillId="0" borderId="0" applyFont="0" applyFill="0" applyBorder="0" applyAlignment="0" applyProtection="0"/>
    <xf numFmtId="231" fontId="21" fillId="0" borderId="0"/>
    <xf numFmtId="170" fontId="21" fillId="0" borderId="0" applyFont="0" applyFill="0" applyBorder="0" applyAlignment="0" applyProtection="0"/>
    <xf numFmtId="231" fontId="21" fillId="0" borderId="0"/>
    <xf numFmtId="170" fontId="21" fillId="0" borderId="0" applyFont="0" applyFill="0" applyBorder="0" applyAlignment="0" applyProtection="0"/>
    <xf numFmtId="231" fontId="21" fillId="0" borderId="0"/>
    <xf numFmtId="170" fontId="21" fillId="0" borderId="0" applyFont="0" applyFill="0" applyBorder="0" applyAlignment="0" applyProtection="0"/>
    <xf numFmtId="231" fontId="21" fillId="0" borderId="0"/>
    <xf numFmtId="170" fontId="21" fillId="0" borderId="0" applyFont="0" applyFill="0" applyBorder="0" applyAlignment="0" applyProtection="0"/>
    <xf numFmtId="231" fontId="21" fillId="0" borderId="0"/>
    <xf numFmtId="170" fontId="21" fillId="0" borderId="0" applyFont="0" applyFill="0" applyBorder="0" applyAlignment="0" applyProtection="0"/>
    <xf numFmtId="231" fontId="21" fillId="0" borderId="0"/>
    <xf numFmtId="170" fontId="21" fillId="0" borderId="0" applyFont="0" applyFill="0" applyBorder="0" applyAlignment="0" applyProtection="0"/>
    <xf numFmtId="231" fontId="21" fillId="0" borderId="0"/>
    <xf numFmtId="170" fontId="21" fillId="0" borderId="0" applyFont="0" applyFill="0" applyBorder="0" applyAlignment="0" applyProtection="0"/>
    <xf numFmtId="231" fontId="21" fillId="0" borderId="0"/>
    <xf numFmtId="170" fontId="21" fillId="0" borderId="0" applyFont="0" applyFill="0" applyBorder="0" applyAlignment="0" applyProtection="0"/>
    <xf numFmtId="246" fontId="2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31" fillId="0" borderId="0" applyFont="0" applyFill="0" applyBorder="0" applyAlignment="0" applyProtection="0"/>
    <xf numFmtId="170" fontId="21" fillId="0" borderId="0" applyFont="0" applyFill="0" applyBorder="0" applyAlignment="0" applyProtection="0"/>
    <xf numFmtId="246" fontId="21" fillId="0" borderId="0" applyFont="0" applyFill="0" applyBorder="0" applyAlignment="0" applyProtection="0"/>
    <xf numFmtId="170" fontId="21" fillId="0" borderId="0" applyFont="0" applyFill="0" applyBorder="0" applyAlignment="0" applyProtection="0"/>
    <xf numFmtId="247" fontId="21" fillId="0" borderId="0" applyFont="0" applyFill="0" applyBorder="0" applyAlignment="0" applyProtection="0"/>
    <xf numFmtId="170" fontId="31" fillId="0" borderId="0" applyFont="0" applyFill="0" applyBorder="0" applyAlignment="0" applyProtection="0"/>
    <xf numFmtId="182" fontId="21" fillId="0" borderId="0" applyFont="0" applyFill="0" applyBorder="0" applyAlignment="0" applyProtection="0"/>
    <xf numFmtId="170"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70"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84" fontId="21" fillId="0" borderId="0" applyFont="0" applyFill="0" applyBorder="0" applyAlignment="0" applyProtection="0"/>
    <xf numFmtId="184" fontId="21" fillId="0" borderId="0" applyFont="0" applyFill="0" applyBorder="0" applyAlignment="0" applyProtection="0"/>
    <xf numFmtId="231" fontId="21" fillId="0" borderId="0"/>
    <xf numFmtId="170" fontId="21" fillId="0" borderId="0" applyFont="0" applyFill="0" applyBorder="0" applyAlignment="0" applyProtection="0"/>
    <xf numFmtId="231" fontId="21" fillId="0" borderId="0"/>
    <xf numFmtId="170" fontId="21" fillId="0" borderId="0" applyFont="0" applyFill="0" applyBorder="0" applyAlignment="0" applyProtection="0"/>
    <xf numFmtId="231" fontId="21" fillId="0" borderId="0"/>
    <xf numFmtId="170" fontId="21" fillId="0" borderId="0" applyFont="0" applyFill="0" applyBorder="0" applyAlignment="0" applyProtection="0"/>
    <xf numFmtId="231" fontId="21" fillId="0" borderId="0"/>
    <xf numFmtId="170" fontId="21" fillId="0" borderId="0" applyFont="0" applyFill="0" applyBorder="0" applyAlignment="0" applyProtection="0"/>
    <xf numFmtId="231" fontId="21" fillId="0" borderId="0"/>
    <xf numFmtId="170" fontId="21" fillId="0" borderId="0" applyFont="0" applyFill="0" applyBorder="0" applyAlignment="0" applyProtection="0"/>
    <xf numFmtId="231" fontId="21" fillId="0" borderId="0"/>
    <xf numFmtId="170" fontId="21" fillId="0" borderId="0" applyFont="0" applyFill="0" applyBorder="0" applyAlignment="0" applyProtection="0"/>
    <xf numFmtId="231" fontId="21" fillId="0" borderId="0"/>
    <xf numFmtId="170" fontId="21" fillId="0" borderId="0" applyFont="0" applyFill="0" applyBorder="0" applyAlignment="0" applyProtection="0"/>
    <xf numFmtId="231" fontId="21" fillId="0" borderId="0"/>
    <xf numFmtId="170" fontId="21" fillId="0" borderId="0" applyFont="0" applyFill="0" applyBorder="0" applyAlignment="0" applyProtection="0"/>
    <xf numFmtId="231" fontId="21" fillId="0" borderId="0"/>
    <xf numFmtId="170" fontId="21" fillId="0" borderId="0" applyFont="0" applyFill="0" applyBorder="0" applyAlignment="0" applyProtection="0"/>
    <xf numFmtId="231" fontId="21" fillId="0" borderId="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43" fontId="21" fillId="0" borderId="0" applyFont="0" applyFill="0" applyBorder="0" applyAlignment="0" applyProtection="0"/>
    <xf numFmtId="231" fontId="21" fillId="0" borderId="0"/>
    <xf numFmtId="43" fontId="21" fillId="0" borderId="0" applyFont="0" applyFill="0" applyBorder="0" applyAlignment="0" applyProtection="0"/>
    <xf numFmtId="170" fontId="21" fillId="0" borderId="0" applyFont="0" applyFill="0" applyBorder="0" applyAlignment="0" applyProtection="0"/>
    <xf numFmtId="40" fontId="57" fillId="0" borderId="0" applyFont="0" applyFill="0" applyBorder="0" applyAlignment="0" applyProtection="0"/>
    <xf numFmtId="231" fontId="21" fillId="0" borderId="0"/>
    <xf numFmtId="170" fontId="21" fillId="0" borderId="0" applyFont="0" applyFill="0" applyBorder="0" applyAlignment="0" applyProtection="0"/>
    <xf numFmtId="231" fontId="21" fillId="0" borderId="0"/>
    <xf numFmtId="170" fontId="21" fillId="0" borderId="0" applyFont="0" applyFill="0" applyBorder="0" applyAlignment="0" applyProtection="0"/>
    <xf numFmtId="231" fontId="21" fillId="0" borderId="0"/>
    <xf numFmtId="177" fontId="31" fillId="0" borderId="0" applyFont="0" applyFill="0" applyBorder="0" applyAlignment="0" applyProtection="0"/>
    <xf numFmtId="231" fontId="21" fillId="0" borderId="0"/>
    <xf numFmtId="170" fontId="21" fillId="0" borderId="0" applyFont="0" applyFill="0" applyBorder="0" applyAlignment="0" applyProtection="0"/>
    <xf numFmtId="231" fontId="21" fillId="0" borderId="0"/>
    <xf numFmtId="170" fontId="21" fillId="0" borderId="0" applyFont="0" applyFill="0" applyBorder="0" applyAlignment="0" applyProtection="0"/>
    <xf numFmtId="231" fontId="21" fillId="0" borderId="0"/>
    <xf numFmtId="170" fontId="21" fillId="0" borderId="0" applyFont="0" applyFill="0" applyBorder="0" applyAlignment="0" applyProtection="0"/>
    <xf numFmtId="231" fontId="21" fillId="0" borderId="0"/>
    <xf numFmtId="170" fontId="21" fillId="0" borderId="0" applyFont="0" applyFill="0" applyBorder="0" applyAlignment="0" applyProtection="0"/>
    <xf numFmtId="231" fontId="21" fillId="0" borderId="0"/>
    <xf numFmtId="170" fontId="21" fillId="0" borderId="0" applyFont="0" applyFill="0" applyBorder="0" applyAlignment="0" applyProtection="0"/>
    <xf numFmtId="231" fontId="21" fillId="0" borderId="0"/>
    <xf numFmtId="247" fontId="21" fillId="0" borderId="0" applyFont="0" applyFill="0" applyBorder="0" applyAlignment="0" applyProtection="0"/>
    <xf numFmtId="231" fontId="21" fillId="0" borderId="0"/>
    <xf numFmtId="170" fontId="2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3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247" fontId="2" fillId="0" borderId="0" applyFont="0" applyFill="0" applyBorder="0" applyAlignment="0" applyProtection="0"/>
    <xf numFmtId="170" fontId="21" fillId="0" borderId="0" applyFont="0" applyFill="0" applyBorder="0" applyAlignment="0" applyProtection="0"/>
    <xf numFmtId="166" fontId="21" fillId="0" borderId="0" applyFont="0" applyFill="0" applyProtection="0"/>
    <xf numFmtId="231" fontId="21" fillId="0" borderId="0"/>
    <xf numFmtId="170" fontId="31" fillId="0" borderId="0" applyFont="0" applyFill="0" applyBorder="0" applyAlignment="0" applyProtection="0"/>
    <xf numFmtId="170" fontId="31" fillId="0" borderId="0" applyFont="0" applyFill="0" applyBorder="0" applyAlignment="0" applyProtection="0"/>
    <xf numFmtId="248" fontId="21" fillId="0" borderId="0" applyFont="0" applyFill="0" applyProtection="0"/>
    <xf numFmtId="170" fontId="31" fillId="0" borderId="0" applyFont="0" applyFill="0" applyBorder="0" applyAlignment="0" applyProtection="0"/>
    <xf numFmtId="231" fontId="21" fillId="0" borderId="0"/>
    <xf numFmtId="249" fontId="21" fillId="0" borderId="0" applyFont="0" applyFill="0" applyBorder="0" applyAlignment="0" applyProtection="0"/>
    <xf numFmtId="249" fontId="21" fillId="0" borderId="0" applyFont="0" applyFill="0" applyBorder="0" applyAlignment="0" applyProtection="0"/>
    <xf numFmtId="40" fontId="118" fillId="0" borderId="0" applyFont="0" applyFill="0" applyBorder="0" applyAlignment="0" applyProtection="0"/>
    <xf numFmtId="170" fontId="32" fillId="0" borderId="0" applyFont="0" applyFill="0" applyBorder="0" applyAlignment="0" applyProtection="0"/>
    <xf numFmtId="231" fontId="21" fillId="0" borderId="0"/>
    <xf numFmtId="231" fontId="21" fillId="0" borderId="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231" fontId="21" fillId="0" borderId="0"/>
    <xf numFmtId="231" fontId="21" fillId="0" borderId="0"/>
    <xf numFmtId="181" fontId="2" fillId="0" borderId="0" applyFont="0" applyFill="0" applyBorder="0" applyAlignment="0" applyProtection="0"/>
    <xf numFmtId="181" fontId="2" fillId="0" borderId="0" applyFont="0" applyFill="0" applyBorder="0" applyAlignment="0" applyProtection="0"/>
    <xf numFmtId="231" fontId="21" fillId="0" borderId="0"/>
    <xf numFmtId="181" fontId="2" fillId="0" borderId="0" applyFont="0" applyFill="0" applyBorder="0" applyAlignment="0" applyProtection="0"/>
    <xf numFmtId="181" fontId="2" fillId="0" borderId="0" applyFont="0" applyFill="0" applyBorder="0" applyAlignment="0" applyProtection="0"/>
    <xf numFmtId="231" fontId="21" fillId="0" borderId="0"/>
    <xf numFmtId="231" fontId="21" fillId="0" borderId="0"/>
    <xf numFmtId="181" fontId="2" fillId="0" borderId="0" applyFont="0" applyFill="0" applyBorder="0" applyAlignment="0" applyProtection="0"/>
    <xf numFmtId="181" fontId="2" fillId="0" borderId="0" applyFont="0" applyFill="0" applyBorder="0" applyAlignment="0" applyProtection="0"/>
    <xf numFmtId="231" fontId="21" fillId="0" borderId="0"/>
    <xf numFmtId="181" fontId="2" fillId="0" borderId="0" applyFont="0" applyFill="0" applyBorder="0" applyAlignment="0" applyProtection="0"/>
    <xf numFmtId="181" fontId="2" fillId="0" borderId="0" applyFont="0" applyFill="0" applyBorder="0" applyAlignment="0" applyProtection="0"/>
    <xf numFmtId="170" fontId="2" fillId="0" borderId="0" applyFont="0" applyFill="0" applyBorder="0" applyAlignment="0" applyProtection="0"/>
    <xf numFmtId="231" fontId="21" fillId="0" borderId="0"/>
    <xf numFmtId="181" fontId="2" fillId="0" borderId="0" applyFont="0" applyFill="0" applyBorder="0" applyAlignment="0" applyProtection="0"/>
    <xf numFmtId="181" fontId="2" fillId="0" borderId="0" applyFont="0" applyFill="0" applyBorder="0" applyAlignment="0" applyProtection="0"/>
    <xf numFmtId="170" fontId="2" fillId="0" borderId="0" applyFont="0" applyFill="0" applyBorder="0" applyAlignment="0" applyProtection="0"/>
    <xf numFmtId="181"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81"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31"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231" fontId="2" fillId="0" borderId="0" applyFont="0" applyFill="0" applyBorder="0" applyAlignment="0" applyProtection="0"/>
    <xf numFmtId="231" fontId="2" fillId="0" borderId="0" applyFont="0" applyFill="0" applyBorder="0" applyAlignment="0" applyProtection="0"/>
    <xf numFmtId="170" fontId="2" fillId="0" borderId="0" applyFont="0" applyFill="0" applyBorder="0" applyAlignment="0" applyProtection="0"/>
    <xf numFmtId="231" fontId="2" fillId="0" borderId="0" applyFont="0" applyFill="0" applyBorder="0" applyAlignment="0" applyProtection="0"/>
    <xf numFmtId="231" fontId="2" fillId="0" borderId="0" applyFont="0" applyFill="0" applyBorder="0" applyAlignment="0" applyProtection="0"/>
    <xf numFmtId="170" fontId="31"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31" fillId="0" borderId="0" applyFont="0" applyFill="0" applyBorder="0" applyAlignment="0" applyProtection="0"/>
    <xf numFmtId="170" fontId="2"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231" fontId="21" fillId="0" borderId="0"/>
    <xf numFmtId="250" fontId="21" fillId="0" borderId="0"/>
    <xf numFmtId="200" fontId="119" fillId="0" borderId="0" applyFont="0" applyProtection="0">
      <protection hidden="1"/>
    </xf>
    <xf numFmtId="200" fontId="119" fillId="0" borderId="0" applyFont="0" applyProtection="0">
      <protection hidden="1"/>
    </xf>
    <xf numFmtId="167" fontId="21" fillId="0" borderId="0" applyFont="0" applyFill="0" applyBorder="0" applyAlignment="0" applyProtection="0"/>
    <xf numFmtId="169" fontId="21" fillId="0" borderId="0" applyFont="0" applyFill="0" applyBorder="0" applyAlignment="0" applyProtection="0"/>
    <xf numFmtId="231" fontId="21" fillId="0" borderId="0"/>
    <xf numFmtId="231" fontId="2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243" fontId="21" fillId="0" borderId="0" applyFont="0" applyFill="0" applyBorder="0" applyAlignment="0" applyProtection="0"/>
    <xf numFmtId="180" fontId="31" fillId="0" borderId="0" applyFont="0" applyFill="0" applyBorder="0" applyAlignment="0" applyProtection="0"/>
    <xf numFmtId="243" fontId="21" fillId="0" borderId="0" applyFont="0" applyFill="0" applyBorder="0" applyAlignment="0" applyProtection="0"/>
    <xf numFmtId="180" fontId="31" fillId="0" borderId="0" applyFont="0" applyFill="0" applyBorder="0" applyAlignment="0" applyProtection="0"/>
    <xf numFmtId="243" fontId="2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66" fontId="2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1" fontId="21" fillId="0" borderId="0" applyFont="0" applyFill="0" applyBorder="0" applyAlignment="0" applyProtection="0"/>
    <xf numFmtId="231" fontId="21" fillId="0" borderId="0"/>
    <xf numFmtId="180" fontId="21" fillId="0" borderId="0" applyFont="0" applyFill="0" applyBorder="0" applyAlignment="0" applyProtection="0"/>
    <xf numFmtId="231" fontId="21" fillId="0" borderId="0"/>
    <xf numFmtId="180" fontId="21" fillId="0" borderId="0" applyFont="0" applyFill="0" applyBorder="0" applyAlignment="0" applyProtection="0"/>
    <xf numFmtId="180" fontId="21" fillId="0" borderId="0" applyFont="0" applyFill="0" applyBorder="0" applyAlignment="0" applyProtection="0"/>
    <xf numFmtId="231" fontId="21" fillId="0" borderId="0"/>
    <xf numFmtId="180" fontId="21" fillId="0" borderId="0" applyFont="0" applyFill="0" applyBorder="0" applyAlignment="0" applyProtection="0"/>
    <xf numFmtId="231" fontId="21" fillId="0" borderId="0"/>
    <xf numFmtId="180" fontId="21" fillId="0" borderId="0" applyFont="0" applyFill="0" applyBorder="0" applyAlignment="0" applyProtection="0"/>
    <xf numFmtId="231" fontId="21" fillId="0" borderId="0"/>
    <xf numFmtId="180" fontId="21" fillId="0" borderId="0" applyFont="0" applyFill="0" applyBorder="0" applyAlignment="0" applyProtection="0"/>
    <xf numFmtId="231" fontId="21" fillId="0" borderId="0"/>
    <xf numFmtId="180" fontId="21" fillId="0" borderId="0" applyFont="0" applyFill="0" applyBorder="0" applyAlignment="0" applyProtection="0"/>
    <xf numFmtId="231" fontId="21" fillId="0" borderId="0"/>
    <xf numFmtId="180" fontId="21" fillId="0" borderId="0" applyFont="0" applyFill="0" applyBorder="0" applyAlignment="0" applyProtection="0"/>
    <xf numFmtId="231" fontId="21" fillId="0" borderId="0"/>
    <xf numFmtId="180" fontId="21" fillId="0" borderId="0" applyFont="0" applyFill="0" applyBorder="0" applyAlignment="0" applyProtection="0"/>
    <xf numFmtId="231" fontId="21" fillId="0" borderId="0"/>
    <xf numFmtId="180" fontId="21" fillId="0" borderId="0" applyFont="0" applyFill="0" applyBorder="0" applyAlignment="0" applyProtection="0"/>
    <xf numFmtId="231" fontId="21" fillId="0" borderId="0"/>
    <xf numFmtId="180" fontId="21" fillId="0" borderId="0" applyFont="0" applyFill="0" applyBorder="0" applyAlignment="0" applyProtection="0"/>
    <xf numFmtId="180" fontId="31" fillId="0" borderId="0" applyFont="0" applyFill="0" applyBorder="0" applyAlignment="0" applyProtection="0"/>
    <xf numFmtId="166" fontId="2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69" fontId="21" fillId="0" borderId="0" applyFont="0" applyFill="0" applyBorder="0" applyAlignment="0" applyProtection="0"/>
    <xf numFmtId="243" fontId="21" fillId="0" borderId="0" applyFont="0" applyFill="0" applyBorder="0" applyAlignment="0" applyProtection="0"/>
    <xf numFmtId="180" fontId="31" fillId="0" borderId="0" applyFont="0" applyFill="0" applyBorder="0" applyAlignment="0" applyProtection="0"/>
    <xf numFmtId="243" fontId="21" fillId="0" borderId="0" applyFont="0" applyFill="0" applyBorder="0" applyAlignment="0" applyProtection="0"/>
    <xf numFmtId="180" fontId="31" fillId="0" borderId="0" applyFont="0" applyFill="0" applyBorder="0" applyAlignment="0" applyProtection="0"/>
    <xf numFmtId="243" fontId="21" fillId="0" borderId="0" applyFont="0" applyFill="0" applyBorder="0" applyAlignment="0" applyProtection="0"/>
    <xf numFmtId="178" fontId="120" fillId="0" borderId="0" applyFont="0" applyFill="0" applyBorder="0" applyAlignment="0" applyProtection="0"/>
    <xf numFmtId="180" fontId="21" fillId="0" borderId="0" applyFont="0" applyFill="0" applyBorder="0" applyAlignment="0" applyProtection="0"/>
    <xf numFmtId="251" fontId="21" fillId="0" borderId="0" applyFont="0" applyFill="0" applyBorder="0" applyAlignment="0" applyProtection="0"/>
    <xf numFmtId="180" fontId="21" fillId="0" borderId="0" applyFont="0" applyFill="0" applyBorder="0" applyAlignment="0" applyProtection="0"/>
    <xf numFmtId="180" fontId="30" fillId="0" borderId="0" applyFont="0" applyFill="0" applyBorder="0" applyAlignment="0" applyProtection="0"/>
    <xf numFmtId="180" fontId="21" fillId="0" borderId="0" applyFont="0" applyFill="0" applyBorder="0" applyAlignment="0" applyProtection="0"/>
    <xf numFmtId="231" fontId="21" fillId="0" borderId="0"/>
    <xf numFmtId="251" fontId="21" fillId="0" borderId="0" applyFont="0" applyFill="0" applyBorder="0" applyAlignment="0" applyProtection="0"/>
    <xf numFmtId="251" fontId="21" fillId="0" borderId="0" applyFont="0" applyFill="0" applyBorder="0" applyAlignment="0" applyProtection="0"/>
    <xf numFmtId="182" fontId="21" fillId="0" borderId="0" applyFont="0" applyFill="0" applyBorder="0" applyAlignment="0" applyProtection="0"/>
    <xf numFmtId="180" fontId="21" fillId="0" borderId="0" applyFont="0" applyFill="0" applyBorder="0" applyAlignment="0" applyProtection="0"/>
    <xf numFmtId="180" fontId="21" fillId="0" borderId="0" applyFont="0" applyFill="0" applyBorder="0" applyAlignment="0" applyProtection="0"/>
    <xf numFmtId="252" fontId="21" fillId="0" borderId="0" applyFont="0" applyFill="0" applyBorder="0" applyAlignment="0" applyProtection="0"/>
    <xf numFmtId="252" fontId="21" fillId="0" borderId="0" applyFont="0" applyFill="0" applyBorder="0" applyAlignment="0" applyProtection="0"/>
    <xf numFmtId="252" fontId="21" fillId="0" borderId="0" applyFont="0" applyFill="0" applyBorder="0" applyAlignment="0" applyProtection="0"/>
    <xf numFmtId="252" fontId="21" fillId="0" borderId="0" applyFont="0" applyFill="0" applyBorder="0" applyAlignment="0" applyProtection="0"/>
    <xf numFmtId="252" fontId="21" fillId="0" borderId="0" applyFont="0" applyFill="0" applyBorder="0" applyAlignment="0" applyProtection="0"/>
    <xf numFmtId="252" fontId="21" fillId="0" borderId="0" applyFont="0" applyFill="0" applyBorder="0" applyAlignment="0" applyProtection="0"/>
    <xf numFmtId="231" fontId="21" fillId="0" borderId="0"/>
    <xf numFmtId="231" fontId="72" fillId="0" borderId="0"/>
    <xf numFmtId="253" fontId="21" fillId="0" borderId="0">
      <protection locked="0"/>
    </xf>
    <xf numFmtId="210" fontId="21" fillId="0" borderId="0" applyFill="0" applyBorder="0" applyAlignment="0" applyProtection="0"/>
    <xf numFmtId="253" fontId="21" fillId="0" borderId="0">
      <protection locked="0"/>
    </xf>
    <xf numFmtId="253" fontId="21" fillId="0" borderId="0">
      <protection locked="0"/>
    </xf>
    <xf numFmtId="253" fontId="21" fillId="0" borderId="0">
      <protection locked="0"/>
    </xf>
    <xf numFmtId="217" fontId="80" fillId="0" borderId="0">
      <protection locked="0"/>
    </xf>
    <xf numFmtId="253" fontId="21" fillId="0" borderId="0">
      <protection locked="0"/>
    </xf>
    <xf numFmtId="253" fontId="21" fillId="0" borderId="0">
      <protection locked="0"/>
    </xf>
    <xf numFmtId="253" fontId="21" fillId="0" borderId="0">
      <protection locked="0"/>
    </xf>
    <xf numFmtId="173" fontId="38" fillId="0" borderId="0" applyFill="0" applyBorder="0" applyAlignment="0" applyProtection="0"/>
    <xf numFmtId="253" fontId="21" fillId="0" borderId="0">
      <protection locked="0"/>
    </xf>
    <xf numFmtId="173" fontId="38" fillId="0" borderId="0" applyFill="0" applyBorder="0" applyAlignment="0" applyProtection="0"/>
    <xf numFmtId="254" fontId="21" fillId="0" borderId="0" applyFont="0" applyFill="0" applyBorder="0" applyAlignment="0" applyProtection="0"/>
    <xf numFmtId="255" fontId="79" fillId="0" borderId="0">
      <protection locked="0"/>
    </xf>
    <xf numFmtId="254" fontId="21" fillId="0" borderId="0" applyFont="0" applyFill="0" applyBorder="0" applyAlignment="0" applyProtection="0"/>
    <xf numFmtId="255" fontId="79" fillId="0" borderId="0">
      <protection locked="0"/>
    </xf>
    <xf numFmtId="253" fontId="21" fillId="0" borderId="0" applyFont="0" applyFill="0" applyBorder="0" applyAlignment="0" applyProtection="0"/>
    <xf numFmtId="256" fontId="21" fillId="0" borderId="0" applyFill="0" applyBorder="0" applyAlignment="0" applyProtection="0"/>
    <xf numFmtId="253" fontId="21" fillId="0" borderId="0" applyFont="0" applyFill="0" applyBorder="0" applyAlignment="0" applyProtection="0"/>
    <xf numFmtId="253" fontId="21" fillId="0" borderId="0" applyFont="0" applyFill="0" applyBorder="0" applyAlignment="0" applyProtection="0"/>
    <xf numFmtId="253" fontId="21" fillId="0" borderId="0" applyFont="0" applyFill="0" applyBorder="0" applyAlignment="0" applyProtection="0"/>
    <xf numFmtId="171" fontId="38" fillId="0" borderId="0" applyFill="0" applyBorder="0" applyAlignment="0" applyProtection="0"/>
    <xf numFmtId="253" fontId="21" fillId="0" borderId="0" applyFont="0" applyFill="0" applyBorder="0" applyAlignment="0" applyProtection="0"/>
    <xf numFmtId="253" fontId="21" fillId="0" borderId="0" applyFont="0" applyFill="0" applyBorder="0" applyAlignment="0" applyProtection="0"/>
    <xf numFmtId="171" fontId="38" fillId="0" borderId="0" applyFill="0" applyBorder="0" applyAlignment="0" applyProtection="0"/>
    <xf numFmtId="257" fontId="21" fillId="0" borderId="0" applyFont="0" applyFill="0" applyBorder="0" applyAlignment="0" applyProtection="0"/>
    <xf numFmtId="254" fontId="38" fillId="0" borderId="0" applyFont="0" applyFill="0" applyBorder="0" applyAlignment="0" applyProtection="0"/>
    <xf numFmtId="257" fontId="21" fillId="0" borderId="0" applyFont="0" applyFill="0" applyBorder="0" applyAlignment="0" applyProtection="0"/>
    <xf numFmtId="253" fontId="21" fillId="0" borderId="0" applyFont="0" applyFill="0" applyBorder="0" applyAlignment="0" applyProtection="0"/>
    <xf numFmtId="257" fontId="21" fillId="0" borderId="0" applyFont="0" applyFill="0" applyBorder="0" applyAlignment="0" applyProtection="0"/>
    <xf numFmtId="257" fontId="21" fillId="0" borderId="0" applyFill="0" applyBorder="0" applyAlignment="0" applyProtection="0"/>
    <xf numFmtId="17" fontId="26" fillId="0" borderId="0">
      <alignment horizontal="center"/>
    </xf>
    <xf numFmtId="258" fontId="21" fillId="0" borderId="0" applyFont="0" applyFill="0" applyBorder="0" applyAlignment="0" applyProtection="0"/>
    <xf numFmtId="259" fontId="57" fillId="0" borderId="0">
      <alignment horizontal="center"/>
    </xf>
    <xf numFmtId="259" fontId="57" fillId="0" borderId="0">
      <alignment horizontal="center"/>
    </xf>
    <xf numFmtId="200" fontId="26" fillId="0" borderId="0">
      <alignment horizontal="center"/>
    </xf>
    <xf numFmtId="231" fontId="121" fillId="48" borderId="0" applyNumberFormat="0" applyBorder="0" applyAlignment="0" applyProtection="0"/>
    <xf numFmtId="231" fontId="122" fillId="48" borderId="0" applyNumberFormat="0" applyBorder="0" applyAlignment="0" applyProtection="0"/>
    <xf numFmtId="231" fontId="123" fillId="48" borderId="0" applyNumberFormat="0" applyBorder="0" applyAlignment="0" applyProtection="0"/>
    <xf numFmtId="231" fontId="122" fillId="48" borderId="0" applyNumberFormat="0" applyBorder="0" applyAlignment="0" applyProtection="0"/>
    <xf numFmtId="231" fontId="11" fillId="7" borderId="0" applyNumberFormat="0" applyBorder="0" applyAlignment="0" applyProtection="0"/>
    <xf numFmtId="231" fontId="11" fillId="7" borderId="0" applyNumberFormat="0" applyBorder="0" applyAlignment="0" applyProtection="0"/>
    <xf numFmtId="231" fontId="11" fillId="7" borderId="0" applyNumberFormat="0" applyBorder="0" applyAlignment="0" applyProtection="0"/>
    <xf numFmtId="231" fontId="11" fillId="7" borderId="0" applyNumberFormat="0" applyBorder="0" applyAlignment="0" applyProtection="0"/>
    <xf numFmtId="231" fontId="11" fillId="7" borderId="0" applyNumberFormat="0" applyBorder="0" applyAlignment="0" applyProtection="0"/>
    <xf numFmtId="231" fontId="11" fillId="7" borderId="0" applyNumberFormat="0" applyBorder="0" applyAlignment="0" applyProtection="0"/>
    <xf numFmtId="231" fontId="11" fillId="7" borderId="0" applyNumberFormat="0" applyBorder="0" applyAlignment="0" applyProtection="0"/>
    <xf numFmtId="231" fontId="123" fillId="48" borderId="0" applyNumberFormat="0" applyBorder="0" applyAlignment="0" applyProtection="0"/>
    <xf numFmtId="231" fontId="123" fillId="48" borderId="0" applyNumberFormat="0" applyBorder="0" applyAlignment="0" applyProtection="0"/>
    <xf numFmtId="231" fontId="21" fillId="0" borderId="0"/>
    <xf numFmtId="231" fontId="122" fillId="48" borderId="0" applyNumberFormat="0" applyBorder="0" applyAlignment="0" applyProtection="0"/>
    <xf numFmtId="231" fontId="21" fillId="0" borderId="0"/>
    <xf numFmtId="231" fontId="122" fillId="48" borderId="0" applyNumberFormat="0" applyBorder="0" applyAlignment="0" applyProtection="0"/>
    <xf numFmtId="231" fontId="124" fillId="48" borderId="0" applyNumberFormat="0" applyBorder="0" applyAlignment="0" applyProtection="0"/>
    <xf numFmtId="231" fontId="121" fillId="48" borderId="0" applyNumberFormat="0" applyBorder="0" applyAlignment="0" applyProtection="0"/>
    <xf numFmtId="231" fontId="121" fillId="48" borderId="0" applyNumberFormat="0" applyBorder="0" applyAlignment="0" applyProtection="0"/>
    <xf numFmtId="231" fontId="121" fillId="48" borderId="0" applyNumberFormat="0" applyBorder="0" applyAlignment="0" applyProtection="0"/>
    <xf numFmtId="231" fontId="121" fillId="48" borderId="0" applyNumberFormat="0" applyBorder="0" applyAlignment="0" applyProtection="0"/>
    <xf numFmtId="231" fontId="123" fillId="48" borderId="0" applyNumberFormat="0" applyBorder="0" applyAlignment="0" applyProtection="0"/>
    <xf numFmtId="231" fontId="122" fillId="48" borderId="0" applyNumberFormat="0" applyBorder="0" applyAlignment="0" applyProtection="0"/>
    <xf numFmtId="231" fontId="123" fillId="48" borderId="0" applyNumberFormat="0" applyBorder="0" applyAlignment="0" applyProtection="0"/>
    <xf numFmtId="231" fontId="122" fillId="48" borderId="0" applyNumberFormat="0" applyBorder="0" applyAlignment="0" applyProtection="0"/>
    <xf numFmtId="231" fontId="123" fillId="48" borderId="0" applyNumberFormat="0" applyBorder="0" applyAlignment="0" applyProtection="0"/>
    <xf numFmtId="231" fontId="122" fillId="48" borderId="0" applyNumberFormat="0" applyBorder="0" applyAlignment="0" applyProtection="0"/>
    <xf numFmtId="231" fontId="21" fillId="0" borderId="0"/>
    <xf numFmtId="231" fontId="122" fillId="48" borderId="0" applyNumberFormat="0" applyBorder="0" applyAlignment="0" applyProtection="0"/>
    <xf numFmtId="231" fontId="21" fillId="0" borderId="0"/>
    <xf numFmtId="231" fontId="122" fillId="48" borderId="0" applyNumberFormat="0" applyBorder="0" applyAlignment="0" applyProtection="0"/>
    <xf numFmtId="231" fontId="21" fillId="0" borderId="0"/>
    <xf numFmtId="231" fontId="122" fillId="48" borderId="0" applyNumberFormat="0" applyBorder="0" applyAlignment="0" applyProtection="0"/>
    <xf numFmtId="231" fontId="21" fillId="0" borderId="0"/>
    <xf numFmtId="231" fontId="122" fillId="48" borderId="0" applyNumberFormat="0" applyBorder="0" applyAlignment="0" applyProtection="0"/>
    <xf numFmtId="231" fontId="124" fillId="48" borderId="0" applyNumberFormat="0" applyBorder="0" applyAlignment="0" applyProtection="0"/>
    <xf numFmtId="231" fontId="123" fillId="48" borderId="0" applyNumberFormat="0" applyBorder="0" applyAlignment="0" applyProtection="0"/>
    <xf numFmtId="231" fontId="11" fillId="7" borderId="0" applyNumberFormat="0" applyBorder="0" applyAlignment="0" applyProtection="0"/>
    <xf numFmtId="231" fontId="121" fillId="48" borderId="0" applyNumberFormat="0" applyBorder="0" applyAlignment="0" applyProtection="0"/>
    <xf numFmtId="231" fontId="122" fillId="48" borderId="0" applyNumberFormat="0" applyBorder="0" applyAlignment="0" applyProtection="0"/>
    <xf numFmtId="231" fontId="123" fillId="48" borderId="0" applyNumberFormat="0" applyBorder="0" applyAlignment="0" applyProtection="0"/>
    <xf numFmtId="231" fontId="123" fillId="48" borderId="0" applyNumberFormat="0" applyBorder="0" applyAlignment="0" applyProtection="0"/>
    <xf numFmtId="231" fontId="123" fillId="48" borderId="0" applyNumberFormat="0" applyBorder="0" applyAlignment="0" applyProtection="0"/>
    <xf numFmtId="231" fontId="121" fillId="48" borderId="0" applyNumberFormat="0" applyBorder="0" applyAlignment="0" applyProtection="0"/>
    <xf numFmtId="231" fontId="122" fillId="48" borderId="0" applyNumberFormat="0" applyBorder="0" applyAlignment="0" applyProtection="0"/>
    <xf numFmtId="231" fontId="121" fillId="48" borderId="0" applyNumberFormat="0" applyBorder="0" applyAlignment="0" applyProtection="0"/>
    <xf numFmtId="231" fontId="122" fillId="48" borderId="0" applyNumberFormat="0" applyBorder="0" applyAlignment="0" applyProtection="0"/>
    <xf numFmtId="231" fontId="121" fillId="48" borderId="0" applyNumberFormat="0" applyBorder="0" applyAlignment="0" applyProtection="0"/>
    <xf numFmtId="231" fontId="122" fillId="48" borderId="0" applyNumberFormat="0" applyBorder="0" applyAlignment="0" applyProtection="0"/>
    <xf numFmtId="231" fontId="121" fillId="48" borderId="0" applyNumberFormat="0" applyBorder="0" applyAlignment="0" applyProtection="0"/>
    <xf numFmtId="231" fontId="122" fillId="48" borderId="0" applyNumberFormat="0" applyBorder="0" applyAlignment="0" applyProtection="0"/>
    <xf numFmtId="231" fontId="121" fillId="48" borderId="0" applyNumberFormat="0" applyBorder="0" applyAlignment="0" applyProtection="0"/>
    <xf numFmtId="231" fontId="122" fillId="48" borderId="0" applyNumberFormat="0" applyBorder="0" applyAlignment="0" applyProtection="0"/>
    <xf numFmtId="231" fontId="121" fillId="48" borderId="0" applyNumberFormat="0" applyBorder="0" applyAlignment="0" applyProtection="0"/>
    <xf numFmtId="231" fontId="122" fillId="48" borderId="0" applyNumberFormat="0" applyBorder="0" applyAlignment="0" applyProtection="0"/>
    <xf numFmtId="37" fontId="125" fillId="0" borderId="0"/>
    <xf numFmtId="37" fontId="125" fillId="0" borderId="0"/>
    <xf numFmtId="231" fontId="126" fillId="0" borderId="0"/>
    <xf numFmtId="231" fontId="21" fillId="0" borderId="0"/>
    <xf numFmtId="231" fontId="126" fillId="0" borderId="0"/>
    <xf numFmtId="231" fontId="21" fillId="0" borderId="0"/>
    <xf numFmtId="231" fontId="126" fillId="0" borderId="0"/>
    <xf numFmtId="231" fontId="126" fillId="0" borderId="0"/>
    <xf numFmtId="231" fontId="39" fillId="0" borderId="0"/>
    <xf numFmtId="231" fontId="39" fillId="0" borderId="0"/>
    <xf numFmtId="231" fontId="39" fillId="0" borderId="0"/>
    <xf numFmtId="231" fontId="39" fillId="0" borderId="0"/>
    <xf numFmtId="231" fontId="39" fillId="0" borderId="0"/>
    <xf numFmtId="231" fontId="39" fillId="0" borderId="0"/>
    <xf numFmtId="231" fontId="39" fillId="0" borderId="0"/>
    <xf numFmtId="231" fontId="39" fillId="0" borderId="0"/>
    <xf numFmtId="231" fontId="39" fillId="0" borderId="0"/>
    <xf numFmtId="231" fontId="39" fillId="0" borderId="0"/>
    <xf numFmtId="231" fontId="39" fillId="0" borderId="0"/>
    <xf numFmtId="231" fontId="39" fillId="0" borderId="0"/>
    <xf numFmtId="231" fontId="39" fillId="0" borderId="0"/>
    <xf numFmtId="231" fontId="39" fillId="0" borderId="0"/>
    <xf numFmtId="231" fontId="39" fillId="0" borderId="0"/>
    <xf numFmtId="231" fontId="39" fillId="0" borderId="0"/>
    <xf numFmtId="231" fontId="72" fillId="0" borderId="0"/>
    <xf numFmtId="231" fontId="72" fillId="0" borderId="0"/>
    <xf numFmtId="231" fontId="72" fillId="0" borderId="0"/>
    <xf numFmtId="231" fontId="72" fillId="0" borderId="0"/>
    <xf numFmtId="231" fontId="72" fillId="0" borderId="0"/>
    <xf numFmtId="231" fontId="72" fillId="0" borderId="0"/>
    <xf numFmtId="231" fontId="72" fillId="0" borderId="0"/>
    <xf numFmtId="231" fontId="72" fillId="0" borderId="0"/>
    <xf numFmtId="231" fontId="72" fillId="0" borderId="0"/>
    <xf numFmtId="231" fontId="72" fillId="0" borderId="0"/>
    <xf numFmtId="231" fontId="72" fillId="0" borderId="0"/>
    <xf numFmtId="231" fontId="72" fillId="0" borderId="0"/>
    <xf numFmtId="231" fontId="72" fillId="0" borderId="0"/>
    <xf numFmtId="231" fontId="72" fillId="0" borderId="0"/>
    <xf numFmtId="231" fontId="72" fillId="0" borderId="0"/>
    <xf numFmtId="231" fontId="72" fillId="0" borderId="0"/>
    <xf numFmtId="231" fontId="127"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128"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118"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118" fillId="0" borderId="0"/>
    <xf numFmtId="231" fontId="21" fillId="0" borderId="0"/>
    <xf numFmtId="231" fontId="21" fillId="0" borderId="0"/>
    <xf numFmtId="231" fontId="31" fillId="0" borderId="0"/>
    <xf numFmtId="231" fontId="31" fillId="0" borderId="0"/>
    <xf numFmtId="231" fontId="31"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129" fillId="0" borderId="0"/>
    <xf numFmtId="231" fontId="21" fillId="0" borderId="0"/>
    <xf numFmtId="231" fontId="21" fillId="0" borderId="0"/>
    <xf numFmtId="231" fontId="32" fillId="0" borderId="0"/>
    <xf numFmtId="231" fontId="21" fillId="0" borderId="0"/>
    <xf numFmtId="231" fontId="32" fillId="0" borderId="0"/>
    <xf numFmtId="231" fontId="21" fillId="0" borderId="0"/>
    <xf numFmtId="231" fontId="32" fillId="0" borderId="0"/>
    <xf numFmtId="231" fontId="21" fillId="0" borderId="0"/>
    <xf numFmtId="231" fontId="32" fillId="0" borderId="0"/>
    <xf numFmtId="231" fontId="21" fillId="0" borderId="0"/>
    <xf numFmtId="231" fontId="32" fillId="0" borderId="0"/>
    <xf numFmtId="231" fontId="21" fillId="0" borderId="0"/>
    <xf numFmtId="231" fontId="129" fillId="0" borderId="0"/>
    <xf numFmtId="231" fontId="21" fillId="0" borderId="0"/>
    <xf numFmtId="231" fontId="129" fillId="0" borderId="0"/>
    <xf numFmtId="231" fontId="21" fillId="0" borderId="0"/>
    <xf numFmtId="231" fontId="129" fillId="0" borderId="0"/>
    <xf numFmtId="231" fontId="21" fillId="0" borderId="0"/>
    <xf numFmtId="231" fontId="129" fillId="0" borderId="0"/>
    <xf numFmtId="231" fontId="21" fillId="0" borderId="0"/>
    <xf numFmtId="231" fontId="129"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129" fillId="0" borderId="0"/>
    <xf numFmtId="231" fontId="21" fillId="0" borderId="0"/>
    <xf numFmtId="231" fontId="129"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32" fillId="0" borderId="0"/>
    <xf numFmtId="231" fontId="21" fillId="0" borderId="0"/>
    <xf numFmtId="231" fontId="32" fillId="0" borderId="0"/>
    <xf numFmtId="231" fontId="21" fillId="0" borderId="0"/>
    <xf numFmtId="231" fontId="32" fillId="0" borderId="0"/>
    <xf numFmtId="231" fontId="21" fillId="0" borderId="0"/>
    <xf numFmtId="231" fontId="32" fillId="0" borderId="0"/>
    <xf numFmtId="231" fontId="21" fillId="0" borderId="0"/>
    <xf numFmtId="231" fontId="32" fillId="0" borderId="0"/>
    <xf numFmtId="231" fontId="21" fillId="0" borderId="0"/>
    <xf numFmtId="231" fontId="21" fillId="0" borderId="0"/>
    <xf numFmtId="231" fontId="129" fillId="0" borderId="0"/>
    <xf numFmtId="231" fontId="21" fillId="0" borderId="0"/>
    <xf numFmtId="231" fontId="129" fillId="0" borderId="0"/>
    <xf numFmtId="231" fontId="21" fillId="0" borderId="0"/>
    <xf numFmtId="231" fontId="129" fillId="0" borderId="0"/>
    <xf numFmtId="231" fontId="21" fillId="0" borderId="0"/>
    <xf numFmtId="231" fontId="129" fillId="0" borderId="0"/>
    <xf numFmtId="231" fontId="21" fillId="0" borderId="0"/>
    <xf numFmtId="231" fontId="129" fillId="0" borderId="0"/>
    <xf numFmtId="231" fontId="21" fillId="0" borderId="0"/>
    <xf numFmtId="231" fontId="129" fillId="0" borderId="0"/>
    <xf numFmtId="231" fontId="21" fillId="0" borderId="0"/>
    <xf numFmtId="231" fontId="129"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31" fillId="0" borderId="0"/>
    <xf numFmtId="231" fontId="21" fillId="0" borderId="0"/>
    <xf numFmtId="231" fontId="31" fillId="0" borderId="0"/>
    <xf numFmtId="231" fontId="21" fillId="0" borderId="0"/>
    <xf numFmtId="231" fontId="31" fillId="0" borderId="0"/>
    <xf numFmtId="231" fontId="21" fillId="0" borderId="0"/>
    <xf numFmtId="231" fontId="31" fillId="0" borderId="0"/>
    <xf numFmtId="231" fontId="21" fillId="0" borderId="0"/>
    <xf numFmtId="231" fontId="31" fillId="0" borderId="0"/>
    <xf numFmtId="231" fontId="21" fillId="0" borderId="0"/>
    <xf numFmtId="231" fontId="31" fillId="0" borderId="0"/>
    <xf numFmtId="231" fontId="21" fillId="0" borderId="0"/>
    <xf numFmtId="231" fontId="31" fillId="0" borderId="0"/>
    <xf numFmtId="231" fontId="21" fillId="0" borderId="0"/>
    <xf numFmtId="231" fontId="31" fillId="0" borderId="0"/>
    <xf numFmtId="231" fontId="21" fillId="0" borderId="0"/>
    <xf numFmtId="231" fontId="31" fillId="0" borderId="0"/>
    <xf numFmtId="231" fontId="21" fillId="0" borderId="0"/>
    <xf numFmtId="231" fontId="21" fillId="0" borderId="0"/>
    <xf numFmtId="231" fontId="2" fillId="0" borderId="0"/>
    <xf numFmtId="231" fontId="21" fillId="0" borderId="0"/>
    <xf numFmtId="231" fontId="31" fillId="0" borderId="0"/>
    <xf numFmtId="231" fontId="21" fillId="0" borderId="0"/>
    <xf numFmtId="231" fontId="31" fillId="0" borderId="0"/>
    <xf numFmtId="231" fontId="31" fillId="0" borderId="0"/>
    <xf numFmtId="231" fontId="21" fillId="0" borderId="0"/>
    <xf numFmtId="231" fontId="2" fillId="0" borderId="0"/>
    <xf numFmtId="231" fontId="2" fillId="0" borderId="0"/>
    <xf numFmtId="231" fontId="31" fillId="0" borderId="0"/>
    <xf numFmtId="231" fontId="21" fillId="0" borderId="0"/>
    <xf numFmtId="231" fontId="31" fillId="0" borderId="0"/>
    <xf numFmtId="231" fontId="21" fillId="0" borderId="0"/>
    <xf numFmtId="231" fontId="31" fillId="0" borderId="0"/>
    <xf numFmtId="231" fontId="21" fillId="0" borderId="0"/>
    <xf numFmtId="231" fontId="31" fillId="0" borderId="0"/>
    <xf numFmtId="231" fontId="21" fillId="0" borderId="0"/>
    <xf numFmtId="231" fontId="31" fillId="0" borderId="0"/>
    <xf numFmtId="231" fontId="21" fillId="0" borderId="0"/>
    <xf numFmtId="231" fontId="31" fillId="0" borderId="0"/>
    <xf numFmtId="231" fontId="21" fillId="0" borderId="0"/>
    <xf numFmtId="231" fontId="3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32" fillId="0" borderId="0"/>
    <xf numFmtId="231" fontId="21" fillId="0" borderId="0"/>
    <xf numFmtId="231" fontId="32" fillId="0" borderId="0"/>
    <xf numFmtId="231" fontId="21" fillId="0" borderId="0"/>
    <xf numFmtId="231" fontId="21" fillId="0" borderId="0"/>
    <xf numFmtId="231" fontId="32"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32" fillId="0" borderId="0"/>
    <xf numFmtId="231" fontId="21" fillId="0" borderId="0"/>
    <xf numFmtId="231" fontId="32" fillId="0" borderId="0"/>
    <xf numFmtId="231" fontId="32"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31" fillId="0" borderId="0"/>
    <xf numFmtId="231" fontId="31" fillId="0" borderId="0"/>
    <xf numFmtId="231" fontId="31" fillId="0" borderId="0"/>
    <xf numFmtId="231" fontId="21" fillId="0" borderId="0"/>
    <xf numFmtId="231" fontId="21" fillId="0" borderId="0"/>
    <xf numFmtId="231" fontId="31" fillId="0" borderId="0"/>
    <xf numFmtId="231" fontId="3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31"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1" fillId="0" borderId="0"/>
    <xf numFmtId="231" fontId="23" fillId="0" borderId="0"/>
    <xf numFmtId="231" fontId="21" fillId="0" borderId="0"/>
    <xf numFmtId="231" fontId="21"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129" fillId="0" borderId="0"/>
    <xf numFmtId="231" fontId="21" fillId="0" borderId="0"/>
    <xf numFmtId="231" fontId="129" fillId="0" borderId="0"/>
    <xf numFmtId="231" fontId="21" fillId="0" borderId="0"/>
    <xf numFmtId="231" fontId="129" fillId="0" borderId="0"/>
    <xf numFmtId="231" fontId="21" fillId="0" borderId="0"/>
    <xf numFmtId="231" fontId="129" fillId="0" borderId="0"/>
    <xf numFmtId="231" fontId="21" fillId="0" borderId="0"/>
    <xf numFmtId="231" fontId="129" fillId="0" borderId="0"/>
    <xf numFmtId="231" fontId="21" fillId="0" borderId="0"/>
    <xf numFmtId="231" fontId="129" fillId="0" borderId="0"/>
    <xf numFmtId="231" fontId="21" fillId="0" borderId="0"/>
    <xf numFmtId="231" fontId="129" fillId="0" borderId="0"/>
    <xf numFmtId="231" fontId="21" fillId="0" borderId="0"/>
    <xf numFmtId="231" fontId="129" fillId="0" borderId="0"/>
    <xf numFmtId="231" fontId="21" fillId="0" borderId="0"/>
    <xf numFmtId="231" fontId="31" fillId="0" borderId="0"/>
    <xf numFmtId="231" fontId="31" fillId="0" borderId="0"/>
    <xf numFmtId="231" fontId="31" fillId="0" borderId="0"/>
    <xf numFmtId="231" fontId="31" fillId="0" borderId="0"/>
    <xf numFmtId="231" fontId="21" fillId="0" borderId="0"/>
    <xf numFmtId="231" fontId="21" fillId="0" borderId="0"/>
    <xf numFmtId="231" fontId="21" fillId="0" borderId="0"/>
    <xf numFmtId="231" fontId="21" fillId="0" borderId="0"/>
    <xf numFmtId="231" fontId="31" fillId="0" borderId="0"/>
    <xf numFmtId="231" fontId="31"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1" fillId="0" borderId="0"/>
    <xf numFmtId="231" fontId="21" fillId="0" borderId="0"/>
    <xf numFmtId="231" fontId="3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3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1" fillId="0" borderId="0"/>
    <xf numFmtId="231" fontId="21" fillId="0" borderId="0"/>
    <xf numFmtId="231" fontId="21" fillId="0" borderId="0"/>
    <xf numFmtId="231" fontId="2" fillId="0" borderId="0"/>
    <xf numFmtId="231" fontId="31" fillId="0" borderId="0"/>
    <xf numFmtId="231" fontId="31" fillId="0" borderId="0"/>
    <xf numFmtId="231" fontId="31" fillId="0" borderId="0"/>
    <xf numFmtId="231" fontId="31" fillId="0" borderId="0"/>
    <xf numFmtId="231" fontId="31" fillId="0" borderId="0"/>
    <xf numFmtId="231" fontId="31" fillId="0" borderId="0"/>
    <xf numFmtId="231" fontId="21" fillId="0" borderId="0"/>
    <xf numFmtId="231" fontId="21"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130"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 fillId="0" borderId="0"/>
    <xf numFmtId="231" fontId="2" fillId="0" borderId="0"/>
    <xf numFmtId="231" fontId="21" fillId="0" borderId="0"/>
    <xf numFmtId="231" fontId="2" fillId="0" borderId="0"/>
    <xf numFmtId="231" fontId="2" fillId="0" borderId="0"/>
    <xf numFmtId="231" fontId="21" fillId="0" borderId="0"/>
    <xf numFmtId="231" fontId="21" fillId="0" borderId="0"/>
    <xf numFmtId="231" fontId="2" fillId="0" borderId="0"/>
    <xf numFmtId="231" fontId="2" fillId="0" borderId="0"/>
    <xf numFmtId="231" fontId="21" fillId="0" borderId="0"/>
    <xf numFmtId="231" fontId="2" fillId="0" borderId="0"/>
    <xf numFmtId="231" fontId="2" fillId="0" borderId="0"/>
    <xf numFmtId="231" fontId="21" fillId="0" borderId="0"/>
    <xf numFmtId="231" fontId="21" fillId="0" borderId="0"/>
    <xf numFmtId="231" fontId="2" fillId="0" borderId="0"/>
    <xf numFmtId="231" fontId="2" fillId="0" borderId="0"/>
    <xf numFmtId="231" fontId="21" fillId="0" borderId="0"/>
    <xf numFmtId="231" fontId="2" fillId="0" borderId="0"/>
    <xf numFmtId="231" fontId="2" fillId="0" borderId="0"/>
    <xf numFmtId="231" fontId="21" fillId="0" borderId="0"/>
    <xf numFmtId="231" fontId="21" fillId="0" borderId="0"/>
    <xf numFmtId="231" fontId="2" fillId="0" borderId="0"/>
    <xf numFmtId="231" fontId="2" fillId="0" borderId="0"/>
    <xf numFmtId="231" fontId="21" fillId="0" borderId="0"/>
    <xf numFmtId="231" fontId="2" fillId="0" borderId="0"/>
    <xf numFmtId="231" fontId="2" fillId="0" borderId="0"/>
    <xf numFmtId="231" fontId="21" fillId="0" borderId="0"/>
    <xf numFmtId="231" fontId="129" fillId="0" borderId="0"/>
    <xf numFmtId="231" fontId="31"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31" fillId="0" borderId="0"/>
    <xf numFmtId="231" fontId="31" fillId="0" borderId="0"/>
    <xf numFmtId="231" fontId="2" fillId="0" borderId="0"/>
    <xf numFmtId="231" fontId="2" fillId="0" borderId="0"/>
    <xf numFmtId="231" fontId="2" fillId="0" borderId="0"/>
    <xf numFmtId="231" fontId="31" fillId="0" borderId="0"/>
    <xf numFmtId="231" fontId="3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31" fillId="0" borderId="0"/>
    <xf numFmtId="231" fontId="21" fillId="0" borderId="0"/>
    <xf numFmtId="231" fontId="31" fillId="0" borderId="0"/>
    <xf numFmtId="231" fontId="31"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31" fillId="0" borderId="0"/>
    <xf numFmtId="231" fontId="21" fillId="0" borderId="0"/>
    <xf numFmtId="231" fontId="21" fillId="0" borderId="0"/>
    <xf numFmtId="231" fontId="31" fillId="0" borderId="0"/>
    <xf numFmtId="231" fontId="21" fillId="0" borderId="0"/>
    <xf numFmtId="231" fontId="31" fillId="0" borderId="0"/>
    <xf numFmtId="231" fontId="31" fillId="0" borderId="0"/>
    <xf numFmtId="231" fontId="21" fillId="0" borderId="0"/>
    <xf numFmtId="231" fontId="21" fillId="0" borderId="0"/>
    <xf numFmtId="231" fontId="31" fillId="0" borderId="0"/>
    <xf numFmtId="231" fontId="21" fillId="0" borderId="0"/>
    <xf numFmtId="231" fontId="31" fillId="0" borderId="0"/>
    <xf numFmtId="231" fontId="21" fillId="0" borderId="0"/>
    <xf numFmtId="231" fontId="129" fillId="0" borderId="0"/>
    <xf numFmtId="231" fontId="21" fillId="0" borderId="0"/>
    <xf numFmtId="231" fontId="21" fillId="0" borderId="0"/>
    <xf numFmtId="231" fontId="21" fillId="0" borderId="0"/>
    <xf numFmtId="231" fontId="21" fillId="0" borderId="0"/>
    <xf numFmtId="231" fontId="21" fillId="0" borderId="0"/>
    <xf numFmtId="231" fontId="3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31" fillId="0" borderId="0"/>
    <xf numFmtId="231" fontId="131" fillId="0" borderId="0"/>
    <xf numFmtId="231" fontId="131" fillId="0" borderId="0"/>
    <xf numFmtId="231" fontId="131" fillId="0" borderId="0"/>
    <xf numFmtId="231" fontId="131" fillId="0" borderId="0"/>
    <xf numFmtId="231" fontId="131" fillId="0" borderId="0"/>
    <xf numFmtId="231" fontId="131" fillId="0" borderId="0"/>
    <xf numFmtId="231" fontId="131" fillId="0" borderId="0"/>
    <xf numFmtId="231" fontId="21" fillId="0" borderId="0"/>
    <xf numFmtId="231" fontId="31" fillId="0" borderId="0"/>
    <xf numFmtId="231" fontId="131" fillId="0" borderId="0"/>
    <xf numFmtId="231" fontId="131" fillId="0" borderId="0"/>
    <xf numFmtId="231" fontId="31" fillId="0" borderId="0"/>
    <xf numFmtId="231" fontId="131" fillId="0" borderId="0"/>
    <xf numFmtId="231" fontId="131" fillId="0" borderId="0"/>
    <xf numFmtId="231" fontId="31" fillId="0" borderId="0"/>
    <xf numFmtId="231" fontId="21" fillId="0" borderId="0"/>
    <xf numFmtId="231" fontId="31" fillId="0" borderId="0"/>
    <xf numFmtId="231" fontId="21" fillId="0" borderId="0"/>
    <xf numFmtId="231" fontId="21" fillId="0" borderId="0"/>
    <xf numFmtId="231" fontId="21" fillId="0" borderId="0"/>
    <xf numFmtId="231" fontId="31" fillId="0" borderId="0"/>
    <xf numFmtId="231" fontId="21" fillId="0" borderId="0"/>
    <xf numFmtId="231" fontId="21" fillId="0" borderId="0"/>
    <xf numFmtId="231" fontId="21" fillId="0" borderId="0"/>
    <xf numFmtId="231" fontId="131" fillId="0" borderId="0"/>
    <xf numFmtId="231" fontId="21" fillId="0" borderId="0"/>
    <xf numFmtId="231" fontId="21" fillId="0" borderId="0"/>
    <xf numFmtId="231" fontId="21" fillId="0" borderId="0"/>
    <xf numFmtId="231" fontId="13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1" fillId="0" borderId="0"/>
    <xf numFmtId="231" fontId="2" fillId="0" borderId="0"/>
    <xf numFmtId="231" fontId="21" fillId="0" borderId="0"/>
    <xf numFmtId="231" fontId="2" fillId="0" borderId="0"/>
    <xf numFmtId="231" fontId="21"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31" fillId="0" borderId="0"/>
    <xf numFmtId="231" fontId="21" fillId="0" borderId="0"/>
    <xf numFmtId="231" fontId="31" fillId="0" borderId="0"/>
    <xf numFmtId="231" fontId="21" fillId="0" borderId="0"/>
    <xf numFmtId="231" fontId="31" fillId="0" borderId="0"/>
    <xf numFmtId="231" fontId="21" fillId="0" borderId="0"/>
    <xf numFmtId="231" fontId="21" fillId="0" borderId="0"/>
    <xf numFmtId="231" fontId="21" fillId="0" borderId="0"/>
    <xf numFmtId="231" fontId="21"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1" fillId="0" borderId="0"/>
    <xf numFmtId="231" fontId="21" fillId="0" borderId="0"/>
    <xf numFmtId="231" fontId="31" fillId="0" borderId="0"/>
    <xf numFmtId="231" fontId="21" fillId="0" borderId="0"/>
    <xf numFmtId="231" fontId="31" fillId="0" borderId="0"/>
    <xf numFmtId="231" fontId="21" fillId="0" borderId="0"/>
    <xf numFmtId="231" fontId="21" fillId="0" borderId="0"/>
    <xf numFmtId="231" fontId="21" fillId="0" borderId="0"/>
    <xf numFmtId="231" fontId="21" fillId="0" borderId="0"/>
    <xf numFmtId="231" fontId="21" fillId="0" borderId="0"/>
    <xf numFmtId="231" fontId="2" fillId="0" borderId="0"/>
    <xf numFmtId="231" fontId="2" fillId="0" borderId="0"/>
    <xf numFmtId="231" fontId="21" fillId="0" borderId="0"/>
    <xf numFmtId="231" fontId="2" fillId="0" borderId="0"/>
    <xf numFmtId="231" fontId="21" fillId="0" borderId="0"/>
    <xf numFmtId="231" fontId="21"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4" fontId="132" fillId="0" borderId="0" applyBorder="0">
      <alignment horizontal="left" vertical="center"/>
    </xf>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 fillId="11" borderId="12"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0" borderId="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0" borderId="0"/>
    <xf numFmtId="231" fontId="21" fillId="45" borderId="39" applyNumberFormat="0" applyFont="0" applyAlignment="0" applyProtection="0"/>
    <xf numFmtId="231" fontId="21" fillId="0" borderId="0"/>
    <xf numFmtId="231" fontId="21" fillId="45" borderId="39" applyNumberFormat="0" applyFont="0" applyAlignment="0" applyProtection="0"/>
    <xf numFmtId="231" fontId="21" fillId="0" borderId="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133" fillId="0" borderId="2"/>
    <xf numFmtId="260" fontId="134" fillId="0" borderId="0">
      <alignment horizontal="right"/>
    </xf>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61" fontId="21" fillId="0" borderId="33" applyBorder="0">
      <alignment horizontal="right" vertical="center"/>
    </xf>
    <xf numFmtId="231" fontId="21" fillId="0" borderId="0"/>
    <xf numFmtId="231" fontId="21" fillId="0" borderId="0"/>
    <xf numFmtId="231" fontId="135" fillId="0" borderId="0" applyNumberFormat="0" applyFill="0" applyBorder="0" applyAlignment="0" applyProtection="0"/>
    <xf numFmtId="231" fontId="21" fillId="0" borderId="0"/>
    <xf numFmtId="231" fontId="135" fillId="0" borderId="0" applyNumberFormat="0" applyFill="0" applyBorder="0" applyAlignment="0" applyProtection="0"/>
    <xf numFmtId="231" fontId="21" fillId="0" borderId="0"/>
    <xf numFmtId="231" fontId="135" fillId="0" borderId="0" applyNumberFormat="0" applyFill="0" applyBorder="0" applyAlignment="0" applyProtection="0"/>
    <xf numFmtId="231" fontId="135" fillId="0" borderId="0" applyNumberFormat="0" applyFill="0" applyBorder="0" applyAlignment="0" applyProtection="0"/>
    <xf numFmtId="231" fontId="133" fillId="0" borderId="0" applyNumberFormat="0" applyFill="0" applyBorder="0" applyAlignment="0" applyProtection="0"/>
    <xf numFmtId="231" fontId="21" fillId="0" borderId="0"/>
    <xf numFmtId="231" fontId="133" fillId="0" borderId="0" applyNumberFormat="0" applyFill="0" applyBorder="0" applyAlignment="0" applyProtection="0"/>
    <xf numFmtId="231" fontId="21" fillId="0" borderId="0"/>
    <xf numFmtId="231" fontId="133" fillId="0" borderId="0" applyNumberFormat="0" applyFill="0" applyBorder="0" applyAlignment="0" applyProtection="0"/>
    <xf numFmtId="231" fontId="133" fillId="0" borderId="0" applyNumberFormat="0" applyFill="0" applyBorder="0" applyAlignment="0" applyProtection="0"/>
    <xf numFmtId="231" fontId="21" fillId="0" borderId="0"/>
    <xf numFmtId="231" fontId="136" fillId="0" borderId="0" applyNumberFormat="0" applyFill="0" applyBorder="0" applyAlignment="0" applyProtection="0"/>
    <xf numFmtId="231" fontId="21" fillId="0" borderId="0"/>
    <xf numFmtId="231" fontId="137" fillId="0" borderId="0" applyNumberFormat="0" applyFill="0" applyBorder="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21" fillId="0" borderId="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21" fillId="0" borderId="0"/>
    <xf numFmtId="231" fontId="138" fillId="42" borderId="40" applyNumberFormat="0" applyAlignment="0" applyProtection="0"/>
    <xf numFmtId="231" fontId="21" fillId="0" borderId="0"/>
    <xf numFmtId="231" fontId="138" fillId="42" borderId="40" applyNumberFormat="0" applyAlignment="0" applyProtection="0"/>
    <xf numFmtId="231" fontId="21" fillId="0" borderId="0"/>
    <xf numFmtId="231" fontId="138" fillId="42" borderId="40" applyNumberFormat="0" applyAlignment="0" applyProtection="0"/>
    <xf numFmtId="231" fontId="138" fillId="42" borderId="40" applyNumberFormat="0" applyAlignment="0" applyProtection="0"/>
    <xf numFmtId="231" fontId="21" fillId="0" borderId="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21" fillId="0" borderId="0"/>
    <xf numFmtId="231" fontId="138" fillId="42" borderId="40" applyNumberFormat="0" applyAlignment="0" applyProtection="0"/>
    <xf numFmtId="231" fontId="21" fillId="0" borderId="0"/>
    <xf numFmtId="231" fontId="138" fillId="42" borderId="40" applyNumberFormat="0" applyAlignment="0" applyProtection="0"/>
    <xf numFmtId="231" fontId="21" fillId="0" borderId="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21" fillId="0" borderId="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21" fillId="0" borderId="0"/>
    <xf numFmtId="231" fontId="138" fillId="42" borderId="40" applyNumberFormat="0" applyAlignment="0" applyProtection="0"/>
    <xf numFmtId="231" fontId="21" fillId="0" borderId="0"/>
    <xf numFmtId="231" fontId="138" fillId="42" borderId="40" applyNumberFormat="0" applyAlignment="0" applyProtection="0"/>
    <xf numFmtId="231" fontId="21" fillId="0" borderId="0"/>
    <xf numFmtId="231" fontId="138" fillId="42" borderId="40" applyNumberFormat="0" applyAlignment="0" applyProtection="0"/>
    <xf numFmtId="231" fontId="138" fillId="42" borderId="40" applyNumberFormat="0" applyAlignment="0" applyProtection="0"/>
    <xf numFmtId="231" fontId="21" fillId="0" borderId="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21" fillId="0" borderId="0"/>
    <xf numFmtId="231" fontId="138" fillId="42" borderId="40" applyNumberFormat="0" applyAlignment="0" applyProtection="0"/>
    <xf numFmtId="231" fontId="21" fillId="0" borderId="0"/>
    <xf numFmtId="231" fontId="138" fillId="42" borderId="40" applyNumberFormat="0" applyAlignment="0" applyProtection="0"/>
    <xf numFmtId="231" fontId="21" fillId="0" borderId="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21" fillId="0" borderId="0"/>
    <xf numFmtId="40" fontId="139" fillId="82" borderId="0">
      <alignment horizontal="right"/>
    </xf>
    <xf numFmtId="231" fontId="21" fillId="0" borderId="0"/>
    <xf numFmtId="231" fontId="140" fillId="82" borderId="0">
      <alignment horizontal="right"/>
    </xf>
    <xf numFmtId="231" fontId="21" fillId="0" borderId="0"/>
    <xf numFmtId="231" fontId="21" fillId="0" borderId="0"/>
    <xf numFmtId="231" fontId="141" fillId="82" borderId="16"/>
    <xf numFmtId="231" fontId="141" fillId="82" borderId="16"/>
    <xf numFmtId="231" fontId="21" fillId="0" borderId="0"/>
    <xf numFmtId="231" fontId="141" fillId="0" borderId="0" applyBorder="0">
      <alignment horizontal="centerContinuous"/>
    </xf>
    <xf numFmtId="231" fontId="21" fillId="0" borderId="0"/>
    <xf numFmtId="231" fontId="142" fillId="0" borderId="0" applyBorder="0">
      <alignment horizontal="centerContinuous"/>
    </xf>
    <xf numFmtId="231" fontId="21" fillId="0" borderId="0"/>
    <xf numFmtId="231" fontId="21" fillId="0" borderId="0"/>
    <xf numFmtId="262" fontId="24" fillId="0" borderId="41" applyFont="0" applyFill="0" applyBorder="0" applyAlignment="0" applyProtection="0">
      <alignment horizontal="right"/>
    </xf>
    <xf numFmtId="262" fontId="24" fillId="0" borderId="41" applyFont="0" applyFill="0" applyBorder="0" applyAlignment="0" applyProtection="0">
      <alignment horizontal="right"/>
    </xf>
    <xf numFmtId="263" fontId="56" fillId="0" borderId="41" applyFont="0" applyFill="0" applyBorder="0" applyAlignment="0" applyProtection="0">
      <alignment horizontal="right"/>
    </xf>
    <xf numFmtId="263" fontId="56" fillId="0" borderId="41" applyFont="0" applyFill="0" applyBorder="0" applyAlignment="0" applyProtection="0">
      <alignment horizontal="right"/>
    </xf>
    <xf numFmtId="231" fontId="21" fillId="0" borderId="0"/>
    <xf numFmtId="231" fontId="21" fillId="0" borderId="0"/>
    <xf numFmtId="231" fontId="21" fillId="0" borderId="0" applyFont="0" applyFill="0" applyBorder="0" applyAlignment="0" applyProtection="0"/>
    <xf numFmtId="264" fontId="21" fillId="0" borderId="0" applyFont="0" applyFill="0" applyBorder="0" applyAlignment="0" applyProtection="0"/>
    <xf numFmtId="231" fontId="21" fillId="0" borderId="0"/>
    <xf numFmtId="231" fontId="21" fillId="0" borderId="0"/>
    <xf numFmtId="231" fontId="21" fillId="0" borderId="0" applyFont="0" applyFill="0" applyBorder="0" applyAlignment="0" applyProtection="0"/>
    <xf numFmtId="265" fontId="21" fillId="0" borderId="0" applyFont="0" applyFill="0" applyBorder="0" applyAlignment="0" applyProtection="0"/>
    <xf numFmtId="203" fontId="21" fillId="0" borderId="0" applyFont="0" applyFill="0" applyBorder="0" applyAlignment="0" applyProtection="0"/>
    <xf numFmtId="203" fontId="21" fillId="0" borderId="0" applyFont="0" applyFill="0" applyBorder="0" applyAlignment="0" applyProtection="0"/>
    <xf numFmtId="203" fontId="21" fillId="0" borderId="0" applyFont="0" applyFill="0" applyBorder="0" applyAlignment="0" applyProtection="0"/>
    <xf numFmtId="203" fontId="21" fillId="0" borderId="0" applyFont="0" applyFill="0" applyBorder="0" applyAlignment="0" applyProtection="0"/>
    <xf numFmtId="203" fontId="21" fillId="0" borderId="0" applyFont="0" applyFill="0" applyBorder="0" applyAlignment="0" applyProtection="0"/>
    <xf numFmtId="203" fontId="21" fillId="0" borderId="0" applyFont="0" applyFill="0" applyBorder="0" applyAlignment="0" applyProtection="0"/>
    <xf numFmtId="203" fontId="21" fillId="0" borderId="0" applyFont="0" applyFill="0" applyBorder="0" applyAlignment="0" applyProtection="0"/>
    <xf numFmtId="203" fontId="21" fillId="0" borderId="0" applyFont="0" applyFill="0" applyBorder="0" applyAlignment="0" applyProtection="0"/>
    <xf numFmtId="203" fontId="21" fillId="0" borderId="0" applyFont="0" applyFill="0" applyBorder="0" applyAlignment="0" applyProtection="0"/>
    <xf numFmtId="203" fontId="21" fillId="0" borderId="0" applyFont="0" applyFill="0" applyBorder="0" applyAlignment="0" applyProtection="0"/>
    <xf numFmtId="203" fontId="21" fillId="0" borderId="0" applyFont="0" applyFill="0" applyBorder="0" applyAlignment="0" applyProtection="0"/>
    <xf numFmtId="203" fontId="21" fillId="0" borderId="0" applyFont="0" applyFill="0" applyBorder="0" applyAlignment="0" applyProtection="0"/>
    <xf numFmtId="203" fontId="21" fillId="0" borderId="0" applyFont="0" applyFill="0" applyBorder="0" applyAlignment="0" applyProtection="0"/>
    <xf numFmtId="266" fontId="21" fillId="0" borderId="0" applyFont="0" applyFill="0" applyBorder="0" applyAlignment="0" applyProtection="0"/>
    <xf numFmtId="266" fontId="21" fillId="0" borderId="0" applyFont="0" applyFill="0" applyBorder="0" applyAlignment="0" applyProtection="0"/>
    <xf numFmtId="266" fontId="21" fillId="0" borderId="0" applyFont="0" applyFill="0" applyBorder="0" applyAlignment="0" applyProtection="0"/>
    <xf numFmtId="266" fontId="21" fillId="0" borderId="0" applyFont="0" applyFill="0" applyBorder="0" applyAlignment="0" applyProtection="0"/>
    <xf numFmtId="266" fontId="21" fillId="0" borderId="0" applyFont="0" applyFill="0" applyBorder="0" applyAlignment="0" applyProtection="0"/>
    <xf numFmtId="266" fontId="21" fillId="0" borderId="0" applyFont="0" applyFill="0" applyBorder="0" applyAlignment="0" applyProtection="0"/>
    <xf numFmtId="266" fontId="21" fillId="0" borderId="0" applyFont="0" applyFill="0" applyBorder="0" applyAlignment="0" applyProtection="0"/>
    <xf numFmtId="266" fontId="21" fillId="0" borderId="0" applyFont="0" applyFill="0" applyBorder="0" applyAlignment="0" applyProtection="0"/>
    <xf numFmtId="266" fontId="21" fillId="0" borderId="0" applyFont="0" applyFill="0" applyBorder="0" applyAlignment="0" applyProtection="0"/>
    <xf numFmtId="266" fontId="21" fillId="0" borderId="0" applyFont="0" applyFill="0" applyBorder="0" applyAlignment="0" applyProtection="0"/>
    <xf numFmtId="266" fontId="21" fillId="0" borderId="0" applyFont="0" applyFill="0" applyBorder="0" applyAlignment="0" applyProtection="0"/>
    <xf numFmtId="266" fontId="21" fillId="0" borderId="0" applyFont="0" applyFill="0" applyBorder="0" applyAlignment="0" applyProtection="0"/>
    <xf numFmtId="266" fontId="21" fillId="0" borderId="0" applyFont="0" applyFill="0" applyBorder="0" applyAlignment="0" applyProtection="0"/>
    <xf numFmtId="10" fontId="21" fillId="0" borderId="0" applyFont="0" applyFill="0" applyBorder="0" applyAlignment="0" applyProtection="0"/>
    <xf numFmtId="10" fontId="21" fillId="0" borderId="0" applyFont="0" applyFill="0" applyBorder="0" applyAlignment="0" applyProtection="0"/>
    <xf numFmtId="10" fontId="21" fillId="0" borderId="0" applyFont="0" applyFill="0" applyBorder="0" applyAlignment="0" applyProtection="0"/>
    <xf numFmtId="10" fontId="21" fillId="0" borderId="0" applyFont="0" applyFill="0" applyBorder="0" applyAlignment="0" applyProtection="0"/>
    <xf numFmtId="10" fontId="21" fillId="0" borderId="0" applyFont="0" applyFill="0" applyBorder="0" applyAlignment="0" applyProtection="0"/>
    <xf numFmtId="10" fontId="21" fillId="0" borderId="0" applyFont="0" applyFill="0" applyBorder="0" applyAlignment="0" applyProtection="0"/>
    <xf numFmtId="10" fontId="21" fillId="0" borderId="0" applyFont="0" applyFill="0" applyBorder="0" applyAlignment="0" applyProtection="0"/>
    <xf numFmtId="10" fontId="21" fillId="0" borderId="0" applyFont="0" applyFill="0" applyBorder="0" applyAlignment="0" applyProtection="0"/>
    <xf numFmtId="10" fontId="21" fillId="0" borderId="0" applyFont="0" applyFill="0" applyBorder="0" applyAlignment="0" applyProtection="0"/>
    <xf numFmtId="10" fontId="21" fillId="0" borderId="0" applyFont="0" applyFill="0" applyBorder="0" applyAlignment="0" applyProtection="0"/>
    <xf numFmtId="10" fontId="21" fillId="0" borderId="0" applyFont="0" applyFill="0" applyBorder="0" applyAlignment="0" applyProtection="0"/>
    <xf numFmtId="10" fontId="21" fillId="0" borderId="0" applyFont="0" applyFill="0" applyBorder="0" applyAlignment="0" applyProtection="0"/>
    <xf numFmtId="10" fontId="21" fillId="0" borderId="0" applyFont="0" applyFill="0" applyBorder="0" applyAlignment="0" applyProtection="0"/>
    <xf numFmtId="231" fontId="21" fillId="0" borderId="0"/>
    <xf numFmtId="231" fontId="21" fillId="0" borderId="0"/>
    <xf numFmtId="231" fontId="21" fillId="0" borderId="0" applyFont="0" applyFill="0" applyBorder="0" applyAlignment="0" applyProtection="0"/>
    <xf numFmtId="267" fontId="21" fillId="0" borderId="0" applyFont="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9" fontId="32" fillId="0" borderId="0" applyFont="0" applyFill="0" applyBorder="0" applyAlignment="0" applyProtection="0"/>
    <xf numFmtId="231" fontId="21" fillId="0" borderId="0"/>
    <xf numFmtId="9" fontId="32" fillId="0" borderId="0" applyFont="0" applyFill="0" applyBorder="0" applyAlignment="0" applyProtection="0"/>
    <xf numFmtId="9" fontId="32" fillId="0" borderId="0" applyFont="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9" fontId="21" fillId="0" borderId="0" applyFill="0" applyBorder="0" applyAlignment="0"/>
    <xf numFmtId="9" fontId="21" fillId="0" borderId="0" applyFill="0" applyBorder="0" applyAlignment="0"/>
    <xf numFmtId="9" fontId="21" fillId="0" borderId="0" applyFill="0" applyBorder="0" applyAlignment="0"/>
    <xf numFmtId="9" fontId="21" fillId="0" borderId="0" applyFill="0" applyBorder="0" applyAlignment="0"/>
    <xf numFmtId="9" fontId="21" fillId="0" borderId="0" applyFill="0" applyBorder="0" applyAlignment="0"/>
    <xf numFmtId="9" fontId="21" fillId="0" borderId="0" applyFill="0" applyBorder="0" applyAlignment="0"/>
    <xf numFmtId="9" fontId="21" fillId="0" borderId="0" applyFill="0" applyBorder="0" applyAlignment="0"/>
    <xf numFmtId="9" fontId="21" fillId="0" borderId="0" applyFill="0" applyBorder="0" applyAlignment="0"/>
    <xf numFmtId="9" fontId="21" fillId="0" borderId="0" applyFill="0" applyBorder="0" applyAlignment="0"/>
    <xf numFmtId="9" fontId="21" fillId="0" borderId="0" applyFill="0" applyBorder="0" applyAlignment="0"/>
    <xf numFmtId="9" fontId="21" fillId="0" borderId="0" applyFill="0" applyBorder="0" applyAlignment="0"/>
    <xf numFmtId="9" fontId="21" fillId="0" borderId="0" applyFill="0" applyBorder="0" applyAlignment="0"/>
    <xf numFmtId="9" fontId="21" fillId="0" borderId="0" applyFill="0" applyBorder="0" applyAlignment="0"/>
    <xf numFmtId="231" fontId="39" fillId="0" borderId="0"/>
    <xf numFmtId="231" fontId="21" fillId="0" borderId="0"/>
    <xf numFmtId="231" fontId="21" fillId="0" borderId="0"/>
    <xf numFmtId="231" fontId="39" fillId="0" borderId="0"/>
    <xf numFmtId="231" fontId="21" fillId="0" borderId="0"/>
    <xf numFmtId="231" fontId="39" fillId="0" borderId="0"/>
    <xf numFmtId="231" fontId="39" fillId="0" borderId="0"/>
    <xf numFmtId="231" fontId="21" fillId="0" borderId="0"/>
    <xf numFmtId="231" fontId="39" fillId="0" borderId="0"/>
    <xf numFmtId="231" fontId="21" fillId="0" borderId="0"/>
    <xf numFmtId="231" fontId="39" fillId="0" borderId="0"/>
    <xf numFmtId="231" fontId="39" fillId="0" borderId="0"/>
    <xf numFmtId="231" fontId="21" fillId="0" borderId="0"/>
    <xf numFmtId="9" fontId="21" fillId="0" borderId="0" applyFont="0" applyFill="0" applyBorder="0" applyAlignment="0" applyProtection="0"/>
    <xf numFmtId="9" fontId="2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1" fillId="0" borderId="0" applyFont="0" applyFill="0" applyBorder="0" applyAlignment="0" applyProtection="0"/>
    <xf numFmtId="269" fontId="21" fillId="0" borderId="0">
      <protection locked="0"/>
    </xf>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231" fontId="21" fillId="0" borderId="0"/>
    <xf numFmtId="269" fontId="21" fillId="0" borderId="0">
      <protection locked="0"/>
    </xf>
    <xf numFmtId="269" fontId="21" fillId="0" borderId="0">
      <protection locked="0"/>
    </xf>
    <xf numFmtId="217" fontId="80" fillId="0" borderId="0">
      <protection locked="0"/>
    </xf>
    <xf numFmtId="269" fontId="21" fillId="0" borderId="0">
      <protection locked="0"/>
    </xf>
    <xf numFmtId="269" fontId="21" fillId="0" borderId="0">
      <protection locked="0"/>
    </xf>
    <xf numFmtId="269" fontId="21" fillId="0" borderId="0">
      <protection locked="0"/>
    </xf>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1" fillId="0" borderId="0" applyFont="0" applyFill="0" applyBorder="0" applyAlignment="0" applyProtection="0"/>
    <xf numFmtId="9" fontId="2"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11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231" fontId="21" fillId="0" borderId="0"/>
    <xf numFmtId="9" fontId="31" fillId="0" borderId="0" applyFont="0" applyFill="0" applyBorder="0" applyAlignment="0" applyProtection="0"/>
    <xf numFmtId="9" fontId="31" fillId="0" borderId="0" applyFont="0" applyFill="0" applyBorder="0" applyAlignment="0" applyProtection="0"/>
    <xf numFmtId="9" fontId="21" fillId="0" borderId="0" applyFont="0" applyFill="0" applyBorder="0" applyAlignment="0" applyProtection="0"/>
    <xf numFmtId="9" fontId="31" fillId="0" borderId="0" applyFont="0" applyFill="0" applyBorder="0" applyAlignment="0" applyProtection="0"/>
    <xf numFmtId="9" fontId="21" fillId="0" borderId="0" applyFont="0" applyFill="0" applyBorder="0" applyAlignment="0" applyProtection="0"/>
    <xf numFmtId="231" fontId="21" fillId="0" borderId="0"/>
    <xf numFmtId="9" fontId="2" fillId="0" borderId="0" applyFont="0" applyFill="0" applyBorder="0" applyAlignment="0" applyProtection="0"/>
    <xf numFmtId="9" fontId="2" fillId="0" borderId="0" applyFont="0" applyFill="0" applyBorder="0" applyAlignment="0" applyProtection="0"/>
    <xf numFmtId="9" fontId="21" fillId="0" borderId="0" applyFont="0" applyFill="0" applyBorder="0" applyAlignment="0" applyProtection="0"/>
    <xf numFmtId="9" fontId="2"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231" fontId="21" fillId="0" borderId="0"/>
    <xf numFmtId="9" fontId="31" fillId="0" borderId="0" applyFont="0" applyFill="0" applyBorder="0" applyAlignment="0" applyProtection="0"/>
    <xf numFmtId="9" fontId="31" fillId="0" borderId="0" applyFont="0" applyFill="0" applyBorder="0" applyAlignment="0" applyProtection="0"/>
    <xf numFmtId="9" fontId="21" fillId="0" borderId="0" applyFont="0" applyFill="0" applyBorder="0" applyAlignment="0" applyProtection="0"/>
    <xf numFmtId="9" fontId="3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3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231" fontId="21" fillId="0" borderId="0"/>
    <xf numFmtId="9" fontId="31" fillId="0" borderId="0" applyFont="0" applyFill="0" applyBorder="0" applyAlignment="0" applyProtection="0"/>
    <xf numFmtId="231" fontId="21" fillId="0" borderId="0"/>
    <xf numFmtId="9" fontId="31" fillId="0" borderId="0" applyFont="0" applyFill="0" applyBorder="0" applyAlignment="0" applyProtection="0"/>
    <xf numFmtId="9" fontId="31" fillId="0" borderId="0" applyFont="0" applyFill="0" applyBorder="0" applyAlignment="0" applyProtection="0"/>
    <xf numFmtId="9" fontId="21" fillId="0" borderId="0" applyFont="0" applyFill="0" applyBorder="0" applyAlignment="0" applyProtection="0"/>
    <xf numFmtId="9" fontId="3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231" fontId="21" fillId="0" borderId="0"/>
    <xf numFmtId="231" fontId="21" fillId="0" borderId="0"/>
    <xf numFmtId="231" fontId="21" fillId="0" borderId="0"/>
    <xf numFmtId="9" fontId="2" fillId="0" borderId="0" applyFont="0" applyFill="0" applyBorder="0" applyAlignment="0" applyProtection="0"/>
    <xf numFmtId="9" fontId="2" fillId="0" borderId="0" applyFont="0" applyFill="0" applyBorder="0" applyAlignment="0" applyProtection="0"/>
    <xf numFmtId="231" fontId="21" fillId="0" borderId="0"/>
    <xf numFmtId="231" fontId="21" fillId="0" borderId="0"/>
    <xf numFmtId="9" fontId="2" fillId="0" borderId="0" applyFont="0" applyFill="0" applyBorder="0" applyAlignment="0" applyProtection="0"/>
    <xf numFmtId="9" fontId="2" fillId="0" borderId="0" applyFont="0" applyFill="0" applyBorder="0" applyAlignment="0" applyProtection="0"/>
    <xf numFmtId="231" fontId="21" fillId="0" borderId="0"/>
    <xf numFmtId="9" fontId="2" fillId="0" borderId="0" applyFont="0" applyFill="0" applyBorder="0" applyAlignment="0" applyProtection="0"/>
    <xf numFmtId="9" fontId="2" fillId="0" borderId="0" applyFont="0" applyFill="0" applyBorder="0" applyAlignment="0" applyProtection="0"/>
    <xf numFmtId="9" fontId="32" fillId="0" borderId="0" applyFont="0" applyFill="0" applyBorder="0" applyAlignment="0" applyProtection="0"/>
    <xf numFmtId="9" fontId="21" fillId="0" borderId="0" applyFont="0" applyFill="0" applyBorder="0" applyAlignment="0" applyProtection="0"/>
    <xf numFmtId="231" fontId="21" fillId="0" borderId="0"/>
    <xf numFmtId="9" fontId="21" fillId="0" borderId="0" applyFont="0" applyFill="0" applyBorder="0" applyAlignment="0" applyProtection="0"/>
    <xf numFmtId="9" fontId="32" fillId="0" borderId="0" applyFont="0" applyFill="0" applyBorder="0" applyAlignment="0" applyProtection="0"/>
    <xf numFmtId="9" fontId="21" fillId="0" borderId="0" applyFont="0" applyFill="0" applyBorder="0" applyAlignment="0" applyProtection="0"/>
    <xf numFmtId="9" fontId="32" fillId="0" borderId="0" applyFont="0" applyFill="0" applyBorder="0" applyAlignment="0" applyProtection="0"/>
    <xf numFmtId="9" fontId="21" fillId="0" borderId="0" applyFont="0" applyFill="0" applyBorder="0" applyAlignment="0" applyProtection="0"/>
    <xf numFmtId="9" fontId="32" fillId="0" borderId="0" applyFont="0" applyFill="0" applyBorder="0" applyAlignment="0" applyProtection="0"/>
    <xf numFmtId="9" fontId="21" fillId="0" borderId="0" applyFont="0" applyFill="0" applyBorder="0" applyAlignment="0" applyProtection="0"/>
    <xf numFmtId="9" fontId="32" fillId="0" borderId="0" applyFont="0" applyFill="0" applyBorder="0" applyAlignment="0" applyProtection="0"/>
    <xf numFmtId="9" fontId="21" fillId="0" borderId="0" applyFont="0" applyFill="0" applyBorder="0" applyAlignment="0" applyProtection="0"/>
    <xf numFmtId="9" fontId="32"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31" fillId="0" borderId="0" applyFont="0" applyFill="0" applyBorder="0" applyAlignment="0" applyProtection="0"/>
    <xf numFmtId="9" fontId="21" fillId="0" borderId="0" applyFont="0" applyFill="0" applyBorder="0" applyAlignment="0" applyProtection="0"/>
    <xf numFmtId="9" fontId="32" fillId="0" borderId="0" applyFont="0" applyFill="0" applyBorder="0" applyAlignment="0" applyProtection="0"/>
    <xf numFmtId="9" fontId="21" fillId="0" borderId="0" applyFont="0" applyFill="0" applyBorder="0" applyAlignment="0" applyProtection="0"/>
    <xf numFmtId="9" fontId="32"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32"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32" fillId="0" borderId="0" applyFont="0" applyFill="0" applyBorder="0" applyAlignment="0" applyProtection="0"/>
    <xf numFmtId="9" fontId="21"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21"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21" fillId="0" borderId="0" applyFont="0" applyFill="0" applyBorder="0" applyAlignment="0" applyProtection="0"/>
    <xf numFmtId="9" fontId="32"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32"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32" fillId="0" borderId="0" applyFont="0" applyFill="0" applyBorder="0" applyAlignment="0" applyProtection="0"/>
    <xf numFmtId="9" fontId="21"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21" fillId="0" borderId="0" applyFont="0" applyFill="0" applyBorder="0" applyAlignment="0" applyProtection="0"/>
    <xf numFmtId="9" fontId="32" fillId="0" borderId="0" applyFont="0" applyFill="0" applyBorder="0" applyAlignment="0" applyProtection="0"/>
    <xf numFmtId="9" fontId="2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21" fillId="0" borderId="0" applyFont="0" applyFill="0" applyBorder="0" applyAlignment="0" applyProtection="0"/>
    <xf numFmtId="9" fontId="32"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32"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2" fillId="0" borderId="0" applyFont="0" applyFill="0" applyBorder="0" applyAlignment="0" applyProtection="0"/>
    <xf numFmtId="9" fontId="31" fillId="0" borderId="0" applyFont="0" applyFill="0" applyBorder="0" applyAlignment="0" applyProtection="0"/>
    <xf numFmtId="9" fontId="21"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32"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32" fillId="0" borderId="0" applyFont="0" applyFill="0" applyBorder="0" applyAlignment="0" applyProtection="0"/>
    <xf numFmtId="9" fontId="21" fillId="0" borderId="0" applyFont="0" applyFill="0" applyBorder="0" applyAlignment="0" applyProtection="0"/>
    <xf numFmtId="9" fontId="32" fillId="0" borderId="0" applyFont="0" applyFill="0" applyBorder="0" applyAlignment="0" applyProtection="0"/>
    <xf numFmtId="9" fontId="21" fillId="0" borderId="0" applyFont="0" applyFill="0" applyBorder="0" applyAlignment="0" applyProtection="0"/>
    <xf numFmtId="9" fontId="32" fillId="0" borderId="0" applyFont="0" applyFill="0" applyBorder="0" applyAlignment="0" applyProtection="0"/>
    <xf numFmtId="9" fontId="21" fillId="0" borderId="0" applyFont="0" applyFill="0" applyBorder="0" applyAlignment="0" applyProtection="0"/>
    <xf numFmtId="9" fontId="32" fillId="0" borderId="0" applyFont="0" applyFill="0" applyBorder="0" applyAlignment="0" applyProtection="0"/>
    <xf numFmtId="9" fontId="21" fillId="0" borderId="0" applyFont="0" applyFill="0" applyBorder="0" applyAlignment="0" applyProtection="0"/>
    <xf numFmtId="9" fontId="2"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57"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231" fontId="21" fillId="0" borderId="0"/>
    <xf numFmtId="231" fontId="21" fillId="0" borderId="0"/>
    <xf numFmtId="231" fontId="21" fillId="0" borderId="0"/>
    <xf numFmtId="231" fontId="21" fillId="0" borderId="0"/>
    <xf numFmtId="9" fontId="2" fillId="0" borderId="0" applyFont="0" applyFill="0" applyBorder="0" applyAlignment="0" applyProtection="0"/>
    <xf numFmtId="9" fontId="2" fillId="0" borderId="0" applyFont="0" applyFill="0" applyBorder="0" applyAlignment="0" applyProtection="0"/>
    <xf numFmtId="231" fontId="21" fillId="0" borderId="0"/>
    <xf numFmtId="9" fontId="2" fillId="0" borderId="0" applyFont="0" applyFill="0" applyBorder="0" applyAlignment="0" applyProtection="0"/>
    <xf numFmtId="9" fontId="2" fillId="0" borderId="0" applyFont="0" applyFill="0" applyBorder="0" applyAlignment="0" applyProtection="0"/>
    <xf numFmtId="231" fontId="21" fillId="0" borderId="0"/>
    <xf numFmtId="231" fontId="21" fillId="0" borderId="0"/>
    <xf numFmtId="9" fontId="2" fillId="0" borderId="0" applyFont="0" applyFill="0" applyBorder="0" applyAlignment="0" applyProtection="0"/>
    <xf numFmtId="9" fontId="2" fillId="0" borderId="0" applyFont="0" applyFill="0" applyBorder="0" applyAlignment="0" applyProtection="0"/>
    <xf numFmtId="231" fontId="21" fillId="0" borderId="0"/>
    <xf numFmtId="9" fontId="2" fillId="0" borderId="0" applyFont="0" applyFill="0" applyBorder="0" applyAlignment="0" applyProtection="0"/>
    <xf numFmtId="9" fontId="2" fillId="0" borderId="0" applyFont="0" applyFill="0" applyBorder="0" applyAlignment="0" applyProtection="0"/>
    <xf numFmtId="231" fontId="21" fillId="0" borderId="0"/>
    <xf numFmtId="231" fontId="21" fillId="0" borderId="0"/>
    <xf numFmtId="9" fontId="2" fillId="0" borderId="0" applyFont="0" applyFill="0" applyBorder="0" applyAlignment="0" applyProtection="0"/>
    <xf numFmtId="9" fontId="2" fillId="0" borderId="0" applyFont="0" applyFill="0" applyBorder="0" applyAlignment="0" applyProtection="0"/>
    <xf numFmtId="231" fontId="21" fillId="0" borderId="0"/>
    <xf numFmtId="9" fontId="2" fillId="0" borderId="0" applyFont="0" applyFill="0" applyBorder="0" applyAlignment="0" applyProtection="0"/>
    <xf numFmtId="9" fontId="2"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31" fillId="0" borderId="0" applyFont="0" applyFill="0" applyBorder="0" applyAlignment="0" applyProtection="0"/>
    <xf numFmtId="9" fontId="2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31" fillId="0" borderId="0" applyFont="0" applyFill="0" applyBorder="0" applyAlignment="0" applyProtection="0"/>
    <xf numFmtId="231" fontId="21" fillId="0" borderId="0"/>
    <xf numFmtId="9" fontId="21" fillId="0" borderId="0" applyFont="0" applyFill="0" applyBorder="0" applyAlignment="0" applyProtection="0"/>
    <xf numFmtId="9" fontId="2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2"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1" fillId="0" borderId="0" applyFont="0" applyFill="0" applyBorder="0" applyAlignment="0" applyProtection="0"/>
    <xf numFmtId="231" fontId="21" fillId="0" borderId="0"/>
    <xf numFmtId="9" fontId="31" fillId="0" borderId="0" applyFont="0" applyFill="0" applyBorder="0" applyAlignment="0" applyProtection="0"/>
    <xf numFmtId="9" fontId="3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1" fillId="0" borderId="0" applyFont="0" applyFill="0" applyBorder="0" applyAlignment="0" applyProtection="0"/>
    <xf numFmtId="9" fontId="31" fillId="0" borderId="0" applyFont="0" applyFill="0" applyBorder="0" applyAlignment="0" applyProtection="0"/>
    <xf numFmtId="9" fontId="2"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1" fillId="0" borderId="0" applyFont="0" applyFill="0" applyBorder="0" applyAlignment="0" applyProtection="0"/>
    <xf numFmtId="231" fontId="21" fillId="0" borderId="0"/>
    <xf numFmtId="231" fontId="21" fillId="0" borderId="0"/>
    <xf numFmtId="9" fontId="2" fillId="0" borderId="0" applyFont="0" applyFill="0" applyBorder="0" applyAlignment="0" applyProtection="0"/>
    <xf numFmtId="9" fontId="2" fillId="0" borderId="0" applyFont="0" applyFill="0" applyBorder="0" applyAlignment="0" applyProtection="0"/>
    <xf numFmtId="231" fontId="21"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1" fillId="0" borderId="0" applyFont="0" applyFill="0" applyBorder="0" applyAlignment="0" applyProtection="0"/>
    <xf numFmtId="231" fontId="21" fillId="0" borderId="0"/>
    <xf numFmtId="9" fontId="2" fillId="0" borderId="0" applyFont="0" applyFill="0" applyBorder="0" applyAlignment="0" applyProtection="0"/>
    <xf numFmtId="9" fontId="2" fillId="0" borderId="0" applyFont="0" applyFill="0" applyBorder="0" applyAlignment="0" applyProtection="0"/>
    <xf numFmtId="9" fontId="21" fillId="0" borderId="0" applyFont="0" applyFill="0" applyBorder="0" applyAlignment="0" applyProtection="0"/>
    <xf numFmtId="9" fontId="2"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231" fontId="21" fillId="0" borderId="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200" fontId="58" fillId="0" borderId="0" applyFill="0" applyBorder="0" applyAlignment="0"/>
    <xf numFmtId="200" fontId="58"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0" fontId="58" fillId="0" borderId="0" applyFill="0" applyBorder="0" applyAlignment="0"/>
    <xf numFmtId="200" fontId="58" fillId="0" borderId="0" applyFill="0" applyBorder="0" applyAlignment="0"/>
    <xf numFmtId="231" fontId="143" fillId="0" borderId="3"/>
    <xf numFmtId="231" fontId="21" fillId="0" borderId="0"/>
    <xf numFmtId="231" fontId="57" fillId="0" borderId="0" applyNumberFormat="0" applyFont="0" applyFill="0" applyBorder="0" applyAlignment="0" applyProtection="0">
      <alignment horizontal="left"/>
    </xf>
    <xf numFmtId="231" fontId="21" fillId="0" borderId="0"/>
    <xf numFmtId="4" fontId="57" fillId="0" borderId="0" applyFont="0" applyFill="0" applyBorder="0" applyAlignment="0" applyProtection="0"/>
    <xf numFmtId="231" fontId="21" fillId="0" borderId="0"/>
    <xf numFmtId="231" fontId="21" fillId="0" borderId="0"/>
    <xf numFmtId="231" fontId="21" fillId="0" borderId="0"/>
    <xf numFmtId="231" fontId="144" fillId="0" borderId="17">
      <alignment horizontal="center"/>
    </xf>
    <xf numFmtId="231" fontId="144" fillId="0" borderId="17">
      <alignment horizontal="center"/>
    </xf>
    <xf numFmtId="231" fontId="144" fillId="0" borderId="17">
      <alignment horizontal="center"/>
    </xf>
    <xf numFmtId="243" fontId="21" fillId="0" borderId="0" applyFill="0" applyBorder="0" applyAlignment="0" applyProtection="0"/>
    <xf numFmtId="39" fontId="21" fillId="0" borderId="0" applyFill="0" applyBorder="0" applyAlignment="0" applyProtection="0"/>
    <xf numFmtId="243" fontId="21" fillId="0" borderId="0" applyFill="0" applyBorder="0" applyAlignment="0" applyProtection="0"/>
    <xf numFmtId="243" fontId="21" fillId="0" borderId="0" applyFill="0" applyBorder="0" applyAlignment="0" applyProtection="0"/>
    <xf numFmtId="243" fontId="21" fillId="0" borderId="0" applyFill="0" applyBorder="0" applyAlignment="0" applyProtection="0"/>
    <xf numFmtId="243" fontId="38" fillId="0" borderId="0" applyFill="0" applyBorder="0" applyAlignment="0" applyProtection="0"/>
    <xf numFmtId="243" fontId="21" fillId="0" borderId="0" applyFill="0" applyBorder="0" applyAlignment="0" applyProtection="0"/>
    <xf numFmtId="243" fontId="21" fillId="0" borderId="0" applyFill="0" applyBorder="0" applyAlignment="0" applyProtection="0"/>
    <xf numFmtId="243" fontId="38" fillId="0" borderId="0" applyFill="0" applyBorder="0" applyAlignment="0" applyProtection="0"/>
    <xf numFmtId="243" fontId="21" fillId="0" borderId="0" applyFill="0" applyBorder="0" applyAlignment="0" applyProtection="0"/>
    <xf numFmtId="243" fontId="21" fillId="0" borderId="0" applyFill="0" applyBorder="0" applyAlignment="0" applyProtection="0"/>
    <xf numFmtId="243" fontId="21" fillId="0" borderId="0" applyFill="0" applyBorder="0" applyAlignment="0" applyProtection="0"/>
    <xf numFmtId="243" fontId="21" fillId="0" borderId="0" applyFill="0" applyBorder="0" applyAlignment="0" applyProtection="0"/>
    <xf numFmtId="243" fontId="21" fillId="0" borderId="0" applyFill="0" applyBorder="0" applyAlignment="0" applyProtection="0"/>
    <xf numFmtId="3" fontId="75" fillId="0" borderId="0" applyFont="0" applyFill="0" applyBorder="0" applyAlignment="0" applyProtection="0"/>
    <xf numFmtId="231" fontId="39" fillId="0" borderId="0"/>
    <xf numFmtId="231" fontId="21" fillId="0" borderId="0"/>
    <xf numFmtId="231" fontId="21" fillId="0" borderId="0"/>
    <xf numFmtId="231" fontId="39" fillId="0" borderId="0"/>
    <xf numFmtId="231" fontId="21" fillId="0" borderId="0"/>
    <xf numFmtId="231" fontId="39" fillId="0" borderId="0"/>
    <xf numFmtId="231" fontId="39" fillId="0" borderId="0"/>
    <xf numFmtId="231" fontId="21" fillId="0" borderId="0"/>
    <xf numFmtId="231" fontId="39" fillId="0" borderId="0"/>
    <xf numFmtId="231" fontId="21" fillId="0" borderId="0"/>
    <xf numFmtId="231" fontId="39" fillId="0" borderId="0"/>
    <xf numFmtId="231" fontId="39" fillId="0" borderId="0"/>
    <xf numFmtId="231" fontId="72" fillId="0" borderId="0"/>
    <xf numFmtId="231" fontId="72" fillId="0" borderId="0"/>
    <xf numFmtId="231" fontId="72" fillId="0" borderId="0"/>
    <xf numFmtId="231" fontId="21" fillId="0" borderId="0"/>
    <xf numFmtId="231" fontId="21" fillId="0" borderId="0"/>
    <xf numFmtId="231" fontId="72" fillId="0" borderId="0"/>
    <xf numFmtId="231" fontId="21" fillId="0" borderId="0"/>
    <xf numFmtId="231" fontId="72" fillId="0" borderId="0"/>
    <xf numFmtId="231" fontId="72" fillId="0" borderId="0"/>
    <xf numFmtId="231" fontId="21" fillId="0" borderId="0"/>
    <xf numFmtId="231" fontId="72" fillId="0" borderId="0"/>
    <xf numFmtId="231" fontId="21" fillId="0" borderId="0"/>
    <xf numFmtId="231" fontId="72" fillId="0" borderId="0"/>
    <xf numFmtId="231" fontId="72" fillId="0" borderId="0"/>
    <xf numFmtId="3" fontId="75" fillId="0" borderId="0" applyFont="0" applyFill="0" applyBorder="0" applyAlignment="0" applyProtection="0"/>
    <xf numFmtId="3" fontId="38" fillId="0" borderId="0" applyFill="0" applyBorder="0" applyAlignment="0" applyProtection="0"/>
    <xf numFmtId="3" fontId="75" fillId="0" borderId="0" applyFont="0" applyFill="0" applyBorder="0" applyAlignment="0" applyProtection="0"/>
    <xf numFmtId="3" fontId="38" fillId="0" borderId="0" applyFill="0" applyBorder="0" applyAlignment="0" applyProtection="0"/>
    <xf numFmtId="3" fontId="75" fillId="0" borderId="0" applyFont="0" applyFill="0" applyBorder="0" applyAlignment="0" applyProtection="0"/>
    <xf numFmtId="3" fontId="38" fillId="0" borderId="0" applyFill="0" applyBorder="0" applyAlignment="0" applyProtection="0"/>
    <xf numFmtId="3" fontId="75" fillId="0" borderId="0" applyFont="0" applyFill="0" applyBorder="0" applyAlignment="0" applyProtection="0"/>
    <xf numFmtId="3" fontId="38" fillId="0" borderId="0" applyFill="0" applyBorder="0" applyAlignment="0" applyProtection="0"/>
    <xf numFmtId="3" fontId="38" fillId="0" borderId="0" applyFill="0" applyBorder="0" applyAlignment="0" applyProtection="0"/>
    <xf numFmtId="3" fontId="38" fillId="0" borderId="0" applyFill="0" applyBorder="0" applyAlignment="0" applyProtection="0"/>
    <xf numFmtId="3" fontId="38" fillId="0" borderId="0" applyFill="0" applyBorder="0" applyAlignment="0" applyProtection="0"/>
    <xf numFmtId="3" fontId="38" fillId="0" borderId="0" applyFill="0" applyBorder="0" applyAlignment="0" applyProtection="0"/>
    <xf numFmtId="3" fontId="75" fillId="0" borderId="0" applyFont="0" applyFill="0" applyBorder="0" applyAlignment="0" applyProtection="0"/>
    <xf numFmtId="3" fontId="75" fillId="0" borderId="0" applyFont="0" applyFill="0" applyBorder="0" applyAlignment="0" applyProtection="0"/>
    <xf numFmtId="3" fontId="75" fillId="0" borderId="0" applyFont="0" applyFill="0" applyBorder="0" applyAlignment="0" applyProtection="0"/>
    <xf numFmtId="3" fontId="75" fillId="0" borderId="0" applyFont="0" applyFill="0" applyBorder="0" applyAlignment="0" applyProtection="0"/>
    <xf numFmtId="37" fontId="21" fillId="0" borderId="0" applyFill="0" applyBorder="0" applyAlignment="0" applyProtection="0"/>
    <xf numFmtId="3" fontId="38" fillId="0" borderId="0" applyFill="0" applyBorder="0" applyAlignment="0" applyProtection="0"/>
    <xf numFmtId="3" fontId="75" fillId="0" borderId="0" applyFont="0" applyFill="0" applyBorder="0" applyAlignment="0" applyProtection="0"/>
    <xf numFmtId="3" fontId="38" fillId="0" borderId="0" applyFill="0" applyBorder="0" applyAlignment="0" applyProtection="0"/>
    <xf numFmtId="3" fontId="38" fillId="0" borderId="0" applyFill="0" applyBorder="0" applyAlignment="0" applyProtection="0"/>
    <xf numFmtId="3" fontId="38" fillId="0" borderId="0" applyFill="0" applyBorder="0" applyAlignment="0" applyProtection="0"/>
    <xf numFmtId="3" fontId="38" fillId="0" borderId="0" applyFill="0" applyBorder="0" applyAlignment="0" applyProtection="0"/>
    <xf numFmtId="3" fontId="38" fillId="0" borderId="0" applyFill="0" applyBorder="0" applyAlignment="0" applyProtection="0"/>
    <xf numFmtId="3" fontId="38" fillId="0" borderId="0" applyFill="0" applyBorder="0" applyAlignment="0" applyProtection="0"/>
    <xf numFmtId="3" fontId="38" fillId="0" borderId="0" applyFill="0" applyBorder="0" applyAlignment="0" applyProtection="0"/>
    <xf numFmtId="3" fontId="38" fillId="0" borderId="0" applyFill="0" applyBorder="0" applyAlignment="0" applyProtection="0"/>
    <xf numFmtId="37" fontId="21" fillId="0" borderId="0" applyFill="0" applyBorder="0" applyAlignment="0" applyProtection="0"/>
    <xf numFmtId="3" fontId="38" fillId="0" borderId="0" applyFill="0" applyBorder="0" applyAlignment="0" applyProtection="0"/>
    <xf numFmtId="37" fontId="21" fillId="0" borderId="0" applyFill="0" applyBorder="0" applyAlignment="0" applyProtection="0"/>
    <xf numFmtId="3" fontId="38" fillId="0" borderId="0" applyFill="0" applyBorder="0" applyAlignment="0" applyProtection="0"/>
    <xf numFmtId="3" fontId="38" fillId="0" borderId="0" applyFill="0" applyBorder="0" applyAlignment="0" applyProtection="0"/>
    <xf numFmtId="3" fontId="75" fillId="0" borderId="0" applyFont="0" applyFill="0" applyBorder="0" applyAlignment="0" applyProtection="0"/>
    <xf numFmtId="3" fontId="38" fillId="0" borderId="0" applyFill="0" applyBorder="0" applyAlignment="0" applyProtection="0"/>
    <xf numFmtId="3" fontId="38" fillId="0" borderId="0" applyFill="0" applyBorder="0" applyAlignment="0" applyProtection="0"/>
    <xf numFmtId="3" fontId="38" fillId="0" borderId="0" applyFill="0" applyBorder="0" applyAlignment="0" applyProtection="0"/>
    <xf numFmtId="3" fontId="38" fillId="0" borderId="0" applyFill="0" applyBorder="0" applyAlignment="0" applyProtection="0"/>
    <xf numFmtId="3" fontId="38" fillId="0" borderId="0" applyFill="0" applyBorder="0" applyAlignment="0" applyProtection="0"/>
    <xf numFmtId="3" fontId="38" fillId="0" borderId="0" applyFill="0" applyBorder="0" applyAlignment="0" applyProtection="0"/>
    <xf numFmtId="3" fontId="38" fillId="0" borderId="0" applyFill="0" applyBorder="0" applyAlignment="0" applyProtection="0"/>
    <xf numFmtId="3" fontId="75" fillId="0" borderId="0" applyFont="0" applyFill="0" applyBorder="0" applyAlignment="0" applyProtection="0"/>
    <xf numFmtId="3" fontId="38" fillId="0" borderId="0" applyFill="0" applyBorder="0" applyAlignment="0" applyProtection="0"/>
    <xf numFmtId="231" fontId="72" fillId="0" borderId="0"/>
    <xf numFmtId="231" fontId="39" fillId="0" borderId="0"/>
    <xf numFmtId="231" fontId="72" fillId="0" borderId="0"/>
    <xf numFmtId="231" fontId="39" fillId="0" borderId="0"/>
    <xf numFmtId="231" fontId="39" fillId="0" borderId="0"/>
    <xf numFmtId="231" fontId="39" fillId="0" borderId="0"/>
    <xf numFmtId="231" fontId="39" fillId="0" borderId="0"/>
    <xf numFmtId="231" fontId="21" fillId="0" borderId="0"/>
    <xf numFmtId="231" fontId="39" fillId="0" borderId="0"/>
    <xf numFmtId="231" fontId="21" fillId="0" borderId="0"/>
    <xf numFmtId="231" fontId="39" fillId="0" borderId="0"/>
    <xf numFmtId="231" fontId="72" fillId="0" borderId="0"/>
    <xf numFmtId="37" fontId="145" fillId="0" borderId="0"/>
    <xf numFmtId="37" fontId="145" fillId="0" borderId="0"/>
    <xf numFmtId="231" fontId="21" fillId="0" borderId="0"/>
    <xf numFmtId="231" fontId="21" fillId="0" borderId="0"/>
    <xf numFmtId="3" fontId="28" fillId="0" borderId="0" applyFill="0" applyBorder="0" applyAlignment="0" applyProtection="0"/>
    <xf numFmtId="3" fontId="146" fillId="0" borderId="0" applyFill="0" applyBorder="0" applyAlignment="0" applyProtection="0"/>
    <xf numFmtId="3" fontId="146" fillId="0" borderId="0" applyFill="0" applyBorder="0" applyAlignment="0" applyProtection="0"/>
    <xf numFmtId="3" fontId="146" fillId="0" borderId="0" applyFill="0" applyBorder="0" applyAlignment="0" applyProtection="0"/>
    <xf numFmtId="3" fontId="146" fillId="0" borderId="0" applyFill="0" applyBorder="0" applyAlignment="0" applyProtection="0"/>
    <xf numFmtId="231" fontId="21" fillId="0" borderId="0"/>
    <xf numFmtId="231" fontId="21" fillId="0" borderId="0"/>
    <xf numFmtId="231" fontId="40" fillId="0" borderId="0"/>
    <xf numFmtId="231" fontId="21" fillId="0" borderId="0"/>
    <xf numFmtId="231" fontId="21" fillId="0" borderId="0"/>
    <xf numFmtId="231" fontId="72" fillId="0" borderId="0"/>
    <xf numFmtId="231" fontId="21" fillId="0" borderId="0"/>
    <xf numFmtId="231" fontId="72" fillId="0" borderId="0"/>
    <xf numFmtId="231" fontId="72" fillId="0" borderId="0"/>
    <xf numFmtId="183" fontId="21" fillId="0" borderId="0" applyFont="0" applyFill="0" applyBorder="0" applyAlignment="0" applyProtection="0"/>
    <xf numFmtId="183" fontId="21" fillId="0" borderId="0" applyFont="0" applyFill="0" applyBorder="0" applyAlignment="0" applyProtection="0"/>
    <xf numFmtId="183" fontId="21" fillId="0" borderId="0" applyFont="0" applyFill="0" applyBorder="0" applyAlignment="0" applyProtection="0"/>
    <xf numFmtId="183" fontId="21" fillId="0" borderId="0" applyFont="0" applyFill="0" applyBorder="0" applyAlignment="0" applyProtection="0"/>
    <xf numFmtId="183" fontId="21" fillId="0" borderId="0" applyFont="0" applyFill="0" applyBorder="0" applyAlignment="0" applyProtection="0"/>
    <xf numFmtId="183" fontId="21" fillId="0" borderId="0" applyFont="0" applyFill="0" applyBorder="0" applyAlignment="0" applyProtection="0"/>
    <xf numFmtId="183" fontId="21" fillId="0" borderId="0" applyFont="0" applyFill="0" applyBorder="0" applyAlignment="0" applyProtection="0"/>
    <xf numFmtId="183" fontId="21" fillId="0" borderId="0" applyFont="0" applyFill="0" applyBorder="0" applyAlignment="0" applyProtection="0"/>
    <xf numFmtId="183" fontId="21" fillId="0" borderId="0" applyFont="0" applyFill="0" applyBorder="0" applyAlignment="0" applyProtection="0"/>
    <xf numFmtId="183" fontId="21" fillId="0" borderId="0" applyFont="0" applyFill="0" applyBorder="0" applyAlignment="0" applyProtection="0"/>
    <xf numFmtId="183" fontId="21" fillId="0" borderId="0" applyFont="0" applyFill="0" applyBorder="0" applyAlignment="0" applyProtection="0"/>
    <xf numFmtId="183" fontId="21" fillId="0" borderId="0" applyFont="0" applyFill="0" applyBorder="0" applyAlignment="0" applyProtection="0"/>
    <xf numFmtId="183" fontId="21" fillId="0" borderId="0" applyFont="0" applyFill="0" applyBorder="0" applyAlignment="0" applyProtection="0"/>
    <xf numFmtId="231" fontId="21" fillId="0" borderId="42" applyNumberFormat="0" applyFont="0" applyFill="0" applyAlignment="0" applyProtection="0"/>
    <xf numFmtId="231" fontId="21" fillId="0" borderId="42" applyNumberFormat="0" applyFont="0" applyFill="0" applyAlignment="0" applyProtection="0"/>
    <xf numFmtId="231" fontId="21" fillId="0" borderId="42" applyNumberFormat="0" applyFont="0" applyFill="0" applyAlignment="0" applyProtection="0"/>
    <xf numFmtId="231" fontId="21" fillId="0" borderId="42" applyNumberFormat="0" applyFont="0" applyFill="0" applyAlignment="0" applyProtection="0"/>
    <xf numFmtId="231" fontId="21" fillId="0" borderId="42" applyNumberFormat="0" applyFont="0" applyFill="0" applyAlignment="0" applyProtection="0"/>
    <xf numFmtId="231" fontId="21" fillId="0" borderId="42" applyNumberFormat="0" applyFont="0" applyFill="0" applyAlignment="0" applyProtection="0"/>
    <xf numFmtId="231" fontId="21" fillId="0" borderId="42" applyNumberFormat="0" applyFont="0" applyFill="0" applyAlignment="0" applyProtection="0"/>
    <xf numFmtId="231" fontId="21" fillId="0" borderId="42" applyNumberFormat="0" applyFont="0" applyFill="0" applyAlignment="0" applyProtection="0"/>
    <xf numFmtId="231" fontId="21" fillId="0" borderId="42" applyNumberFormat="0" applyFont="0" applyFill="0" applyAlignment="0" applyProtection="0"/>
    <xf numFmtId="231" fontId="21" fillId="0" borderId="42" applyNumberFormat="0" applyFont="0" applyFill="0" applyAlignment="0" applyProtection="0"/>
    <xf numFmtId="231" fontId="21" fillId="0" borderId="42" applyNumberFormat="0" applyFont="0" applyFill="0" applyAlignment="0" applyProtection="0"/>
    <xf numFmtId="231" fontId="21" fillId="0" borderId="42" applyNumberFormat="0" applyFont="0" applyFill="0" applyAlignment="0" applyProtection="0"/>
    <xf numFmtId="231" fontId="21" fillId="0" borderId="42" applyNumberFormat="0" applyFont="0" applyFill="0" applyAlignment="0" applyProtection="0"/>
    <xf numFmtId="231" fontId="21" fillId="0" borderId="42" applyNumberFormat="0" applyFont="0" applyFill="0" applyAlignment="0" applyProtection="0"/>
    <xf numFmtId="231" fontId="21" fillId="0" borderId="42" applyNumberFormat="0" applyFont="0" applyFill="0" applyAlignment="0" applyProtection="0"/>
    <xf numFmtId="231" fontId="21" fillId="0" borderId="42" applyNumberFormat="0" applyFont="0" applyFill="0" applyAlignment="0" applyProtection="0"/>
    <xf numFmtId="231" fontId="21" fillId="0" borderId="42" applyNumberFormat="0" applyFont="0" applyFill="0" applyAlignment="0" applyProtection="0"/>
    <xf numFmtId="231" fontId="21" fillId="0" borderId="42" applyNumberFormat="0" applyFont="0" applyFill="0" applyAlignment="0" applyProtection="0"/>
    <xf numFmtId="231" fontId="21" fillId="0" borderId="42" applyNumberFormat="0" applyFont="0" applyFill="0" applyAlignment="0" applyProtection="0"/>
    <xf numFmtId="231" fontId="21" fillId="0" borderId="42" applyNumberFormat="0" applyFont="0" applyFill="0" applyAlignment="0" applyProtection="0"/>
    <xf numFmtId="231" fontId="21" fillId="0" borderId="43" applyNumberFormat="0" applyFont="0" applyFill="0" applyAlignment="0" applyProtection="0"/>
    <xf numFmtId="231" fontId="21" fillId="0" borderId="43" applyNumberFormat="0" applyFont="0" applyFill="0" applyAlignment="0" applyProtection="0"/>
    <xf numFmtId="231" fontId="21" fillId="0" borderId="43" applyNumberFormat="0" applyFont="0" applyFill="0" applyAlignment="0" applyProtection="0"/>
    <xf numFmtId="231" fontId="21" fillId="0" borderId="43" applyNumberFormat="0" applyFont="0" applyFill="0" applyAlignment="0" applyProtection="0"/>
    <xf numFmtId="231" fontId="21" fillId="0" borderId="43" applyNumberFormat="0" applyFont="0" applyFill="0" applyAlignment="0" applyProtection="0"/>
    <xf numFmtId="231" fontId="21" fillId="0" borderId="43" applyNumberFormat="0" applyFont="0" applyFill="0" applyAlignment="0" applyProtection="0"/>
    <xf numFmtId="231" fontId="21" fillId="0" borderId="43" applyNumberFormat="0" applyFont="0" applyFill="0" applyAlignment="0" applyProtection="0"/>
    <xf numFmtId="231" fontId="21" fillId="0" borderId="43" applyNumberFormat="0" applyFont="0" applyFill="0" applyAlignment="0" applyProtection="0"/>
    <xf numFmtId="231" fontId="21" fillId="0" borderId="43" applyNumberFormat="0" applyFont="0" applyFill="0" applyAlignment="0" applyProtection="0"/>
    <xf numFmtId="231" fontId="21" fillId="0" borderId="43" applyNumberFormat="0" applyFont="0" applyFill="0" applyAlignment="0" applyProtection="0"/>
    <xf numFmtId="231" fontId="21" fillId="0" borderId="43" applyNumberFormat="0" applyFont="0" applyFill="0" applyAlignment="0" applyProtection="0"/>
    <xf numFmtId="231" fontId="21" fillId="0" borderId="43" applyNumberFormat="0" applyFont="0" applyFill="0" applyAlignment="0" applyProtection="0"/>
    <xf numFmtId="231" fontId="21" fillId="0" borderId="43" applyNumberFormat="0" applyFont="0" applyFill="0" applyAlignment="0" applyProtection="0"/>
    <xf numFmtId="231" fontId="21" fillId="0" borderId="43" applyNumberFormat="0" applyFont="0" applyFill="0" applyAlignment="0" applyProtection="0"/>
    <xf numFmtId="231" fontId="21" fillId="0" borderId="43" applyNumberFormat="0" applyFont="0" applyFill="0" applyAlignment="0" applyProtection="0"/>
    <xf numFmtId="231" fontId="21" fillId="0" borderId="43" applyNumberFormat="0" applyFont="0" applyFill="0" applyAlignment="0" applyProtection="0"/>
    <xf numFmtId="231" fontId="21" fillId="0" borderId="43" applyNumberFormat="0" applyFont="0" applyFill="0" applyAlignment="0" applyProtection="0"/>
    <xf numFmtId="231" fontId="21" fillId="0" borderId="43" applyNumberFormat="0" applyFont="0" applyFill="0" applyAlignment="0" applyProtection="0"/>
    <xf numFmtId="231" fontId="21" fillId="0" borderId="43" applyNumberFormat="0" applyFont="0" applyFill="0" applyAlignment="0" applyProtection="0"/>
    <xf numFmtId="231" fontId="21" fillId="0" borderId="43" applyNumberFormat="0" applyFont="0" applyFill="0" applyAlignment="0" applyProtection="0"/>
    <xf numFmtId="231" fontId="21" fillId="0" borderId="44" applyNumberFormat="0" applyFont="0" applyFill="0" applyAlignment="0" applyProtection="0"/>
    <xf numFmtId="231" fontId="21" fillId="0" borderId="44" applyNumberFormat="0" applyFont="0" applyFill="0" applyAlignment="0" applyProtection="0"/>
    <xf numFmtId="231" fontId="21" fillId="0" borderId="44" applyNumberFormat="0" applyFont="0" applyFill="0" applyAlignment="0" applyProtection="0"/>
    <xf numFmtId="231" fontId="21" fillId="0" borderId="44" applyNumberFormat="0" applyFont="0" applyFill="0" applyAlignment="0" applyProtection="0"/>
    <xf numFmtId="231" fontId="21" fillId="0" borderId="44" applyNumberFormat="0" applyFont="0" applyFill="0" applyAlignment="0" applyProtection="0"/>
    <xf numFmtId="231" fontId="21" fillId="0" borderId="44" applyNumberFormat="0" applyFont="0" applyFill="0" applyAlignment="0" applyProtection="0"/>
    <xf numFmtId="231" fontId="21" fillId="0" borderId="44" applyNumberFormat="0" applyFont="0" applyFill="0" applyAlignment="0" applyProtection="0"/>
    <xf numFmtId="231" fontId="21" fillId="0" borderId="44" applyNumberFormat="0" applyFont="0" applyFill="0" applyAlignment="0" applyProtection="0"/>
    <xf numFmtId="231" fontId="21" fillId="0" borderId="44" applyNumberFormat="0" applyFont="0" applyFill="0" applyAlignment="0" applyProtection="0"/>
    <xf numFmtId="231" fontId="21" fillId="0" borderId="44" applyNumberFormat="0" applyFont="0" applyFill="0" applyAlignment="0" applyProtection="0"/>
    <xf numFmtId="231" fontId="21" fillId="0" borderId="44" applyNumberFormat="0" applyFont="0" applyFill="0" applyAlignment="0" applyProtection="0"/>
    <xf numFmtId="231" fontId="21" fillId="0" borderId="44" applyNumberFormat="0" applyFont="0" applyFill="0" applyAlignment="0" applyProtection="0"/>
    <xf numFmtId="231" fontId="21" fillId="0" borderId="44" applyNumberFormat="0" applyFont="0" applyFill="0" applyAlignment="0" applyProtection="0"/>
    <xf numFmtId="231" fontId="21" fillId="0" borderId="44" applyNumberFormat="0" applyFont="0" applyFill="0" applyAlignment="0" applyProtection="0"/>
    <xf numFmtId="231" fontId="21" fillId="0" borderId="44" applyNumberFormat="0" applyFont="0" applyFill="0" applyAlignment="0" applyProtection="0"/>
    <xf numFmtId="231" fontId="21" fillId="0" borderId="44" applyNumberFormat="0" applyFont="0" applyFill="0" applyAlignment="0" applyProtection="0"/>
    <xf numFmtId="231" fontId="21" fillId="0" borderId="44" applyNumberFormat="0" applyFont="0" applyFill="0" applyAlignment="0" applyProtection="0"/>
    <xf numFmtId="231" fontId="21" fillId="0" borderId="44" applyNumberFormat="0" applyFont="0" applyFill="0" applyAlignment="0" applyProtection="0"/>
    <xf numFmtId="231" fontId="21" fillId="0" borderId="44" applyNumberFormat="0" applyFont="0" applyFill="0" applyAlignment="0" applyProtection="0"/>
    <xf numFmtId="231" fontId="21" fillId="0" borderId="44" applyNumberFormat="0" applyFont="0" applyFill="0" applyAlignment="0" applyProtection="0"/>
    <xf numFmtId="231" fontId="21" fillId="0" borderId="45" applyNumberFormat="0" applyFont="0" applyFill="0" applyAlignment="0" applyProtection="0"/>
    <xf numFmtId="231" fontId="21" fillId="0" borderId="45" applyNumberFormat="0" applyFont="0" applyFill="0" applyAlignment="0" applyProtection="0"/>
    <xf numFmtId="231" fontId="21" fillId="0" borderId="45" applyNumberFormat="0" applyFont="0" applyFill="0" applyAlignment="0" applyProtection="0"/>
    <xf numFmtId="231" fontId="21" fillId="0" borderId="45" applyNumberFormat="0" applyFont="0" applyFill="0" applyAlignment="0" applyProtection="0"/>
    <xf numFmtId="231" fontId="21" fillId="0" borderId="45" applyNumberFormat="0" applyFont="0" applyFill="0" applyAlignment="0" applyProtection="0"/>
    <xf numFmtId="231" fontId="21" fillId="0" borderId="45" applyNumberFormat="0" applyFont="0" applyFill="0" applyAlignment="0" applyProtection="0"/>
    <xf numFmtId="231" fontId="21" fillId="0" borderId="45" applyNumberFormat="0" applyFont="0" applyFill="0" applyAlignment="0" applyProtection="0"/>
    <xf numFmtId="231" fontId="21" fillId="0" borderId="45" applyNumberFormat="0" applyFont="0" applyFill="0" applyAlignment="0" applyProtection="0"/>
    <xf numFmtId="231" fontId="21" fillId="0" borderId="45" applyNumberFormat="0" applyFont="0" applyFill="0" applyAlignment="0" applyProtection="0"/>
    <xf numFmtId="231" fontId="21" fillId="0" borderId="45" applyNumberFormat="0" applyFont="0" applyFill="0" applyAlignment="0" applyProtection="0"/>
    <xf numFmtId="231" fontId="21" fillId="0" borderId="45" applyNumberFormat="0" applyFont="0" applyFill="0" applyAlignment="0" applyProtection="0"/>
    <xf numFmtId="231" fontId="21" fillId="0" borderId="45" applyNumberFormat="0" applyFont="0" applyFill="0" applyAlignment="0" applyProtection="0"/>
    <xf numFmtId="231" fontId="21" fillId="0" borderId="45" applyNumberFormat="0" applyFont="0" applyFill="0" applyAlignment="0" applyProtection="0"/>
    <xf numFmtId="231" fontId="21" fillId="0" borderId="45" applyNumberFormat="0" applyFont="0" applyFill="0" applyAlignment="0" applyProtection="0"/>
    <xf numFmtId="231" fontId="21" fillId="0" borderId="45" applyNumberFormat="0" applyFont="0" applyFill="0" applyAlignment="0" applyProtection="0"/>
    <xf numFmtId="231" fontId="21" fillId="0" borderId="45" applyNumberFormat="0" applyFont="0" applyFill="0" applyAlignment="0" applyProtection="0"/>
    <xf numFmtId="231" fontId="21" fillId="0" borderId="45" applyNumberFormat="0" applyFont="0" applyFill="0" applyAlignment="0" applyProtection="0"/>
    <xf numFmtId="231" fontId="21" fillId="0" borderId="45" applyNumberFormat="0" applyFont="0" applyFill="0" applyAlignment="0" applyProtection="0"/>
    <xf numFmtId="231" fontId="21" fillId="0" borderId="45" applyNumberFormat="0" applyFont="0" applyFill="0" applyAlignment="0" applyProtection="0"/>
    <xf numFmtId="231" fontId="21" fillId="0" borderId="45"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0"/>
    <xf numFmtId="231" fontId="21" fillId="0" borderId="30" applyNumberFormat="0" applyFont="0" applyFill="0" applyAlignment="0" applyProtection="0"/>
    <xf numFmtId="231" fontId="21" fillId="0" borderId="0"/>
    <xf numFmtId="231" fontId="21" fillId="0" borderId="30" applyNumberFormat="0" applyFont="0" applyFill="0" applyAlignment="0" applyProtection="0"/>
    <xf numFmtId="231" fontId="21" fillId="0" borderId="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83" borderId="0" applyNumberFormat="0" applyFont="0" applyBorder="0" applyAlignment="0" applyProtection="0"/>
    <xf numFmtId="231" fontId="21" fillId="83" borderId="0" applyNumberFormat="0" applyFont="0" applyBorder="0" applyAlignment="0" applyProtection="0"/>
    <xf numFmtId="231" fontId="21" fillId="83" borderId="0" applyNumberFormat="0" applyFont="0" applyBorder="0" applyAlignment="0" applyProtection="0"/>
    <xf numFmtId="231" fontId="21" fillId="83" borderId="0" applyNumberFormat="0" applyFont="0" applyBorder="0" applyAlignment="0" applyProtection="0"/>
    <xf numFmtId="231" fontId="21" fillId="83" borderId="0" applyNumberFormat="0" applyFont="0" applyBorder="0" applyAlignment="0" applyProtection="0"/>
    <xf numFmtId="231" fontId="21" fillId="83" borderId="0" applyNumberFormat="0" applyFont="0" applyBorder="0" applyAlignment="0" applyProtection="0"/>
    <xf numFmtId="231" fontId="21" fillId="83" borderId="0" applyNumberFormat="0" applyFont="0" applyBorder="0" applyAlignment="0" applyProtection="0"/>
    <xf numFmtId="231" fontId="21" fillId="83" borderId="0" applyNumberFormat="0" applyFont="0" applyBorder="0" applyAlignment="0" applyProtection="0"/>
    <xf numFmtId="231" fontId="21" fillId="83" borderId="0" applyNumberFormat="0" applyFont="0" applyBorder="0" applyAlignment="0" applyProtection="0"/>
    <xf numFmtId="231" fontId="21" fillId="83" borderId="0" applyNumberFormat="0" applyFont="0" applyBorder="0" applyAlignment="0" applyProtection="0"/>
    <xf numFmtId="231" fontId="21" fillId="83" borderId="0" applyNumberFormat="0" applyFont="0" applyBorder="0" applyAlignment="0" applyProtection="0"/>
    <xf numFmtId="231" fontId="21" fillId="83" borderId="0" applyNumberFormat="0" applyFont="0" applyBorder="0" applyAlignment="0" applyProtection="0"/>
    <xf numFmtId="231" fontId="21" fillId="83" borderId="0" applyNumberFormat="0" applyFont="0" applyBorder="0" applyAlignment="0" applyProtection="0"/>
    <xf numFmtId="231" fontId="21" fillId="0" borderId="46" applyNumberFormat="0" applyFont="0" applyFill="0" applyAlignment="0" applyProtection="0"/>
    <xf numFmtId="231" fontId="21" fillId="0" borderId="46" applyNumberFormat="0" applyFont="0" applyFill="0" applyAlignment="0" applyProtection="0"/>
    <xf numFmtId="231" fontId="21" fillId="0" borderId="46" applyNumberFormat="0" applyFont="0" applyFill="0" applyAlignment="0" applyProtection="0"/>
    <xf numFmtId="231" fontId="21" fillId="0" borderId="46" applyNumberFormat="0" applyFont="0" applyFill="0" applyAlignment="0" applyProtection="0"/>
    <xf numFmtId="231" fontId="21" fillId="0" borderId="46" applyNumberFormat="0" applyFont="0" applyFill="0" applyAlignment="0" applyProtection="0"/>
    <xf numFmtId="231" fontId="21" fillId="0" borderId="46" applyNumberFormat="0" applyFont="0" applyFill="0" applyAlignment="0" applyProtection="0"/>
    <xf numFmtId="231" fontId="21" fillId="0" borderId="46" applyNumberFormat="0" applyFont="0" applyFill="0" applyAlignment="0" applyProtection="0"/>
    <xf numFmtId="231" fontId="21" fillId="0" borderId="46" applyNumberFormat="0" applyFont="0" applyFill="0" applyAlignment="0" applyProtection="0"/>
    <xf numFmtId="231" fontId="21" fillId="0" borderId="46" applyNumberFormat="0" applyFont="0" applyFill="0" applyAlignment="0" applyProtection="0"/>
    <xf numFmtId="231" fontId="21" fillId="0" borderId="46" applyNumberFormat="0" applyFont="0" applyFill="0" applyAlignment="0" applyProtection="0"/>
    <xf numFmtId="231" fontId="21" fillId="0" borderId="46" applyNumberFormat="0" applyFont="0" applyFill="0" applyAlignment="0" applyProtection="0"/>
    <xf numFmtId="231" fontId="21" fillId="0" borderId="46" applyNumberFormat="0" applyFont="0" applyFill="0" applyAlignment="0" applyProtection="0"/>
    <xf numFmtId="231" fontId="21" fillId="0" borderId="46" applyNumberFormat="0" applyFont="0" applyFill="0" applyAlignment="0" applyProtection="0"/>
    <xf numFmtId="231" fontId="21" fillId="0" borderId="46" applyNumberFormat="0" applyFont="0" applyFill="0" applyAlignment="0" applyProtection="0"/>
    <xf numFmtId="231" fontId="21" fillId="0" borderId="46" applyNumberFormat="0" applyFont="0" applyFill="0" applyAlignment="0" applyProtection="0"/>
    <xf numFmtId="231" fontId="21" fillId="0" borderId="47" applyNumberFormat="0" applyFont="0" applyFill="0" applyAlignment="0" applyProtection="0"/>
    <xf numFmtId="231" fontId="21" fillId="0" borderId="47" applyNumberFormat="0" applyFont="0" applyFill="0" applyAlignment="0" applyProtection="0"/>
    <xf numFmtId="231" fontId="21" fillId="0" borderId="47" applyNumberFormat="0" applyFont="0" applyFill="0" applyAlignment="0" applyProtection="0"/>
    <xf numFmtId="231" fontId="21" fillId="0" borderId="47" applyNumberFormat="0" applyFont="0" applyFill="0" applyAlignment="0" applyProtection="0"/>
    <xf numFmtId="231" fontId="21" fillId="0" borderId="47" applyNumberFormat="0" applyFont="0" applyFill="0" applyAlignment="0" applyProtection="0"/>
    <xf numFmtId="231" fontId="21" fillId="0" borderId="47" applyNumberFormat="0" applyFont="0" applyFill="0" applyAlignment="0" applyProtection="0"/>
    <xf numFmtId="231" fontId="21" fillId="0" borderId="47" applyNumberFormat="0" applyFont="0" applyFill="0" applyAlignment="0" applyProtection="0"/>
    <xf numFmtId="231" fontId="21" fillId="0" borderId="47" applyNumberFormat="0" applyFont="0" applyFill="0" applyAlignment="0" applyProtection="0"/>
    <xf numFmtId="231" fontId="21" fillId="0" borderId="47" applyNumberFormat="0" applyFont="0" applyFill="0" applyAlignment="0" applyProtection="0"/>
    <xf numFmtId="231" fontId="21" fillId="0" borderId="47" applyNumberFormat="0" applyFont="0" applyFill="0" applyAlignment="0" applyProtection="0"/>
    <xf numFmtId="231" fontId="21" fillId="0" borderId="47" applyNumberFormat="0" applyFont="0" applyFill="0" applyAlignment="0" applyProtection="0"/>
    <xf numFmtId="231" fontId="21" fillId="0" borderId="47" applyNumberFormat="0" applyFont="0" applyFill="0" applyAlignment="0" applyProtection="0"/>
    <xf numFmtId="231" fontId="21" fillId="0" borderId="47" applyNumberFormat="0" applyFont="0" applyFill="0" applyAlignment="0" applyProtection="0"/>
    <xf numFmtId="231" fontId="21" fillId="0" borderId="47" applyNumberFormat="0" applyFont="0" applyFill="0" applyAlignment="0" applyProtection="0"/>
    <xf numFmtId="231" fontId="21" fillId="0" borderId="47" applyNumberFormat="0" applyFont="0" applyFill="0" applyAlignment="0" applyProtection="0"/>
    <xf numFmtId="46" fontId="21" fillId="0" borderId="0" applyFont="0" applyFill="0" applyBorder="0" applyAlignment="0" applyProtection="0"/>
    <xf numFmtId="46" fontId="21" fillId="0" borderId="0" applyFont="0" applyFill="0" applyBorder="0" applyAlignment="0" applyProtection="0"/>
    <xf numFmtId="46" fontId="21" fillId="0" borderId="0" applyFont="0" applyFill="0" applyBorder="0" applyAlignment="0" applyProtection="0"/>
    <xf numFmtId="46" fontId="21" fillId="0" borderId="0" applyFont="0" applyFill="0" applyBorder="0" applyAlignment="0" applyProtection="0"/>
    <xf numFmtId="46" fontId="21" fillId="0" borderId="0" applyFont="0" applyFill="0" applyBorder="0" applyAlignment="0" applyProtection="0"/>
    <xf numFmtId="46" fontId="21" fillId="0" borderId="0" applyFont="0" applyFill="0" applyBorder="0" applyAlignment="0" applyProtection="0"/>
    <xf numFmtId="46" fontId="21" fillId="0" borderId="0" applyFont="0" applyFill="0" applyBorder="0" applyAlignment="0" applyProtection="0"/>
    <xf numFmtId="46" fontId="21" fillId="0" borderId="0" applyFont="0" applyFill="0" applyBorder="0" applyAlignment="0" applyProtection="0"/>
    <xf numFmtId="46" fontId="21" fillId="0" borderId="0" applyFont="0" applyFill="0" applyBorder="0" applyAlignment="0" applyProtection="0"/>
    <xf numFmtId="46" fontId="21" fillId="0" borderId="0" applyFont="0" applyFill="0" applyBorder="0" applyAlignment="0" applyProtection="0"/>
    <xf numFmtId="46" fontId="21" fillId="0" borderId="0" applyFont="0" applyFill="0" applyBorder="0" applyAlignment="0" applyProtection="0"/>
    <xf numFmtId="46" fontId="21" fillId="0" borderId="0" applyFont="0" applyFill="0" applyBorder="0" applyAlignment="0" applyProtection="0"/>
    <xf numFmtId="46" fontId="21" fillId="0" borderId="0" applyFont="0" applyFill="0" applyBorder="0" applyAlignment="0" applyProtection="0"/>
    <xf numFmtId="231" fontId="23" fillId="0" borderId="0" applyNumberFormat="0" applyFill="0" applyBorder="0" applyAlignment="0" applyProtection="0"/>
    <xf numFmtId="231" fontId="23" fillId="0" borderId="0" applyNumberFormat="0" applyFill="0" applyBorder="0" applyAlignment="0" applyProtection="0"/>
    <xf numFmtId="231" fontId="21" fillId="0" borderId="48" applyNumberFormat="0" applyFont="0" applyFill="0" applyAlignment="0" applyProtection="0"/>
    <xf numFmtId="231" fontId="21" fillId="0" borderId="48" applyNumberFormat="0" applyFont="0" applyFill="0" applyAlignment="0" applyProtection="0"/>
    <xf numFmtId="231" fontId="21" fillId="0" borderId="48" applyNumberFormat="0" applyFont="0" applyFill="0" applyAlignment="0" applyProtection="0"/>
    <xf numFmtId="231" fontId="21" fillId="0" borderId="0"/>
    <xf numFmtId="231" fontId="21" fillId="0" borderId="48" applyNumberFormat="0" applyFont="0" applyFill="0" applyAlignment="0" applyProtection="0"/>
    <xf numFmtId="231" fontId="21" fillId="0" borderId="48" applyNumberFormat="0" applyFont="0" applyFill="0" applyAlignment="0" applyProtection="0"/>
    <xf numFmtId="231" fontId="21" fillId="0" borderId="0"/>
    <xf numFmtId="231" fontId="21" fillId="0" borderId="48" applyNumberFormat="0" applyFont="0" applyFill="0" applyAlignment="0" applyProtection="0"/>
    <xf numFmtId="231" fontId="21" fillId="0" borderId="48" applyNumberFormat="0" applyFont="0" applyFill="0" applyAlignment="0" applyProtection="0"/>
    <xf numFmtId="231" fontId="21" fillId="0" borderId="48" applyNumberFormat="0" applyFont="0" applyFill="0" applyAlignment="0" applyProtection="0"/>
    <xf numFmtId="231" fontId="21" fillId="0" borderId="48" applyNumberFormat="0" applyFont="0" applyFill="0" applyAlignment="0" applyProtection="0"/>
    <xf numFmtId="231" fontId="21" fillId="0" borderId="48" applyNumberFormat="0" applyFont="0" applyFill="0" applyAlignment="0" applyProtection="0"/>
    <xf numFmtId="231" fontId="21" fillId="0" borderId="0"/>
    <xf numFmtId="231" fontId="21" fillId="0" borderId="48" applyNumberFormat="0" applyFont="0" applyFill="0" applyAlignment="0" applyProtection="0"/>
    <xf numFmtId="231" fontId="21" fillId="0" borderId="48" applyNumberFormat="0" applyFont="0" applyFill="0" applyAlignment="0" applyProtection="0"/>
    <xf numFmtId="231" fontId="21" fillId="0" borderId="0"/>
    <xf numFmtId="231" fontId="21" fillId="0" borderId="48" applyNumberFormat="0" applyFont="0" applyFill="0" applyAlignment="0" applyProtection="0"/>
    <xf numFmtId="231" fontId="21" fillId="0" borderId="48" applyNumberFormat="0" applyFont="0" applyFill="0" applyAlignment="0" applyProtection="0"/>
    <xf numFmtId="231" fontId="21" fillId="0" borderId="48" applyNumberFormat="0" applyFont="0" applyFill="0" applyAlignment="0" applyProtection="0"/>
    <xf numFmtId="231" fontId="21" fillId="0" borderId="48" applyNumberFormat="0" applyFont="0" applyFill="0" applyAlignment="0" applyProtection="0"/>
    <xf numFmtId="231" fontId="21" fillId="0" borderId="48" applyNumberFormat="0" applyFont="0" applyFill="0" applyAlignment="0" applyProtection="0"/>
    <xf numFmtId="231" fontId="21" fillId="0" borderId="48" applyNumberFormat="0" applyFont="0" applyFill="0" applyAlignment="0" applyProtection="0"/>
    <xf numFmtId="231" fontId="21" fillId="0" borderId="48" applyNumberFormat="0" applyFont="0" applyFill="0" applyAlignment="0" applyProtection="0"/>
    <xf numFmtId="231" fontId="21" fillId="0" borderId="49" applyNumberFormat="0" applyFont="0" applyFill="0" applyAlignment="0" applyProtection="0"/>
    <xf numFmtId="231" fontId="21" fillId="0" borderId="49" applyNumberFormat="0" applyFont="0" applyFill="0" applyAlignment="0" applyProtection="0"/>
    <xf numFmtId="231" fontId="21" fillId="0" borderId="49" applyNumberFormat="0" applyFont="0" applyFill="0" applyAlignment="0" applyProtection="0"/>
    <xf numFmtId="231" fontId="21" fillId="0" borderId="0"/>
    <xf numFmtId="231" fontId="21" fillId="0" borderId="49" applyNumberFormat="0" applyFont="0" applyFill="0" applyAlignment="0" applyProtection="0"/>
    <xf numFmtId="231" fontId="21" fillId="0" borderId="49" applyNumberFormat="0" applyFont="0" applyFill="0" applyAlignment="0" applyProtection="0"/>
    <xf numFmtId="231" fontId="21" fillId="0" borderId="0"/>
    <xf numFmtId="231" fontId="21" fillId="0" borderId="49" applyNumberFormat="0" applyFont="0" applyFill="0" applyAlignment="0" applyProtection="0"/>
    <xf numFmtId="231" fontId="21" fillId="0" borderId="49" applyNumberFormat="0" applyFont="0" applyFill="0" applyAlignment="0" applyProtection="0"/>
    <xf numFmtId="231" fontId="21" fillId="0" borderId="49" applyNumberFormat="0" applyFont="0" applyFill="0" applyAlignment="0" applyProtection="0"/>
    <xf numFmtId="231" fontId="21" fillId="0" borderId="49" applyNumberFormat="0" applyFont="0" applyFill="0" applyAlignment="0" applyProtection="0"/>
    <xf numFmtId="231" fontId="21" fillId="0" borderId="49" applyNumberFormat="0" applyFont="0" applyFill="0" applyAlignment="0" applyProtection="0"/>
    <xf numFmtId="231" fontId="21" fillId="0" borderId="0"/>
    <xf numFmtId="231" fontId="21" fillId="0" borderId="49" applyNumberFormat="0" applyFont="0" applyFill="0" applyAlignment="0" applyProtection="0"/>
    <xf numFmtId="231" fontId="21" fillId="0" borderId="49" applyNumberFormat="0" applyFont="0" applyFill="0" applyAlignment="0" applyProtection="0"/>
    <xf numFmtId="231" fontId="21" fillId="0" borderId="0"/>
    <xf numFmtId="231" fontId="21" fillId="0" borderId="49" applyNumberFormat="0" applyFont="0" applyFill="0" applyAlignment="0" applyProtection="0"/>
    <xf numFmtId="231" fontId="21" fillId="0" borderId="49" applyNumberFormat="0" applyFont="0" applyFill="0" applyAlignment="0" applyProtection="0"/>
    <xf numFmtId="231" fontId="21" fillId="0" borderId="49" applyNumberFormat="0" applyFont="0" applyFill="0" applyAlignment="0" applyProtection="0"/>
    <xf numFmtId="231" fontId="21" fillId="0" borderId="49" applyNumberFormat="0" applyFont="0" applyFill="0" applyAlignment="0" applyProtection="0"/>
    <xf numFmtId="231" fontId="21" fillId="0" borderId="49" applyNumberFormat="0" applyFont="0" applyFill="0" applyAlignment="0" applyProtection="0"/>
    <xf numFmtId="231" fontId="21" fillId="0" borderId="49" applyNumberFormat="0" applyFont="0" applyFill="0" applyAlignment="0" applyProtection="0"/>
    <xf numFmtId="231" fontId="21" fillId="0" borderId="4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0"/>
    <xf numFmtId="231" fontId="21" fillId="0" borderId="39" applyNumberFormat="0" applyFont="0" applyFill="0" applyAlignment="0" applyProtection="0"/>
    <xf numFmtId="231" fontId="21" fillId="0" borderId="0"/>
    <xf numFmtId="231" fontId="21" fillId="0" borderId="39" applyNumberFormat="0" applyFont="0" applyFill="0" applyAlignment="0" applyProtection="0"/>
    <xf numFmtId="231" fontId="21" fillId="0" borderId="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0"/>
    <xf numFmtId="231" fontId="21" fillId="0" borderId="50" applyNumberFormat="0" applyFont="0" applyFill="0" applyAlignment="0" applyProtection="0"/>
    <xf numFmtId="231" fontId="21" fillId="0" borderId="0"/>
    <xf numFmtId="231" fontId="21" fillId="0" borderId="50" applyNumberFormat="0" applyFont="0" applyFill="0" applyAlignment="0" applyProtection="0"/>
    <xf numFmtId="231" fontId="21" fillId="0" borderId="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0"/>
    <xf numFmtId="231" fontId="21" fillId="0" borderId="39" applyNumberFormat="0" applyFont="0" applyFill="0" applyAlignment="0" applyProtection="0"/>
    <xf numFmtId="231" fontId="21" fillId="0" borderId="0"/>
    <xf numFmtId="231" fontId="21" fillId="0" borderId="39" applyNumberFormat="0" applyFont="0" applyFill="0" applyAlignment="0" applyProtection="0"/>
    <xf numFmtId="231" fontId="21" fillId="0" borderId="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0"/>
    <xf numFmtId="231" fontId="21" fillId="0" borderId="0" applyNumberFormat="0" applyFont="0" applyFill="0" applyBorder="0" applyProtection="0">
      <alignment horizontal="center"/>
    </xf>
    <xf numFmtId="231" fontId="21" fillId="0" borderId="0" applyNumberFormat="0" applyFont="0" applyFill="0" applyBorder="0" applyProtection="0">
      <alignment horizontal="center"/>
    </xf>
    <xf numFmtId="231" fontId="21" fillId="0" borderId="0" applyNumberFormat="0" applyFont="0" applyFill="0" applyBorder="0" applyProtection="0">
      <alignment horizontal="center"/>
    </xf>
    <xf numFmtId="231" fontId="21" fillId="0" borderId="0" applyNumberFormat="0" applyFont="0" applyFill="0" applyBorder="0" applyProtection="0">
      <alignment horizontal="center"/>
    </xf>
    <xf numFmtId="231" fontId="21" fillId="0" borderId="0" applyNumberFormat="0" applyFont="0" applyFill="0" applyBorder="0" applyProtection="0">
      <alignment horizontal="center"/>
    </xf>
    <xf numFmtId="231" fontId="21" fillId="0" borderId="0" applyNumberFormat="0" applyFont="0" applyFill="0" applyBorder="0" applyProtection="0">
      <alignment horizontal="center"/>
    </xf>
    <xf numFmtId="231" fontId="21" fillId="0" borderId="0" applyNumberFormat="0" applyFont="0" applyFill="0" applyBorder="0" applyProtection="0">
      <alignment horizontal="center"/>
    </xf>
    <xf numFmtId="231" fontId="21" fillId="0" borderId="0" applyNumberFormat="0" applyFont="0" applyFill="0" applyBorder="0" applyProtection="0">
      <alignment horizontal="center"/>
    </xf>
    <xf numFmtId="231" fontId="21" fillId="0" borderId="0" applyNumberFormat="0" applyFont="0" applyFill="0" applyBorder="0" applyProtection="0">
      <alignment horizontal="center"/>
    </xf>
    <xf numFmtId="231" fontId="21" fillId="0" borderId="0" applyNumberFormat="0" applyFont="0" applyFill="0" applyBorder="0" applyProtection="0">
      <alignment horizontal="center"/>
    </xf>
    <xf numFmtId="231" fontId="21" fillId="0" borderId="0" applyNumberFormat="0" applyFont="0" applyFill="0" applyBorder="0" applyProtection="0">
      <alignment horizontal="center"/>
    </xf>
    <xf numFmtId="231" fontId="21" fillId="0" borderId="0" applyNumberFormat="0" applyFont="0" applyFill="0" applyBorder="0" applyProtection="0">
      <alignment horizontal="center"/>
    </xf>
    <xf numFmtId="231" fontId="21" fillId="0" borderId="0" applyNumberFormat="0" applyFont="0" applyFill="0" applyBorder="0" applyProtection="0">
      <alignment horizontal="center"/>
    </xf>
    <xf numFmtId="231" fontId="93" fillId="0" borderId="0" applyNumberFormat="0" applyFill="0" applyBorder="0" applyAlignment="0" applyProtection="0"/>
    <xf numFmtId="231" fontId="93" fillId="0" borderId="0" applyNumberFormat="0" applyFill="0" applyBorder="0" applyAlignment="0" applyProtection="0"/>
    <xf numFmtId="231" fontId="147" fillId="0" borderId="0" applyNumberFormat="0" applyFill="0" applyBorder="0" applyAlignment="0" applyProtection="0"/>
    <xf numFmtId="231" fontId="147" fillId="0" borderId="0" applyNumberFormat="0" applyFill="0" applyBorder="0" applyAlignment="0" applyProtection="0"/>
    <xf numFmtId="231" fontId="147" fillId="0" borderId="0" applyNumberFormat="0" applyFill="0" applyBorder="0" applyAlignment="0" applyProtection="0"/>
    <xf numFmtId="231" fontId="147" fillId="0" borderId="0" applyNumberFormat="0" applyFill="0" applyBorder="0" applyAlignment="0" applyProtection="0"/>
    <xf numFmtId="231" fontId="147" fillId="0" borderId="0" applyNumberFormat="0" applyFill="0" applyBorder="0" applyAlignment="0" applyProtection="0"/>
    <xf numFmtId="231" fontId="147" fillId="0" borderId="0" applyNumberFormat="0" applyFill="0" applyBorder="0" applyAlignment="0" applyProtection="0"/>
    <xf numFmtId="231" fontId="21" fillId="0" borderId="0"/>
    <xf numFmtId="231" fontId="148" fillId="0" borderId="0" applyNumberFormat="0" applyFill="0" applyBorder="0" applyProtection="0">
      <alignment horizontal="left"/>
    </xf>
    <xf numFmtId="231" fontId="148" fillId="0" borderId="0" applyNumberFormat="0" applyFill="0" applyBorder="0" applyProtection="0">
      <alignment horizontal="left"/>
    </xf>
    <xf numFmtId="231" fontId="21" fillId="83" borderId="0" applyNumberFormat="0" applyFont="0" applyBorder="0" applyAlignment="0" applyProtection="0"/>
    <xf numFmtId="231" fontId="21" fillId="83" borderId="0" applyNumberFormat="0" applyFont="0" applyBorder="0" applyAlignment="0" applyProtection="0"/>
    <xf numFmtId="231" fontId="21" fillId="83" borderId="0" applyNumberFormat="0" applyFont="0" applyBorder="0" applyAlignment="0" applyProtection="0"/>
    <xf numFmtId="231" fontId="21" fillId="83" borderId="0" applyNumberFormat="0" applyFont="0" applyBorder="0" applyAlignment="0" applyProtection="0"/>
    <xf numFmtId="231" fontId="21" fillId="83" borderId="0" applyNumberFormat="0" applyFont="0" applyBorder="0" applyAlignment="0" applyProtection="0"/>
    <xf numFmtId="231" fontId="21" fillId="83" borderId="0" applyNumberFormat="0" applyFont="0" applyBorder="0" applyAlignment="0" applyProtection="0"/>
    <xf numFmtId="231" fontId="21" fillId="83" borderId="0" applyNumberFormat="0" applyFont="0" applyBorder="0" applyAlignment="0" applyProtection="0"/>
    <xf numFmtId="231" fontId="21" fillId="83" borderId="0" applyNumberFormat="0" applyFont="0" applyBorder="0" applyAlignment="0" applyProtection="0"/>
    <xf numFmtId="231" fontId="21" fillId="83" borderId="0" applyNumberFormat="0" applyFont="0" applyBorder="0" applyAlignment="0" applyProtection="0"/>
    <xf numFmtId="231" fontId="21" fillId="83" borderId="0" applyNumberFormat="0" applyFont="0" applyBorder="0" applyAlignment="0" applyProtection="0"/>
    <xf numFmtId="231" fontId="21" fillId="83" borderId="0" applyNumberFormat="0" applyFont="0" applyBorder="0" applyAlignment="0" applyProtection="0"/>
    <xf numFmtId="231" fontId="21" fillId="83" borderId="0" applyNumberFormat="0" applyFont="0" applyBorder="0" applyAlignment="0" applyProtection="0"/>
    <xf numFmtId="231" fontId="21" fillId="83" borderId="0" applyNumberFormat="0" applyFont="0" applyBorder="0" applyAlignment="0" applyProtection="0"/>
    <xf numFmtId="231" fontId="95" fillId="0" borderId="0" applyNumberFormat="0" applyFill="0" applyBorder="0" applyAlignment="0" applyProtection="0"/>
    <xf numFmtId="231" fontId="95" fillId="0" borderId="0" applyNumberFormat="0" applyFill="0" applyBorder="0" applyAlignment="0" applyProtection="0"/>
    <xf numFmtId="231" fontId="23" fillId="0" borderId="0" applyNumberFormat="0" applyFill="0" applyBorder="0" applyAlignment="0" applyProtection="0"/>
    <xf numFmtId="231" fontId="23" fillId="0" borderId="0" applyNumberFormat="0" applyFill="0" applyBorder="0" applyAlignment="0" applyProtection="0"/>
    <xf numFmtId="231" fontId="21" fillId="0" borderId="51" applyNumberFormat="0" applyFont="0" applyFill="0" applyAlignment="0" applyProtection="0"/>
    <xf numFmtId="231" fontId="21" fillId="0" borderId="51" applyNumberFormat="0" applyFont="0" applyFill="0" applyAlignment="0" applyProtection="0"/>
    <xf numFmtId="231" fontId="21" fillId="0" borderId="51" applyNumberFormat="0" applyFont="0" applyFill="0" applyAlignment="0" applyProtection="0"/>
    <xf numFmtId="231" fontId="21" fillId="0" borderId="0"/>
    <xf numFmtId="231" fontId="21" fillId="0" borderId="51" applyNumberFormat="0" applyFont="0" applyFill="0" applyAlignment="0" applyProtection="0"/>
    <xf numFmtId="231" fontId="21" fillId="0" borderId="51" applyNumberFormat="0" applyFont="0" applyFill="0" applyAlignment="0" applyProtection="0"/>
    <xf numFmtId="231" fontId="21" fillId="0" borderId="0"/>
    <xf numFmtId="231" fontId="21" fillId="0" borderId="51" applyNumberFormat="0" applyFont="0" applyFill="0" applyAlignment="0" applyProtection="0"/>
    <xf numFmtId="231" fontId="21" fillId="0" borderId="51" applyNumberFormat="0" applyFont="0" applyFill="0" applyAlignment="0" applyProtection="0"/>
    <xf numFmtId="231" fontId="21" fillId="0" borderId="51" applyNumberFormat="0" applyFont="0" applyFill="0" applyAlignment="0" applyProtection="0"/>
    <xf numFmtId="231" fontId="21" fillId="0" borderId="51" applyNumberFormat="0" applyFont="0" applyFill="0" applyAlignment="0" applyProtection="0"/>
    <xf numFmtId="231" fontId="21" fillId="0" borderId="51" applyNumberFormat="0" applyFont="0" applyFill="0" applyAlignment="0" applyProtection="0"/>
    <xf numFmtId="231" fontId="21" fillId="0" borderId="0"/>
    <xf numFmtId="231" fontId="21" fillId="0" borderId="51" applyNumberFormat="0" applyFont="0" applyFill="0" applyAlignment="0" applyProtection="0"/>
    <xf numFmtId="231" fontId="21" fillId="0" borderId="51" applyNumberFormat="0" applyFont="0" applyFill="0" applyAlignment="0" applyProtection="0"/>
    <xf numFmtId="231" fontId="21" fillId="0" borderId="0"/>
    <xf numFmtId="231" fontId="21" fillId="0" borderId="51" applyNumberFormat="0" applyFont="0" applyFill="0" applyAlignment="0" applyProtection="0"/>
    <xf numFmtId="231" fontId="21" fillId="0" borderId="51" applyNumberFormat="0" applyFont="0" applyFill="0" applyAlignment="0" applyProtection="0"/>
    <xf numFmtId="231" fontId="21" fillId="0" borderId="51" applyNumberFormat="0" applyFont="0" applyFill="0" applyAlignment="0" applyProtection="0"/>
    <xf numFmtId="231" fontId="21" fillId="0" borderId="51" applyNumberFormat="0" applyFont="0" applyFill="0" applyAlignment="0" applyProtection="0"/>
    <xf numFmtId="231" fontId="21" fillId="0" borderId="51" applyNumberFormat="0" applyFont="0" applyFill="0" applyAlignment="0" applyProtection="0"/>
    <xf numFmtId="231" fontId="21" fillId="0" borderId="51" applyNumberFormat="0" applyFont="0" applyFill="0" applyAlignment="0" applyProtection="0"/>
    <xf numFmtId="231" fontId="21" fillId="0" borderId="51"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0"/>
    <xf numFmtId="231" fontId="21" fillId="0" borderId="52" applyNumberFormat="0" applyFont="0" applyFill="0" applyAlignment="0" applyProtection="0"/>
    <xf numFmtId="231" fontId="21" fillId="0" borderId="0"/>
    <xf numFmtId="231" fontId="21" fillId="0" borderId="52" applyNumberFormat="0" applyFont="0" applyFill="0" applyAlignment="0" applyProtection="0"/>
    <xf numFmtId="231" fontId="21" fillId="0" borderId="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70" fontId="21" fillId="0" borderId="0" applyFont="0" applyFill="0" applyBorder="0" applyAlignment="0" applyProtection="0"/>
    <xf numFmtId="270" fontId="21" fillId="0" borderId="0" applyFont="0" applyFill="0" applyBorder="0" applyAlignment="0" applyProtection="0"/>
    <xf numFmtId="270" fontId="21" fillId="0" borderId="0" applyFont="0" applyFill="0" applyBorder="0" applyAlignment="0" applyProtection="0"/>
    <xf numFmtId="270" fontId="21" fillId="0" borderId="0" applyFont="0" applyFill="0" applyBorder="0" applyAlignment="0" applyProtection="0"/>
    <xf numFmtId="270" fontId="21" fillId="0" borderId="0" applyFont="0" applyFill="0" applyBorder="0" applyAlignment="0" applyProtection="0"/>
    <xf numFmtId="270" fontId="21" fillId="0" borderId="0" applyFont="0" applyFill="0" applyBorder="0" applyAlignment="0" applyProtection="0"/>
    <xf numFmtId="270" fontId="21" fillId="0" borderId="0" applyFont="0" applyFill="0" applyBorder="0" applyAlignment="0" applyProtection="0"/>
    <xf numFmtId="270" fontId="21" fillId="0" borderId="0" applyFont="0" applyFill="0" applyBorder="0" applyAlignment="0" applyProtection="0"/>
    <xf numFmtId="270" fontId="21" fillId="0" borderId="0" applyFont="0" applyFill="0" applyBorder="0" applyAlignment="0" applyProtection="0"/>
    <xf numFmtId="270" fontId="21" fillId="0" borderId="0" applyFont="0" applyFill="0" applyBorder="0" applyAlignment="0" applyProtection="0"/>
    <xf numFmtId="270" fontId="21" fillId="0" borderId="0" applyFont="0" applyFill="0" applyBorder="0" applyAlignment="0" applyProtection="0"/>
    <xf numFmtId="270" fontId="21" fillId="0" borderId="0" applyFont="0" applyFill="0" applyBorder="0" applyAlignment="0" applyProtection="0"/>
    <xf numFmtId="270" fontId="21" fillId="0" borderId="0" applyFont="0" applyFill="0" applyBorder="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0"/>
    <xf numFmtId="231" fontId="21" fillId="0" borderId="53" applyNumberFormat="0" applyFont="0" applyFill="0" applyAlignment="0" applyProtection="0"/>
    <xf numFmtId="231" fontId="21" fillId="0" borderId="0"/>
    <xf numFmtId="231" fontId="21" fillId="0" borderId="53" applyNumberFormat="0" applyFont="0" applyFill="0" applyAlignment="0" applyProtection="0"/>
    <xf numFmtId="231" fontId="21" fillId="0" borderId="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0"/>
    <xf numFmtId="231" fontId="21" fillId="0" borderId="54" applyNumberFormat="0" applyFont="0" applyFill="0" applyAlignment="0" applyProtection="0"/>
    <xf numFmtId="231" fontId="21" fillId="0" borderId="0"/>
    <xf numFmtId="231" fontId="21" fillId="0" borderId="54" applyNumberFormat="0" applyFont="0" applyFill="0" applyAlignment="0" applyProtection="0"/>
    <xf numFmtId="231" fontId="21" fillId="0" borderId="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0"/>
    <xf numFmtId="231" fontId="21" fillId="0" borderId="55" applyNumberFormat="0" applyFont="0" applyFill="0" applyAlignment="0" applyProtection="0"/>
    <xf numFmtId="231" fontId="21" fillId="0" borderId="0"/>
    <xf numFmtId="231" fontId="21" fillId="0" borderId="55" applyNumberFormat="0" applyFont="0" applyFill="0" applyAlignment="0" applyProtection="0"/>
    <xf numFmtId="231" fontId="21" fillId="0" borderId="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0"/>
    <xf numFmtId="231" fontId="21" fillId="0" borderId="56" applyNumberFormat="0" applyFont="0" applyFill="0" applyAlignment="0" applyProtection="0"/>
    <xf numFmtId="231" fontId="21" fillId="0" borderId="0"/>
    <xf numFmtId="231" fontId="21" fillId="0" borderId="56" applyNumberFormat="0" applyFont="0" applyFill="0" applyAlignment="0" applyProtection="0"/>
    <xf numFmtId="231" fontId="21" fillId="0" borderId="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0"/>
    <xf numFmtId="231" fontId="21" fillId="0" borderId="57" applyNumberFormat="0" applyFont="0" applyFill="0" applyAlignment="0" applyProtection="0"/>
    <xf numFmtId="231" fontId="21" fillId="0" borderId="0"/>
    <xf numFmtId="231" fontId="21" fillId="0" borderId="57" applyNumberFormat="0" applyFont="0" applyFill="0" applyAlignment="0" applyProtection="0"/>
    <xf numFmtId="231" fontId="21" fillId="0" borderId="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38" fontId="39" fillId="0" borderId="0"/>
    <xf numFmtId="38" fontId="39" fillId="0" borderId="0"/>
    <xf numFmtId="231" fontId="21" fillId="0" borderId="0"/>
    <xf numFmtId="231" fontId="21" fillId="0" borderId="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 fillId="9" borderId="9" applyNumberFormat="0" applyAlignment="0" applyProtection="0"/>
    <xf numFmtId="231" fontId="138" fillId="42" borderId="40" applyNumberFormat="0" applyAlignment="0" applyProtection="0"/>
    <xf numFmtId="231" fontId="13" fillId="9" borderId="9" applyNumberFormat="0" applyAlignment="0" applyProtection="0"/>
    <xf numFmtId="231" fontId="13" fillId="9" borderId="9" applyNumberFormat="0" applyAlignment="0" applyProtection="0"/>
    <xf numFmtId="231" fontId="13" fillId="9" borderId="9" applyNumberFormat="0" applyAlignment="0" applyProtection="0"/>
    <xf numFmtId="231" fontId="13" fillId="9" borderId="9" applyNumberFormat="0" applyAlignment="0" applyProtection="0"/>
    <xf numFmtId="231" fontId="13" fillId="9" borderId="9"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 fillId="9" borderId="9"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 fillId="9" borderId="9"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21" fillId="0" borderId="0"/>
    <xf numFmtId="4" fontId="151" fillId="59" borderId="58" applyNumberFormat="0" applyProtection="0">
      <alignment vertical="center"/>
    </xf>
    <xf numFmtId="231" fontId="21" fillId="0" borderId="0"/>
    <xf numFmtId="4" fontId="152" fillId="59" borderId="58" applyNumberFormat="0" applyProtection="0">
      <alignment vertical="center"/>
    </xf>
    <xf numFmtId="231" fontId="21" fillId="0" borderId="0"/>
    <xf numFmtId="4" fontId="153" fillId="84" borderId="59">
      <alignment vertical="center"/>
    </xf>
    <xf numFmtId="231" fontId="21" fillId="0" borderId="0"/>
    <xf numFmtId="4" fontId="154" fillId="84" borderId="59">
      <alignment vertical="center"/>
    </xf>
    <xf numFmtId="231" fontId="21" fillId="0" borderId="0"/>
    <xf numFmtId="4" fontId="153" fillId="85" borderId="59">
      <alignment vertical="center"/>
    </xf>
    <xf numFmtId="231" fontId="21" fillId="0" borderId="0"/>
    <xf numFmtId="4" fontId="154" fillId="85" borderId="59">
      <alignment vertical="center"/>
    </xf>
    <xf numFmtId="231" fontId="21" fillId="0" borderId="0"/>
    <xf numFmtId="4" fontId="43" fillId="59" borderId="58" applyNumberFormat="0" applyProtection="0">
      <alignment horizontal="left" vertical="center" indent="1"/>
    </xf>
    <xf numFmtId="231" fontId="21" fillId="0" borderId="0"/>
    <xf numFmtId="4" fontId="43" fillId="86" borderId="0" applyNumberFormat="0" applyProtection="0">
      <alignment horizontal="left" vertical="center" indent="1"/>
    </xf>
    <xf numFmtId="231" fontId="21" fillId="0" borderId="0"/>
    <xf numFmtId="4" fontId="43" fillId="85" borderId="58" applyNumberFormat="0" applyProtection="0">
      <alignment horizontal="right" vertical="center"/>
    </xf>
    <xf numFmtId="231" fontId="21" fillId="0" borderId="0"/>
    <xf numFmtId="4" fontId="43" fillId="87" borderId="58" applyNumberFormat="0" applyProtection="0">
      <alignment horizontal="right" vertical="center"/>
    </xf>
    <xf numFmtId="231" fontId="21" fillId="0" borderId="0"/>
    <xf numFmtId="4" fontId="43" fillId="88" borderId="58" applyNumberFormat="0" applyProtection="0">
      <alignment horizontal="right" vertical="center"/>
    </xf>
    <xf numFmtId="231" fontId="21" fillId="0" borderId="0"/>
    <xf numFmtId="4" fontId="43" fillId="89" borderId="58" applyNumberFormat="0" applyProtection="0">
      <alignment horizontal="right" vertical="center"/>
    </xf>
    <xf numFmtId="231" fontId="21" fillId="0" borderId="0"/>
    <xf numFmtId="4" fontId="43" fillId="90" borderId="58" applyNumberFormat="0" applyProtection="0">
      <alignment horizontal="right" vertical="center"/>
    </xf>
    <xf numFmtId="231" fontId="21" fillId="0" borderId="0"/>
    <xf numFmtId="4" fontId="43" fillId="91" borderId="58" applyNumberFormat="0" applyProtection="0">
      <alignment horizontal="right" vertical="center"/>
    </xf>
    <xf numFmtId="231" fontId="21" fillId="0" borderId="0"/>
    <xf numFmtId="4" fontId="43" fillId="92" borderId="58" applyNumberFormat="0" applyProtection="0">
      <alignment horizontal="right" vertical="center"/>
    </xf>
    <xf numFmtId="231" fontId="21" fillId="0" borderId="0"/>
    <xf numFmtId="4" fontId="43" fillId="93" borderId="58" applyNumberFormat="0" applyProtection="0">
      <alignment horizontal="right" vertical="center"/>
    </xf>
    <xf numFmtId="231" fontId="21" fillId="0" borderId="0"/>
    <xf numFmtId="4" fontId="43" fillId="84" borderId="58" applyNumberFormat="0" applyProtection="0">
      <alignment horizontal="right" vertical="center"/>
    </xf>
    <xf numFmtId="231" fontId="21" fillId="0" borderId="0"/>
    <xf numFmtId="231" fontId="21" fillId="0" borderId="0"/>
    <xf numFmtId="4" fontId="151" fillId="94" borderId="60" applyNumberFormat="0" applyProtection="0">
      <alignment horizontal="left" vertical="center" indent="1"/>
    </xf>
    <xf numFmtId="4" fontId="151" fillId="94" borderId="60" applyNumberFormat="0" applyProtection="0">
      <alignment horizontal="left" vertical="center" indent="1"/>
    </xf>
    <xf numFmtId="231" fontId="21" fillId="0" borderId="0"/>
    <xf numFmtId="4" fontId="151" fillId="58" borderId="0" applyNumberFormat="0" applyProtection="0">
      <alignment horizontal="left" vertical="center" indent="1"/>
    </xf>
    <xf numFmtId="231" fontId="21" fillId="0" borderId="0"/>
    <xf numFmtId="4" fontId="151" fillId="86" borderId="0" applyNumberFormat="0" applyProtection="0">
      <alignment horizontal="left" vertical="center" indent="1"/>
    </xf>
    <xf numFmtId="231" fontId="21" fillId="0" borderId="0"/>
    <xf numFmtId="4" fontId="43" fillId="58" borderId="58" applyNumberFormat="0" applyProtection="0">
      <alignment horizontal="right" vertical="center"/>
    </xf>
    <xf numFmtId="231" fontId="21" fillId="0" borderId="0"/>
    <xf numFmtId="4" fontId="143" fillId="82" borderId="59">
      <alignment horizontal="left" vertical="center" indent="1"/>
    </xf>
    <xf numFmtId="231" fontId="21" fillId="0" borderId="0"/>
    <xf numFmtId="4" fontId="23" fillId="58" borderId="0" applyNumberFormat="0" applyProtection="0">
      <alignment horizontal="left" vertical="center" indent="1"/>
    </xf>
    <xf numFmtId="231" fontId="21" fillId="0" borderId="0"/>
    <xf numFmtId="4" fontId="23" fillId="86" borderId="0" applyNumberFormat="0" applyProtection="0">
      <alignment horizontal="left" vertical="center" indent="1"/>
    </xf>
    <xf numFmtId="231" fontId="21" fillId="0" borderId="0"/>
    <xf numFmtId="231" fontId="21" fillId="95" borderId="58" applyNumberFormat="0" applyProtection="0">
      <alignment horizontal="left" vertical="center" indent="1"/>
    </xf>
    <xf numFmtId="231" fontId="21" fillId="0" borderId="0"/>
    <xf numFmtId="231" fontId="21" fillId="58" borderId="58" applyNumberFormat="0" applyProtection="0">
      <alignment horizontal="left" vertical="center" indent="1"/>
    </xf>
    <xf numFmtId="231" fontId="21" fillId="0" borderId="0"/>
    <xf numFmtId="4" fontId="155" fillId="96" borderId="58" applyNumberFormat="0" applyProtection="0">
      <alignment vertical="center"/>
    </xf>
    <xf numFmtId="231" fontId="21" fillId="0" borderId="0"/>
    <xf numFmtId="4" fontId="156" fillId="96" borderId="58" applyNumberFormat="0" applyProtection="0">
      <alignment vertical="center"/>
    </xf>
    <xf numFmtId="231" fontId="21" fillId="0" borderId="0"/>
    <xf numFmtId="4" fontId="157" fillId="84" borderId="59">
      <alignment vertical="center"/>
    </xf>
    <xf numFmtId="231" fontId="21" fillId="0" borderId="0"/>
    <xf numFmtId="4" fontId="158" fillId="84" borderId="59">
      <alignment vertical="center"/>
    </xf>
    <xf numFmtId="231" fontId="21" fillId="0" borderId="0"/>
    <xf numFmtId="4" fontId="157" fillId="85" borderId="59">
      <alignment vertical="center"/>
    </xf>
    <xf numFmtId="231" fontId="21" fillId="0" borderId="0"/>
    <xf numFmtId="4" fontId="158" fillId="85" borderId="59">
      <alignment vertical="center"/>
    </xf>
    <xf numFmtId="231" fontId="21" fillId="0" borderId="0"/>
    <xf numFmtId="4" fontId="151" fillId="58" borderId="61" applyNumberFormat="0" applyProtection="0">
      <alignment horizontal="left" vertical="center" indent="1"/>
    </xf>
    <xf numFmtId="231" fontId="21" fillId="0" borderId="0"/>
    <xf numFmtId="4" fontId="43" fillId="96" borderId="58" applyNumberFormat="0" applyProtection="0">
      <alignment horizontal="right" vertical="center"/>
    </xf>
    <xf numFmtId="231" fontId="21" fillId="0" borderId="0"/>
    <xf numFmtId="4" fontId="156" fillId="96" borderId="58" applyNumberFormat="0" applyProtection="0">
      <alignment horizontal="right" vertical="center"/>
    </xf>
    <xf numFmtId="231" fontId="21" fillId="0" borderId="0"/>
    <xf numFmtId="231" fontId="21" fillId="97" borderId="40" applyNumberFormat="0" applyProtection="0">
      <alignment horizontal="left" vertical="center" indent="1"/>
    </xf>
    <xf numFmtId="231" fontId="23" fillId="95" borderId="58" applyNumberFormat="0" applyProtection="0">
      <alignment horizontal="left" vertical="top" indent="1"/>
    </xf>
    <xf numFmtId="231" fontId="21" fillId="0" borderId="0"/>
    <xf numFmtId="4" fontId="84" fillId="82" borderId="59">
      <alignment vertical="center"/>
    </xf>
    <xf numFmtId="231" fontId="21" fillId="0" borderId="0"/>
    <xf numFmtId="4" fontId="159" fillId="82" borderId="59">
      <alignment vertical="center"/>
    </xf>
    <xf numFmtId="231" fontId="21" fillId="0" borderId="0"/>
    <xf numFmtId="4" fontId="153" fillId="84" borderId="59">
      <alignment vertical="center"/>
    </xf>
    <xf numFmtId="231" fontId="21" fillId="0" borderId="0"/>
    <xf numFmtId="4" fontId="153" fillId="85" borderId="59">
      <alignment vertical="center"/>
    </xf>
    <xf numFmtId="231" fontId="21" fillId="0" borderId="0"/>
    <xf numFmtId="4" fontId="154" fillId="85" borderId="59">
      <alignment vertical="center"/>
    </xf>
    <xf numFmtId="231" fontId="21" fillId="0" borderId="0"/>
    <xf numFmtId="4" fontId="160" fillId="95" borderId="61" applyNumberFormat="0" applyProtection="0">
      <alignment horizontal="left" vertical="center" indent="1"/>
    </xf>
    <xf numFmtId="231" fontId="21" fillId="0" borderId="0"/>
    <xf numFmtId="4" fontId="161" fillId="96" borderId="58" applyNumberFormat="0" applyProtection="0">
      <alignment horizontal="right" vertical="center"/>
    </xf>
    <xf numFmtId="231" fontId="21" fillId="0" borderId="0"/>
    <xf numFmtId="38" fontId="57" fillId="98" borderId="0" applyNumberFormat="0" applyFont="0" applyBorder="0" applyAlignment="0" applyProtection="0"/>
    <xf numFmtId="231" fontId="38" fillId="0" borderId="0" applyNumberFormat="0" applyFill="0" applyBorder="0">
      <alignment vertical="center"/>
      <protection locked="0"/>
    </xf>
    <xf numFmtId="231" fontId="38" fillId="0" borderId="0" applyNumberFormat="0" applyFill="0" applyBorder="0">
      <alignment vertical="center"/>
      <protection locked="0"/>
    </xf>
    <xf numFmtId="231" fontId="21" fillId="0" borderId="62"/>
    <xf numFmtId="185" fontId="21" fillId="0" borderId="0" applyFont="0" applyFill="0" applyBorder="0" applyAlignment="0" applyProtection="0"/>
    <xf numFmtId="231" fontId="21" fillId="0" borderId="0"/>
    <xf numFmtId="185" fontId="21" fillId="0" borderId="0" applyFont="0" applyFill="0" applyBorder="0" applyAlignment="0" applyProtection="0"/>
    <xf numFmtId="185" fontId="21" fillId="0" borderId="0" applyFont="0" applyFill="0" applyBorder="0" applyAlignment="0" applyProtection="0"/>
    <xf numFmtId="231" fontId="21" fillId="0" borderId="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231" fontId="21" fillId="0" borderId="0"/>
    <xf numFmtId="185" fontId="21" fillId="0" borderId="0" applyFont="0" applyFill="0" applyBorder="0" applyAlignment="0" applyProtection="0"/>
    <xf numFmtId="231" fontId="162" fillId="0" borderId="0"/>
    <xf numFmtId="231" fontId="162" fillId="0" borderId="0"/>
    <xf numFmtId="231" fontId="162" fillId="0" borderId="0"/>
    <xf numFmtId="231" fontId="162" fillId="0" borderId="0"/>
    <xf numFmtId="231" fontId="117" fillId="42" borderId="0" applyNumberFormat="0" applyBorder="0" applyAlignment="0"/>
    <xf numFmtId="231" fontId="67" fillId="0" borderId="63">
      <alignment horizontal="center" vertical="top" wrapText="1"/>
    </xf>
    <xf numFmtId="231" fontId="66" fillId="0" borderId="17">
      <alignment horizontal="center" vertical="top" wrapText="1"/>
    </xf>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163"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163"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163"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21" fillId="0" borderId="0"/>
    <xf numFmtId="231" fontId="163" fillId="0" borderId="35" applyNumberFormat="0" applyFill="0" applyAlignment="0" applyProtection="0"/>
    <xf numFmtId="231" fontId="163"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21" fillId="0" borderId="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21" fillId="0" borderId="0"/>
    <xf numFmtId="231" fontId="21" fillId="0" borderId="0"/>
    <xf numFmtId="231" fontId="39" fillId="0" borderId="35" applyNumberFormat="0" applyFill="0" applyAlignment="0" applyProtection="0"/>
    <xf numFmtId="231" fontId="39" fillId="0" borderId="35" applyNumberFormat="0" applyFill="0" applyAlignment="0" applyProtection="0"/>
    <xf numFmtId="231" fontId="21" fillId="0" borderId="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21" fillId="0" borderId="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21" fillId="0" borderId="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21" fillId="0" borderId="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21" fillId="0" borderId="0"/>
    <xf numFmtId="231" fontId="39" fillId="0" borderId="35" applyNumberFormat="0" applyFill="0" applyAlignment="0" applyProtection="0"/>
    <xf numFmtId="231" fontId="39" fillId="0" borderId="35" applyNumberFormat="0" applyFill="0" applyAlignment="0" applyProtection="0"/>
    <xf numFmtId="231" fontId="21" fillId="0" borderId="0"/>
    <xf numFmtId="231" fontId="21" fillId="0" borderId="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21" fillId="0" borderId="0"/>
    <xf numFmtId="231" fontId="21" fillId="0" borderId="0"/>
    <xf numFmtId="231" fontId="39" fillId="0" borderId="35" applyNumberFormat="0" applyFill="0" applyAlignment="0" applyProtection="0"/>
    <xf numFmtId="231" fontId="39" fillId="0" borderId="35" applyNumberFormat="0" applyFill="0" applyAlignment="0" applyProtection="0"/>
    <xf numFmtId="231" fontId="21" fillId="0" borderId="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21" fillId="0" borderId="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21" fillId="0" borderId="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21" fillId="0" borderId="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21" fillId="0" borderId="0"/>
    <xf numFmtId="231" fontId="39" fillId="0" borderId="35" applyNumberFormat="0" applyFill="0" applyAlignment="0" applyProtection="0"/>
    <xf numFmtId="231" fontId="39" fillId="0" borderId="35" applyNumberFormat="0" applyFill="0" applyAlignment="0" applyProtection="0"/>
    <xf numFmtId="231" fontId="21" fillId="0" borderId="0"/>
    <xf numFmtId="231" fontId="21" fillId="0" borderId="0"/>
    <xf numFmtId="231" fontId="39" fillId="0" borderId="35" applyNumberFormat="0" applyFill="0" applyAlignment="0" applyProtection="0"/>
    <xf numFmtId="231" fontId="39" fillId="0" borderId="35" applyNumberFormat="0" applyFill="0" applyAlignment="0" applyProtection="0"/>
    <xf numFmtId="231" fontId="21" fillId="0" borderId="0"/>
    <xf numFmtId="231" fontId="21" fillId="0" borderId="0"/>
    <xf numFmtId="231" fontId="39" fillId="0" borderId="35" applyNumberFormat="0" applyFill="0" applyAlignment="0" applyProtection="0"/>
    <xf numFmtId="231" fontId="39" fillId="0" borderId="35" applyNumberFormat="0" applyFill="0" applyAlignment="0" applyProtection="0"/>
    <xf numFmtId="231" fontId="21" fillId="0" borderId="0"/>
    <xf numFmtId="231" fontId="21" fillId="0" borderId="0"/>
    <xf numFmtId="231" fontId="39" fillId="0" borderId="35" applyNumberFormat="0" applyFill="0" applyAlignment="0" applyProtection="0"/>
    <xf numFmtId="231" fontId="39" fillId="0" borderId="35" applyNumberFormat="0" applyFill="0" applyAlignment="0" applyProtection="0"/>
    <xf numFmtId="231" fontId="21" fillId="0" borderId="0"/>
    <xf numFmtId="231" fontId="21" fillId="0" borderId="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21" fillId="0" borderId="0"/>
    <xf numFmtId="231" fontId="21" fillId="0" borderId="0"/>
    <xf numFmtId="231" fontId="39" fillId="0" borderId="35" applyNumberFormat="0" applyFill="0" applyAlignment="0" applyProtection="0"/>
    <xf numFmtId="231" fontId="39" fillId="0" borderId="35" applyNumberFormat="0" applyFill="0" applyAlignment="0" applyProtection="0"/>
    <xf numFmtId="231" fontId="21" fillId="0" borderId="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21" fillId="0" borderId="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21" fillId="0" borderId="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21" fillId="0" borderId="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21" fillId="0" borderId="0"/>
    <xf numFmtId="231" fontId="39" fillId="0" borderId="35" applyNumberFormat="0" applyFill="0" applyAlignment="0" applyProtection="0"/>
    <xf numFmtId="231" fontId="39" fillId="0" borderId="35" applyNumberFormat="0" applyFill="0" applyAlignment="0" applyProtection="0"/>
    <xf numFmtId="231" fontId="21" fillId="0" borderId="0"/>
    <xf numFmtId="231" fontId="21" fillId="0" borderId="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21" fillId="0" borderId="0"/>
    <xf numFmtId="231" fontId="21" fillId="0" borderId="0"/>
    <xf numFmtId="231" fontId="39" fillId="0" borderId="35" applyNumberFormat="0" applyFill="0" applyAlignment="0" applyProtection="0"/>
    <xf numFmtId="231" fontId="39" fillId="0" borderId="35" applyNumberFormat="0" applyFill="0" applyAlignment="0" applyProtection="0"/>
    <xf numFmtId="231" fontId="21" fillId="0" borderId="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21" fillId="0" borderId="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21" fillId="0" borderId="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21" fillId="0" borderId="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21" fillId="0" borderId="0"/>
    <xf numFmtId="231" fontId="39" fillId="0" borderId="35" applyNumberFormat="0" applyFill="0" applyAlignment="0" applyProtection="0"/>
    <xf numFmtId="231" fontId="39" fillId="0" borderId="35" applyNumberFormat="0" applyFill="0" applyAlignment="0" applyProtection="0"/>
    <xf numFmtId="231" fontId="21" fillId="0" borderId="0"/>
    <xf numFmtId="231" fontId="21" fillId="0" borderId="0"/>
    <xf numFmtId="231" fontId="39" fillId="0" borderId="35" applyNumberFormat="0" applyFill="0" applyAlignment="0" applyProtection="0"/>
    <xf numFmtId="231" fontId="39" fillId="0" borderId="35" applyNumberFormat="0" applyFill="0" applyAlignment="0" applyProtection="0"/>
    <xf numFmtId="231" fontId="21" fillId="0" borderId="0"/>
    <xf numFmtId="231" fontId="21" fillId="0" borderId="0"/>
    <xf numFmtId="231" fontId="39" fillId="0" borderId="35" applyNumberFormat="0" applyFill="0" applyAlignment="0" applyProtection="0"/>
    <xf numFmtId="231" fontId="39" fillId="0" borderId="35" applyNumberFormat="0" applyFill="0" applyAlignment="0" applyProtection="0"/>
    <xf numFmtId="231" fontId="21" fillId="0" borderId="0"/>
    <xf numFmtId="231" fontId="21" fillId="0" borderId="0"/>
    <xf numFmtId="231" fontId="39" fillId="0" borderId="35" applyNumberFormat="0" applyFill="0" applyAlignment="0" applyProtection="0"/>
    <xf numFmtId="231" fontId="39" fillId="0" borderId="35" applyNumberFormat="0" applyFill="0" applyAlignment="0" applyProtection="0"/>
    <xf numFmtId="231" fontId="21" fillId="0" borderId="0"/>
    <xf numFmtId="231" fontId="21" fillId="0" borderId="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163"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163"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163"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163"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163"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21" fillId="0" borderId="0"/>
    <xf numFmtId="231" fontId="21" fillId="0" borderId="0"/>
    <xf numFmtId="231" fontId="21" fillId="0" borderId="0"/>
    <xf numFmtId="231" fontId="21" fillId="0" borderId="0" applyFill="0" applyBorder="0" applyAlignment="0" applyProtection="0"/>
    <xf numFmtId="267" fontId="21" fillId="0" borderId="0" applyFill="0" applyBorder="0" applyAlignment="0" applyProtection="0"/>
    <xf numFmtId="38" fontId="164" fillId="0" borderId="0" applyFill="0" applyBorder="0" applyAlignment="0" applyProtection="0"/>
    <xf numFmtId="38" fontId="164" fillId="0" borderId="0" applyFill="0" applyBorder="0" applyAlignment="0" applyProtection="0"/>
    <xf numFmtId="38" fontId="164" fillId="0" borderId="0" applyFill="0" applyBorder="0" applyAlignment="0" applyProtection="0"/>
    <xf numFmtId="38" fontId="164" fillId="0" borderId="0" applyFill="0" applyBorder="0" applyAlignment="0" applyProtection="0"/>
    <xf numFmtId="231" fontId="135" fillId="0" borderId="0" applyNumberFormat="0" applyFill="0" applyBorder="0" applyAlignment="0" applyProtection="0"/>
    <xf numFmtId="231" fontId="21" fillId="0" borderId="0"/>
    <xf numFmtId="231" fontId="135" fillId="0" borderId="0" applyNumberFormat="0" applyFill="0" applyBorder="0" applyAlignment="0" applyProtection="0"/>
    <xf numFmtId="231" fontId="21" fillId="0" borderId="0"/>
    <xf numFmtId="231" fontId="135" fillId="0" borderId="0" applyNumberFormat="0" applyFill="0" applyBorder="0" applyAlignment="0" applyProtection="0"/>
    <xf numFmtId="231" fontId="135" fillId="0" borderId="0" applyNumberFormat="0" applyFill="0" applyBorder="0" applyAlignment="0" applyProtection="0"/>
    <xf numFmtId="231" fontId="21" fillId="0" borderId="0"/>
    <xf numFmtId="231" fontId="136" fillId="0" borderId="0" applyNumberFormat="0" applyFill="0" applyBorder="0" applyAlignment="0" applyProtection="0"/>
    <xf numFmtId="231" fontId="21" fillId="0" borderId="0"/>
    <xf numFmtId="231" fontId="40" fillId="0" borderId="30"/>
    <xf numFmtId="231" fontId="21" fillId="0" borderId="0"/>
    <xf numFmtId="231" fontId="21" fillId="0" borderId="0"/>
    <xf numFmtId="231" fontId="72" fillId="0" borderId="30"/>
    <xf numFmtId="231" fontId="21" fillId="0" borderId="0"/>
    <xf numFmtId="231" fontId="72" fillId="0" borderId="30"/>
    <xf numFmtId="231" fontId="21" fillId="0" borderId="0"/>
    <xf numFmtId="231" fontId="72" fillId="0" borderId="30"/>
    <xf numFmtId="231" fontId="72" fillId="0" borderId="30"/>
    <xf numFmtId="231" fontId="21" fillId="0" borderId="0"/>
    <xf numFmtId="231" fontId="21" fillId="0" borderId="0"/>
    <xf numFmtId="231" fontId="72" fillId="0" borderId="30"/>
    <xf numFmtId="231" fontId="72" fillId="0" borderId="30"/>
    <xf numFmtId="231" fontId="21" fillId="0" borderId="0"/>
    <xf numFmtId="231" fontId="72" fillId="0" borderId="30"/>
    <xf numFmtId="231" fontId="21" fillId="0" borderId="0"/>
    <xf numFmtId="231" fontId="72" fillId="0" borderId="30"/>
    <xf numFmtId="231" fontId="21" fillId="0" borderId="0"/>
    <xf numFmtId="231" fontId="72" fillId="0" borderId="30"/>
    <xf numFmtId="231" fontId="21" fillId="0" borderId="0"/>
    <xf numFmtId="231" fontId="72" fillId="0" borderId="30"/>
    <xf numFmtId="231" fontId="21" fillId="0" borderId="0"/>
    <xf numFmtId="231" fontId="72" fillId="0" borderId="30"/>
    <xf numFmtId="231" fontId="21" fillId="0" borderId="0"/>
    <xf numFmtId="231" fontId="72" fillId="0" borderId="30"/>
    <xf numFmtId="231" fontId="21" fillId="0" borderId="0"/>
    <xf numFmtId="231" fontId="72" fillId="0" borderId="30"/>
    <xf numFmtId="231" fontId="21" fillId="0" borderId="0"/>
    <xf numFmtId="231" fontId="72" fillId="0" borderId="30"/>
    <xf numFmtId="231" fontId="21" fillId="0" borderId="0"/>
    <xf numFmtId="231" fontId="21" fillId="0" borderId="0"/>
    <xf numFmtId="231" fontId="72" fillId="0" borderId="30"/>
    <xf numFmtId="231" fontId="72" fillId="0" borderId="30"/>
    <xf numFmtId="231" fontId="21" fillId="0" borderId="0"/>
    <xf numFmtId="231" fontId="72" fillId="0" borderId="30"/>
    <xf numFmtId="231" fontId="21" fillId="0" borderId="0"/>
    <xf numFmtId="231" fontId="72" fillId="0" borderId="30"/>
    <xf numFmtId="231" fontId="21" fillId="0" borderId="0"/>
    <xf numFmtId="231" fontId="72" fillId="0" borderId="30"/>
    <xf numFmtId="231" fontId="21" fillId="0" borderId="0"/>
    <xf numFmtId="231" fontId="72" fillId="0" borderId="30"/>
    <xf numFmtId="231" fontId="21" fillId="0" borderId="0"/>
    <xf numFmtId="231" fontId="72" fillId="0" borderId="30"/>
    <xf numFmtId="231" fontId="21" fillId="0" borderId="0"/>
    <xf numFmtId="231" fontId="72" fillId="0" borderId="30"/>
    <xf numFmtId="231" fontId="21" fillId="0" borderId="0"/>
    <xf numFmtId="231" fontId="72" fillId="0" borderId="30"/>
    <xf numFmtId="231" fontId="21" fillId="0" borderId="0"/>
    <xf numFmtId="231" fontId="72" fillId="0" borderId="30"/>
    <xf numFmtId="231" fontId="21" fillId="0" borderId="0"/>
    <xf numFmtId="231" fontId="72" fillId="0" borderId="30"/>
    <xf numFmtId="231" fontId="21" fillId="0" borderId="0"/>
    <xf numFmtId="231" fontId="72" fillId="0" borderId="30"/>
    <xf numFmtId="231" fontId="21" fillId="0" borderId="0"/>
    <xf numFmtId="231" fontId="72" fillId="0" borderId="30"/>
    <xf numFmtId="231" fontId="21" fillId="0" borderId="0"/>
    <xf numFmtId="231" fontId="72" fillId="0" borderId="30"/>
    <xf numFmtId="231" fontId="21" fillId="0" borderId="0"/>
    <xf numFmtId="231" fontId="72" fillId="0" borderId="30"/>
    <xf numFmtId="231" fontId="21" fillId="0" borderId="0"/>
    <xf numFmtId="231" fontId="72" fillId="0" borderId="30"/>
    <xf numFmtId="271" fontId="165" fillId="0" borderId="22" applyBorder="0" applyProtection="0">
      <alignment horizontal="right" vertical="center"/>
    </xf>
    <xf numFmtId="231" fontId="166" fillId="0" borderId="0" applyFill="0" applyBorder="0" applyProtection="0">
      <alignment horizontal="left"/>
    </xf>
    <xf numFmtId="231" fontId="167" fillId="0" borderId="0" applyNumberFormat="0" applyBorder="0">
      <alignment horizontal="centerContinuous"/>
    </xf>
    <xf numFmtId="231" fontId="167" fillId="0" borderId="0" applyNumberFormat="0" applyBorder="0">
      <alignment horizontal="centerContinuous"/>
    </xf>
    <xf numFmtId="231" fontId="168" fillId="0" borderId="3" applyFill="0" applyBorder="0" applyProtection="0">
      <alignment horizontal="left" vertical="top"/>
    </xf>
    <xf numFmtId="231" fontId="134" fillId="0" borderId="0" applyFill="0" applyBorder="0">
      <alignment vertical="center"/>
    </xf>
    <xf numFmtId="49" fontId="23" fillId="0" borderId="0" applyFill="0" applyBorder="0" applyAlignment="0"/>
    <xf numFmtId="49" fontId="23" fillId="0" borderId="0" applyFill="0" applyBorder="0" applyAlignment="0"/>
    <xf numFmtId="272" fontId="21" fillId="0" borderId="0" applyFill="0" applyBorder="0" applyAlignment="0"/>
    <xf numFmtId="272" fontId="21" fillId="0" borderId="0" applyFill="0" applyBorder="0" applyAlignment="0"/>
    <xf numFmtId="272" fontId="21" fillId="0" borderId="0" applyFill="0" applyBorder="0" applyAlignment="0"/>
    <xf numFmtId="272" fontId="21" fillId="0" borderId="0" applyFill="0" applyBorder="0" applyAlignment="0"/>
    <xf numFmtId="272" fontId="21" fillId="0" borderId="0" applyFill="0" applyBorder="0" applyAlignment="0"/>
    <xf numFmtId="272" fontId="21" fillId="0" borderId="0" applyFill="0" applyBorder="0" applyAlignment="0"/>
    <xf numFmtId="272" fontId="21" fillId="0" borderId="0" applyFill="0" applyBorder="0" applyAlignment="0"/>
    <xf numFmtId="272" fontId="21" fillId="0" borderId="0" applyFill="0" applyBorder="0" applyAlignment="0"/>
    <xf numFmtId="272" fontId="21" fillId="0" borderId="0" applyFill="0" applyBorder="0" applyAlignment="0"/>
    <xf numFmtId="272" fontId="21" fillId="0" borderId="0" applyFill="0" applyBorder="0" applyAlignment="0"/>
    <xf numFmtId="272" fontId="21" fillId="0" borderId="0" applyFill="0" applyBorder="0" applyAlignment="0"/>
    <xf numFmtId="272" fontId="21" fillId="0" borderId="0" applyFill="0" applyBorder="0" applyAlignment="0"/>
    <xf numFmtId="272" fontId="21" fillId="0" borderId="0" applyFill="0" applyBorder="0" applyAlignment="0"/>
    <xf numFmtId="272" fontId="21" fillId="0" borderId="0" applyFill="0" applyBorder="0" applyAlignment="0"/>
    <xf numFmtId="273" fontId="21" fillId="0" borderId="0" applyFill="0" applyBorder="0" applyAlignment="0"/>
    <xf numFmtId="273" fontId="21" fillId="0" borderId="0" applyFill="0" applyBorder="0" applyAlignment="0"/>
    <xf numFmtId="273" fontId="21" fillId="0" borderId="0" applyFill="0" applyBorder="0" applyAlignment="0"/>
    <xf numFmtId="273" fontId="21" fillId="0" borderId="0" applyFill="0" applyBorder="0" applyAlignment="0"/>
    <xf numFmtId="273" fontId="21" fillId="0" borderId="0" applyFill="0" applyBorder="0" applyAlignment="0"/>
    <xf numFmtId="273" fontId="21" fillId="0" borderId="0" applyFill="0" applyBorder="0" applyAlignment="0"/>
    <xf numFmtId="273" fontId="21" fillId="0" borderId="0" applyFill="0" applyBorder="0" applyAlignment="0"/>
    <xf numFmtId="273" fontId="21" fillId="0" borderId="0" applyFill="0" applyBorder="0" applyAlignment="0"/>
    <xf numFmtId="273" fontId="21" fillId="0" borderId="0" applyFill="0" applyBorder="0" applyAlignment="0"/>
    <xf numFmtId="273" fontId="21" fillId="0" borderId="0" applyFill="0" applyBorder="0" applyAlignment="0"/>
    <xf numFmtId="273" fontId="21" fillId="0" borderId="0" applyFill="0" applyBorder="0" applyAlignment="0"/>
    <xf numFmtId="273" fontId="21" fillId="0" borderId="0" applyFill="0" applyBorder="0" applyAlignment="0"/>
    <xf numFmtId="273" fontId="21" fillId="0" borderId="0" applyFill="0" applyBorder="0" applyAlignment="0"/>
    <xf numFmtId="273" fontId="21" fillId="0" borderId="0" applyFill="0" applyBorder="0" applyAlignment="0"/>
    <xf numFmtId="231" fontId="169" fillId="0" borderId="0">
      <alignment vertical="center"/>
    </xf>
    <xf numFmtId="231" fontId="21" fillId="0" borderId="0"/>
    <xf numFmtId="49" fontId="21" fillId="0" borderId="0" applyFont="0" applyFill="0" applyBorder="0" applyAlignment="0" applyProtection="0"/>
    <xf numFmtId="231" fontId="170" fillId="0" borderId="0" applyNumberFormat="0" applyFill="0" applyBorder="0" applyAlignment="0" applyProtection="0"/>
    <xf numFmtId="231" fontId="171" fillId="0" borderId="0" applyNumberFormat="0" applyFill="0" applyBorder="0" applyAlignment="0" applyProtection="0"/>
    <xf numFmtId="231" fontId="4" fillId="0" borderId="0" applyNumberFormat="0" applyFill="0" applyBorder="0" applyAlignment="0" applyProtection="0"/>
    <xf numFmtId="231" fontId="4" fillId="0" borderId="0" applyNumberFormat="0" applyFill="0" applyBorder="0" applyAlignment="0" applyProtection="0"/>
    <xf numFmtId="231" fontId="4" fillId="0" borderId="0" applyNumberFormat="0" applyFill="0" applyBorder="0" applyAlignment="0" applyProtection="0"/>
    <xf numFmtId="231" fontId="4" fillId="0" borderId="0" applyNumberFormat="0" applyFill="0" applyBorder="0" applyAlignment="0" applyProtection="0"/>
    <xf numFmtId="231" fontId="4" fillId="0" borderId="0" applyNumberFormat="0" applyFill="0" applyBorder="0" applyAlignment="0" applyProtection="0"/>
    <xf numFmtId="231" fontId="4" fillId="0" borderId="0" applyNumberFormat="0" applyFill="0" applyBorder="0" applyAlignment="0" applyProtection="0"/>
    <xf numFmtId="231" fontId="4" fillId="0" borderId="0" applyNumberFormat="0" applyFill="0" applyBorder="0" applyAlignment="0" applyProtection="0"/>
    <xf numFmtId="231" fontId="171" fillId="0" borderId="0" applyNumberFormat="0" applyFill="0" applyBorder="0" applyAlignment="0" applyProtection="0"/>
    <xf numFmtId="231" fontId="171" fillId="0" borderId="0" applyNumberFormat="0" applyFill="0" applyBorder="0" applyAlignment="0" applyProtection="0"/>
    <xf numFmtId="231" fontId="170" fillId="0" borderId="0" applyNumberFormat="0" applyFill="0" applyBorder="0" applyAlignment="0" applyProtection="0"/>
    <xf numFmtId="231" fontId="170" fillId="0" borderId="0" applyNumberFormat="0" applyFill="0" applyBorder="0" applyAlignment="0" applyProtection="0"/>
    <xf numFmtId="231" fontId="170" fillId="0" borderId="0" applyNumberFormat="0" applyFill="0" applyBorder="0" applyAlignment="0" applyProtection="0"/>
    <xf numFmtId="231" fontId="170" fillId="0" borderId="0" applyNumberFormat="0" applyFill="0" applyBorder="0" applyAlignment="0" applyProtection="0"/>
    <xf numFmtId="231" fontId="171" fillId="0" borderId="0" applyNumberFormat="0" applyFill="0" applyBorder="0" applyAlignment="0" applyProtection="0"/>
    <xf numFmtId="231" fontId="171" fillId="0" borderId="0" applyNumberFormat="0" applyFill="0" applyBorder="0" applyAlignment="0" applyProtection="0"/>
    <xf numFmtId="231" fontId="171" fillId="0" borderId="0" applyNumberFormat="0" applyFill="0" applyBorder="0" applyAlignment="0" applyProtection="0"/>
    <xf numFmtId="231" fontId="171" fillId="0" borderId="0" applyNumberFormat="0" applyFill="0" applyBorder="0" applyAlignment="0" applyProtection="0"/>
    <xf numFmtId="231" fontId="171" fillId="0" borderId="0" applyNumberFormat="0" applyFill="0" applyBorder="0" applyAlignment="0" applyProtection="0"/>
    <xf numFmtId="231" fontId="171" fillId="0" borderId="0" applyNumberFormat="0" applyFill="0" applyBorder="0" applyAlignment="0" applyProtection="0"/>
    <xf numFmtId="231" fontId="171" fillId="0" borderId="0" applyNumberFormat="0" applyFill="0" applyBorder="0" applyAlignment="0" applyProtection="0"/>
    <xf numFmtId="231" fontId="4" fillId="0" borderId="0" applyNumberFormat="0" applyFill="0" applyBorder="0" applyAlignment="0" applyProtection="0"/>
    <xf numFmtId="231" fontId="170" fillId="0" borderId="0" applyNumberFormat="0" applyFill="0" applyBorder="0" applyAlignment="0" applyProtection="0"/>
    <xf numFmtId="231" fontId="171" fillId="0" borderId="0" applyNumberFormat="0" applyFill="0" applyBorder="0" applyAlignment="0" applyProtection="0"/>
    <xf numFmtId="231" fontId="171" fillId="0" borderId="0" applyNumberFormat="0" applyFill="0" applyBorder="0" applyAlignment="0" applyProtection="0"/>
    <xf numFmtId="231" fontId="171" fillId="0" borderId="0" applyNumberFormat="0" applyFill="0" applyBorder="0" applyAlignment="0" applyProtection="0"/>
    <xf numFmtId="231" fontId="171" fillId="0" borderId="0" applyNumberFormat="0" applyFill="0" applyBorder="0" applyAlignment="0" applyProtection="0"/>
    <xf numFmtId="231" fontId="170" fillId="0" borderId="0" applyNumberFormat="0" applyFill="0" applyBorder="0" applyAlignment="0" applyProtection="0"/>
    <xf numFmtId="231" fontId="171" fillId="0" borderId="0" applyNumberFormat="0" applyFill="0" applyBorder="0" applyAlignment="0" applyProtection="0"/>
    <xf numFmtId="231" fontId="170" fillId="0" borderId="0" applyNumberFormat="0" applyFill="0" applyBorder="0" applyAlignment="0" applyProtection="0"/>
    <xf numFmtId="231" fontId="171" fillId="0" borderId="0" applyNumberFormat="0" applyFill="0" applyBorder="0" applyAlignment="0" applyProtection="0"/>
    <xf numFmtId="231" fontId="170" fillId="0" borderId="0" applyNumberFormat="0" applyFill="0" applyBorder="0" applyAlignment="0" applyProtection="0"/>
    <xf numFmtId="231" fontId="171" fillId="0" borderId="0" applyNumberFormat="0" applyFill="0" applyBorder="0" applyAlignment="0" applyProtection="0"/>
    <xf numFmtId="231" fontId="170" fillId="0" borderId="0" applyNumberFormat="0" applyFill="0" applyBorder="0" applyAlignment="0" applyProtection="0"/>
    <xf numFmtId="231" fontId="170" fillId="0" borderId="0" applyNumberFormat="0" applyFill="0" applyBorder="0" applyAlignment="0" applyProtection="0"/>
    <xf numFmtId="231" fontId="170" fillId="0" borderId="0" applyNumberFormat="0" applyFill="0" applyBorder="0" applyAlignment="0" applyProtection="0"/>
    <xf numFmtId="231" fontId="172" fillId="0" borderId="0" applyNumberFormat="0" applyFill="0" applyBorder="0" applyAlignment="0" applyProtection="0"/>
    <xf numFmtId="231" fontId="92" fillId="0" borderId="0" applyNumberFormat="0" applyFill="0" applyBorder="0" applyAlignment="0" applyProtection="0"/>
    <xf numFmtId="231" fontId="17" fillId="0" borderId="0" applyNumberFormat="0" applyFill="0" applyBorder="0" applyAlignment="0" applyProtection="0"/>
    <xf numFmtId="231" fontId="17" fillId="0" borderId="0" applyNumberFormat="0" applyFill="0" applyBorder="0" applyAlignment="0" applyProtection="0"/>
    <xf numFmtId="231" fontId="17" fillId="0" borderId="0" applyNumberFormat="0" applyFill="0" applyBorder="0" applyAlignment="0" applyProtection="0"/>
    <xf numFmtId="231" fontId="17" fillId="0" borderId="0" applyNumberFormat="0" applyFill="0" applyBorder="0" applyAlignment="0" applyProtection="0"/>
    <xf numFmtId="231" fontId="17" fillId="0" borderId="0" applyNumberFormat="0" applyFill="0" applyBorder="0" applyAlignment="0" applyProtection="0"/>
    <xf numFmtId="231" fontId="17" fillId="0" borderId="0" applyNumberFormat="0" applyFill="0" applyBorder="0" applyAlignment="0" applyProtection="0"/>
    <xf numFmtId="231" fontId="17" fillId="0" borderId="0" applyNumberFormat="0" applyFill="0" applyBorder="0" applyAlignment="0" applyProtection="0"/>
    <xf numFmtId="231" fontId="92" fillId="0" borderId="0" applyNumberFormat="0" applyFill="0" applyBorder="0" applyAlignment="0" applyProtection="0"/>
    <xf numFmtId="231" fontId="92" fillId="0" borderId="0" applyNumberFormat="0" applyFill="0" applyBorder="0" applyAlignment="0" applyProtection="0"/>
    <xf numFmtId="231" fontId="172" fillId="0" borderId="0" applyNumberFormat="0" applyFill="0" applyBorder="0" applyAlignment="0" applyProtection="0"/>
    <xf numFmtId="231" fontId="172" fillId="0" borderId="0" applyNumberFormat="0" applyFill="0" applyBorder="0" applyAlignment="0" applyProtection="0"/>
    <xf numFmtId="231" fontId="172" fillId="0" borderId="0" applyNumberFormat="0" applyFill="0" applyBorder="0" applyAlignment="0" applyProtection="0"/>
    <xf numFmtId="231" fontId="172" fillId="0" borderId="0" applyNumberFormat="0" applyFill="0" applyBorder="0" applyAlignment="0" applyProtection="0"/>
    <xf numFmtId="231" fontId="92" fillId="0" borderId="0" applyNumberFormat="0" applyFill="0" applyBorder="0" applyAlignment="0" applyProtection="0"/>
    <xf numFmtId="231" fontId="92" fillId="0" borderId="0" applyNumberFormat="0" applyFill="0" applyBorder="0" applyAlignment="0" applyProtection="0"/>
    <xf numFmtId="231" fontId="92" fillId="0" borderId="0" applyNumberFormat="0" applyFill="0" applyBorder="0" applyAlignment="0" applyProtection="0"/>
    <xf numFmtId="231" fontId="92" fillId="0" borderId="0" applyNumberFormat="0" applyFill="0" applyBorder="0" applyAlignment="0" applyProtection="0"/>
    <xf numFmtId="231" fontId="92" fillId="0" borderId="0" applyNumberFormat="0" applyFill="0" applyBorder="0" applyAlignment="0" applyProtection="0"/>
    <xf numFmtId="231" fontId="92" fillId="0" borderId="0" applyNumberFormat="0" applyFill="0" applyBorder="0" applyAlignment="0" applyProtection="0"/>
    <xf numFmtId="231" fontId="92" fillId="0" borderId="0" applyNumberFormat="0" applyFill="0" applyBorder="0" applyAlignment="0" applyProtection="0"/>
    <xf numFmtId="231" fontId="17" fillId="0" borderId="0" applyNumberFormat="0" applyFill="0" applyBorder="0" applyAlignment="0" applyProtection="0"/>
    <xf numFmtId="231" fontId="172" fillId="0" borderId="0" applyNumberFormat="0" applyFill="0" applyBorder="0" applyAlignment="0" applyProtection="0"/>
    <xf numFmtId="231" fontId="92" fillId="0" borderId="0" applyNumberFormat="0" applyFill="0" applyBorder="0" applyAlignment="0" applyProtection="0"/>
    <xf numFmtId="231" fontId="92" fillId="0" borderId="0" applyNumberFormat="0" applyFill="0" applyBorder="0" applyAlignment="0" applyProtection="0"/>
    <xf numFmtId="231" fontId="92" fillId="0" borderId="0" applyNumberFormat="0" applyFill="0" applyBorder="0" applyAlignment="0" applyProtection="0"/>
    <xf numFmtId="231" fontId="92" fillId="0" borderId="0" applyNumberFormat="0" applyFill="0" applyBorder="0" applyAlignment="0" applyProtection="0"/>
    <xf numFmtId="231" fontId="172" fillId="0" borderId="0" applyNumberFormat="0" applyFill="0" applyBorder="0" applyAlignment="0" applyProtection="0"/>
    <xf numFmtId="231" fontId="92" fillId="0" borderId="0" applyNumberFormat="0" applyFill="0" applyBorder="0" applyAlignment="0" applyProtection="0"/>
    <xf numFmtId="231" fontId="172" fillId="0" borderId="0" applyNumberFormat="0" applyFill="0" applyBorder="0" applyAlignment="0" applyProtection="0"/>
    <xf numFmtId="231" fontId="92" fillId="0" borderId="0" applyNumberFormat="0" applyFill="0" applyBorder="0" applyAlignment="0" applyProtection="0"/>
    <xf numFmtId="231" fontId="172" fillId="0" borderId="0" applyNumberFormat="0" applyFill="0" applyBorder="0" applyAlignment="0" applyProtection="0"/>
    <xf numFmtId="231" fontId="92" fillId="0" borderId="0" applyNumberFormat="0" applyFill="0" applyBorder="0" applyAlignment="0" applyProtection="0"/>
    <xf numFmtId="231" fontId="172" fillId="0" borderId="0" applyNumberFormat="0" applyFill="0" applyBorder="0" applyAlignment="0" applyProtection="0"/>
    <xf numFmtId="231" fontId="172" fillId="0" borderId="0" applyNumberFormat="0" applyFill="0" applyBorder="0" applyAlignment="0" applyProtection="0"/>
    <xf numFmtId="231" fontId="172" fillId="0" borderId="0" applyNumberFormat="0" applyFill="0" applyBorder="0" applyAlignment="0" applyProtection="0"/>
    <xf numFmtId="231" fontId="135" fillId="0" borderId="0" applyNumberFormat="0" applyFill="0" applyBorder="0" applyAlignment="0" applyProtection="0"/>
    <xf numFmtId="231" fontId="21" fillId="0" borderId="0"/>
    <xf numFmtId="231" fontId="21" fillId="0" borderId="0"/>
    <xf numFmtId="231" fontId="135" fillId="0" borderId="0" applyNumberFormat="0" applyFill="0" applyBorder="0" applyAlignment="0" applyProtection="0"/>
    <xf numFmtId="231" fontId="21" fillId="0" borderId="0"/>
    <xf numFmtId="231" fontId="135" fillId="0" borderId="0" applyNumberFormat="0" applyFill="0" applyBorder="0" applyAlignment="0" applyProtection="0"/>
    <xf numFmtId="231" fontId="135" fillId="0" borderId="0" applyNumberFormat="0" applyFill="0" applyBorder="0" applyAlignment="0" applyProtection="0"/>
    <xf numFmtId="231" fontId="21" fillId="0" borderId="0"/>
    <xf numFmtId="231" fontId="135" fillId="0" borderId="0" applyNumberFormat="0" applyFill="0" applyBorder="0" applyAlignment="0" applyProtection="0"/>
    <xf numFmtId="231" fontId="21" fillId="0" borderId="0"/>
    <xf numFmtId="231" fontId="135" fillId="0" borderId="0" applyNumberFormat="0" applyFill="0" applyBorder="0" applyAlignment="0" applyProtection="0"/>
    <xf numFmtId="231" fontId="135" fillId="0" borderId="0" applyNumberFormat="0" applyFill="0" applyBorder="0" applyAlignment="0" applyProtection="0"/>
    <xf numFmtId="231" fontId="169" fillId="0" borderId="64" applyAlignment="0"/>
    <xf numFmtId="231" fontId="21" fillId="0" borderId="0"/>
    <xf numFmtId="231" fontId="21" fillId="0" borderId="0"/>
    <xf numFmtId="231" fontId="21" fillId="0" borderId="0" applyFont="0" applyFill="0" applyBorder="0" applyAlignment="0" applyProtection="0"/>
    <xf numFmtId="274" fontId="21" fillId="0" borderId="0" applyFont="0" applyFill="0" applyBorder="0" applyAlignment="0" applyProtection="0"/>
    <xf numFmtId="231" fontId="21" fillId="0" borderId="0"/>
    <xf numFmtId="231" fontId="21" fillId="0" borderId="0"/>
    <xf numFmtId="231" fontId="21" fillId="0" borderId="0" applyFont="0" applyFill="0" applyBorder="0" applyAlignment="0" applyProtection="0"/>
    <xf numFmtId="275" fontId="21" fillId="0" borderId="0" applyFont="0" applyFill="0" applyBorder="0" applyAlignment="0" applyProtection="0"/>
    <xf numFmtId="276" fontId="146" fillId="0" borderId="0" applyFont="0" applyFill="0" applyBorder="0" applyAlignment="0" applyProtection="0"/>
    <xf numFmtId="276" fontId="146" fillId="0" borderId="0" applyFont="0" applyFill="0" applyBorder="0" applyAlignment="0" applyProtection="0"/>
    <xf numFmtId="276" fontId="146" fillId="0" borderId="0" applyFont="0" applyFill="0" applyBorder="0" applyAlignment="0" applyProtection="0"/>
    <xf numFmtId="276" fontId="146" fillId="0" borderId="0" applyFont="0" applyFill="0" applyBorder="0" applyAlignment="0" applyProtection="0"/>
    <xf numFmtId="276" fontId="146" fillId="0" borderId="0" applyFont="0" applyFill="0" applyBorder="0" applyAlignment="0" applyProtection="0"/>
    <xf numFmtId="276" fontId="146" fillId="0" borderId="0" applyFont="0" applyFill="0" applyBorder="0" applyAlignment="0" applyProtection="0"/>
    <xf numFmtId="276" fontId="146" fillId="0" borderId="0" applyFont="0" applyFill="0" applyBorder="0" applyAlignment="0" applyProtection="0"/>
    <xf numFmtId="276" fontId="146" fillId="0" borderId="0" applyFont="0" applyFill="0" applyBorder="0" applyAlignment="0" applyProtection="0"/>
    <xf numFmtId="276" fontId="146" fillId="0" borderId="0" applyFont="0" applyFill="0" applyBorder="0" applyAlignment="0" applyProtection="0"/>
    <xf numFmtId="276" fontId="146" fillId="0" borderId="0" applyFont="0" applyFill="0" applyBorder="0" applyAlignment="0" applyProtection="0"/>
    <xf numFmtId="276" fontId="146" fillId="0" borderId="0" applyFont="0" applyFill="0" applyBorder="0" applyAlignment="0" applyProtection="0"/>
    <xf numFmtId="276" fontId="146" fillId="0" borderId="0" applyFont="0" applyFill="0" applyBorder="0" applyAlignment="0" applyProtection="0"/>
    <xf numFmtId="276" fontId="146" fillId="0" borderId="0" applyFont="0" applyFill="0" applyBorder="0" applyAlignment="0" applyProtection="0"/>
    <xf numFmtId="276" fontId="146" fillId="0" borderId="0" applyFont="0" applyFill="0" applyBorder="0" applyAlignment="0" applyProtection="0"/>
    <xf numFmtId="276" fontId="146" fillId="0" borderId="0" applyFont="0" applyFill="0" applyBorder="0" applyAlignment="0" applyProtection="0"/>
    <xf numFmtId="276" fontId="146" fillId="0" borderId="0" applyFont="0" applyFill="0" applyBorder="0" applyAlignment="0" applyProtection="0"/>
    <xf numFmtId="231" fontId="21" fillId="0" borderId="0"/>
    <xf numFmtId="277" fontId="21" fillId="0" borderId="0" applyFont="0" applyFill="0" applyBorder="0" applyAlignment="0" applyProtection="0">
      <alignment horizontal="left"/>
    </xf>
    <xf numFmtId="231" fontId="21" fillId="0" borderId="0"/>
    <xf numFmtId="231" fontId="173" fillId="99" borderId="0"/>
    <xf numFmtId="231" fontId="21" fillId="0" borderId="0"/>
    <xf numFmtId="231" fontId="21" fillId="0" borderId="0"/>
    <xf numFmtId="231" fontId="173" fillId="99" borderId="0"/>
    <xf numFmtId="231" fontId="21" fillId="0" borderId="0"/>
    <xf numFmtId="231" fontId="173" fillId="99" borderId="0"/>
    <xf numFmtId="231" fontId="173" fillId="99" borderId="0"/>
    <xf numFmtId="231" fontId="174" fillId="0" borderId="0" applyNumberFormat="0" applyFill="0" applyBorder="0" applyAlignment="0" applyProtection="0"/>
    <xf numFmtId="231" fontId="21" fillId="0" borderId="0"/>
    <xf numFmtId="231" fontId="174" fillId="0" borderId="0" applyNumberFormat="0" applyFill="0" applyBorder="0" applyAlignment="0" applyProtection="0"/>
    <xf numFmtId="231" fontId="21" fillId="0" borderId="0"/>
    <xf numFmtId="231" fontId="174" fillId="0" borderId="0" applyNumberFormat="0" applyFill="0" applyBorder="0" applyAlignment="0" applyProtection="0"/>
    <xf numFmtId="231" fontId="21" fillId="0" borderId="0"/>
    <xf numFmtId="231" fontId="175" fillId="0" borderId="0" applyNumberFormat="0" applyFill="0" applyBorder="0" applyAlignment="0" applyProtection="0"/>
    <xf numFmtId="231" fontId="21" fillId="0" borderId="0"/>
    <xf numFmtId="231" fontId="175" fillId="0" borderId="0" applyNumberFormat="0" applyFill="0" applyBorder="0" applyAlignment="0" applyProtection="0"/>
    <xf numFmtId="231" fontId="21" fillId="0" borderId="0"/>
    <xf numFmtId="231" fontId="175" fillId="0" borderId="0" applyNumberFormat="0" applyFill="0" applyBorder="0" applyAlignment="0" applyProtection="0"/>
    <xf numFmtId="231" fontId="174" fillId="0" borderId="0" applyNumberFormat="0" applyFill="0" applyBorder="0" applyAlignment="0" applyProtection="0"/>
    <xf numFmtId="231" fontId="174" fillId="0" borderId="0" applyNumberFormat="0" applyFill="0" applyBorder="0" applyAlignment="0" applyProtection="0"/>
    <xf numFmtId="231" fontId="174" fillId="0" borderId="0" applyNumberFormat="0" applyFill="0" applyBorder="0" applyAlignment="0" applyProtection="0"/>
    <xf numFmtId="231" fontId="176" fillId="0" borderId="65" applyNumberFormat="0" applyFill="0" applyAlignment="0" applyProtection="0"/>
    <xf numFmtId="231" fontId="177" fillId="0" borderId="65" applyNumberFormat="0" applyFill="0" applyAlignment="0" applyProtection="0"/>
    <xf numFmtId="231" fontId="6" fillId="0" borderId="5" applyNumberFormat="0" applyFill="0" applyAlignment="0" applyProtection="0"/>
    <xf numFmtId="231" fontId="6" fillId="0" borderId="5" applyNumberFormat="0" applyFill="0" applyAlignment="0" applyProtection="0"/>
    <xf numFmtId="231" fontId="6" fillId="0" borderId="5" applyNumberFormat="0" applyFill="0" applyAlignment="0" applyProtection="0"/>
    <xf numFmtId="231" fontId="6" fillId="0" borderId="5" applyNumberFormat="0" applyFill="0" applyAlignment="0" applyProtection="0"/>
    <xf numFmtId="231" fontId="6" fillId="0" borderId="5" applyNumberFormat="0" applyFill="0" applyAlignment="0" applyProtection="0"/>
    <xf numFmtId="231" fontId="6" fillId="0" borderId="5" applyNumberFormat="0" applyFill="0" applyAlignment="0" applyProtection="0"/>
    <xf numFmtId="231" fontId="6" fillId="0" borderId="5" applyNumberFormat="0" applyFill="0" applyAlignment="0" applyProtection="0"/>
    <xf numFmtId="231" fontId="177" fillId="0" borderId="65" applyNumberFormat="0" applyFill="0" applyAlignment="0" applyProtection="0"/>
    <xf numFmtId="231" fontId="177" fillId="0" borderId="65" applyNumberFormat="0" applyFill="0" applyAlignment="0" applyProtection="0"/>
    <xf numFmtId="231" fontId="176" fillId="0" borderId="65" applyNumberFormat="0" applyFill="0" applyAlignment="0" applyProtection="0"/>
    <xf numFmtId="231" fontId="176" fillId="0" borderId="65" applyNumberFormat="0" applyFill="0" applyAlignment="0" applyProtection="0"/>
    <xf numFmtId="231" fontId="176" fillId="0" borderId="65" applyNumberFormat="0" applyFill="0" applyAlignment="0" applyProtection="0"/>
    <xf numFmtId="231" fontId="176" fillId="0" borderId="65" applyNumberFormat="0" applyFill="0" applyAlignment="0" applyProtection="0"/>
    <xf numFmtId="231" fontId="177" fillId="0" borderId="65" applyNumberFormat="0" applyFill="0" applyAlignment="0" applyProtection="0"/>
    <xf numFmtId="231" fontId="177" fillId="0" borderId="65" applyNumberFormat="0" applyFill="0" applyAlignment="0" applyProtection="0"/>
    <xf numFmtId="231" fontId="177" fillId="0" borderId="65" applyNumberFormat="0" applyFill="0" applyAlignment="0" applyProtection="0"/>
    <xf numFmtId="231" fontId="177" fillId="0" borderId="65" applyNumberFormat="0" applyFill="0" applyAlignment="0" applyProtection="0"/>
    <xf numFmtId="231" fontId="177" fillId="0" borderId="65" applyNumberFormat="0" applyFill="0" applyAlignment="0" applyProtection="0"/>
    <xf numFmtId="231" fontId="177" fillId="0" borderId="65" applyNumberFormat="0" applyFill="0" applyAlignment="0" applyProtection="0"/>
    <xf numFmtId="231" fontId="177" fillId="0" borderId="65" applyNumberFormat="0" applyFill="0" applyAlignment="0" applyProtection="0"/>
    <xf numFmtId="231" fontId="177" fillId="0" borderId="65" applyNumberFormat="0" applyFill="0" applyAlignment="0" applyProtection="0"/>
    <xf numFmtId="231" fontId="6" fillId="0" borderId="5" applyNumberFormat="0" applyFill="0" applyAlignment="0" applyProtection="0"/>
    <xf numFmtId="231" fontId="176" fillId="0" borderId="65" applyNumberFormat="0" applyFill="0" applyAlignment="0" applyProtection="0"/>
    <xf numFmtId="231" fontId="177" fillId="0" borderId="65" applyNumberFormat="0" applyFill="0" applyAlignment="0" applyProtection="0"/>
    <xf numFmtId="231" fontId="178" fillId="0" borderId="66" applyNumberFormat="0" applyFill="0" applyAlignment="0" applyProtection="0"/>
    <xf numFmtId="231" fontId="178" fillId="0" borderId="66" applyNumberFormat="0" applyFill="0" applyAlignment="0" applyProtection="0"/>
    <xf numFmtId="231" fontId="178" fillId="0" borderId="66" applyNumberFormat="0" applyFill="0" applyAlignment="0" applyProtection="0"/>
    <xf numFmtId="231" fontId="178" fillId="0" borderId="66" applyNumberFormat="0" applyFill="0" applyAlignment="0" applyProtection="0"/>
    <xf numFmtId="231" fontId="176" fillId="0" borderId="65" applyNumberFormat="0" applyFill="0" applyAlignment="0" applyProtection="0"/>
    <xf numFmtId="231" fontId="177" fillId="0" borderId="65" applyNumberFormat="0" applyFill="0" applyAlignment="0" applyProtection="0"/>
    <xf numFmtId="231" fontId="176" fillId="0" borderId="65" applyNumberFormat="0" applyFill="0" applyAlignment="0" applyProtection="0"/>
    <xf numFmtId="231" fontId="177" fillId="0" borderId="65" applyNumberFormat="0" applyFill="0" applyAlignment="0" applyProtection="0"/>
    <xf numFmtId="231" fontId="176" fillId="0" borderId="65" applyNumberFormat="0" applyFill="0" applyAlignment="0" applyProtection="0"/>
    <xf numFmtId="231" fontId="177" fillId="0" borderId="65" applyNumberFormat="0" applyFill="0" applyAlignment="0" applyProtection="0"/>
    <xf numFmtId="231" fontId="176" fillId="0" borderId="65" applyNumberFormat="0" applyFill="0" applyAlignment="0" applyProtection="0"/>
    <xf numFmtId="231" fontId="176" fillId="0" borderId="65" applyNumberFormat="0" applyFill="0" applyAlignment="0" applyProtection="0"/>
    <xf numFmtId="231" fontId="176" fillId="0" borderId="65" applyNumberFormat="0" applyFill="0" applyAlignment="0" applyProtection="0"/>
    <xf numFmtId="231" fontId="174" fillId="0" borderId="0" applyNumberFormat="0" applyFill="0" applyBorder="0" applyAlignment="0" applyProtection="0"/>
    <xf numFmtId="231" fontId="174" fillId="0" borderId="0" applyNumberFormat="0" applyFill="0" applyBorder="0" applyAlignment="0" applyProtection="0"/>
    <xf numFmtId="231" fontId="174" fillId="0" borderId="0" applyNumberFormat="0" applyFill="0" applyBorder="0" applyAlignment="0" applyProtection="0"/>
    <xf numFmtId="231" fontId="174" fillId="0" borderId="0" applyNumberFormat="0" applyFill="0" applyBorder="0" applyAlignment="0" applyProtection="0"/>
    <xf numFmtId="231" fontId="174" fillId="0" borderId="0" applyNumberFormat="0" applyFill="0" applyBorder="0" applyAlignment="0" applyProtection="0"/>
    <xf numFmtId="231" fontId="174" fillId="0" borderId="0" applyNumberFormat="0" applyFill="0" applyBorder="0" applyAlignment="0" applyProtection="0"/>
    <xf numFmtId="231" fontId="5" fillId="0" borderId="0" applyNumberFormat="0" applyFill="0" applyBorder="0" applyAlignment="0" applyProtection="0"/>
    <xf numFmtId="231" fontId="174" fillId="0" borderId="0" applyNumberFormat="0" applyFill="0" applyBorder="0" applyAlignment="0" applyProtection="0"/>
    <xf numFmtId="231" fontId="5" fillId="0" borderId="0" applyNumberFormat="0" applyFill="0" applyBorder="0" applyAlignment="0" applyProtection="0"/>
    <xf numFmtId="231" fontId="5" fillId="0" borderId="0" applyNumberFormat="0" applyFill="0" applyBorder="0" applyAlignment="0" applyProtection="0"/>
    <xf numFmtId="231" fontId="5" fillId="0" borderId="0" applyNumberFormat="0" applyFill="0" applyBorder="0" applyAlignment="0" applyProtection="0"/>
    <xf numFmtId="231" fontId="5" fillId="0" borderId="0" applyNumberFormat="0" applyFill="0" applyBorder="0" applyAlignment="0" applyProtection="0"/>
    <xf numFmtId="231" fontId="5" fillId="0" borderId="0" applyNumberFormat="0" applyFill="0" applyBorder="0" applyAlignment="0" applyProtection="0"/>
    <xf numFmtId="231" fontId="5" fillId="0" borderId="0" applyNumberFormat="0" applyFill="0" applyBorder="0" applyAlignment="0" applyProtection="0"/>
    <xf numFmtId="231" fontId="179" fillId="0" borderId="67" applyNumberFormat="0" applyFill="0" applyAlignment="0" applyProtection="0"/>
    <xf numFmtId="231" fontId="180" fillId="0" borderId="67" applyNumberFormat="0" applyFill="0" applyAlignment="0" applyProtection="0"/>
    <xf numFmtId="231" fontId="7" fillId="0" borderId="6" applyNumberFormat="0" applyFill="0" applyAlignment="0" applyProtection="0"/>
    <xf numFmtId="231" fontId="7" fillId="0" borderId="6" applyNumberFormat="0" applyFill="0" applyAlignment="0" applyProtection="0"/>
    <xf numFmtId="231" fontId="7" fillId="0" borderId="6" applyNumberFormat="0" applyFill="0" applyAlignment="0" applyProtection="0"/>
    <xf numFmtId="231" fontId="7" fillId="0" borderId="6" applyNumberFormat="0" applyFill="0" applyAlignment="0" applyProtection="0"/>
    <xf numFmtId="231" fontId="7" fillId="0" borderId="6" applyNumberFormat="0" applyFill="0" applyAlignment="0" applyProtection="0"/>
    <xf numFmtId="231" fontId="7" fillId="0" borderId="6" applyNumberFormat="0" applyFill="0" applyAlignment="0" applyProtection="0"/>
    <xf numFmtId="231" fontId="7" fillId="0" borderId="6" applyNumberFormat="0" applyFill="0" applyAlignment="0" applyProtection="0"/>
    <xf numFmtId="231" fontId="180" fillId="0" borderId="67" applyNumberFormat="0" applyFill="0" applyAlignment="0" applyProtection="0"/>
    <xf numFmtId="231" fontId="180" fillId="0" borderId="67" applyNumberFormat="0" applyFill="0" applyAlignment="0" applyProtection="0"/>
    <xf numFmtId="231" fontId="179" fillId="0" borderId="67" applyNumberFormat="0" applyFill="0" applyAlignment="0" applyProtection="0"/>
    <xf numFmtId="231" fontId="179" fillId="0" borderId="67" applyNumberFormat="0" applyFill="0" applyAlignment="0" applyProtection="0"/>
    <xf numFmtId="231" fontId="179" fillId="0" borderId="67" applyNumberFormat="0" applyFill="0" applyAlignment="0" applyProtection="0"/>
    <xf numFmtId="231" fontId="179" fillId="0" borderId="67" applyNumberFormat="0" applyFill="0" applyAlignment="0" applyProtection="0"/>
    <xf numFmtId="231" fontId="180" fillId="0" borderId="67" applyNumberFormat="0" applyFill="0" applyAlignment="0" applyProtection="0"/>
    <xf numFmtId="231" fontId="180" fillId="0" borderId="67" applyNumberFormat="0" applyFill="0" applyAlignment="0" applyProtection="0"/>
    <xf numFmtId="231" fontId="180" fillId="0" borderId="67" applyNumberFormat="0" applyFill="0" applyAlignment="0" applyProtection="0"/>
    <xf numFmtId="231" fontId="180" fillId="0" borderId="67" applyNumberFormat="0" applyFill="0" applyAlignment="0" applyProtection="0"/>
    <xf numFmtId="231" fontId="180" fillId="0" borderId="67" applyNumberFormat="0" applyFill="0" applyAlignment="0" applyProtection="0"/>
    <xf numFmtId="231" fontId="180" fillId="0" borderId="67" applyNumberFormat="0" applyFill="0" applyAlignment="0" applyProtection="0"/>
    <xf numFmtId="231" fontId="180" fillId="0" borderId="67" applyNumberFormat="0" applyFill="0" applyAlignment="0" applyProtection="0"/>
    <xf numFmtId="231" fontId="180" fillId="0" borderId="67" applyNumberFormat="0" applyFill="0" applyAlignment="0" applyProtection="0"/>
    <xf numFmtId="231" fontId="7" fillId="0" borderId="6" applyNumberFormat="0" applyFill="0" applyAlignment="0" applyProtection="0"/>
    <xf numFmtId="231" fontId="179" fillId="0" borderId="67" applyNumberFormat="0" applyFill="0" applyAlignment="0" applyProtection="0"/>
    <xf numFmtId="231" fontId="180" fillId="0" borderId="67" applyNumberFormat="0" applyFill="0" applyAlignment="0" applyProtection="0"/>
    <xf numFmtId="231" fontId="181" fillId="0" borderId="67" applyNumberFormat="0" applyFill="0" applyAlignment="0" applyProtection="0"/>
    <xf numFmtId="231" fontId="181" fillId="0" borderId="67" applyNumberFormat="0" applyFill="0" applyAlignment="0" applyProtection="0"/>
    <xf numFmtId="231" fontId="181" fillId="0" borderId="67" applyNumberFormat="0" applyFill="0" applyAlignment="0" applyProtection="0"/>
    <xf numFmtId="231" fontId="181" fillId="0" borderId="67" applyNumberFormat="0" applyFill="0" applyAlignment="0" applyProtection="0"/>
    <xf numFmtId="231" fontId="179" fillId="0" borderId="67" applyNumberFormat="0" applyFill="0" applyAlignment="0" applyProtection="0"/>
    <xf numFmtId="231" fontId="180" fillId="0" borderId="67" applyNumberFormat="0" applyFill="0" applyAlignment="0" applyProtection="0"/>
    <xf numFmtId="231" fontId="179" fillId="0" borderId="67" applyNumberFormat="0" applyFill="0" applyAlignment="0" applyProtection="0"/>
    <xf numFmtId="231" fontId="180" fillId="0" borderId="67" applyNumberFormat="0" applyFill="0" applyAlignment="0" applyProtection="0"/>
    <xf numFmtId="231" fontId="179" fillId="0" borderId="67" applyNumberFormat="0" applyFill="0" applyAlignment="0" applyProtection="0"/>
    <xf numFmtId="231" fontId="180" fillId="0" borderId="67" applyNumberFormat="0" applyFill="0" applyAlignment="0" applyProtection="0"/>
    <xf numFmtId="231" fontId="179" fillId="0" borderId="67" applyNumberFormat="0" applyFill="0" applyAlignment="0" applyProtection="0"/>
    <xf numFmtId="231" fontId="179" fillId="0" borderId="67" applyNumberFormat="0" applyFill="0" applyAlignment="0" applyProtection="0"/>
    <xf numFmtId="231" fontId="179" fillId="0" borderId="67" applyNumberFormat="0" applyFill="0" applyAlignment="0" applyProtection="0"/>
    <xf numFmtId="231" fontId="174" fillId="0" borderId="0" applyNumberFormat="0" applyFill="0" applyBorder="0" applyAlignment="0" applyProtection="0"/>
    <xf numFmtId="231" fontId="174" fillId="0" borderId="0" applyNumberFormat="0" applyFill="0" applyBorder="0" applyAlignment="0" applyProtection="0"/>
    <xf numFmtId="231" fontId="5" fillId="0" borderId="0" applyNumberFormat="0" applyFill="0" applyBorder="0" applyAlignment="0" applyProtection="0"/>
    <xf numFmtId="231" fontId="84" fillId="0" borderId="36" applyNumberFormat="0" applyFill="0" applyAlignment="0" applyProtection="0"/>
    <xf numFmtId="231" fontId="85" fillId="0" borderId="36" applyNumberFormat="0" applyFill="0" applyAlignment="0" applyProtection="0"/>
    <xf numFmtId="231" fontId="8" fillId="0" borderId="7" applyNumberFormat="0" applyFill="0" applyAlignment="0" applyProtection="0"/>
    <xf numFmtId="231" fontId="8" fillId="0" borderId="7" applyNumberFormat="0" applyFill="0" applyAlignment="0" applyProtection="0"/>
    <xf numFmtId="231" fontId="8" fillId="0" borderId="7" applyNumberFormat="0" applyFill="0" applyAlignment="0" applyProtection="0"/>
    <xf numFmtId="231" fontId="8" fillId="0" borderId="7" applyNumberFormat="0" applyFill="0" applyAlignment="0" applyProtection="0"/>
    <xf numFmtId="231" fontId="8" fillId="0" borderId="7" applyNumberFormat="0" applyFill="0" applyAlignment="0" applyProtection="0"/>
    <xf numFmtId="231" fontId="8" fillId="0" borderId="7" applyNumberFormat="0" applyFill="0" applyAlignment="0" applyProtection="0"/>
    <xf numFmtId="231" fontId="8" fillId="0" borderId="7" applyNumberFormat="0" applyFill="0" applyAlignment="0" applyProtection="0"/>
    <xf numFmtId="231" fontId="85" fillId="0" borderId="36" applyNumberFormat="0" applyFill="0" applyAlignment="0" applyProtection="0"/>
    <xf numFmtId="231" fontId="85" fillId="0" borderId="36" applyNumberFormat="0" applyFill="0" applyAlignment="0" applyProtection="0"/>
    <xf numFmtId="231" fontId="84" fillId="0" borderId="36" applyNumberFormat="0" applyFill="0" applyAlignment="0" applyProtection="0"/>
    <xf numFmtId="231" fontId="84" fillId="0" borderId="36" applyNumberFormat="0" applyFill="0" applyAlignment="0" applyProtection="0"/>
    <xf numFmtId="231" fontId="84" fillId="0" borderId="36" applyNumberFormat="0" applyFill="0" applyAlignment="0" applyProtection="0"/>
    <xf numFmtId="231" fontId="84" fillId="0" borderId="36" applyNumberFormat="0" applyFill="0" applyAlignment="0" applyProtection="0"/>
    <xf numFmtId="231" fontId="85" fillId="0" borderId="36" applyNumberFormat="0" applyFill="0" applyAlignment="0" applyProtection="0"/>
    <xf numFmtId="231" fontId="85" fillId="0" borderId="36" applyNumberFormat="0" applyFill="0" applyAlignment="0" applyProtection="0"/>
    <xf numFmtId="231" fontId="85" fillId="0" borderId="36" applyNumberFormat="0" applyFill="0" applyAlignment="0" applyProtection="0"/>
    <xf numFmtId="231" fontId="85" fillId="0" borderId="36" applyNumberFormat="0" applyFill="0" applyAlignment="0" applyProtection="0"/>
    <xf numFmtId="231" fontId="85" fillId="0" borderId="36" applyNumberFormat="0" applyFill="0" applyAlignment="0" applyProtection="0"/>
    <xf numFmtId="231" fontId="85" fillId="0" borderId="36" applyNumberFormat="0" applyFill="0" applyAlignment="0" applyProtection="0"/>
    <xf numFmtId="231" fontId="85" fillId="0" borderId="36" applyNumberFormat="0" applyFill="0" applyAlignment="0" applyProtection="0"/>
    <xf numFmtId="231" fontId="85" fillId="0" borderId="36" applyNumberFormat="0" applyFill="0" applyAlignment="0" applyProtection="0"/>
    <xf numFmtId="231" fontId="8" fillId="0" borderId="7" applyNumberFormat="0" applyFill="0" applyAlignment="0" applyProtection="0"/>
    <xf numFmtId="231" fontId="84" fillId="0" borderId="36" applyNumberFormat="0" applyFill="0" applyAlignment="0" applyProtection="0"/>
    <xf numFmtId="231" fontId="85" fillId="0" borderId="36" applyNumberFormat="0" applyFill="0" applyAlignment="0" applyProtection="0"/>
    <xf numFmtId="231" fontId="86" fillId="0" borderId="68" applyNumberFormat="0" applyFill="0" applyAlignment="0" applyProtection="0"/>
    <xf numFmtId="231" fontId="86" fillId="0" borderId="68" applyNumberFormat="0" applyFill="0" applyAlignment="0" applyProtection="0"/>
    <xf numFmtId="231" fontId="86" fillId="0" borderId="68" applyNumberFormat="0" applyFill="0" applyAlignment="0" applyProtection="0"/>
    <xf numFmtId="231" fontId="86" fillId="0" borderId="68" applyNumberFormat="0" applyFill="0" applyAlignment="0" applyProtection="0"/>
    <xf numFmtId="231" fontId="84" fillId="0" borderId="36" applyNumberFormat="0" applyFill="0" applyAlignment="0" applyProtection="0"/>
    <xf numFmtId="231" fontId="85" fillId="0" borderId="36" applyNumberFormat="0" applyFill="0" applyAlignment="0" applyProtection="0"/>
    <xf numFmtId="231" fontId="84" fillId="0" borderId="36" applyNumberFormat="0" applyFill="0" applyAlignment="0" applyProtection="0"/>
    <xf numFmtId="231" fontId="85" fillId="0" borderId="36" applyNumberFormat="0" applyFill="0" applyAlignment="0" applyProtection="0"/>
    <xf numFmtId="231" fontId="84" fillId="0" borderId="36" applyNumberFormat="0" applyFill="0" applyAlignment="0" applyProtection="0"/>
    <xf numFmtId="231" fontId="85" fillId="0" borderId="36" applyNumberFormat="0" applyFill="0" applyAlignment="0" applyProtection="0"/>
    <xf numFmtId="231" fontId="84" fillId="0" borderId="36" applyNumberFormat="0" applyFill="0" applyAlignment="0" applyProtection="0"/>
    <xf numFmtId="231" fontId="84" fillId="0" borderId="36" applyNumberFormat="0" applyFill="0" applyAlignment="0" applyProtection="0"/>
    <xf numFmtId="231" fontId="84" fillId="0" borderId="36" applyNumberFormat="0" applyFill="0" applyAlignment="0" applyProtection="0"/>
    <xf numFmtId="231" fontId="174" fillId="0" borderId="0" applyNumberFormat="0" applyFill="0" applyBorder="0" applyAlignment="0" applyProtection="0"/>
    <xf numFmtId="231" fontId="21" fillId="0" borderId="0"/>
    <xf numFmtId="231" fontId="174" fillId="0" borderId="0" applyNumberFormat="0" applyFill="0" applyBorder="0" applyAlignment="0" applyProtection="0"/>
    <xf numFmtId="231" fontId="21" fillId="0" borderId="0"/>
    <xf numFmtId="231" fontId="174" fillId="0" borderId="0" applyNumberFormat="0" applyFill="0" applyBorder="0" applyAlignment="0" applyProtection="0"/>
    <xf numFmtId="231" fontId="175" fillId="0" borderId="0" applyNumberFormat="0" applyFill="0" applyBorder="0" applyAlignment="0" applyProtection="0"/>
    <xf numFmtId="231" fontId="174" fillId="0" borderId="0" applyNumberFormat="0" applyFill="0" applyBorder="0" applyAlignment="0" applyProtection="0"/>
    <xf numFmtId="231" fontId="174" fillId="0" borderId="0" applyNumberFormat="0" applyFill="0" applyBorder="0" applyAlignment="0" applyProtection="0"/>
    <xf numFmtId="231" fontId="174" fillId="0" borderId="0" applyNumberFormat="0" applyFill="0" applyBorder="0" applyAlignment="0" applyProtection="0"/>
    <xf numFmtId="231" fontId="174" fillId="0" borderId="0" applyNumberFormat="0" applyFill="0" applyBorder="0" applyAlignment="0" applyProtection="0"/>
    <xf numFmtId="231" fontId="174" fillId="0" borderId="0" applyNumberFormat="0" applyFill="0" applyBorder="0" applyAlignment="0" applyProtection="0"/>
    <xf numFmtId="231" fontId="174" fillId="0" borderId="0" applyNumberFormat="0" applyFill="0" applyBorder="0" applyAlignment="0" applyProtection="0"/>
    <xf numFmtId="231" fontId="21" fillId="0" borderId="0"/>
    <xf numFmtId="231" fontId="174" fillId="0" borderId="0" applyNumberFormat="0" applyFill="0" applyBorder="0" applyAlignment="0" applyProtection="0"/>
    <xf numFmtId="231" fontId="21" fillId="0" borderId="0"/>
    <xf numFmtId="231" fontId="174" fillId="0" borderId="0" applyNumberFormat="0" applyFill="0" applyBorder="0" applyAlignment="0" applyProtection="0"/>
    <xf numFmtId="231" fontId="21" fillId="0" borderId="0"/>
    <xf numFmtId="231" fontId="174" fillId="0" borderId="0" applyNumberFormat="0" applyFill="0" applyBorder="0" applyAlignment="0" applyProtection="0"/>
    <xf numFmtId="231" fontId="21" fillId="0" borderId="0"/>
    <xf numFmtId="231" fontId="174" fillId="0" borderId="0" applyNumberFormat="0" applyFill="0" applyBorder="0" applyAlignment="0" applyProtection="0"/>
    <xf numFmtId="231" fontId="21" fillId="0" borderId="0"/>
    <xf numFmtId="231" fontId="174" fillId="0" borderId="0" applyNumberFormat="0" applyFill="0" applyBorder="0" applyAlignment="0" applyProtection="0"/>
    <xf numFmtId="231" fontId="175" fillId="0" borderId="0" applyNumberFormat="0" applyFill="0" applyBorder="0" applyAlignment="0" applyProtection="0"/>
    <xf numFmtId="231" fontId="174" fillId="0" borderId="0" applyNumberFormat="0" applyFill="0" applyBorder="0" applyAlignment="0" applyProtection="0"/>
    <xf numFmtId="231" fontId="174" fillId="0" borderId="0" applyNumberFormat="0" applyFill="0" applyBorder="0" applyAlignment="0" applyProtection="0"/>
    <xf numFmtId="231" fontId="175" fillId="0" borderId="0" applyNumberFormat="0" applyFill="0" applyBorder="0" applyAlignment="0" applyProtection="0"/>
    <xf numFmtId="231" fontId="175" fillId="0" borderId="0" applyNumberFormat="0" applyFill="0" applyBorder="0" applyAlignment="0" applyProtection="0"/>
    <xf numFmtId="231" fontId="175" fillId="0" borderId="0" applyNumberFormat="0" applyFill="0" applyBorder="0" applyAlignment="0" applyProtection="0"/>
    <xf numFmtId="231" fontId="174" fillId="0" borderId="0" applyNumberFormat="0" applyFill="0" applyBorder="0" applyAlignment="0" applyProtection="0"/>
    <xf numFmtId="231" fontId="174" fillId="0" borderId="0" applyNumberFormat="0" applyFill="0" applyBorder="0" applyAlignment="0" applyProtection="0"/>
    <xf numFmtId="231" fontId="174" fillId="0" borderId="0" applyNumberFormat="0" applyFill="0" applyBorder="0" applyAlignment="0" applyProtection="0"/>
    <xf numFmtId="231" fontId="174" fillId="0" borderId="0" applyNumberFormat="0" applyFill="0" applyBorder="0" applyAlignment="0" applyProtection="0"/>
    <xf numFmtId="231" fontId="174" fillId="0" borderId="0" applyNumberFormat="0" applyFill="0" applyBorder="0" applyAlignment="0" applyProtection="0"/>
    <xf numFmtId="231" fontId="174" fillId="0" borderId="0" applyNumberFormat="0" applyFill="0" applyBorder="0" applyAlignment="0" applyProtection="0"/>
    <xf numFmtId="231" fontId="174" fillId="0" borderId="0" applyNumberFormat="0" applyFill="0" applyBorder="0" applyAlignment="0" applyProtection="0"/>
    <xf numFmtId="231" fontId="174" fillId="0" borderId="0" applyNumberFormat="0" applyFill="0" applyBorder="0" applyAlignment="0" applyProtection="0"/>
    <xf numFmtId="231" fontId="21" fillId="0" borderId="0"/>
    <xf numFmtId="231" fontId="21" fillId="0" borderId="0"/>
    <xf numFmtId="231" fontId="174" fillId="0" borderId="0" applyNumberFormat="0" applyFill="0" applyBorder="0" applyAlignment="0" applyProtection="0"/>
    <xf numFmtId="231" fontId="21" fillId="0" borderId="0"/>
    <xf numFmtId="231" fontId="174" fillId="0" borderId="0" applyNumberFormat="0" applyFill="0" applyBorder="0" applyAlignment="0" applyProtection="0"/>
    <xf numFmtId="231" fontId="174" fillId="0" borderId="0" applyNumberFormat="0" applyFill="0" applyBorder="0" applyAlignment="0" applyProtection="0"/>
    <xf numFmtId="231" fontId="21" fillId="0" borderId="0"/>
    <xf numFmtId="278" fontId="21" fillId="0" borderId="0"/>
    <xf numFmtId="1" fontId="182" fillId="0" borderId="0" applyFill="0" applyBorder="0" applyAlignment="0"/>
    <xf numFmtId="1" fontId="182" fillId="0" borderId="0" applyFill="0" applyBorder="0" applyAlignment="0"/>
    <xf numFmtId="1" fontId="182" fillId="0" borderId="0" applyFill="0" applyBorder="0" applyAlignment="0"/>
    <xf numFmtId="1" fontId="182" fillId="0" borderId="0" applyFill="0" applyBorder="0" applyAlignment="0"/>
    <xf numFmtId="1" fontId="182" fillId="0" borderId="0" applyFill="0" applyBorder="0" applyAlignment="0"/>
    <xf numFmtId="1" fontId="182" fillId="0" borderId="0" applyFill="0" applyBorder="0" applyAlignment="0"/>
    <xf numFmtId="1" fontId="182" fillId="0" borderId="0" applyFill="0" applyBorder="0" applyAlignment="0"/>
    <xf numFmtId="1" fontId="182" fillId="0" borderId="0" applyFill="0" applyBorder="0" applyAlignment="0"/>
    <xf numFmtId="1" fontId="182" fillId="0" borderId="0" applyFill="0" applyBorder="0" applyAlignment="0"/>
    <xf numFmtId="1" fontId="182" fillId="0" borderId="0" applyFill="0" applyBorder="0" applyAlignment="0"/>
    <xf numFmtId="1" fontId="182" fillId="0" borderId="0" applyFill="0" applyBorder="0" applyAlignment="0"/>
    <xf numFmtId="1" fontId="182" fillId="0" borderId="0" applyFill="0" applyBorder="0" applyAlignment="0"/>
    <xf numFmtId="1" fontId="182" fillId="0" borderId="0" applyFill="0" applyBorder="0" applyAlignment="0"/>
    <xf numFmtId="1" fontId="182" fillId="0" borderId="0" applyFill="0" applyBorder="0" applyAlignment="0"/>
    <xf numFmtId="1" fontId="182" fillId="0" borderId="0" applyFill="0" applyBorder="0" applyAlignment="0"/>
    <xf numFmtId="1" fontId="182" fillId="0" borderId="0" applyFill="0" applyBorder="0" applyAlignment="0"/>
    <xf numFmtId="1" fontId="182" fillId="0" borderId="0" applyFill="0" applyBorder="0" applyAlignment="0"/>
    <xf numFmtId="231" fontId="38" fillId="0" borderId="69" applyNumberFormat="0" applyFill="0" applyAlignment="0" applyProtection="0"/>
    <xf numFmtId="231" fontId="183" fillId="0" borderId="70" applyNumberFormat="0" applyFill="0" applyAlignment="0" applyProtection="0"/>
    <xf numFmtId="231" fontId="38" fillId="0" borderId="69" applyNumberFormat="0" applyFill="0" applyAlignment="0" applyProtection="0"/>
    <xf numFmtId="231" fontId="183" fillId="0" borderId="70" applyNumberFormat="0" applyFill="0" applyAlignment="0" applyProtection="0"/>
    <xf numFmtId="231" fontId="38" fillId="0" borderId="69" applyNumberFormat="0" applyFill="0" applyAlignment="0" applyProtection="0"/>
    <xf numFmtId="231" fontId="87" fillId="0" borderId="70"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74" fillId="0" borderId="69" applyNumberFormat="0" applyFont="0" applyFill="0" applyAlignment="0" applyProtection="0"/>
    <xf numFmtId="231" fontId="38" fillId="0" borderId="69" applyNumberFormat="0" applyFill="0" applyAlignment="0" applyProtection="0"/>
    <xf numFmtId="231" fontId="183" fillId="0" borderId="70" applyNumberFormat="0" applyFill="0" applyAlignment="0" applyProtection="0"/>
    <xf numFmtId="231" fontId="38" fillId="0" borderId="69" applyNumberFormat="0" applyFill="0" applyAlignment="0" applyProtection="0"/>
    <xf numFmtId="231" fontId="183" fillId="0" borderId="70"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74" fillId="0" borderId="69" applyNumberFormat="0" applyFont="0" applyFill="0" applyAlignment="0" applyProtection="0"/>
    <xf numFmtId="231" fontId="38" fillId="0" borderId="69" applyNumberFormat="0" applyFill="0" applyAlignment="0" applyProtection="0"/>
    <xf numFmtId="231" fontId="74" fillId="0" borderId="69" applyNumberFormat="0" applyFon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74" fillId="0" borderId="69" applyNumberFormat="0" applyFont="0" applyFill="0" applyAlignment="0" applyProtection="0"/>
    <xf numFmtId="231" fontId="38" fillId="0" borderId="69" applyNumberFormat="0" applyFill="0" applyAlignment="0" applyProtection="0"/>
    <xf numFmtId="231" fontId="183" fillId="0" borderId="70" applyNumberFormat="0" applyFill="0" applyAlignment="0" applyProtection="0"/>
    <xf numFmtId="231" fontId="38" fillId="0" borderId="69" applyNumberFormat="0" applyFill="0" applyAlignment="0" applyProtection="0"/>
    <xf numFmtId="231" fontId="183" fillId="0" borderId="70" applyNumberFormat="0" applyFill="0" applyAlignment="0" applyProtection="0"/>
    <xf numFmtId="231" fontId="38" fillId="0" borderId="69" applyNumberFormat="0" applyFill="0" applyAlignment="0" applyProtection="0"/>
    <xf numFmtId="231" fontId="183" fillId="0" borderId="70" applyNumberFormat="0" applyFill="0" applyAlignment="0" applyProtection="0"/>
    <xf numFmtId="231" fontId="38" fillId="0" borderId="69" applyNumberFormat="0" applyFill="0" applyAlignment="0" applyProtection="0"/>
    <xf numFmtId="231" fontId="183" fillId="0" borderId="70" applyNumberFormat="0" applyFill="0" applyAlignment="0" applyProtection="0"/>
    <xf numFmtId="231" fontId="38" fillId="0" borderId="69" applyNumberFormat="0" applyFill="0" applyAlignment="0" applyProtection="0"/>
    <xf numFmtId="231" fontId="183" fillId="0" borderId="70" applyNumberFormat="0" applyFill="0" applyAlignment="0" applyProtection="0"/>
    <xf numFmtId="231" fontId="38" fillId="0" borderId="69" applyNumberFormat="0" applyFill="0" applyAlignment="0" applyProtection="0"/>
    <xf numFmtId="231" fontId="183" fillId="0" borderId="70" applyNumberFormat="0" applyFill="0" applyAlignment="0" applyProtection="0"/>
    <xf numFmtId="231" fontId="38" fillId="0" borderId="69" applyNumberFormat="0" applyFill="0" applyAlignment="0" applyProtection="0"/>
    <xf numFmtId="231" fontId="183" fillId="0" borderId="70" applyNumberFormat="0" applyFill="0" applyAlignment="0" applyProtection="0"/>
    <xf numFmtId="231" fontId="87" fillId="0" borderId="70"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87" fillId="0" borderId="70"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38" fillId="0" borderId="69"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38" fillId="0" borderId="69"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87" fillId="0" borderId="70"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87" fillId="0" borderId="70"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3" fillId="0" borderId="13" applyNumberFormat="0" applyFill="0" applyAlignment="0" applyProtection="0"/>
    <xf numFmtId="231" fontId="3" fillId="0" borderId="13" applyNumberFormat="0" applyFill="0" applyAlignment="0" applyProtection="0"/>
    <xf numFmtId="231" fontId="3" fillId="0" borderId="13" applyNumberFormat="0" applyFill="0" applyAlignment="0" applyProtection="0"/>
    <xf numFmtId="231" fontId="3" fillId="0" borderId="13" applyNumberFormat="0" applyFill="0" applyAlignment="0" applyProtection="0"/>
    <xf numFmtId="231" fontId="3" fillId="0" borderId="13" applyNumberFormat="0" applyFill="0" applyAlignment="0" applyProtection="0"/>
    <xf numFmtId="231" fontId="3" fillId="0" borderId="13"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 fillId="0" borderId="13"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3" fillId="0" borderId="13"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183" fillId="0" borderId="70" applyNumberFormat="0" applyFill="0" applyAlignment="0" applyProtection="0"/>
    <xf numFmtId="231" fontId="21" fillId="0" borderId="0"/>
    <xf numFmtId="231" fontId="114" fillId="0" borderId="71"/>
    <xf numFmtId="231" fontId="21" fillId="0" borderId="0"/>
    <xf numFmtId="231" fontId="21" fillId="0" borderId="0"/>
    <xf numFmtId="231" fontId="114" fillId="0" borderId="71"/>
    <xf numFmtId="231" fontId="21" fillId="0" borderId="0"/>
    <xf numFmtId="231" fontId="114" fillId="0" borderId="71"/>
    <xf numFmtId="231" fontId="114" fillId="0" borderId="71"/>
    <xf numFmtId="231" fontId="21" fillId="0" borderId="0"/>
    <xf numFmtId="231" fontId="114" fillId="0" borderId="30"/>
    <xf numFmtId="231" fontId="21" fillId="0" borderId="0"/>
    <xf numFmtId="231" fontId="21" fillId="0" borderId="0"/>
    <xf numFmtId="231" fontId="114" fillId="0" borderId="30"/>
    <xf numFmtId="231" fontId="21" fillId="0" borderId="0"/>
    <xf numFmtId="231" fontId="114" fillId="0" borderId="30"/>
    <xf numFmtId="231" fontId="21" fillId="0" borderId="0"/>
    <xf numFmtId="231" fontId="114" fillId="0" borderId="30"/>
    <xf numFmtId="231" fontId="114" fillId="0" borderId="30"/>
    <xf numFmtId="231" fontId="21" fillId="0" borderId="0"/>
    <xf numFmtId="231" fontId="21" fillId="0" borderId="0"/>
    <xf numFmtId="231" fontId="114" fillId="0" borderId="30"/>
    <xf numFmtId="231" fontId="114" fillId="0" borderId="30"/>
    <xf numFmtId="231" fontId="21" fillId="0" borderId="0"/>
    <xf numFmtId="231" fontId="114" fillId="0" borderId="30"/>
    <xf numFmtId="231" fontId="21" fillId="0" borderId="0"/>
    <xf numFmtId="231" fontId="114" fillId="0" borderId="30"/>
    <xf numFmtId="231" fontId="21" fillId="0" borderId="0"/>
    <xf numFmtId="231" fontId="114" fillId="0" borderId="30"/>
    <xf numFmtId="231" fontId="21" fillId="0" borderId="0"/>
    <xf numFmtId="231" fontId="114" fillId="0" borderId="30"/>
    <xf numFmtId="231" fontId="21" fillId="0" borderId="0"/>
    <xf numFmtId="231" fontId="114" fillId="0" borderId="30"/>
    <xf numFmtId="231" fontId="21" fillId="0" borderId="0"/>
    <xf numFmtId="231" fontId="114" fillId="0" borderId="30"/>
    <xf numFmtId="231" fontId="21" fillId="0" borderId="0"/>
    <xf numFmtId="231" fontId="114" fillId="0" borderId="30"/>
    <xf numFmtId="231" fontId="21" fillId="0" borderId="0"/>
    <xf numFmtId="231" fontId="114" fillId="0" borderId="30"/>
    <xf numFmtId="231" fontId="21" fillId="0" borderId="0"/>
    <xf numFmtId="231" fontId="21" fillId="0" borderId="0"/>
    <xf numFmtId="231" fontId="114" fillId="0" borderId="30"/>
    <xf numFmtId="231" fontId="114" fillId="0" borderId="30"/>
    <xf numFmtId="231" fontId="21" fillId="0" borderId="0"/>
    <xf numFmtId="231" fontId="114" fillId="0" borderId="30"/>
    <xf numFmtId="231" fontId="21" fillId="0" borderId="0"/>
    <xf numFmtId="231" fontId="114" fillId="0" borderId="30"/>
    <xf numFmtId="231" fontId="21" fillId="0" borderId="0"/>
    <xf numFmtId="231" fontId="114" fillId="0" borderId="30"/>
    <xf numFmtId="231" fontId="21" fillId="0" borderId="0"/>
    <xf numFmtId="231" fontId="114" fillId="0" borderId="30"/>
    <xf numFmtId="231" fontId="21" fillId="0" borderId="0"/>
    <xf numFmtId="231" fontId="114" fillId="0" borderId="30"/>
    <xf numFmtId="231" fontId="21" fillId="0" borderId="0"/>
    <xf numFmtId="231" fontId="114" fillId="0" borderId="30"/>
    <xf numFmtId="231" fontId="21" fillId="0" borderId="0"/>
    <xf numFmtId="231" fontId="114" fillId="0" borderId="30"/>
    <xf numFmtId="231" fontId="21" fillId="0" borderId="0"/>
    <xf numFmtId="231" fontId="114" fillId="0" borderId="30"/>
    <xf numFmtId="231" fontId="21" fillId="0" borderId="0"/>
    <xf numFmtId="231" fontId="114" fillId="0" borderId="30"/>
    <xf numFmtId="231" fontId="21" fillId="0" borderId="0"/>
    <xf numFmtId="231" fontId="114" fillId="0" borderId="30"/>
    <xf numFmtId="231" fontId="21" fillId="0" borderId="0"/>
    <xf numFmtId="231" fontId="114" fillId="0" borderId="30"/>
    <xf numFmtId="231" fontId="21" fillId="0" borderId="0"/>
    <xf numFmtId="231" fontId="114" fillId="0" borderId="30"/>
    <xf numFmtId="231" fontId="21" fillId="0" borderId="0"/>
    <xf numFmtId="231" fontId="114" fillId="0" borderId="30"/>
    <xf numFmtId="231" fontId="21" fillId="0" borderId="0"/>
    <xf numFmtId="231" fontId="114" fillId="0"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21" fillId="0" borderId="0"/>
    <xf numFmtId="10" fontId="184" fillId="0" borderId="72" applyNumberFormat="0" applyFont="0" applyFill="0" applyAlignment="0" applyProtection="0"/>
    <xf numFmtId="37" fontId="38" fillId="59" borderId="0" applyNumberFormat="0" applyBorder="0" applyAlignment="0" applyProtection="0"/>
    <xf numFmtId="37" fontId="38" fillId="59" borderId="0" applyNumberFormat="0" applyBorder="0" applyAlignment="0" applyProtection="0"/>
    <xf numFmtId="37" fontId="38" fillId="59" borderId="0" applyNumberFormat="0" applyBorder="0" applyAlignment="0" applyProtection="0"/>
    <xf numFmtId="37" fontId="38" fillId="59" borderId="0" applyNumberFormat="0" applyBorder="0" applyAlignment="0" applyProtection="0"/>
    <xf numFmtId="37" fontId="38" fillId="59" borderId="0" applyNumberFormat="0" applyBorder="0" applyAlignment="0" applyProtection="0"/>
    <xf numFmtId="37" fontId="38" fillId="59" borderId="0" applyNumberFormat="0" applyBorder="0" applyAlignment="0" applyProtection="0"/>
    <xf numFmtId="37" fontId="38" fillId="59" borderId="0" applyNumberFormat="0" applyBorder="0" applyAlignment="0" applyProtection="0"/>
    <xf numFmtId="37" fontId="38" fillId="59" borderId="0" applyNumberFormat="0" applyBorder="0" applyAlignment="0" applyProtection="0"/>
    <xf numFmtId="37" fontId="38" fillId="59" borderId="0" applyNumberFormat="0" applyBorder="0" applyAlignment="0" applyProtection="0"/>
    <xf numFmtId="37" fontId="38" fillId="59" borderId="0" applyNumberFormat="0" applyBorder="0" applyAlignment="0" applyProtection="0"/>
    <xf numFmtId="37" fontId="38" fillId="59" borderId="0" applyNumberFormat="0" applyBorder="0" applyAlignment="0" applyProtection="0"/>
    <xf numFmtId="37" fontId="38" fillId="59" borderId="0" applyNumberFormat="0" applyBorder="0" applyAlignment="0" applyProtection="0"/>
    <xf numFmtId="37" fontId="38" fillId="59" borderId="0" applyNumberFormat="0" applyBorder="0" applyAlignment="0" applyProtection="0"/>
    <xf numFmtId="37" fontId="38" fillId="59" borderId="0" applyNumberFormat="0" applyBorder="0" applyAlignment="0" applyProtection="0"/>
    <xf numFmtId="37" fontId="38" fillId="59" borderId="0" applyNumberFormat="0" applyBorder="0" applyAlignment="0" applyProtection="0"/>
    <xf numFmtId="37" fontId="38" fillId="59" borderId="0" applyNumberFormat="0" applyBorder="0" applyAlignment="0" applyProtection="0"/>
    <xf numFmtId="37" fontId="38" fillId="0" borderId="0"/>
    <xf numFmtId="37" fontId="38" fillId="0" borderId="0"/>
    <xf numFmtId="37" fontId="38" fillId="59" borderId="0" applyNumberFormat="0" applyBorder="0" applyAlignment="0" applyProtection="0"/>
    <xf numFmtId="3" fontId="185" fillId="0" borderId="37" applyProtection="0"/>
    <xf numFmtId="231" fontId="21" fillId="0" borderId="0"/>
    <xf numFmtId="231" fontId="21" fillId="0" borderId="0"/>
    <xf numFmtId="3" fontId="185" fillId="0" borderId="37" applyProtection="0"/>
    <xf numFmtId="231" fontId="21" fillId="0" borderId="0"/>
    <xf numFmtId="3" fontId="185" fillId="0" borderId="37" applyProtection="0"/>
    <xf numFmtId="231" fontId="21" fillId="0" borderId="0"/>
    <xf numFmtId="3" fontId="185" fillId="0" borderId="37" applyProtection="0"/>
    <xf numFmtId="231" fontId="21" fillId="0" borderId="0"/>
    <xf numFmtId="3" fontId="185" fillId="0" borderId="37" applyProtection="0"/>
    <xf numFmtId="3" fontId="185" fillId="0" borderId="37" applyProtection="0"/>
    <xf numFmtId="231" fontId="21" fillId="0" borderId="0"/>
    <xf numFmtId="231" fontId="21" fillId="0" borderId="0"/>
    <xf numFmtId="3" fontId="185" fillId="0" borderId="37" applyProtection="0"/>
    <xf numFmtId="231" fontId="21" fillId="0" borderId="0"/>
    <xf numFmtId="3" fontId="185" fillId="0" borderId="37" applyProtection="0"/>
    <xf numFmtId="231" fontId="21" fillId="0" borderId="0"/>
    <xf numFmtId="3" fontId="185" fillId="0" borderId="37" applyProtection="0"/>
    <xf numFmtId="231" fontId="21" fillId="0" borderId="0"/>
    <xf numFmtId="3" fontId="185" fillId="0" borderId="37" applyProtection="0"/>
    <xf numFmtId="3" fontId="185" fillId="0" borderId="37" applyProtection="0"/>
    <xf numFmtId="3" fontId="185" fillId="0" borderId="37" applyProtection="0"/>
    <xf numFmtId="40" fontId="186" fillId="0" borderId="0" applyNumberFormat="0" applyFill="0" applyBorder="0" applyAlignment="0">
      <protection locked="0"/>
    </xf>
    <xf numFmtId="248" fontId="21" fillId="0" borderId="0" applyFont="0" applyFill="0" applyBorder="0" applyAlignment="0" applyProtection="0"/>
    <xf numFmtId="279" fontId="146"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80" fontId="146" fillId="0" borderId="0" applyFont="0" applyFill="0" applyBorder="0" applyAlignment="0" applyProtection="0"/>
    <xf numFmtId="231" fontId="21" fillId="0" borderId="0"/>
    <xf numFmtId="231" fontId="171" fillId="0" borderId="0" applyNumberFormat="0" applyFill="0" applyBorder="0" applyAlignment="0" applyProtection="0"/>
    <xf numFmtId="231" fontId="21" fillId="0" borderId="0"/>
    <xf numFmtId="231" fontId="171" fillId="0" borderId="0" applyNumberFormat="0" applyFill="0" applyBorder="0" applyAlignment="0" applyProtection="0"/>
    <xf numFmtId="231" fontId="171" fillId="0" borderId="0" applyNumberFormat="0" applyFill="0" applyBorder="0" applyAlignment="0" applyProtection="0"/>
    <xf numFmtId="4" fontId="21" fillId="0" borderId="0">
      <alignment vertical="center"/>
    </xf>
    <xf numFmtId="4" fontId="21" fillId="0" borderId="0">
      <alignment vertical="center"/>
    </xf>
    <xf numFmtId="4" fontId="21" fillId="0" borderId="0">
      <alignment vertical="center"/>
    </xf>
    <xf numFmtId="4" fontId="21" fillId="0" borderId="0">
      <alignment vertical="center"/>
    </xf>
    <xf numFmtId="281" fontId="57" fillId="0" borderId="0"/>
    <xf numFmtId="281" fontId="57" fillId="0" borderId="0"/>
    <xf numFmtId="231" fontId="21" fillId="0" borderId="0"/>
    <xf numFmtId="231" fontId="187" fillId="0" borderId="0" applyNumberFormat="0" applyFont="0" applyFill="0" applyBorder="0" applyProtection="0">
      <alignment horizontal="center" vertical="center"/>
    </xf>
    <xf numFmtId="282" fontId="21" fillId="0" borderId="0">
      <alignment horizontal="right"/>
    </xf>
    <xf numFmtId="231" fontId="26" fillId="0" borderId="0">
      <alignment horizontal="center"/>
    </xf>
    <xf numFmtId="231" fontId="26" fillId="0" borderId="0">
      <alignment horizontal="center"/>
    </xf>
    <xf numFmtId="282" fontId="21" fillId="0" borderId="0">
      <alignment horizontal="right"/>
    </xf>
    <xf numFmtId="282" fontId="21" fillId="0" borderId="0">
      <alignment horizontal="right"/>
    </xf>
    <xf numFmtId="282" fontId="21" fillId="0" borderId="0">
      <alignment horizontal="right"/>
    </xf>
    <xf numFmtId="282" fontId="21" fillId="0" borderId="0">
      <alignment horizontal="right"/>
    </xf>
    <xf numFmtId="282" fontId="21" fillId="0" borderId="0">
      <alignment horizontal="right"/>
    </xf>
    <xf numFmtId="282" fontId="21" fillId="0" borderId="0">
      <alignment horizontal="right"/>
    </xf>
    <xf numFmtId="282" fontId="21" fillId="0" borderId="0">
      <alignment horizontal="right"/>
    </xf>
    <xf numFmtId="282" fontId="21" fillId="0" borderId="0">
      <alignment horizontal="right"/>
    </xf>
    <xf numFmtId="282" fontId="21" fillId="0" borderId="0">
      <alignment horizontal="right"/>
    </xf>
    <xf numFmtId="231" fontId="26" fillId="0" borderId="0">
      <alignment horizontal="center"/>
    </xf>
    <xf numFmtId="231" fontId="26" fillId="0" borderId="0">
      <alignment horizontal="center"/>
    </xf>
    <xf numFmtId="231" fontId="26" fillId="0" borderId="0">
      <alignment horizontal="center"/>
    </xf>
    <xf numFmtId="231" fontId="26" fillId="0" borderId="0">
      <alignment horizontal="center"/>
    </xf>
    <xf numFmtId="231" fontId="26" fillId="0" borderId="0">
      <alignment horizontal="center"/>
    </xf>
    <xf numFmtId="231" fontId="26" fillId="0" borderId="0">
      <alignment horizontal="center"/>
    </xf>
    <xf numFmtId="231" fontId="26" fillId="0" borderId="0">
      <alignment horizontal="center"/>
    </xf>
    <xf numFmtId="282" fontId="21" fillId="0" borderId="0">
      <alignment horizontal="right"/>
    </xf>
    <xf numFmtId="282" fontId="21" fillId="0" borderId="0">
      <alignment horizontal="right"/>
    </xf>
    <xf numFmtId="282" fontId="21" fillId="0" borderId="0">
      <alignment horizontal="right"/>
    </xf>
    <xf numFmtId="282" fontId="21" fillId="0" borderId="0">
      <alignment horizontal="right"/>
    </xf>
    <xf numFmtId="282" fontId="21" fillId="0" borderId="0">
      <alignment horizontal="right"/>
    </xf>
    <xf numFmtId="282" fontId="21" fillId="0" borderId="0">
      <alignment horizontal="right"/>
    </xf>
    <xf numFmtId="282" fontId="21" fillId="0" borderId="0">
      <alignment horizontal="right"/>
    </xf>
    <xf numFmtId="282" fontId="21" fillId="0" borderId="0">
      <alignment horizontal="right"/>
    </xf>
    <xf numFmtId="283" fontId="188" fillId="0" borderId="0">
      <alignment horizontal="center"/>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283" fontId="188" fillId="0" borderId="0">
      <alignment horizontal="center"/>
    </xf>
    <xf numFmtId="283" fontId="188" fillId="0" borderId="0">
      <alignment horizontal="center"/>
    </xf>
    <xf numFmtId="283" fontId="188" fillId="0" borderId="0">
      <alignment horizontal="center"/>
    </xf>
    <xf numFmtId="283" fontId="188" fillId="0" borderId="0">
      <alignment horizontal="center"/>
    </xf>
    <xf numFmtId="283" fontId="188" fillId="0" borderId="0">
      <alignment horizontal="center"/>
    </xf>
    <xf numFmtId="283" fontId="188" fillId="0" borderId="0">
      <alignment horizontal="center"/>
    </xf>
    <xf numFmtId="283" fontId="188" fillId="0" borderId="0">
      <alignment horizontal="center"/>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283" fontId="188" fillId="0" borderId="0">
      <alignment horizontal="center"/>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231" fontId="21" fillId="0" borderId="0"/>
    <xf numFmtId="231" fontId="21" fillId="0" borderId="0"/>
    <xf numFmtId="168" fontId="189" fillId="0" borderId="0" applyFont="0" applyFill="0" applyBorder="0" applyAlignment="0" applyProtection="0"/>
    <xf numFmtId="170" fontId="190" fillId="0" borderId="0" applyFont="0" applyFill="0" applyBorder="0" applyAlignment="0" applyProtection="0"/>
    <xf numFmtId="231" fontId="21" fillId="0" borderId="0"/>
    <xf numFmtId="231" fontId="191" fillId="38" borderId="0" applyNumberFormat="0" applyBorder="0" applyAlignment="0" applyProtection="0">
      <alignment vertical="center"/>
    </xf>
    <xf numFmtId="231" fontId="192" fillId="37" borderId="0" applyNumberFormat="0" applyBorder="0" applyAlignment="0" applyProtection="0">
      <alignment vertical="center"/>
    </xf>
    <xf numFmtId="231" fontId="37" fillId="54" borderId="0" applyNumberFormat="0" applyBorder="0" applyAlignment="0" applyProtection="0">
      <alignment vertical="center"/>
    </xf>
    <xf numFmtId="231" fontId="37" fillId="55" borderId="0" applyNumberFormat="0" applyBorder="0" applyAlignment="0" applyProtection="0">
      <alignment vertical="center"/>
    </xf>
    <xf numFmtId="231" fontId="37" fillId="56" borderId="0" applyNumberFormat="0" applyBorder="0" applyAlignment="0" applyProtection="0">
      <alignment vertical="center"/>
    </xf>
    <xf numFmtId="231" fontId="37" fillId="50" borderId="0" applyNumberFormat="0" applyBorder="0" applyAlignment="0" applyProtection="0">
      <alignment vertical="center"/>
    </xf>
    <xf numFmtId="231" fontId="37" fillId="51" borderId="0" applyNumberFormat="0" applyBorder="0" applyAlignment="0" applyProtection="0">
      <alignment vertical="center"/>
    </xf>
    <xf numFmtId="231" fontId="37" fillId="53" borderId="0" applyNumberFormat="0" applyBorder="0" applyAlignment="0" applyProtection="0">
      <alignment vertical="center"/>
    </xf>
    <xf numFmtId="231" fontId="193" fillId="0" borderId="0" applyNumberFormat="0" applyFill="0" applyBorder="0" applyAlignment="0" applyProtection="0">
      <alignment vertical="center"/>
    </xf>
    <xf numFmtId="231" fontId="194" fillId="0" borderId="65" applyNumberFormat="0" applyFill="0" applyAlignment="0" applyProtection="0">
      <alignment vertical="center"/>
    </xf>
    <xf numFmtId="231" fontId="195" fillId="0" borderId="67" applyNumberFormat="0" applyFill="0" applyAlignment="0" applyProtection="0">
      <alignment vertical="center"/>
    </xf>
    <xf numFmtId="231" fontId="196" fillId="0" borderId="36" applyNumberFormat="0" applyFill="0" applyAlignment="0" applyProtection="0">
      <alignment vertical="center"/>
    </xf>
    <xf numFmtId="231" fontId="196" fillId="0" borderId="0" applyNumberFormat="0" applyFill="0" applyBorder="0" applyAlignment="0" applyProtection="0">
      <alignment vertical="center"/>
    </xf>
    <xf numFmtId="231" fontId="197" fillId="60" borderId="27" applyNumberFormat="0" applyAlignment="0" applyProtection="0">
      <alignment vertical="center"/>
    </xf>
    <xf numFmtId="231" fontId="198" fillId="0" borderId="70" applyNumberFormat="0" applyFill="0" applyAlignment="0" applyProtection="0">
      <alignment vertical="center"/>
    </xf>
    <xf numFmtId="231" fontId="21" fillId="45" borderId="39" applyNumberFormat="0" applyFont="0" applyAlignment="0" applyProtection="0">
      <alignment vertical="center"/>
    </xf>
    <xf numFmtId="231" fontId="199" fillId="0" borderId="0" applyNumberFormat="0" applyFill="0" applyBorder="0" applyAlignment="0" applyProtection="0">
      <alignment vertical="center"/>
    </xf>
    <xf numFmtId="231" fontId="200" fillId="0" borderId="0" applyNumberFormat="0" applyFill="0" applyBorder="0" applyAlignment="0" applyProtection="0">
      <alignment vertical="center"/>
    </xf>
    <xf numFmtId="231" fontId="201" fillId="42" borderId="32" applyNumberFormat="0" applyAlignment="0" applyProtection="0">
      <alignment vertical="center"/>
    </xf>
    <xf numFmtId="231" fontId="202" fillId="41" borderId="32" applyNumberFormat="0" applyAlignment="0" applyProtection="0">
      <alignment vertical="center"/>
    </xf>
    <xf numFmtId="231" fontId="203" fillId="42" borderId="40" applyNumberFormat="0" applyAlignment="0" applyProtection="0">
      <alignment vertical="center"/>
    </xf>
    <xf numFmtId="231" fontId="204" fillId="48" borderId="0" applyNumberFormat="0" applyBorder="0" applyAlignment="0" applyProtection="0">
      <alignment vertical="center"/>
    </xf>
    <xf numFmtId="231" fontId="205" fillId="0" borderId="28" applyNumberFormat="0" applyFill="0" applyAlignment="0" applyProtection="0">
      <alignment vertical="center"/>
    </xf>
    <xf numFmtId="9" fontId="21" fillId="0" borderId="0" applyFont="0" applyFill="0" applyBorder="0" applyAlignment="0" applyProtection="0"/>
    <xf numFmtId="246" fontId="21" fillId="0" borderId="0" applyFont="0" applyFill="0" applyBorder="0" applyAlignment="0" applyProtection="0"/>
    <xf numFmtId="231" fontId="206" fillId="0" borderId="0"/>
    <xf numFmtId="231" fontId="2" fillId="0" borderId="0"/>
    <xf numFmtId="247" fontId="31" fillId="0" borderId="0" applyFont="0" applyFill="0" applyBorder="0" applyAlignment="0" applyProtection="0"/>
    <xf numFmtId="180" fontId="21" fillId="0" borderId="0" applyFont="0" applyFill="0" applyBorder="0" applyAlignment="0" applyProtection="0"/>
    <xf numFmtId="170" fontId="2" fillId="0" borderId="0" applyFont="0" applyFill="0" applyBorder="0" applyAlignment="0" applyProtection="0"/>
    <xf numFmtId="4" fontId="118" fillId="0" borderId="0" applyFont="0" applyFill="0" applyBorder="0" applyAlignment="0" applyProtection="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0"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0" fillId="0" borderId="0"/>
    <xf numFmtId="231" fontId="20"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0" fillId="0" borderId="0"/>
    <xf numFmtId="231" fontId="20"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5" fillId="0" borderId="0"/>
    <xf numFmtId="231" fontId="25"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0" fillId="0" borderId="0"/>
    <xf numFmtId="231" fontId="21" fillId="0" borderId="0"/>
    <xf numFmtId="231" fontId="21" fillId="0" borderId="0"/>
    <xf numFmtId="231" fontId="24" fillId="0" borderId="0" applyNumberFormat="0" applyFill="0" applyBorder="0" applyAlignment="0" applyProtection="0"/>
    <xf numFmtId="194" fontId="24" fillId="57" borderId="77" applyFont="0" applyFill="0" applyBorder="0" applyAlignment="0" applyProtection="0">
      <alignment horizontal="left"/>
    </xf>
    <xf numFmtId="231" fontId="45" fillId="0" borderId="0"/>
    <xf numFmtId="1" fontId="70" fillId="0" borderId="0" applyFill="0" applyBorder="0">
      <alignment horizontal="center"/>
    </xf>
    <xf numFmtId="1" fontId="70" fillId="0" borderId="0" applyFill="0" applyBorder="0">
      <alignment horizontal="center"/>
    </xf>
    <xf numFmtId="1" fontId="70" fillId="0" borderId="0" applyFill="0" applyBorder="0">
      <alignment horizontal="center"/>
    </xf>
    <xf numFmtId="38" fontId="57" fillId="0" borderId="0" applyFont="0" applyFill="0" applyBorder="0" applyAlignment="0" applyProtection="0"/>
    <xf numFmtId="38" fontId="57" fillId="0" borderId="0" applyFont="0" applyFill="0" applyBorder="0" applyAlignment="0" applyProtection="0"/>
    <xf numFmtId="38" fontId="57" fillId="0" borderId="0" applyFont="0" applyFill="0" applyBorder="0" applyAlignment="0" applyProtection="0"/>
    <xf numFmtId="38" fontId="57" fillId="0" borderId="0" applyFont="0" applyFill="0" applyBorder="0" applyAlignment="0" applyProtection="0"/>
    <xf numFmtId="38" fontId="57" fillId="0" borderId="0" applyFont="0" applyFill="0" applyBorder="0" applyAlignment="0" applyProtection="0"/>
    <xf numFmtId="3" fontId="21" fillId="0" borderId="0" applyFill="0" applyBorder="0" applyAlignment="0" applyProtection="0"/>
    <xf numFmtId="172" fontId="57" fillId="0" borderId="0" applyFont="0" applyFill="0" applyBorder="0" applyAlignment="0" applyProtection="0"/>
    <xf numFmtId="172" fontId="57" fillId="0" borderId="0" applyFont="0" applyFill="0" applyBorder="0" applyAlignment="0" applyProtection="0"/>
    <xf numFmtId="172" fontId="57" fillId="0" borderId="0" applyFont="0" applyFill="0" applyBorder="0" applyAlignment="0" applyProtection="0"/>
    <xf numFmtId="172" fontId="57" fillId="0" borderId="0" applyFont="0" applyFill="0" applyBorder="0" applyAlignment="0" applyProtection="0"/>
    <xf numFmtId="172" fontId="57" fillId="0" borderId="0" applyFont="0" applyFill="0" applyBorder="0" applyAlignment="0" applyProtection="0"/>
    <xf numFmtId="172" fontId="57" fillId="0" borderId="0" applyFont="0" applyFill="0" applyBorder="0" applyAlignment="0" applyProtection="0"/>
    <xf numFmtId="286" fontId="21" fillId="0" borderId="0"/>
    <xf numFmtId="286" fontId="21" fillId="0" borderId="0"/>
    <xf numFmtId="286" fontId="21" fillId="0" borderId="0"/>
    <xf numFmtId="286" fontId="21" fillId="0" borderId="0"/>
    <xf numFmtId="286" fontId="21" fillId="0" borderId="0"/>
    <xf numFmtId="286" fontId="21" fillId="0" borderId="0"/>
    <xf numFmtId="286" fontId="21" fillId="0" borderId="0"/>
    <xf numFmtId="286" fontId="21" fillId="0" borderId="0"/>
    <xf numFmtId="286" fontId="21" fillId="0" borderId="0"/>
    <xf numFmtId="231" fontId="207" fillId="0" borderId="0" applyFont="0" applyFill="0" applyBorder="0" applyAlignment="0" applyProtection="0">
      <alignment horizontal="right"/>
    </xf>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207" fillId="0" borderId="0" applyFont="0" applyFill="0" applyBorder="0" applyAlignment="0" applyProtection="0"/>
    <xf numFmtId="38" fontId="57" fillId="0" borderId="31">
      <alignment vertical="center"/>
    </xf>
    <xf numFmtId="286" fontId="21" fillId="0" borderId="0">
      <alignment horizontal="center"/>
    </xf>
    <xf numFmtId="286" fontId="21" fillId="0" borderId="0">
      <alignment horizontal="center"/>
    </xf>
    <xf numFmtId="286" fontId="21" fillId="0" borderId="0">
      <alignment horizontal="center"/>
    </xf>
    <xf numFmtId="286" fontId="21" fillId="0" borderId="0">
      <alignment horizontal="center"/>
    </xf>
    <xf numFmtId="286" fontId="21" fillId="0" borderId="0">
      <alignment horizontal="center"/>
    </xf>
    <xf numFmtId="286" fontId="21" fillId="0" borderId="0">
      <alignment horizontal="center"/>
    </xf>
    <xf numFmtId="287" fontId="21" fillId="0" borderId="0">
      <alignment horizontal="center"/>
    </xf>
    <xf numFmtId="287" fontId="21" fillId="0" borderId="0">
      <alignment horizontal="center"/>
    </xf>
    <xf numFmtId="287" fontId="21" fillId="0" borderId="0">
      <alignment horizontal="center"/>
    </xf>
    <xf numFmtId="287" fontId="21" fillId="0" borderId="0">
      <alignment horizontal="center"/>
    </xf>
    <xf numFmtId="287" fontId="21" fillId="0" borderId="0">
      <alignment horizontal="center"/>
    </xf>
    <xf numFmtId="287" fontId="21" fillId="0" borderId="0">
      <alignment horizontal="center"/>
    </xf>
    <xf numFmtId="288" fontId="21" fillId="0" borderId="0">
      <alignment horizontal="right"/>
    </xf>
    <xf numFmtId="288" fontId="21" fillId="0" borderId="0">
      <alignment horizontal="right"/>
    </xf>
    <xf numFmtId="288" fontId="21" fillId="0" borderId="0">
      <alignment horizontal="right"/>
    </xf>
    <xf numFmtId="288" fontId="21" fillId="0" borderId="0">
      <alignment horizontal="right"/>
    </xf>
    <xf numFmtId="288" fontId="21" fillId="0" borderId="0">
      <alignment horizontal="right"/>
    </xf>
    <xf numFmtId="288" fontId="21" fillId="0" borderId="0">
      <alignment horizontal="right"/>
    </xf>
    <xf numFmtId="289" fontId="21" fillId="0" borderId="79">
      <alignment horizontal="center"/>
    </xf>
    <xf numFmtId="289" fontId="21" fillId="0" borderId="79">
      <alignment horizontal="center"/>
    </xf>
    <xf numFmtId="289" fontId="21" fillId="0" borderId="79">
      <alignment horizontal="center"/>
    </xf>
    <xf numFmtId="289" fontId="21" fillId="0" borderId="79">
      <alignment horizontal="center"/>
    </xf>
    <xf numFmtId="289" fontId="21" fillId="0" borderId="79">
      <alignment horizontal="center"/>
    </xf>
    <xf numFmtId="289" fontId="21" fillId="0" borderId="79">
      <alignment horizontal="center"/>
    </xf>
    <xf numFmtId="289" fontId="21" fillId="0" borderId="79">
      <alignment horizontal="center"/>
    </xf>
    <xf numFmtId="290" fontId="21" fillId="0" borderId="0">
      <alignment horizontal="center"/>
    </xf>
    <xf numFmtId="290" fontId="21" fillId="0" borderId="0">
      <alignment horizontal="center"/>
    </xf>
    <xf numFmtId="290" fontId="21" fillId="0" borderId="0">
      <alignment horizontal="center"/>
    </xf>
    <xf numFmtId="290" fontId="21" fillId="0" borderId="0">
      <alignment horizontal="center"/>
    </xf>
    <xf numFmtId="290" fontId="21" fillId="0" borderId="0">
      <alignment horizontal="center"/>
    </xf>
    <xf numFmtId="290" fontId="21" fillId="0" borderId="0">
      <alignment horizontal="center"/>
    </xf>
    <xf numFmtId="291" fontId="21" fillId="0" borderId="0">
      <alignment horizontal="center"/>
    </xf>
    <xf numFmtId="291" fontId="21" fillId="0" borderId="0">
      <alignment horizontal="center"/>
    </xf>
    <xf numFmtId="291" fontId="21" fillId="0" borderId="0">
      <alignment horizontal="center"/>
    </xf>
    <xf numFmtId="291" fontId="21" fillId="0" borderId="0">
      <alignment horizontal="center"/>
    </xf>
    <xf numFmtId="291" fontId="21" fillId="0" borderId="0">
      <alignment horizontal="center"/>
    </xf>
    <xf numFmtId="291" fontId="21" fillId="0" borderId="0">
      <alignment horizontal="center"/>
    </xf>
    <xf numFmtId="290" fontId="21" fillId="0" borderId="16">
      <alignment horizontal="center"/>
    </xf>
    <xf numFmtId="290" fontId="21" fillId="0" borderId="16">
      <alignment horizontal="center"/>
    </xf>
    <xf numFmtId="290" fontId="21" fillId="0" borderId="16">
      <alignment horizontal="center"/>
    </xf>
    <xf numFmtId="290" fontId="21" fillId="0" borderId="16">
      <alignment horizontal="center"/>
    </xf>
    <xf numFmtId="290" fontId="21" fillId="0" borderId="16">
      <alignment horizontal="center"/>
    </xf>
    <xf numFmtId="290" fontId="21" fillId="0" borderId="16">
      <alignment horizontal="center"/>
    </xf>
    <xf numFmtId="290" fontId="21" fillId="0" borderId="16">
      <alignment horizontal="center"/>
    </xf>
    <xf numFmtId="231" fontId="207" fillId="0" borderId="80" applyNumberFormat="0" applyFont="0" applyFill="0" applyAlignment="0" applyProtection="0"/>
    <xf numFmtId="231" fontId="208" fillId="0" borderId="33" applyNumberFormat="0" applyBorder="0" applyAlignment="0">
      <alignment horizontal="left" vertical="top"/>
    </xf>
    <xf numFmtId="231" fontId="53" fillId="0" borderId="0" applyNumberFormat="0" applyFill="0" applyBorder="0" applyAlignment="0" applyProtection="0"/>
    <xf numFmtId="231" fontId="21" fillId="0" borderId="81" applyNumberFormat="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231" fontId="209" fillId="0" borderId="0"/>
    <xf numFmtId="3" fontId="21" fillId="0" borderId="0" applyFill="0" applyBorder="0" applyAlignment="0" applyProtection="0"/>
    <xf numFmtId="3" fontId="21" fillId="0" borderId="0" applyFill="0" applyBorder="0" applyAlignment="0" applyProtection="0"/>
    <xf numFmtId="3" fontId="21" fillId="0" borderId="0" applyFill="0" applyBorder="0" applyAlignment="0" applyProtection="0"/>
    <xf numFmtId="3" fontId="21" fillId="0" borderId="0" applyFill="0" applyBorder="0" applyAlignment="0" applyProtection="0"/>
    <xf numFmtId="3" fontId="93" fillId="0" borderId="0" applyFill="0" applyBorder="0" applyAlignment="0" applyProtection="0"/>
    <xf numFmtId="292" fontId="21" fillId="0" borderId="0" applyFill="0" applyBorder="0" applyAlignment="0" applyProtection="0"/>
    <xf numFmtId="292" fontId="21" fillId="0" borderId="0" applyFill="0" applyBorder="0" applyAlignment="0" applyProtection="0"/>
    <xf numFmtId="292" fontId="21" fillId="0" borderId="0" applyFill="0" applyBorder="0" applyAlignment="0" applyProtection="0"/>
    <xf numFmtId="292" fontId="21" fillId="0" borderId="0" applyFill="0" applyBorder="0" applyAlignment="0" applyProtection="0"/>
    <xf numFmtId="293" fontId="21" fillId="0" borderId="0" applyFill="0" applyBorder="0" applyAlignment="0" applyProtection="0"/>
    <xf numFmtId="294" fontId="79" fillId="0" borderId="0">
      <protection locked="0"/>
    </xf>
    <xf numFmtId="2" fontId="21" fillId="0" borderId="0" applyFill="0" applyBorder="0" applyAlignment="0" applyProtection="0"/>
    <xf numFmtId="231" fontId="168" fillId="0" borderId="0" applyFill="0" applyBorder="0" applyProtection="0">
      <alignment horizontal="left"/>
    </xf>
    <xf numFmtId="231" fontId="21" fillId="0" borderId="0"/>
    <xf numFmtId="231" fontId="207" fillId="0" borderId="0" applyFont="0" applyFill="0" applyBorder="0" applyAlignment="0" applyProtection="0">
      <alignment horizontal="right"/>
    </xf>
    <xf numFmtId="37" fontId="105" fillId="0" borderId="0"/>
    <xf numFmtId="231" fontId="21" fillId="0" borderId="0" applyFont="0" applyFill="0" applyBorder="0" applyAlignment="0" applyProtection="0"/>
    <xf numFmtId="231" fontId="21" fillId="0" borderId="0" applyFont="0" applyFill="0" applyBorder="0" applyAlignment="0" applyProtection="0"/>
    <xf numFmtId="231" fontId="21" fillId="0" borderId="0" applyFont="0" applyFill="0" applyBorder="0" applyAlignment="0" applyProtection="0"/>
    <xf numFmtId="231" fontId="21" fillId="0" borderId="0" applyFont="0" applyFill="0" applyBorder="0" applyAlignment="0" applyProtection="0"/>
    <xf numFmtId="231" fontId="21" fillId="0" borderId="0" applyFont="0" applyFill="0" applyBorder="0" applyAlignment="0" applyProtection="0"/>
    <xf numFmtId="295" fontId="21" fillId="0" borderId="0" applyFill="0" applyBorder="0" applyAlignment="0" applyProtection="0"/>
    <xf numFmtId="295" fontId="21" fillId="0" borderId="0" applyFill="0" applyBorder="0" applyAlignment="0" applyProtection="0"/>
    <xf numFmtId="295" fontId="21" fillId="0" borderId="0" applyFill="0" applyBorder="0" applyAlignment="0" applyProtection="0"/>
    <xf numFmtId="295" fontId="21" fillId="0" borderId="0" applyFill="0" applyBorder="0" applyAlignment="0" applyProtection="0"/>
    <xf numFmtId="286" fontId="21" fillId="0" borderId="0">
      <alignment horizontal="center"/>
    </xf>
    <xf numFmtId="286" fontId="21" fillId="0" borderId="0">
      <alignment horizontal="center"/>
    </xf>
    <xf numFmtId="286" fontId="21" fillId="0" borderId="0">
      <alignment horizontal="center"/>
    </xf>
    <xf numFmtId="286" fontId="21" fillId="0" borderId="0">
      <alignment horizontal="center"/>
    </xf>
    <xf numFmtId="286" fontId="21" fillId="0" borderId="0">
      <alignment horizontal="center"/>
    </xf>
    <xf numFmtId="286" fontId="21" fillId="0" borderId="0">
      <alignment horizontal="center"/>
    </xf>
    <xf numFmtId="286" fontId="21" fillId="0" borderId="0">
      <alignment horizontal="center"/>
    </xf>
    <xf numFmtId="286" fontId="21" fillId="0" borderId="0">
      <alignment horizontal="center"/>
    </xf>
    <xf numFmtId="231" fontId="207" fillId="0" borderId="0" applyFont="0" applyFill="0" applyBorder="0" applyAlignment="0" applyProtection="0">
      <alignment horizontal="right"/>
    </xf>
    <xf numFmtId="231" fontId="146" fillId="0" borderId="0"/>
    <xf numFmtId="1" fontId="210" fillId="0" borderId="0" applyProtection="0">
      <alignment horizontal="right" vertical="center"/>
    </xf>
    <xf numFmtId="288" fontId="21" fillId="0" borderId="16">
      <alignment horizontal="center"/>
    </xf>
    <xf numFmtId="288" fontId="21" fillId="0" borderId="16">
      <alignment horizontal="center"/>
    </xf>
    <xf numFmtId="288" fontId="21" fillId="0" borderId="16">
      <alignment horizontal="center"/>
    </xf>
    <xf numFmtId="288" fontId="21" fillId="0" borderId="16">
      <alignment horizontal="center"/>
    </xf>
    <xf numFmtId="288" fontId="21" fillId="0" borderId="16">
      <alignment horizontal="center"/>
    </xf>
    <xf numFmtId="288" fontId="21" fillId="0" borderId="16">
      <alignment horizontal="center"/>
    </xf>
    <xf numFmtId="243" fontId="21" fillId="0" borderId="0" applyFill="0" applyBorder="0" applyAlignment="0" applyProtection="0"/>
    <xf numFmtId="243" fontId="21" fillId="0" borderId="0" applyFill="0" applyBorder="0" applyAlignment="0" applyProtection="0"/>
    <xf numFmtId="243" fontId="21" fillId="0" borderId="0" applyFill="0" applyBorder="0" applyAlignment="0" applyProtection="0"/>
    <xf numFmtId="243" fontId="21" fillId="0" borderId="0" applyFill="0" applyBorder="0" applyAlignment="0" applyProtection="0"/>
    <xf numFmtId="3" fontId="21" fillId="0" borderId="0" applyFill="0" applyBorder="0" applyAlignment="0" applyProtection="0"/>
    <xf numFmtId="231" fontId="148" fillId="0" borderId="0" applyNumberFormat="0" applyFill="0" applyBorder="0" applyProtection="0">
      <alignment horizontal="left"/>
    </xf>
    <xf numFmtId="231" fontId="148" fillId="0" borderId="0" applyNumberFormat="0" applyFill="0" applyBorder="0" applyProtection="0">
      <alignment horizontal="left"/>
    </xf>
    <xf numFmtId="231" fontId="165" fillId="0" borderId="0" applyBorder="0" applyProtection="0">
      <alignment vertical="center"/>
    </xf>
    <xf numFmtId="231" fontId="211" fillId="101" borderId="0" applyBorder="0" applyProtection="0">
      <alignment horizontal="centerContinuous" vertical="center"/>
    </xf>
    <xf numFmtId="231" fontId="211" fillId="102" borderId="79" applyBorder="0" applyProtection="0">
      <alignment horizontal="centerContinuous" vertical="center"/>
    </xf>
    <xf numFmtId="231" fontId="168" fillId="0" borderId="78" applyFill="0" applyBorder="0" applyProtection="0">
      <alignment horizontal="left" vertical="top"/>
    </xf>
    <xf numFmtId="296" fontId="21" fillId="0" borderId="0"/>
    <xf numFmtId="296" fontId="21" fillId="0" borderId="0"/>
    <xf numFmtId="296" fontId="21" fillId="0" borderId="0"/>
    <xf numFmtId="296" fontId="21" fillId="0" borderId="0"/>
    <xf numFmtId="296" fontId="21" fillId="0" borderId="0"/>
    <xf numFmtId="296" fontId="21" fillId="0" borderId="0"/>
    <xf numFmtId="296" fontId="21" fillId="0" borderId="0"/>
    <xf numFmtId="296" fontId="21" fillId="0" borderId="0"/>
    <xf numFmtId="287" fontId="21" fillId="0" borderId="0">
      <alignment horizontal="right"/>
    </xf>
    <xf numFmtId="287" fontId="21" fillId="0" borderId="0">
      <alignment horizontal="right"/>
    </xf>
    <xf numFmtId="287" fontId="21" fillId="0" borderId="0">
      <alignment horizontal="right"/>
    </xf>
    <xf numFmtId="287" fontId="21" fillId="0" borderId="0">
      <alignment horizontal="right"/>
    </xf>
    <xf numFmtId="287" fontId="21" fillId="0" borderId="0">
      <alignment horizontal="right"/>
    </xf>
    <xf numFmtId="291" fontId="21" fillId="0" borderId="0">
      <alignment horizontal="center"/>
    </xf>
    <xf numFmtId="291" fontId="21" fillId="0" borderId="0">
      <alignment horizontal="center"/>
    </xf>
    <xf numFmtId="291" fontId="21" fillId="0" borderId="0">
      <alignment horizontal="center"/>
    </xf>
    <xf numFmtId="291" fontId="21" fillId="0" borderId="0">
      <alignment horizontal="center"/>
    </xf>
    <xf numFmtId="291" fontId="21" fillId="0" borderId="0">
      <alignment horizontal="center"/>
    </xf>
    <xf numFmtId="291" fontId="21" fillId="0" borderId="0">
      <alignment horizontal="center"/>
    </xf>
    <xf numFmtId="291" fontId="21" fillId="0" borderId="0">
      <alignment horizontal="center"/>
    </xf>
    <xf numFmtId="170" fontId="2" fillId="0" borderId="0" applyFont="0" applyFill="0" applyBorder="0" applyAlignment="0" applyProtection="0"/>
    <xf numFmtId="0" fontId="2" fillId="0" borderId="0"/>
    <xf numFmtId="0" fontId="21" fillId="0" borderId="0"/>
    <xf numFmtId="247" fontId="31" fillId="0" borderId="0" applyFont="0" applyFill="0" applyBorder="0" applyAlignment="0" applyProtection="0"/>
    <xf numFmtId="297" fontId="40" fillId="0" borderId="0"/>
    <xf numFmtId="9" fontId="40" fillId="0" borderId="0" applyFont="0" applyFill="0" applyBorder="0" applyAlignment="0" applyProtection="0"/>
    <xf numFmtId="0" fontId="215" fillId="0" borderId="0"/>
    <xf numFmtId="0" fontId="216" fillId="0" borderId="0" applyNumberFormat="0" applyFont="0" applyFill="0" applyBorder="0" applyAlignment="0" applyProtection="0"/>
    <xf numFmtId="0" fontId="126" fillId="0" borderId="0">
      <alignment vertical="center"/>
    </xf>
    <xf numFmtId="38" fontId="57" fillId="0" borderId="0" applyFont="0" applyFill="0" applyBorder="0" applyAlignment="0" applyProtection="0"/>
    <xf numFmtId="0" fontId="21" fillId="0" borderId="0" applyFont="0" applyFill="0" applyBorder="0" applyAlignment="0" applyProtection="0"/>
    <xf numFmtId="0" fontId="21" fillId="0" borderId="0"/>
    <xf numFmtId="38" fontId="57" fillId="0" borderId="0" applyFont="0" applyFill="0" applyBorder="0" applyAlignment="0" applyProtection="0"/>
    <xf numFmtId="0" fontId="126" fillId="0" borderId="0">
      <alignment vertical="center"/>
    </xf>
    <xf numFmtId="298" fontId="21" fillId="0" borderId="0">
      <alignment horizontal="left" wrapText="1"/>
    </xf>
    <xf numFmtId="0" fontId="21" fillId="0" borderId="0">
      <alignment vertical="center"/>
    </xf>
    <xf numFmtId="38" fontId="217" fillId="0" borderId="0" applyBorder="0" applyAlignment="0" applyProtection="0"/>
    <xf numFmtId="0" fontId="21" fillId="0" borderId="0"/>
    <xf numFmtId="299" fontId="218" fillId="0" borderId="85" applyFont="0" applyFill="0" applyBorder="0" applyAlignment="0" applyProtection="0"/>
    <xf numFmtId="0" fontId="21" fillId="0" borderId="0" applyFont="0" applyFill="0" applyBorder="0" applyAlignment="0" applyProtection="0"/>
    <xf numFmtId="0" fontId="21" fillId="0" borderId="0" applyNumberFormat="0" applyFill="0" applyBorder="0" applyAlignment="0" applyProtection="0"/>
    <xf numFmtId="0" fontId="21" fillId="0" borderId="0"/>
    <xf numFmtId="299" fontId="218" fillId="0" borderId="85" applyFont="0" applyFill="0" applyBorder="0" applyAlignment="0" applyProtection="0"/>
    <xf numFmtId="0" fontId="72" fillId="0" borderId="0"/>
    <xf numFmtId="0" fontId="72" fillId="0" borderId="0"/>
    <xf numFmtId="0" fontId="21" fillId="0" borderId="0" applyFont="0" applyFill="0" applyBorder="0" applyAlignment="0" applyProtection="0"/>
    <xf numFmtId="0" fontId="219" fillId="0" borderId="0"/>
    <xf numFmtId="0" fontId="72" fillId="0" borderId="0"/>
    <xf numFmtId="0" fontId="220" fillId="0" borderId="0"/>
    <xf numFmtId="0" fontId="220" fillId="0" borderId="0"/>
    <xf numFmtId="0" fontId="21" fillId="0" borderId="0" applyFont="0" applyFill="0" applyBorder="0" applyAlignment="0" applyProtection="0"/>
    <xf numFmtId="0" fontId="23" fillId="0" borderId="0">
      <alignment vertical="top"/>
    </xf>
    <xf numFmtId="0" fontId="21" fillId="0" borderId="0" applyFont="0" applyFill="0" applyBorder="0" applyAlignment="0" applyProtection="0"/>
    <xf numFmtId="0" fontId="21" fillId="0" borderId="0"/>
    <xf numFmtId="0" fontId="220" fillId="0" borderId="0"/>
    <xf numFmtId="0" fontId="21" fillId="0" borderId="0" applyFont="0" applyFill="0" applyBorder="0" applyAlignment="0" applyProtection="0"/>
    <xf numFmtId="0" fontId="21" fillId="0" borderId="0" applyFont="0" applyFill="0" applyBorder="0" applyAlignment="0" applyProtection="0"/>
    <xf numFmtId="0" fontId="21" fillId="0" borderId="0">
      <alignment vertical="center"/>
    </xf>
    <xf numFmtId="300" fontId="21" fillId="0" borderId="0" applyBorder="0"/>
    <xf numFmtId="0" fontId="221" fillId="0" borderId="0"/>
    <xf numFmtId="0" fontId="21" fillId="0" borderId="0"/>
    <xf numFmtId="0" fontId="221" fillId="0" borderId="0"/>
    <xf numFmtId="0" fontId="222" fillId="0" borderId="0"/>
    <xf numFmtId="0" fontId="223" fillId="0" borderId="0">
      <alignment horizontal="left"/>
    </xf>
    <xf numFmtId="0" fontId="223" fillId="0" borderId="0">
      <alignment horizontal="left"/>
    </xf>
    <xf numFmtId="0" fontId="224" fillId="0" borderId="0"/>
    <xf numFmtId="0" fontId="222" fillId="0" borderId="0"/>
    <xf numFmtId="301" fontId="225" fillId="0" borderId="0"/>
    <xf numFmtId="0" fontId="31" fillId="36" borderId="0" applyNumberFormat="0" applyBorder="0" applyAlignment="0" applyProtection="0"/>
    <xf numFmtId="0" fontId="31" fillId="37"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31" fillId="40" borderId="0" applyNumberFormat="0" applyBorder="0" applyAlignment="0" applyProtection="0"/>
    <xf numFmtId="0" fontId="31" fillId="41" borderId="0" applyNumberFormat="0" applyBorder="0" applyAlignment="0" applyProtection="0"/>
    <xf numFmtId="0" fontId="226" fillId="43" borderId="0" applyNumberFormat="0" applyBorder="0" applyAlignment="0" applyProtection="0"/>
    <xf numFmtId="0" fontId="226" fillId="44" borderId="0" applyNumberFormat="0" applyBorder="0" applyAlignment="0" applyProtection="0"/>
    <xf numFmtId="0" fontId="226" fillId="45" borderId="0" applyNumberFormat="0" applyBorder="0" applyAlignment="0" applyProtection="0"/>
    <xf numFmtId="0" fontId="226" fillId="41" borderId="0" applyNumberFormat="0" applyBorder="0" applyAlignment="0" applyProtection="0"/>
    <xf numFmtId="0" fontId="226" fillId="40" borderId="0" applyNumberFormat="0" applyBorder="0" applyAlignment="0" applyProtection="0"/>
    <xf numFmtId="0" fontId="226" fillId="45" borderId="0" applyNumberFormat="0" applyBorder="0" applyAlignment="0" applyProtection="0"/>
    <xf numFmtId="0" fontId="221" fillId="0" borderId="0"/>
    <xf numFmtId="0" fontId="222" fillId="0" borderId="0"/>
    <xf numFmtId="0" fontId="221" fillId="0" borderId="0"/>
    <xf numFmtId="0" fontId="31" fillId="43"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39" borderId="0" applyNumberFormat="0" applyBorder="0" applyAlignment="0" applyProtection="0"/>
    <xf numFmtId="0" fontId="31" fillId="43" borderId="0" applyNumberFormat="0" applyBorder="0" applyAlignment="0" applyProtection="0"/>
    <xf numFmtId="0" fontId="31" fillId="47" borderId="0" applyNumberFormat="0" applyBorder="0" applyAlignment="0" applyProtection="0"/>
    <xf numFmtId="0" fontId="226" fillId="40" borderId="0" applyNumberFormat="0" applyBorder="0" applyAlignment="0" applyProtection="0"/>
    <xf numFmtId="0" fontId="226" fillId="44" borderId="0" applyNumberFormat="0" applyBorder="0" applyAlignment="0" applyProtection="0"/>
    <xf numFmtId="0" fontId="226" fillId="48" borderId="0" applyNumberFormat="0" applyBorder="0" applyAlignment="0" applyProtection="0"/>
    <xf numFmtId="0" fontId="226" fillId="37" borderId="0" applyNumberFormat="0" applyBorder="0" applyAlignment="0" applyProtection="0"/>
    <xf numFmtId="0" fontId="226" fillId="40" borderId="0" applyNumberFormat="0" applyBorder="0" applyAlignment="0" applyProtection="0"/>
    <xf numFmtId="0" fontId="226" fillId="45" borderId="0" applyNumberFormat="0" applyBorder="0" applyAlignment="0" applyProtection="0"/>
    <xf numFmtId="0" fontId="34" fillId="49" borderId="0" applyNumberFormat="0" applyBorder="0" applyAlignment="0" applyProtection="0"/>
    <xf numFmtId="0" fontId="34" fillId="44" borderId="0" applyNumberFormat="0" applyBorder="0" applyAlignment="0" applyProtection="0"/>
    <xf numFmtId="0" fontId="34" fillId="46"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4" fillId="52" borderId="0" applyNumberFormat="0" applyBorder="0" applyAlignment="0" applyProtection="0"/>
    <xf numFmtId="0" fontId="227" fillId="40" borderId="0" applyNumberFormat="0" applyBorder="0" applyAlignment="0" applyProtection="0"/>
    <xf numFmtId="0" fontId="227" fillId="53" borderId="0" applyNumberFormat="0" applyBorder="0" applyAlignment="0" applyProtection="0"/>
    <xf numFmtId="0" fontId="227" fillId="47" borderId="0" applyNumberFormat="0" applyBorder="0" applyAlignment="0" applyProtection="0"/>
    <xf numFmtId="0" fontId="227" fillId="37" borderId="0" applyNumberFormat="0" applyBorder="0" applyAlignment="0" applyProtection="0"/>
    <xf numFmtId="0" fontId="227" fillId="40" borderId="0" applyNumberFormat="0" applyBorder="0" applyAlignment="0" applyProtection="0"/>
    <xf numFmtId="0" fontId="227" fillId="44" borderId="0" applyNumberFormat="0" applyBorder="0" applyAlignment="0" applyProtection="0"/>
    <xf numFmtId="302" fontId="28" fillId="0" borderId="16" applyFont="0" applyBorder="0"/>
    <xf numFmtId="175" fontId="28" fillId="0" borderId="0" applyFont="0"/>
    <xf numFmtId="302" fontId="26" fillId="0" borderId="0" applyFill="0" applyBorder="0"/>
    <xf numFmtId="302" fontId="26" fillId="0" borderId="0"/>
    <xf numFmtId="0" fontId="26" fillId="0" borderId="0" applyFill="0" applyBorder="0"/>
    <xf numFmtId="303" fontId="28" fillId="0" borderId="0"/>
    <xf numFmtId="0" fontId="28" fillId="0" borderId="16" applyFont="0" applyBorder="0"/>
    <xf numFmtId="0" fontId="21" fillId="0" borderId="0" applyFill="0" applyBorder="0" applyProtection="0">
      <protection locked="0"/>
    </xf>
    <xf numFmtId="197" fontId="217" fillId="0" borderId="0" applyNumberFormat="0" applyFont="0" applyFill="0" applyBorder="0" applyProtection="0">
      <alignment horizontal="center"/>
    </xf>
    <xf numFmtId="304" fontId="30" fillId="0" borderId="0"/>
    <xf numFmtId="0" fontId="56" fillId="0" borderId="0">
      <alignment horizontal="center" wrapText="1"/>
      <protection locked="0"/>
    </xf>
    <xf numFmtId="37" fontId="38" fillId="0" borderId="0" applyNumberFormat="0" applyBorder="0" applyAlignment="0" applyProtection="0">
      <alignment horizontal="center"/>
    </xf>
    <xf numFmtId="0" fontId="21" fillId="80" borderId="33" applyNumberFormat="0" applyFont="0" applyAlignment="0" applyProtection="0"/>
    <xf numFmtId="305" fontId="228" fillId="0" borderId="0"/>
    <xf numFmtId="306" fontId="45" fillId="0" borderId="0" applyNumberFormat="0" applyFill="0" applyBorder="0" applyAlignment="0" applyProtection="0"/>
    <xf numFmtId="3" fontId="229" fillId="104" borderId="73" applyNumberFormat="0" applyBorder="0" applyAlignment="0">
      <alignment vertical="center"/>
    </xf>
    <xf numFmtId="197" fontId="56" fillId="0" borderId="0" applyFont="0" applyFill="0" applyBorder="0" applyAlignment="0" applyProtection="0"/>
    <xf numFmtId="215" fontId="230" fillId="0" borderId="86" applyNumberFormat="0" applyFill="0" applyBorder="0" applyAlignment="0" applyProtection="0"/>
    <xf numFmtId="307" fontId="231" fillId="0" borderId="0" applyFill="0" applyBorder="0" applyAlignment="0" applyProtection="0"/>
    <xf numFmtId="0" fontId="232" fillId="0" borderId="0" applyNumberFormat="0" applyFill="0" applyBorder="0" applyAlignment="0" applyProtection="0"/>
    <xf numFmtId="0" fontId="150" fillId="0" borderId="0" applyNumberFormat="0" applyFill="0" applyBorder="0" applyAlignment="0" applyProtection="0"/>
    <xf numFmtId="0" fontId="53" fillId="0" borderId="0">
      <alignment horizontal="left"/>
    </xf>
    <xf numFmtId="49" fontId="233" fillId="0" borderId="0" applyProtection="0">
      <alignment horizontal="left"/>
    </xf>
    <xf numFmtId="0" fontId="93" fillId="0" borderId="0">
      <alignment horizontal="left"/>
    </xf>
    <xf numFmtId="175" fontId="132" fillId="0" borderId="0" applyNumberFormat="0" applyFill="0" applyBorder="0" applyAlignment="0" applyProtection="0"/>
    <xf numFmtId="37" fontId="234" fillId="0" borderId="0">
      <alignment horizontal="centerContinuous"/>
    </xf>
    <xf numFmtId="0" fontId="235" fillId="40" borderId="0" applyNumberFormat="0" applyBorder="0" applyAlignment="0" applyProtection="0"/>
    <xf numFmtId="0" fontId="221" fillId="0" borderId="0"/>
    <xf numFmtId="164" fontId="144" fillId="0" borderId="4" applyAlignment="0" applyProtection="0"/>
    <xf numFmtId="0" fontId="56" fillId="0" borderId="17" applyNumberFormat="0" applyFont="0" applyFill="0" applyAlignment="0" applyProtection="0"/>
    <xf numFmtId="0" fontId="56" fillId="0" borderId="87" applyNumberFormat="0" applyFont="0" applyFill="0" applyAlignment="0" applyProtection="0"/>
    <xf numFmtId="0" fontId="236" fillId="0" borderId="56" applyFill="0" applyProtection="0">
      <alignment horizontal="right"/>
    </xf>
    <xf numFmtId="197" fontId="237" fillId="59" borderId="0" applyFont="0" applyFill="0" applyBorder="0" applyAlignment="0" applyProtection="0"/>
    <xf numFmtId="308" fontId="28" fillId="0" borderId="0" applyNumberFormat="0" applyBorder="0">
      <alignment horizontal="center"/>
    </xf>
    <xf numFmtId="0" fontId="26" fillId="0" borderId="0" applyFont="0" applyBorder="0">
      <alignment horizontal="center"/>
    </xf>
    <xf numFmtId="307" fontId="21" fillId="82" borderId="0"/>
    <xf numFmtId="0" fontId="177" fillId="0" borderId="65" applyNumberFormat="0" applyFill="0" applyAlignment="0" applyProtection="0"/>
    <xf numFmtId="0" fontId="180" fillId="0" borderId="67" applyNumberFormat="0" applyFill="0" applyAlignment="0" applyProtection="0"/>
    <xf numFmtId="0" fontId="85" fillId="0" borderId="36" applyNumberFormat="0" applyFill="0" applyAlignment="0" applyProtection="0"/>
    <xf numFmtId="0" fontId="85" fillId="0" borderId="0" applyNumberFormat="0" applyFill="0" applyBorder="0" applyAlignment="0" applyProtection="0"/>
    <xf numFmtId="309" fontId="120" fillId="105" borderId="88" applyNumberFormat="0" applyAlignment="0">
      <alignment vertical="center"/>
      <protection hidden="1"/>
    </xf>
    <xf numFmtId="309" fontId="120" fillId="58" borderId="88" applyNumberFormat="0" applyAlignment="0">
      <alignment vertical="center"/>
      <protection hidden="1"/>
    </xf>
    <xf numFmtId="1" fontId="21" fillId="106" borderId="89" applyNumberFormat="0">
      <alignment vertical="center"/>
    </xf>
    <xf numFmtId="309" fontId="21" fillId="88" borderId="88">
      <alignment vertical="center"/>
    </xf>
    <xf numFmtId="309" fontId="21" fillId="57" borderId="88">
      <alignment vertical="center"/>
    </xf>
    <xf numFmtId="309" fontId="120" fillId="0" borderId="88" applyNumberFormat="0" applyAlignment="0">
      <alignment vertical="center"/>
      <protection hidden="1"/>
    </xf>
    <xf numFmtId="310" fontId="120" fillId="58" borderId="88" applyAlignment="0">
      <alignment vertical="center"/>
      <protection hidden="1"/>
    </xf>
    <xf numFmtId="310" fontId="120" fillId="95" borderId="88" applyAlignment="0">
      <alignment vertical="center"/>
      <protection hidden="1"/>
    </xf>
    <xf numFmtId="310" fontId="120" fillId="96" borderId="88" applyAlignment="0">
      <alignment vertical="center"/>
      <protection hidden="1"/>
    </xf>
    <xf numFmtId="310" fontId="120" fillId="57" borderId="88" applyAlignment="0">
      <alignment vertical="center"/>
      <protection hidden="1"/>
    </xf>
    <xf numFmtId="184" fontId="238" fillId="0" borderId="0" applyFill="0" applyBorder="0" applyAlignment="0" applyProtection="0">
      <protection locked="0"/>
    </xf>
    <xf numFmtId="2" fontId="239" fillId="0" borderId="0">
      <alignment horizontal="right"/>
      <protection locked="0"/>
    </xf>
    <xf numFmtId="311" fontId="240" fillId="0" borderId="0" applyFill="0" applyBorder="0" applyAlignment="0" applyProtection="0">
      <protection locked="0"/>
    </xf>
    <xf numFmtId="3" fontId="239" fillId="0" borderId="0" applyFill="0" applyBorder="0" applyAlignment="0" applyProtection="0"/>
    <xf numFmtId="310" fontId="120" fillId="0" borderId="88" applyAlignment="0">
      <alignment vertical="center"/>
      <protection hidden="1"/>
    </xf>
    <xf numFmtId="312" fontId="30" fillId="0" borderId="0" applyFill="0" applyBorder="0" applyAlignment="0"/>
    <xf numFmtId="40" fontId="57" fillId="0" borderId="0" applyFont="0" applyFill="0" applyBorder="0" applyAlignment="0" applyProtection="0"/>
    <xf numFmtId="197" fontId="241" fillId="0" borderId="0" applyFont="0" applyFill="0" applyBorder="0" applyAlignment="0" applyProtection="0"/>
    <xf numFmtId="0" fontId="242" fillId="60" borderId="27" applyNumberFormat="0" applyAlignment="0" applyProtection="0"/>
    <xf numFmtId="0" fontId="64" fillId="0" borderId="28" applyNumberFormat="0" applyFill="0" applyAlignment="0" applyProtection="0"/>
    <xf numFmtId="0" fontId="243" fillId="0" borderId="90" applyNumberFormat="0" applyFill="0" applyAlignment="0" applyProtection="0"/>
    <xf numFmtId="174" fontId="21" fillId="0" borderId="44" applyFont="0" applyFill="0" applyBorder="0" applyProtection="0">
      <alignment horizontal="right"/>
    </xf>
    <xf numFmtId="38" fontId="244" fillId="0" borderId="0" applyNumberFormat="0" applyFill="0" applyBorder="0" applyAlignment="0" applyProtection="0"/>
    <xf numFmtId="0" fontId="21" fillId="107" borderId="91" applyBorder="0" applyProtection="0">
      <alignment horizontal="left"/>
      <protection locked="0"/>
    </xf>
    <xf numFmtId="38" fontId="245" fillId="0" borderId="0" applyNumberFormat="0" applyFill="0" applyBorder="0" applyAlignment="0" applyProtection="0"/>
    <xf numFmtId="313" fontId="246" fillId="0" borderId="0" applyFont="0" applyFill="0" applyBorder="0" applyAlignment="0" applyProtection="0"/>
    <xf numFmtId="170" fontId="21" fillId="0" borderId="0" applyFont="0" applyFill="0" applyBorder="0" applyAlignment="0" applyProtection="0"/>
    <xf numFmtId="10" fontId="21" fillId="0" borderId="33" applyNumberFormat="0" applyFont="0" applyAlignment="0" applyProtection="0"/>
    <xf numFmtId="0" fontId="57" fillId="0" borderId="0">
      <alignment horizontal="center" wrapText="1"/>
      <protection hidden="1"/>
    </xf>
    <xf numFmtId="0" fontId="132" fillId="0" borderId="84">
      <alignment horizontal="center"/>
    </xf>
    <xf numFmtId="0" fontId="224" fillId="0" borderId="0"/>
    <xf numFmtId="0" fontId="221" fillId="0" borderId="0"/>
    <xf numFmtId="0" fontId="224" fillId="0" borderId="0"/>
    <xf numFmtId="177"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40" fontId="21" fillId="0" borderId="0" applyFont="0" applyFill="0" applyBorder="0" applyProtection="0">
      <alignment horizontal="right"/>
    </xf>
    <xf numFmtId="39" fontId="247" fillId="0" borderId="0" applyFont="0" applyFill="0" applyBorder="0" applyAlignment="0" applyProtection="0"/>
    <xf numFmtId="0" fontId="248" fillId="83" borderId="0">
      <alignment vertical="center"/>
    </xf>
    <xf numFmtId="0" fontId="249" fillId="108" borderId="0">
      <alignment horizontal="center" vertical="center" wrapText="1"/>
    </xf>
    <xf numFmtId="0" fontId="34" fillId="54" borderId="0" applyNumberFormat="0" applyBorder="0" applyAlignment="0" applyProtection="0"/>
    <xf numFmtId="0" fontId="34" fillId="55" borderId="0" applyNumberFormat="0" applyBorder="0" applyAlignment="0" applyProtection="0"/>
    <xf numFmtId="0" fontId="34" fillId="56"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4" fillId="53" borderId="0" applyNumberFormat="0" applyBorder="0" applyAlignment="0" applyProtection="0"/>
    <xf numFmtId="0" fontId="51" fillId="38" borderId="0" applyNumberFormat="0" applyBorder="0" applyAlignment="0" applyProtection="0"/>
    <xf numFmtId="314" fontId="38" fillId="0" borderId="92" applyFont="0" applyFill="0" applyBorder="0" applyAlignment="0" applyProtection="0"/>
    <xf numFmtId="315" fontId="30" fillId="0" borderId="0"/>
    <xf numFmtId="172" fontId="57" fillId="0" borderId="0" applyFont="0" applyFill="0" applyBorder="0" applyAlignment="0" applyProtection="0"/>
    <xf numFmtId="0" fontId="38" fillId="0" borderId="0" applyFont="0" applyFill="0" applyBorder="0" applyAlignment="0"/>
    <xf numFmtId="174" fontId="250" fillId="0" borderId="0" applyBorder="0"/>
    <xf numFmtId="316" fontId="251" fillId="0" borderId="0"/>
    <xf numFmtId="317" fontId="225" fillId="0" borderId="0" applyFill="0" applyBorder="0" applyProtection="0">
      <alignment horizontal="right"/>
    </xf>
    <xf numFmtId="14" fontId="231" fillId="89" borderId="0" applyNumberFormat="0" applyBorder="0" applyAlignment="0" applyProtection="0"/>
    <xf numFmtId="15" fontId="132" fillId="0" borderId="0" applyFill="0" applyBorder="0" applyAlignment="0"/>
    <xf numFmtId="0" fontId="132" fillId="80" borderId="0" applyFont="0" applyFill="0" applyBorder="0" applyAlignment="0" applyProtection="0"/>
    <xf numFmtId="0" fontId="247" fillId="80" borderId="82" applyFont="0" applyFill="0" applyBorder="0" applyAlignment="0" applyProtection="0"/>
    <xf numFmtId="318" fontId="38" fillId="80" borderId="0" applyFont="0" applyFill="0" applyBorder="0" applyAlignment="0" applyProtection="0"/>
    <xf numFmtId="17" fontId="132" fillId="0" borderId="0" applyFill="0" applyBorder="0">
      <alignment horizontal="right"/>
    </xf>
    <xf numFmtId="319" fontId="132" fillId="0" borderId="22" applyFont="0" applyFill="0" applyBorder="0" applyAlignment="0" applyProtection="0"/>
    <xf numFmtId="14" fontId="38" fillId="0" borderId="0" applyFont="0" applyFill="0" applyBorder="0" applyAlignment="0" applyProtection="0"/>
    <xf numFmtId="320" fontId="38" fillId="0" borderId="0" applyFont="0" applyAlignment="0"/>
    <xf numFmtId="197" fontId="38" fillId="0" borderId="0" applyFill="0" applyBorder="0">
      <alignment horizontal="right"/>
    </xf>
    <xf numFmtId="321" fontId="21" fillId="0" borderId="83">
      <alignment horizontal="center"/>
    </xf>
    <xf numFmtId="14" fontId="241" fillId="0" borderId="0" applyFont="0" applyFill="0" applyBorder="0" applyAlignment="0" applyProtection="0">
      <alignment horizontal="center"/>
    </xf>
    <xf numFmtId="322" fontId="21" fillId="0" borderId="0" applyFont="0" applyFill="0" applyBorder="0" applyAlignment="0" applyProtection="0">
      <alignment horizontal="center"/>
    </xf>
    <xf numFmtId="207" fontId="30" fillId="0" borderId="0" applyFont="0" applyFill="0" applyBorder="0" applyAlignment="0"/>
    <xf numFmtId="0" fontId="224" fillId="0" borderId="0">
      <alignment horizontal="right"/>
    </xf>
    <xf numFmtId="0" fontId="224" fillId="0" borderId="0">
      <alignment horizontal="right"/>
      <protection locked="0"/>
    </xf>
    <xf numFmtId="0" fontId="224" fillId="0" borderId="0"/>
    <xf numFmtId="0" fontId="224" fillId="0" borderId="0">
      <alignment horizontal="right"/>
      <protection locked="0"/>
    </xf>
    <xf numFmtId="323" fontId="224" fillId="0" borderId="0"/>
    <xf numFmtId="324" fontId="38" fillId="0" borderId="0" applyFont="0" applyFill="0" applyBorder="0" applyAlignment="0" applyProtection="0"/>
    <xf numFmtId="325" fontId="38" fillId="0" borderId="0" applyFont="0" applyFill="0" applyBorder="0" applyAlignment="0" applyProtection="0"/>
    <xf numFmtId="197" fontId="217" fillId="57" borderId="0" applyNumberFormat="0" applyFont="0" applyBorder="0" applyAlignment="0" applyProtection="0"/>
    <xf numFmtId="184" fontId="252" fillId="0" borderId="0"/>
    <xf numFmtId="215" fontId="38" fillId="89" borderId="33"/>
    <xf numFmtId="326" fontId="38" fillId="0" borderId="78" applyFont="0" applyFill="0" applyBorder="0" applyAlignment="0" applyProtection="0"/>
    <xf numFmtId="327" fontId="38" fillId="0" borderId="78" applyFont="0" applyFill="0" applyBorder="0" applyAlignment="0" applyProtection="0"/>
    <xf numFmtId="328" fontId="21" fillId="0" borderId="0" applyFont="0" applyFill="0" applyBorder="0" applyAlignment="0" applyProtection="0"/>
    <xf numFmtId="172" fontId="56" fillId="0" borderId="0" applyFont="0" applyFill="0" applyBorder="0" applyAlignment="0" applyProtection="0"/>
    <xf numFmtId="38" fontId="38" fillId="57" borderId="0" applyNumberFormat="0" applyFont="0" applyBorder="0" applyAlignment="0" applyProtection="0"/>
    <xf numFmtId="0" fontId="224" fillId="0" borderId="0"/>
    <xf numFmtId="329" fontId="21" fillId="0" borderId="0" applyFont="0" applyFill="0" applyBorder="0" applyAlignment="0" applyProtection="0"/>
    <xf numFmtId="0" fontId="227" fillId="67" borderId="0" applyNumberFormat="0" applyBorder="0" applyAlignment="0" applyProtection="0"/>
    <xf numFmtId="0" fontId="227" fillId="53" borderId="0" applyNumberFormat="0" applyBorder="0" applyAlignment="0" applyProtection="0"/>
    <xf numFmtId="0" fontId="227" fillId="47" borderId="0" applyNumberFormat="0" applyBorder="0" applyAlignment="0" applyProtection="0"/>
    <xf numFmtId="0" fontId="227" fillId="74" borderId="0" applyNumberFormat="0" applyBorder="0" applyAlignment="0" applyProtection="0"/>
    <xf numFmtId="0" fontId="227" fillId="51" borderId="0" applyNumberFormat="0" applyBorder="0" applyAlignment="0" applyProtection="0"/>
    <xf numFmtId="0" fontId="227" fillId="55" borderId="0" applyNumberFormat="0" applyBorder="0" applyAlignment="0" applyProtection="0"/>
    <xf numFmtId="0" fontId="89" fillId="41" borderId="32" applyNumberFormat="0" applyAlignment="0" applyProtection="0"/>
    <xf numFmtId="0" fontId="253" fillId="109" borderId="84" applyNumberFormat="0" applyFill="0" applyBorder="0" applyAlignment="0" applyProtection="0"/>
    <xf numFmtId="0" fontId="254" fillId="39" borderId="0" applyNumberFormat="0" applyBorder="0" applyAlignment="0" applyProtection="0"/>
    <xf numFmtId="38" fontId="57" fillId="0" borderId="0" applyFont="0" applyFill="0" applyBorder="0" applyAlignment="0" applyProtection="0"/>
    <xf numFmtId="330" fontId="38" fillId="0" borderId="0" applyFont="0" applyFill="0" applyBorder="0" applyAlignment="0" applyProtection="0"/>
    <xf numFmtId="165" fontId="57" fillId="0" borderId="0" applyFont="0" applyFill="0" applyBorder="0" applyAlignment="0" applyProtection="0"/>
    <xf numFmtId="0" fontId="255" fillId="48" borderId="0" applyNumberFormat="0" applyBorder="0" applyAlignment="0" applyProtection="0"/>
    <xf numFmtId="0" fontId="123" fillId="48" borderId="0" applyNumberFormat="0" applyBorder="0" applyAlignment="0" applyProtection="0"/>
    <xf numFmtId="0" fontId="21" fillId="0" borderId="0"/>
    <xf numFmtId="331" fontId="2" fillId="0" borderId="0"/>
    <xf numFmtId="247" fontId="2" fillId="0" borderId="0"/>
    <xf numFmtId="0" fontId="31" fillId="45" borderId="39" applyNumberFormat="0" applyFont="0" applyAlignment="0" applyProtection="0"/>
    <xf numFmtId="332" fontId="26" fillId="0" borderId="16" applyFont="0"/>
    <xf numFmtId="10" fontId="21" fillId="0" borderId="0" applyFont="0" applyFill="0" applyBorder="0" applyAlignment="0" applyProtection="0"/>
    <xf numFmtId="0" fontId="138" fillId="42" borderId="40" applyNumberFormat="0" applyAlignment="0" applyProtection="0"/>
    <xf numFmtId="41" fontId="30" fillId="0" borderId="0" applyFont="0" applyFill="0" applyBorder="0" applyAlignment="0" applyProtection="0"/>
    <xf numFmtId="43" fontId="30" fillId="0" borderId="0" applyFont="0" applyFill="0" applyBorder="0" applyAlignment="0" applyProtection="0"/>
    <xf numFmtId="0" fontId="256" fillId="0" borderId="0"/>
    <xf numFmtId="0" fontId="171" fillId="0" borderId="0" applyNumberFormat="0" applyFill="0" applyBorder="0" applyAlignment="0" applyProtection="0"/>
    <xf numFmtId="175" fontId="257" fillId="0" borderId="0" applyNumberFormat="0" applyFill="0" applyBorder="0" applyAlignment="0" applyProtection="0"/>
    <xf numFmtId="0" fontId="62" fillId="60" borderId="27" applyNumberFormat="0" applyAlignment="0" applyProtection="0"/>
    <xf numFmtId="175" fontId="258" fillId="0" borderId="93" applyNumberFormat="0" applyFont="0" applyFill="0" applyBorder="0" applyProtection="0">
      <alignment horizontal="center" wrapText="1"/>
    </xf>
    <xf numFmtId="170" fontId="31"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247" fontId="21" fillId="0" borderId="0" applyFon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0"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4" fillId="54" borderId="0" applyNumberFormat="0" applyBorder="0" applyAlignment="0" applyProtection="0"/>
    <xf numFmtId="0" fontId="34" fillId="54" borderId="0" applyNumberFormat="0" applyBorder="0" applyAlignment="0" applyProtection="0"/>
    <xf numFmtId="0" fontId="26" fillId="0" borderId="0" applyNumberFormat="0" applyFill="0" applyBorder="0" applyAlignment="0" applyProtection="0"/>
    <xf numFmtId="0" fontId="62" fillId="60" borderId="27" applyNumberFormat="0" applyAlignment="0" applyProtection="0"/>
    <xf numFmtId="0" fontId="62" fillId="60" borderId="27" applyNumberFormat="0" applyAlignment="0" applyProtection="0"/>
    <xf numFmtId="3" fontId="261" fillId="80" borderId="0">
      <protection locked="0"/>
    </xf>
    <xf numFmtId="170" fontId="21" fillId="0" borderId="0" applyFont="0" applyFill="0" applyBorder="0" applyAlignment="0" applyProtection="0"/>
    <xf numFmtId="177" fontId="21" fillId="80" borderId="0">
      <protection locked="0"/>
    </xf>
    <xf numFmtId="177" fontId="21" fillId="80" borderId="0">
      <protection locked="0"/>
    </xf>
    <xf numFmtId="0" fontId="262" fillId="0" borderId="0" applyNumberFormat="0" applyAlignment="0">
      <alignment horizontal="left"/>
    </xf>
    <xf numFmtId="0" fontId="126" fillId="0" borderId="0" applyNumberFormat="0" applyAlignment="0"/>
    <xf numFmtId="176" fontId="21" fillId="0" borderId="0" applyFont="0" applyFill="0" applyBorder="0" applyAlignment="0" applyProtection="0"/>
    <xf numFmtId="334"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80" fontId="21" fillId="0" borderId="0" applyFont="0" applyFill="0" applyBorder="0" applyAlignment="0" applyProtection="0"/>
    <xf numFmtId="180" fontId="21" fillId="0" borderId="0" applyFont="0" applyFill="0" applyBorder="0" applyAlignment="0" applyProtection="0"/>
    <xf numFmtId="180" fontId="21" fillId="0" borderId="0" applyFont="0" applyFill="0" applyBorder="0" applyAlignment="0" applyProtection="0"/>
    <xf numFmtId="335" fontId="30" fillId="0" borderId="0" applyFont="0" applyFill="0" applyBorder="0" applyAlignment="0" applyProtection="0"/>
    <xf numFmtId="0" fontId="39" fillId="0" borderId="29" applyNumberFormat="0" applyAlignment="0" applyProtection="0"/>
    <xf numFmtId="0" fontId="39" fillId="0" borderId="29" applyNumberFormat="0" applyAlignment="0" applyProtection="0"/>
    <xf numFmtId="0" fontId="39" fillId="0" borderId="29" applyNumberFormat="0" applyAlignment="0" applyProtection="0"/>
    <xf numFmtId="0" fontId="39" fillId="0" borderId="29" applyNumberFormat="0" applyAlignment="0" applyProtection="0"/>
    <xf numFmtId="0" fontId="39" fillId="0" borderId="29" applyNumberFormat="0" applyAlignment="0" applyProtection="0"/>
    <xf numFmtId="0" fontId="39" fillId="0" borderId="29" applyNumberFormat="0" applyAlignment="0" applyProtection="0"/>
    <xf numFmtId="0" fontId="39" fillId="0" borderId="29" applyNumberFormat="0" applyAlignment="0" applyProtection="0"/>
    <xf numFmtId="0" fontId="39" fillId="0" borderId="29" applyNumberFormat="0" applyAlignment="0" applyProtection="0"/>
    <xf numFmtId="0" fontId="39" fillId="0" borderId="29" applyNumberFormat="0" applyAlignment="0" applyProtection="0"/>
    <xf numFmtId="0" fontId="39" fillId="0" borderId="29" applyNumberFormat="0" applyAlignment="0" applyProtection="0"/>
    <xf numFmtId="0" fontId="39" fillId="0" borderId="29" applyNumberFormat="0" applyAlignment="0" applyProtection="0"/>
    <xf numFmtId="0" fontId="39" fillId="0" borderId="29" applyNumberFormat="0" applyAlignment="0" applyProtection="0"/>
    <xf numFmtId="0" fontId="39" fillId="0" borderId="29" applyNumberFormat="0" applyAlignment="0" applyProtection="0"/>
    <xf numFmtId="0" fontId="39" fillId="0" borderId="29" applyNumberFormat="0" applyAlignment="0" applyProtection="0"/>
    <xf numFmtId="0" fontId="39" fillId="0" borderId="29" applyNumberFormat="0" applyAlignment="0" applyProtection="0"/>
    <xf numFmtId="0" fontId="39" fillId="0" borderId="29" applyNumberFormat="0" applyAlignment="0" applyProtection="0"/>
    <xf numFmtId="0" fontId="39" fillId="0" borderId="29" applyNumberFormat="0" applyAlignment="0" applyProtection="0"/>
    <xf numFmtId="0" fontId="39" fillId="0" borderId="29" applyNumberFormat="0" applyAlignment="0" applyProtection="0"/>
    <xf numFmtId="0" fontId="39" fillId="0" borderId="29" applyNumberFormat="0" applyAlignment="0" applyProtection="0"/>
    <xf numFmtId="0" fontId="39" fillId="0" borderId="29" applyNumberFormat="0" applyAlignment="0" applyProtection="0"/>
    <xf numFmtId="0" fontId="39" fillId="0" borderId="29" applyNumberFormat="0" applyAlignment="0" applyProtection="0"/>
    <xf numFmtId="0" fontId="39" fillId="0" borderId="29" applyNumberFormat="0" applyAlignment="0" applyProtection="0"/>
    <xf numFmtId="0" fontId="39" fillId="0" borderId="29" applyNumberFormat="0" applyAlignment="0" applyProtection="0"/>
    <xf numFmtId="0" fontId="39" fillId="0" borderId="29" applyNumberFormat="0" applyAlignment="0" applyProtection="0"/>
    <xf numFmtId="0" fontId="39" fillId="0" borderId="29" applyNumberFormat="0" applyAlignment="0" applyProtection="0"/>
    <xf numFmtId="0" fontId="39" fillId="0" borderId="29" applyNumberFormat="0" applyAlignment="0" applyProtection="0"/>
    <xf numFmtId="0" fontId="21" fillId="0" borderId="0"/>
    <xf numFmtId="0" fontId="263" fillId="0" borderId="0" applyNumberFormat="0" applyAlignment="0">
      <alignment horizontal="left"/>
    </xf>
    <xf numFmtId="3" fontId="28" fillId="0" borderId="0" applyFill="0" applyBorder="0" applyAlignment="0" applyProtection="0"/>
    <xf numFmtId="0" fontId="21" fillId="0" borderId="0">
      <alignment horizontal="fill"/>
    </xf>
    <xf numFmtId="0" fontId="21" fillId="0" borderId="0">
      <alignment horizontal="fill"/>
    </xf>
    <xf numFmtId="0" fontId="151" fillId="82" borderId="94" applyFont="0" applyBorder="0"/>
    <xf numFmtId="0" fontId="151" fillId="80" borderId="94" applyFont="0" applyBorder="0" applyProtection="0"/>
    <xf numFmtId="0" fontId="51" fillId="38" borderId="0" applyNumberFormat="0" applyBorder="0" applyAlignment="0" applyProtection="0"/>
    <xf numFmtId="0" fontId="51" fillId="38" borderId="0" applyNumberFormat="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264" fillId="0" borderId="0" applyNumberFormat="0" applyFill="0" applyBorder="0" applyAlignment="0" applyProtection="0">
      <alignment vertical="top"/>
      <protection locked="0"/>
    </xf>
    <xf numFmtId="10" fontId="38" fillId="80" borderId="33" applyNumberFormat="0" applyBorder="0" applyAlignment="0" applyProtection="0"/>
    <xf numFmtId="0" fontId="89" fillId="41" borderId="32" applyNumberFormat="0" applyAlignment="0" applyProtection="0"/>
    <xf numFmtId="0" fontId="89" fillId="41" borderId="32" applyNumberFormat="0" applyAlignment="0" applyProtection="0"/>
    <xf numFmtId="0" fontId="89" fillId="41" borderId="32" applyNumberFormat="0" applyAlignment="0" applyProtection="0"/>
    <xf numFmtId="0" fontId="89" fillId="41" borderId="32" applyNumberFormat="0" applyAlignment="0" applyProtection="0"/>
    <xf numFmtId="0" fontId="89" fillId="41" borderId="32" applyNumberFormat="0" applyAlignment="0" applyProtection="0"/>
    <xf numFmtId="0" fontId="265" fillId="41" borderId="32" applyNumberFormat="0" applyAlignment="0" applyProtection="0"/>
    <xf numFmtId="0" fontId="89" fillId="41" borderId="32" applyNumberFormat="0" applyAlignment="0" applyProtection="0"/>
    <xf numFmtId="0" fontId="89" fillId="41" borderId="32" applyNumberFormat="0" applyAlignment="0" applyProtection="0"/>
    <xf numFmtId="0" fontId="89" fillId="41" borderId="32" applyNumberFormat="0" applyAlignment="0" applyProtection="0"/>
    <xf numFmtId="0" fontId="89" fillId="41" borderId="32" applyNumberFormat="0" applyAlignment="0" applyProtection="0"/>
    <xf numFmtId="0" fontId="89" fillId="41" borderId="32" applyNumberFormat="0" applyAlignment="0" applyProtection="0"/>
    <xf numFmtId="0" fontId="89" fillId="41" borderId="32" applyNumberFormat="0" applyAlignment="0" applyProtection="0"/>
    <xf numFmtId="0" fontId="89" fillId="41" borderId="32" applyNumberFormat="0" applyAlignment="0" applyProtection="0"/>
    <xf numFmtId="0" fontId="89" fillId="41" borderId="32" applyNumberFormat="0" applyAlignment="0" applyProtection="0"/>
    <xf numFmtId="0" fontId="89" fillId="41" borderId="32" applyNumberFormat="0" applyAlignment="0" applyProtection="0"/>
    <xf numFmtId="0" fontId="89" fillId="41" borderId="32" applyNumberFormat="0" applyAlignment="0" applyProtection="0"/>
    <xf numFmtId="0" fontId="89" fillId="41" borderId="32" applyNumberFormat="0" applyAlignment="0" applyProtection="0"/>
    <xf numFmtId="0" fontId="89" fillId="41" borderId="32" applyNumberFormat="0" applyAlignment="0" applyProtection="0"/>
    <xf numFmtId="0" fontId="89" fillId="41" borderId="32" applyNumberFormat="0" applyAlignment="0" applyProtection="0"/>
    <xf numFmtId="0" fontId="89" fillId="41" borderId="32" applyNumberFormat="0" applyAlignment="0" applyProtection="0"/>
    <xf numFmtId="0" fontId="89" fillId="41" borderId="32" applyNumberFormat="0" applyAlignment="0" applyProtection="0"/>
    <xf numFmtId="0" fontId="89" fillId="41" borderId="32" applyNumberFormat="0" applyAlignment="0" applyProtection="0"/>
    <xf numFmtId="0" fontId="89" fillId="41" borderId="32" applyNumberFormat="0" applyAlignment="0" applyProtection="0"/>
    <xf numFmtId="0" fontId="89" fillId="41" borderId="32" applyNumberFormat="0" applyAlignment="0" applyProtection="0"/>
    <xf numFmtId="0" fontId="89" fillId="41" borderId="32" applyNumberFormat="0" applyAlignment="0" applyProtection="0"/>
    <xf numFmtId="0" fontId="89" fillId="41" borderId="32" applyNumberFormat="0" applyAlignment="0" applyProtection="0"/>
    <xf numFmtId="0" fontId="89" fillId="41" borderId="32" applyNumberFormat="0" applyAlignment="0" applyProtection="0"/>
    <xf numFmtId="0" fontId="89" fillId="41" borderId="32" applyNumberFormat="0" applyAlignment="0" applyProtection="0"/>
    <xf numFmtId="0" fontId="89" fillId="41" borderId="32" applyNumberFormat="0" applyAlignment="0" applyProtection="0"/>
    <xf numFmtId="0" fontId="89" fillId="41" borderId="32" applyNumberFormat="0" applyAlignment="0" applyProtection="0"/>
    <xf numFmtId="215" fontId="40" fillId="110" borderId="0"/>
    <xf numFmtId="215" fontId="266" fillId="99" borderId="0"/>
    <xf numFmtId="336" fontId="21" fillId="0" borderId="0" applyFont="0" applyFill="0" applyBorder="0" applyAlignment="0" applyProtection="0"/>
    <xf numFmtId="337" fontId="21"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76" fontId="21" fillId="0" borderId="0" applyFont="0" applyFill="0" applyBorder="0" applyAlignment="0" applyProtection="0"/>
    <xf numFmtId="180" fontId="2" fillId="0" borderId="0" applyFont="0" applyFill="0" applyBorder="0" applyAlignment="0" applyProtection="0"/>
    <xf numFmtId="267" fontId="21" fillId="0" borderId="0" applyFont="0" applyFill="0" applyBorder="0" applyAlignment="0" applyProtection="0"/>
    <xf numFmtId="338" fontId="21" fillId="0" borderId="0" applyFont="0" applyFill="0" applyBorder="0" applyAlignment="0" applyProtection="0"/>
    <xf numFmtId="0" fontId="18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0" borderId="0">
      <alignment wrapText="1"/>
    </xf>
    <xf numFmtId="0" fontId="2" fillId="0" borderId="0"/>
    <xf numFmtId="0" fontId="21" fillId="0" borderId="0"/>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45" borderId="39" applyNumberFormat="0" applyFont="0" applyAlignment="0" applyProtection="0"/>
    <xf numFmtId="0" fontId="21" fillId="45" borderId="39" applyNumberFormat="0" applyFont="0" applyAlignment="0" applyProtection="0"/>
    <xf numFmtId="0" fontId="21" fillId="45" borderId="39" applyNumberFormat="0" applyFont="0" applyAlignment="0" applyProtection="0"/>
    <xf numFmtId="0" fontId="21" fillId="45" borderId="39" applyNumberFormat="0" applyFont="0" applyAlignment="0" applyProtection="0"/>
    <xf numFmtId="0" fontId="21" fillId="45" borderId="39" applyNumberFormat="0" applyFont="0" applyAlignment="0" applyProtection="0"/>
    <xf numFmtId="0" fontId="21" fillId="45" borderId="39" applyNumberFormat="0" applyFont="0" applyAlignment="0" applyProtection="0"/>
    <xf numFmtId="0" fontId="21" fillId="45" borderId="39" applyNumberFormat="0" applyFont="0" applyAlignment="0" applyProtection="0"/>
    <xf numFmtId="0" fontId="21" fillId="45" borderId="39" applyNumberFormat="0" applyFont="0" applyAlignment="0" applyProtection="0"/>
    <xf numFmtId="0" fontId="21" fillId="45" borderId="39" applyNumberFormat="0" applyFont="0" applyAlignment="0" applyProtection="0"/>
    <xf numFmtId="0" fontId="21" fillId="45" borderId="39" applyNumberFormat="0" applyFont="0" applyAlignment="0" applyProtection="0"/>
    <xf numFmtId="0" fontId="21" fillId="45" borderId="39" applyNumberFormat="0" applyFont="0" applyAlignment="0" applyProtection="0"/>
    <xf numFmtId="0" fontId="21" fillId="45" borderId="39" applyNumberFormat="0" applyFont="0" applyAlignment="0" applyProtection="0"/>
    <xf numFmtId="0" fontId="21" fillId="45" borderId="39" applyNumberFormat="0" applyFont="0" applyAlignment="0" applyProtection="0"/>
    <xf numFmtId="0" fontId="21" fillId="45" borderId="39" applyNumberFormat="0" applyFont="0" applyAlignment="0" applyProtection="0"/>
    <xf numFmtId="0" fontId="21" fillId="45" borderId="39" applyNumberFormat="0" applyFont="0" applyAlignment="0" applyProtection="0"/>
    <xf numFmtId="0" fontId="21" fillId="45" borderId="39" applyNumberFormat="0" applyFont="0" applyAlignment="0" applyProtection="0"/>
    <xf numFmtId="0" fontId="21" fillId="45" borderId="39" applyNumberFormat="0" applyFont="0" applyAlignment="0" applyProtection="0"/>
    <xf numFmtId="0" fontId="135" fillId="0" borderId="0" applyNumberFormat="0" applyFill="0" applyBorder="0" applyAlignment="0" applyProtection="0"/>
    <xf numFmtId="0" fontId="133" fillId="0" borderId="0" applyNumberFormat="0" applyFill="0" applyBorder="0" applyAlignment="0" applyProtection="0"/>
    <xf numFmtId="14" fontId="56" fillId="0" borderId="0">
      <alignment horizontal="center" wrapText="1"/>
      <protection locked="0"/>
    </xf>
    <xf numFmtId="9" fontId="2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333" fontId="79" fillId="0" borderId="0">
      <protection locked="0"/>
    </xf>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164" fontId="224" fillId="0" borderId="0"/>
    <xf numFmtId="339" fontId="39" fillId="0" borderId="0" applyNumberFormat="0" applyFill="0" applyBorder="0" applyAlignment="0" applyProtection="0">
      <alignment horizontal="left"/>
    </xf>
    <xf numFmtId="0" fontId="21" fillId="0" borderId="43" applyNumberFormat="0" applyFont="0" applyFill="0" applyAlignment="0" applyProtection="0"/>
    <xf numFmtId="0" fontId="21" fillId="0" borderId="43" applyNumberFormat="0" applyFont="0" applyFill="0" applyAlignment="0" applyProtection="0"/>
    <xf numFmtId="0" fontId="21" fillId="0" borderId="43" applyNumberFormat="0" applyFont="0" applyFill="0" applyAlignment="0" applyProtection="0"/>
    <xf numFmtId="0" fontId="21" fillId="0" borderId="43" applyNumberFormat="0" applyFont="0" applyFill="0" applyAlignment="0" applyProtection="0"/>
    <xf numFmtId="0" fontId="21" fillId="0" borderId="43" applyNumberFormat="0" applyFont="0" applyFill="0" applyAlignment="0" applyProtection="0"/>
    <xf numFmtId="0" fontId="21" fillId="0" borderId="43" applyNumberFormat="0" applyFont="0" applyFill="0" applyAlignment="0" applyProtection="0"/>
    <xf numFmtId="0" fontId="21" fillId="0" borderId="43" applyNumberFormat="0" applyFont="0" applyFill="0" applyAlignment="0" applyProtection="0"/>
    <xf numFmtId="0" fontId="21" fillId="0" borderId="43" applyNumberFormat="0" applyFont="0" applyFill="0" applyAlignment="0" applyProtection="0"/>
    <xf numFmtId="0" fontId="21" fillId="0" borderId="43" applyNumberFormat="0" applyFont="0" applyFill="0" applyAlignment="0" applyProtection="0"/>
    <xf numFmtId="0" fontId="21" fillId="0" borderId="43" applyNumberFormat="0" applyFont="0" applyFill="0" applyAlignment="0" applyProtection="0"/>
    <xf numFmtId="0" fontId="21" fillId="0" borderId="43" applyNumberFormat="0" applyFont="0" applyFill="0" applyAlignment="0" applyProtection="0"/>
    <xf numFmtId="0" fontId="21" fillId="0" borderId="43" applyNumberFormat="0" applyFont="0" applyFill="0" applyAlignment="0" applyProtection="0"/>
    <xf numFmtId="0" fontId="21" fillId="0" borderId="44" applyNumberFormat="0" applyFont="0" applyFill="0" applyAlignment="0" applyProtection="0"/>
    <xf numFmtId="0" fontId="21" fillId="0" borderId="44" applyNumberFormat="0" applyFont="0" applyFill="0" applyAlignment="0" applyProtection="0"/>
    <xf numFmtId="0" fontId="21" fillId="0" borderId="44" applyNumberFormat="0" applyFont="0" applyFill="0" applyAlignment="0" applyProtection="0"/>
    <xf numFmtId="0" fontId="21" fillId="0" borderId="44" applyNumberFormat="0" applyFont="0" applyFill="0" applyAlignment="0" applyProtection="0"/>
    <xf numFmtId="0" fontId="21" fillId="0" borderId="44" applyNumberFormat="0" applyFont="0" applyFill="0" applyAlignment="0" applyProtection="0"/>
    <xf numFmtId="0" fontId="21" fillId="0" borderId="44" applyNumberFormat="0" applyFont="0" applyFill="0" applyAlignment="0" applyProtection="0"/>
    <xf numFmtId="0" fontId="21" fillId="0" borderId="44" applyNumberFormat="0" applyFont="0" applyFill="0" applyAlignment="0" applyProtection="0"/>
    <xf numFmtId="0" fontId="21" fillId="0" borderId="44" applyNumberFormat="0" applyFont="0" applyFill="0" applyAlignment="0" applyProtection="0"/>
    <xf numFmtId="0" fontId="21" fillId="0" borderId="44" applyNumberFormat="0" applyFont="0" applyFill="0" applyAlignment="0" applyProtection="0"/>
    <xf numFmtId="0" fontId="21" fillId="0" borderId="44" applyNumberFormat="0" applyFont="0" applyFill="0" applyAlignment="0" applyProtection="0"/>
    <xf numFmtId="0" fontId="21" fillId="0" borderId="44" applyNumberFormat="0" applyFont="0" applyFill="0" applyAlignment="0" applyProtection="0"/>
    <xf numFmtId="0" fontId="21" fillId="0" borderId="44" applyNumberFormat="0" applyFont="0" applyFill="0" applyAlignment="0" applyProtection="0"/>
    <xf numFmtId="0" fontId="21" fillId="0" borderId="45" applyNumberFormat="0" applyFont="0" applyFill="0" applyAlignment="0" applyProtection="0"/>
    <xf numFmtId="0" fontId="21" fillId="0" borderId="45" applyNumberFormat="0" applyFont="0" applyFill="0" applyAlignment="0" applyProtection="0"/>
    <xf numFmtId="0" fontId="21" fillId="0" borderId="45" applyNumberFormat="0" applyFont="0" applyFill="0" applyAlignment="0" applyProtection="0"/>
    <xf numFmtId="0" fontId="21" fillId="0" borderId="45" applyNumberFormat="0" applyFont="0" applyFill="0" applyAlignment="0" applyProtection="0"/>
    <xf numFmtId="0" fontId="21" fillId="0" borderId="45" applyNumberFormat="0" applyFont="0" applyFill="0" applyAlignment="0" applyProtection="0"/>
    <xf numFmtId="0" fontId="21" fillId="0" borderId="45" applyNumberFormat="0" applyFont="0" applyFill="0" applyAlignment="0" applyProtection="0"/>
    <xf numFmtId="0" fontId="21" fillId="0" borderId="45" applyNumberFormat="0" applyFont="0" applyFill="0" applyAlignment="0" applyProtection="0"/>
    <xf numFmtId="0" fontId="21" fillId="0" borderId="45" applyNumberFormat="0" applyFont="0" applyFill="0" applyAlignment="0" applyProtection="0"/>
    <xf numFmtId="0" fontId="21" fillId="0" borderId="45" applyNumberFormat="0" applyFont="0" applyFill="0" applyAlignment="0" applyProtection="0"/>
    <xf numFmtId="0" fontId="21" fillId="0" borderId="45" applyNumberFormat="0" applyFont="0" applyFill="0" applyAlignment="0" applyProtection="0"/>
    <xf numFmtId="0" fontId="21" fillId="0" borderId="45" applyNumberFormat="0" applyFont="0" applyFill="0" applyAlignment="0" applyProtection="0"/>
    <xf numFmtId="0" fontId="21" fillId="0" borderId="45" applyNumberFormat="0" applyFont="0" applyFill="0" applyAlignment="0" applyProtection="0"/>
    <xf numFmtId="0" fontId="21" fillId="0" borderId="56" applyNumberFormat="0" applyFont="0" applyFill="0" applyAlignment="0" applyProtection="0"/>
    <xf numFmtId="0" fontId="21" fillId="0" borderId="56" applyNumberFormat="0" applyFont="0" applyFill="0" applyAlignment="0" applyProtection="0"/>
    <xf numFmtId="0" fontId="21" fillId="0" borderId="56" applyNumberFormat="0" applyFont="0" applyFill="0" applyAlignment="0" applyProtection="0"/>
    <xf numFmtId="0" fontId="21" fillId="0" borderId="56" applyNumberFormat="0" applyFont="0" applyFill="0" applyAlignment="0" applyProtection="0"/>
    <xf numFmtId="0" fontId="21" fillId="0" borderId="56" applyNumberFormat="0" applyFont="0" applyFill="0" applyAlignment="0" applyProtection="0"/>
    <xf numFmtId="0" fontId="21" fillId="0" borderId="56" applyNumberFormat="0" applyFont="0" applyFill="0" applyAlignment="0" applyProtection="0"/>
    <xf numFmtId="0" fontId="21" fillId="0" borderId="57" applyNumberFormat="0" applyFont="0" applyFill="0" applyAlignment="0" applyProtection="0"/>
    <xf numFmtId="0" fontId="21" fillId="0" borderId="57" applyNumberFormat="0" applyFont="0" applyFill="0" applyAlignment="0" applyProtection="0"/>
    <xf numFmtId="0" fontId="21" fillId="0" borderId="57" applyNumberFormat="0" applyFont="0" applyFill="0" applyAlignment="0" applyProtection="0"/>
    <xf numFmtId="0" fontId="21" fillId="0" borderId="57" applyNumberFormat="0" applyFont="0" applyFill="0" applyAlignment="0" applyProtection="0"/>
    <xf numFmtId="0" fontId="21" fillId="0" borderId="57" applyNumberFormat="0" applyFont="0" applyFill="0" applyAlignment="0" applyProtection="0"/>
    <xf numFmtId="0" fontId="21" fillId="0" borderId="57" applyNumberFormat="0" applyFont="0" applyFill="0" applyAlignment="0" applyProtection="0"/>
    <xf numFmtId="0" fontId="138" fillId="42" borderId="40" applyNumberFormat="0" applyAlignment="0" applyProtection="0"/>
    <xf numFmtId="0" fontId="138" fillId="42" borderId="40" applyNumberFormat="0" applyAlignment="0" applyProtection="0"/>
    <xf numFmtId="0" fontId="138" fillId="42" borderId="40" applyNumberFormat="0" applyAlignment="0" applyProtection="0"/>
    <xf numFmtId="0" fontId="138" fillId="42" borderId="40" applyNumberFormat="0" applyAlignment="0" applyProtection="0"/>
    <xf numFmtId="0" fontId="138" fillId="42" borderId="40" applyNumberFormat="0" applyAlignment="0" applyProtection="0"/>
    <xf numFmtId="0" fontId="138" fillId="42" borderId="40" applyNumberFormat="0" applyAlignment="0" applyProtection="0"/>
    <xf numFmtId="0" fontId="138" fillId="42" borderId="40" applyNumberFormat="0" applyAlignment="0" applyProtection="0"/>
    <xf numFmtId="0" fontId="138" fillId="42" borderId="40" applyNumberFormat="0" applyAlignment="0" applyProtection="0"/>
    <xf numFmtId="0" fontId="138" fillId="42" borderId="40" applyNumberFormat="0" applyAlignment="0" applyProtection="0"/>
    <xf numFmtId="0" fontId="138" fillId="42" borderId="40" applyNumberFormat="0" applyAlignment="0" applyProtection="0"/>
    <xf numFmtId="0" fontId="138" fillId="42" borderId="40" applyNumberFormat="0" applyAlignment="0" applyProtection="0"/>
    <xf numFmtId="0" fontId="138" fillId="42" borderId="40" applyNumberFormat="0" applyAlignment="0" applyProtection="0"/>
    <xf numFmtId="0" fontId="138" fillId="42" borderId="40" applyNumberFormat="0" applyAlignment="0" applyProtection="0"/>
    <xf numFmtId="0" fontId="138" fillId="42" borderId="40" applyNumberFormat="0" applyAlignment="0" applyProtection="0"/>
    <xf numFmtId="0" fontId="138" fillId="42" borderId="40" applyNumberFormat="0" applyAlignment="0" applyProtection="0"/>
    <xf numFmtId="0" fontId="138" fillId="42" borderId="40" applyNumberFormat="0" applyAlignment="0" applyProtection="0"/>
    <xf numFmtId="0" fontId="138" fillId="42" borderId="40" applyNumberFormat="0" applyAlignment="0" applyProtection="0"/>
    <xf numFmtId="177" fontId="21" fillId="0" borderId="0" applyFont="0" applyFill="0" applyBorder="0" applyAlignment="0" applyProtection="0"/>
    <xf numFmtId="185" fontId="21" fillId="0" borderId="0" applyFont="0" applyFill="0" applyBorder="0" applyAlignment="0" applyProtection="0"/>
    <xf numFmtId="0" fontId="135" fillId="0" borderId="0" applyNumberFormat="0" applyFill="0" applyBorder="0" applyAlignment="0" applyProtection="0"/>
    <xf numFmtId="0" fontId="87" fillId="0" borderId="70" applyNumberFormat="0" applyFill="0" applyAlignment="0" applyProtection="0"/>
    <xf numFmtId="0" fontId="2" fillId="0" borderId="0"/>
    <xf numFmtId="0" fontId="18" fillId="12" borderId="0" applyNumberFormat="0" applyBorder="0" applyAlignment="0" applyProtection="0"/>
    <xf numFmtId="340" fontId="24" fillId="0" borderId="0"/>
    <xf numFmtId="9" fontId="271" fillId="0" borderId="0" applyFont="0" applyFill="0" applyBorder="0" applyAlignment="0" applyProtection="0"/>
    <xf numFmtId="0" fontId="271" fillId="0" borderId="0"/>
    <xf numFmtId="341" fontId="21" fillId="0" borderId="0">
      <alignment vertical="top"/>
    </xf>
    <xf numFmtId="9" fontId="21" fillId="0" borderId="0" applyFont="0" applyFill="0" applyBorder="0" applyAlignment="0" applyProtection="0"/>
    <xf numFmtId="0" fontId="21" fillId="0" borderId="0"/>
    <xf numFmtId="170" fontId="271"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73" fillId="0" borderId="0"/>
    <xf numFmtId="0" fontId="18" fillId="12" borderId="0" applyNumberFormat="0" applyBorder="0" applyAlignment="0" applyProtection="0"/>
    <xf numFmtId="0" fontId="30" fillId="0" borderId="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 fillId="0" borderId="0" applyFont="0" applyFill="0" applyBorder="0" applyAlignment="0" applyProtection="0"/>
    <xf numFmtId="231" fontId="2" fillId="0" borderId="0"/>
    <xf numFmtId="333" fontId="79" fillId="0" borderId="0">
      <protection locked="0"/>
    </xf>
    <xf numFmtId="170" fontId="2" fillId="0" borderId="0" applyFont="0" applyFill="0" applyBorder="0" applyAlignment="0" applyProtection="0"/>
    <xf numFmtId="9" fontId="2" fillId="0" borderId="0" applyFont="0" applyFill="0" applyBorder="0" applyAlignment="0" applyProtection="0"/>
    <xf numFmtId="0" fontId="285" fillId="0" borderId="0"/>
    <xf numFmtId="0" fontId="72" fillId="0" borderId="0"/>
    <xf numFmtId="170" fontId="2" fillId="0" borderId="0" applyFont="0" applyFill="0" applyBorder="0" applyAlignment="0" applyProtection="0"/>
    <xf numFmtId="0" fontId="21" fillId="0" borderId="0"/>
    <xf numFmtId="0" fontId="21" fillId="0" borderId="0"/>
    <xf numFmtId="177" fontId="21" fillId="0" borderId="0" applyFont="0" applyFill="0" applyBorder="0" applyAlignment="0" applyProtection="0"/>
  </cellStyleXfs>
  <cellXfs count="1245">
    <xf numFmtId="231" fontId="0" fillId="0" borderId="0" xfId="0"/>
    <xf numFmtId="231" fontId="146" fillId="0" borderId="0" xfId="16889" applyFont="1" applyAlignment="1">
      <alignment vertical="center"/>
    </xf>
    <xf numFmtId="231" fontId="146" fillId="0" borderId="14" xfId="16889" applyFont="1" applyBorder="1" applyAlignment="1">
      <alignment horizontal="right" vertical="center"/>
    </xf>
    <xf numFmtId="231" fontId="146" fillId="0" borderId="14" xfId="16889" applyFont="1" applyBorder="1" applyAlignment="1">
      <alignment vertical="center"/>
    </xf>
    <xf numFmtId="231" fontId="146" fillId="0" borderId="15" xfId="16889" applyFont="1" applyBorder="1" applyAlignment="1">
      <alignment vertical="center"/>
    </xf>
    <xf numFmtId="231" fontId="146" fillId="100" borderId="35" xfId="16889" applyFont="1" applyFill="1" applyBorder="1" applyAlignment="1">
      <alignment vertical="center"/>
    </xf>
    <xf numFmtId="231" fontId="146" fillId="4" borderId="34" xfId="16889" applyFont="1" applyFill="1" applyBorder="1" applyAlignment="1">
      <alignment horizontal="left" vertical="center"/>
    </xf>
    <xf numFmtId="231" fontId="146" fillId="4" borderId="0" xfId="16889" applyFont="1" applyFill="1" applyAlignment="1">
      <alignment vertical="center"/>
    </xf>
    <xf numFmtId="285" fontId="146" fillId="4" borderId="0" xfId="45099" applyNumberFormat="1" applyFont="1" applyFill="1" applyBorder="1" applyAlignment="1">
      <alignment horizontal="center" vertical="center"/>
    </xf>
    <xf numFmtId="231" fontId="0" fillId="4" borderId="0" xfId="0" applyFill="1"/>
    <xf numFmtId="231" fontId="28" fillId="0" borderId="0" xfId="16889" applyFont="1" applyAlignment="1">
      <alignment vertical="center"/>
    </xf>
    <xf numFmtId="231" fontId="146" fillId="0" borderId="96" xfId="16889" applyFont="1" applyBorder="1" applyAlignment="1">
      <alignment vertical="center"/>
    </xf>
    <xf numFmtId="243" fontId="19" fillId="4" borderId="33" xfId="45642" applyNumberFormat="1" applyFont="1" applyFill="1" applyBorder="1" applyAlignment="1">
      <alignment horizontal="center" vertical="center"/>
    </xf>
    <xf numFmtId="0" fontId="267" fillId="112" borderId="102" xfId="16889" applyNumberFormat="1" applyFont="1" applyFill="1" applyBorder="1" applyAlignment="1">
      <alignment horizontal="center" vertical="center" wrapText="1"/>
    </xf>
    <xf numFmtId="0" fontId="267" fillId="112" borderId="97" xfId="16889" applyNumberFormat="1" applyFont="1" applyFill="1" applyBorder="1" applyAlignment="1">
      <alignment horizontal="center" vertical="center" wrapText="1"/>
    </xf>
    <xf numFmtId="0" fontId="267" fillId="112" borderId="103" xfId="16889" applyNumberFormat="1" applyFont="1" applyFill="1" applyBorder="1" applyAlignment="1">
      <alignment horizontal="center" vertical="center" wrapText="1"/>
    </xf>
    <xf numFmtId="0" fontId="19" fillId="4" borderId="33" xfId="24974" applyNumberFormat="1" applyFont="1" applyFill="1" applyBorder="1"/>
    <xf numFmtId="168" fontId="19" fillId="4" borderId="33" xfId="45642" applyNumberFormat="1" applyFont="1" applyFill="1" applyBorder="1" applyAlignment="1">
      <alignment horizontal="center" vertical="center"/>
    </xf>
    <xf numFmtId="0" fontId="267" fillId="112" borderId="102" xfId="16889" applyNumberFormat="1" applyFont="1" applyFill="1" applyBorder="1" applyAlignment="1">
      <alignment horizontal="left" vertical="center" wrapText="1"/>
    </xf>
    <xf numFmtId="168" fontId="267" fillId="112" borderId="97" xfId="45402" applyNumberFormat="1" applyFont="1" applyFill="1" applyBorder="1" applyAlignment="1">
      <alignment horizontal="center" vertical="center" wrapText="1"/>
    </xf>
    <xf numFmtId="0" fontId="267" fillId="112" borderId="105" xfId="16889" applyNumberFormat="1" applyFont="1" applyFill="1" applyBorder="1" applyAlignment="1">
      <alignment horizontal="center" vertical="center" wrapText="1"/>
    </xf>
    <xf numFmtId="0" fontId="120" fillId="0" borderId="101" xfId="16889" applyNumberFormat="1" applyFont="1" applyBorder="1" applyAlignment="1">
      <alignment horizontal="center" vertical="center" wrapText="1"/>
    </xf>
    <xf numFmtId="0" fontId="267" fillId="111" borderId="33" xfId="16889" applyNumberFormat="1" applyFont="1" applyFill="1" applyBorder="1" applyAlignment="1">
      <alignment horizontal="center" vertical="center" wrapText="1"/>
    </xf>
    <xf numFmtId="0" fontId="267" fillId="0" borderId="33" xfId="16889" applyNumberFormat="1" applyFont="1" applyBorder="1" applyAlignment="1">
      <alignment horizontal="center" vertical="center" wrapText="1"/>
    </xf>
    <xf numFmtId="0" fontId="267" fillId="112" borderId="106" xfId="16889" applyNumberFormat="1" applyFont="1" applyFill="1" applyBorder="1" applyAlignment="1">
      <alignment horizontal="left" vertical="center" wrapText="1"/>
    </xf>
    <xf numFmtId="231" fontId="146" fillId="100" borderId="0" xfId="16889" applyFont="1" applyFill="1" applyAlignment="1">
      <alignment vertical="center"/>
    </xf>
    <xf numFmtId="231" fontId="146" fillId="0" borderId="21" xfId="16889" applyFont="1" applyBorder="1" applyAlignment="1">
      <alignment horizontal="right" vertical="center"/>
    </xf>
    <xf numFmtId="231" fontId="146" fillId="100" borderId="110" xfId="16889" applyFont="1" applyFill="1" applyBorder="1" applyAlignment="1">
      <alignment vertical="center"/>
    </xf>
    <xf numFmtId="231" fontId="146" fillId="100" borderId="111" xfId="16889" applyFont="1" applyFill="1" applyBorder="1" applyAlignment="1">
      <alignment vertical="center"/>
    </xf>
    <xf numFmtId="231" fontId="26" fillId="4" borderId="15" xfId="16889" applyFont="1" applyFill="1" applyBorder="1" applyAlignment="1">
      <alignment horizontal="left" vertical="center"/>
    </xf>
    <xf numFmtId="231" fontId="148" fillId="0" borderId="15" xfId="16889" applyFont="1" applyBorder="1" applyAlignment="1">
      <alignment horizontal="left" vertical="center"/>
    </xf>
    <xf numFmtId="231" fontId="146" fillId="0" borderId="34" xfId="16889" applyFont="1" applyBorder="1" applyAlignment="1">
      <alignment vertical="center"/>
    </xf>
    <xf numFmtId="231" fontId="148" fillId="4" borderId="15" xfId="16889" applyFont="1" applyFill="1" applyBorder="1" applyAlignment="1">
      <alignment horizontal="left" vertical="center"/>
    </xf>
    <xf numFmtId="231" fontId="146" fillId="4" borderId="34" xfId="16889" applyFont="1" applyFill="1" applyBorder="1" applyAlignment="1">
      <alignment horizontal="center" vertical="center"/>
    </xf>
    <xf numFmtId="231" fontId="21" fillId="0" borderId="34" xfId="16889" quotePrefix="1" applyBorder="1" applyAlignment="1">
      <alignment horizontal="left" vertical="center"/>
    </xf>
    <xf numFmtId="231" fontId="148" fillId="4" borderId="15" xfId="16889" applyFont="1" applyFill="1" applyBorder="1" applyAlignment="1">
      <alignment vertical="center" wrapText="1"/>
    </xf>
    <xf numFmtId="231" fontId="146" fillId="4" borderId="15" xfId="16889" applyFont="1" applyFill="1" applyBorder="1" applyAlignment="1">
      <alignment horizontal="center" vertical="center"/>
    </xf>
    <xf numFmtId="231" fontId="148" fillId="4" borderId="34" xfId="16889" applyFont="1" applyFill="1" applyBorder="1" applyAlignment="1">
      <alignment vertical="center" wrapText="1"/>
    </xf>
    <xf numFmtId="231" fontId="146" fillId="4" borderId="15" xfId="16889" applyFont="1" applyFill="1" applyBorder="1" applyAlignment="1">
      <alignment horizontal="left" vertical="center"/>
    </xf>
    <xf numFmtId="231" fontId="146" fillId="100" borderId="15" xfId="16889" applyFont="1" applyFill="1" applyBorder="1" applyAlignment="1">
      <alignment vertical="center"/>
    </xf>
    <xf numFmtId="231" fontId="146" fillId="100" borderId="34" xfId="16889" applyFont="1" applyFill="1" applyBorder="1" applyAlignment="1">
      <alignment vertical="center"/>
    </xf>
    <xf numFmtId="231" fontId="267" fillId="103" borderId="33" xfId="0" applyFont="1" applyFill="1" applyBorder="1" applyAlignment="1">
      <alignment horizontal="center" vertical="center" wrapText="1" readingOrder="1"/>
    </xf>
    <xf numFmtId="231" fontId="148" fillId="4" borderId="112" xfId="16889" applyFont="1" applyFill="1" applyBorder="1" applyAlignment="1">
      <alignment vertical="center" wrapText="1"/>
    </xf>
    <xf numFmtId="231" fontId="267" fillId="0" borderId="15" xfId="0" applyFont="1" applyBorder="1" applyAlignment="1">
      <alignment horizontal="left" vertical="center" wrapText="1" readingOrder="1"/>
    </xf>
    <xf numFmtId="231" fontId="270" fillId="0" borderId="15" xfId="0" applyFont="1" applyBorder="1" applyAlignment="1">
      <alignment horizontal="left" vertical="center" wrapText="1" indent="1" readingOrder="1"/>
    </xf>
    <xf numFmtId="231" fontId="267" fillId="113" borderId="33" xfId="0" applyFont="1" applyFill="1" applyBorder="1" applyAlignment="1">
      <alignment horizontal="center" vertical="center" wrapText="1" readingOrder="1"/>
    </xf>
    <xf numFmtId="231" fontId="0" fillId="0" borderId="33" xfId="0" applyBorder="1"/>
    <xf numFmtId="231" fontId="0" fillId="3" borderId="33" xfId="0" applyFill="1" applyBorder="1"/>
    <xf numFmtId="182" fontId="0" fillId="3" borderId="33" xfId="45402" applyNumberFormat="1" applyFont="1" applyFill="1" applyBorder="1" applyAlignment="1">
      <alignment horizontal="center"/>
    </xf>
    <xf numFmtId="41" fontId="279" fillId="0" borderId="33" xfId="45623" applyNumberFormat="1" applyFont="1" applyFill="1" applyBorder="1" applyAlignment="1">
      <alignment horizontal="center" vertical="center"/>
    </xf>
    <xf numFmtId="231" fontId="278" fillId="0" borderId="33" xfId="0" applyFont="1" applyBorder="1" applyAlignment="1">
      <alignment vertical="center"/>
    </xf>
    <xf numFmtId="343" fontId="279" fillId="0" borderId="33" xfId="0" applyNumberFormat="1" applyFont="1" applyBorder="1" applyAlignment="1">
      <alignment horizontal="center" vertical="center"/>
    </xf>
    <xf numFmtId="343" fontId="21" fillId="0" borderId="33" xfId="0" applyNumberFormat="1" applyFont="1" applyBorder="1" applyAlignment="1">
      <alignment horizontal="center" vertical="center"/>
    </xf>
    <xf numFmtId="41" fontId="0" fillId="0" borderId="33" xfId="45623" applyNumberFormat="1" applyFont="1" applyBorder="1"/>
    <xf numFmtId="41" fontId="0" fillId="4" borderId="33" xfId="45623" applyNumberFormat="1" applyFont="1" applyFill="1" applyBorder="1"/>
    <xf numFmtId="15" fontId="182" fillId="4" borderId="107" xfId="47302" applyNumberFormat="1" applyFont="1" applyFill="1" applyBorder="1" applyAlignment="1">
      <alignment horizontal="centerContinuous" vertical="center"/>
    </xf>
    <xf numFmtId="0" fontId="229" fillId="4" borderId="3" xfId="47302" applyFont="1" applyFill="1" applyBorder="1" applyAlignment="1">
      <alignment horizontal="centerContinuous" vertical="center"/>
    </xf>
    <xf numFmtId="0" fontId="276" fillId="4" borderId="0" xfId="47302" applyFont="1" applyFill="1" applyAlignment="1">
      <alignment horizontal="centerContinuous" vertical="center"/>
    </xf>
    <xf numFmtId="175" fontId="276" fillId="4" borderId="0" xfId="47302" applyNumberFormat="1" applyFont="1" applyFill="1" applyAlignment="1">
      <alignment horizontal="centerContinuous" vertical="center"/>
    </xf>
    <xf numFmtId="37" fontId="182" fillId="4" borderId="0" xfId="47302" applyNumberFormat="1" applyFont="1" applyFill="1" applyAlignment="1">
      <alignment horizontal="centerContinuous" vertical="center"/>
    </xf>
    <xf numFmtId="342" fontId="182" fillId="4" borderId="0" xfId="47303" applyNumberFormat="1" applyFont="1" applyFill="1" applyBorder="1" applyAlignment="1">
      <alignment horizontal="centerContinuous" vertical="center"/>
    </xf>
    <xf numFmtId="40" fontId="182" fillId="4" borderId="0" xfId="47303" applyNumberFormat="1" applyFont="1" applyFill="1" applyBorder="1" applyAlignment="1">
      <alignment horizontal="centerContinuous" vertical="center"/>
    </xf>
    <xf numFmtId="15" fontId="182" fillId="4" borderId="101" xfId="47302" applyNumberFormat="1" applyFont="1" applyFill="1" applyBorder="1" applyAlignment="1">
      <alignment horizontal="centerContinuous" vertical="center"/>
    </xf>
    <xf numFmtId="0" fontId="147" fillId="4" borderId="100" xfId="47302" applyFont="1" applyFill="1" applyBorder="1" applyAlignment="1">
      <alignment horizontal="centerContinuous" vertical="center"/>
    </xf>
    <xf numFmtId="0" fontId="147" fillId="4" borderId="79" xfId="47302" applyFont="1" applyFill="1" applyBorder="1" applyAlignment="1">
      <alignment horizontal="centerContinuous" vertical="center"/>
    </xf>
    <xf numFmtId="0" fontId="38" fillId="4" borderId="79" xfId="47302" applyFont="1" applyFill="1" applyBorder="1" applyAlignment="1">
      <alignment horizontal="centerContinuous" vertical="center"/>
    </xf>
    <xf numFmtId="175" fontId="38" fillId="4" borderId="79" xfId="47302" applyNumberFormat="1" applyFont="1" applyFill="1" applyBorder="1" applyAlignment="1">
      <alignment horizontal="centerContinuous" vertical="center"/>
    </xf>
    <xf numFmtId="15" fontId="38" fillId="4" borderId="79" xfId="47302" applyNumberFormat="1" applyFont="1" applyFill="1" applyBorder="1" applyAlignment="1">
      <alignment horizontal="centerContinuous" vertical="center"/>
    </xf>
    <xf numFmtId="342" fontId="38" fillId="4" borderId="79" xfId="47303" applyNumberFormat="1" applyFont="1" applyFill="1" applyBorder="1" applyAlignment="1">
      <alignment horizontal="centerContinuous" vertical="center"/>
    </xf>
    <xf numFmtId="40" fontId="38" fillId="4" borderId="79" xfId="47303" applyNumberFormat="1" applyFont="1" applyFill="1" applyBorder="1" applyAlignment="1">
      <alignment horizontal="centerContinuous" vertical="center"/>
    </xf>
    <xf numFmtId="0" fontId="38" fillId="4" borderId="99" xfId="47302" applyFont="1" applyFill="1" applyBorder="1" applyAlignment="1">
      <alignment horizontal="centerContinuous" vertical="center"/>
    </xf>
    <xf numFmtId="0" fontId="147" fillId="4" borderId="0" xfId="47302" applyFont="1" applyFill="1" applyAlignment="1">
      <alignment horizontal="centerContinuous" vertical="center"/>
    </xf>
    <xf numFmtId="0" fontId="38" fillId="4" borderId="0" xfId="47302" applyFont="1" applyFill="1" applyAlignment="1">
      <alignment horizontal="centerContinuous" vertical="center"/>
    </xf>
    <xf numFmtId="175" fontId="38" fillId="4" borderId="0" xfId="47302" applyNumberFormat="1" applyFont="1" applyFill="1" applyAlignment="1">
      <alignment horizontal="centerContinuous" vertical="center"/>
    </xf>
    <xf numFmtId="15" fontId="38" fillId="4" borderId="0" xfId="47302" applyNumberFormat="1" applyFont="1" applyFill="1" applyAlignment="1">
      <alignment horizontal="centerContinuous" vertical="center"/>
    </xf>
    <xf numFmtId="342" fontId="38" fillId="4" borderId="0" xfId="47303" applyNumberFormat="1" applyFont="1" applyFill="1" applyBorder="1" applyAlignment="1">
      <alignment horizontal="centerContinuous" vertical="center"/>
    </xf>
    <xf numFmtId="40" fontId="38" fillId="4" borderId="0" xfId="47303" applyNumberFormat="1" applyFont="1" applyFill="1" applyBorder="1" applyAlignment="1">
      <alignment horizontal="centerContinuous" vertical="center"/>
    </xf>
    <xf numFmtId="0" fontId="182" fillId="4" borderId="0" xfId="47302" applyFont="1" applyFill="1" applyAlignment="1">
      <alignment horizontal="left" vertical="center"/>
    </xf>
    <xf numFmtId="0" fontId="21" fillId="4" borderId="0" xfId="47302" applyFont="1" applyFill="1" applyAlignment="1">
      <alignment horizontal="left" vertical="center"/>
    </xf>
    <xf numFmtId="175" fontId="38" fillId="4" borderId="0" xfId="47302" applyNumberFormat="1" applyFont="1" applyFill="1" applyAlignment="1">
      <alignment horizontal="center" vertical="center"/>
    </xf>
    <xf numFmtId="342" fontId="38" fillId="4" borderId="0" xfId="47303" applyNumberFormat="1" applyFont="1" applyFill="1" applyBorder="1" applyAlignment="1">
      <alignment horizontal="left" vertical="center"/>
    </xf>
    <xf numFmtId="342" fontId="28" fillId="4" borderId="0" xfId="47303" applyNumberFormat="1" applyFont="1" applyFill="1" applyBorder="1" applyAlignment="1">
      <alignment horizontal="left" vertical="center"/>
    </xf>
    <xf numFmtId="40" fontId="28" fillId="4" borderId="0" xfId="47302" applyNumberFormat="1" applyFont="1" applyFill="1" applyAlignment="1">
      <alignment vertical="center"/>
    </xf>
    <xf numFmtId="342" fontId="26" fillId="4" borderId="0" xfId="47303" applyNumberFormat="1" applyFont="1" applyFill="1" applyBorder="1" applyAlignment="1">
      <alignment horizontal="right" vertical="center"/>
    </xf>
    <xf numFmtId="14" fontId="26" fillId="4" borderId="0" xfId="47302" applyNumberFormat="1" applyFont="1" applyFill="1" applyAlignment="1">
      <alignment horizontal="left" vertical="center"/>
    </xf>
    <xf numFmtId="0" fontId="21" fillId="4" borderId="0" xfId="47302" applyFont="1" applyFill="1" applyAlignment="1">
      <alignment vertical="center"/>
    </xf>
    <xf numFmtId="175" fontId="21" fillId="4" borderId="0" xfId="47302" applyNumberFormat="1" applyFont="1" applyFill="1" applyAlignment="1">
      <alignment vertical="center"/>
    </xf>
    <xf numFmtId="175" fontId="38" fillId="4" borderId="0" xfId="47302" applyNumberFormat="1" applyFont="1" applyFill="1" applyAlignment="1">
      <alignment horizontal="right" vertical="center"/>
    </xf>
    <xf numFmtId="342" fontId="38" fillId="4" borderId="0" xfId="47303" applyNumberFormat="1" applyFont="1" applyFill="1" applyAlignment="1">
      <alignment horizontal="right" vertical="center"/>
    </xf>
    <xf numFmtId="40" fontId="38" fillId="4" borderId="79" xfId="47303" applyNumberFormat="1" applyFont="1" applyFill="1" applyBorder="1" applyAlignment="1">
      <alignment vertical="center"/>
    </xf>
    <xf numFmtId="14" fontId="38" fillId="4" borderId="0" xfId="47302" applyNumberFormat="1" applyFont="1" applyFill="1" applyAlignment="1">
      <alignment vertical="center"/>
    </xf>
    <xf numFmtId="0" fontId="28" fillId="4" borderId="35" xfId="47302" applyFont="1" applyFill="1" applyBorder="1" applyAlignment="1">
      <alignment horizontal="center" vertical="center"/>
    </xf>
    <xf numFmtId="0" fontId="43" fillId="4" borderId="35" xfId="47302" applyFont="1" applyFill="1" applyBorder="1" applyAlignment="1">
      <alignment horizontal="center" vertical="center"/>
    </xf>
    <xf numFmtId="0" fontId="28" fillId="4" borderId="35" xfId="47302" applyFont="1" applyFill="1" applyBorder="1" applyAlignment="1">
      <alignment vertical="center"/>
    </xf>
    <xf numFmtId="3" fontId="28" fillId="4" borderId="35" xfId="47302" applyNumberFormat="1" applyFont="1" applyFill="1" applyBorder="1" applyAlignment="1">
      <alignment horizontal="center" vertical="center"/>
    </xf>
    <xf numFmtId="342" fontId="28" fillId="4" borderId="35" xfId="47303" applyNumberFormat="1" applyFont="1" applyFill="1" applyBorder="1" applyAlignment="1">
      <alignment horizontal="center" vertical="center"/>
    </xf>
    <xf numFmtId="40" fontId="28" fillId="4" borderId="35" xfId="47303" applyNumberFormat="1" applyFont="1" applyFill="1" applyBorder="1" applyAlignment="1">
      <alignment horizontal="center" vertical="center"/>
    </xf>
    <xf numFmtId="0" fontId="26" fillId="4" borderId="0" xfId="47302" applyFont="1" applyFill="1" applyAlignment="1">
      <alignment vertical="center"/>
    </xf>
    <xf numFmtId="0" fontId="28" fillId="4" borderId="0" xfId="47302" applyFont="1" applyFill="1" applyAlignment="1">
      <alignment vertical="center"/>
    </xf>
    <xf numFmtId="0" fontId="28" fillId="4" borderId="0" xfId="47302" applyFont="1" applyFill="1" applyAlignment="1">
      <alignment horizontal="center" vertical="center"/>
    </xf>
    <xf numFmtId="175" fontId="28" fillId="4" borderId="0" xfId="47302" applyNumberFormat="1" applyFont="1" applyFill="1" applyAlignment="1">
      <alignment vertical="center"/>
    </xf>
    <xf numFmtId="342" fontId="28" fillId="4" borderId="0" xfId="47303" applyNumberFormat="1" applyFont="1" applyFill="1" applyBorder="1" applyAlignment="1">
      <alignment vertical="center"/>
    </xf>
    <xf numFmtId="40" fontId="28" fillId="4" borderId="0" xfId="47303" applyNumberFormat="1" applyFont="1" applyFill="1" applyBorder="1" applyAlignment="1">
      <alignment vertical="center"/>
    </xf>
    <xf numFmtId="38" fontId="28" fillId="4" borderId="0" xfId="47302" applyNumberFormat="1" applyFont="1" applyFill="1" applyAlignment="1">
      <alignment vertical="center"/>
    </xf>
    <xf numFmtId="38" fontId="28" fillId="4" borderId="79" xfId="47302" applyNumberFormat="1" applyFont="1" applyFill="1" applyBorder="1" applyAlignment="1">
      <alignment vertical="center"/>
    </xf>
    <xf numFmtId="0" fontId="26" fillId="4" borderId="33" xfId="47302" applyFont="1" applyFill="1" applyBorder="1" applyAlignment="1">
      <alignment horizontal="center" vertical="center"/>
    </xf>
    <xf numFmtId="0" fontId="151" fillId="4" borderId="33" xfId="47302" applyFont="1" applyFill="1" applyBorder="1" applyAlignment="1">
      <alignment horizontal="center" vertical="center"/>
    </xf>
    <xf numFmtId="0" fontId="26" fillId="4" borderId="33" xfId="47302" applyFont="1" applyFill="1" applyBorder="1" applyAlignment="1">
      <alignment vertical="center"/>
    </xf>
    <xf numFmtId="0" fontId="26" fillId="4" borderId="76" xfId="47302" applyFont="1" applyFill="1" applyBorder="1" applyAlignment="1">
      <alignment horizontal="center" vertical="center"/>
    </xf>
    <xf numFmtId="37" fontId="26" fillId="4" borderId="33" xfId="47302" applyNumberFormat="1" applyFont="1" applyFill="1" applyBorder="1" applyAlignment="1">
      <alignment horizontal="center" vertical="center"/>
    </xf>
    <xf numFmtId="342" fontId="26" fillId="4" borderId="33" xfId="47303" applyNumberFormat="1" applyFont="1" applyFill="1" applyBorder="1" applyAlignment="1">
      <alignment horizontal="center" vertical="center"/>
    </xf>
    <xf numFmtId="3" fontId="28" fillId="4" borderId="33" xfId="47302" applyNumberFormat="1" applyFont="1" applyFill="1" applyBorder="1" applyAlignment="1">
      <alignment horizontal="center" vertical="center"/>
    </xf>
    <xf numFmtId="0" fontId="43" fillId="4" borderId="0" xfId="47302" applyFont="1" applyFill="1" applyAlignment="1">
      <alignment horizontal="center" vertical="center"/>
    </xf>
    <xf numFmtId="3" fontId="28" fillId="4" borderId="0" xfId="47302" applyNumberFormat="1" applyFont="1" applyFill="1" applyAlignment="1">
      <alignment horizontal="center" vertical="center"/>
    </xf>
    <xf numFmtId="342" fontId="28" fillId="4" borderId="0" xfId="47303" applyNumberFormat="1" applyFont="1" applyFill="1" applyBorder="1" applyAlignment="1">
      <alignment horizontal="center" vertical="center"/>
    </xf>
    <xf numFmtId="0" fontId="28" fillId="4" borderId="33" xfId="47302" applyFont="1" applyFill="1" applyBorder="1" applyAlignment="1">
      <alignment horizontal="center" vertical="center"/>
    </xf>
    <xf numFmtId="0" fontId="43" fillId="4" borderId="33" xfId="47302" applyFont="1" applyFill="1" applyBorder="1" applyAlignment="1">
      <alignment horizontal="center" vertical="center"/>
    </xf>
    <xf numFmtId="0" fontId="28" fillId="4" borderId="76" xfId="47302" applyFont="1" applyFill="1" applyBorder="1" applyAlignment="1">
      <alignment horizontal="center" vertical="center"/>
    </xf>
    <xf numFmtId="0" fontId="229" fillId="4" borderId="73" xfId="47302" applyFont="1" applyFill="1" applyBorder="1" applyAlignment="1">
      <alignment horizontal="centerContinuous" vertical="center"/>
    </xf>
    <xf numFmtId="231" fontId="0" fillId="4" borderId="0" xfId="0" applyFill="1" applyAlignment="1">
      <alignment horizontal="center" vertical="center"/>
    </xf>
    <xf numFmtId="231" fontId="214" fillId="103" borderId="119" xfId="0" applyFont="1" applyFill="1" applyBorder="1" applyAlignment="1">
      <alignment horizontal="center" vertical="center" wrapText="1" readingOrder="1"/>
    </xf>
    <xf numFmtId="231" fontId="146" fillId="0" borderId="14" xfId="16889" applyFont="1" applyBorder="1" applyAlignment="1">
      <alignment vertical="top" wrapText="1"/>
    </xf>
    <xf numFmtId="231" fontId="146" fillId="0" borderId="0" xfId="16889" applyFont="1" applyAlignment="1">
      <alignment vertical="top" wrapText="1"/>
    </xf>
    <xf numFmtId="231" fontId="146" fillId="0" borderId="79" xfId="16889" applyFont="1" applyBorder="1" applyAlignment="1">
      <alignment vertical="center"/>
    </xf>
    <xf numFmtId="231" fontId="280" fillId="103" borderId="33" xfId="0" applyFont="1" applyFill="1" applyBorder="1" applyAlignment="1">
      <alignment horizontal="center" vertical="center" wrapText="1" readingOrder="1"/>
    </xf>
    <xf numFmtId="231" fontId="41" fillId="0" borderId="74" xfId="16889" applyFont="1" applyBorder="1" applyAlignment="1">
      <alignment horizontal="center" vertical="center" wrapText="1"/>
    </xf>
    <xf numFmtId="14" fontId="41" fillId="0" borderId="34" xfId="16889" applyNumberFormat="1" applyFont="1" applyBorder="1" applyAlignment="1">
      <alignment horizontal="center" vertical="center" wrapText="1"/>
    </xf>
    <xf numFmtId="9" fontId="282" fillId="0" borderId="0" xfId="47282" applyFont="1" applyFill="1" applyBorder="1" applyAlignment="1"/>
    <xf numFmtId="0" fontId="283" fillId="0" borderId="0" xfId="47283" applyFont="1"/>
    <xf numFmtId="0" fontId="282" fillId="0" borderId="0" xfId="47283" applyFont="1"/>
    <xf numFmtId="0" fontId="282" fillId="0" borderId="0" xfId="47283" applyFont="1" applyAlignment="1">
      <alignment horizontal="center"/>
    </xf>
    <xf numFmtId="0" fontId="284" fillId="0" borderId="0" xfId="47283" applyFont="1"/>
    <xf numFmtId="0" fontId="286" fillId="109" borderId="0" xfId="47311" applyFont="1" applyFill="1" applyAlignment="1">
      <alignment horizontal="left"/>
    </xf>
    <xf numFmtId="0" fontId="286" fillId="109" borderId="0" xfId="47312" applyFont="1" applyFill="1" applyAlignment="1">
      <alignment horizontal="left"/>
    </xf>
    <xf numFmtId="0" fontId="287" fillId="109" borderId="0" xfId="47311" applyFont="1" applyFill="1"/>
    <xf numFmtId="341" fontId="287" fillId="109" borderId="0" xfId="47284" applyFont="1" applyFill="1" applyAlignment="1"/>
    <xf numFmtId="0" fontId="288" fillId="109" borderId="0" xfId="47311" applyFont="1" applyFill="1"/>
    <xf numFmtId="0" fontId="268" fillId="103" borderId="79" xfId="47283" applyFont="1" applyFill="1" applyBorder="1" applyAlignment="1">
      <alignment vertical="center"/>
    </xf>
    <xf numFmtId="0" fontId="291" fillId="103" borderId="114" xfId="47311" applyFont="1" applyFill="1" applyBorder="1" applyAlignment="1">
      <alignment horizontal="center"/>
    </xf>
    <xf numFmtId="15" fontId="18" fillId="103" borderId="0" xfId="47083" applyNumberFormat="1" applyFont="1" applyFill="1"/>
    <xf numFmtId="0" fontId="291" fillId="103" borderId="33" xfId="47311" applyFont="1" applyFill="1" applyBorder="1" applyAlignment="1">
      <alignment horizontal="center"/>
    </xf>
    <xf numFmtId="9" fontId="292" fillId="0" borderId="0" xfId="47282" applyFont="1" applyFill="1" applyBorder="1" applyAlignment="1">
      <alignment vertical="center" textRotation="90"/>
    </xf>
    <xf numFmtId="0" fontId="287" fillId="0" borderId="120" xfId="47311" applyFont="1" applyBorder="1"/>
    <xf numFmtId="0" fontId="287" fillId="0" borderId="121" xfId="47311" applyFont="1" applyBorder="1"/>
    <xf numFmtId="0" fontId="287" fillId="0" borderId="114" xfId="47311" applyFont="1" applyBorder="1"/>
    <xf numFmtId="9" fontId="288" fillId="0" borderId="73" xfId="47311" applyNumberFormat="1" applyFont="1" applyBorder="1" applyAlignment="1">
      <alignment horizontal="center" vertical="top"/>
    </xf>
    <xf numFmtId="9" fontId="288" fillId="0" borderId="114" xfId="47311" applyNumberFormat="1" applyFont="1" applyBorder="1" applyAlignment="1">
      <alignment horizontal="center" vertical="top"/>
    </xf>
    <xf numFmtId="1" fontId="293" fillId="0" borderId="107" xfId="47285" applyNumberFormat="1" applyFont="1" applyFill="1" applyBorder="1" applyAlignment="1">
      <alignment horizontal="center" vertical="top"/>
    </xf>
    <xf numFmtId="1" fontId="294" fillId="0" borderId="114" xfId="47285" applyNumberFormat="1" applyFont="1" applyFill="1" applyBorder="1" applyAlignment="1">
      <alignment horizontal="center" vertical="top"/>
    </xf>
    <xf numFmtId="0" fontId="287" fillId="0" borderId="122" xfId="47311" applyFont="1" applyBorder="1"/>
    <xf numFmtId="0" fontId="287" fillId="0" borderId="123" xfId="47311" applyFont="1" applyBorder="1"/>
    <xf numFmtId="3" fontId="296" fillId="0" borderId="3" xfId="12547" applyNumberFormat="1" applyFont="1" applyFill="1" applyBorder="1" applyAlignment="1">
      <alignment horizontal="center" vertical="center"/>
    </xf>
    <xf numFmtId="184" fontId="297" fillId="0" borderId="101" xfId="47285" applyNumberFormat="1" applyFont="1" applyFill="1" applyBorder="1" applyAlignment="1">
      <alignment horizontal="center" vertical="center"/>
    </xf>
    <xf numFmtId="1" fontId="297" fillId="0" borderId="101" xfId="47285" applyNumberFormat="1" applyFont="1" applyFill="1" applyBorder="1" applyAlignment="1">
      <alignment horizontal="center" vertical="center"/>
    </xf>
    <xf numFmtId="184" fontId="297" fillId="0" borderId="101" xfId="47287" applyNumberFormat="1" applyFont="1" applyFill="1" applyBorder="1" applyAlignment="1">
      <alignment horizontal="center" vertical="center"/>
    </xf>
    <xf numFmtId="0" fontId="284" fillId="0" borderId="3" xfId="47283" applyFont="1" applyBorder="1"/>
    <xf numFmtId="0" fontId="284" fillId="0" borderId="101" xfId="47283" applyFont="1" applyBorder="1"/>
    <xf numFmtId="0" fontId="288" fillId="0" borderId="109" xfId="47286" applyFont="1" applyBorder="1" applyAlignment="1">
      <alignment horizontal="left" vertical="center" wrapText="1" indent="4"/>
    </xf>
    <xf numFmtId="0" fontId="287" fillId="0" borderId="79" xfId="47311" applyFont="1" applyBorder="1"/>
    <xf numFmtId="3" fontId="296" fillId="0" borderId="100" xfId="12547" applyNumberFormat="1" applyFont="1" applyFill="1" applyBorder="1" applyAlignment="1">
      <alignment horizontal="center" vertical="center"/>
    </xf>
    <xf numFmtId="184" fontId="297" fillId="0" borderId="99" xfId="47285" applyNumberFormat="1" applyFont="1" applyFill="1" applyBorder="1" applyAlignment="1">
      <alignment horizontal="center" vertical="center"/>
    </xf>
    <xf numFmtId="243" fontId="300" fillId="109" borderId="33" xfId="47287" applyNumberFormat="1" applyFont="1" applyFill="1" applyBorder="1" applyAlignment="1">
      <alignment horizontal="center" vertical="center"/>
    </xf>
    <xf numFmtId="243" fontId="300" fillId="109" borderId="73" xfId="47287" applyNumberFormat="1" applyFont="1" applyFill="1" applyBorder="1" applyAlignment="1">
      <alignment horizontal="center" vertical="center"/>
    </xf>
    <xf numFmtId="3" fontId="287" fillId="109" borderId="99" xfId="47287" applyNumberFormat="1" applyFont="1" applyFill="1" applyBorder="1" applyAlignment="1">
      <alignment horizontal="center" vertical="center"/>
    </xf>
    <xf numFmtId="0" fontId="284" fillId="0" borderId="0" xfId="47283" applyFont="1" applyAlignment="1">
      <alignment horizontal="center"/>
    </xf>
    <xf numFmtId="243" fontId="300" fillId="109" borderId="3" xfId="47287" applyNumberFormat="1" applyFont="1" applyFill="1" applyBorder="1" applyAlignment="1">
      <alignment horizontal="center" vertical="center"/>
    </xf>
    <xf numFmtId="3" fontId="300" fillId="109" borderId="0" xfId="47282" applyNumberFormat="1" applyFont="1" applyFill="1" applyBorder="1" applyAlignment="1">
      <alignment horizontal="center" vertical="center"/>
    </xf>
    <xf numFmtId="184" fontId="301" fillId="109" borderId="33" xfId="47287" applyNumberFormat="1" applyFont="1" applyFill="1" applyBorder="1" applyAlignment="1">
      <alignment horizontal="center" vertical="center"/>
    </xf>
    <xf numFmtId="184" fontId="302" fillId="109" borderId="33" xfId="47287" applyNumberFormat="1" applyFont="1" applyFill="1" applyBorder="1" applyAlignment="1">
      <alignment horizontal="center" vertical="center"/>
    </xf>
    <xf numFmtId="243" fontId="304" fillId="109" borderId="33" xfId="47282" applyNumberFormat="1" applyFont="1" applyFill="1" applyBorder="1" applyAlignment="1">
      <alignment horizontal="center" vertical="center"/>
    </xf>
    <xf numFmtId="4" fontId="304" fillId="109" borderId="3" xfId="47282" applyNumberFormat="1" applyFont="1" applyFill="1" applyBorder="1" applyAlignment="1">
      <alignment horizontal="center" vertical="center"/>
    </xf>
    <xf numFmtId="243" fontId="305" fillId="109" borderId="3" xfId="47282" applyNumberFormat="1" applyFont="1" applyFill="1" applyBorder="1" applyAlignment="1">
      <alignment horizontal="center" vertical="center"/>
    </xf>
    <xf numFmtId="3" fontId="303" fillId="4" borderId="0" xfId="47282" applyNumberFormat="1" applyFont="1" applyFill="1" applyBorder="1" applyAlignment="1">
      <alignment horizontal="center" vertical="center"/>
    </xf>
    <xf numFmtId="0" fontId="282" fillId="4" borderId="0" xfId="47283" applyFont="1" applyFill="1"/>
    <xf numFmtId="0" fontId="282" fillId="4" borderId="0" xfId="47283" applyFont="1" applyFill="1" applyAlignment="1">
      <alignment horizontal="center"/>
    </xf>
    <xf numFmtId="243" fontId="282" fillId="0" borderId="0" xfId="47283" applyNumberFormat="1" applyFont="1"/>
    <xf numFmtId="9" fontId="292" fillId="0" borderId="0" xfId="47282" applyFont="1" applyFill="1" applyBorder="1" applyAlignment="1">
      <alignment horizontal="center" vertical="center" textRotation="90"/>
    </xf>
    <xf numFmtId="0" fontId="310" fillId="109" borderId="0" xfId="47311" applyFont="1" applyFill="1" applyAlignment="1">
      <alignment horizontal="left" vertical="center"/>
    </xf>
    <xf numFmtId="9" fontId="303" fillId="109" borderId="0" xfId="47282" applyFont="1" applyFill="1" applyBorder="1" applyAlignment="1">
      <alignment horizontal="center" vertical="center"/>
    </xf>
    <xf numFmtId="9" fontId="282" fillId="109" borderId="0" xfId="47282" applyFont="1" applyFill="1" applyBorder="1" applyAlignment="1">
      <alignment horizontal="center" vertical="center"/>
    </xf>
    <xf numFmtId="0" fontId="311" fillId="0" borderId="0" xfId="47283" applyFont="1"/>
    <xf numFmtId="0" fontId="287" fillId="0" borderId="0" xfId="47311" applyFont="1"/>
    <xf numFmtId="0" fontId="312" fillId="0" borderId="0" xfId="47283" applyFont="1"/>
    <xf numFmtId="3" fontId="57" fillId="0" borderId="33" xfId="0" applyNumberFormat="1" applyFont="1" applyBorder="1"/>
    <xf numFmtId="3" fontId="57" fillId="116" borderId="33" xfId="0" applyNumberFormat="1" applyFont="1" applyFill="1" applyBorder="1"/>
    <xf numFmtId="0" fontId="289" fillId="112" borderId="114" xfId="47311" applyFont="1" applyFill="1" applyBorder="1"/>
    <xf numFmtId="0" fontId="288" fillId="4" borderId="108" xfId="47311" applyFont="1" applyFill="1" applyBorder="1" applyAlignment="1">
      <alignment horizontal="left" vertical="center" wrapText="1"/>
    </xf>
    <xf numFmtId="0" fontId="299" fillId="0" borderId="124" xfId="47286" applyFont="1" applyBorder="1" applyAlignment="1">
      <alignment horizontal="left" vertical="center" wrapText="1" indent="2"/>
    </xf>
    <xf numFmtId="0" fontId="0" fillId="0" borderId="0" xfId="0" applyNumberFormat="1"/>
    <xf numFmtId="0" fontId="16" fillId="117" borderId="114" xfId="47315" applyFont="1" applyFill="1" applyBorder="1" applyAlignment="1">
      <alignment horizontal="center" vertical="center"/>
    </xf>
    <xf numFmtId="10" fontId="0" fillId="0" borderId="0" xfId="47109" applyNumberFormat="1" applyFont="1" applyAlignment="1">
      <alignment horizontal="center"/>
    </xf>
    <xf numFmtId="170" fontId="0" fillId="0" borderId="0" xfId="45402" applyFont="1" applyAlignment="1">
      <alignment horizontal="center"/>
    </xf>
    <xf numFmtId="182" fontId="16" fillId="117" borderId="126" xfId="45402" applyNumberFormat="1" applyFont="1" applyFill="1" applyBorder="1" applyAlignment="1">
      <alignment horizontal="center" vertical="center"/>
    </xf>
    <xf numFmtId="0" fontId="16" fillId="117" borderId="14" xfId="47315" applyFont="1" applyFill="1" applyBorder="1" applyAlignment="1">
      <alignment horizontal="center" vertical="center" wrapText="1"/>
    </xf>
    <xf numFmtId="0" fontId="16" fillId="117" borderId="127" xfId="47315" applyFont="1" applyFill="1" applyBorder="1" applyAlignment="1">
      <alignment horizontal="center" vertical="center"/>
    </xf>
    <xf numFmtId="0" fontId="16" fillId="117" borderId="128" xfId="47315" applyFont="1" applyFill="1" applyBorder="1" applyAlignment="1">
      <alignment horizontal="center" vertical="center"/>
    </xf>
    <xf numFmtId="231" fontId="19" fillId="0" borderId="0" xfId="0" applyFont="1"/>
    <xf numFmtId="0" fontId="19" fillId="0" borderId="0" xfId="0" applyNumberFormat="1" applyFont="1"/>
    <xf numFmtId="0" fontId="16" fillId="117" borderId="127" xfId="47315" applyFont="1" applyFill="1" applyBorder="1" applyAlignment="1">
      <alignment horizontal="center" vertical="center" wrapText="1"/>
    </xf>
    <xf numFmtId="231" fontId="0" fillId="0" borderId="0" xfId="0" applyAlignment="1">
      <alignment horizontal="center" vertical="center"/>
    </xf>
    <xf numFmtId="231" fontId="0" fillId="0" borderId="0" xfId="0" applyAlignment="1">
      <alignment horizontal="center"/>
    </xf>
    <xf numFmtId="231" fontId="313" fillId="0" borderId="0" xfId="0" applyFont="1"/>
    <xf numFmtId="231" fontId="3" fillId="0" borderId="0" xfId="0" applyFont="1" applyAlignment="1">
      <alignment horizontal="center"/>
    </xf>
    <xf numFmtId="182" fontId="313" fillId="0" borderId="33" xfId="45402" applyNumberFormat="1" applyFont="1" applyBorder="1"/>
    <xf numFmtId="182" fontId="313" fillId="0" borderId="33" xfId="45402" applyNumberFormat="1" applyFont="1" applyBorder="1" applyAlignment="1">
      <alignment horizontal="center"/>
    </xf>
    <xf numFmtId="182" fontId="313" fillId="0" borderId="0" xfId="45402" applyNumberFormat="1" applyFont="1" applyAlignment="1">
      <alignment horizontal="center"/>
    </xf>
    <xf numFmtId="9" fontId="0" fillId="0" borderId="0" xfId="0" applyNumberFormat="1" applyAlignment="1">
      <alignment horizontal="center"/>
    </xf>
    <xf numFmtId="15" fontId="0" fillId="0" borderId="0" xfId="0" applyNumberFormat="1" applyAlignment="1">
      <alignment horizontal="center"/>
    </xf>
    <xf numFmtId="1" fontId="0" fillId="0" borderId="0" xfId="0" applyNumberFormat="1"/>
    <xf numFmtId="1" fontId="0" fillId="0" borderId="0" xfId="0" applyNumberFormat="1" applyAlignment="1">
      <alignment horizontal="center" vertical="center"/>
    </xf>
    <xf numFmtId="1" fontId="0" fillId="0" borderId="0" xfId="0" applyNumberFormat="1" applyAlignment="1">
      <alignment horizontal="center"/>
    </xf>
    <xf numFmtId="231" fontId="19" fillId="0" borderId="0" xfId="0" applyFont="1" applyAlignment="1">
      <alignment vertical="center"/>
    </xf>
    <xf numFmtId="0" fontId="19" fillId="0" borderId="0" xfId="0" applyNumberFormat="1" applyFont="1" applyAlignment="1">
      <alignment vertical="center"/>
    </xf>
    <xf numFmtId="15" fontId="0" fillId="0" borderId="0" xfId="0" applyNumberFormat="1" applyAlignment="1">
      <alignment horizontal="center" vertical="center"/>
    </xf>
    <xf numFmtId="0" fontId="317" fillId="103" borderId="107" xfId="47302" applyFont="1" applyFill="1" applyBorder="1" applyAlignment="1">
      <alignment horizontal="center" vertical="center"/>
    </xf>
    <xf numFmtId="0" fontId="214" fillId="103" borderId="35" xfId="47302" applyFont="1" applyFill="1" applyBorder="1" applyAlignment="1">
      <alignment horizontal="centerContinuous" vertical="center"/>
    </xf>
    <xf numFmtId="0" fontId="214" fillId="103" borderId="75" xfId="47302" applyFont="1" applyFill="1" applyBorder="1" applyAlignment="1">
      <alignment horizontal="centerContinuous" vertical="center"/>
    </xf>
    <xf numFmtId="40" fontId="214" fillId="103" borderId="76" xfId="47302" applyNumberFormat="1" applyFont="1" applyFill="1" applyBorder="1" applyAlignment="1">
      <alignment horizontal="centerContinuous" vertical="center"/>
    </xf>
    <xf numFmtId="0" fontId="214" fillId="103" borderId="101" xfId="47302" applyFont="1" applyFill="1" applyBorder="1" applyAlignment="1">
      <alignment horizontal="center" vertical="center"/>
    </xf>
    <xf numFmtId="175" fontId="214" fillId="103" borderId="101" xfId="47302" applyNumberFormat="1" applyFont="1" applyFill="1" applyBorder="1" applyAlignment="1">
      <alignment horizontal="center" vertical="center" wrapText="1"/>
    </xf>
    <xf numFmtId="0" fontId="214" fillId="103" borderId="99" xfId="47302" applyFont="1" applyFill="1" applyBorder="1" applyAlignment="1">
      <alignment horizontal="center" vertical="center"/>
    </xf>
    <xf numFmtId="175" fontId="214" fillId="103" borderId="99" xfId="47302" applyNumberFormat="1" applyFont="1" applyFill="1" applyBorder="1" applyAlignment="1">
      <alignment horizontal="center" vertical="center"/>
    </xf>
    <xf numFmtId="342" fontId="214" fillId="103" borderId="99" xfId="47303" applyNumberFormat="1" applyFont="1" applyFill="1" applyBorder="1" applyAlignment="1">
      <alignment horizontal="center" vertical="center"/>
    </xf>
    <xf numFmtId="40" fontId="214" fillId="103" borderId="99" xfId="47303" applyNumberFormat="1" applyFont="1" applyFill="1" applyBorder="1" applyAlignment="1">
      <alignment horizontal="center" vertical="center"/>
    </xf>
    <xf numFmtId="231" fontId="146" fillId="0" borderId="115" xfId="16889" applyFont="1" applyBorder="1" applyAlignment="1">
      <alignment vertical="center"/>
    </xf>
    <xf numFmtId="231" fontId="146" fillId="0" borderId="117" xfId="16889" applyFont="1" applyBorder="1" applyAlignment="1">
      <alignment vertical="center"/>
    </xf>
    <xf numFmtId="0" fontId="275" fillId="4" borderId="98" xfId="47302" applyFont="1" applyFill="1" applyBorder="1" applyAlignment="1">
      <alignment horizontal="centerContinuous" vertical="center"/>
    </xf>
    <xf numFmtId="0" fontId="276" fillId="4" borderId="98" xfId="47302" applyFont="1" applyFill="1" applyBorder="1" applyAlignment="1">
      <alignment horizontal="centerContinuous" vertical="center"/>
    </xf>
    <xf numFmtId="175" fontId="276" fillId="4" borderId="98" xfId="47302" applyNumberFormat="1" applyFont="1" applyFill="1" applyBorder="1" applyAlignment="1">
      <alignment horizontal="centerContinuous" vertical="center"/>
    </xf>
    <xf numFmtId="37" fontId="182" fillId="4" borderId="98" xfId="47302" applyNumberFormat="1" applyFont="1" applyFill="1" applyBorder="1" applyAlignment="1">
      <alignment horizontal="centerContinuous" vertical="center"/>
    </xf>
    <xf numFmtId="342" fontId="182" fillId="4" borderId="98" xfId="47303" applyNumberFormat="1" applyFont="1" applyFill="1" applyBorder="1" applyAlignment="1">
      <alignment horizontal="centerContinuous" vertical="center"/>
    </xf>
    <xf numFmtId="40" fontId="182" fillId="4" borderId="98" xfId="47303" applyNumberFormat="1" applyFont="1" applyFill="1" applyBorder="1" applyAlignment="1">
      <alignment horizontal="centerContinuous" vertical="center"/>
    </xf>
    <xf numFmtId="0" fontId="317" fillId="103" borderId="114" xfId="47302" applyFont="1" applyFill="1" applyBorder="1" applyAlignment="1">
      <alignment horizontal="center" vertical="center"/>
    </xf>
    <xf numFmtId="0" fontId="214" fillId="103" borderId="114" xfId="47302" applyFont="1" applyFill="1" applyBorder="1" applyAlignment="1">
      <alignment horizontal="center" vertical="center"/>
    </xf>
    <xf numFmtId="175" fontId="214" fillId="103" borderId="114" xfId="47302" applyNumberFormat="1" applyFont="1" applyFill="1" applyBorder="1" applyAlignment="1">
      <alignment horizontal="center" vertical="center"/>
    </xf>
    <xf numFmtId="0" fontId="24" fillId="4" borderId="98" xfId="47302" applyFont="1" applyFill="1" applyBorder="1" applyAlignment="1">
      <alignment vertical="center"/>
    </xf>
    <xf numFmtId="0" fontId="26" fillId="4" borderId="98" xfId="47302" applyFont="1" applyFill="1" applyBorder="1" applyAlignment="1">
      <alignment horizontal="right" vertical="center"/>
    </xf>
    <xf numFmtId="0" fontId="28" fillId="4" borderId="98" xfId="47302" applyFont="1" applyFill="1" applyBorder="1" applyAlignment="1">
      <alignment vertical="center"/>
    </xf>
    <xf numFmtId="0" fontId="28" fillId="4" borderId="98" xfId="47302" applyFont="1" applyFill="1" applyBorder="1" applyAlignment="1">
      <alignment horizontal="center" vertical="center"/>
    </xf>
    <xf numFmtId="175" fontId="28" fillId="4" borderId="98" xfId="47302" applyNumberFormat="1" applyFont="1" applyFill="1" applyBorder="1" applyAlignment="1">
      <alignment vertical="center"/>
    </xf>
    <xf numFmtId="342" fontId="28" fillId="4" borderId="98" xfId="47303" applyNumberFormat="1" applyFont="1" applyFill="1" applyBorder="1" applyAlignment="1">
      <alignment vertical="center"/>
    </xf>
    <xf numFmtId="40" fontId="28" fillId="4" borderId="98" xfId="47303" applyNumberFormat="1" applyFont="1" applyFill="1" applyBorder="1" applyAlignment="1">
      <alignment vertical="center"/>
    </xf>
    <xf numFmtId="38" fontId="28" fillId="4" borderId="98" xfId="47302" applyNumberFormat="1" applyFont="1" applyFill="1" applyBorder="1" applyAlignment="1">
      <alignment vertical="center"/>
    </xf>
    <xf numFmtId="0" fontId="19" fillId="4" borderId="114" xfId="24974" applyNumberFormat="1" applyFont="1" applyFill="1" applyBorder="1"/>
    <xf numFmtId="231" fontId="0" fillId="0" borderId="33" xfId="0" applyBorder="1" applyAlignment="1">
      <alignment horizontal="left" wrapText="1"/>
    </xf>
    <xf numFmtId="346" fontId="19" fillId="4" borderId="33" xfId="45642" applyNumberFormat="1" applyFont="1" applyFill="1" applyBorder="1" applyAlignment="1">
      <alignment vertical="center"/>
    </xf>
    <xf numFmtId="0" fontId="267" fillId="111" borderId="33" xfId="16889" applyNumberFormat="1" applyFont="1" applyFill="1" applyBorder="1" applyAlignment="1">
      <alignment vertical="center" wrapText="1"/>
    </xf>
    <xf numFmtId="243" fontId="267" fillId="111" borderId="33" xfId="45402" applyNumberFormat="1" applyFont="1" applyFill="1" applyBorder="1" applyAlignment="1">
      <alignment vertical="center" wrapText="1"/>
    </xf>
    <xf numFmtId="231" fontId="146" fillId="0" borderId="0" xfId="16889" applyFont="1" applyAlignment="1">
      <alignment vertical="center" wrapText="1"/>
    </xf>
    <xf numFmtId="3" fontId="300" fillId="109" borderId="33" xfId="47287" applyNumberFormat="1" applyFont="1" applyFill="1" applyBorder="1" applyAlignment="1">
      <alignment horizontal="center" vertical="center"/>
    </xf>
    <xf numFmtId="0" fontId="313" fillId="0" borderId="0" xfId="0" applyNumberFormat="1" applyFont="1"/>
    <xf numFmtId="1" fontId="313" fillId="121" borderId="129" xfId="0" applyNumberFormat="1" applyFont="1" applyFill="1" applyBorder="1" applyAlignment="1">
      <alignment horizontal="center"/>
    </xf>
    <xf numFmtId="231" fontId="313" fillId="121" borderId="79" xfId="25124" applyFont="1" applyFill="1" applyBorder="1" applyAlignment="1">
      <alignment horizontal="center" vertical="center"/>
    </xf>
    <xf numFmtId="170" fontId="313" fillId="121" borderId="110" xfId="45402" applyFont="1" applyFill="1" applyBorder="1" applyAlignment="1">
      <alignment horizontal="center"/>
    </xf>
    <xf numFmtId="231" fontId="313" fillId="121" borderId="33" xfId="25124" applyFont="1" applyFill="1" applyBorder="1" applyAlignment="1">
      <alignment horizontal="center"/>
    </xf>
    <xf numFmtId="0" fontId="313" fillId="121" borderId="33" xfId="47316" applyNumberFormat="1" applyFont="1" applyFill="1" applyBorder="1" applyAlignment="1">
      <alignment horizontal="center"/>
    </xf>
    <xf numFmtId="0" fontId="268" fillId="103" borderId="79" xfId="47283" applyFont="1" applyFill="1" applyBorder="1" applyAlignment="1">
      <alignment horizontal="center" vertical="center"/>
    </xf>
    <xf numFmtId="3" fontId="0" fillId="0" borderId="0" xfId="0" applyNumberFormat="1"/>
    <xf numFmtId="349" fontId="3" fillId="0" borderId="0" xfId="0" applyNumberFormat="1" applyFont="1" applyAlignment="1">
      <alignment vertical="center"/>
    </xf>
    <xf numFmtId="349" fontId="319" fillId="0" borderId="0" xfId="0" applyNumberFormat="1" applyFont="1" applyAlignment="1">
      <alignment horizontal="center" vertical="center"/>
    </xf>
    <xf numFmtId="349" fontId="319" fillId="0" borderId="0" xfId="0" applyNumberFormat="1" applyFont="1" applyAlignment="1">
      <alignment vertical="center"/>
    </xf>
    <xf numFmtId="349" fontId="320" fillId="0" borderId="0" xfId="0" applyNumberFormat="1" applyFont="1" applyAlignment="1">
      <alignment horizontal="center" vertical="center"/>
    </xf>
    <xf numFmtId="349" fontId="321" fillId="0" borderId="0" xfId="0" applyNumberFormat="1" applyFont="1" applyAlignment="1">
      <alignment horizontal="centerContinuous" vertical="center"/>
    </xf>
    <xf numFmtId="349" fontId="320" fillId="0" borderId="0" xfId="0" applyNumberFormat="1" applyFont="1" applyAlignment="1">
      <alignment vertical="center"/>
    </xf>
    <xf numFmtId="349" fontId="259" fillId="0" borderId="0" xfId="0" applyNumberFormat="1" applyFont="1" applyAlignment="1">
      <alignment horizontal="centerContinuous" vertical="center"/>
    </xf>
    <xf numFmtId="15" fontId="259" fillId="0" borderId="0" xfId="0" applyNumberFormat="1" applyFont="1" applyAlignment="1">
      <alignment horizontal="left" vertical="center"/>
    </xf>
    <xf numFmtId="349" fontId="16" fillId="122" borderId="33" xfId="0" applyNumberFormat="1" applyFont="1" applyFill="1" applyBorder="1" applyAlignment="1">
      <alignment horizontal="center" vertical="center" wrapText="1"/>
    </xf>
    <xf numFmtId="349" fontId="16" fillId="122" borderId="75" xfId="0" applyNumberFormat="1" applyFont="1" applyFill="1" applyBorder="1" applyAlignment="1">
      <alignment horizontal="center" vertical="center"/>
    </xf>
    <xf numFmtId="348" fontId="322" fillId="103" borderId="0" xfId="47083" applyNumberFormat="1" applyFont="1" applyFill="1" applyAlignment="1">
      <alignment vertical="center"/>
    </xf>
    <xf numFmtId="231" fontId="267" fillId="103" borderId="131" xfId="0" applyFont="1" applyFill="1" applyBorder="1" applyAlignment="1">
      <alignment horizontal="center" vertical="center" wrapText="1" readingOrder="1"/>
    </xf>
    <xf numFmtId="15" fontId="182" fillId="4" borderId="0" xfId="47302" applyNumberFormat="1" applyFont="1" applyFill="1" applyAlignment="1">
      <alignment horizontal="centerContinuous" vertical="center"/>
    </xf>
    <xf numFmtId="0" fontId="28" fillId="4" borderId="135" xfId="47302" applyFont="1" applyFill="1" applyBorder="1" applyAlignment="1">
      <alignment horizontal="center" vertical="center"/>
    </xf>
    <xf numFmtId="0" fontId="28" fillId="4" borderId="136" xfId="47302" applyFont="1" applyFill="1" applyBorder="1" applyAlignment="1">
      <alignment horizontal="center" vertical="center"/>
    </xf>
    <xf numFmtId="0" fontId="28" fillId="4" borderId="133" xfId="47302" applyFont="1" applyFill="1" applyBorder="1" applyAlignment="1">
      <alignment horizontal="center" vertical="center"/>
    </xf>
    <xf numFmtId="0" fontId="43" fillId="4" borderId="133" xfId="47302" applyFont="1" applyFill="1" applyBorder="1" applyAlignment="1">
      <alignment horizontal="center" vertical="center"/>
    </xf>
    <xf numFmtId="0" fontId="26" fillId="4" borderId="133" xfId="47302" applyFont="1" applyFill="1" applyBorder="1" applyAlignment="1">
      <alignment vertical="center"/>
    </xf>
    <xf numFmtId="0" fontId="28" fillId="4" borderId="134" xfId="47302" applyFont="1" applyFill="1" applyBorder="1" applyAlignment="1">
      <alignment horizontal="center" vertical="center"/>
    </xf>
    <xf numFmtId="37" fontId="28" fillId="4" borderId="134" xfId="47302" applyNumberFormat="1" applyFont="1" applyFill="1" applyBorder="1" applyAlignment="1">
      <alignment horizontal="center" vertical="center"/>
    </xf>
    <xf numFmtId="3" fontId="28" fillId="4" borderId="133" xfId="47302" applyNumberFormat="1" applyFont="1" applyFill="1" applyBorder="1" applyAlignment="1">
      <alignment horizontal="center" vertical="center"/>
    </xf>
    <xf numFmtId="37" fontId="28" fillId="4" borderId="135" xfId="47302" applyNumberFormat="1" applyFont="1" applyFill="1" applyBorder="1" applyAlignment="1">
      <alignment horizontal="center" vertical="center"/>
    </xf>
    <xf numFmtId="342" fontId="28" fillId="4" borderId="135" xfId="47303" applyNumberFormat="1" applyFont="1" applyFill="1" applyBorder="1" applyAlignment="1">
      <alignment horizontal="center" vertical="center"/>
    </xf>
    <xf numFmtId="3" fontId="28" fillId="4" borderId="135" xfId="47302" applyNumberFormat="1" applyFont="1" applyFill="1" applyBorder="1" applyAlignment="1">
      <alignment horizontal="center" vertical="center"/>
    </xf>
    <xf numFmtId="3" fontId="28" fillId="4" borderId="136" xfId="47302" applyNumberFormat="1" applyFont="1" applyFill="1" applyBorder="1" applyAlignment="1">
      <alignment horizontal="center" vertical="center"/>
    </xf>
    <xf numFmtId="342" fontId="28" fillId="4" borderId="136" xfId="47303" applyNumberFormat="1" applyFont="1" applyFill="1" applyBorder="1" applyAlignment="1">
      <alignment horizontal="center" vertical="center"/>
    </xf>
    <xf numFmtId="37" fontId="28" fillId="4" borderId="133" xfId="47302" applyNumberFormat="1" applyFont="1" applyFill="1" applyBorder="1" applyAlignment="1">
      <alignment horizontal="center" vertical="center"/>
    </xf>
    <xf numFmtId="342" fontId="28" fillId="4" borderId="133" xfId="47303" applyNumberFormat="1" applyFont="1" applyFill="1" applyBorder="1" applyAlignment="1">
      <alignment horizontal="center" vertical="center"/>
    </xf>
    <xf numFmtId="231" fontId="26" fillId="4" borderId="116" xfId="16889" applyFont="1" applyFill="1" applyBorder="1" applyAlignment="1">
      <alignment horizontal="left" vertical="center"/>
    </xf>
    <xf numFmtId="231" fontId="146" fillId="0" borderId="98" xfId="16889" applyFont="1" applyBorder="1" applyAlignment="1">
      <alignment horizontal="right" vertical="center" indent="1"/>
    </xf>
    <xf numFmtId="231" fontId="146" fillId="0" borderId="98" xfId="16889" applyFont="1" applyBorder="1" applyAlignment="1">
      <alignment horizontal="left" vertical="center"/>
    </xf>
    <xf numFmtId="231" fontId="146" fillId="4" borderId="98" xfId="16889" applyFont="1" applyFill="1" applyBorder="1" applyAlignment="1">
      <alignment horizontal="left" vertical="center"/>
    </xf>
    <xf numFmtId="231" fontId="26" fillId="4" borderId="98" xfId="16889" applyFont="1" applyFill="1" applyBorder="1" applyAlignment="1">
      <alignment horizontal="left" vertical="center"/>
    </xf>
    <xf numFmtId="231" fontId="148" fillId="4" borderId="98" xfId="16889" applyFont="1" applyFill="1" applyBorder="1" applyAlignment="1">
      <alignment horizontal="left" vertical="center"/>
    </xf>
    <xf numFmtId="231" fontId="146" fillId="4" borderId="137" xfId="16889" applyFont="1" applyFill="1" applyBorder="1" applyAlignment="1">
      <alignment horizontal="left" vertical="center"/>
    </xf>
    <xf numFmtId="231" fontId="313" fillId="121" borderId="33" xfId="25124" applyFont="1" applyFill="1" applyBorder="1" applyAlignment="1">
      <alignment horizontal="left"/>
    </xf>
    <xf numFmtId="349" fontId="320" fillId="0" borderId="0" xfId="0" applyNumberFormat="1" applyFont="1" applyAlignment="1">
      <alignment horizontal="centerContinuous" vertical="center"/>
    </xf>
    <xf numFmtId="0" fontId="282" fillId="123" borderId="33" xfId="47283" applyFont="1" applyFill="1" applyBorder="1"/>
    <xf numFmtId="347" fontId="316" fillId="0" borderId="0" xfId="47283" applyNumberFormat="1" applyFont="1" applyAlignment="1">
      <alignment horizontal="center"/>
    </xf>
    <xf numFmtId="0" fontId="316" fillId="0" borderId="0" xfId="47283" applyFont="1" applyAlignment="1">
      <alignment horizontal="center"/>
    </xf>
    <xf numFmtId="0" fontId="324" fillId="0" borderId="0" xfId="47283" applyFont="1" applyAlignment="1">
      <alignment vertical="center"/>
    </xf>
    <xf numFmtId="0" fontId="324" fillId="119" borderId="75" xfId="47283" applyFont="1" applyFill="1" applyBorder="1" applyAlignment="1">
      <alignment vertical="center"/>
    </xf>
    <xf numFmtId="0" fontId="324" fillId="0" borderId="0" xfId="47283" applyFont="1" applyAlignment="1">
      <alignment horizontal="center" vertical="center"/>
    </xf>
    <xf numFmtId="1" fontId="324" fillId="0" borderId="0" xfId="47283" applyNumberFormat="1" applyFont="1" applyAlignment="1">
      <alignment horizontal="center" vertical="center"/>
    </xf>
    <xf numFmtId="181" fontId="324" fillId="119" borderId="35" xfId="47310" applyNumberFormat="1" applyFont="1" applyFill="1" applyBorder="1" applyAlignment="1">
      <alignment horizontal="center" vertical="center"/>
    </xf>
    <xf numFmtId="181" fontId="324" fillId="119" borderId="76" xfId="47310" applyNumberFormat="1" applyFont="1" applyFill="1" applyBorder="1" applyAlignment="1">
      <alignment horizontal="center" vertical="center"/>
    </xf>
    <xf numFmtId="347" fontId="325" fillId="0" borderId="0" xfId="47283" applyNumberFormat="1" applyFont="1" applyAlignment="1">
      <alignment horizontal="right"/>
    </xf>
    <xf numFmtId="243" fontId="300" fillId="109" borderId="33" xfId="47287" applyNumberFormat="1" applyFont="1" applyFill="1" applyBorder="1" applyAlignment="1">
      <alignment horizontal="left" vertical="center"/>
    </xf>
    <xf numFmtId="231" fontId="19" fillId="0" borderId="33" xfId="0" applyFont="1" applyBorder="1" applyAlignment="1">
      <alignment horizontal="center" vertical="center"/>
    </xf>
    <xf numFmtId="231" fontId="19" fillId="0" borderId="0" xfId="0" applyFont="1" applyAlignment="1">
      <alignment horizontal="center" vertical="center"/>
    </xf>
    <xf numFmtId="231" fontId="326" fillId="0" borderId="0" xfId="16889" applyFont="1" applyAlignment="1">
      <alignment vertical="center" wrapText="1"/>
    </xf>
    <xf numFmtId="3" fontId="327" fillId="116" borderId="33" xfId="0" applyNumberFormat="1" applyFont="1" applyFill="1" applyBorder="1"/>
    <xf numFmtId="3" fontId="324" fillId="0" borderId="33" xfId="47311" applyNumberFormat="1" applyFont="1" applyBorder="1" applyAlignment="1">
      <alignment horizontal="center" vertical="center"/>
    </xf>
    <xf numFmtId="0" fontId="328" fillId="3" borderId="124" xfId="47286" applyFont="1" applyFill="1" applyBorder="1" applyAlignment="1">
      <alignment vertical="center" wrapText="1"/>
    </xf>
    <xf numFmtId="0" fontId="329" fillId="0" borderId="124" xfId="47286" applyFont="1" applyBorder="1" applyAlignment="1">
      <alignment horizontal="left" vertical="center" wrapText="1" indent="2"/>
    </xf>
    <xf numFmtId="0" fontId="287" fillId="0" borderId="0" xfId="47311" applyFont="1" applyAlignment="1">
      <alignment vertical="center"/>
    </xf>
    <xf numFmtId="231" fontId="330" fillId="0" borderId="0" xfId="0" applyFont="1"/>
    <xf numFmtId="349" fontId="330" fillId="0" borderId="0" xfId="0" applyNumberFormat="1" applyFont="1" applyAlignment="1">
      <alignment horizontal="center"/>
    </xf>
    <xf numFmtId="181" fontId="330" fillId="0" borderId="0" xfId="0" applyNumberFormat="1" applyFont="1" applyAlignment="1">
      <alignment horizontal="center"/>
    </xf>
    <xf numFmtId="231" fontId="331" fillId="0" borderId="0" xfId="0" applyFont="1" applyAlignment="1">
      <alignment vertical="center" wrapText="1"/>
    </xf>
    <xf numFmtId="231" fontId="331" fillId="3" borderId="73" xfId="0" applyFont="1" applyFill="1" applyBorder="1" applyAlignment="1">
      <alignment vertical="center" wrapText="1"/>
    </xf>
    <xf numFmtId="231" fontId="331" fillId="3" borderId="98" xfId="0" applyFont="1" applyFill="1" applyBorder="1" applyAlignment="1">
      <alignment vertical="center" wrapText="1"/>
    </xf>
    <xf numFmtId="349" fontId="331" fillId="3" borderId="98" xfId="0" applyNumberFormat="1" applyFont="1" applyFill="1" applyBorder="1" applyAlignment="1">
      <alignment horizontal="center" vertical="center" wrapText="1"/>
    </xf>
    <xf numFmtId="181" fontId="331" fillId="3" borderId="98" xfId="0" applyNumberFormat="1" applyFont="1" applyFill="1" applyBorder="1" applyAlignment="1">
      <alignment horizontal="center" vertical="center" wrapText="1"/>
    </xf>
    <xf numFmtId="349" fontId="331" fillId="3" borderId="107" xfId="0" applyNumberFormat="1" applyFont="1" applyFill="1" applyBorder="1" applyAlignment="1">
      <alignment horizontal="center" vertical="center" wrapText="1"/>
    </xf>
    <xf numFmtId="231" fontId="16" fillId="122" borderId="3" xfId="0" applyFont="1" applyFill="1" applyBorder="1"/>
    <xf numFmtId="231" fontId="16" fillId="122" borderId="0" xfId="0" applyFont="1" applyFill="1"/>
    <xf numFmtId="349" fontId="16" fillId="122" borderId="0" xfId="0" applyNumberFormat="1" applyFont="1" applyFill="1" applyAlignment="1">
      <alignment horizontal="center"/>
    </xf>
    <xf numFmtId="349" fontId="16" fillId="122" borderId="101" xfId="0" applyNumberFormat="1" applyFont="1" applyFill="1" applyBorder="1" applyAlignment="1">
      <alignment horizontal="center"/>
    </xf>
    <xf numFmtId="231" fontId="332" fillId="124" borderId="3" xfId="0" applyFont="1" applyFill="1" applyBorder="1"/>
    <xf numFmtId="231" fontId="332" fillId="124" borderId="0" xfId="0" applyFont="1" applyFill="1"/>
    <xf numFmtId="349" fontId="332" fillId="124" borderId="0" xfId="0" applyNumberFormat="1" applyFont="1" applyFill="1" applyAlignment="1">
      <alignment horizontal="center"/>
    </xf>
    <xf numFmtId="181" fontId="332" fillId="124" borderId="0" xfId="0" applyNumberFormat="1" applyFont="1" applyFill="1" applyAlignment="1">
      <alignment horizontal="center"/>
    </xf>
    <xf numFmtId="349" fontId="332" fillId="124" borderId="101" xfId="0" applyNumberFormat="1" applyFont="1" applyFill="1" applyBorder="1" applyAlignment="1">
      <alignment horizontal="center"/>
    </xf>
    <xf numFmtId="231" fontId="332" fillId="122" borderId="3" xfId="0" applyFont="1" applyFill="1" applyBorder="1"/>
    <xf numFmtId="231" fontId="332" fillId="122" borderId="0" xfId="0" applyFont="1" applyFill="1"/>
    <xf numFmtId="349" fontId="332" fillId="122" borderId="0" xfId="0" applyNumberFormat="1" applyFont="1" applyFill="1" applyAlignment="1">
      <alignment horizontal="center"/>
    </xf>
    <xf numFmtId="181" fontId="332" fillId="122" borderId="0" xfId="0" applyNumberFormat="1" applyFont="1" applyFill="1" applyAlignment="1">
      <alignment horizontal="center"/>
    </xf>
    <xf numFmtId="349" fontId="332" fillId="122" borderId="101" xfId="0" applyNumberFormat="1" applyFont="1" applyFill="1" applyBorder="1" applyAlignment="1">
      <alignment horizontal="center"/>
    </xf>
    <xf numFmtId="231" fontId="330" fillId="0" borderId="3" xfId="0" applyFont="1" applyBorder="1"/>
    <xf numFmtId="349" fontId="330" fillId="0" borderId="101" xfId="0" applyNumberFormat="1" applyFont="1" applyBorder="1" applyAlignment="1">
      <alignment horizontal="center"/>
    </xf>
    <xf numFmtId="231" fontId="331" fillId="125" borderId="3" xfId="0" applyFont="1" applyFill="1" applyBorder="1"/>
    <xf numFmtId="231" fontId="331" fillId="125" borderId="0" xfId="0" applyFont="1" applyFill="1"/>
    <xf numFmtId="349" fontId="331" fillId="125" borderId="0" xfId="0" applyNumberFormat="1" applyFont="1" applyFill="1" applyAlignment="1">
      <alignment horizontal="center"/>
    </xf>
    <xf numFmtId="181" fontId="331" fillId="125" borderId="0" xfId="0" applyNumberFormat="1" applyFont="1" applyFill="1" applyAlignment="1">
      <alignment horizontal="center"/>
    </xf>
    <xf numFmtId="349" fontId="331" fillId="125" borderId="101" xfId="0" applyNumberFormat="1" applyFont="1" applyFill="1" applyBorder="1" applyAlignment="1">
      <alignment horizontal="center"/>
    </xf>
    <xf numFmtId="231" fontId="331" fillId="126" borderId="3" xfId="0" applyFont="1" applyFill="1" applyBorder="1"/>
    <xf numFmtId="231" fontId="331" fillId="126" borderId="0" xfId="0" applyFont="1" applyFill="1"/>
    <xf numFmtId="349" fontId="331" fillId="126" borderId="0" xfId="0" applyNumberFormat="1" applyFont="1" applyFill="1" applyAlignment="1">
      <alignment horizontal="center"/>
    </xf>
    <xf numFmtId="181" fontId="331" fillId="126" borderId="0" xfId="0" applyNumberFormat="1" applyFont="1" applyFill="1" applyAlignment="1">
      <alignment horizontal="center"/>
    </xf>
    <xf numFmtId="349" fontId="331" fillId="126" borderId="101" xfId="0" applyNumberFormat="1" applyFont="1" applyFill="1" applyBorder="1" applyAlignment="1">
      <alignment horizontal="center"/>
    </xf>
    <xf numFmtId="231" fontId="330" fillId="0" borderId="100" xfId="0" applyFont="1" applyBorder="1"/>
    <xf numFmtId="231" fontId="330" fillId="0" borderId="79" xfId="0" applyFont="1" applyBorder="1"/>
    <xf numFmtId="349" fontId="330" fillId="0" borderId="79" xfId="0" applyNumberFormat="1" applyFont="1" applyBorder="1" applyAlignment="1">
      <alignment horizontal="center"/>
    </xf>
    <xf numFmtId="181" fontId="330" fillId="0" borderId="79" xfId="0" applyNumberFormat="1" applyFont="1" applyBorder="1" applyAlignment="1">
      <alignment horizontal="center"/>
    </xf>
    <xf numFmtId="349" fontId="330" fillId="0" borderId="99" xfId="0" applyNumberFormat="1" applyFont="1" applyBorder="1" applyAlignment="1">
      <alignment horizontal="center"/>
    </xf>
    <xf numFmtId="1" fontId="19" fillId="0" borderId="138" xfId="0" applyNumberFormat="1" applyFont="1" applyBorder="1" applyAlignment="1">
      <alignment horizontal="center" vertical="center"/>
    </xf>
    <xf numFmtId="231" fontId="19" fillId="118" borderId="133" xfId="25124" applyFont="1" applyFill="1" applyBorder="1" applyAlignment="1">
      <alignment horizontal="center" vertical="center"/>
    </xf>
    <xf numFmtId="231" fontId="19" fillId="118" borderId="139" xfId="25124" applyFont="1" applyFill="1" applyBorder="1" applyAlignment="1">
      <alignment horizontal="center" vertical="center"/>
    </xf>
    <xf numFmtId="170" fontId="19" fillId="0" borderId="140" xfId="45402" applyFont="1" applyBorder="1" applyAlignment="1">
      <alignment horizontal="center"/>
    </xf>
    <xf numFmtId="231" fontId="313" fillId="0" borderId="133" xfId="25124" applyFont="1" applyBorder="1" applyAlignment="1">
      <alignment horizontal="left"/>
    </xf>
    <xf numFmtId="231" fontId="19" fillId="0" borderId="133" xfId="25124" applyFont="1" applyBorder="1" applyAlignment="1">
      <alignment horizontal="center"/>
    </xf>
    <xf numFmtId="0" fontId="19" fillId="119" borderId="133" xfId="47316" applyNumberFormat="1" applyFont="1" applyFill="1" applyBorder="1" applyAlignment="1">
      <alignment horizontal="center"/>
    </xf>
    <xf numFmtId="1" fontId="19" fillId="0" borderId="142" xfId="0" applyNumberFormat="1" applyFont="1" applyBorder="1" applyAlignment="1">
      <alignment horizontal="center" vertical="center"/>
    </xf>
    <xf numFmtId="231" fontId="19" fillId="118" borderId="143" xfId="25124" applyFont="1" applyFill="1" applyBorder="1" applyAlignment="1">
      <alignment horizontal="center" vertical="center"/>
    </xf>
    <xf numFmtId="170" fontId="19" fillId="0" borderId="144" xfId="45402" applyFont="1" applyFill="1" applyBorder="1" applyAlignment="1">
      <alignment horizontal="center"/>
    </xf>
    <xf numFmtId="170" fontId="19" fillId="0" borderId="144" xfId="45402" applyFont="1" applyBorder="1" applyAlignment="1">
      <alignment horizontal="center" vertical="center"/>
    </xf>
    <xf numFmtId="170" fontId="19" fillId="0" borderId="144" xfId="45402" applyFont="1" applyBorder="1" applyAlignment="1">
      <alignment horizontal="center"/>
    </xf>
    <xf numFmtId="1" fontId="19" fillId="0" borderId="146" xfId="0" applyNumberFormat="1" applyFont="1" applyBorder="1" applyAlignment="1">
      <alignment horizontal="center" vertical="center"/>
    </xf>
    <xf numFmtId="231" fontId="19" fillId="118" borderId="147" xfId="25124" applyFont="1" applyFill="1" applyBorder="1" applyAlignment="1">
      <alignment horizontal="center" vertical="center"/>
    </xf>
    <xf numFmtId="170" fontId="19" fillId="0" borderId="148" xfId="45402" applyFont="1" applyBorder="1" applyAlignment="1">
      <alignment horizontal="center"/>
    </xf>
    <xf numFmtId="1" fontId="313" fillId="121" borderId="130" xfId="0" applyNumberFormat="1" applyFont="1" applyFill="1" applyBorder="1" applyAlignment="1">
      <alignment horizontal="center"/>
    </xf>
    <xf numFmtId="170" fontId="313" fillId="121" borderId="116" xfId="45402" applyFont="1" applyFill="1" applyBorder="1" applyAlignment="1">
      <alignment horizontal="center"/>
    </xf>
    <xf numFmtId="231" fontId="313" fillId="121" borderId="114" xfId="25124" applyFont="1" applyFill="1" applyBorder="1" applyAlignment="1">
      <alignment horizontal="left"/>
    </xf>
    <xf numFmtId="231" fontId="313" fillId="121" borderId="114" xfId="25124" applyFont="1" applyFill="1" applyBorder="1" applyAlignment="1">
      <alignment horizontal="center"/>
    </xf>
    <xf numFmtId="0" fontId="313" fillId="121" borderId="114" xfId="47316" applyNumberFormat="1" applyFont="1" applyFill="1" applyBorder="1" applyAlignment="1">
      <alignment horizontal="center"/>
    </xf>
    <xf numFmtId="231" fontId="19" fillId="0" borderId="133" xfId="25124" applyFont="1" applyBorder="1" applyAlignment="1">
      <alignment horizontal="left" indent="2"/>
    </xf>
    <xf numFmtId="1" fontId="313" fillId="121" borderId="150" xfId="0" applyNumberFormat="1" applyFont="1" applyFill="1" applyBorder="1" applyAlignment="1">
      <alignment horizontal="center"/>
    </xf>
    <xf numFmtId="170" fontId="313" fillId="121" borderId="15" xfId="45402" applyFont="1" applyFill="1" applyBorder="1" applyAlignment="1">
      <alignment horizontal="center"/>
    </xf>
    <xf numFmtId="1" fontId="313" fillId="0" borderId="142" xfId="0" applyNumberFormat="1" applyFont="1" applyBorder="1" applyAlignment="1">
      <alignment horizontal="center" vertical="center"/>
    </xf>
    <xf numFmtId="231" fontId="313" fillId="118" borderId="143" xfId="25124" applyFont="1" applyFill="1" applyBorder="1" applyAlignment="1">
      <alignment horizontal="center" vertical="center"/>
    </xf>
    <xf numFmtId="170" fontId="313" fillId="0" borderId="144" xfId="45402" applyFont="1" applyBorder="1" applyAlignment="1">
      <alignment horizontal="center"/>
    </xf>
    <xf numFmtId="231" fontId="313" fillId="121" borderId="151" xfId="25124" applyFont="1" applyFill="1" applyBorder="1" applyAlignment="1">
      <alignment horizontal="center" vertical="center"/>
    </xf>
    <xf numFmtId="231" fontId="313" fillId="121" borderId="151" xfId="25124" applyFont="1" applyFill="1" applyBorder="1" applyAlignment="1">
      <alignment horizontal="left"/>
    </xf>
    <xf numFmtId="231" fontId="313" fillId="121" borderId="151" xfId="25124" applyFont="1" applyFill="1" applyBorder="1" applyAlignment="1">
      <alignment horizontal="center"/>
    </xf>
    <xf numFmtId="0" fontId="313" fillId="121" borderId="151" xfId="47316" applyNumberFormat="1" applyFont="1" applyFill="1" applyBorder="1" applyAlignment="1">
      <alignment horizontal="center"/>
    </xf>
    <xf numFmtId="349" fontId="16" fillId="0" borderId="0" xfId="0" applyNumberFormat="1" applyFont="1" applyAlignment="1">
      <alignment horizontal="center"/>
    </xf>
    <xf numFmtId="349" fontId="332" fillId="0" borderId="0" xfId="0" applyNumberFormat="1" applyFont="1" applyAlignment="1">
      <alignment horizontal="center"/>
    </xf>
    <xf numFmtId="182" fontId="16" fillId="117" borderId="21" xfId="45402" applyNumberFormat="1" applyFont="1" applyFill="1" applyBorder="1" applyAlignment="1">
      <alignment horizontal="center" vertical="center"/>
    </xf>
    <xf numFmtId="0" fontId="313" fillId="121" borderId="75" xfId="47316" applyNumberFormat="1" applyFont="1" applyFill="1" applyBorder="1" applyAlignment="1">
      <alignment horizontal="center"/>
    </xf>
    <xf numFmtId="0" fontId="19" fillId="119" borderId="141" xfId="47316" applyNumberFormat="1" applyFont="1" applyFill="1" applyBorder="1" applyAlignment="1">
      <alignment horizontal="center"/>
    </xf>
    <xf numFmtId="0" fontId="19" fillId="119" borderId="145" xfId="47316" applyNumberFormat="1" applyFont="1" applyFill="1" applyBorder="1" applyAlignment="1">
      <alignment horizontal="center"/>
    </xf>
    <xf numFmtId="0" fontId="19" fillId="119" borderId="145" xfId="47316" applyNumberFormat="1" applyFont="1" applyFill="1" applyBorder="1" applyAlignment="1">
      <alignment horizontal="center" vertical="center"/>
    </xf>
    <xf numFmtId="0" fontId="19" fillId="119" borderId="149" xfId="47316" applyNumberFormat="1" applyFont="1" applyFill="1" applyBorder="1" applyAlignment="1">
      <alignment horizontal="center"/>
    </xf>
    <xf numFmtId="0" fontId="313" fillId="121" borderId="73" xfId="47316" applyNumberFormat="1" applyFont="1" applyFill="1" applyBorder="1" applyAlignment="1">
      <alignment horizontal="center"/>
    </xf>
    <xf numFmtId="0" fontId="313" fillId="119" borderId="145" xfId="47316" applyNumberFormat="1" applyFont="1" applyFill="1" applyBorder="1" applyAlignment="1">
      <alignment horizontal="center"/>
    </xf>
    <xf numFmtId="170" fontId="16" fillId="117" borderId="152" xfId="45402" applyFont="1" applyFill="1" applyBorder="1" applyAlignment="1">
      <alignment horizontal="center" vertical="center"/>
    </xf>
    <xf numFmtId="170" fontId="16" fillId="117" borderId="153" xfId="45402" applyFont="1" applyFill="1" applyBorder="1" applyAlignment="1">
      <alignment horizontal="center" vertical="center"/>
    </xf>
    <xf numFmtId="0" fontId="16" fillId="117" borderId="153" xfId="47315" applyFont="1" applyFill="1" applyBorder="1" applyAlignment="1">
      <alignment horizontal="center" vertical="center" wrapText="1"/>
    </xf>
    <xf numFmtId="182" fontId="16" fillId="117" borderId="153" xfId="45402" applyNumberFormat="1" applyFont="1" applyFill="1" applyBorder="1" applyAlignment="1">
      <alignment horizontal="center" vertical="center" wrapText="1"/>
    </xf>
    <xf numFmtId="182" fontId="16" fillId="117" borderId="154" xfId="45402" applyNumberFormat="1" applyFont="1" applyFill="1" applyBorder="1" applyAlignment="1">
      <alignment horizontal="center" vertical="center" wrapText="1"/>
    </xf>
    <xf numFmtId="182" fontId="16" fillId="117" borderId="155" xfId="45402" applyNumberFormat="1" applyFont="1" applyFill="1" applyBorder="1" applyAlignment="1">
      <alignment horizontal="center" vertical="center" wrapText="1"/>
    </xf>
    <xf numFmtId="3" fontId="313" fillId="121" borderId="156" xfId="47316" applyNumberFormat="1" applyFont="1" applyFill="1" applyBorder="1" applyAlignment="1">
      <alignment horizontal="center"/>
    </xf>
    <xf numFmtId="3" fontId="313" fillId="121" borderId="157" xfId="0" applyNumberFormat="1" applyFont="1" applyFill="1" applyBorder="1" applyAlignment="1">
      <alignment horizontal="center"/>
    </xf>
    <xf numFmtId="3" fontId="313" fillId="121" borderId="157" xfId="47109" applyNumberFormat="1" applyFont="1" applyFill="1" applyBorder="1" applyAlignment="1">
      <alignment horizontal="center"/>
    </xf>
    <xf numFmtId="1" fontId="313" fillId="121" borderId="157" xfId="45402" applyNumberFormat="1" applyFont="1" applyFill="1" applyBorder="1" applyAlignment="1">
      <alignment horizontal="center"/>
    </xf>
    <xf numFmtId="181" fontId="313" fillId="121" borderId="158" xfId="47310" applyNumberFormat="1" applyFont="1" applyFill="1" applyBorder="1" applyAlignment="1">
      <alignment horizontal="center"/>
    </xf>
    <xf numFmtId="3" fontId="19" fillId="0" borderId="159" xfId="47316" applyNumberFormat="1" applyFont="1" applyBorder="1" applyAlignment="1">
      <alignment horizontal="center"/>
    </xf>
    <xf numFmtId="3" fontId="19" fillId="0" borderId="160" xfId="0" applyNumberFormat="1" applyFont="1" applyBorder="1" applyAlignment="1">
      <alignment horizontal="center"/>
    </xf>
    <xf numFmtId="3" fontId="19" fillId="0" borderId="160" xfId="47109" applyNumberFormat="1" applyFont="1" applyBorder="1" applyAlignment="1">
      <alignment horizontal="center"/>
    </xf>
    <xf numFmtId="1" fontId="19" fillId="0" borderId="160" xfId="45402" applyNumberFormat="1" applyFont="1" applyBorder="1" applyAlignment="1">
      <alignment horizontal="center"/>
    </xf>
    <xf numFmtId="181" fontId="19" fillId="0" borderId="160" xfId="45402" applyNumberFormat="1" applyFont="1" applyBorder="1" applyAlignment="1">
      <alignment horizontal="center" vertical="center"/>
    </xf>
    <xf numFmtId="181" fontId="19" fillId="0" borderId="161" xfId="47310" applyNumberFormat="1" applyFont="1" applyBorder="1" applyAlignment="1">
      <alignment horizontal="center" vertical="center"/>
    </xf>
    <xf numFmtId="3" fontId="19" fillId="0" borderId="162" xfId="47316" applyNumberFormat="1" applyFont="1" applyBorder="1" applyAlignment="1">
      <alignment horizontal="center"/>
    </xf>
    <xf numFmtId="3" fontId="19" fillId="0" borderId="163" xfId="0" applyNumberFormat="1" applyFont="1" applyBorder="1" applyAlignment="1">
      <alignment horizontal="center"/>
    </xf>
    <xf numFmtId="3" fontId="19" fillId="0" borderId="163" xfId="47109" applyNumberFormat="1" applyFont="1" applyBorder="1" applyAlignment="1">
      <alignment horizontal="center"/>
    </xf>
    <xf numFmtId="1" fontId="19" fillId="0" borderId="163" xfId="45402" applyNumberFormat="1" applyFont="1" applyBorder="1" applyAlignment="1">
      <alignment horizontal="center"/>
    </xf>
    <xf numFmtId="181" fontId="19" fillId="0" borderId="163" xfId="45402" applyNumberFormat="1" applyFont="1" applyBorder="1" applyAlignment="1">
      <alignment horizontal="center" vertical="center"/>
    </xf>
    <xf numFmtId="181" fontId="19" fillId="0" borderId="164" xfId="45402" applyNumberFormat="1" applyFont="1" applyBorder="1" applyAlignment="1">
      <alignment horizontal="center" vertical="center"/>
    </xf>
    <xf numFmtId="3" fontId="19" fillId="0" borderId="162" xfId="47316" applyNumberFormat="1" applyFont="1" applyBorder="1" applyAlignment="1">
      <alignment horizontal="center" vertical="center"/>
    </xf>
    <xf numFmtId="3" fontId="19" fillId="0" borderId="163" xfId="0" applyNumberFormat="1" applyFont="1" applyBorder="1" applyAlignment="1">
      <alignment horizontal="center" vertical="center"/>
    </xf>
    <xf numFmtId="3" fontId="19" fillId="0" borderId="163" xfId="47109" applyNumberFormat="1" applyFont="1" applyBorder="1" applyAlignment="1">
      <alignment horizontal="center" vertical="center"/>
    </xf>
    <xf numFmtId="3" fontId="19" fillId="0" borderId="165" xfId="47316" applyNumberFormat="1" applyFont="1" applyBorder="1" applyAlignment="1">
      <alignment horizontal="center"/>
    </xf>
    <xf numFmtId="3" fontId="19" fillId="0" borderId="166" xfId="0" applyNumberFormat="1" applyFont="1" applyBorder="1" applyAlignment="1">
      <alignment horizontal="center"/>
    </xf>
    <xf numFmtId="3" fontId="19" fillId="0" borderId="166" xfId="47109" applyNumberFormat="1" applyFont="1" applyBorder="1" applyAlignment="1">
      <alignment horizontal="center"/>
    </xf>
    <xf numFmtId="1" fontId="19" fillId="0" borderId="166" xfId="45402" applyNumberFormat="1" applyFont="1" applyBorder="1" applyAlignment="1">
      <alignment horizontal="center"/>
    </xf>
    <xf numFmtId="181" fontId="19" fillId="0" borderId="166" xfId="45402" applyNumberFormat="1" applyFont="1" applyBorder="1" applyAlignment="1">
      <alignment horizontal="center" vertical="center"/>
    </xf>
    <xf numFmtId="181" fontId="19" fillId="0" borderId="167" xfId="47310" applyNumberFormat="1" applyFont="1" applyBorder="1" applyAlignment="1">
      <alignment horizontal="center" vertical="center"/>
    </xf>
    <xf numFmtId="3" fontId="313" fillId="121" borderId="168" xfId="47316" applyNumberFormat="1" applyFont="1" applyFill="1" applyBorder="1" applyAlignment="1">
      <alignment horizontal="center"/>
    </xf>
    <xf numFmtId="3" fontId="313" fillId="121" borderId="169" xfId="0" applyNumberFormat="1" applyFont="1" applyFill="1" applyBorder="1" applyAlignment="1">
      <alignment horizontal="center"/>
    </xf>
    <xf numFmtId="3" fontId="313" fillId="121" borderId="169" xfId="47109" applyNumberFormat="1" applyFont="1" applyFill="1" applyBorder="1" applyAlignment="1">
      <alignment horizontal="center"/>
    </xf>
    <xf numFmtId="1" fontId="313" fillId="121" borderId="169" xfId="45402" applyNumberFormat="1" applyFont="1" applyFill="1" applyBorder="1" applyAlignment="1">
      <alignment horizontal="center"/>
    </xf>
    <xf numFmtId="181" fontId="313" fillId="121" borderId="170" xfId="45402" applyNumberFormat="1" applyFont="1" applyFill="1" applyBorder="1" applyAlignment="1">
      <alignment horizontal="center" vertical="center"/>
    </xf>
    <xf numFmtId="181" fontId="313" fillId="121" borderId="171" xfId="47310" applyNumberFormat="1" applyFont="1" applyFill="1" applyBorder="1" applyAlignment="1">
      <alignment horizontal="center" vertical="center"/>
    </xf>
    <xf numFmtId="181" fontId="19" fillId="0" borderId="161" xfId="45402" applyNumberFormat="1" applyFont="1" applyBorder="1" applyAlignment="1">
      <alignment horizontal="center" vertical="center"/>
    </xf>
    <xf numFmtId="181" fontId="19" fillId="0" borderId="164" xfId="47310" applyNumberFormat="1" applyFont="1" applyBorder="1" applyAlignment="1">
      <alignment horizontal="center" vertical="center"/>
    </xf>
    <xf numFmtId="181" fontId="19" fillId="0" borderId="163" xfId="45402" applyNumberFormat="1" applyFont="1" applyBorder="1" applyAlignment="1">
      <alignment horizontal="center"/>
    </xf>
    <xf numFmtId="181" fontId="19" fillId="0" borderId="164" xfId="47310" applyNumberFormat="1" applyFont="1" applyBorder="1" applyAlignment="1">
      <alignment horizontal="center"/>
    </xf>
    <xf numFmtId="1" fontId="19" fillId="0" borderId="172" xfId="45402" applyNumberFormat="1" applyFont="1" applyBorder="1" applyAlignment="1">
      <alignment horizontal="center"/>
    </xf>
    <xf numFmtId="181" fontId="19" fillId="0" borderId="172" xfId="45402" applyNumberFormat="1" applyFont="1" applyBorder="1" applyAlignment="1">
      <alignment horizontal="center"/>
    </xf>
    <xf numFmtId="181" fontId="19" fillId="0" borderId="173" xfId="47310" applyNumberFormat="1" applyFont="1" applyBorder="1" applyAlignment="1">
      <alignment horizontal="center"/>
    </xf>
    <xf numFmtId="181" fontId="19" fillId="0" borderId="166" xfId="45402" applyNumberFormat="1" applyFont="1" applyBorder="1" applyAlignment="1">
      <alignment horizontal="center"/>
    </xf>
    <xf numFmtId="181" fontId="19" fillId="0" borderId="167" xfId="47310" applyNumberFormat="1" applyFont="1" applyBorder="1" applyAlignment="1">
      <alignment horizontal="center"/>
    </xf>
    <xf numFmtId="3" fontId="313" fillId="121" borderId="174" xfId="47316" applyNumberFormat="1" applyFont="1" applyFill="1" applyBorder="1" applyAlignment="1">
      <alignment horizontal="center"/>
    </xf>
    <xf numFmtId="3" fontId="313" fillId="121" borderId="170" xfId="0" applyNumberFormat="1" applyFont="1" applyFill="1" applyBorder="1" applyAlignment="1">
      <alignment horizontal="center"/>
    </xf>
    <xf numFmtId="3" fontId="313" fillId="121" borderId="170" xfId="47109" applyNumberFormat="1" applyFont="1" applyFill="1" applyBorder="1" applyAlignment="1">
      <alignment horizontal="center"/>
    </xf>
    <xf numFmtId="1" fontId="313" fillId="121" borderId="170" xfId="45402" applyNumberFormat="1" applyFont="1" applyFill="1" applyBorder="1" applyAlignment="1">
      <alignment horizontal="center"/>
    </xf>
    <xf numFmtId="181" fontId="313" fillId="121" borderId="170" xfId="45402" applyNumberFormat="1" applyFont="1" applyFill="1" applyBorder="1" applyAlignment="1">
      <alignment horizontal="center"/>
    </xf>
    <xf numFmtId="181" fontId="313" fillId="121" borderId="175" xfId="47310" applyNumberFormat="1" applyFont="1" applyFill="1" applyBorder="1" applyAlignment="1">
      <alignment horizontal="center"/>
    </xf>
    <xf numFmtId="181" fontId="19" fillId="0" borderId="160" xfId="45402" applyNumberFormat="1" applyFont="1" applyBorder="1" applyAlignment="1">
      <alignment horizontal="center"/>
    </xf>
    <xf numFmtId="181" fontId="19" fillId="0" borderId="161" xfId="47310" applyNumberFormat="1" applyFont="1" applyBorder="1" applyAlignment="1">
      <alignment horizontal="center"/>
    </xf>
    <xf numFmtId="3" fontId="313" fillId="0" borderId="162" xfId="47316" applyNumberFormat="1" applyFont="1" applyBorder="1" applyAlignment="1">
      <alignment horizontal="center"/>
    </xf>
    <xf numFmtId="3" fontId="313" fillId="0" borderId="163" xfId="0" applyNumberFormat="1" applyFont="1" applyBorder="1" applyAlignment="1">
      <alignment horizontal="center"/>
    </xf>
    <xf numFmtId="3" fontId="313" fillId="0" borderId="163" xfId="47109" applyNumberFormat="1" applyFont="1" applyBorder="1" applyAlignment="1">
      <alignment horizontal="center"/>
    </xf>
    <xf numFmtId="181" fontId="313" fillId="0" borderId="163" xfId="45402" applyNumberFormat="1" applyFont="1" applyBorder="1" applyAlignment="1">
      <alignment horizontal="center"/>
    </xf>
    <xf numFmtId="181" fontId="313" fillId="0" borderId="164" xfId="47310" applyNumberFormat="1" applyFont="1" applyBorder="1" applyAlignment="1">
      <alignment horizontal="center"/>
    </xf>
    <xf numFmtId="181" fontId="19" fillId="0" borderId="164" xfId="47310" applyNumberFormat="1" applyFont="1" applyFill="1" applyBorder="1" applyAlignment="1">
      <alignment horizontal="center"/>
    </xf>
    <xf numFmtId="181" fontId="313" fillId="0" borderId="164" xfId="47310" applyNumberFormat="1" applyFont="1" applyFill="1" applyBorder="1" applyAlignment="1">
      <alignment horizontal="center"/>
    </xf>
    <xf numFmtId="1" fontId="19" fillId="0" borderId="163" xfId="45402" applyNumberFormat="1" applyFont="1" applyFill="1" applyBorder="1" applyAlignment="1">
      <alignment horizontal="center"/>
    </xf>
    <xf numFmtId="181" fontId="19" fillId="0" borderId="163" xfId="45402" applyNumberFormat="1" applyFont="1" applyFill="1" applyBorder="1" applyAlignment="1">
      <alignment horizontal="center"/>
    </xf>
    <xf numFmtId="181" fontId="313" fillId="0" borderId="163" xfId="45402" applyNumberFormat="1" applyFont="1" applyFill="1" applyBorder="1" applyAlignment="1">
      <alignment horizontal="center"/>
    </xf>
    <xf numFmtId="3" fontId="19" fillId="0" borderId="165" xfId="47316" applyNumberFormat="1" applyFont="1" applyBorder="1"/>
    <xf numFmtId="0" fontId="16" fillId="117" borderId="176" xfId="47315" applyFont="1" applyFill="1" applyBorder="1" applyAlignment="1">
      <alignment horizontal="center" vertical="center" wrapText="1"/>
    </xf>
    <xf numFmtId="0" fontId="16" fillId="117" borderId="177" xfId="47315" applyFont="1" applyFill="1" applyBorder="1" applyAlignment="1">
      <alignment horizontal="center" vertical="center" wrapText="1"/>
    </xf>
    <xf numFmtId="15" fontId="313" fillId="121" borderId="178" xfId="45402" applyNumberFormat="1" applyFont="1" applyFill="1" applyBorder="1" applyAlignment="1">
      <alignment horizontal="center"/>
    </xf>
    <xf numFmtId="15" fontId="313" fillId="121" borderId="157" xfId="45402" applyNumberFormat="1" applyFont="1" applyFill="1" applyBorder="1" applyAlignment="1">
      <alignment horizontal="center"/>
    </xf>
    <xf numFmtId="15" fontId="313" fillId="121" borderId="158" xfId="45402" applyNumberFormat="1" applyFont="1" applyFill="1" applyBorder="1" applyAlignment="1">
      <alignment horizontal="center"/>
    </xf>
    <xf numFmtId="15" fontId="19" fillId="0" borderId="179" xfId="45402" applyNumberFormat="1" applyFont="1" applyBorder="1" applyAlignment="1">
      <alignment horizontal="center"/>
    </xf>
    <xf numFmtId="15" fontId="19" fillId="0" borderId="160" xfId="45402" applyNumberFormat="1" applyFont="1" applyBorder="1" applyAlignment="1">
      <alignment horizontal="center"/>
    </xf>
    <xf numFmtId="15" fontId="19" fillId="0" borderId="161" xfId="45402" applyNumberFormat="1" applyFont="1" applyBorder="1" applyAlignment="1">
      <alignment horizontal="center"/>
    </xf>
    <xf numFmtId="15" fontId="19" fillId="0" borderId="180" xfId="45402" applyNumberFormat="1" applyFont="1" applyBorder="1" applyAlignment="1">
      <alignment horizontal="center"/>
    </xf>
    <xf numFmtId="15" fontId="19" fillId="0" borderId="163" xfId="45402" applyNumberFormat="1" applyFont="1" applyBorder="1" applyAlignment="1">
      <alignment horizontal="center"/>
    </xf>
    <xf numFmtId="15" fontId="19" fillId="0" borderId="164" xfId="45402" applyNumberFormat="1" applyFont="1" applyBorder="1" applyAlignment="1">
      <alignment horizontal="center"/>
    </xf>
    <xf numFmtId="15" fontId="19" fillId="0" borderId="163" xfId="45402" applyNumberFormat="1" applyFont="1" applyBorder="1" applyAlignment="1">
      <alignment horizontal="center" vertical="center"/>
    </xf>
    <xf numFmtId="15" fontId="19" fillId="0" borderId="181" xfId="45402" applyNumberFormat="1" applyFont="1" applyBorder="1" applyAlignment="1">
      <alignment horizontal="center"/>
    </xf>
    <xf numFmtId="15" fontId="19" fillId="0" borderId="166" xfId="45402" applyNumberFormat="1" applyFont="1" applyBorder="1" applyAlignment="1">
      <alignment horizontal="center"/>
    </xf>
    <xf numFmtId="15" fontId="19" fillId="0" borderId="167" xfId="45402" applyNumberFormat="1" applyFont="1" applyBorder="1" applyAlignment="1">
      <alignment horizontal="center"/>
    </xf>
    <xf numFmtId="15" fontId="313" fillId="121" borderId="182" xfId="45402" applyNumberFormat="1" applyFont="1" applyFill="1" applyBorder="1" applyAlignment="1">
      <alignment horizontal="center"/>
    </xf>
    <xf numFmtId="15" fontId="313" fillId="121" borderId="169" xfId="45402" applyNumberFormat="1" applyFont="1" applyFill="1" applyBorder="1" applyAlignment="1">
      <alignment horizontal="center"/>
    </xf>
    <xf numFmtId="15" fontId="313" fillId="121" borderId="171" xfId="45402" applyNumberFormat="1" applyFont="1" applyFill="1" applyBorder="1" applyAlignment="1">
      <alignment horizontal="center"/>
    </xf>
    <xf numFmtId="15" fontId="313" fillId="121" borderId="183" xfId="45402" applyNumberFormat="1" applyFont="1" applyFill="1" applyBorder="1" applyAlignment="1">
      <alignment horizontal="center"/>
    </xf>
    <xf numFmtId="15" fontId="313" fillId="121" borderId="170" xfId="45402" applyNumberFormat="1" applyFont="1" applyFill="1" applyBorder="1" applyAlignment="1">
      <alignment horizontal="center"/>
    </xf>
    <xf numFmtId="15" fontId="313" fillId="121" borderId="175" xfId="45402" applyNumberFormat="1" applyFont="1" applyFill="1" applyBorder="1" applyAlignment="1">
      <alignment horizontal="center"/>
    </xf>
    <xf numFmtId="15" fontId="313" fillId="0" borderId="180" xfId="45402" applyNumberFormat="1" applyFont="1" applyBorder="1" applyAlignment="1">
      <alignment horizontal="center"/>
    </xf>
    <xf numFmtId="15" fontId="313" fillId="0" borderId="163" xfId="45402" applyNumberFormat="1" applyFont="1" applyBorder="1" applyAlignment="1">
      <alignment horizontal="center"/>
    </xf>
    <xf numFmtId="15" fontId="313" fillId="0" borderId="164" xfId="45402" applyNumberFormat="1" applyFont="1" applyBorder="1" applyAlignment="1">
      <alignment horizontal="center"/>
    </xf>
    <xf numFmtId="0" fontId="16" fillId="117" borderId="184" xfId="47315" applyFont="1" applyFill="1" applyBorder="1" applyAlignment="1">
      <alignment horizontal="center" vertical="center" wrapText="1"/>
    </xf>
    <xf numFmtId="15" fontId="313" fillId="121" borderId="185" xfId="45402" applyNumberFormat="1" applyFont="1" applyFill="1" applyBorder="1" applyAlignment="1">
      <alignment horizontal="center"/>
    </xf>
    <xf numFmtId="15" fontId="19" fillId="0" borderId="186" xfId="45402" applyNumberFormat="1" applyFont="1" applyBorder="1" applyAlignment="1">
      <alignment horizontal="center"/>
    </xf>
    <xf numFmtId="15" fontId="19" fillId="0" borderId="187" xfId="45402" applyNumberFormat="1" applyFont="1" applyBorder="1" applyAlignment="1">
      <alignment horizontal="center"/>
    </xf>
    <xf numFmtId="15" fontId="19" fillId="0" borderId="188" xfId="45402" applyNumberFormat="1" applyFont="1" applyBorder="1" applyAlignment="1">
      <alignment horizontal="center"/>
    </xf>
    <xf numFmtId="15" fontId="313" fillId="121" borderId="189" xfId="45402" applyNumberFormat="1" applyFont="1" applyFill="1" applyBorder="1" applyAlignment="1">
      <alignment horizontal="center"/>
    </xf>
    <xf numFmtId="15" fontId="313" fillId="121" borderId="190" xfId="45402" applyNumberFormat="1" applyFont="1" applyFill="1" applyBorder="1" applyAlignment="1">
      <alignment horizontal="center"/>
    </xf>
    <xf numFmtId="15" fontId="313" fillId="0" borderId="187" xfId="45402" applyNumberFormat="1" applyFont="1" applyBorder="1" applyAlignment="1">
      <alignment horizontal="center"/>
    </xf>
    <xf numFmtId="15" fontId="19" fillId="0" borderId="180" xfId="45402" applyNumberFormat="1" applyFont="1" applyBorder="1" applyAlignment="1">
      <alignment horizontal="center" vertical="center"/>
    </xf>
    <xf numFmtId="15" fontId="19" fillId="0" borderId="163" xfId="45402" applyNumberFormat="1" applyFont="1" applyBorder="1" applyAlignment="1">
      <alignment horizontal="center" vertical="center" wrapText="1"/>
    </xf>
    <xf numFmtId="15" fontId="19" fillId="0" borderId="187" xfId="45402" applyNumberFormat="1" applyFont="1" applyBorder="1" applyAlignment="1">
      <alignment horizontal="center" vertical="center"/>
    </xf>
    <xf numFmtId="1" fontId="19" fillId="0" borderId="191" xfId="0" applyNumberFormat="1" applyFont="1" applyBorder="1" applyAlignment="1">
      <alignment horizontal="center" vertical="center"/>
    </xf>
    <xf numFmtId="231" fontId="19" fillId="118" borderId="192" xfId="25124" applyFont="1" applyFill="1" applyBorder="1" applyAlignment="1">
      <alignment horizontal="center" vertical="center"/>
    </xf>
    <xf numFmtId="231" fontId="19" fillId="118" borderId="193" xfId="25124" applyFont="1" applyFill="1" applyBorder="1" applyAlignment="1">
      <alignment horizontal="center" vertical="center"/>
    </xf>
    <xf numFmtId="170" fontId="19" fillId="0" borderId="194" xfId="45402" applyFont="1" applyBorder="1" applyAlignment="1">
      <alignment horizontal="center"/>
    </xf>
    <xf numFmtId="231" fontId="19" fillId="0" borderId="192" xfId="25124" applyFont="1" applyBorder="1" applyAlignment="1">
      <alignment horizontal="left" indent="2"/>
    </xf>
    <xf numFmtId="231" fontId="19" fillId="0" borderId="192" xfId="25124" applyFont="1" applyBorder="1" applyAlignment="1">
      <alignment horizontal="center"/>
    </xf>
    <xf numFmtId="0" fontId="19" fillId="119" borderId="192" xfId="47316" applyNumberFormat="1" applyFont="1" applyFill="1" applyBorder="1" applyAlignment="1">
      <alignment horizontal="center"/>
    </xf>
    <xf numFmtId="0" fontId="19" fillId="119" borderId="195" xfId="47316" applyNumberFormat="1" applyFont="1" applyFill="1" applyBorder="1" applyAlignment="1">
      <alignment horizontal="center"/>
    </xf>
    <xf numFmtId="3" fontId="19" fillId="0" borderId="196" xfId="47316" applyNumberFormat="1" applyFont="1" applyBorder="1"/>
    <xf numFmtId="3" fontId="19" fillId="0" borderId="197" xfId="0" applyNumberFormat="1" applyFont="1" applyBorder="1" applyAlignment="1">
      <alignment horizontal="center"/>
    </xf>
    <xf numFmtId="3" fontId="19" fillId="0" borderId="197" xfId="47109" applyNumberFormat="1" applyFont="1" applyBorder="1" applyAlignment="1">
      <alignment horizontal="center"/>
    </xf>
    <xf numFmtId="1" fontId="19" fillId="0" borderId="197" xfId="45402" applyNumberFormat="1" applyFont="1" applyBorder="1" applyAlignment="1">
      <alignment horizontal="center"/>
    </xf>
    <xf numFmtId="181" fontId="19" fillId="0" borderId="197" xfId="45402" applyNumberFormat="1" applyFont="1" applyBorder="1" applyAlignment="1">
      <alignment horizontal="center"/>
    </xf>
    <xf numFmtId="181" fontId="19" fillId="0" borderId="198" xfId="47310" applyNumberFormat="1" applyFont="1" applyBorder="1" applyAlignment="1">
      <alignment horizontal="center"/>
    </xf>
    <xf numFmtId="15" fontId="19" fillId="0" borderId="199" xfId="45402" applyNumberFormat="1" applyFont="1" applyBorder="1" applyAlignment="1">
      <alignment horizontal="center"/>
    </xf>
    <xf numFmtId="15" fontId="19" fillId="0" borderId="197" xfId="45402" applyNumberFormat="1" applyFont="1" applyBorder="1" applyAlignment="1">
      <alignment horizontal="center"/>
    </xf>
    <xf numFmtId="15" fontId="19" fillId="0" borderId="200" xfId="45402" applyNumberFormat="1" applyFont="1" applyBorder="1" applyAlignment="1">
      <alignment horizontal="center"/>
    </xf>
    <xf numFmtId="15" fontId="19" fillId="0" borderId="198" xfId="45402" applyNumberFormat="1" applyFont="1" applyBorder="1" applyAlignment="1">
      <alignment horizontal="center"/>
    </xf>
    <xf numFmtId="1" fontId="16" fillId="120" borderId="83" xfId="0" applyNumberFormat="1" applyFont="1" applyFill="1" applyBorder="1" applyAlignment="1">
      <alignment vertical="center"/>
    </xf>
    <xf numFmtId="231" fontId="19" fillId="120" borderId="97" xfId="25124" applyFont="1" applyFill="1" applyBorder="1" applyAlignment="1">
      <alignment horizontal="center" vertical="center"/>
    </xf>
    <xf numFmtId="231" fontId="19" fillId="120" borderId="29" xfId="25124" applyFont="1" applyFill="1" applyBorder="1" applyAlignment="1">
      <alignment horizontal="center" vertical="center"/>
    </xf>
    <xf numFmtId="170" fontId="19" fillId="120" borderId="125" xfId="45402" applyFont="1" applyFill="1" applyBorder="1" applyAlignment="1">
      <alignment horizontal="center" vertical="center"/>
    </xf>
    <xf numFmtId="231" fontId="314" fillId="120" borderId="97" xfId="25124" applyFont="1" applyFill="1" applyBorder="1" applyAlignment="1">
      <alignment horizontal="left" vertical="center"/>
    </xf>
    <xf numFmtId="0" fontId="19" fillId="120" borderId="97" xfId="47316" applyNumberFormat="1" applyFont="1" applyFill="1" applyBorder="1" applyAlignment="1">
      <alignment horizontal="center" vertical="center"/>
    </xf>
    <xf numFmtId="0" fontId="19" fillId="120" borderId="201" xfId="47316" applyNumberFormat="1" applyFont="1" applyFill="1" applyBorder="1" applyAlignment="1">
      <alignment horizontal="center" vertical="center"/>
    </xf>
    <xf numFmtId="3" fontId="16" fillId="120" borderId="202" xfId="47109" applyNumberFormat="1" applyFont="1" applyFill="1" applyBorder="1" applyAlignment="1">
      <alignment horizontal="center" vertical="center"/>
    </xf>
    <xf numFmtId="3" fontId="19" fillId="120" borderId="154" xfId="0" applyNumberFormat="1" applyFont="1" applyFill="1" applyBorder="1" applyAlignment="1">
      <alignment horizontal="center" vertical="center"/>
    </xf>
    <xf numFmtId="3" fontId="16" fillId="120" borderId="154" xfId="47109" applyNumberFormat="1" applyFont="1" applyFill="1" applyBorder="1" applyAlignment="1">
      <alignment horizontal="center" vertical="center"/>
    </xf>
    <xf numFmtId="181" fontId="16" fillId="120" borderId="154" xfId="47310" applyNumberFormat="1" applyFont="1" applyFill="1" applyBorder="1" applyAlignment="1">
      <alignment horizontal="center" vertical="center"/>
    </xf>
    <xf numFmtId="181" fontId="16" fillId="120" borderId="203" xfId="47310" applyNumberFormat="1" applyFont="1" applyFill="1" applyBorder="1" applyAlignment="1">
      <alignment horizontal="center" vertical="center"/>
    </xf>
    <xf numFmtId="15" fontId="19" fillId="120" borderId="202" xfId="45402" applyNumberFormat="1" applyFont="1" applyFill="1" applyBorder="1" applyAlignment="1">
      <alignment horizontal="center" vertical="center"/>
    </xf>
    <xf numFmtId="15" fontId="19" fillId="120" borderId="154" xfId="45402" applyNumberFormat="1" applyFont="1" applyFill="1" applyBorder="1" applyAlignment="1">
      <alignment horizontal="center" vertical="center"/>
    </xf>
    <xf numFmtId="15" fontId="19" fillId="120" borderId="204" xfId="45402" applyNumberFormat="1" applyFont="1" applyFill="1" applyBorder="1" applyAlignment="1">
      <alignment horizontal="center" vertical="center"/>
    </xf>
    <xf numFmtId="15" fontId="19" fillId="120" borderId="203" xfId="45402" applyNumberFormat="1" applyFont="1" applyFill="1" applyBorder="1" applyAlignment="1">
      <alignment horizontal="center" vertical="center"/>
    </xf>
    <xf numFmtId="0" fontId="16" fillId="117" borderId="126" xfId="47315" applyFont="1" applyFill="1" applyBorder="1" applyAlignment="1">
      <alignment horizontal="center" vertical="center"/>
    </xf>
    <xf numFmtId="0" fontId="16" fillId="117" borderId="205" xfId="47315" applyFont="1" applyFill="1" applyBorder="1" applyAlignment="1">
      <alignment horizontal="center" vertical="center" wrapText="1"/>
    </xf>
    <xf numFmtId="0" fontId="313" fillId="121" borderId="3" xfId="47316" applyNumberFormat="1" applyFont="1" applyFill="1" applyBorder="1" applyAlignment="1">
      <alignment horizontal="center"/>
    </xf>
    <xf numFmtId="0" fontId="291" fillId="103" borderId="151" xfId="47311" applyFont="1" applyFill="1" applyBorder="1" applyAlignment="1">
      <alignment horizontal="center"/>
    </xf>
    <xf numFmtId="0" fontId="287" fillId="0" borderId="151" xfId="47311" applyFont="1" applyBorder="1"/>
    <xf numFmtId="182" fontId="296" fillId="0" borderId="151" xfId="47313" applyNumberFormat="1" applyFont="1" applyFill="1" applyBorder="1" applyAlignment="1">
      <alignment horizontal="center" vertical="center"/>
    </xf>
    <xf numFmtId="184" fontId="298" fillId="0" borderId="151" xfId="47285" applyNumberFormat="1" applyFont="1" applyFill="1" applyBorder="1" applyAlignment="1">
      <alignment horizontal="center" vertical="center"/>
    </xf>
    <xf numFmtId="1" fontId="298" fillId="0" borderId="151" xfId="47285" applyNumberFormat="1" applyFont="1" applyFill="1" applyBorder="1" applyAlignment="1">
      <alignment horizontal="center" vertical="center"/>
    </xf>
    <xf numFmtId="184" fontId="298" fillId="0" borderId="151" xfId="47287" applyNumberFormat="1" applyFont="1" applyFill="1" applyBorder="1" applyAlignment="1">
      <alignment horizontal="center" vertical="center"/>
    </xf>
    <xf numFmtId="0" fontId="299" fillId="0" borderId="151" xfId="47286" applyFont="1" applyBorder="1" applyAlignment="1">
      <alignment horizontal="left" vertical="center" wrapText="1" indent="2"/>
    </xf>
    <xf numFmtId="0" fontId="288" fillId="0" borderId="151" xfId="47286" applyFont="1" applyBorder="1" applyAlignment="1">
      <alignment horizontal="left" vertical="center" wrapText="1" indent="2"/>
    </xf>
    <xf numFmtId="0" fontId="295" fillId="0" borderId="151" xfId="47286" applyFont="1" applyBorder="1" applyAlignment="1">
      <alignment vertical="center" wrapText="1"/>
    </xf>
    <xf numFmtId="0" fontId="288" fillId="0" borderId="151" xfId="47286" applyFont="1" applyBorder="1" applyAlignment="1">
      <alignment vertical="center" wrapText="1"/>
    </xf>
    <xf numFmtId="182" fontId="284" fillId="0" borderId="151" xfId="47313" applyNumberFormat="1" applyFont="1" applyBorder="1"/>
    <xf numFmtId="0" fontId="284" fillId="0" borderId="151" xfId="47283" applyFont="1" applyBorder="1"/>
    <xf numFmtId="170" fontId="284" fillId="0" borderId="151" xfId="47313" applyFont="1" applyBorder="1"/>
    <xf numFmtId="170" fontId="296" fillId="0" borderId="151" xfId="47313" applyFont="1" applyFill="1" applyBorder="1" applyAlignment="1">
      <alignment horizontal="center" vertical="center"/>
    </xf>
    <xf numFmtId="0" fontId="214" fillId="103" borderId="151" xfId="47302" applyFont="1" applyFill="1" applyBorder="1" applyAlignment="1">
      <alignment horizontal="center" vertical="center"/>
    </xf>
    <xf numFmtId="175" fontId="214" fillId="103" borderId="151" xfId="47302" applyNumberFormat="1" applyFont="1" applyFill="1" applyBorder="1" applyAlignment="1">
      <alignment horizontal="center" vertical="center"/>
    </xf>
    <xf numFmtId="40" fontId="214" fillId="103" borderId="151" xfId="47303" applyNumberFormat="1" applyFont="1" applyFill="1" applyBorder="1" applyAlignment="1">
      <alignment horizontal="center" vertical="center"/>
    </xf>
    <xf numFmtId="0" fontId="267" fillId="0" borderId="151" xfId="16889" applyNumberFormat="1" applyFont="1" applyBorder="1" applyAlignment="1">
      <alignment horizontal="center" vertical="center" wrapText="1"/>
    </xf>
    <xf numFmtId="0" fontId="120" fillId="0" borderId="151" xfId="16889" applyNumberFormat="1" applyFont="1" applyBorder="1" applyAlignment="1">
      <alignment horizontal="center" vertical="center" wrapText="1"/>
    </xf>
    <xf numFmtId="168" fontId="19" fillId="4" borderId="151" xfId="45642" applyNumberFormat="1" applyFont="1" applyFill="1" applyBorder="1" applyAlignment="1">
      <alignment horizontal="center" vertical="center"/>
    </xf>
    <xf numFmtId="231" fontId="146" fillId="100" borderId="116" xfId="16889" applyFont="1" applyFill="1" applyBorder="1" applyAlignment="1">
      <alignment vertical="center"/>
    </xf>
    <xf numFmtId="231" fontId="146" fillId="100" borderId="98" xfId="16889" applyFont="1" applyFill="1" applyBorder="1" applyAlignment="1">
      <alignment vertical="center"/>
    </xf>
    <xf numFmtId="231" fontId="146" fillId="100" borderId="137" xfId="16889" applyFont="1" applyFill="1" applyBorder="1" applyAlignment="1">
      <alignment vertical="center"/>
    </xf>
    <xf numFmtId="231" fontId="26" fillId="0" borderId="206" xfId="16889" applyFont="1" applyBorder="1" applyAlignment="1">
      <alignment horizontal="left" vertical="center"/>
    </xf>
    <xf numFmtId="231" fontId="151" fillId="0" borderId="74" xfId="16889" applyFont="1" applyBorder="1" applyAlignment="1">
      <alignment horizontal="left" vertical="center"/>
    </xf>
    <xf numFmtId="231" fontId="146" fillId="100" borderId="63" xfId="16889" applyFont="1" applyFill="1" applyBorder="1" applyAlignment="1">
      <alignment vertical="center"/>
    </xf>
    <xf numFmtId="231" fontId="146" fillId="100" borderId="208" xfId="16889" applyFont="1" applyFill="1" applyBorder="1" applyAlignment="1">
      <alignment vertical="center"/>
    </xf>
    <xf numFmtId="231" fontId="146" fillId="100" borderId="209" xfId="16889" applyFont="1" applyFill="1" applyBorder="1" applyAlignment="1">
      <alignment vertical="center"/>
    </xf>
    <xf numFmtId="347" fontId="330" fillId="0" borderId="0" xfId="0" applyNumberFormat="1" applyFont="1" applyAlignment="1">
      <alignment horizontal="left"/>
    </xf>
    <xf numFmtId="181" fontId="330" fillId="0" borderId="0" xfId="0" applyNumberFormat="1" applyFont="1" applyAlignment="1">
      <alignment horizontal="left"/>
    </xf>
    <xf numFmtId="347" fontId="331" fillId="3" borderId="98" xfId="0" applyNumberFormat="1" applyFont="1" applyFill="1" applyBorder="1" applyAlignment="1">
      <alignment horizontal="left" vertical="center" wrapText="1"/>
    </xf>
    <xf numFmtId="181" fontId="331" fillId="3" borderId="98" xfId="0" applyNumberFormat="1" applyFont="1" applyFill="1" applyBorder="1" applyAlignment="1">
      <alignment horizontal="left" vertical="center" wrapText="1"/>
    </xf>
    <xf numFmtId="347" fontId="16" fillId="122" borderId="0" xfId="0" applyNumberFormat="1" applyFont="1" applyFill="1" applyAlignment="1">
      <alignment horizontal="left"/>
    </xf>
    <xf numFmtId="181" fontId="16" fillId="122" borderId="0" xfId="0" applyNumberFormat="1" applyFont="1" applyFill="1" applyAlignment="1">
      <alignment horizontal="left"/>
    </xf>
    <xf numFmtId="347" fontId="332" fillId="124" borderId="0" xfId="0" applyNumberFormat="1" applyFont="1" applyFill="1" applyAlignment="1">
      <alignment horizontal="left"/>
    </xf>
    <xf numFmtId="181" fontId="332" fillId="124" borderId="0" xfId="0" applyNumberFormat="1" applyFont="1" applyFill="1" applyAlignment="1">
      <alignment horizontal="left"/>
    </xf>
    <xf numFmtId="347" fontId="332" fillId="122" borderId="0" xfId="0" applyNumberFormat="1" applyFont="1" applyFill="1" applyAlignment="1">
      <alignment horizontal="left"/>
    </xf>
    <xf numFmtId="181" fontId="332" fillId="122" borderId="0" xfId="0" applyNumberFormat="1" applyFont="1" applyFill="1" applyAlignment="1">
      <alignment horizontal="left"/>
    </xf>
    <xf numFmtId="347" fontId="331" fillId="125" borderId="0" xfId="0" applyNumberFormat="1" applyFont="1" applyFill="1" applyAlignment="1">
      <alignment horizontal="left"/>
    </xf>
    <xf numFmtId="181" fontId="331" fillId="125" borderId="0" xfId="0" applyNumberFormat="1" applyFont="1" applyFill="1" applyAlignment="1">
      <alignment horizontal="left"/>
    </xf>
    <xf numFmtId="347" fontId="331" fillId="126" borderId="0" xfId="0" applyNumberFormat="1" applyFont="1" applyFill="1" applyAlignment="1">
      <alignment horizontal="left"/>
    </xf>
    <xf numFmtId="181" fontId="331" fillId="126" borderId="0" xfId="0" applyNumberFormat="1" applyFont="1" applyFill="1" applyAlignment="1">
      <alignment horizontal="left"/>
    </xf>
    <xf numFmtId="347" fontId="330" fillId="0" borderId="79" xfId="0" applyNumberFormat="1" applyFont="1" applyBorder="1" applyAlignment="1">
      <alignment horizontal="left"/>
    </xf>
    <xf numFmtId="181" fontId="330" fillId="0" borderId="79" xfId="0" applyNumberFormat="1" applyFont="1" applyBorder="1" applyAlignment="1">
      <alignment horizontal="left"/>
    </xf>
    <xf numFmtId="3" fontId="57" fillId="0" borderId="75" xfId="0" applyNumberFormat="1" applyFont="1" applyBorder="1"/>
    <xf numFmtId="3" fontId="57" fillId="116" borderId="75" xfId="0" applyNumberFormat="1" applyFont="1" applyFill="1" applyBorder="1"/>
    <xf numFmtId="231" fontId="333" fillId="0" borderId="0" xfId="16889" applyFont="1" applyAlignment="1">
      <alignment vertical="center" wrapText="1"/>
    </xf>
    <xf numFmtId="231" fontId="333" fillId="0" borderId="0" xfId="16889" applyFont="1" applyAlignment="1">
      <alignment horizontal="left" vertical="center" wrapText="1"/>
    </xf>
    <xf numFmtId="343" fontId="21" fillId="4" borderId="33" xfId="0" applyNumberFormat="1" applyFont="1" applyFill="1" applyBorder="1" applyAlignment="1">
      <alignment horizontal="center" vertical="center"/>
    </xf>
    <xf numFmtId="231" fontId="334" fillId="0" borderId="0" xfId="0" applyFont="1"/>
    <xf numFmtId="181" fontId="19" fillId="0" borderId="163" xfId="45402" applyNumberFormat="1" applyFont="1" applyFill="1" applyBorder="1" applyAlignment="1">
      <alignment horizontal="center" vertical="center"/>
    </xf>
    <xf numFmtId="181" fontId="19" fillId="0" borderId="164" xfId="47310" applyNumberFormat="1" applyFont="1" applyFill="1" applyBorder="1" applyAlignment="1">
      <alignment horizontal="center" vertical="center"/>
    </xf>
    <xf numFmtId="15" fontId="19" fillId="0" borderId="164" xfId="45402" applyNumberFormat="1" applyFont="1" applyBorder="1" applyAlignment="1">
      <alignment horizontal="center" vertical="center"/>
    </xf>
    <xf numFmtId="350" fontId="330" fillId="0" borderId="0" xfId="0" applyNumberFormat="1" applyFont="1"/>
    <xf numFmtId="350" fontId="331" fillId="0" borderId="0" xfId="0" applyNumberFormat="1" applyFont="1" applyAlignment="1">
      <alignment vertical="center" wrapText="1"/>
    </xf>
    <xf numFmtId="350" fontId="0" fillId="0" borderId="0" xfId="0" applyNumberFormat="1"/>
    <xf numFmtId="15" fontId="330" fillId="0" borderId="0" xfId="0" applyNumberFormat="1" applyFont="1" applyAlignment="1">
      <alignment horizontal="center"/>
    </xf>
    <xf numFmtId="15" fontId="331" fillId="3" borderId="98" xfId="0" applyNumberFormat="1" applyFont="1" applyFill="1" applyBorder="1" applyAlignment="1">
      <alignment horizontal="center" vertical="center" wrapText="1"/>
    </xf>
    <xf numFmtId="15" fontId="16" fillId="122" borderId="0" xfId="0" applyNumberFormat="1" applyFont="1" applyFill="1" applyAlignment="1">
      <alignment horizontal="center"/>
    </xf>
    <xf numFmtId="15" fontId="332" fillId="124" borderId="0" xfId="0" applyNumberFormat="1" applyFont="1" applyFill="1" applyAlignment="1">
      <alignment horizontal="center"/>
    </xf>
    <xf numFmtId="15" fontId="332" fillId="122" borderId="0" xfId="0" applyNumberFormat="1" applyFont="1" applyFill="1" applyAlignment="1">
      <alignment horizontal="center"/>
    </xf>
    <xf numFmtId="15" fontId="331" fillId="125" borderId="0" xfId="0" applyNumberFormat="1" applyFont="1" applyFill="1" applyAlignment="1">
      <alignment horizontal="center"/>
    </xf>
    <xf numFmtId="15" fontId="331" fillId="126" borderId="0" xfId="0" applyNumberFormat="1" applyFont="1" applyFill="1" applyAlignment="1">
      <alignment horizontal="center"/>
    </xf>
    <xf numFmtId="15" fontId="330" fillId="0" borderId="79" xfId="0" applyNumberFormat="1" applyFont="1" applyBorder="1" applyAlignment="1">
      <alignment horizontal="center"/>
    </xf>
    <xf numFmtId="184" fontId="19" fillId="0" borderId="163" xfId="45402" applyNumberFormat="1" applyFont="1" applyBorder="1" applyAlignment="1">
      <alignment horizontal="center"/>
    </xf>
    <xf numFmtId="181" fontId="324" fillId="0" borderId="0" xfId="47310" applyNumberFormat="1" applyFont="1" applyFill="1" applyBorder="1" applyAlignment="1">
      <alignment horizontal="center" vertical="center"/>
    </xf>
    <xf numFmtId="349" fontId="321" fillId="0" borderId="0" xfId="0" applyNumberFormat="1" applyFont="1" applyAlignment="1">
      <alignment horizontal="center" vertical="center"/>
    </xf>
    <xf numFmtId="349" fontId="320" fillId="0" borderId="0" xfId="0" applyNumberFormat="1" applyFont="1" applyAlignment="1">
      <alignment horizontal="left" vertical="center"/>
    </xf>
    <xf numFmtId="349" fontId="0" fillId="0" borderId="0" xfId="0" applyNumberFormat="1" applyAlignment="1">
      <alignment vertical="center" wrapText="1"/>
    </xf>
    <xf numFmtId="15" fontId="259" fillId="0" borderId="0" xfId="0" applyNumberFormat="1" applyFont="1" applyAlignment="1">
      <alignment horizontal="centerContinuous" vertical="center"/>
    </xf>
    <xf numFmtId="231" fontId="4" fillId="0" borderId="0" xfId="0" applyFont="1"/>
    <xf numFmtId="349" fontId="16" fillId="122" borderId="76" xfId="0" applyNumberFormat="1" applyFont="1" applyFill="1" applyBorder="1" applyAlignment="1">
      <alignment vertical="center"/>
    </xf>
    <xf numFmtId="349" fontId="330" fillId="0" borderId="0" xfId="0" applyNumberFormat="1" applyFont="1" applyAlignment="1">
      <alignment vertical="center"/>
    </xf>
    <xf numFmtId="349" fontId="330" fillId="0" borderId="3" xfId="0" applyNumberFormat="1" applyFont="1" applyBorder="1" applyAlignment="1">
      <alignment horizontal="center" vertical="center"/>
    </xf>
    <xf numFmtId="181" fontId="0" fillId="0" borderId="0" xfId="47310" applyNumberFormat="1" applyFont="1"/>
    <xf numFmtId="231" fontId="336" fillId="0" borderId="0" xfId="16889" applyFont="1" applyAlignment="1">
      <alignment vertical="center"/>
    </xf>
    <xf numFmtId="184" fontId="19" fillId="0" borderId="163" xfId="45402" applyNumberFormat="1" applyFont="1" applyFill="1" applyBorder="1" applyAlignment="1">
      <alignment horizontal="center"/>
    </xf>
    <xf numFmtId="184" fontId="19" fillId="0" borderId="163" xfId="45402" applyNumberFormat="1" applyFont="1" applyFill="1" applyBorder="1" applyAlignment="1">
      <alignment horizontal="center" vertical="center"/>
    </xf>
    <xf numFmtId="231" fontId="337" fillId="0" borderId="0" xfId="0" applyFont="1" applyAlignment="1">
      <alignment horizontal="centerContinuous"/>
    </xf>
    <xf numFmtId="231" fontId="338" fillId="0" borderId="0" xfId="0" applyFont="1" applyAlignment="1">
      <alignment horizontal="centerContinuous"/>
    </xf>
    <xf numFmtId="231" fontId="339" fillId="0" borderId="0" xfId="0" applyFont="1" applyAlignment="1">
      <alignment vertical="center"/>
    </xf>
    <xf numFmtId="0" fontId="340" fillId="109" borderId="0" xfId="47311" applyFont="1" applyFill="1" applyAlignment="1">
      <alignment horizontal="centerContinuous"/>
    </xf>
    <xf numFmtId="0" fontId="341" fillId="0" borderId="0" xfId="47283" applyFont="1" applyAlignment="1">
      <alignment horizontal="centerContinuous"/>
    </xf>
    <xf numFmtId="0" fontId="342" fillId="0" borderId="0" xfId="47283" applyFont="1" applyAlignment="1">
      <alignment horizontal="centerContinuous"/>
    </xf>
    <xf numFmtId="231" fontId="313" fillId="118" borderId="210" xfId="25124" applyFont="1" applyFill="1" applyBorder="1" applyAlignment="1">
      <alignment horizontal="center" vertical="center"/>
    </xf>
    <xf numFmtId="231" fontId="313" fillId="0" borderId="210" xfId="25124" applyFont="1" applyBorder="1" applyAlignment="1">
      <alignment horizontal="left"/>
    </xf>
    <xf numFmtId="231" fontId="313" fillId="0" borderId="210" xfId="25124" applyFont="1" applyBorder="1" applyAlignment="1">
      <alignment horizontal="center"/>
    </xf>
    <xf numFmtId="0" fontId="313" fillId="119" borderId="210" xfId="47316" applyNumberFormat="1" applyFont="1" applyFill="1" applyBorder="1" applyAlignment="1">
      <alignment horizontal="center"/>
    </xf>
    <xf numFmtId="231" fontId="19" fillId="118" borderId="210" xfId="25124" applyFont="1" applyFill="1" applyBorder="1" applyAlignment="1">
      <alignment horizontal="center" vertical="center"/>
    </xf>
    <xf numFmtId="231" fontId="19" fillId="0" borderId="210" xfId="25124" applyFont="1" applyBorder="1" applyAlignment="1">
      <alignment horizontal="left" indent="1"/>
    </xf>
    <xf numFmtId="231" fontId="19" fillId="0" borderId="210" xfId="25124" applyFont="1" applyBorder="1" applyAlignment="1">
      <alignment horizontal="center"/>
    </xf>
    <xf numFmtId="0" fontId="19" fillId="119" borderId="210" xfId="47316" applyNumberFormat="1" applyFont="1" applyFill="1" applyBorder="1" applyAlignment="1">
      <alignment horizontal="center"/>
    </xf>
    <xf numFmtId="9" fontId="19" fillId="118" borderId="210" xfId="47310" applyFont="1" applyFill="1" applyBorder="1" applyAlignment="1">
      <alignment horizontal="center" vertical="center"/>
    </xf>
    <xf numFmtId="231" fontId="19" fillId="0" borderId="210" xfId="25124" applyFont="1" applyBorder="1" applyAlignment="1">
      <alignment horizontal="left" indent="2"/>
    </xf>
    <xf numFmtId="231" fontId="19" fillId="0" borderId="210" xfId="25124" applyFont="1" applyBorder="1" applyAlignment="1">
      <alignment horizontal="left" vertical="center" indent="2"/>
    </xf>
    <xf numFmtId="231" fontId="19" fillId="0" borderId="210" xfId="25124" applyFont="1" applyBorder="1" applyAlignment="1">
      <alignment horizontal="center" vertical="center"/>
    </xf>
    <xf numFmtId="0" fontId="19" fillId="119" borderId="210" xfId="47316" applyNumberFormat="1" applyFont="1" applyFill="1" applyBorder="1" applyAlignment="1">
      <alignment horizontal="center" vertical="center"/>
    </xf>
    <xf numFmtId="3" fontId="19" fillId="0" borderId="162" xfId="47316" applyNumberFormat="1" applyFont="1" applyFill="1" applyBorder="1" applyAlignment="1">
      <alignment horizontal="center"/>
    </xf>
    <xf numFmtId="3" fontId="19" fillId="0" borderId="163" xfId="47109" applyNumberFormat="1" applyFont="1" applyFill="1" applyBorder="1" applyAlignment="1">
      <alignment horizontal="center"/>
    </xf>
    <xf numFmtId="3" fontId="19" fillId="0" borderId="162" xfId="47316" applyNumberFormat="1" applyFont="1" applyFill="1" applyBorder="1" applyAlignment="1">
      <alignment horizontal="center" vertical="center"/>
    </xf>
    <xf numFmtId="3" fontId="19" fillId="0" borderId="163" xfId="47109" applyNumberFormat="1" applyFont="1" applyFill="1" applyBorder="1" applyAlignment="1">
      <alignment horizontal="center" vertical="center"/>
    </xf>
    <xf numFmtId="231" fontId="19" fillId="0" borderId="210" xfId="25124" applyFont="1" applyBorder="1" applyAlignment="1">
      <alignment horizontal="left" vertical="center" indent="1"/>
    </xf>
    <xf numFmtId="181" fontId="19" fillId="0" borderId="164" xfId="45402" applyNumberFormat="1" applyFont="1" applyFill="1" applyBorder="1" applyAlignment="1">
      <alignment horizontal="center" vertical="center"/>
    </xf>
    <xf numFmtId="3" fontId="327" fillId="0" borderId="75" xfId="0" applyNumberFormat="1" applyFont="1" applyBorder="1"/>
    <xf numFmtId="3" fontId="327" fillId="116" borderId="75" xfId="0" applyNumberFormat="1" applyFont="1" applyFill="1" applyBorder="1"/>
    <xf numFmtId="229" fontId="274" fillId="0" borderId="216" xfId="0" applyNumberFormat="1" applyFont="1" applyBorder="1" applyAlignment="1">
      <alignment horizontal="center" vertical="center"/>
    </xf>
    <xf numFmtId="181" fontId="343" fillId="119" borderId="211" xfId="47310" applyNumberFormat="1" applyFont="1" applyFill="1" applyBorder="1" applyAlignment="1">
      <alignment vertical="center" wrapText="1" readingOrder="1"/>
    </xf>
    <xf numFmtId="181" fontId="182" fillId="119" borderId="212" xfId="47310" applyNumberFormat="1" applyFont="1" applyFill="1" applyBorder="1" applyAlignment="1">
      <alignment horizontal="center" vertical="center" wrapText="1" readingOrder="1"/>
    </xf>
    <xf numFmtId="229" fontId="344" fillId="119" borderId="213" xfId="0" applyNumberFormat="1" applyFont="1" applyFill="1" applyBorder="1" applyAlignment="1">
      <alignment horizontal="center" vertical="center"/>
    </xf>
    <xf numFmtId="181" fontId="343" fillId="119" borderId="214" xfId="47310" applyNumberFormat="1" applyFont="1" applyFill="1" applyBorder="1" applyAlignment="1">
      <alignment vertical="center" wrapText="1" readingOrder="1"/>
    </xf>
    <xf numFmtId="181" fontId="182" fillId="119" borderId="215" xfId="47310" applyNumberFormat="1" applyFont="1" applyFill="1" applyBorder="1" applyAlignment="1">
      <alignment horizontal="center" vertical="center" wrapText="1" readingOrder="1"/>
    </xf>
    <xf numFmtId="229" fontId="344" fillId="119" borderId="216" xfId="0" applyNumberFormat="1" applyFont="1" applyFill="1" applyBorder="1" applyAlignment="1">
      <alignment horizontal="center" vertical="center"/>
    </xf>
    <xf numFmtId="1" fontId="284" fillId="0" borderId="0" xfId="0" applyNumberFormat="1" applyFont="1" applyAlignment="1">
      <alignment horizontal="left"/>
    </xf>
    <xf numFmtId="1" fontId="284" fillId="0" borderId="0" xfId="0" applyNumberFormat="1" applyFont="1" applyAlignment="1">
      <alignment horizontal="right"/>
    </xf>
    <xf numFmtId="351" fontId="0" fillId="0" borderId="0" xfId="0" applyNumberFormat="1"/>
    <xf numFmtId="181" fontId="0" fillId="0" borderId="0" xfId="47310" applyNumberFormat="1" applyFont="1" applyAlignment="1">
      <alignment horizontal="center"/>
    </xf>
    <xf numFmtId="0" fontId="324" fillId="0" borderId="33" xfId="47311" applyFont="1" applyBorder="1" applyAlignment="1">
      <alignment horizontal="center" vertical="center"/>
    </xf>
    <xf numFmtId="9" fontId="346" fillId="0" borderId="0" xfId="47282" applyFont="1" applyFill="1" applyBorder="1" applyAlignment="1">
      <alignment horizontal="center" vertical="center" textRotation="90"/>
    </xf>
    <xf numFmtId="243" fontId="324" fillId="0" borderId="33" xfId="47311" applyNumberFormat="1" applyFont="1" applyBorder="1" applyAlignment="1">
      <alignment horizontal="center" vertical="center"/>
    </xf>
    <xf numFmtId="0" fontId="324" fillId="0" borderId="0" xfId="47283" applyFont="1"/>
    <xf numFmtId="3" fontId="327" fillId="0" borderId="33" xfId="0" applyNumberFormat="1" applyFont="1" applyBorder="1"/>
    <xf numFmtId="349" fontId="345" fillId="0" borderId="0" xfId="0" applyNumberFormat="1" applyFont="1" applyAlignment="1">
      <alignment horizontal="centerContinuous"/>
    </xf>
    <xf numFmtId="349" fontId="345" fillId="0" borderId="0" xfId="0" applyNumberFormat="1" applyFont="1" applyAlignment="1">
      <alignment horizontal="center"/>
    </xf>
    <xf numFmtId="349" fontId="332" fillId="0" borderId="0" xfId="0" applyNumberFormat="1" applyFont="1" applyAlignment="1">
      <alignment horizontal="center" vertical="center" wrapText="1"/>
    </xf>
    <xf numFmtId="349" fontId="345" fillId="0" borderId="79" xfId="0" applyNumberFormat="1" applyFont="1" applyBorder="1" applyAlignment="1">
      <alignment horizontal="center"/>
    </xf>
    <xf numFmtId="349" fontId="331" fillId="3" borderId="114" xfId="0" applyNumberFormat="1" applyFont="1" applyFill="1" applyBorder="1" applyAlignment="1">
      <alignment horizontal="center" vertical="center" wrapText="1"/>
    </xf>
    <xf numFmtId="349" fontId="16" fillId="122" borderId="151" xfId="0" applyNumberFormat="1" applyFont="1" applyFill="1" applyBorder="1" applyAlignment="1">
      <alignment horizontal="center"/>
    </xf>
    <xf numFmtId="349" fontId="332" fillId="124" borderId="151" xfId="0" applyNumberFormat="1" applyFont="1" applyFill="1" applyBorder="1" applyAlignment="1">
      <alignment horizontal="center"/>
    </xf>
    <xf numFmtId="349" fontId="332" fillId="122" borderId="151" xfId="0" applyNumberFormat="1" applyFont="1" applyFill="1" applyBorder="1" applyAlignment="1">
      <alignment horizontal="center"/>
    </xf>
    <xf numFmtId="349" fontId="330" fillId="0" borderId="151" xfId="0" applyNumberFormat="1" applyFont="1" applyBorder="1" applyAlignment="1">
      <alignment horizontal="center"/>
    </xf>
    <xf numFmtId="349" fontId="331" fillId="125" borderId="151" xfId="0" applyNumberFormat="1" applyFont="1" applyFill="1" applyBorder="1" applyAlignment="1">
      <alignment horizontal="center"/>
    </xf>
    <xf numFmtId="349" fontId="331" fillId="126" borderId="151" xfId="0" applyNumberFormat="1" applyFont="1" applyFill="1" applyBorder="1" applyAlignment="1">
      <alignment horizontal="center"/>
    </xf>
    <xf numFmtId="243" fontId="311" fillId="0" borderId="0" xfId="47283" applyNumberFormat="1" applyFont="1"/>
    <xf numFmtId="9" fontId="311" fillId="0" borderId="0" xfId="47310" applyFont="1"/>
    <xf numFmtId="3" fontId="324" fillId="0" borderId="75" xfId="47311" applyNumberFormat="1" applyFont="1" applyBorder="1" applyAlignment="1">
      <alignment horizontal="center" vertical="center"/>
    </xf>
    <xf numFmtId="243" fontId="324" fillId="0" borderId="75" xfId="47311" applyNumberFormat="1" applyFont="1" applyBorder="1" applyAlignment="1">
      <alignment horizontal="center" vertical="center"/>
    </xf>
    <xf numFmtId="3" fontId="324" fillId="0" borderId="76" xfId="47311" applyNumberFormat="1" applyFont="1" applyBorder="1" applyAlignment="1">
      <alignment horizontal="center" vertical="center"/>
    </xf>
    <xf numFmtId="3" fontId="57" fillId="0" borderId="76" xfId="0" applyNumberFormat="1" applyFont="1" applyBorder="1"/>
    <xf numFmtId="3" fontId="57" fillId="116" borderId="76" xfId="0" applyNumberFormat="1" applyFont="1" applyFill="1" applyBorder="1"/>
    <xf numFmtId="349" fontId="330" fillId="0" borderId="75" xfId="0" applyNumberFormat="1" applyFont="1" applyBorder="1" applyAlignment="1">
      <alignment horizontal="center" vertical="center"/>
    </xf>
    <xf numFmtId="349" fontId="331" fillId="0" borderId="35" xfId="0" applyNumberFormat="1" applyFont="1" applyBorder="1" applyAlignment="1">
      <alignment vertical="center"/>
    </xf>
    <xf numFmtId="181" fontId="331" fillId="0" borderId="33" xfId="0" applyNumberFormat="1" applyFont="1" applyBorder="1" applyAlignment="1">
      <alignment horizontal="center" vertical="center"/>
    </xf>
    <xf numFmtId="3" fontId="331" fillId="0" borderId="33" xfId="0" applyNumberFormat="1" applyFont="1" applyBorder="1" applyAlignment="1">
      <alignment horizontal="center" vertical="center"/>
    </xf>
    <xf numFmtId="231" fontId="19" fillId="0" borderId="222" xfId="25124" applyFont="1" applyBorder="1" applyAlignment="1">
      <alignment horizontal="left"/>
    </xf>
    <xf numFmtId="231" fontId="19" fillId="0" borderId="222" xfId="25124" applyFont="1" applyBorder="1" applyAlignment="1">
      <alignment horizontal="center"/>
    </xf>
    <xf numFmtId="0" fontId="19" fillId="119" borderId="222" xfId="47316" applyNumberFormat="1" applyFont="1" applyFill="1" applyBorder="1" applyAlignment="1">
      <alignment horizontal="center"/>
    </xf>
    <xf numFmtId="0" fontId="19" fillId="119" borderId="223" xfId="47316" applyNumberFormat="1" applyFont="1" applyFill="1" applyBorder="1" applyAlignment="1">
      <alignment horizontal="center"/>
    </xf>
    <xf numFmtId="3" fontId="19" fillId="0" borderId="224" xfId="47316" applyNumberFormat="1" applyFont="1" applyBorder="1" applyAlignment="1">
      <alignment horizontal="center"/>
    </xf>
    <xf numFmtId="3" fontId="19" fillId="0" borderId="172" xfId="0" applyNumberFormat="1" applyFont="1" applyBorder="1" applyAlignment="1">
      <alignment horizontal="center"/>
    </xf>
    <xf numFmtId="3" fontId="19" fillId="0" borderId="172" xfId="47109" applyNumberFormat="1" applyFont="1" applyBorder="1" applyAlignment="1">
      <alignment horizontal="center"/>
    </xf>
    <xf numFmtId="15" fontId="19" fillId="0" borderId="225" xfId="45402" applyNumberFormat="1" applyFont="1" applyBorder="1" applyAlignment="1">
      <alignment horizontal="center"/>
    </xf>
    <xf numFmtId="15" fontId="19" fillId="0" borderId="172" xfId="45402" applyNumberFormat="1" applyFont="1" applyBorder="1" applyAlignment="1">
      <alignment horizontal="center"/>
    </xf>
    <xf numFmtId="15" fontId="313" fillId="121" borderId="226" xfId="45402" applyNumberFormat="1" applyFont="1" applyFill="1" applyBorder="1" applyAlignment="1">
      <alignment horizontal="center"/>
    </xf>
    <xf numFmtId="181" fontId="313" fillId="121" borderId="157" xfId="45402" applyNumberFormat="1" applyFont="1" applyFill="1" applyBorder="1" applyAlignment="1">
      <alignment horizontal="center"/>
    </xf>
    <xf numFmtId="0" fontId="214" fillId="103" borderId="101" xfId="47302" applyFont="1" applyFill="1" applyBorder="1" applyAlignment="1">
      <alignment horizontal="center" vertical="center" wrapText="1"/>
    </xf>
    <xf numFmtId="342" fontId="214" fillId="103" borderId="101" xfId="47303" applyNumberFormat="1" applyFont="1" applyFill="1" applyBorder="1" applyAlignment="1">
      <alignment horizontal="center" vertical="center" wrapText="1"/>
    </xf>
    <xf numFmtId="3" fontId="57" fillId="0" borderId="114" xfId="0" applyNumberFormat="1" applyFont="1" applyBorder="1"/>
    <xf numFmtId="181" fontId="324" fillId="0" borderId="0" xfId="47310" applyNumberFormat="1" applyFont="1" applyAlignment="1">
      <alignment horizontal="center" vertical="center"/>
    </xf>
    <xf numFmtId="231" fontId="214" fillId="103" borderId="227" xfId="0" applyFont="1" applyFill="1" applyBorder="1" applyAlignment="1">
      <alignment vertical="center" readingOrder="1"/>
    </xf>
    <xf numFmtId="181" fontId="19" fillId="0" borderId="161" xfId="47310" applyNumberFormat="1" applyFont="1" applyFill="1" applyBorder="1" applyAlignment="1">
      <alignment horizontal="center" vertical="center"/>
    </xf>
    <xf numFmtId="181" fontId="324" fillId="0" borderId="0" xfId="47310" applyNumberFormat="1" applyFont="1" applyBorder="1" applyAlignment="1">
      <alignment horizontal="center" vertical="center"/>
    </xf>
    <xf numFmtId="347" fontId="316" fillId="127" borderId="0" xfId="47283" applyNumberFormat="1" applyFont="1" applyFill="1" applyAlignment="1">
      <alignment horizontal="center"/>
    </xf>
    <xf numFmtId="181" fontId="313" fillId="0" borderId="0" xfId="47310" applyNumberFormat="1" applyFont="1" applyAlignment="1">
      <alignment horizontal="center"/>
    </xf>
    <xf numFmtId="9" fontId="0" fillId="0" borderId="0" xfId="47310" applyFont="1" applyAlignment="1">
      <alignment horizontal="center"/>
    </xf>
    <xf numFmtId="184" fontId="19" fillId="0" borderId="166" xfId="45402" applyNumberFormat="1" applyFont="1" applyBorder="1" applyAlignment="1">
      <alignment horizontal="center"/>
    </xf>
    <xf numFmtId="184" fontId="16" fillId="120" borderId="202" xfId="47109" applyNumberFormat="1" applyFont="1" applyFill="1" applyBorder="1" applyAlignment="1">
      <alignment horizontal="center" vertical="center"/>
    </xf>
    <xf numFmtId="1" fontId="19" fillId="0" borderId="160" xfId="45402" applyNumberFormat="1" applyFont="1" applyFill="1" applyBorder="1" applyAlignment="1">
      <alignment horizontal="center"/>
    </xf>
    <xf numFmtId="181" fontId="19" fillId="0" borderId="160" xfId="45402" applyNumberFormat="1" applyFont="1" applyFill="1" applyBorder="1" applyAlignment="1">
      <alignment horizontal="center" vertical="center"/>
    </xf>
    <xf numFmtId="231" fontId="214" fillId="103" borderId="228" xfId="0" applyFont="1" applyFill="1" applyBorder="1" applyAlignment="1">
      <alignment horizontal="center" vertical="center" wrapText="1" readingOrder="1"/>
    </xf>
    <xf numFmtId="0" fontId="28" fillId="4" borderId="99" xfId="47302" applyFont="1" applyFill="1" applyBorder="1" applyAlignment="1">
      <alignment horizontal="center" vertical="center"/>
    </xf>
    <xf numFmtId="0" fontId="43" fillId="4" borderId="99" xfId="47302" applyFont="1" applyFill="1" applyBorder="1" applyAlignment="1">
      <alignment horizontal="center" vertical="center"/>
    </xf>
    <xf numFmtId="0" fontId="26" fillId="4" borderId="99" xfId="47302" applyFont="1" applyFill="1" applyBorder="1" applyAlignment="1">
      <alignment vertical="center"/>
    </xf>
    <xf numFmtId="37" fontId="26" fillId="4" borderId="99" xfId="47302" applyNumberFormat="1" applyFont="1" applyFill="1" applyBorder="1" applyAlignment="1">
      <alignment horizontal="center" vertical="center"/>
    </xf>
    <xf numFmtId="342" fontId="26" fillId="4" borderId="99" xfId="47303" applyNumberFormat="1" applyFont="1" applyFill="1" applyBorder="1" applyAlignment="1">
      <alignment horizontal="center" vertical="center"/>
    </xf>
    <xf numFmtId="40" fontId="26" fillId="4" borderId="99" xfId="47303" applyNumberFormat="1" applyFont="1" applyFill="1" applyBorder="1" applyAlignment="1">
      <alignment horizontal="center" vertical="center"/>
    </xf>
    <xf numFmtId="3" fontId="28" fillId="4" borderId="229" xfId="47302" applyNumberFormat="1" applyFont="1" applyFill="1" applyBorder="1" applyAlignment="1">
      <alignment horizontal="justify" vertical="center" wrapText="1"/>
    </xf>
    <xf numFmtId="3" fontId="19" fillId="0" borderId="163" xfId="45402" applyNumberFormat="1" applyFont="1" applyFill="1" applyBorder="1" applyAlignment="1">
      <alignment horizontal="center"/>
    </xf>
    <xf numFmtId="182" fontId="16" fillId="117" borderId="231" xfId="45402" applyNumberFormat="1" applyFont="1" applyFill="1" applyBorder="1" applyAlignment="1">
      <alignment horizontal="center" vertical="center" wrapText="1"/>
    </xf>
    <xf numFmtId="182" fontId="16" fillId="117" borderId="74" xfId="45402" applyNumberFormat="1" applyFont="1" applyFill="1" applyBorder="1" applyAlignment="1">
      <alignment horizontal="center" vertical="center" wrapText="1"/>
    </xf>
    <xf numFmtId="182" fontId="16" fillId="117" borderId="232" xfId="45402" applyNumberFormat="1" applyFont="1" applyFill="1" applyBorder="1" applyAlignment="1">
      <alignment horizontal="center" vertical="center" wrapText="1"/>
    </xf>
    <xf numFmtId="231" fontId="19" fillId="0" borderId="210" xfId="25124" applyFont="1" applyBorder="1" applyAlignment="1">
      <alignment horizontal="left" wrapText="1" indent="2"/>
    </xf>
    <xf numFmtId="9" fontId="0" fillId="0" borderId="0" xfId="0" applyNumberFormat="1"/>
    <xf numFmtId="231" fontId="3" fillId="0" borderId="0" xfId="0" applyFont="1"/>
    <xf numFmtId="9" fontId="3" fillId="0" borderId="0" xfId="0" applyNumberFormat="1" applyFont="1"/>
    <xf numFmtId="231" fontId="19" fillId="118" borderId="210" xfId="25124" quotePrefix="1" applyFont="1" applyFill="1" applyBorder="1" applyAlignment="1">
      <alignment horizontal="center" vertical="center"/>
    </xf>
    <xf numFmtId="231" fontId="19" fillId="0" borderId="210" xfId="25124" applyFont="1" applyBorder="1" applyAlignment="1">
      <alignment horizontal="left" vertical="center" wrapText="1" indent="2"/>
    </xf>
    <xf numFmtId="243" fontId="300" fillId="0" borderId="33" xfId="47287" applyNumberFormat="1" applyFont="1" applyFill="1" applyBorder="1" applyAlignment="1">
      <alignment horizontal="center" vertical="center"/>
    </xf>
    <xf numFmtId="231" fontId="19" fillId="118" borderId="220" xfId="25124" applyFont="1" applyFill="1" applyBorder="1" applyAlignment="1">
      <alignment horizontal="center" vertical="center"/>
    </xf>
    <xf numFmtId="231" fontId="19" fillId="0" borderId="220" xfId="25124" applyFont="1" applyBorder="1" applyAlignment="1">
      <alignment horizontal="left" indent="2"/>
    </xf>
    <xf numFmtId="231" fontId="19" fillId="0" borderId="220" xfId="25124" applyFont="1" applyBorder="1" applyAlignment="1">
      <alignment horizontal="center"/>
    </xf>
    <xf numFmtId="0" fontId="19" fillId="119" borderId="220" xfId="47316" applyNumberFormat="1" applyFont="1" applyFill="1" applyBorder="1" applyAlignment="1">
      <alignment horizontal="center"/>
    </xf>
    <xf numFmtId="231" fontId="313" fillId="0" borderId="210" xfId="25124" applyFont="1" applyBorder="1" applyAlignment="1">
      <alignment horizontal="left" indent="1"/>
    </xf>
    <xf numFmtId="231" fontId="19" fillId="0" borderId="210" xfId="25124" applyFont="1" applyBorder="1" applyAlignment="1">
      <alignment horizontal="left"/>
    </xf>
    <xf numFmtId="231" fontId="19" fillId="0" borderId="210" xfId="25124" applyFont="1" applyBorder="1" applyAlignment="1">
      <alignment horizontal="left" vertical="center"/>
    </xf>
    <xf numFmtId="9" fontId="313" fillId="118" borderId="210" xfId="47310" applyFont="1" applyFill="1" applyBorder="1" applyAlignment="1">
      <alignment horizontal="center" vertical="center"/>
    </xf>
    <xf numFmtId="0" fontId="287" fillId="0" borderId="235" xfId="47311" applyFont="1" applyBorder="1"/>
    <xf numFmtId="0" fontId="287" fillId="0" borderId="236" xfId="47311" applyFont="1" applyBorder="1"/>
    <xf numFmtId="0" fontId="28" fillId="4" borderId="210" xfId="47302" applyFont="1" applyFill="1" applyBorder="1" applyAlignment="1">
      <alignment horizontal="center" vertical="center"/>
    </xf>
    <xf numFmtId="0" fontId="43" fillId="4" borderId="210" xfId="47302" applyFont="1" applyFill="1" applyBorder="1" applyAlignment="1">
      <alignment horizontal="center" vertical="center"/>
    </xf>
    <xf numFmtId="0" fontId="26" fillId="4" borderId="210" xfId="47302" applyFont="1" applyFill="1" applyBorder="1" applyAlignment="1">
      <alignment vertical="center"/>
    </xf>
    <xf numFmtId="3" fontId="28" fillId="4" borderId="210" xfId="47302" applyNumberFormat="1" applyFont="1" applyFill="1" applyBorder="1" applyAlignment="1">
      <alignment horizontal="center" vertical="center"/>
    </xf>
    <xf numFmtId="0" fontId="28" fillId="4" borderId="220" xfId="47302" applyFont="1" applyFill="1" applyBorder="1" applyAlignment="1">
      <alignment horizontal="center" vertical="center"/>
    </xf>
    <xf numFmtId="0" fontId="43" fillId="4" borderId="220" xfId="47302" applyFont="1" applyFill="1" applyBorder="1" applyAlignment="1">
      <alignment horizontal="center" vertical="center"/>
    </xf>
    <xf numFmtId="0" fontId="26" fillId="4" borderId="220" xfId="47302" applyFont="1" applyFill="1" applyBorder="1" applyAlignment="1">
      <alignment vertical="center"/>
    </xf>
    <xf numFmtId="3" fontId="28" fillId="4" borderId="220" xfId="47302" applyNumberFormat="1" applyFont="1" applyFill="1" applyBorder="1" applyAlignment="1">
      <alignment horizontal="center" vertical="center"/>
    </xf>
    <xf numFmtId="10" fontId="0" fillId="0" borderId="0" xfId="47310" applyNumberFormat="1" applyFont="1" applyAlignment="1">
      <alignment horizontal="center"/>
    </xf>
    <xf numFmtId="3" fontId="19" fillId="0" borderId="196" xfId="47316" applyNumberFormat="1" applyFont="1" applyBorder="1" applyAlignment="1">
      <alignment horizontal="center"/>
    </xf>
    <xf numFmtId="181" fontId="19" fillId="0" borderId="197" xfId="45402" applyNumberFormat="1" applyFont="1" applyBorder="1" applyAlignment="1">
      <alignment horizontal="center" vertical="center"/>
    </xf>
    <xf numFmtId="181" fontId="19" fillId="0" borderId="198" xfId="45402" applyNumberFormat="1" applyFont="1" applyBorder="1" applyAlignment="1">
      <alignment horizontal="center" vertical="center"/>
    </xf>
    <xf numFmtId="1" fontId="313" fillId="0" borderId="191" xfId="0" applyNumberFormat="1" applyFont="1" applyBorder="1" applyAlignment="1">
      <alignment horizontal="center" vertical="center"/>
    </xf>
    <xf numFmtId="231" fontId="313" fillId="118" borderId="192" xfId="25124" applyFont="1" applyFill="1" applyBorder="1" applyAlignment="1">
      <alignment horizontal="center" vertical="center"/>
    </xf>
    <xf numFmtId="231" fontId="313" fillId="118" borderId="193" xfId="25124" applyFont="1" applyFill="1" applyBorder="1" applyAlignment="1">
      <alignment horizontal="center" vertical="center"/>
    </xf>
    <xf numFmtId="170" fontId="313" fillId="0" borderId="194" xfId="45402" applyFont="1" applyBorder="1" applyAlignment="1">
      <alignment horizontal="center"/>
    </xf>
    <xf numFmtId="231" fontId="313" fillId="0" borderId="192" xfId="25124" applyFont="1" applyBorder="1" applyAlignment="1">
      <alignment horizontal="left"/>
    </xf>
    <xf numFmtId="231" fontId="313" fillId="0" borderId="192" xfId="25124" applyFont="1" applyBorder="1" applyAlignment="1">
      <alignment horizontal="center"/>
    </xf>
    <xf numFmtId="0" fontId="313" fillId="119" borderId="192" xfId="47316" applyNumberFormat="1" applyFont="1" applyFill="1" applyBorder="1" applyAlignment="1">
      <alignment horizontal="center"/>
    </xf>
    <xf numFmtId="0" fontId="313" fillId="119" borderId="195" xfId="47316" applyNumberFormat="1" applyFont="1" applyFill="1" applyBorder="1" applyAlignment="1">
      <alignment horizontal="center"/>
    </xf>
    <xf numFmtId="3" fontId="313" fillId="0" borderId="196" xfId="47316" applyNumberFormat="1" applyFont="1" applyBorder="1" applyAlignment="1">
      <alignment horizontal="center"/>
    </xf>
    <xf numFmtId="3" fontId="313" fillId="0" borderId="197" xfId="0" applyNumberFormat="1" applyFont="1" applyBorder="1" applyAlignment="1">
      <alignment horizontal="center"/>
    </xf>
    <xf numFmtId="3" fontId="313" fillId="0" borderId="197" xfId="47109" applyNumberFormat="1" applyFont="1" applyBorder="1" applyAlignment="1">
      <alignment horizontal="center"/>
    </xf>
    <xf numFmtId="184" fontId="313" fillId="0" borderId="197" xfId="45402" applyNumberFormat="1" applyFont="1" applyBorder="1" applyAlignment="1">
      <alignment horizontal="center"/>
    </xf>
    <xf numFmtId="181" fontId="313" fillId="0" borderId="197" xfId="45402" applyNumberFormat="1" applyFont="1" applyBorder="1" applyAlignment="1">
      <alignment horizontal="center" vertical="center"/>
    </xf>
    <xf numFmtId="181" fontId="313" fillId="0" borderId="198" xfId="45402" applyNumberFormat="1" applyFont="1" applyBorder="1" applyAlignment="1">
      <alignment horizontal="center" vertical="center"/>
    </xf>
    <xf numFmtId="15" fontId="313" fillId="0" borderId="199" xfId="45402" applyNumberFormat="1" applyFont="1" applyBorder="1" applyAlignment="1">
      <alignment horizontal="center"/>
    </xf>
    <xf numFmtId="15" fontId="313" fillId="0" borderId="197" xfId="45402" applyNumberFormat="1" applyFont="1" applyBorder="1" applyAlignment="1">
      <alignment horizontal="center"/>
    </xf>
    <xf numFmtId="15" fontId="313" fillId="0" borderId="200" xfId="45402" applyNumberFormat="1" applyFont="1" applyBorder="1" applyAlignment="1">
      <alignment horizontal="center"/>
    </xf>
    <xf numFmtId="15" fontId="313" fillId="0" borderId="198" xfId="45402" applyNumberFormat="1" applyFont="1" applyBorder="1" applyAlignment="1">
      <alignment horizontal="center"/>
    </xf>
    <xf numFmtId="231" fontId="313" fillId="0" borderId="192" xfId="25124" applyFont="1" applyBorder="1" applyAlignment="1">
      <alignment horizontal="left" indent="1"/>
    </xf>
    <xf numFmtId="181" fontId="313" fillId="121" borderId="234" xfId="45402" applyNumberFormat="1" applyFont="1" applyFill="1" applyBorder="1" applyAlignment="1">
      <alignment horizontal="center"/>
    </xf>
    <xf numFmtId="231" fontId="313" fillId="121" borderId="0" xfId="25124" applyFont="1" applyFill="1" applyAlignment="1">
      <alignment horizontal="center" vertical="center"/>
    </xf>
    <xf numFmtId="1" fontId="0" fillId="0" borderId="15" xfId="0" applyNumberFormat="1" applyBorder="1"/>
    <xf numFmtId="1" fontId="0" fillId="0" borderId="34" xfId="0" applyNumberFormat="1" applyBorder="1" applyAlignment="1">
      <alignment horizontal="center"/>
    </xf>
    <xf numFmtId="349" fontId="330" fillId="0" borderId="104" xfId="0" applyNumberFormat="1" applyFont="1" applyBorder="1" applyAlignment="1">
      <alignment horizontal="center"/>
    </xf>
    <xf numFmtId="348" fontId="19" fillId="0" borderId="33" xfId="47083" applyNumberFormat="1" applyFont="1" applyBorder="1" applyAlignment="1">
      <alignment horizontal="center" vertical="center" textRotation="90"/>
    </xf>
    <xf numFmtId="3" fontId="304" fillId="0" borderId="33" xfId="47311" applyNumberFormat="1" applyFont="1" applyBorder="1" applyAlignment="1">
      <alignment horizontal="left" vertical="center"/>
    </xf>
    <xf numFmtId="3" fontId="304" fillId="0" borderId="33" xfId="47311" applyNumberFormat="1" applyFont="1" applyBorder="1" applyAlignment="1">
      <alignment horizontal="center" vertical="center"/>
    </xf>
    <xf numFmtId="1" fontId="304" fillId="0" borderId="33" xfId="47311" applyNumberFormat="1" applyFont="1" applyBorder="1" applyAlignment="1">
      <alignment horizontal="left" vertical="center"/>
    </xf>
    <xf numFmtId="1" fontId="304" fillId="0" borderId="33" xfId="47311" applyNumberFormat="1" applyFont="1" applyBorder="1" applyAlignment="1">
      <alignment horizontal="center" vertical="center"/>
    </xf>
    <xf numFmtId="3" fontId="347" fillId="0" borderId="0" xfId="0" applyNumberFormat="1" applyFont="1"/>
    <xf numFmtId="243" fontId="301" fillId="109" borderId="33" xfId="47287" applyNumberFormat="1" applyFont="1" applyFill="1" applyBorder="1" applyAlignment="1">
      <alignment horizontal="left" vertical="center"/>
    </xf>
    <xf numFmtId="3" fontId="304" fillId="109" borderId="33" xfId="47287" applyNumberFormat="1" applyFont="1" applyFill="1" applyBorder="1" applyAlignment="1">
      <alignment horizontal="center" vertical="center"/>
    </xf>
    <xf numFmtId="1" fontId="300" fillId="109" borderId="33" xfId="47287" applyNumberFormat="1" applyFont="1" applyFill="1" applyBorder="1" applyAlignment="1">
      <alignment horizontal="left" vertical="center"/>
    </xf>
    <xf numFmtId="1" fontId="304" fillId="109" borderId="33" xfId="47287" applyNumberFormat="1" applyFont="1" applyFill="1" applyBorder="1" applyAlignment="1">
      <alignment horizontal="center" vertical="center"/>
    </xf>
    <xf numFmtId="1" fontId="300" fillId="109" borderId="33" xfId="47287" applyNumberFormat="1" applyFont="1" applyFill="1" applyBorder="1" applyAlignment="1">
      <alignment horizontal="center" vertical="center"/>
    </xf>
    <xf numFmtId="3" fontId="4" fillId="0" borderId="0" xfId="0" applyNumberFormat="1" applyFont="1"/>
    <xf numFmtId="1" fontId="4" fillId="0" borderId="0" xfId="0" applyNumberFormat="1" applyFont="1"/>
    <xf numFmtId="243" fontId="0" fillId="0" borderId="0" xfId="0" applyNumberFormat="1"/>
    <xf numFmtId="0" fontId="340" fillId="109" borderId="0" xfId="47311" applyFont="1" applyFill="1" applyAlignment="1">
      <alignment horizontal="left" indent="7"/>
    </xf>
    <xf numFmtId="0" fontId="348" fillId="109" borderId="33" xfId="47311" applyFont="1" applyFill="1" applyBorder="1" applyAlignment="1">
      <alignment horizontal="left" vertical="center"/>
    </xf>
    <xf numFmtId="0" fontId="349" fillId="109" borderId="33" xfId="47311" applyFont="1" applyFill="1" applyBorder="1" applyAlignment="1">
      <alignment horizontal="left" vertical="center"/>
    </xf>
    <xf numFmtId="243" fontId="311" fillId="109" borderId="33" xfId="47287" applyNumberFormat="1" applyFont="1" applyFill="1" applyBorder="1" applyAlignment="1">
      <alignment horizontal="center" vertical="center"/>
    </xf>
    <xf numFmtId="3" fontId="287" fillId="109" borderId="0" xfId="47287" applyNumberFormat="1" applyFont="1" applyFill="1" applyBorder="1" applyAlignment="1">
      <alignment horizontal="center" vertical="center"/>
    </xf>
    <xf numFmtId="0" fontId="350" fillId="109" borderId="33" xfId="47311" applyFont="1" applyFill="1" applyBorder="1" applyAlignment="1">
      <alignment horizontal="left" vertical="center"/>
    </xf>
    <xf numFmtId="0" fontId="306" fillId="109" borderId="98" xfId="47311" applyFont="1" applyFill="1" applyBorder="1" applyAlignment="1">
      <alignment horizontal="left" vertical="center"/>
    </xf>
    <xf numFmtId="243" fontId="306" fillId="109" borderId="98" xfId="47282" applyNumberFormat="1" applyFont="1" applyFill="1" applyBorder="1" applyAlignment="1">
      <alignment horizontal="center" vertical="center"/>
    </xf>
    <xf numFmtId="243" fontId="351" fillId="109" borderId="98" xfId="47282" applyNumberFormat="1" applyFont="1" applyFill="1" applyBorder="1" applyAlignment="1">
      <alignment horizontal="center" vertical="center"/>
    </xf>
    <xf numFmtId="243" fontId="306" fillId="109" borderId="0" xfId="47282" applyNumberFormat="1" applyFont="1" applyFill="1" applyBorder="1" applyAlignment="1">
      <alignment horizontal="center" vertical="center"/>
    </xf>
    <xf numFmtId="0" fontId="306" fillId="109" borderId="0" xfId="47311" applyFont="1" applyFill="1" applyAlignment="1">
      <alignment horizontal="left" vertical="center"/>
    </xf>
    <xf numFmtId="243" fontId="304" fillId="109" borderId="0" xfId="47282" applyNumberFormat="1" applyFont="1" applyFill="1" applyBorder="1" applyAlignment="1">
      <alignment horizontal="center" vertical="center"/>
    </xf>
    <xf numFmtId="0" fontId="307" fillId="109" borderId="0" xfId="47311" applyFont="1" applyFill="1" applyAlignment="1">
      <alignment horizontal="left" vertical="center"/>
    </xf>
    <xf numFmtId="243" fontId="307" fillId="109" borderId="0" xfId="47282" applyNumberFormat="1" applyFont="1" applyFill="1" applyBorder="1" applyAlignment="1">
      <alignment horizontal="center" vertical="center"/>
    </xf>
    <xf numFmtId="3" fontId="308" fillId="109" borderId="0" xfId="47282" applyNumberFormat="1" applyFont="1" applyFill="1" applyBorder="1" applyAlignment="1">
      <alignment horizontal="center" vertical="center"/>
    </xf>
    <xf numFmtId="243" fontId="309" fillId="109" borderId="0" xfId="47282" applyNumberFormat="1" applyFont="1" applyFill="1" applyBorder="1" applyAlignment="1">
      <alignment horizontal="center" vertical="center"/>
    </xf>
    <xf numFmtId="9" fontId="352" fillId="0" borderId="0" xfId="47282" applyFont="1" applyFill="1" applyBorder="1" applyAlignment="1">
      <alignment vertical="center"/>
    </xf>
    <xf numFmtId="15" fontId="316" fillId="0" borderId="0" xfId="47083" applyNumberFormat="1" applyFont="1" applyAlignment="1">
      <alignment vertical="center"/>
    </xf>
    <xf numFmtId="15" fontId="316" fillId="127" borderId="0" xfId="47083" applyNumberFormat="1" applyFont="1" applyFill="1" applyAlignment="1">
      <alignment vertical="center"/>
    </xf>
    <xf numFmtId="0" fontId="352" fillId="0" borderId="0" xfId="47283" applyFont="1" applyAlignment="1">
      <alignment vertical="center"/>
    </xf>
    <xf numFmtId="9" fontId="324" fillId="0" borderId="0" xfId="47282" applyFont="1" applyFill="1" applyBorder="1" applyAlignment="1"/>
    <xf numFmtId="0" fontId="324" fillId="0" borderId="0" xfId="47283" applyFont="1" applyAlignment="1">
      <alignment horizontal="center"/>
    </xf>
    <xf numFmtId="3" fontId="324" fillId="0" borderId="0" xfId="47283" applyNumberFormat="1" applyFont="1"/>
    <xf numFmtId="243" fontId="324" fillId="0" borderId="0" xfId="47283" applyNumberFormat="1" applyFont="1"/>
    <xf numFmtId="0" fontId="19" fillId="0" borderId="0" xfId="47283" applyFont="1"/>
    <xf numFmtId="243" fontId="19" fillId="0" borderId="0" xfId="47283" applyNumberFormat="1" applyFont="1"/>
    <xf numFmtId="0" fontId="19" fillId="0" borderId="0" xfId="47283" applyFont="1" applyAlignment="1">
      <alignment horizontal="center"/>
    </xf>
    <xf numFmtId="181" fontId="19" fillId="0" borderId="0" xfId="47288" applyNumberFormat="1" applyFont="1"/>
    <xf numFmtId="10" fontId="19" fillId="0" borderId="0" xfId="47288" applyNumberFormat="1" applyFont="1"/>
    <xf numFmtId="0" fontId="346" fillId="0" borderId="0" xfId="47283" applyFont="1"/>
    <xf numFmtId="16" fontId="324" fillId="0" borderId="0" xfId="0" applyNumberFormat="1" applyFont="1"/>
    <xf numFmtId="231" fontId="324" fillId="0" borderId="0" xfId="0" applyFont="1"/>
    <xf numFmtId="345" fontId="57" fillId="115" borderId="33" xfId="0" applyNumberFormat="1" applyFont="1" applyFill="1" applyBorder="1" applyAlignment="1">
      <alignment horizontal="center" vertical="center"/>
    </xf>
    <xf numFmtId="348" fontId="346" fillId="115" borderId="33" xfId="0" applyNumberFormat="1" applyFont="1" applyFill="1" applyBorder="1" applyAlignment="1">
      <alignment horizontal="center"/>
    </xf>
    <xf numFmtId="348" fontId="346" fillId="115" borderId="75" xfId="0" applyNumberFormat="1" applyFont="1" applyFill="1" applyBorder="1" applyAlignment="1">
      <alignment horizontal="center"/>
    </xf>
    <xf numFmtId="348" fontId="346" fillId="115" borderId="76" xfId="0" applyNumberFormat="1" applyFont="1" applyFill="1" applyBorder="1" applyAlignment="1">
      <alignment horizontal="center"/>
    </xf>
    <xf numFmtId="182" fontId="324" fillId="0" borderId="0" xfId="0" applyNumberFormat="1" applyFont="1"/>
    <xf numFmtId="231" fontId="324" fillId="0" borderId="98" xfId="0" applyFont="1" applyBorder="1"/>
    <xf numFmtId="231" fontId="324" fillId="0" borderId="79" xfId="0" applyFont="1" applyBorder="1"/>
    <xf numFmtId="170" fontId="324" fillId="0" borderId="0" xfId="47283" applyNumberFormat="1" applyFont="1"/>
    <xf numFmtId="9" fontId="324" fillId="0" borderId="0" xfId="47109" applyFont="1"/>
    <xf numFmtId="0" fontId="324" fillId="0" borderId="98" xfId="47283" applyFont="1" applyBorder="1"/>
    <xf numFmtId="0" fontId="352" fillId="0" borderId="0" xfId="47283" applyFont="1"/>
    <xf numFmtId="0" fontId="299" fillId="0" borderId="0" xfId="47283" applyFont="1"/>
    <xf numFmtId="182" fontId="19" fillId="0" borderId="0" xfId="0" applyNumberFormat="1" applyFont="1"/>
    <xf numFmtId="0" fontId="16" fillId="129" borderId="0" xfId="47283" applyFont="1" applyFill="1"/>
    <xf numFmtId="348" fontId="324" fillId="0" borderId="0" xfId="0" applyNumberFormat="1" applyFont="1"/>
    <xf numFmtId="348" fontId="324" fillId="2" borderId="0" xfId="0" applyNumberFormat="1" applyFont="1" applyFill="1"/>
    <xf numFmtId="15" fontId="324" fillId="0" borderId="0" xfId="47283" applyNumberFormat="1" applyFont="1"/>
    <xf numFmtId="181" fontId="324" fillId="0" borderId="0" xfId="47283" applyNumberFormat="1" applyFont="1"/>
    <xf numFmtId="0" fontId="353" fillId="0" borderId="0" xfId="47283" applyFont="1"/>
    <xf numFmtId="0" fontId="354" fillId="122" borderId="0" xfId="47283" applyFont="1" applyFill="1"/>
    <xf numFmtId="0" fontId="355" fillId="122" borderId="0" xfId="47283" applyFont="1" applyFill="1"/>
    <xf numFmtId="0" fontId="353" fillId="122" borderId="0" xfId="47283" applyFont="1" applyFill="1"/>
    <xf numFmtId="0" fontId="352" fillId="122" borderId="0" xfId="47283" applyFont="1" applyFill="1"/>
    <xf numFmtId="0" fontId="353" fillId="122" borderId="0" xfId="47283" applyFont="1" applyFill="1" applyAlignment="1">
      <alignment horizontal="center"/>
    </xf>
    <xf numFmtId="0" fontId="325" fillId="0" borderId="0" xfId="47283" applyFont="1" applyAlignment="1">
      <alignment horizontal="right"/>
    </xf>
    <xf numFmtId="181" fontId="352" fillId="0" borderId="0" xfId="47283" applyNumberFormat="1" applyFont="1"/>
    <xf numFmtId="0" fontId="352" fillId="0" borderId="0" xfId="47283" applyFont="1" applyAlignment="1">
      <alignment horizontal="center"/>
    </xf>
    <xf numFmtId="0" fontId="324" fillId="0" borderId="221" xfId="47283" applyFont="1" applyBorder="1"/>
    <xf numFmtId="347" fontId="324" fillId="0" borderId="221" xfId="47283" applyNumberFormat="1" applyFont="1" applyBorder="1"/>
    <xf numFmtId="347" fontId="324" fillId="0" borderId="0" xfId="47283" applyNumberFormat="1" applyFont="1"/>
    <xf numFmtId="0" fontId="324" fillId="0" borderId="221" xfId="47283" applyFont="1" applyBorder="1" applyAlignment="1">
      <alignment horizontal="center"/>
    </xf>
    <xf numFmtId="0" fontId="352" fillId="0" borderId="221" xfId="47283" applyFont="1" applyBorder="1" applyAlignment="1">
      <alignment horizontal="center"/>
    </xf>
    <xf numFmtId="347" fontId="324" fillId="0" borderId="0" xfId="47283" applyNumberFormat="1" applyFont="1" applyAlignment="1">
      <alignment horizontal="center" vertical="center"/>
    </xf>
    <xf numFmtId="0" fontId="330" fillId="0" borderId="0" xfId="47283" applyFont="1" applyAlignment="1">
      <alignment horizontal="center" vertical="center"/>
    </xf>
    <xf numFmtId="1" fontId="19" fillId="0" borderId="163" xfId="45402" applyNumberFormat="1" applyFont="1" applyFill="1" applyBorder="1" applyAlignment="1">
      <alignment horizontal="center" vertical="center"/>
    </xf>
    <xf numFmtId="15" fontId="21" fillId="4" borderId="33" xfId="0" applyNumberFormat="1" applyFont="1" applyFill="1" applyBorder="1" applyAlignment="1">
      <alignment horizontal="center" vertical="center" wrapText="1" readingOrder="1"/>
    </xf>
    <xf numFmtId="349" fontId="0" fillId="0" borderId="33" xfId="0" applyNumberFormat="1" applyBorder="1" applyAlignment="1">
      <alignment horizontal="center" vertical="center" wrapText="1"/>
    </xf>
    <xf numFmtId="349" fontId="0" fillId="0" borderId="33" xfId="0" applyNumberFormat="1" applyBorder="1" applyAlignment="1">
      <alignment horizontal="left" vertical="center" wrapText="1"/>
    </xf>
    <xf numFmtId="347" fontId="0" fillId="0" borderId="33" xfId="0" applyNumberFormat="1" applyBorder="1" applyAlignment="1">
      <alignment horizontal="center" vertical="center" wrapText="1"/>
    </xf>
    <xf numFmtId="0" fontId="330" fillId="0" borderId="0" xfId="47283" applyFont="1" applyAlignment="1">
      <alignment horizontal="center"/>
    </xf>
    <xf numFmtId="0" fontId="313" fillId="2" borderId="0" xfId="47283" applyFont="1" applyFill="1"/>
    <xf numFmtId="0" fontId="19" fillId="2" borderId="0" xfId="47283" applyFont="1" applyFill="1"/>
    <xf numFmtId="181" fontId="324" fillId="0" borderId="0" xfId="47310" applyNumberFormat="1" applyFont="1"/>
    <xf numFmtId="349" fontId="0" fillId="0" borderId="0" xfId="0" applyNumberFormat="1" applyAlignment="1">
      <alignment horizontal="center"/>
    </xf>
    <xf numFmtId="3" fontId="356" fillId="0" borderId="0" xfId="0" applyNumberFormat="1" applyFont="1" applyAlignment="1">
      <alignment horizontal="left" vertical="center"/>
    </xf>
    <xf numFmtId="3" fontId="357" fillId="0" borderId="0" xfId="0" applyNumberFormat="1" applyFont="1" applyAlignment="1">
      <alignment horizontal="left" vertical="center"/>
    </xf>
    <xf numFmtId="9" fontId="356" fillId="0" borderId="0" xfId="47310" applyFont="1" applyFill="1" applyAlignment="1">
      <alignment horizontal="left" vertical="center"/>
    </xf>
    <xf numFmtId="9" fontId="357" fillId="0" borderId="0" xfId="47310" applyFont="1" applyFill="1" applyAlignment="1">
      <alignment horizontal="left" vertical="center"/>
    </xf>
    <xf numFmtId="9" fontId="357" fillId="0" borderId="0" xfId="47310" applyFont="1" applyAlignment="1">
      <alignment horizontal="left" vertical="center"/>
    </xf>
    <xf numFmtId="181" fontId="330" fillId="0" borderId="151" xfId="0" applyNumberFormat="1" applyFont="1" applyBorder="1" applyAlignment="1">
      <alignment horizontal="center" vertical="center"/>
    </xf>
    <xf numFmtId="3" fontId="330" fillId="0" borderId="151" xfId="0" applyNumberFormat="1" applyFont="1" applyBorder="1" applyAlignment="1">
      <alignment horizontal="center" vertical="center"/>
    </xf>
    <xf numFmtId="348" fontId="0" fillId="0" borderId="0" xfId="0" applyNumberFormat="1"/>
    <xf numFmtId="243" fontId="0" fillId="0" borderId="0" xfId="0" applyNumberFormat="1" applyAlignment="1">
      <alignment horizontal="center"/>
    </xf>
    <xf numFmtId="348" fontId="0" fillId="0" borderId="0" xfId="0" applyNumberFormat="1" applyAlignment="1">
      <alignment horizontal="center"/>
    </xf>
    <xf numFmtId="349" fontId="16" fillId="122" borderId="33" xfId="0" applyNumberFormat="1" applyFont="1" applyFill="1" applyBorder="1" applyAlignment="1">
      <alignment horizontal="center" vertical="center"/>
    </xf>
    <xf numFmtId="349" fontId="0" fillId="0" borderId="33" xfId="0" applyNumberFormat="1" applyBorder="1" applyAlignment="1">
      <alignment vertical="center" wrapText="1"/>
    </xf>
    <xf numFmtId="243" fontId="304" fillId="0" borderId="33" xfId="47282" applyNumberFormat="1" applyFont="1" applyFill="1" applyBorder="1" applyAlignment="1">
      <alignment horizontal="center" vertical="center"/>
    </xf>
    <xf numFmtId="181" fontId="330" fillId="0" borderId="0" xfId="0" applyNumberFormat="1" applyFont="1" applyAlignment="1">
      <alignment horizontal="center" vertical="center"/>
    </xf>
    <xf numFmtId="181" fontId="331" fillId="3" borderId="114" xfId="0" applyNumberFormat="1" applyFont="1" applyFill="1" applyBorder="1" applyAlignment="1">
      <alignment horizontal="center" vertical="center" wrapText="1"/>
    </xf>
    <xf numFmtId="181" fontId="16" fillId="122" borderId="101" xfId="0" applyNumberFormat="1" applyFont="1" applyFill="1" applyBorder="1" applyAlignment="1">
      <alignment horizontal="center"/>
    </xf>
    <xf numFmtId="181" fontId="332" fillId="124" borderId="101" xfId="0" applyNumberFormat="1" applyFont="1" applyFill="1" applyBorder="1" applyAlignment="1">
      <alignment horizontal="center"/>
    </xf>
    <xf numFmtId="181" fontId="332" fillId="122" borderId="101" xfId="0" applyNumberFormat="1" applyFont="1" applyFill="1" applyBorder="1" applyAlignment="1">
      <alignment horizontal="center"/>
    </xf>
    <xf numFmtId="181" fontId="330" fillId="0" borderId="101" xfId="0" applyNumberFormat="1" applyFont="1" applyBorder="1" applyAlignment="1">
      <alignment horizontal="center"/>
    </xf>
    <xf numFmtId="181" fontId="331" fillId="125" borderId="101" xfId="0" applyNumberFormat="1" applyFont="1" applyFill="1" applyBorder="1" applyAlignment="1">
      <alignment horizontal="center"/>
    </xf>
    <xf numFmtId="181" fontId="331" fillId="126" borderId="101" xfId="0" applyNumberFormat="1" applyFont="1" applyFill="1" applyBorder="1" applyAlignment="1">
      <alignment horizontal="center"/>
    </xf>
    <xf numFmtId="181" fontId="330" fillId="0" borderId="99" xfId="0" applyNumberFormat="1" applyFont="1" applyBorder="1" applyAlignment="1">
      <alignment horizontal="center"/>
    </xf>
    <xf numFmtId="15" fontId="316" fillId="2" borderId="0" xfId="47083" applyNumberFormat="1" applyFont="1" applyFill="1" applyAlignment="1">
      <alignment vertical="center"/>
    </xf>
    <xf numFmtId="0" fontId="324" fillId="2" borderId="0" xfId="47283" applyFont="1" applyFill="1"/>
    <xf numFmtId="348" fontId="0" fillId="0" borderId="33" xfId="0" applyNumberFormat="1" applyBorder="1"/>
    <xf numFmtId="348" fontId="0" fillId="0" borderId="33" xfId="0" applyNumberFormat="1" applyBorder="1" applyAlignment="1">
      <alignment horizontal="center"/>
    </xf>
    <xf numFmtId="243" fontId="0" fillId="2" borderId="33" xfId="0" applyNumberFormat="1" applyFill="1" applyBorder="1"/>
    <xf numFmtId="243" fontId="0" fillId="2" borderId="33" xfId="0" applyNumberFormat="1" applyFill="1" applyBorder="1" applyAlignment="1">
      <alignment horizontal="center"/>
    </xf>
    <xf numFmtId="243" fontId="0" fillId="0" borderId="33" xfId="0" applyNumberFormat="1" applyBorder="1"/>
    <xf numFmtId="243" fontId="0" fillId="0" borderId="33" xfId="0" applyNumberFormat="1" applyBorder="1" applyAlignment="1">
      <alignment horizontal="center"/>
    </xf>
    <xf numFmtId="3" fontId="0" fillId="0" borderId="3" xfId="0" applyNumberFormat="1" applyBorder="1"/>
    <xf numFmtId="3" fontId="19" fillId="0" borderId="0" xfId="0" applyNumberFormat="1" applyFont="1"/>
    <xf numFmtId="3" fontId="19" fillId="0" borderId="0" xfId="47310" applyNumberFormat="1" applyFont="1"/>
    <xf numFmtId="9" fontId="347" fillId="0" borderId="0" xfId="47310" applyFont="1"/>
    <xf numFmtId="3" fontId="324" fillId="2" borderId="33" xfId="47311" applyNumberFormat="1" applyFont="1" applyFill="1" applyBorder="1" applyAlignment="1">
      <alignment horizontal="center" vertical="center"/>
    </xf>
    <xf numFmtId="352" fontId="0" fillId="0" borderId="0" xfId="0" applyNumberFormat="1"/>
    <xf numFmtId="350" fontId="358" fillId="0" borderId="0" xfId="0" applyNumberFormat="1" applyFont="1"/>
    <xf numFmtId="350" fontId="359" fillId="0" borderId="0" xfId="0" applyNumberFormat="1" applyFont="1" applyAlignment="1">
      <alignment vertical="center" wrapText="1"/>
    </xf>
    <xf numFmtId="349" fontId="330" fillId="0" borderId="0" xfId="0" applyNumberFormat="1" applyFont="1" applyAlignment="1">
      <alignment horizontal="left" vertical="center"/>
    </xf>
    <xf numFmtId="348" fontId="322" fillId="103" borderId="0" xfId="47083" applyNumberFormat="1" applyFont="1" applyFill="1" applyAlignment="1">
      <alignment horizontal="center" vertical="center"/>
    </xf>
    <xf numFmtId="231" fontId="313" fillId="121" borderId="104" xfId="25124" applyFont="1" applyFill="1" applyBorder="1" applyAlignment="1">
      <alignment horizontal="center" vertical="center"/>
    </xf>
    <xf numFmtId="0" fontId="291" fillId="112" borderId="104" xfId="47311" applyFont="1" applyFill="1" applyBorder="1"/>
    <xf numFmtId="0" fontId="295" fillId="0" borderId="104" xfId="47286" applyFont="1" applyBorder="1" applyAlignment="1">
      <alignment horizontal="left" vertical="center" wrapText="1"/>
    </xf>
    <xf numFmtId="0" fontId="287" fillId="0" borderId="104" xfId="47311" applyFont="1" applyBorder="1"/>
    <xf numFmtId="3" fontId="296" fillId="0" borderId="104" xfId="12547" applyNumberFormat="1" applyFont="1" applyFill="1" applyBorder="1" applyAlignment="1">
      <alignment horizontal="center" vertical="center"/>
    </xf>
    <xf numFmtId="184" fontId="298" fillId="0" borderId="104" xfId="47285" applyNumberFormat="1" applyFont="1" applyFill="1" applyBorder="1" applyAlignment="1">
      <alignment horizontal="center" vertical="center"/>
    </xf>
    <xf numFmtId="3" fontId="287" fillId="109" borderId="104" xfId="47287" applyNumberFormat="1" applyFont="1" applyFill="1" applyBorder="1" applyAlignment="1">
      <alignment horizontal="center" vertical="center"/>
    </xf>
    <xf numFmtId="345" fontId="57" fillId="0" borderId="104" xfId="0" applyNumberFormat="1" applyFont="1" applyBorder="1" applyAlignment="1">
      <alignment horizontal="left" vertical="center"/>
    </xf>
    <xf numFmtId="348" fontId="346" fillId="115" borderId="104" xfId="0" applyNumberFormat="1" applyFont="1" applyFill="1" applyBorder="1" applyAlignment="1">
      <alignment horizontal="center"/>
    </xf>
    <xf numFmtId="0" fontId="214" fillId="103" borderId="104" xfId="47302" applyFont="1" applyFill="1" applyBorder="1" applyAlignment="1">
      <alignment horizontal="center" vertical="center"/>
    </xf>
    <xf numFmtId="175" fontId="214" fillId="103" borderId="104" xfId="47302" applyNumberFormat="1" applyFont="1" applyFill="1" applyBorder="1" applyAlignment="1">
      <alignment horizontal="center" vertical="center"/>
    </xf>
    <xf numFmtId="0" fontId="28" fillId="4" borderId="104" xfId="47302" applyFont="1" applyFill="1" applyBorder="1" applyAlignment="1">
      <alignment horizontal="center" vertical="center"/>
    </xf>
    <xf numFmtId="3" fontId="28" fillId="4" borderId="104" xfId="47302" applyNumberFormat="1" applyFont="1" applyFill="1" applyBorder="1" applyAlignment="1">
      <alignment horizontal="justify" vertical="center" wrapText="1"/>
    </xf>
    <xf numFmtId="41" fontId="0" fillId="0" borderId="104" xfId="45623" applyNumberFormat="1" applyFont="1" applyBorder="1"/>
    <xf numFmtId="41" fontId="0" fillId="4" borderId="104" xfId="45623" applyNumberFormat="1" applyFont="1" applyFill="1" applyBorder="1"/>
    <xf numFmtId="182" fontId="0" fillId="3" borderId="104" xfId="45402" applyNumberFormat="1" applyFont="1" applyFill="1" applyBorder="1" applyAlignment="1">
      <alignment horizontal="center"/>
    </xf>
    <xf numFmtId="0" fontId="267" fillId="112" borderId="33" xfId="16889" applyNumberFormat="1" applyFont="1" applyFill="1" applyBorder="1" applyAlignment="1">
      <alignment horizontal="center" vertical="center" wrapText="1"/>
    </xf>
    <xf numFmtId="0" fontId="267" fillId="112" borderId="33" xfId="16889" applyNumberFormat="1" applyFont="1" applyFill="1" applyBorder="1" applyAlignment="1">
      <alignment horizontal="left" vertical="center" wrapText="1"/>
    </xf>
    <xf numFmtId="243" fontId="267" fillId="112" borderId="33" xfId="45402" applyNumberFormat="1" applyFont="1" applyFill="1" applyBorder="1" applyAlignment="1">
      <alignment horizontal="center" vertical="center" wrapText="1"/>
    </xf>
    <xf numFmtId="348" fontId="19" fillId="127" borderId="33" xfId="47083" applyNumberFormat="1" applyFont="1" applyFill="1" applyBorder="1" applyAlignment="1">
      <alignment horizontal="center" vertical="center" textRotation="90"/>
    </xf>
    <xf numFmtId="229" fontId="274" fillId="4" borderId="76" xfId="0" applyNumberFormat="1" applyFont="1" applyFill="1" applyBorder="1" applyAlignment="1">
      <alignment horizontal="center" vertical="center"/>
    </xf>
    <xf numFmtId="350" fontId="360" fillId="0" borderId="0" xfId="0" applyNumberFormat="1" applyFont="1"/>
    <xf numFmtId="0" fontId="28" fillId="4" borderId="141" xfId="47302" applyFont="1" applyFill="1" applyBorder="1" applyAlignment="1">
      <alignment horizontal="center" vertical="center" wrapText="1"/>
    </xf>
    <xf numFmtId="0" fontId="28" fillId="4" borderId="133" xfId="47302" applyFont="1" applyFill="1" applyBorder="1" applyAlignment="1">
      <alignment horizontal="center" vertical="center" wrapText="1"/>
    </xf>
    <xf numFmtId="0" fontId="28" fillId="4" borderId="134" xfId="47302" applyFont="1" applyFill="1" applyBorder="1" applyAlignment="1">
      <alignment horizontal="center" vertical="center" wrapText="1"/>
    </xf>
    <xf numFmtId="0" fontId="28" fillId="4" borderId="133" xfId="47302" applyFont="1" applyFill="1" applyBorder="1" applyAlignment="1">
      <alignment horizontal="left" vertical="center" wrapText="1"/>
    </xf>
    <xf numFmtId="37" fontId="28" fillId="4" borderId="133" xfId="47302" applyNumberFormat="1" applyFont="1" applyFill="1" applyBorder="1" applyAlignment="1">
      <alignment horizontal="center" vertical="center" wrapText="1"/>
    </xf>
    <xf numFmtId="342" fontId="26" fillId="4" borderId="133" xfId="47303" applyNumberFormat="1" applyFont="1" applyFill="1" applyBorder="1" applyAlignment="1">
      <alignment horizontal="center" vertical="center" wrapText="1"/>
    </xf>
    <xf numFmtId="38" fontId="26" fillId="4" borderId="133" xfId="47303" applyNumberFormat="1" applyFont="1" applyFill="1" applyBorder="1" applyAlignment="1">
      <alignment horizontal="center" vertical="center" wrapText="1"/>
    </xf>
    <xf numFmtId="3" fontId="28" fillId="4" borderId="133" xfId="47302" applyNumberFormat="1" applyFont="1" applyFill="1" applyBorder="1" applyAlignment="1">
      <alignment horizontal="left" vertical="center" wrapText="1"/>
    </xf>
    <xf numFmtId="0" fontId="28" fillId="4" borderId="210" xfId="47302" applyFont="1" applyFill="1" applyBorder="1" applyAlignment="1">
      <alignment horizontal="center" vertical="center" wrapText="1"/>
    </xf>
    <xf numFmtId="0" fontId="28" fillId="4" borderId="135" xfId="47302" applyFont="1" applyFill="1" applyBorder="1" applyAlignment="1">
      <alignment horizontal="center" vertical="top" wrapText="1"/>
    </xf>
    <xf numFmtId="0" fontId="28" fillId="4" borderId="135" xfId="47302" applyFont="1" applyFill="1" applyBorder="1" applyAlignment="1">
      <alignment horizontal="center" vertical="center" wrapText="1"/>
    </xf>
    <xf numFmtId="0" fontId="28" fillId="4" borderId="210" xfId="47302" applyFont="1" applyFill="1" applyBorder="1" applyAlignment="1">
      <alignment horizontal="left" vertical="center" wrapText="1"/>
    </xf>
    <xf numFmtId="37" fontId="28" fillId="4" borderId="210" xfId="47302" applyNumberFormat="1" applyFont="1" applyFill="1" applyBorder="1" applyAlignment="1">
      <alignment horizontal="center" vertical="center" wrapText="1"/>
    </xf>
    <xf numFmtId="37" fontId="28" fillId="4" borderId="210" xfId="47302" applyNumberFormat="1" applyFont="1" applyFill="1" applyBorder="1" applyAlignment="1">
      <alignment horizontal="center" vertical="top" wrapText="1"/>
    </xf>
    <xf numFmtId="342" fontId="26" fillId="4" borderId="210" xfId="47303" applyNumberFormat="1" applyFont="1" applyFill="1" applyBorder="1" applyAlignment="1">
      <alignment horizontal="center" vertical="top" wrapText="1"/>
    </xf>
    <xf numFmtId="38" fontId="26" fillId="4" borderId="210" xfId="47303" applyNumberFormat="1" applyFont="1" applyFill="1" applyBorder="1" applyAlignment="1">
      <alignment horizontal="center" vertical="center" wrapText="1"/>
    </xf>
    <xf numFmtId="3" fontId="28" fillId="4" borderId="210" xfId="47302" applyNumberFormat="1" applyFont="1" applyFill="1" applyBorder="1" applyAlignment="1">
      <alignment horizontal="justify" vertical="top" wrapText="1"/>
    </xf>
    <xf numFmtId="3" fontId="28" fillId="4" borderId="210" xfId="47302" applyNumberFormat="1" applyFont="1" applyFill="1" applyBorder="1" applyAlignment="1">
      <alignment horizontal="left" vertical="center" wrapText="1"/>
    </xf>
    <xf numFmtId="0" fontId="28" fillId="4" borderId="145" xfId="47302" applyFont="1" applyFill="1" applyBorder="1" applyAlignment="1">
      <alignment horizontal="center" vertical="center" wrapText="1"/>
    </xf>
    <xf numFmtId="0" fontId="28" fillId="4" borderId="210" xfId="47302" applyFont="1" applyFill="1" applyBorder="1" applyAlignment="1">
      <alignment horizontal="center" vertical="top" wrapText="1"/>
    </xf>
    <xf numFmtId="342" fontId="26" fillId="4" borderId="210" xfId="47303" applyNumberFormat="1" applyFont="1" applyFill="1" applyBorder="1" applyAlignment="1">
      <alignment horizontal="center" vertical="center" wrapText="1"/>
    </xf>
    <xf numFmtId="0" fontId="28" fillId="0" borderId="145" xfId="47302" applyFont="1" applyBorder="1" applyAlignment="1">
      <alignment horizontal="center" vertical="center" wrapText="1"/>
    </xf>
    <xf numFmtId="0" fontId="28" fillId="0" borderId="210" xfId="47302" applyFont="1" applyBorder="1" applyAlignment="1">
      <alignment horizontal="center" vertical="top" wrapText="1"/>
    </xf>
    <xf numFmtId="0" fontId="28" fillId="0" borderId="135" xfId="47302" applyFont="1" applyBorder="1" applyAlignment="1">
      <alignment horizontal="center" vertical="center" wrapText="1"/>
    </xf>
    <xf numFmtId="0" fontId="28" fillId="0" borderId="210" xfId="47302" applyFont="1" applyBorder="1" applyAlignment="1">
      <alignment horizontal="left" vertical="center" wrapText="1"/>
    </xf>
    <xf numFmtId="37" fontId="28" fillId="0" borderId="210" xfId="47302" applyNumberFormat="1" applyFont="1" applyBorder="1" applyAlignment="1">
      <alignment horizontal="center" vertical="center" wrapText="1"/>
    </xf>
    <xf numFmtId="342" fontId="26" fillId="0" borderId="210" xfId="47303" applyNumberFormat="1" applyFont="1" applyFill="1" applyBorder="1" applyAlignment="1">
      <alignment horizontal="center" vertical="center" wrapText="1"/>
    </xf>
    <xf numFmtId="38" fontId="26" fillId="0" borderId="210" xfId="47303" applyNumberFormat="1" applyFont="1" applyFill="1" applyBorder="1" applyAlignment="1">
      <alignment horizontal="center" vertical="center" wrapText="1"/>
    </xf>
    <xf numFmtId="3" fontId="28" fillId="0" borderId="210" xfId="47302" applyNumberFormat="1" applyFont="1" applyBorder="1" applyAlignment="1">
      <alignment horizontal="justify" vertical="top" wrapText="1"/>
    </xf>
    <xf numFmtId="3" fontId="28" fillId="0" borderId="210" xfId="47302" applyNumberFormat="1" applyFont="1" applyBorder="1" applyAlignment="1">
      <alignment horizontal="left" vertical="center" wrapText="1"/>
    </xf>
    <xf numFmtId="342" fontId="26" fillId="0" borderId="210" xfId="47303" applyNumberFormat="1" applyFont="1" applyBorder="1" applyAlignment="1">
      <alignment horizontal="center" vertical="center" wrapText="1"/>
    </xf>
    <xf numFmtId="38" fontId="26" fillId="0" borderId="210" xfId="47303" applyNumberFormat="1" applyFont="1" applyBorder="1" applyAlignment="1">
      <alignment horizontal="center" vertical="center" wrapText="1"/>
    </xf>
    <xf numFmtId="3" fontId="26" fillId="4" borderId="210" xfId="47302" applyNumberFormat="1" applyFont="1" applyFill="1" applyBorder="1" applyAlignment="1">
      <alignment horizontal="justify" vertical="top" wrapText="1"/>
    </xf>
    <xf numFmtId="3" fontId="26" fillId="4" borderId="237" xfId="47302" applyNumberFormat="1" applyFont="1" applyFill="1" applyBorder="1" applyAlignment="1">
      <alignment horizontal="justify" vertical="top" wrapText="1"/>
    </xf>
    <xf numFmtId="181" fontId="332" fillId="122" borderId="151" xfId="0" applyNumberFormat="1" applyFont="1" applyFill="1" applyBorder="1" applyAlignment="1">
      <alignment horizontal="center"/>
    </xf>
    <xf numFmtId="181" fontId="330" fillId="0" borderId="151" xfId="0" applyNumberFormat="1" applyFont="1" applyBorder="1" applyAlignment="1">
      <alignment horizontal="center"/>
    </xf>
    <xf numFmtId="181" fontId="331" fillId="125" borderId="151" xfId="0" applyNumberFormat="1" applyFont="1" applyFill="1" applyBorder="1" applyAlignment="1">
      <alignment horizontal="center"/>
    </xf>
    <xf numFmtId="350" fontId="346" fillId="0" borderId="0" xfId="0" applyNumberFormat="1" applyFont="1" applyAlignment="1">
      <alignment vertical="center" wrapText="1"/>
    </xf>
    <xf numFmtId="350" fontId="324" fillId="0" borderId="0" xfId="0" applyNumberFormat="1" applyFont="1"/>
    <xf numFmtId="181" fontId="330" fillId="0" borderId="107" xfId="0" applyNumberFormat="1" applyFont="1" applyBorder="1" applyAlignment="1">
      <alignment horizontal="center" vertical="center"/>
    </xf>
    <xf numFmtId="181" fontId="330" fillId="0" borderId="100" xfId="0" applyNumberFormat="1" applyFont="1" applyBorder="1" applyAlignment="1">
      <alignment horizontal="center"/>
    </xf>
    <xf numFmtId="181" fontId="331" fillId="0" borderId="73" xfId="0" applyNumberFormat="1" applyFont="1" applyBorder="1" applyAlignment="1">
      <alignment horizontal="left" vertical="center"/>
    </xf>
    <xf numFmtId="231" fontId="313" fillId="0" borderId="0" xfId="0" applyFont="1" applyAlignment="1">
      <alignment horizontal="right"/>
    </xf>
    <xf numFmtId="182" fontId="313" fillId="0" borderId="114" xfId="45402" applyNumberFormat="1" applyFont="1" applyBorder="1"/>
    <xf numFmtId="182" fontId="313" fillId="0" borderId="114" xfId="45402" applyNumberFormat="1" applyFont="1" applyBorder="1" applyAlignment="1">
      <alignment horizontal="center"/>
    </xf>
    <xf numFmtId="182" fontId="3" fillId="3" borderId="33" xfId="45402" applyNumberFormat="1" applyFont="1" applyFill="1" applyBorder="1"/>
    <xf numFmtId="182" fontId="3" fillId="3" borderId="33" xfId="45402" applyNumberFormat="1" applyFont="1" applyFill="1" applyBorder="1" applyAlignment="1">
      <alignment horizontal="center"/>
    </xf>
    <xf numFmtId="182" fontId="3" fillId="0" borderId="0" xfId="45402" applyNumberFormat="1" applyFont="1" applyFill="1" applyAlignment="1">
      <alignment horizontal="center"/>
    </xf>
    <xf numFmtId="182" fontId="3" fillId="0" borderId="0" xfId="45402" applyNumberFormat="1" applyFont="1" applyFill="1" applyBorder="1"/>
    <xf numFmtId="181" fontId="3" fillId="0" borderId="0" xfId="47310" applyNumberFormat="1" applyFont="1" applyFill="1" applyBorder="1" applyAlignment="1">
      <alignment horizontal="centerContinuous"/>
    </xf>
    <xf numFmtId="181" fontId="3" fillId="0" borderId="0" xfId="45402" applyNumberFormat="1" applyFont="1" applyFill="1" applyBorder="1" applyAlignment="1">
      <alignment horizontal="centerContinuous"/>
    </xf>
    <xf numFmtId="182" fontId="3" fillId="0" borderId="0" xfId="45402" applyNumberFormat="1" applyFont="1" applyFill="1" applyBorder="1" applyAlignment="1">
      <alignment horizontal="center"/>
    </xf>
    <xf numFmtId="181" fontId="3" fillId="3" borderId="75" xfId="47310" applyNumberFormat="1" applyFont="1" applyFill="1" applyBorder="1" applyAlignment="1">
      <alignment horizontal="centerContinuous"/>
    </xf>
    <xf numFmtId="181" fontId="3" fillId="3" borderId="76" xfId="45402" applyNumberFormat="1" applyFont="1" applyFill="1" applyBorder="1" applyAlignment="1">
      <alignment horizontal="centerContinuous"/>
    </xf>
    <xf numFmtId="182" fontId="3" fillId="0" borderId="33" xfId="45402" applyNumberFormat="1" applyFont="1" applyFill="1" applyBorder="1"/>
    <xf numFmtId="181" fontId="3" fillId="0" borderId="33" xfId="47310" applyNumberFormat="1" applyFont="1" applyFill="1" applyBorder="1" applyAlignment="1">
      <alignment horizontal="centerContinuous"/>
    </xf>
    <xf numFmtId="181" fontId="3" fillId="0" borderId="33" xfId="45402" applyNumberFormat="1" applyFont="1" applyFill="1" applyBorder="1" applyAlignment="1">
      <alignment horizontal="centerContinuous"/>
    </xf>
    <xf numFmtId="182" fontId="3" fillId="0" borderId="33" xfId="45402" applyNumberFormat="1" applyFont="1" applyFill="1" applyBorder="1" applyAlignment="1">
      <alignment horizontal="center"/>
    </xf>
    <xf numFmtId="231" fontId="0" fillId="3" borderId="35" xfId="0" applyFill="1" applyBorder="1" applyAlignment="1">
      <alignment horizontal="center"/>
    </xf>
    <xf numFmtId="231" fontId="313" fillId="3" borderId="76" xfId="0" applyFont="1" applyFill="1" applyBorder="1" applyAlignment="1">
      <alignment horizontal="right"/>
    </xf>
    <xf numFmtId="231" fontId="3" fillId="3" borderId="75" xfId="0" applyFont="1" applyFill="1" applyBorder="1" applyAlignment="1">
      <alignment horizontal="left"/>
    </xf>
    <xf numFmtId="0" fontId="16" fillId="117" borderId="75" xfId="47315" applyFont="1" applyFill="1" applyBorder="1" applyAlignment="1">
      <alignment horizontal="center" vertical="center"/>
    </xf>
    <xf numFmtId="0" fontId="16" fillId="117" borderId="35" xfId="47315" applyFont="1" applyFill="1" applyBorder="1" applyAlignment="1">
      <alignment horizontal="center" vertical="center"/>
    </xf>
    <xf numFmtId="0" fontId="16" fillId="117" borderId="76" xfId="47315" applyFont="1" applyFill="1" applyBorder="1" applyAlignment="1">
      <alignment horizontal="center" vertical="center"/>
    </xf>
    <xf numFmtId="10" fontId="16" fillId="122" borderId="0" xfId="0" applyNumberFormat="1" applyFont="1" applyFill="1" applyAlignment="1">
      <alignment horizontal="center"/>
    </xf>
    <xf numFmtId="350" fontId="19" fillId="0" borderId="0" xfId="0" applyNumberFormat="1" applyFont="1"/>
    <xf numFmtId="181" fontId="330" fillId="0" borderId="104" xfId="0" applyNumberFormat="1" applyFont="1" applyBorder="1" applyAlignment="1">
      <alignment horizontal="center"/>
    </xf>
    <xf numFmtId="15" fontId="330" fillId="0" borderId="0" xfId="47283" applyNumberFormat="1" applyFont="1" applyAlignment="1">
      <alignment horizontal="center"/>
    </xf>
    <xf numFmtId="0" fontId="16" fillId="0" borderId="0" xfId="47315" applyFont="1" applyAlignment="1">
      <alignment horizontal="center" vertical="center"/>
    </xf>
    <xf numFmtId="356" fontId="28" fillId="0" borderId="210" xfId="47302" applyNumberFormat="1" applyFont="1" applyBorder="1" applyAlignment="1">
      <alignment horizontal="center" vertical="center" wrapText="1"/>
    </xf>
    <xf numFmtId="1" fontId="19" fillId="0" borderId="172" xfId="45402" applyNumberFormat="1" applyFont="1" applyFill="1" applyBorder="1" applyAlignment="1">
      <alignment horizontal="center"/>
    </xf>
    <xf numFmtId="1" fontId="313" fillId="0" borderId="163" xfId="45402" applyNumberFormat="1" applyFont="1" applyFill="1" applyBorder="1" applyAlignment="1">
      <alignment horizontal="center"/>
    </xf>
    <xf numFmtId="15" fontId="330" fillId="0" borderId="0" xfId="47283" applyNumberFormat="1" applyFont="1" applyAlignment="1">
      <alignment horizontal="center" vertical="center"/>
    </xf>
    <xf numFmtId="168" fontId="19" fillId="0" borderId="33" xfId="45642" applyNumberFormat="1" applyFont="1" applyFill="1" applyBorder="1" applyAlignment="1">
      <alignment horizontal="center" vertical="center"/>
    </xf>
    <xf numFmtId="184" fontId="313" fillId="0" borderId="163" xfId="45402" applyNumberFormat="1" applyFont="1" applyFill="1" applyBorder="1" applyAlignment="1">
      <alignment horizontal="center"/>
    </xf>
    <xf numFmtId="2" fontId="330" fillId="0" borderId="0" xfId="47283" applyNumberFormat="1" applyFont="1" applyAlignment="1">
      <alignment horizontal="center"/>
    </xf>
    <xf numFmtId="231" fontId="361" fillId="128" borderId="0" xfId="0" applyFont="1" applyFill="1" applyAlignment="1">
      <alignment horizontal="left"/>
    </xf>
    <xf numFmtId="231" fontId="362" fillId="128" borderId="0" xfId="0" applyFont="1" applyFill="1" applyAlignment="1">
      <alignment horizontal="left"/>
    </xf>
    <xf numFmtId="231" fontId="364" fillId="0" borderId="0" xfId="0" applyFont="1"/>
    <xf numFmtId="231" fontId="365" fillId="0" borderId="0" xfId="0" applyFont="1" applyAlignment="1">
      <alignment wrapText="1"/>
    </xf>
    <xf numFmtId="355" fontId="366" fillId="0" borderId="133" xfId="25124" applyNumberFormat="1" applyFont="1" applyBorder="1" applyAlignment="1">
      <alignment horizontal="left"/>
    </xf>
    <xf numFmtId="231" fontId="366" fillId="0" borderId="210" xfId="25124" applyFont="1" applyBorder="1" applyAlignment="1">
      <alignment horizontal="left"/>
    </xf>
    <xf numFmtId="49" fontId="28" fillId="4" borderId="210" xfId="47302" applyNumberFormat="1" applyFont="1" applyFill="1" applyBorder="1" applyAlignment="1">
      <alignment horizontal="left" vertical="center" wrapText="1"/>
    </xf>
    <xf numFmtId="231" fontId="0" fillId="4" borderId="0" xfId="0" applyFill="1" applyAlignment="1">
      <alignment horizontal="left" vertical="center"/>
    </xf>
    <xf numFmtId="349" fontId="0" fillId="0" borderId="100" xfId="0" applyNumberFormat="1" applyBorder="1" applyAlignment="1">
      <alignment horizontal="center" vertical="center" wrapText="1"/>
    </xf>
    <xf numFmtId="350" fontId="367" fillId="0" borderId="0" xfId="0" applyNumberFormat="1" applyFont="1"/>
    <xf numFmtId="353" fontId="367" fillId="0" borderId="0" xfId="0" applyNumberFormat="1" applyFont="1" applyAlignment="1">
      <alignment horizontal="center"/>
    </xf>
    <xf numFmtId="354" fontId="367" fillId="0" borderId="0" xfId="0" applyNumberFormat="1" applyFont="1" applyAlignment="1">
      <alignment horizontal="center"/>
    </xf>
    <xf numFmtId="181" fontId="367" fillId="0" borderId="0" xfId="0" applyNumberFormat="1" applyFont="1" applyAlignment="1">
      <alignment horizontal="center"/>
    </xf>
    <xf numFmtId="350" fontId="368" fillId="0" borderId="0" xfId="0" applyNumberFormat="1" applyFont="1" applyAlignment="1">
      <alignment vertical="center" wrapText="1"/>
    </xf>
    <xf numFmtId="353" fontId="368" fillId="0" borderId="0" xfId="0" applyNumberFormat="1" applyFont="1" applyAlignment="1">
      <alignment horizontal="center" vertical="center" wrapText="1"/>
    </xf>
    <xf numFmtId="354" fontId="368" fillId="0" borderId="0" xfId="0" applyNumberFormat="1" applyFont="1" applyAlignment="1">
      <alignment horizontal="center" vertical="center" wrapText="1"/>
    </xf>
    <xf numFmtId="181" fontId="368" fillId="0" borderId="0" xfId="0" applyNumberFormat="1" applyFont="1" applyAlignment="1">
      <alignment horizontal="center" vertical="center" wrapText="1"/>
    </xf>
    <xf numFmtId="181" fontId="331" fillId="3" borderId="107" xfId="0" applyNumberFormat="1" applyFont="1" applyFill="1" applyBorder="1" applyAlignment="1">
      <alignment horizontal="center" vertical="center" wrapText="1"/>
    </xf>
    <xf numFmtId="350" fontId="331" fillId="0" borderId="3" xfId="0" applyNumberFormat="1" applyFont="1" applyBorder="1" applyAlignment="1">
      <alignment vertical="center" wrapText="1"/>
    </xf>
    <xf numFmtId="181" fontId="0" fillId="0" borderId="3" xfId="47310" applyNumberFormat="1" applyFont="1" applyBorder="1"/>
    <xf numFmtId="350" fontId="330" fillId="0" borderId="3" xfId="0" applyNumberFormat="1" applyFont="1" applyBorder="1"/>
    <xf numFmtId="231" fontId="19" fillId="0" borderId="75" xfId="0" applyFont="1" applyBorder="1" applyAlignment="1">
      <alignment horizontal="left"/>
    </xf>
    <xf numFmtId="231" fontId="313" fillId="0" borderId="35" xfId="0" applyFont="1" applyBorder="1" applyAlignment="1">
      <alignment horizontal="center"/>
    </xf>
    <xf numFmtId="231" fontId="313" fillId="0" borderId="76" xfId="0" applyFont="1" applyBorder="1" applyAlignment="1">
      <alignment horizontal="right"/>
    </xf>
    <xf numFmtId="231" fontId="19" fillId="0" borderId="73" xfId="0" applyFont="1" applyBorder="1" applyAlignment="1">
      <alignment horizontal="left"/>
    </xf>
    <xf numFmtId="231" fontId="313" fillId="0" borderId="98" xfId="0" applyFont="1" applyBorder="1" applyAlignment="1">
      <alignment horizontal="center"/>
    </xf>
    <xf numFmtId="231" fontId="313" fillId="0" borderId="107" xfId="0" applyFont="1" applyBorder="1" applyAlignment="1">
      <alignment horizontal="right"/>
    </xf>
    <xf numFmtId="231" fontId="0" fillId="0" borderId="75" xfId="0" applyBorder="1" applyAlignment="1">
      <alignment horizontal="left"/>
    </xf>
    <xf numFmtId="231" fontId="0" fillId="0" borderId="35" xfId="0" applyBorder="1" applyAlignment="1">
      <alignment horizontal="center"/>
    </xf>
    <xf numFmtId="3" fontId="18" fillId="0" borderId="0" xfId="47310" applyNumberFormat="1" applyFont="1"/>
    <xf numFmtId="349" fontId="1" fillId="0" borderId="33" xfId="0" applyNumberFormat="1" applyFont="1" applyBorder="1" applyAlignment="1">
      <alignment horizontal="left" vertical="center" wrapText="1"/>
    </xf>
    <xf numFmtId="349" fontId="1" fillId="0" borderId="33" xfId="0" applyNumberFormat="1" applyFont="1" applyBorder="1" applyAlignment="1">
      <alignment horizontal="center" vertical="center"/>
    </xf>
    <xf numFmtId="3" fontId="26" fillId="0" borderId="210" xfId="47302" applyNumberFormat="1" applyFont="1" applyBorder="1" applyAlignment="1">
      <alignment horizontal="justify" vertical="top" wrapText="1"/>
    </xf>
    <xf numFmtId="0" fontId="28" fillId="0" borderId="210" xfId="47302" applyFont="1" applyBorder="1" applyAlignment="1">
      <alignment horizontal="center" vertical="center" wrapText="1"/>
    </xf>
    <xf numFmtId="0" fontId="28" fillId="0" borderId="135" xfId="47302" applyFont="1" applyBorder="1" applyAlignment="1">
      <alignment vertical="center" wrapText="1"/>
    </xf>
    <xf numFmtId="0" fontId="28" fillId="0" borderId="135" xfId="47302" applyFont="1" applyBorder="1" applyAlignment="1">
      <alignment horizontal="center" vertical="top" wrapText="1"/>
    </xf>
    <xf numFmtId="0" fontId="26" fillId="0" borderId="135" xfId="47302" applyFont="1" applyBorder="1" applyAlignment="1">
      <alignment vertical="top" wrapText="1"/>
    </xf>
    <xf numFmtId="0" fontId="28" fillId="0" borderId="135" xfId="47302" applyFont="1" applyBorder="1" applyAlignment="1">
      <alignment vertical="top" wrapText="1"/>
    </xf>
    <xf numFmtId="37" fontId="26" fillId="0" borderId="210" xfId="47302" applyNumberFormat="1" applyFont="1" applyBorder="1" applyAlignment="1">
      <alignment horizontal="center" vertical="top" wrapText="1"/>
    </xf>
    <xf numFmtId="342" fontId="26" fillId="0" borderId="210" xfId="47303" applyNumberFormat="1" applyFont="1" applyFill="1" applyBorder="1" applyAlignment="1">
      <alignment horizontal="center" vertical="top" wrapText="1"/>
    </xf>
    <xf numFmtId="38" fontId="26" fillId="0" borderId="210" xfId="47303" applyNumberFormat="1" applyFont="1" applyFill="1" applyBorder="1" applyAlignment="1">
      <alignment horizontal="center" vertical="top" wrapText="1"/>
    </xf>
    <xf numFmtId="37" fontId="277" fillId="0" borderId="210" xfId="47302" applyNumberFormat="1" applyFont="1" applyBorder="1" applyAlignment="1">
      <alignment horizontal="center" vertical="top" wrapText="1"/>
    </xf>
    <xf numFmtId="37" fontId="26" fillId="0" borderId="135" xfId="47302" applyNumberFormat="1" applyFont="1" applyBorder="1" applyAlignment="1">
      <alignment horizontal="center" vertical="top" wrapText="1"/>
    </xf>
    <xf numFmtId="342" fontId="26" fillId="0" borderId="135" xfId="47303" applyNumberFormat="1" applyFont="1" applyFill="1" applyBorder="1" applyAlignment="1">
      <alignment horizontal="center" vertical="top" wrapText="1"/>
    </xf>
    <xf numFmtId="38" fontId="26" fillId="0" borderId="135" xfId="47303" applyNumberFormat="1" applyFont="1" applyFill="1" applyBorder="1" applyAlignment="1">
      <alignment horizontal="center" vertical="top" wrapText="1"/>
    </xf>
    <xf numFmtId="342" fontId="26" fillId="0" borderId="135" xfId="47304" applyNumberFormat="1" applyFont="1" applyFill="1" applyBorder="1" applyAlignment="1">
      <alignment horizontal="center" vertical="top" wrapText="1"/>
    </xf>
    <xf numFmtId="38" fontId="26" fillId="0" borderId="135" xfId="47304" applyNumberFormat="1" applyFont="1" applyFill="1" applyBorder="1" applyAlignment="1">
      <alignment horizontal="center" vertical="top" wrapText="1"/>
    </xf>
    <xf numFmtId="342" fontId="26" fillId="0" borderId="135" xfId="47305" applyNumberFormat="1" applyFont="1" applyFill="1" applyBorder="1" applyAlignment="1">
      <alignment horizontal="center" vertical="top" wrapText="1"/>
    </xf>
    <xf numFmtId="38" fontId="26" fillId="0" borderId="135" xfId="47305" applyNumberFormat="1" applyFont="1" applyFill="1" applyBorder="1" applyAlignment="1">
      <alignment horizontal="center" vertical="top" wrapText="1"/>
    </xf>
    <xf numFmtId="0" fontId="28" fillId="0" borderId="237" xfId="47302" applyFont="1" applyBorder="1" applyAlignment="1">
      <alignment horizontal="center" vertical="top" wrapText="1"/>
    </xf>
    <xf numFmtId="0" fontId="28" fillId="0" borderId="238" xfId="47302" applyFont="1" applyBorder="1" applyAlignment="1">
      <alignment horizontal="center" vertical="top" wrapText="1"/>
    </xf>
    <xf numFmtId="0" fontId="26" fillId="0" borderId="237" xfId="47302" applyFont="1" applyBorder="1" applyAlignment="1">
      <alignment vertical="top" wrapText="1"/>
    </xf>
    <xf numFmtId="0" fontId="28" fillId="0" borderId="237" xfId="47302" applyFont="1" applyBorder="1" applyAlignment="1">
      <alignment vertical="top" wrapText="1"/>
    </xf>
    <xf numFmtId="37" fontId="26" fillId="0" borderId="237" xfId="47302" applyNumberFormat="1" applyFont="1" applyBorder="1" applyAlignment="1">
      <alignment horizontal="center" vertical="top" wrapText="1"/>
    </xf>
    <xf numFmtId="342" fontId="26" fillId="0" borderId="237" xfId="47303" applyNumberFormat="1" applyFont="1" applyFill="1" applyBorder="1" applyAlignment="1">
      <alignment horizontal="center" vertical="top" wrapText="1"/>
    </xf>
    <xf numFmtId="38" fontId="26" fillId="0" borderId="237" xfId="47303" applyNumberFormat="1" applyFont="1" applyFill="1" applyBorder="1" applyAlignment="1">
      <alignment horizontal="center" vertical="top" wrapText="1"/>
    </xf>
    <xf numFmtId="0" fontId="28" fillId="0" borderId="229" xfId="47302" applyFont="1" applyBorder="1" applyAlignment="1">
      <alignment horizontal="center" vertical="center"/>
    </xf>
    <xf numFmtId="0" fontId="28" fillId="0" borderId="230" xfId="47302" applyFont="1" applyBorder="1" applyAlignment="1">
      <alignment horizontal="center" vertical="center"/>
    </xf>
    <xf numFmtId="0" fontId="43" fillId="0" borderId="230" xfId="47302" applyFont="1" applyBorder="1" applyAlignment="1">
      <alignment horizontal="center" vertical="center"/>
    </xf>
    <xf numFmtId="0" fontId="26" fillId="0" borderId="230" xfId="47302" applyFont="1" applyBorder="1" applyAlignment="1">
      <alignment vertical="center"/>
    </xf>
    <xf numFmtId="37" fontId="26" fillId="0" borderId="230" xfId="47302" applyNumberFormat="1" applyFont="1" applyBorder="1" applyAlignment="1">
      <alignment horizontal="center" vertical="center"/>
    </xf>
    <xf numFmtId="342" fontId="26" fillId="0" borderId="230" xfId="47303" applyNumberFormat="1" applyFont="1" applyFill="1" applyBorder="1" applyAlignment="1">
      <alignment horizontal="center" vertical="center"/>
    </xf>
    <xf numFmtId="40" fontId="26" fillId="0" borderId="230" xfId="47303" applyNumberFormat="1" applyFont="1" applyFill="1" applyBorder="1" applyAlignment="1">
      <alignment horizontal="center" vertical="center"/>
    </xf>
    <xf numFmtId="15" fontId="21" fillId="4" borderId="114" xfId="0" applyNumberFormat="1" applyFont="1" applyFill="1" applyBorder="1" applyAlignment="1">
      <alignment horizontal="center" vertical="center" wrapText="1" readingOrder="1"/>
    </xf>
    <xf numFmtId="229" fontId="274" fillId="4" borderId="35" xfId="0" applyNumberFormat="1" applyFont="1" applyFill="1" applyBorder="1" applyAlignment="1">
      <alignment horizontal="center" vertical="center"/>
    </xf>
    <xf numFmtId="3" fontId="28" fillId="4" borderId="210" xfId="47302" applyNumberFormat="1" applyFont="1" applyFill="1" applyBorder="1" applyAlignment="1">
      <alignment horizontal="left" vertical="top" wrapText="1"/>
    </xf>
    <xf numFmtId="342" fontId="28" fillId="4" borderId="210" xfId="47303" applyNumberFormat="1" applyFont="1" applyFill="1" applyBorder="1" applyAlignment="1">
      <alignment horizontal="center" vertical="center" wrapText="1"/>
    </xf>
    <xf numFmtId="342" fontId="28" fillId="0" borderId="210" xfId="47303" applyNumberFormat="1" applyFont="1" applyFill="1" applyBorder="1" applyAlignment="1">
      <alignment horizontal="center" vertical="center" wrapText="1"/>
    </xf>
    <xf numFmtId="0" fontId="28" fillId="0" borderId="135" xfId="47302" applyFont="1" applyBorder="1" applyAlignment="1">
      <alignment horizontal="left" vertical="center" wrapText="1"/>
    </xf>
    <xf numFmtId="349" fontId="1" fillId="0" borderId="0" xfId="0" applyNumberFormat="1" applyFont="1" applyAlignment="1">
      <alignment horizontal="center" vertical="center"/>
    </xf>
    <xf numFmtId="349" fontId="1" fillId="0" borderId="0" xfId="0" applyNumberFormat="1" applyFont="1" applyAlignment="1">
      <alignment vertical="center"/>
    </xf>
    <xf numFmtId="349" fontId="1" fillId="0" borderId="0" xfId="0" applyNumberFormat="1" applyFont="1" applyAlignment="1">
      <alignment horizontal="centerContinuous" vertical="center"/>
    </xf>
    <xf numFmtId="349" fontId="1" fillId="0" borderId="33" xfId="0" applyNumberFormat="1" applyFont="1" applyBorder="1" applyAlignment="1">
      <alignment vertical="center"/>
    </xf>
    <xf numFmtId="349" fontId="1" fillId="0" borderId="114" xfId="0" applyNumberFormat="1" applyFont="1" applyBorder="1" applyAlignment="1">
      <alignment horizontal="center" vertical="center"/>
    </xf>
    <xf numFmtId="349" fontId="1" fillId="0" borderId="76" xfId="0" applyNumberFormat="1" applyFont="1" applyBorder="1" applyAlignment="1">
      <alignment horizontal="left" vertical="center" wrapText="1"/>
    </xf>
    <xf numFmtId="181" fontId="19" fillId="0" borderId="197" xfId="45402" applyNumberFormat="1" applyFont="1" applyFill="1" applyBorder="1" applyAlignment="1">
      <alignment horizontal="center" vertical="center"/>
    </xf>
    <xf numFmtId="181" fontId="19" fillId="0" borderId="198" xfId="45402" applyNumberFormat="1" applyFont="1" applyFill="1" applyBorder="1" applyAlignment="1">
      <alignment horizontal="center" vertical="center"/>
    </xf>
    <xf numFmtId="349" fontId="371" fillId="0" borderId="0" xfId="0" applyNumberFormat="1" applyFont="1" applyAlignment="1">
      <alignment vertical="center"/>
    </xf>
    <xf numFmtId="229" fontId="274" fillId="4" borderId="0" xfId="0" applyNumberFormat="1" applyFont="1" applyFill="1" applyAlignment="1">
      <alignment horizontal="center" vertical="center"/>
    </xf>
    <xf numFmtId="231" fontId="21" fillId="4" borderId="0" xfId="0" applyFont="1" applyFill="1" applyAlignment="1">
      <alignment horizontal="left" vertical="center" wrapText="1" readingOrder="1"/>
    </xf>
    <xf numFmtId="231" fontId="21" fillId="0" borderId="0" xfId="0" applyFont="1" applyAlignment="1">
      <alignment horizontal="left" vertical="center" wrapText="1" readingOrder="1"/>
    </xf>
    <xf numFmtId="0" fontId="21" fillId="4" borderId="0" xfId="0" applyNumberFormat="1" applyFont="1" applyFill="1" applyAlignment="1">
      <alignment horizontal="left" vertical="center" wrapText="1" readingOrder="1"/>
    </xf>
    <xf numFmtId="231" fontId="21" fillId="4" borderId="0" xfId="0" applyFont="1" applyFill="1" applyAlignment="1">
      <alignment horizontal="center" vertical="center" wrapText="1" readingOrder="1"/>
    </xf>
    <xf numFmtId="15" fontId="21" fillId="4" borderId="0" xfId="0" applyNumberFormat="1" applyFont="1" applyFill="1" applyAlignment="1">
      <alignment horizontal="center" vertical="center" wrapText="1" readingOrder="1"/>
    </xf>
    <xf numFmtId="231" fontId="53" fillId="0" borderId="0" xfId="16889" applyFont="1" applyAlignment="1">
      <alignment horizontal="centerContinuous" vertical="center"/>
    </xf>
    <xf numFmtId="231" fontId="146" fillId="0" borderId="0" xfId="16889" applyFont="1" applyAlignment="1">
      <alignment horizontal="centerContinuous" vertical="center"/>
    </xf>
    <xf numFmtId="231" fontId="26" fillId="0" borderId="0" xfId="16889" applyFont="1" applyAlignment="1">
      <alignment horizontal="centerContinuous" vertical="center"/>
    </xf>
    <xf numFmtId="231" fontId="146" fillId="0" borderId="0" xfId="16889" applyFont="1" applyAlignment="1">
      <alignment horizontal="right" vertical="center" indent="1"/>
    </xf>
    <xf numFmtId="231" fontId="146" fillId="0" borderId="0" xfId="16889" applyFont="1" applyAlignment="1">
      <alignment horizontal="left" vertical="center"/>
    </xf>
    <xf numFmtId="231" fontId="146" fillId="4" borderId="0" xfId="16889" applyFont="1" applyFill="1" applyAlignment="1">
      <alignment horizontal="left" vertical="center"/>
    </xf>
    <xf numFmtId="231" fontId="148" fillId="4" borderId="0" xfId="16889" applyFont="1" applyFill="1" applyAlignment="1">
      <alignment horizontal="left" vertical="center"/>
    </xf>
    <xf numFmtId="231" fontId="120" fillId="0" borderId="0" xfId="16889" applyFont="1" applyAlignment="1">
      <alignment vertical="top" wrapText="1"/>
    </xf>
    <xf numFmtId="231" fontId="326" fillId="0" borderId="0" xfId="16889" applyFont="1" applyAlignment="1">
      <alignment horizontal="left" vertical="center"/>
    </xf>
    <xf numFmtId="231" fontId="214" fillId="103" borderId="239" xfId="0" applyFont="1" applyFill="1" applyBorder="1" applyAlignment="1">
      <alignment horizontal="left" vertical="center" wrapText="1" readingOrder="1"/>
    </xf>
    <xf numFmtId="15" fontId="269" fillId="0" borderId="241" xfId="0" applyNumberFormat="1" applyFont="1" applyBorder="1" applyAlignment="1">
      <alignment horizontal="center" vertical="center" wrapText="1" readingOrder="1"/>
    </xf>
    <xf numFmtId="15" fontId="370" fillId="0" borderId="241" xfId="0" applyNumberFormat="1" applyFont="1" applyBorder="1" applyAlignment="1">
      <alignment horizontal="center" vertical="center" wrapText="1" readingOrder="1"/>
    </xf>
    <xf numFmtId="231" fontId="369" fillId="4" borderId="15" xfId="0" applyFont="1" applyFill="1" applyBorder="1" applyAlignment="1">
      <alignment horizontal="center" vertical="center" wrapText="1" readingOrder="1"/>
    </xf>
    <xf numFmtId="15" fontId="370" fillId="0" borderId="34" xfId="0" applyNumberFormat="1" applyFont="1" applyBorder="1" applyAlignment="1">
      <alignment horizontal="center" vertical="center" wrapText="1" readingOrder="1"/>
    </xf>
    <xf numFmtId="231" fontId="26" fillId="0" borderId="15" xfId="16889" applyFont="1" applyBorder="1" applyAlignment="1">
      <alignment horizontal="left" vertical="center"/>
    </xf>
    <xf numFmtId="231" fontId="146" fillId="0" borderId="0" xfId="16889" applyFont="1" applyAlignment="1">
      <alignment horizontal="center" vertical="center"/>
    </xf>
    <xf numFmtId="231" fontId="26" fillId="4" borderId="0" xfId="16889" applyFont="1" applyFill="1" applyAlignment="1">
      <alignment horizontal="left" vertical="center"/>
    </xf>
    <xf numFmtId="231" fontId="146" fillId="4" borderId="0" xfId="16889" applyFont="1" applyFill="1" applyAlignment="1">
      <alignment horizontal="center" vertical="center"/>
    </xf>
    <xf numFmtId="231" fontId="148" fillId="0" borderId="0" xfId="16889" applyFont="1" applyAlignment="1">
      <alignment vertical="center"/>
    </xf>
    <xf numFmtId="231" fontId="267" fillId="103" borderId="242" xfId="0" applyFont="1" applyFill="1" applyBorder="1" applyAlignment="1">
      <alignment horizontal="center" vertical="center" wrapText="1" readingOrder="1"/>
    </xf>
    <xf numFmtId="285" fontId="146" fillId="4" borderId="0" xfId="16889" applyNumberFormat="1" applyFont="1" applyFill="1" applyAlignment="1">
      <alignment horizontal="center" vertical="center"/>
    </xf>
    <xf numFmtId="0" fontId="146" fillId="0" borderId="0" xfId="16889" applyNumberFormat="1" applyFont="1" applyAlignment="1">
      <alignment vertical="center"/>
    </xf>
    <xf numFmtId="231" fontId="21" fillId="0" borderId="0" xfId="16889" quotePrefix="1" applyAlignment="1">
      <alignment horizontal="left" vertical="center"/>
    </xf>
    <xf numFmtId="181" fontId="343" fillId="119" borderId="243" xfId="47310" applyNumberFormat="1" applyFont="1" applyFill="1" applyBorder="1" applyAlignment="1">
      <alignment horizontal="left" vertical="center" wrapText="1" indent="1" readingOrder="1"/>
    </xf>
    <xf numFmtId="181" fontId="343" fillId="119" borderId="244" xfId="47310" applyNumberFormat="1" applyFont="1" applyFill="1" applyBorder="1" applyAlignment="1">
      <alignment horizontal="left" vertical="center" wrapText="1" indent="1" readingOrder="1"/>
    </xf>
    <xf numFmtId="231" fontId="146" fillId="0" borderId="0" xfId="16889" applyFont="1" applyAlignment="1">
      <alignment horizontal="left" vertical="center" indent="1"/>
    </xf>
    <xf numFmtId="231" fontId="267" fillId="103" borderId="240" xfId="0" applyFont="1" applyFill="1" applyBorder="1" applyAlignment="1">
      <alignment horizontal="center" vertical="center" wrapText="1" readingOrder="1"/>
    </xf>
    <xf numFmtId="231" fontId="21" fillId="0" borderId="0" xfId="16889" quotePrefix="1" applyAlignment="1">
      <alignment vertical="center"/>
    </xf>
    <xf numFmtId="231" fontId="148" fillId="4" borderId="0" xfId="16889" applyFont="1" applyFill="1" applyAlignment="1">
      <alignment vertical="center" wrapText="1"/>
    </xf>
    <xf numFmtId="231" fontId="270" fillId="4" borderId="0" xfId="0" applyFont="1" applyFill="1" applyAlignment="1">
      <alignment horizontal="left" vertical="center" wrapText="1" indent="1" readingOrder="1"/>
    </xf>
    <xf numFmtId="17" fontId="269" fillId="4" borderId="0" xfId="0" applyNumberFormat="1" applyFont="1" applyFill="1" applyAlignment="1">
      <alignment horizontal="center" vertical="center" wrapText="1" readingOrder="1"/>
    </xf>
    <xf numFmtId="17" fontId="269" fillId="4" borderId="0" xfId="0" applyNumberFormat="1" applyFont="1" applyFill="1" applyAlignment="1">
      <alignment horizontal="center" vertical="center" wrapText="1"/>
    </xf>
    <xf numFmtId="17" fontId="260" fillId="4" borderId="0" xfId="0" applyNumberFormat="1" applyFont="1" applyFill="1" applyAlignment="1">
      <alignment horizontal="center" vertical="center" wrapText="1"/>
    </xf>
    <xf numFmtId="231" fontId="267" fillId="0" borderId="0" xfId="0" applyFont="1" applyAlignment="1">
      <alignment horizontal="center" vertical="center" wrapText="1" readingOrder="1"/>
    </xf>
    <xf numFmtId="15" fontId="269" fillId="0" borderId="0" xfId="0" applyNumberFormat="1" applyFont="1" applyAlignment="1">
      <alignment horizontal="center" vertical="center" wrapText="1" readingOrder="1"/>
    </xf>
    <xf numFmtId="15" fontId="21" fillId="0" borderId="0" xfId="0" applyNumberFormat="1" applyFont="1" applyAlignment="1">
      <alignment horizontal="center" vertical="center" wrapText="1"/>
    </xf>
    <xf numFmtId="15" fontId="260" fillId="0" borderId="0" xfId="0" applyNumberFormat="1" applyFont="1" applyAlignment="1">
      <alignment horizontal="center" vertical="center" wrapText="1"/>
    </xf>
    <xf numFmtId="15" fontId="269" fillId="0" borderId="0" xfId="0" applyNumberFormat="1" applyFont="1" applyAlignment="1">
      <alignment horizontal="center" vertical="center" wrapText="1"/>
    </xf>
    <xf numFmtId="231" fontId="21" fillId="0" borderId="0" xfId="16889" applyAlignment="1">
      <alignment horizontal="left" vertical="center"/>
    </xf>
    <xf numFmtId="231" fontId="335" fillId="0" borderId="15" xfId="0" applyFont="1" applyBorder="1" applyAlignment="1">
      <alignment vertical="center" wrapText="1"/>
    </xf>
    <xf numFmtId="231" fontId="335" fillId="0" borderId="0" xfId="0" applyFont="1" applyAlignment="1">
      <alignment vertical="center" wrapText="1"/>
    </xf>
    <xf numFmtId="231" fontId="333" fillId="0" borderId="0" xfId="16889" applyFont="1" applyAlignment="1">
      <alignment horizontal="left" vertical="center"/>
    </xf>
    <xf numFmtId="231" fontId="26" fillId="4" borderId="0" xfId="16889" applyFont="1" applyFill="1" applyAlignment="1">
      <alignment horizontal="right" vertical="center"/>
    </xf>
    <xf numFmtId="231" fontId="326" fillId="4" borderId="0" xfId="16889" applyFont="1" applyFill="1" applyAlignment="1">
      <alignment horizontal="left" vertical="center"/>
    </xf>
    <xf numFmtId="231" fontId="148" fillId="4" borderId="0" xfId="16889" applyFont="1" applyFill="1" applyAlignment="1">
      <alignment horizontal="center" vertical="center"/>
    </xf>
    <xf numFmtId="231" fontId="148" fillId="4" borderId="0" xfId="16889" applyFont="1" applyFill="1" applyAlignment="1">
      <alignment horizontal="center" vertical="center" wrapText="1"/>
    </xf>
    <xf numFmtId="184" fontId="146" fillId="4" borderId="0" xfId="16889" applyNumberFormat="1" applyFont="1" applyFill="1" applyAlignment="1">
      <alignment horizontal="center" vertical="center"/>
    </xf>
    <xf numFmtId="184" fontId="146" fillId="4" borderId="0" xfId="16889" applyNumberFormat="1" applyFont="1" applyFill="1" applyAlignment="1">
      <alignment horizontal="center" vertical="center" wrapText="1"/>
    </xf>
    <xf numFmtId="229" fontId="93" fillId="0" borderId="219" xfId="0" applyNumberFormat="1" applyFont="1" applyBorder="1" applyAlignment="1">
      <alignment horizontal="center" vertical="center"/>
    </xf>
    <xf numFmtId="181" fontId="269" fillId="0" borderId="244" xfId="47310" applyNumberFormat="1" applyFont="1" applyFill="1" applyBorder="1" applyAlignment="1">
      <alignment vertical="center" wrapText="1" readingOrder="1"/>
    </xf>
    <xf numFmtId="181" fontId="269" fillId="0" borderId="214" xfId="47310" applyNumberFormat="1" applyFont="1" applyFill="1" applyBorder="1" applyAlignment="1">
      <alignment vertical="center" wrapText="1" readingOrder="1"/>
    </xf>
    <xf numFmtId="181" fontId="21" fillId="0" borderId="215" xfId="47310" applyNumberFormat="1" applyFont="1" applyFill="1" applyBorder="1" applyAlignment="1">
      <alignment horizontal="center" vertical="center" wrapText="1" readingOrder="1"/>
    </xf>
    <xf numFmtId="181" fontId="21" fillId="0" borderId="245" xfId="47310" applyNumberFormat="1" applyFont="1" applyFill="1" applyBorder="1" applyAlignment="1">
      <alignment vertical="center" wrapText="1" readingOrder="1"/>
    </xf>
    <xf numFmtId="181" fontId="21" fillId="0" borderId="217" xfId="47310" applyNumberFormat="1" applyFont="1" applyFill="1" applyBorder="1" applyAlignment="1">
      <alignment vertical="center" wrapText="1" readingOrder="1"/>
    </xf>
    <xf numFmtId="181" fontId="21" fillId="0" borderId="218" xfId="47310" applyNumberFormat="1" applyFont="1" applyFill="1" applyBorder="1" applyAlignment="1">
      <alignment horizontal="center" vertical="center" wrapText="1" readingOrder="1"/>
    </xf>
    <xf numFmtId="231" fontId="270" fillId="0" borderId="113" xfId="0" applyFont="1" applyBorder="1" applyAlignment="1">
      <alignment horizontal="left" vertical="center" wrapText="1" indent="2" readingOrder="1"/>
    </xf>
    <xf numFmtId="168" fontId="269" fillId="0" borderId="95" xfId="45402" applyNumberFormat="1" applyFont="1" applyFill="1" applyBorder="1" applyAlignment="1">
      <alignment horizontal="center" vertical="center" wrapText="1" readingOrder="1"/>
    </xf>
    <xf numFmtId="344" fontId="269" fillId="0" borderId="95" xfId="45402" applyNumberFormat="1" applyFont="1" applyFill="1" applyBorder="1" applyAlignment="1">
      <alignment horizontal="center" vertical="center" wrapText="1" readingOrder="1"/>
    </xf>
    <xf numFmtId="231" fontId="148" fillId="0" borderId="0" xfId="16889" applyFont="1" applyAlignment="1">
      <alignment horizontal="centerContinuous" vertical="center"/>
    </xf>
    <xf numFmtId="284" fontId="148" fillId="0" borderId="0" xfId="16889" applyNumberFormat="1" applyFont="1" applyAlignment="1">
      <alignment horizontal="centerContinuous" vertical="center"/>
    </xf>
    <xf numFmtId="231" fontId="146" fillId="0" borderId="0" xfId="16889" applyFont="1" applyAlignment="1">
      <alignment horizontal="right" vertical="center"/>
    </xf>
    <xf numFmtId="15" fontId="269" fillId="0" borderId="0" xfId="0" applyNumberFormat="1" applyFont="1" applyAlignment="1">
      <alignment horizontal="left" vertical="center" wrapText="1" readingOrder="1"/>
    </xf>
    <xf numFmtId="231" fontId="318" fillId="0" borderId="0" xfId="0" applyFont="1" applyAlignment="1">
      <alignment horizontal="left" vertical="center" indent="17"/>
    </xf>
    <xf numFmtId="231" fontId="21" fillId="4" borderId="33" xfId="0" applyFont="1" applyFill="1" applyBorder="1" applyAlignment="1">
      <alignment horizontal="center" vertical="center" wrapText="1" readingOrder="1"/>
    </xf>
    <xf numFmtId="0" fontId="21" fillId="4" borderId="114" xfId="0" applyNumberFormat="1" applyFont="1" applyFill="1" applyBorder="1" applyAlignment="1">
      <alignment horizontal="left" vertical="center" wrapText="1" readingOrder="1"/>
    </xf>
    <xf numFmtId="231" fontId="21" fillId="4" borderId="114" xfId="0" applyFont="1" applyFill="1" applyBorder="1" applyAlignment="1">
      <alignment horizontal="center" vertical="center" wrapText="1" readingOrder="1"/>
    </xf>
    <xf numFmtId="0" fontId="21" fillId="4" borderId="33" xfId="0" applyNumberFormat="1" applyFont="1" applyFill="1" applyBorder="1" applyAlignment="1">
      <alignment horizontal="left" vertical="center" wrapText="1" readingOrder="1"/>
    </xf>
    <xf numFmtId="0" fontId="21" fillId="4" borderId="75" xfId="0" applyNumberFormat="1" applyFont="1" applyFill="1" applyBorder="1" applyAlignment="1">
      <alignment horizontal="left" vertical="center" wrapText="1" readingOrder="1"/>
    </xf>
    <xf numFmtId="0" fontId="21" fillId="4" borderId="35" xfId="0" applyNumberFormat="1" applyFont="1" applyFill="1" applyBorder="1" applyAlignment="1">
      <alignment horizontal="left" vertical="center" wrapText="1" readingOrder="1"/>
    </xf>
    <xf numFmtId="0" fontId="21" fillId="4" borderId="76" xfId="0" applyNumberFormat="1" applyFont="1" applyFill="1" applyBorder="1" applyAlignment="1">
      <alignment horizontal="left" vertical="center" wrapText="1" readingOrder="1"/>
    </xf>
    <xf numFmtId="231" fontId="21" fillId="4" borderId="75" xfId="0" applyFont="1" applyFill="1" applyBorder="1" applyAlignment="1">
      <alignment horizontal="center" vertical="center" wrapText="1" readingOrder="1"/>
    </xf>
    <xf numFmtId="231" fontId="21" fillId="4" borderId="76" xfId="0" applyFont="1" applyFill="1" applyBorder="1" applyAlignment="1">
      <alignment horizontal="center" vertical="center" wrapText="1" readingOrder="1"/>
    </xf>
    <xf numFmtId="231" fontId="151" fillId="0" borderId="207" xfId="16889" applyFont="1" applyBorder="1" applyAlignment="1">
      <alignment horizontal="left" vertical="center" wrapText="1"/>
    </xf>
    <xf numFmtId="49" fontId="120" fillId="0" borderId="15" xfId="16889" applyNumberFormat="1" applyFont="1" applyBorder="1" applyAlignment="1">
      <alignment horizontal="left" vertical="top" wrapText="1"/>
    </xf>
    <xf numFmtId="231" fontId="214" fillId="103" borderId="118" xfId="0" applyFont="1" applyFill="1" applyBorder="1" applyAlignment="1">
      <alignment horizontal="left" vertical="center" wrapText="1" readingOrder="1"/>
    </xf>
    <xf numFmtId="231" fontId="214" fillId="103" borderId="118" xfId="0" applyFont="1" applyFill="1" applyBorder="1" applyAlignment="1">
      <alignment horizontal="center" vertical="center" wrapText="1" readingOrder="1"/>
    </xf>
    <xf numFmtId="231" fontId="214" fillId="113" borderId="118" xfId="0" applyFont="1" applyFill="1" applyBorder="1" applyAlignment="1">
      <alignment horizontal="left" vertical="center" readingOrder="1"/>
    </xf>
    <xf numFmtId="49" fontId="120" fillId="0" borderId="0" xfId="16889" quotePrefix="1" applyNumberFormat="1" applyFont="1" applyAlignment="1">
      <alignment horizontal="left" vertical="top" wrapText="1"/>
    </xf>
    <xf numFmtId="49" fontId="120" fillId="0" borderId="34" xfId="16889" quotePrefix="1" applyNumberFormat="1" applyFont="1" applyBorder="1" applyAlignment="1">
      <alignment horizontal="left" vertical="top" wrapText="1"/>
    </xf>
    <xf numFmtId="184" fontId="146" fillId="4" borderId="0" xfId="16889" applyNumberFormat="1" applyFont="1" applyFill="1" applyAlignment="1">
      <alignment horizontal="center" vertical="center"/>
    </xf>
    <xf numFmtId="231" fontId="260" fillId="0" borderId="75" xfId="0" applyFont="1" applyBorder="1" applyAlignment="1">
      <alignment horizontal="left" vertical="top" wrapText="1" indent="1" readingOrder="1"/>
    </xf>
    <xf numFmtId="231" fontId="260" fillId="0" borderId="35" xfId="0" applyFont="1" applyBorder="1" applyAlignment="1">
      <alignment horizontal="left" vertical="top" wrapText="1" indent="1" readingOrder="1"/>
    </xf>
    <xf numFmtId="231" fontId="260" fillId="0" borderId="76" xfId="0" applyFont="1" applyBorder="1" applyAlignment="1">
      <alignment horizontal="left" vertical="top" wrapText="1" indent="1" readingOrder="1"/>
    </xf>
    <xf numFmtId="231" fontId="272" fillId="4" borderId="0" xfId="16889" applyFont="1" applyFill="1" applyAlignment="1">
      <alignment horizontal="center" vertical="center"/>
    </xf>
    <xf numFmtId="231" fontId="272" fillId="4" borderId="34" xfId="16889" applyFont="1" applyFill="1" applyBorder="1" applyAlignment="1">
      <alignment horizontal="center" vertical="center"/>
    </xf>
    <xf numFmtId="231" fontId="272" fillId="4" borderId="0" xfId="16889" applyFont="1" applyFill="1" applyAlignment="1">
      <alignment horizontal="center" vertical="center" wrapText="1"/>
    </xf>
    <xf numFmtId="231" fontId="148" fillId="4" borderId="0" xfId="16889" applyFont="1" applyFill="1" applyAlignment="1">
      <alignment horizontal="center" vertical="center"/>
    </xf>
    <xf numFmtId="231" fontId="369" fillId="4" borderId="240" xfId="0" applyFont="1" applyFill="1" applyBorder="1" applyAlignment="1">
      <alignment horizontal="center" vertical="center" wrapText="1" readingOrder="1"/>
    </xf>
    <xf numFmtId="231" fontId="21" fillId="4" borderId="75" xfId="0" applyFont="1" applyFill="1" applyBorder="1" applyAlignment="1">
      <alignment horizontal="left" vertical="center" wrapText="1" readingOrder="1"/>
    </xf>
    <xf numFmtId="231" fontId="21" fillId="4" borderId="35" xfId="0" applyFont="1" applyFill="1" applyBorder="1" applyAlignment="1">
      <alignment horizontal="left" vertical="center" wrapText="1" readingOrder="1"/>
    </xf>
    <xf numFmtId="231" fontId="21" fillId="4" borderId="76" xfId="0" applyFont="1" applyFill="1" applyBorder="1" applyAlignment="1">
      <alignment horizontal="left" vertical="center" wrapText="1" readingOrder="1"/>
    </xf>
    <xf numFmtId="231" fontId="21" fillId="4" borderId="33" xfId="0" applyFont="1" applyFill="1" applyBorder="1" applyAlignment="1">
      <alignment horizontal="left" vertical="center" wrapText="1" readingOrder="1"/>
    </xf>
    <xf numFmtId="231" fontId="21" fillId="0" borderId="33" xfId="0" applyFont="1" applyBorder="1" applyAlignment="1">
      <alignment horizontal="left" vertical="center" wrapText="1" readingOrder="1"/>
    </xf>
    <xf numFmtId="231" fontId="21" fillId="0" borderId="75" xfId="0" applyFont="1" applyBorder="1" applyAlignment="1">
      <alignment horizontal="left" vertical="center" wrapText="1" readingOrder="1"/>
    </xf>
    <xf numFmtId="231" fontId="21" fillId="0" borderId="35" xfId="0" applyFont="1" applyBorder="1" applyAlignment="1">
      <alignment horizontal="left" vertical="center" wrapText="1" readingOrder="1"/>
    </xf>
    <xf numFmtId="231" fontId="21" fillId="0" borderId="76" xfId="0" applyFont="1" applyBorder="1" applyAlignment="1">
      <alignment horizontal="left" vertical="center" wrapText="1" readingOrder="1"/>
    </xf>
    <xf numFmtId="231" fontId="21" fillId="4" borderId="114" xfId="0" applyFont="1" applyFill="1" applyBorder="1" applyAlignment="1">
      <alignment horizontal="left" vertical="center" wrapText="1" readingOrder="1"/>
    </xf>
    <xf numFmtId="231" fontId="21" fillId="0" borderId="114" xfId="0" applyFont="1" applyBorder="1" applyAlignment="1">
      <alignment horizontal="left" vertical="center" wrapText="1" readingOrder="1"/>
    </xf>
    <xf numFmtId="231" fontId="21" fillId="0" borderId="0" xfId="16889" quotePrefix="1" applyAlignment="1">
      <alignment horizontal="left" vertical="center"/>
    </xf>
    <xf numFmtId="231" fontId="267" fillId="113" borderId="131" xfId="0" applyFont="1" applyFill="1" applyBorder="1" applyAlignment="1">
      <alignment horizontal="center" vertical="center" wrapText="1" readingOrder="1"/>
    </xf>
    <xf numFmtId="231" fontId="267" fillId="113" borderId="132" xfId="0" applyFont="1" applyFill="1" applyBorder="1" applyAlignment="1">
      <alignment horizontal="center" vertical="center" wrapText="1" readingOrder="1"/>
    </xf>
    <xf numFmtId="184" fontId="146" fillId="4" borderId="34" xfId="16889" applyNumberFormat="1" applyFont="1" applyFill="1" applyBorder="1" applyAlignment="1">
      <alignment horizontal="center" vertical="center"/>
    </xf>
    <xf numFmtId="231" fontId="26" fillId="4" borderId="15" xfId="16889" applyFont="1" applyFill="1" applyBorder="1" applyAlignment="1">
      <alignment horizontal="center" vertical="center"/>
    </xf>
    <xf numFmtId="231" fontId="26" fillId="4" borderId="0" xfId="16889" applyFont="1" applyFill="1" applyAlignment="1">
      <alignment horizontal="center" vertical="center"/>
    </xf>
    <xf numFmtId="231" fontId="26" fillId="4" borderId="34" xfId="16889" applyFont="1" applyFill="1" applyBorder="1" applyAlignment="1">
      <alignment horizontal="center" vertical="center"/>
    </xf>
    <xf numFmtId="231" fontId="148" fillId="4" borderId="34" xfId="16889" applyFont="1" applyFill="1" applyBorder="1" applyAlignment="1">
      <alignment horizontal="center" vertical="center"/>
    </xf>
    <xf numFmtId="231" fontId="272" fillId="4" borderId="15" xfId="16889" applyFont="1" applyFill="1" applyBorder="1" applyAlignment="1">
      <alignment horizontal="center" vertical="center"/>
    </xf>
    <xf numFmtId="184" fontId="146" fillId="4" borderId="79" xfId="16889" applyNumberFormat="1" applyFont="1" applyFill="1" applyBorder="1" applyAlignment="1">
      <alignment horizontal="center" vertical="center"/>
    </xf>
    <xf numFmtId="231" fontId="148" fillId="0" borderId="98" xfId="16889" applyFont="1" applyBorder="1" applyAlignment="1">
      <alignment horizontal="center" vertical="center" wrapText="1"/>
    </xf>
    <xf numFmtId="184" fontId="21" fillId="0" borderId="21" xfId="16889" applyNumberFormat="1" applyBorder="1" applyAlignment="1">
      <alignment horizontal="left" vertical="top" wrapText="1"/>
    </xf>
    <xf numFmtId="184" fontId="182" fillId="0" borderId="14" xfId="16889" applyNumberFormat="1" applyFont="1" applyBorder="1" applyAlignment="1">
      <alignment horizontal="left" vertical="top" wrapText="1"/>
    </xf>
    <xf numFmtId="184" fontId="182" fillId="0" borderId="74" xfId="16889" applyNumberFormat="1" applyFont="1" applyBorder="1" applyAlignment="1">
      <alignment horizontal="left" vertical="top" wrapText="1"/>
    </xf>
    <xf numFmtId="184" fontId="182" fillId="0" borderId="15" xfId="16889" applyNumberFormat="1" applyFont="1" applyBorder="1" applyAlignment="1">
      <alignment horizontal="left" vertical="top" wrapText="1"/>
    </xf>
    <xf numFmtId="184" fontId="182" fillId="0" borderId="0" xfId="16889" applyNumberFormat="1" applyFont="1" applyAlignment="1">
      <alignment horizontal="left" vertical="top" wrapText="1"/>
    </xf>
    <xf numFmtId="184" fontId="182" fillId="0" borderId="34" xfId="16889" applyNumberFormat="1" applyFont="1" applyBorder="1" applyAlignment="1">
      <alignment horizontal="left" vertical="top" wrapText="1"/>
    </xf>
    <xf numFmtId="184" fontId="182" fillId="0" borderId="115" xfId="16889" applyNumberFormat="1" applyFont="1" applyBorder="1" applyAlignment="1">
      <alignment horizontal="left" vertical="top" wrapText="1"/>
    </xf>
    <xf numFmtId="184" fontId="182" fillId="0" borderId="96" xfId="16889" applyNumberFormat="1" applyFont="1" applyBorder="1" applyAlignment="1">
      <alignment horizontal="left" vertical="top" wrapText="1"/>
    </xf>
    <xf numFmtId="184" fontId="182" fillId="0" borderId="117" xfId="16889" applyNumberFormat="1" applyFont="1" applyBorder="1" applyAlignment="1">
      <alignment horizontal="left" vertical="top" wrapText="1"/>
    </xf>
    <xf numFmtId="231" fontId="146" fillId="0" borderId="21" xfId="16889" applyFont="1" applyBorder="1" applyAlignment="1">
      <alignment horizontal="left" vertical="top" wrapText="1"/>
    </xf>
    <xf numFmtId="231" fontId="146" fillId="0" borderId="14" xfId="16889" applyFont="1" applyBorder="1" applyAlignment="1">
      <alignment horizontal="left" vertical="top" wrapText="1"/>
    </xf>
    <xf numFmtId="231" fontId="146" fillId="0" borderId="74" xfId="16889" applyFont="1" applyBorder="1" applyAlignment="1">
      <alignment horizontal="left" vertical="top" wrapText="1"/>
    </xf>
    <xf numFmtId="231" fontId="146" fillId="0" borderId="15" xfId="16889" applyFont="1" applyBorder="1" applyAlignment="1">
      <alignment horizontal="left" vertical="top" wrapText="1"/>
    </xf>
    <xf numFmtId="231" fontId="146" fillId="0" borderId="0" xfId="16889" applyFont="1" applyAlignment="1">
      <alignment horizontal="left" vertical="top" wrapText="1"/>
    </xf>
    <xf numFmtId="231" fontId="146" fillId="0" borderId="34" xfId="16889" applyFont="1" applyBorder="1" applyAlignment="1">
      <alignment horizontal="left" vertical="top" wrapText="1"/>
    </xf>
    <xf numFmtId="231" fontId="146" fillId="0" borderId="115" xfId="16889" applyFont="1" applyBorder="1" applyAlignment="1">
      <alignment horizontal="left" vertical="top" wrapText="1"/>
    </xf>
    <xf numFmtId="231" fontId="146" fillId="0" borderId="96" xfId="16889" applyFont="1" applyBorder="1" applyAlignment="1">
      <alignment horizontal="left" vertical="top" wrapText="1"/>
    </xf>
    <xf numFmtId="231" fontId="146" fillId="0" borderId="117" xfId="16889" applyFont="1" applyBorder="1" applyAlignment="1">
      <alignment horizontal="left" vertical="top" wrapText="1"/>
    </xf>
    <xf numFmtId="231" fontId="182" fillId="0" borderId="116" xfId="16889" applyFont="1" applyBorder="1" applyAlignment="1">
      <alignment horizontal="left" vertical="top" wrapText="1"/>
    </xf>
    <xf numFmtId="231" fontId="21" fillId="0" borderId="98" xfId="16889" applyBorder="1" applyAlignment="1">
      <alignment horizontal="left" vertical="top" wrapText="1"/>
    </xf>
    <xf numFmtId="231" fontId="21" fillId="0" borderId="107" xfId="16889" applyBorder="1" applyAlignment="1">
      <alignment horizontal="left" vertical="top" wrapText="1"/>
    </xf>
    <xf numFmtId="231" fontId="21" fillId="0" borderId="15" xfId="16889" applyBorder="1" applyAlignment="1">
      <alignment horizontal="left" vertical="top" wrapText="1"/>
    </xf>
    <xf numFmtId="231" fontId="21" fillId="0" borderId="0" xfId="16889" applyAlignment="1">
      <alignment horizontal="left" vertical="top" wrapText="1"/>
    </xf>
    <xf numFmtId="231" fontId="21" fillId="0" borderId="101" xfId="16889" applyBorder="1" applyAlignment="1">
      <alignment horizontal="left" vertical="top" wrapText="1"/>
    </xf>
    <xf numFmtId="231" fontId="21" fillId="0" borderId="233" xfId="16889" applyBorder="1" applyAlignment="1">
      <alignment horizontal="left" vertical="top" wrapText="1"/>
    </xf>
    <xf numFmtId="231" fontId="21" fillId="0" borderId="79" xfId="16889" applyBorder="1" applyAlignment="1">
      <alignment horizontal="left" vertical="top" wrapText="1"/>
    </xf>
    <xf numFmtId="231" fontId="21" fillId="0" borderId="99" xfId="16889" applyBorder="1" applyAlignment="1">
      <alignment horizontal="left" vertical="top" wrapText="1"/>
    </xf>
    <xf numFmtId="231" fontId="3" fillId="0" borderId="21" xfId="0" applyFont="1" applyBorder="1" applyAlignment="1">
      <alignment horizontal="center"/>
    </xf>
    <xf numFmtId="181" fontId="313" fillId="0" borderId="33" xfId="47109" applyNumberFormat="1" applyFont="1" applyBorder="1" applyAlignment="1">
      <alignment horizontal="center"/>
    </xf>
    <xf numFmtId="181" fontId="313" fillId="0" borderId="114" xfId="47109" applyNumberFormat="1" applyFont="1" applyBorder="1" applyAlignment="1">
      <alignment horizontal="center"/>
    </xf>
    <xf numFmtId="231" fontId="3" fillId="3" borderId="125" xfId="0" applyFont="1" applyFill="1" applyBorder="1" applyAlignment="1">
      <alignment horizontal="center"/>
    </xf>
    <xf numFmtId="231" fontId="3" fillId="3" borderId="83" xfId="0" applyFont="1" applyFill="1" applyBorder="1" applyAlignment="1">
      <alignment horizontal="center"/>
    </xf>
    <xf numFmtId="0" fontId="290" fillId="103" borderId="114" xfId="47311" applyFont="1" applyFill="1" applyBorder="1" applyAlignment="1">
      <alignment horizontal="center" vertical="center"/>
    </xf>
    <xf numFmtId="0" fontId="291" fillId="103" borderId="75" xfId="47311" applyFont="1" applyFill="1" applyBorder="1" applyAlignment="1">
      <alignment horizontal="center"/>
    </xf>
    <xf numFmtId="9" fontId="292" fillId="0" borderId="0" xfId="47282" applyFont="1" applyFill="1" applyBorder="1" applyAlignment="1">
      <alignment horizontal="center" vertical="center" textRotation="90"/>
    </xf>
    <xf numFmtId="0" fontId="268" fillId="103" borderId="0" xfId="47283" applyFont="1" applyFill="1" applyAlignment="1">
      <alignment horizontal="center" vertical="center"/>
    </xf>
    <xf numFmtId="0" fontId="323" fillId="122" borderId="0" xfId="47283" applyFont="1" applyFill="1" applyAlignment="1">
      <alignment horizontal="left" vertical="center"/>
    </xf>
    <xf numFmtId="0" fontId="268" fillId="103" borderId="100" xfId="47283" applyFont="1" applyFill="1" applyBorder="1" applyAlignment="1">
      <alignment horizontal="center" vertical="center"/>
    </xf>
    <xf numFmtId="0" fontId="268" fillId="103" borderId="79" xfId="47283" applyFont="1" applyFill="1" applyBorder="1" applyAlignment="1">
      <alignment horizontal="center" vertical="center"/>
    </xf>
    <xf numFmtId="0" fontId="267" fillId="111" borderId="114" xfId="16889" applyNumberFormat="1" applyFont="1" applyFill="1" applyBorder="1" applyAlignment="1">
      <alignment horizontal="center" vertical="center" wrapText="1"/>
    </xf>
    <xf numFmtId="0" fontId="267" fillId="111" borderId="104" xfId="16889" applyNumberFormat="1" applyFont="1" applyFill="1" applyBorder="1" applyAlignment="1">
      <alignment horizontal="center" vertical="center" wrapText="1"/>
    </xf>
    <xf numFmtId="0" fontId="267" fillId="114" borderId="114" xfId="16889" applyNumberFormat="1" applyFont="1" applyFill="1" applyBorder="1" applyAlignment="1">
      <alignment horizontal="center" vertical="center" wrapText="1"/>
    </xf>
    <xf numFmtId="0" fontId="267" fillId="114" borderId="104" xfId="16889" applyNumberFormat="1" applyFont="1" applyFill="1" applyBorder="1" applyAlignment="1">
      <alignment horizontal="center" vertical="center" wrapText="1"/>
    </xf>
    <xf numFmtId="0" fontId="267" fillId="111" borderId="75" xfId="16889" applyNumberFormat="1" applyFont="1" applyFill="1" applyBorder="1" applyAlignment="1">
      <alignment horizontal="center" vertical="center" wrapText="1"/>
    </xf>
    <xf numFmtId="0" fontId="267" fillId="111" borderId="76" xfId="16889" applyNumberFormat="1" applyFont="1" applyFill="1" applyBorder="1" applyAlignment="1">
      <alignment horizontal="center" vertical="center" wrapText="1"/>
    </xf>
    <xf numFmtId="231" fontId="0" fillId="0" borderId="0" xfId="0" applyAlignment="1">
      <alignment horizontal="center" wrapText="1"/>
    </xf>
    <xf numFmtId="231" fontId="280" fillId="103" borderId="33" xfId="0" applyFont="1" applyFill="1" applyBorder="1" applyAlignment="1">
      <alignment horizontal="center" vertical="center"/>
    </xf>
    <xf numFmtId="343" fontId="280" fillId="103" borderId="33" xfId="0" applyNumberFormat="1" applyFont="1" applyFill="1" applyBorder="1" applyAlignment="1">
      <alignment horizontal="center" vertical="center"/>
    </xf>
    <xf numFmtId="231" fontId="279" fillId="0" borderId="33" xfId="0" applyFont="1" applyBorder="1" applyAlignment="1">
      <alignment horizontal="justify" vertical="center"/>
    </xf>
    <xf numFmtId="231" fontId="362" fillId="128" borderId="0" xfId="0" applyFont="1" applyFill="1" applyAlignment="1">
      <alignment horizontal="left"/>
    </xf>
    <xf numFmtId="231" fontId="0" fillId="0" borderId="0" xfId="0"/>
    <xf numFmtId="231" fontId="363" fillId="128" borderId="0" xfId="0" applyFont="1" applyFill="1" applyAlignment="1">
      <alignment horizontal="left"/>
    </xf>
    <xf numFmtId="231" fontId="361" fillId="128" borderId="0" xfId="0" applyFont="1" applyFill="1" applyAlignment="1">
      <alignment horizontal="left"/>
    </xf>
    <xf numFmtId="231" fontId="361" fillId="128" borderId="0" xfId="0" applyFont="1" applyFill="1" applyAlignment="1">
      <alignment horizontal="right"/>
    </xf>
    <xf numFmtId="231" fontId="315" fillId="0" borderId="0" xfId="0" applyFont="1" applyAlignment="1">
      <alignment horizontal="center" vertical="center"/>
    </xf>
    <xf numFmtId="38" fontId="4" fillId="0" borderId="0" xfId="45623" applyFont="1" applyAlignment="1">
      <alignment horizontal="left" vertical="center"/>
    </xf>
    <xf numFmtId="3" fontId="4" fillId="0" borderId="0" xfId="0" applyNumberFormat="1" applyFont="1" applyAlignment="1">
      <alignment horizontal="left" vertical="center"/>
    </xf>
    <xf numFmtId="9" fontId="4" fillId="0" borderId="0" xfId="47310" applyFont="1" applyFill="1" applyAlignment="1">
      <alignment horizontal="left" vertical="center"/>
    </xf>
    <xf numFmtId="9" fontId="4" fillId="0" borderId="0" xfId="47310" applyFont="1" applyAlignment="1">
      <alignment horizontal="left" vertical="center"/>
    </xf>
  </cellXfs>
  <cellStyles count="47317">
    <cellStyle name=" " xfId="45408" xr:uid="{00000000-0005-0000-0000-000000000000}"/>
    <cellStyle name=" 1" xfId="1" xr:uid="{00000000-0005-0000-0000-000001000000}"/>
    <cellStyle name=" 1 2" xfId="2" xr:uid="{00000000-0005-0000-0000-000002000000}"/>
    <cellStyle name=" 1 3" xfId="3" xr:uid="{00000000-0005-0000-0000-000003000000}"/>
    <cellStyle name=" 2" xfId="4" xr:uid="{00000000-0005-0000-0000-000004000000}"/>
    <cellStyle name="_x000d__x000a_JournalTemplate=C:\COMFO\CTALK\JOURSTD.TPL_x000d__x000a_LbStateAddress=3 3 0 251 1 89 2 311_x000d__x000a_LbStateJou" xfId="5" xr:uid="{00000000-0005-0000-0000-000005000000}"/>
    <cellStyle name="******************************************" xfId="45409" xr:uid="{00000000-0005-0000-0000-000006000000}"/>
    <cellStyle name=".,00" xfId="45105" xr:uid="{00000000-0005-0000-0000-000007000000}"/>
    <cellStyle name=".Warning" xfId="6" xr:uid="{00000000-0005-0000-0000-000008000000}"/>
    <cellStyle name="??" xfId="7" xr:uid="{00000000-0005-0000-0000-000009000000}"/>
    <cellStyle name="?? [0.00]_PERSONAL" xfId="8" xr:uid="{00000000-0005-0000-0000-00000A000000}"/>
    <cellStyle name="???? [0.00]_PERSONAL" xfId="9" xr:uid="{00000000-0005-0000-0000-00000B000000}"/>
    <cellStyle name="????_PERSONAL" xfId="10" xr:uid="{00000000-0005-0000-0000-00000C000000}"/>
    <cellStyle name="??_PERSONAL" xfId="11" xr:uid="{00000000-0005-0000-0000-00000D000000}"/>
    <cellStyle name="_(80) Domestic DDM" xfId="45410" xr:uid="{00000000-0005-0000-0000-00000E000000}"/>
    <cellStyle name="__092110 DCN 100 Proyectos PlantaV7F" xfId="45106" xr:uid="{00000000-0005-0000-0000-00000F000000}"/>
    <cellStyle name="__092110 DCN 100 Proyectos PlantaV7F 2" xfId="45107" xr:uid="{00000000-0005-0000-0000-000010000000}"/>
    <cellStyle name="__092110 DCN 100 Proyectos PlantaV7F__102241_Collahuasi CP Patache 6" xfId="45108" xr:uid="{00000000-0005-0000-0000-000011000000}"/>
    <cellStyle name="__092110 DCN 100 Proyectos PlantaV7F__102241_Collahuasi CP Patache 6 2" xfId="45109" xr:uid="{00000000-0005-0000-0000-000012000000}"/>
    <cellStyle name="__092110 DCN 100 Proyectos PlantaV7F_Mano de Obra rev.0" xfId="45110" xr:uid="{00000000-0005-0000-0000-000013000000}"/>
    <cellStyle name="__092110 DCN 100 Proyectos PlantaV7F_Mano de Obra rev.0 2" xfId="45111" xr:uid="{00000000-0005-0000-0000-000014000000}"/>
    <cellStyle name="__092110 DCN 100 Proyectos PlantaV7F_Mano de Obra rev.1" xfId="45112" xr:uid="{00000000-0005-0000-0000-000015000000}"/>
    <cellStyle name="__092110 DCN 100 Proyectos PlantaV7F_Mano de Obra rev.1 2" xfId="45113" xr:uid="{00000000-0005-0000-0000-000016000000}"/>
    <cellStyle name="__092110 DCN 100 Proyectos PlantaV7F_Mano de Obra rev.1_Mano de Obra rev.0" xfId="45114" xr:uid="{00000000-0005-0000-0000-000017000000}"/>
    <cellStyle name="__092110 DCN 100 Proyectos PlantaV7F_Mano de Obra rev.1_Mano de Obra rev.0 2" xfId="45115" xr:uid="{00000000-0005-0000-0000-000018000000}"/>
    <cellStyle name="__092110 DCN 100 Proyectos PlantaV7F_UTILIDAD PREMIO" xfId="45116" xr:uid="{00000000-0005-0000-0000-000019000000}"/>
    <cellStyle name="__092110 DCN 100 Proyectos PlantaV7F_UTILIDAD PREMIO 2" xfId="45117" xr:uid="{00000000-0005-0000-0000-00001A000000}"/>
    <cellStyle name="_1450- EE-Geo-Amb_CC 07-May-10" xfId="45647" xr:uid="{00000000-0005-0000-0000-00001B000000}"/>
    <cellStyle name="_1450- EE-Geo-Amb_CC 07-May-10 2" xfId="45648" xr:uid="{00000000-0005-0000-0000-00001C000000}"/>
    <cellStyle name="_20061120 Holland_template v0.16" xfId="45411" xr:uid="{00000000-0005-0000-0000-00001D000000}"/>
    <cellStyle name="_20070109 Holland_Consolidated_v40" xfId="45412" xr:uid="{00000000-0005-0000-0000-00001E000000}"/>
    <cellStyle name="_2167 - Rates Venta Quechua" xfId="45649" xr:uid="{00000000-0005-0000-0000-00001F000000}"/>
    <cellStyle name="_AIM_Budget_File v.16" xfId="45413" xr:uid="{00000000-0005-0000-0000-000020000000}"/>
    <cellStyle name="_Anexo 1 BAE Form_A_T_E  DAP-USP-066-10" xfId="45118" xr:uid="{00000000-0005-0000-0000-000021000000}"/>
    <cellStyle name="_Anexo 1 BAE Form_A_T_E  DAP-USP-066-10_Costo Empresa por categorías y Referencia 24 meses" xfId="45119" xr:uid="{00000000-0005-0000-0000-000022000000}"/>
    <cellStyle name="_Anexo 1 BAE Form_A_T_E  DAP-USP-066-10_Costo Empresa por categorías y Referencia 24 meses_E-1" xfId="45120" xr:uid="{00000000-0005-0000-0000-000023000000}"/>
    <cellStyle name="_Anexo 1 BAE Form_A_T_E  DAP-USP-066-10_E-1" xfId="45121" xr:uid="{00000000-0005-0000-0000-000024000000}"/>
    <cellStyle name="_Anexo 1 BAE Form_A_T_E  DAP-USP-066-10_Respaldo Monto Estimado Rev0" xfId="45122" xr:uid="{00000000-0005-0000-0000-000025000000}"/>
    <cellStyle name="_Anexo 1 BAE Form_A_T_E  DAP-USP-066-10_Respaldo Monto Estimado Rev0_E-1" xfId="45123" xr:uid="{00000000-0005-0000-0000-000026000000}"/>
    <cellStyle name="_Assump" xfId="45414" xr:uid="{00000000-0005-0000-0000-000027000000}"/>
    <cellStyle name="_Assump_1" xfId="45415" xr:uid="{00000000-0005-0000-0000-000028000000}"/>
    <cellStyle name="_Book1" xfId="45416" xr:uid="{00000000-0005-0000-0000-000029000000}"/>
    <cellStyle name="_broker recomm page" xfId="45417" xr:uid="{00000000-0005-0000-0000-00002A000000}"/>
    <cellStyle name="_Brokers overview" xfId="45418" xr:uid="{00000000-0005-0000-0000-00002B000000}"/>
    <cellStyle name="_Budget Top Costs." xfId="45419" xr:uid="{00000000-0005-0000-0000-00002C000000}"/>
    <cellStyle name="_CC002_PTT002_Listados de Tarifas_Rev0" xfId="45124" xr:uid="{00000000-0005-0000-0000-00002D000000}"/>
    <cellStyle name="_Collahuasi exp" xfId="45420" xr:uid="{00000000-0005-0000-0000-00002E000000}"/>
    <cellStyle name="_CONSOLIDADO" xfId="12" xr:uid="{00000000-0005-0000-0000-00002F000000}"/>
    <cellStyle name="_Contratos Final Gaby_adm Fluor" xfId="13" xr:uid="{00000000-0005-0000-0000-000030000000}"/>
    <cellStyle name="_Copy of APCalcs_v1_04Dec06" xfId="45421" xr:uid="{00000000-0005-0000-0000-000031000000}"/>
    <cellStyle name="_Cost metric benchmarking" xfId="45422" xr:uid="{00000000-0005-0000-0000-000032000000}"/>
    <cellStyle name="_Depreciation" xfId="14" xr:uid="{00000000-0005-0000-0000-000033000000}"/>
    <cellStyle name="_Escalation Table 25Aug08" xfId="15" xr:uid="{00000000-0005-0000-0000-000034000000}"/>
    <cellStyle name="_ESCONDIDA C135  Pullout &amp; Summaries Rev C" xfId="16" xr:uid="{00000000-0005-0000-0000-000035000000}"/>
    <cellStyle name="_Estimación Capex Ing Básica 04 Septiembre cubicación" xfId="17" xr:uid="{00000000-0005-0000-0000-000036000000}"/>
    <cellStyle name="_Estructura de Costos PROMET - Rev (Incl Montaje + Flete) (version 1)" xfId="18" xr:uid="{00000000-0005-0000-0000-000037000000}"/>
    <cellStyle name="_EWR Opcion 2 Rev P1" xfId="19" xr:uid="{00000000-0005-0000-0000-000038000000}"/>
    <cellStyle name="_EWR Opcion 2 Rev P2" xfId="20" xr:uid="{00000000-0005-0000-0000-000039000000}"/>
    <cellStyle name="_Ex Rates and Metals Prices" xfId="45423" xr:uid="{00000000-0005-0000-0000-00003A000000}"/>
    <cellStyle name="_F Economicos rev0" xfId="45125" xr:uid="{00000000-0005-0000-0000-00003B000000}"/>
    <cellStyle name="_F Economicos rev0 2" xfId="45126" xr:uid="{00000000-0005-0000-0000-00003C000000}"/>
    <cellStyle name="_F Economicos rev0 3" xfId="45127" xr:uid="{00000000-0005-0000-0000-00003D000000}"/>
    <cellStyle name="_F Economicos rev0 4" xfId="45128" xr:uid="{00000000-0005-0000-0000-00003E000000}"/>
    <cellStyle name="_F Economicos rev0 5" xfId="45129" xr:uid="{00000000-0005-0000-0000-00003F000000}"/>
    <cellStyle name="_F Economicos rev0 6" xfId="45130" xr:uid="{00000000-0005-0000-0000-000040000000}"/>
    <cellStyle name="_F Economicos rev0 7" xfId="45131" xr:uid="{00000000-0005-0000-0000-000041000000}"/>
    <cellStyle name="_FEL 3 PULLOUT Toquepala Capex Rev 0" xfId="21" xr:uid="{00000000-0005-0000-0000-000042000000}"/>
    <cellStyle name="_Financing" xfId="45424" xr:uid="{00000000-0005-0000-0000-000043000000}"/>
    <cellStyle name="_Forecast N09DM09 Jun 2010 - Task EMQ" xfId="22" xr:uid="{00000000-0005-0000-0000-000044000000}"/>
    <cellStyle name="_Form ECO Rev_1" xfId="45132" xr:uid="{00000000-0005-0000-0000-000045000000}"/>
    <cellStyle name="_Formularios A-T-E" xfId="45133" xr:uid="{00000000-0005-0000-0000-000046000000}"/>
    <cellStyle name="_FORMULARIOS BAE II" xfId="45134" xr:uid="{00000000-0005-0000-0000-000047000000}"/>
    <cellStyle name="_FORMULARIOS BAE II 2" xfId="45135" xr:uid="{00000000-0005-0000-0000-000048000000}"/>
    <cellStyle name="_FORMULARIOS BAE II__102241_Collahuasi CP Patache 6" xfId="45136" xr:uid="{00000000-0005-0000-0000-000049000000}"/>
    <cellStyle name="_FORMULARIOS BAE II__102241_Collahuasi CP Patache 6 2" xfId="45137" xr:uid="{00000000-0005-0000-0000-00004A000000}"/>
    <cellStyle name="_FORMULARIOS BAE II_Costo Empresa por categorías y Referencia 24 meses" xfId="45138" xr:uid="{00000000-0005-0000-0000-00004B000000}"/>
    <cellStyle name="_FORMULARIOS BAE II_Costo Empresa por categorías y Referencia 24 meses_E-1" xfId="45139" xr:uid="{00000000-0005-0000-0000-00004C000000}"/>
    <cellStyle name="_FORMULARIOS BAE II_E-1" xfId="45140" xr:uid="{00000000-0005-0000-0000-00004D000000}"/>
    <cellStyle name="_FORMULARIOS BAE II_Mano de Obra rev.0" xfId="45141" xr:uid="{00000000-0005-0000-0000-00004E000000}"/>
    <cellStyle name="_FORMULARIOS BAE II_Mano de Obra rev.0 2" xfId="45142" xr:uid="{00000000-0005-0000-0000-00004F000000}"/>
    <cellStyle name="_FORMULARIOS BAE II_Mano de Obra rev.1" xfId="45143" xr:uid="{00000000-0005-0000-0000-000050000000}"/>
    <cellStyle name="_FORMULARIOS BAE II_Mano de Obra rev.1 2" xfId="45144" xr:uid="{00000000-0005-0000-0000-000051000000}"/>
    <cellStyle name="_FORMULARIOS BAE II_Mano de Obra rev.1_Mano de Obra rev.0" xfId="45145" xr:uid="{00000000-0005-0000-0000-000052000000}"/>
    <cellStyle name="_FORMULARIOS BAE II_Mano de Obra rev.1_Mano de Obra rev.0 2" xfId="45146" xr:uid="{00000000-0005-0000-0000-000053000000}"/>
    <cellStyle name="_FORMULARIOS BAE II_Respaldo Monto Estimado Rev0" xfId="45147" xr:uid="{00000000-0005-0000-0000-000054000000}"/>
    <cellStyle name="_FORMULARIOS BAE II_Respaldo Monto Estimado Rev0_E-1" xfId="45148" xr:uid="{00000000-0005-0000-0000-000055000000}"/>
    <cellStyle name="_FORMULARIOS BAE II_UTILIDAD PREMIO" xfId="45149" xr:uid="{00000000-0005-0000-0000-000056000000}"/>
    <cellStyle name="_FORMULARIOS BAE II_UTILIDAD PREMIO 2" xfId="45150" xr:uid="{00000000-0005-0000-0000-000057000000}"/>
    <cellStyle name="_Formularios Cotizacion Rev1" xfId="45151" xr:uid="{00000000-0005-0000-0000-000058000000}"/>
    <cellStyle name="_Formularios Cotizacion Rev1 2" xfId="45152" xr:uid="{00000000-0005-0000-0000-000059000000}"/>
    <cellStyle name="_Formularios Cotizacion Rev1-1" xfId="45153" xr:uid="{00000000-0005-0000-0000-00005A000000}"/>
    <cellStyle name="_Formularios Cotizacion Rev1-1 2" xfId="45154" xr:uid="{00000000-0005-0000-0000-00005B000000}"/>
    <cellStyle name="_Formularios E-2 rev-1" xfId="45155" xr:uid="{00000000-0005-0000-0000-00005C000000}"/>
    <cellStyle name="_Formularios ECO rev-1" xfId="23" xr:uid="{00000000-0005-0000-0000-00005D000000}"/>
    <cellStyle name="_Formularios_E" xfId="45156" xr:uid="{00000000-0005-0000-0000-00005E000000}"/>
    <cellStyle name="_Gaby 08 F Economicos Rev 0 presentado" xfId="45157" xr:uid="{00000000-0005-0000-0000-00005F000000}"/>
    <cellStyle name="_Gaby 08 F Economicos Rev 0 presentado 2" xfId="45158" xr:uid="{00000000-0005-0000-0000-000060000000}"/>
    <cellStyle name="_Gaby 08 F Economicos Rev 0 presentado 3" xfId="45159" xr:uid="{00000000-0005-0000-0000-000061000000}"/>
    <cellStyle name="_Gaby 08 F Economicos Rev 0 presentado 4" xfId="45160" xr:uid="{00000000-0005-0000-0000-000062000000}"/>
    <cellStyle name="_Gaby 08 F Economicos Rev 0 presentado 5" xfId="45161" xr:uid="{00000000-0005-0000-0000-000063000000}"/>
    <cellStyle name="_Gaby 08 F Economicos Rev 0 presentado 6" xfId="45162" xr:uid="{00000000-0005-0000-0000-000064000000}"/>
    <cellStyle name="_Gaby 08 F Economicos Rev 0 presentado 7" xfId="45163" xr:uid="{00000000-0005-0000-0000-000065000000}"/>
    <cellStyle name="_Gaby Rev 03 16-01-08 Arreglo final" xfId="45164" xr:uid="{00000000-0005-0000-0000-000066000000}"/>
    <cellStyle name="_Gaby Rev 03 16-01-08 Arreglo final 18-01-08" xfId="45165" xr:uid="{00000000-0005-0000-0000-000067000000}"/>
    <cellStyle name="_Group Flash January 2009" xfId="45425" xr:uid="{00000000-0005-0000-0000-000068000000}"/>
    <cellStyle name="_Group Risks and Opps" xfId="45426" xr:uid="{00000000-0005-0000-0000-000069000000}"/>
    <cellStyle name="_Hoja9" xfId="24" xr:uid="{00000000-0005-0000-0000-00006A000000}"/>
    <cellStyle name="_Labor rate Fase II" xfId="25" xr:uid="{00000000-0005-0000-0000-00006B000000}"/>
    <cellStyle name="_Labor rates (jan 2008)" xfId="26" xr:uid="{00000000-0005-0000-0000-00006C000000}"/>
    <cellStyle name="_LIM Model_17.03.06" xfId="45427" xr:uid="{00000000-0005-0000-0000-00006D000000}"/>
    <cellStyle name="_Mano de Obra rev. 2" xfId="45166" xr:uid="{00000000-0005-0000-0000-00006E000000}"/>
    <cellStyle name="_Mano de Obra rev. 2 2" xfId="45167" xr:uid="{00000000-0005-0000-0000-00006F000000}"/>
    <cellStyle name="_Mano de Obra rev. 2__102241_Collahuasi CP Patache 6" xfId="45168" xr:uid="{00000000-0005-0000-0000-000070000000}"/>
    <cellStyle name="_Mano de Obra rev. 2__102241_Collahuasi CP Patache 6 2" xfId="45169" xr:uid="{00000000-0005-0000-0000-000071000000}"/>
    <cellStyle name="_Mano de Obra rev. 2_Mano de Obra rev.0" xfId="45170" xr:uid="{00000000-0005-0000-0000-000072000000}"/>
    <cellStyle name="_Mano de Obra rev. 2_Mano de Obra rev.0 2" xfId="45171" xr:uid="{00000000-0005-0000-0000-000073000000}"/>
    <cellStyle name="_Mano de Obra rev. 2_Mano de Obra rev.1" xfId="45172" xr:uid="{00000000-0005-0000-0000-000074000000}"/>
    <cellStyle name="_Mano de Obra rev. 2_Mano de Obra rev.1 2" xfId="45173" xr:uid="{00000000-0005-0000-0000-000075000000}"/>
    <cellStyle name="_Mano de Obra rev. 2_Mano de Obra rev.1_Mano de Obra rev.0" xfId="45174" xr:uid="{00000000-0005-0000-0000-000076000000}"/>
    <cellStyle name="_Mano de Obra rev. 2_Mano de Obra rev.1_Mano de Obra rev.0 2" xfId="45175" xr:uid="{00000000-0005-0000-0000-000077000000}"/>
    <cellStyle name="_Mano de Obra rev. 2_UTILIDAD PREMIO" xfId="45176" xr:uid="{00000000-0005-0000-0000-000078000000}"/>
    <cellStyle name="_Mano de Obra rev. 2_UTILIDAD PREMIO 2" xfId="45177" xr:uid="{00000000-0005-0000-0000-000079000000}"/>
    <cellStyle name="_Mano de Obra rev.1" xfId="45178" xr:uid="{00000000-0005-0000-0000-00007A000000}"/>
    <cellStyle name="_Mano de Obra rev.1 2" xfId="45179" xr:uid="{00000000-0005-0000-0000-00007B000000}"/>
    <cellStyle name="_Mano de Obra rev.1_Mano de Obra rev.0" xfId="45180" xr:uid="{00000000-0005-0000-0000-00007C000000}"/>
    <cellStyle name="_Mano de Obra rev.1_Mano de Obra rev.0 2" xfId="45181" xr:uid="{00000000-0005-0000-0000-00007D000000}"/>
    <cellStyle name="_Ministro Hales - Engineering &amp; Procurement _ Rev 0" xfId="27" xr:uid="{00000000-0005-0000-0000-00007E000000}"/>
    <cellStyle name="_Model_Iron_Ore_MMX_2" xfId="45428" xr:uid="{00000000-0005-0000-0000-00007F000000}"/>
    <cellStyle name="_Modelo Trend - T-FT 001 - Rev 0" xfId="28" xr:uid="{00000000-0005-0000-0000-000080000000}"/>
    <cellStyle name="_NDP Pullout &amp; Summaries Rev R 2008" xfId="29" xr:uid="{00000000-0005-0000-0000-000081000000}"/>
    <cellStyle name="_Oferta Economica" xfId="45182" xr:uid="{00000000-0005-0000-0000-000082000000}"/>
    <cellStyle name="_OOTT - Rev 20Ago09" xfId="30" xr:uid="{00000000-0005-0000-0000-000083000000}"/>
    <cellStyle name="_Operating Costs Analysis 8+4 2008" xfId="45429" xr:uid="{00000000-0005-0000-0000-000084000000}"/>
    <cellStyle name="_PERSONAL" xfId="45430" xr:uid="{00000000-0005-0000-0000-000085000000}"/>
    <cellStyle name="_PERSONAL_1" xfId="45431" xr:uid="{00000000-0005-0000-0000-000086000000}"/>
    <cellStyle name="_Platinum Report Budget 2009" xfId="45432" xr:uid="{00000000-0005-0000-0000-000087000000}"/>
    <cellStyle name="_Proyección Trend Pqte 2 y Pqte 3 Final" xfId="45650" xr:uid="{00000000-0005-0000-0000-000088000000}"/>
    <cellStyle name="_Proyección Trend Pqte 2 y Pqte 3 Final_5581-TRN-001 Rev  D" xfId="45651" xr:uid="{00000000-0005-0000-0000-000089000000}"/>
    <cellStyle name="_Proyección Trend Pqte 2 y Pqte 3 Final_5581-TRN-002 Rev. C" xfId="45652" xr:uid="{00000000-0005-0000-0000-00008A000000}"/>
    <cellStyle name="_Proyección Trend Pqte 2 y Pqte 3 Final_5581-TRN-003 Rev.E 6-Sept-10" xfId="45653" xr:uid="{00000000-0005-0000-0000-00008B000000}"/>
    <cellStyle name="_Proyección Trend Pqte 2 y Pqte 3 Final_EEPPJC5581-04_Rev.0" xfId="45654" xr:uid="{00000000-0005-0000-0000-00008C000000}"/>
    <cellStyle name="_Proyección Trend Pqte 2 y Pqte 3 Final_EEPPJC5581-05_Rev.3" xfId="45655" xr:uid="{00000000-0005-0000-0000-00008D000000}"/>
    <cellStyle name="_Proyección Trend Pqte 2 y Pqte 3 Final_EEPPJC5581-06_Rev.0" xfId="45656" xr:uid="{00000000-0005-0000-0000-00008E000000}"/>
    <cellStyle name="_PSC5581-000-INF-PC-006 al 02.04.10" xfId="45657" xr:uid="{00000000-0005-0000-0000-00008F000000}"/>
    <cellStyle name="_PSC5581-000-INF-PC-006 al 02.04.10_5581-TRN-001 Rev  D" xfId="45658" xr:uid="{00000000-0005-0000-0000-000090000000}"/>
    <cellStyle name="_PSC5581-000-INF-PC-006 al 02.04.10_5581-TRN-002 Rev. C" xfId="45659" xr:uid="{00000000-0005-0000-0000-000091000000}"/>
    <cellStyle name="_PSC5581-000-INF-PC-006 al 02.04.10_5581-TRN-003 Rev.E 6-Sept-10" xfId="45660" xr:uid="{00000000-0005-0000-0000-000092000000}"/>
    <cellStyle name="_PSC5581-000-INF-PC-006 al 02.04.10_EEPPJC5581-04_Rev.0" xfId="45661" xr:uid="{00000000-0005-0000-0000-000093000000}"/>
    <cellStyle name="_PSC5581-000-INF-PC-006 al 02.04.10_EEPPJC5581-05_Rev.3" xfId="45662" xr:uid="{00000000-0005-0000-0000-000094000000}"/>
    <cellStyle name="_PSC5581-000-INF-PC-006 al 02.04.10_EEPPJC5581-06_Rev.0" xfId="45663" xr:uid="{00000000-0005-0000-0000-000095000000}"/>
    <cellStyle name="_Pullout &amp; Summaries ECOMETALES REV P2" xfId="31" xr:uid="{00000000-0005-0000-0000-000096000000}"/>
    <cellStyle name="_Quellaveco" xfId="45433" xr:uid="{00000000-0005-0000-0000-000097000000}"/>
    <cellStyle name="_T5 I  Básica (2)" xfId="32" xr:uid="{00000000-0005-0000-0000-000098000000}"/>
    <cellStyle name="_T5 I  Básica (2) 2" xfId="45664" xr:uid="{00000000-0005-0000-0000-000099000000}"/>
    <cellStyle name="_T5 I  Básica (2)_ESTIMACION HH TOTAL CDG DEFINITIVO RESUMEN13102010 (JCM)" xfId="45665" xr:uid="{00000000-0005-0000-0000-00009A000000}"/>
    <cellStyle name="_T5 I  Básica (2)_Org  y Manpower EN TIEMPO EPCM TOTAL CDG 07102010DEFrev2" xfId="45666" xr:uid="{00000000-0005-0000-0000-00009B000000}"/>
    <cellStyle name="_Tarifas STD-Simulacion V0" xfId="45183" xr:uid="{00000000-0005-0000-0000-00009C000000}"/>
    <cellStyle name="_Tarifas STD-Simulacion V0 2" xfId="45184" xr:uid="{00000000-0005-0000-0000-00009D000000}"/>
    <cellStyle name="_Tintaya Base Case v24" xfId="45434" xr:uid="{00000000-0005-0000-0000-00009E000000}"/>
    <cellStyle name="_Top Costs Extract - Revised Budget 2007" xfId="45435" xr:uid="{00000000-0005-0000-0000-00009F000000}"/>
    <cellStyle name="_WAR_HEDGE_model 23-03-06" xfId="45436" xr:uid="{00000000-0005-0000-0000-0000A0000000}"/>
    <cellStyle name="_WBS_N09DM09_Rev F.1" xfId="33" xr:uid="{00000000-0005-0000-0000-0000A1000000}"/>
    <cellStyle name="_Working file Multiple valuation 20.12.04" xfId="45437" xr:uid="{00000000-0005-0000-0000-0000A2000000}"/>
    <cellStyle name="_Working file WACC 07.02.05" xfId="45438" xr:uid="{00000000-0005-0000-0000-0000A3000000}"/>
    <cellStyle name="_Working file_BOL_INM_31.03.06" xfId="45439" xr:uid="{00000000-0005-0000-0000-0000A4000000}"/>
    <cellStyle name="~CALC Amount" xfId="45440" xr:uid="{00000000-0005-0000-0000-0000A5000000}"/>
    <cellStyle name="£[2]" xfId="45441" xr:uid="{00000000-0005-0000-0000-0000A6000000}"/>
    <cellStyle name="&lt;Default Style&gt;" xfId="45442" xr:uid="{00000000-0005-0000-0000-0000A7000000}"/>
    <cellStyle name="=C:\WINNT\SYSTEM32\COMMAND.COM" xfId="45185" xr:uid="{00000000-0005-0000-0000-0000A8000000}"/>
    <cellStyle name="‡" xfId="34" xr:uid="{00000000-0005-0000-0000-0000A9000000}"/>
    <cellStyle name="‡ 2" xfId="35" xr:uid="{00000000-0005-0000-0000-0000AA000000}"/>
    <cellStyle name="‡_%AVANCE(29Mar)" xfId="36" xr:uid="{00000000-0005-0000-0000-0000AB000000}"/>
    <cellStyle name="‡_%AVANCE(29Mar) 2" xfId="37" xr:uid="{00000000-0005-0000-0000-0000AC000000}"/>
    <cellStyle name="‡_Informe Abril.xls Gráfico 35" xfId="38" xr:uid="{00000000-0005-0000-0000-0000AD000000}"/>
    <cellStyle name="‡_Informe Abril.xls Gráfico 35 2" xfId="39" xr:uid="{00000000-0005-0000-0000-0000AE000000}"/>
    <cellStyle name="‡_Informe Marzo.xls Gráfico 10" xfId="40" xr:uid="{00000000-0005-0000-0000-0000AF000000}"/>
    <cellStyle name="‡_Informe Marzo.xls Gráfico 10 2" xfId="41" xr:uid="{00000000-0005-0000-0000-0000B0000000}"/>
    <cellStyle name="‡_Informe Marzo.xls Gráfico 12" xfId="42" xr:uid="{00000000-0005-0000-0000-0000B1000000}"/>
    <cellStyle name="‡_Informe Marzo.xls Gráfico 12 2" xfId="43" xr:uid="{00000000-0005-0000-0000-0000B2000000}"/>
    <cellStyle name="‡_Rendimiento Total Tuberia" xfId="44" xr:uid="{00000000-0005-0000-0000-0000B3000000}"/>
    <cellStyle name="‡_Rendimiento Total Tuberia 2" xfId="45" xr:uid="{00000000-0005-0000-0000-0000B4000000}"/>
    <cellStyle name="0,0_x000d__x000a_NA_x000d__x000a_" xfId="46" xr:uid="{00000000-0005-0000-0000-0000B5000000}"/>
    <cellStyle name="0100" xfId="47" xr:uid="{00000000-0005-0000-0000-0000B6000000}"/>
    <cellStyle name="0100@" xfId="48" xr:uid="{00000000-0005-0000-0000-0000B7000000}"/>
    <cellStyle name="0100@ 2" xfId="49" xr:uid="{00000000-0005-0000-0000-0000B8000000}"/>
    <cellStyle name="0100@ 3" xfId="50" xr:uid="{00000000-0005-0000-0000-0000B9000000}"/>
    <cellStyle name="0100@SMALL" xfId="51" xr:uid="{00000000-0005-0000-0000-0000BA000000}"/>
    <cellStyle name="0100@SMALL 2" xfId="52" xr:uid="{00000000-0005-0000-0000-0000BB000000}"/>
    <cellStyle name="0100@SMALL 2 2" xfId="53" xr:uid="{00000000-0005-0000-0000-0000BC000000}"/>
    <cellStyle name="0100@SMALL 2 2 2" xfId="54" xr:uid="{00000000-0005-0000-0000-0000BD000000}"/>
    <cellStyle name="0100@SMALL 3" xfId="55" xr:uid="{00000000-0005-0000-0000-0000BE000000}"/>
    <cellStyle name="0100@SMALL 3 2" xfId="56" xr:uid="{00000000-0005-0000-0000-0000BF000000}"/>
    <cellStyle name="0100@SMALL 3 2 2" xfId="57" xr:uid="{00000000-0005-0000-0000-0000C0000000}"/>
    <cellStyle name="0100small" xfId="58" xr:uid="{00000000-0005-0000-0000-0000C1000000}"/>
    <cellStyle name="0100small 2" xfId="59" xr:uid="{00000000-0005-0000-0000-0000C2000000}"/>
    <cellStyle name="0100small 2 2" xfId="60" xr:uid="{00000000-0005-0000-0000-0000C3000000}"/>
    <cellStyle name="0100small 2 2 2" xfId="61" xr:uid="{00000000-0005-0000-0000-0000C4000000}"/>
    <cellStyle name="0100small 3" xfId="62" xr:uid="{00000000-0005-0000-0000-0000C5000000}"/>
    <cellStyle name="0100small 3 2" xfId="63" xr:uid="{00000000-0005-0000-0000-0000C6000000}"/>
    <cellStyle name="0100small 3 2 2" xfId="64" xr:uid="{00000000-0005-0000-0000-0000C7000000}"/>
    <cellStyle name="0110" xfId="65" xr:uid="{00000000-0005-0000-0000-0000C8000000}"/>
    <cellStyle name="0110@" xfId="66" xr:uid="{00000000-0005-0000-0000-0000C9000000}"/>
    <cellStyle name="0110@small" xfId="67" xr:uid="{00000000-0005-0000-0000-0000CA000000}"/>
    <cellStyle name="0110@small 2" xfId="68" xr:uid="{00000000-0005-0000-0000-0000CB000000}"/>
    <cellStyle name="0110@small 2 2" xfId="69" xr:uid="{00000000-0005-0000-0000-0000CC000000}"/>
    <cellStyle name="0110@small 2 2 2" xfId="70" xr:uid="{00000000-0005-0000-0000-0000CD000000}"/>
    <cellStyle name="0110@small 3" xfId="71" xr:uid="{00000000-0005-0000-0000-0000CE000000}"/>
    <cellStyle name="0110@small 3 2" xfId="72" xr:uid="{00000000-0005-0000-0000-0000CF000000}"/>
    <cellStyle name="0110@small 3 2 2" xfId="73" xr:uid="{00000000-0005-0000-0000-0000D0000000}"/>
    <cellStyle name="0110small" xfId="74" xr:uid="{00000000-0005-0000-0000-0000D1000000}"/>
    <cellStyle name="0110small 2" xfId="75" xr:uid="{00000000-0005-0000-0000-0000D2000000}"/>
    <cellStyle name="0110small 2 2" xfId="76" xr:uid="{00000000-0005-0000-0000-0000D3000000}"/>
    <cellStyle name="0110small 2 2 2" xfId="77" xr:uid="{00000000-0005-0000-0000-0000D4000000}"/>
    <cellStyle name="0110small 3" xfId="78" xr:uid="{00000000-0005-0000-0000-0000D5000000}"/>
    <cellStyle name="0110small 3 2" xfId="79" xr:uid="{00000000-0005-0000-0000-0000D6000000}"/>
    <cellStyle name="0110small 3 2 2" xfId="80" xr:uid="{00000000-0005-0000-0000-0000D7000000}"/>
    <cellStyle name="0111" xfId="81" xr:uid="{00000000-0005-0000-0000-0000D8000000}"/>
    <cellStyle name="0111@" xfId="82" xr:uid="{00000000-0005-0000-0000-0000D9000000}"/>
    <cellStyle name="0111@small" xfId="83" xr:uid="{00000000-0005-0000-0000-0000DA000000}"/>
    <cellStyle name="0111@small 2" xfId="84" xr:uid="{00000000-0005-0000-0000-0000DB000000}"/>
    <cellStyle name="0111@small 2 2" xfId="85" xr:uid="{00000000-0005-0000-0000-0000DC000000}"/>
    <cellStyle name="0111@small 2 2 2" xfId="86" xr:uid="{00000000-0005-0000-0000-0000DD000000}"/>
    <cellStyle name="0111@small 3" xfId="87" xr:uid="{00000000-0005-0000-0000-0000DE000000}"/>
    <cellStyle name="0111@small 3 2" xfId="88" xr:uid="{00000000-0005-0000-0000-0000DF000000}"/>
    <cellStyle name="0111@small 3 2 2" xfId="89" xr:uid="{00000000-0005-0000-0000-0000E0000000}"/>
    <cellStyle name="0111SMALL" xfId="90" xr:uid="{00000000-0005-0000-0000-0000E1000000}"/>
    <cellStyle name="0111SMALL 2" xfId="91" xr:uid="{00000000-0005-0000-0000-0000E2000000}"/>
    <cellStyle name="0111SMALL 2 2" xfId="92" xr:uid="{00000000-0005-0000-0000-0000E3000000}"/>
    <cellStyle name="0111SMALL 2 2 2" xfId="93" xr:uid="{00000000-0005-0000-0000-0000E4000000}"/>
    <cellStyle name="0111SMALL 3" xfId="94" xr:uid="{00000000-0005-0000-0000-0000E5000000}"/>
    <cellStyle name="0111SMALL 3 2" xfId="95" xr:uid="{00000000-0005-0000-0000-0000E6000000}"/>
    <cellStyle name="0111SMALL 3 2 2" xfId="96" xr:uid="{00000000-0005-0000-0000-0000E7000000}"/>
    <cellStyle name="0DP" xfId="45443" xr:uid="{00000000-0005-0000-0000-0000E8000000}"/>
    <cellStyle name="0DP bold" xfId="45444" xr:uid="{00000000-0005-0000-0000-0000E9000000}"/>
    <cellStyle name="1 000 m3" xfId="45445" xr:uid="{00000000-0005-0000-0000-0000EA000000}"/>
    <cellStyle name="1 000,00 m3" xfId="45446" xr:uid="{00000000-0005-0000-0000-0000EB000000}"/>
    <cellStyle name="1DP" xfId="45447" xr:uid="{00000000-0005-0000-0000-0000EC000000}"/>
    <cellStyle name="1DP bold" xfId="45448" xr:uid="{00000000-0005-0000-0000-0000ED000000}"/>
    <cellStyle name="1rst" xfId="97" xr:uid="{00000000-0005-0000-0000-0000EE000000}"/>
    <cellStyle name="1rst 2" xfId="98" xr:uid="{00000000-0005-0000-0000-0000EF000000}"/>
    <cellStyle name="2 Decimal Places" xfId="45449" xr:uid="{00000000-0005-0000-0000-0000F0000000}"/>
    <cellStyle name="20% - Accent1 10" xfId="99" xr:uid="{00000000-0005-0000-0000-0000F1000000}"/>
    <cellStyle name="20% - Accent1 10 2" xfId="100" xr:uid="{00000000-0005-0000-0000-0000F2000000}"/>
    <cellStyle name="20% - Accent1 11" xfId="101" xr:uid="{00000000-0005-0000-0000-0000F3000000}"/>
    <cellStyle name="20% - Accent1 12" xfId="102" xr:uid="{00000000-0005-0000-0000-0000F4000000}"/>
    <cellStyle name="20% - Accent1 13" xfId="103" xr:uid="{00000000-0005-0000-0000-0000F5000000}"/>
    <cellStyle name="20% - Accent1 14" xfId="104" xr:uid="{00000000-0005-0000-0000-0000F6000000}"/>
    <cellStyle name="20% - Accent1 15" xfId="105" xr:uid="{00000000-0005-0000-0000-0000F7000000}"/>
    <cellStyle name="20% - Accent1 16" xfId="106" xr:uid="{00000000-0005-0000-0000-0000F8000000}"/>
    <cellStyle name="20% - Accent1 2" xfId="107" xr:uid="{00000000-0005-0000-0000-0000F9000000}"/>
    <cellStyle name="20% - Accent1 2 10" xfId="108" xr:uid="{00000000-0005-0000-0000-0000FA000000}"/>
    <cellStyle name="20% - Accent1 2 11" xfId="109" xr:uid="{00000000-0005-0000-0000-0000FB000000}"/>
    <cellStyle name="20% - Accent1 2 12" xfId="110" xr:uid="{00000000-0005-0000-0000-0000FC000000}"/>
    <cellStyle name="20% - Accent1 2 13" xfId="111" xr:uid="{00000000-0005-0000-0000-0000FD000000}"/>
    <cellStyle name="20% - Accent1 2 14" xfId="112" xr:uid="{00000000-0005-0000-0000-0000FE000000}"/>
    <cellStyle name="20% - Accent1 2 15" xfId="113" xr:uid="{00000000-0005-0000-0000-0000FF000000}"/>
    <cellStyle name="20% - Accent1 2 2" xfId="114" xr:uid="{00000000-0005-0000-0000-000000010000}"/>
    <cellStyle name="20% - Accent1 2 2 2" xfId="115" xr:uid="{00000000-0005-0000-0000-000001010000}"/>
    <cellStyle name="20% - Accent1 2 3" xfId="116" xr:uid="{00000000-0005-0000-0000-000002010000}"/>
    <cellStyle name="20% - Accent1 2 3 2" xfId="117" xr:uid="{00000000-0005-0000-0000-000003010000}"/>
    <cellStyle name="20% - Accent1 2 4" xfId="118" xr:uid="{00000000-0005-0000-0000-000004010000}"/>
    <cellStyle name="20% - Accent1 2 4 2" xfId="119" xr:uid="{00000000-0005-0000-0000-000005010000}"/>
    <cellStyle name="20% - Accent1 2 5" xfId="120" xr:uid="{00000000-0005-0000-0000-000006010000}"/>
    <cellStyle name="20% - Accent1 2 5 2" xfId="121" xr:uid="{00000000-0005-0000-0000-000007010000}"/>
    <cellStyle name="20% - Accent1 2 6" xfId="122" xr:uid="{00000000-0005-0000-0000-000008010000}"/>
    <cellStyle name="20% - Accent1 2 6 2" xfId="123" xr:uid="{00000000-0005-0000-0000-000009010000}"/>
    <cellStyle name="20% - Accent1 2 7" xfId="124" xr:uid="{00000000-0005-0000-0000-00000A010000}"/>
    <cellStyle name="20% - Accent1 2 7 2" xfId="125" xr:uid="{00000000-0005-0000-0000-00000B010000}"/>
    <cellStyle name="20% - Accent1 2 8" xfId="126" xr:uid="{00000000-0005-0000-0000-00000C010000}"/>
    <cellStyle name="20% - Accent1 2 8 2" xfId="127" xr:uid="{00000000-0005-0000-0000-00000D010000}"/>
    <cellStyle name="20% - Accent1 2 9" xfId="128" xr:uid="{00000000-0005-0000-0000-00000E010000}"/>
    <cellStyle name="20% - Accent1 2_5.Weekly" xfId="129" xr:uid="{00000000-0005-0000-0000-00000F010000}"/>
    <cellStyle name="20% - Accent1 3" xfId="130" xr:uid="{00000000-0005-0000-0000-000010010000}"/>
    <cellStyle name="20% - Accent1 3 10" xfId="131" xr:uid="{00000000-0005-0000-0000-000011010000}"/>
    <cellStyle name="20% - Accent1 3 11" xfId="132" xr:uid="{00000000-0005-0000-0000-000012010000}"/>
    <cellStyle name="20% - Accent1 3 2" xfId="133" xr:uid="{00000000-0005-0000-0000-000013010000}"/>
    <cellStyle name="20% - Accent1 3 2 2" xfId="134" xr:uid="{00000000-0005-0000-0000-000014010000}"/>
    <cellStyle name="20% - Accent1 3 3" xfId="135" xr:uid="{00000000-0005-0000-0000-000015010000}"/>
    <cellStyle name="20% - Accent1 3 3 2" xfId="136" xr:uid="{00000000-0005-0000-0000-000016010000}"/>
    <cellStyle name="20% - Accent1 3 4" xfId="137" xr:uid="{00000000-0005-0000-0000-000017010000}"/>
    <cellStyle name="20% - Accent1 3 4 2" xfId="138" xr:uid="{00000000-0005-0000-0000-000018010000}"/>
    <cellStyle name="20% - Accent1 3 5" xfId="139" xr:uid="{00000000-0005-0000-0000-000019010000}"/>
    <cellStyle name="20% - Accent1 3 5 2" xfId="140" xr:uid="{00000000-0005-0000-0000-00001A010000}"/>
    <cellStyle name="20% - Accent1 3 6" xfId="141" xr:uid="{00000000-0005-0000-0000-00001B010000}"/>
    <cellStyle name="20% - Accent1 3 6 2" xfId="142" xr:uid="{00000000-0005-0000-0000-00001C010000}"/>
    <cellStyle name="20% - Accent1 3 7" xfId="143" xr:uid="{00000000-0005-0000-0000-00001D010000}"/>
    <cellStyle name="20% - Accent1 3 7 2" xfId="144" xr:uid="{00000000-0005-0000-0000-00001E010000}"/>
    <cellStyle name="20% - Accent1 3 8" xfId="145" xr:uid="{00000000-0005-0000-0000-00001F010000}"/>
    <cellStyle name="20% - Accent1 3 8 2" xfId="146" xr:uid="{00000000-0005-0000-0000-000020010000}"/>
    <cellStyle name="20% - Accent1 3 9" xfId="147" xr:uid="{00000000-0005-0000-0000-000021010000}"/>
    <cellStyle name="20% - Accent1 3_Curva avance Adquisiciones - Nuevo formato" xfId="148" xr:uid="{00000000-0005-0000-0000-000022010000}"/>
    <cellStyle name="20% - Accent1 4" xfId="149" xr:uid="{00000000-0005-0000-0000-000023010000}"/>
    <cellStyle name="20% - Accent1 4 2" xfId="150" xr:uid="{00000000-0005-0000-0000-000024010000}"/>
    <cellStyle name="20% - Accent1 5" xfId="151" xr:uid="{00000000-0005-0000-0000-000025010000}"/>
    <cellStyle name="20% - Accent1 5 2" xfId="152" xr:uid="{00000000-0005-0000-0000-000026010000}"/>
    <cellStyle name="20% - Accent1 6" xfId="153" xr:uid="{00000000-0005-0000-0000-000027010000}"/>
    <cellStyle name="20% - Accent1 6 2" xfId="154" xr:uid="{00000000-0005-0000-0000-000028010000}"/>
    <cellStyle name="20% - Accent1 7" xfId="155" xr:uid="{00000000-0005-0000-0000-000029010000}"/>
    <cellStyle name="20% - Accent1 7 2" xfId="156" xr:uid="{00000000-0005-0000-0000-00002A010000}"/>
    <cellStyle name="20% - Accent1 8" xfId="157" xr:uid="{00000000-0005-0000-0000-00002B010000}"/>
    <cellStyle name="20% - Accent1 8 2" xfId="158" xr:uid="{00000000-0005-0000-0000-00002C010000}"/>
    <cellStyle name="20% - Accent1 9" xfId="159" xr:uid="{00000000-0005-0000-0000-00002D010000}"/>
    <cellStyle name="20% - Accent1 9 2" xfId="160" xr:uid="{00000000-0005-0000-0000-00002E010000}"/>
    <cellStyle name="20% - Accent2 10" xfId="161" xr:uid="{00000000-0005-0000-0000-00002F010000}"/>
    <cellStyle name="20% - Accent2 10 2" xfId="162" xr:uid="{00000000-0005-0000-0000-000030010000}"/>
    <cellStyle name="20% - Accent2 11" xfId="163" xr:uid="{00000000-0005-0000-0000-000031010000}"/>
    <cellStyle name="20% - Accent2 12" xfId="164" xr:uid="{00000000-0005-0000-0000-000032010000}"/>
    <cellStyle name="20% - Accent2 13" xfId="165" xr:uid="{00000000-0005-0000-0000-000033010000}"/>
    <cellStyle name="20% - Accent2 14" xfId="166" xr:uid="{00000000-0005-0000-0000-000034010000}"/>
    <cellStyle name="20% - Accent2 15" xfId="167" xr:uid="{00000000-0005-0000-0000-000035010000}"/>
    <cellStyle name="20% - Accent2 16" xfId="168" xr:uid="{00000000-0005-0000-0000-000036010000}"/>
    <cellStyle name="20% - Accent2 2" xfId="169" xr:uid="{00000000-0005-0000-0000-000037010000}"/>
    <cellStyle name="20% - Accent2 2 10" xfId="170" xr:uid="{00000000-0005-0000-0000-000038010000}"/>
    <cellStyle name="20% - Accent2 2 11" xfId="171" xr:uid="{00000000-0005-0000-0000-000039010000}"/>
    <cellStyle name="20% - Accent2 2 12" xfId="172" xr:uid="{00000000-0005-0000-0000-00003A010000}"/>
    <cellStyle name="20% - Accent2 2 13" xfId="173" xr:uid="{00000000-0005-0000-0000-00003B010000}"/>
    <cellStyle name="20% - Accent2 2 14" xfId="174" xr:uid="{00000000-0005-0000-0000-00003C010000}"/>
    <cellStyle name="20% - Accent2 2 15" xfId="175" xr:uid="{00000000-0005-0000-0000-00003D010000}"/>
    <cellStyle name="20% - Accent2 2 2" xfId="176" xr:uid="{00000000-0005-0000-0000-00003E010000}"/>
    <cellStyle name="20% - Accent2 2 2 2" xfId="177" xr:uid="{00000000-0005-0000-0000-00003F010000}"/>
    <cellStyle name="20% - Accent2 2 3" xfId="178" xr:uid="{00000000-0005-0000-0000-000040010000}"/>
    <cellStyle name="20% - Accent2 2 3 2" xfId="179" xr:uid="{00000000-0005-0000-0000-000041010000}"/>
    <cellStyle name="20% - Accent2 2 4" xfId="180" xr:uid="{00000000-0005-0000-0000-000042010000}"/>
    <cellStyle name="20% - Accent2 2 4 2" xfId="181" xr:uid="{00000000-0005-0000-0000-000043010000}"/>
    <cellStyle name="20% - Accent2 2 5" xfId="182" xr:uid="{00000000-0005-0000-0000-000044010000}"/>
    <cellStyle name="20% - Accent2 2 5 2" xfId="183" xr:uid="{00000000-0005-0000-0000-000045010000}"/>
    <cellStyle name="20% - Accent2 2 6" xfId="184" xr:uid="{00000000-0005-0000-0000-000046010000}"/>
    <cellStyle name="20% - Accent2 2 6 2" xfId="185" xr:uid="{00000000-0005-0000-0000-000047010000}"/>
    <cellStyle name="20% - Accent2 2 7" xfId="186" xr:uid="{00000000-0005-0000-0000-000048010000}"/>
    <cellStyle name="20% - Accent2 2 7 2" xfId="187" xr:uid="{00000000-0005-0000-0000-000049010000}"/>
    <cellStyle name="20% - Accent2 2 8" xfId="188" xr:uid="{00000000-0005-0000-0000-00004A010000}"/>
    <cellStyle name="20% - Accent2 2 8 2" xfId="189" xr:uid="{00000000-0005-0000-0000-00004B010000}"/>
    <cellStyle name="20% - Accent2 2 9" xfId="190" xr:uid="{00000000-0005-0000-0000-00004C010000}"/>
    <cellStyle name="20% - Accent2 2_5.Weekly" xfId="191" xr:uid="{00000000-0005-0000-0000-00004D010000}"/>
    <cellStyle name="20% - Accent2 3" xfId="192" xr:uid="{00000000-0005-0000-0000-00004E010000}"/>
    <cellStyle name="20% - Accent2 3 10" xfId="193" xr:uid="{00000000-0005-0000-0000-00004F010000}"/>
    <cellStyle name="20% - Accent2 3 11" xfId="194" xr:uid="{00000000-0005-0000-0000-000050010000}"/>
    <cellStyle name="20% - Accent2 3 2" xfId="195" xr:uid="{00000000-0005-0000-0000-000051010000}"/>
    <cellStyle name="20% - Accent2 3 2 2" xfId="196" xr:uid="{00000000-0005-0000-0000-000052010000}"/>
    <cellStyle name="20% - Accent2 3 3" xfId="197" xr:uid="{00000000-0005-0000-0000-000053010000}"/>
    <cellStyle name="20% - Accent2 3 3 2" xfId="198" xr:uid="{00000000-0005-0000-0000-000054010000}"/>
    <cellStyle name="20% - Accent2 3 4" xfId="199" xr:uid="{00000000-0005-0000-0000-000055010000}"/>
    <cellStyle name="20% - Accent2 3 4 2" xfId="200" xr:uid="{00000000-0005-0000-0000-000056010000}"/>
    <cellStyle name="20% - Accent2 3 5" xfId="201" xr:uid="{00000000-0005-0000-0000-000057010000}"/>
    <cellStyle name="20% - Accent2 3 5 2" xfId="202" xr:uid="{00000000-0005-0000-0000-000058010000}"/>
    <cellStyle name="20% - Accent2 3 6" xfId="203" xr:uid="{00000000-0005-0000-0000-000059010000}"/>
    <cellStyle name="20% - Accent2 3 6 2" xfId="204" xr:uid="{00000000-0005-0000-0000-00005A010000}"/>
    <cellStyle name="20% - Accent2 3 7" xfId="205" xr:uid="{00000000-0005-0000-0000-00005B010000}"/>
    <cellStyle name="20% - Accent2 3 7 2" xfId="206" xr:uid="{00000000-0005-0000-0000-00005C010000}"/>
    <cellStyle name="20% - Accent2 3 8" xfId="207" xr:uid="{00000000-0005-0000-0000-00005D010000}"/>
    <cellStyle name="20% - Accent2 3 8 2" xfId="208" xr:uid="{00000000-0005-0000-0000-00005E010000}"/>
    <cellStyle name="20% - Accent2 3 9" xfId="209" xr:uid="{00000000-0005-0000-0000-00005F010000}"/>
    <cellStyle name="20% - Accent2 3_Curva avance Adquisiciones - Nuevo formato" xfId="210" xr:uid="{00000000-0005-0000-0000-000060010000}"/>
    <cellStyle name="20% - Accent2 4" xfId="211" xr:uid="{00000000-0005-0000-0000-000061010000}"/>
    <cellStyle name="20% - Accent2 4 2" xfId="212" xr:uid="{00000000-0005-0000-0000-000062010000}"/>
    <cellStyle name="20% - Accent2 5" xfId="213" xr:uid="{00000000-0005-0000-0000-000063010000}"/>
    <cellStyle name="20% - Accent2 5 2" xfId="214" xr:uid="{00000000-0005-0000-0000-000064010000}"/>
    <cellStyle name="20% - Accent2 6" xfId="215" xr:uid="{00000000-0005-0000-0000-000065010000}"/>
    <cellStyle name="20% - Accent2 6 2" xfId="216" xr:uid="{00000000-0005-0000-0000-000066010000}"/>
    <cellStyle name="20% - Accent2 7" xfId="217" xr:uid="{00000000-0005-0000-0000-000067010000}"/>
    <cellStyle name="20% - Accent2 7 2" xfId="218" xr:uid="{00000000-0005-0000-0000-000068010000}"/>
    <cellStyle name="20% - Accent2 8" xfId="219" xr:uid="{00000000-0005-0000-0000-000069010000}"/>
    <cellStyle name="20% - Accent2 8 2" xfId="220" xr:uid="{00000000-0005-0000-0000-00006A010000}"/>
    <cellStyle name="20% - Accent2 9" xfId="221" xr:uid="{00000000-0005-0000-0000-00006B010000}"/>
    <cellStyle name="20% - Accent2 9 2" xfId="222" xr:uid="{00000000-0005-0000-0000-00006C010000}"/>
    <cellStyle name="20% - Accent3 10" xfId="223" xr:uid="{00000000-0005-0000-0000-00006D010000}"/>
    <cellStyle name="20% - Accent3 10 2" xfId="224" xr:uid="{00000000-0005-0000-0000-00006E010000}"/>
    <cellStyle name="20% - Accent3 11" xfId="225" xr:uid="{00000000-0005-0000-0000-00006F010000}"/>
    <cellStyle name="20% - Accent3 12" xfId="226" xr:uid="{00000000-0005-0000-0000-000070010000}"/>
    <cellStyle name="20% - Accent3 13" xfId="227" xr:uid="{00000000-0005-0000-0000-000071010000}"/>
    <cellStyle name="20% - Accent3 14" xfId="228" xr:uid="{00000000-0005-0000-0000-000072010000}"/>
    <cellStyle name="20% - Accent3 15" xfId="229" xr:uid="{00000000-0005-0000-0000-000073010000}"/>
    <cellStyle name="20% - Accent3 16" xfId="230" xr:uid="{00000000-0005-0000-0000-000074010000}"/>
    <cellStyle name="20% - Accent3 2" xfId="231" xr:uid="{00000000-0005-0000-0000-000075010000}"/>
    <cellStyle name="20% - Accent3 2 10" xfId="232" xr:uid="{00000000-0005-0000-0000-000076010000}"/>
    <cellStyle name="20% - Accent3 2 11" xfId="233" xr:uid="{00000000-0005-0000-0000-000077010000}"/>
    <cellStyle name="20% - Accent3 2 12" xfId="234" xr:uid="{00000000-0005-0000-0000-000078010000}"/>
    <cellStyle name="20% - Accent3 2 13" xfId="235" xr:uid="{00000000-0005-0000-0000-000079010000}"/>
    <cellStyle name="20% - Accent3 2 14" xfId="236" xr:uid="{00000000-0005-0000-0000-00007A010000}"/>
    <cellStyle name="20% - Accent3 2 15" xfId="237" xr:uid="{00000000-0005-0000-0000-00007B010000}"/>
    <cellStyle name="20% - Accent3 2 2" xfId="238" xr:uid="{00000000-0005-0000-0000-00007C010000}"/>
    <cellStyle name="20% - Accent3 2 2 2" xfId="239" xr:uid="{00000000-0005-0000-0000-00007D010000}"/>
    <cellStyle name="20% - Accent3 2 3" xfId="240" xr:uid="{00000000-0005-0000-0000-00007E010000}"/>
    <cellStyle name="20% - Accent3 2 3 2" xfId="241" xr:uid="{00000000-0005-0000-0000-00007F010000}"/>
    <cellStyle name="20% - Accent3 2 4" xfId="242" xr:uid="{00000000-0005-0000-0000-000080010000}"/>
    <cellStyle name="20% - Accent3 2 4 2" xfId="243" xr:uid="{00000000-0005-0000-0000-000081010000}"/>
    <cellStyle name="20% - Accent3 2 5" xfId="244" xr:uid="{00000000-0005-0000-0000-000082010000}"/>
    <cellStyle name="20% - Accent3 2 5 2" xfId="245" xr:uid="{00000000-0005-0000-0000-000083010000}"/>
    <cellStyle name="20% - Accent3 2 6" xfId="246" xr:uid="{00000000-0005-0000-0000-000084010000}"/>
    <cellStyle name="20% - Accent3 2 6 2" xfId="247" xr:uid="{00000000-0005-0000-0000-000085010000}"/>
    <cellStyle name="20% - Accent3 2 7" xfId="248" xr:uid="{00000000-0005-0000-0000-000086010000}"/>
    <cellStyle name="20% - Accent3 2 7 2" xfId="249" xr:uid="{00000000-0005-0000-0000-000087010000}"/>
    <cellStyle name="20% - Accent3 2 8" xfId="250" xr:uid="{00000000-0005-0000-0000-000088010000}"/>
    <cellStyle name="20% - Accent3 2 8 2" xfId="251" xr:uid="{00000000-0005-0000-0000-000089010000}"/>
    <cellStyle name="20% - Accent3 2 9" xfId="252" xr:uid="{00000000-0005-0000-0000-00008A010000}"/>
    <cellStyle name="20% - Accent3 2_5.Weekly" xfId="253" xr:uid="{00000000-0005-0000-0000-00008B010000}"/>
    <cellStyle name="20% - Accent3 3" xfId="254" xr:uid="{00000000-0005-0000-0000-00008C010000}"/>
    <cellStyle name="20% - Accent3 3 10" xfId="255" xr:uid="{00000000-0005-0000-0000-00008D010000}"/>
    <cellStyle name="20% - Accent3 3 11" xfId="256" xr:uid="{00000000-0005-0000-0000-00008E010000}"/>
    <cellStyle name="20% - Accent3 3 2" xfId="257" xr:uid="{00000000-0005-0000-0000-00008F010000}"/>
    <cellStyle name="20% - Accent3 3 2 2" xfId="258" xr:uid="{00000000-0005-0000-0000-000090010000}"/>
    <cellStyle name="20% - Accent3 3 3" xfId="259" xr:uid="{00000000-0005-0000-0000-000091010000}"/>
    <cellStyle name="20% - Accent3 3 3 2" xfId="260" xr:uid="{00000000-0005-0000-0000-000092010000}"/>
    <cellStyle name="20% - Accent3 3 4" xfId="261" xr:uid="{00000000-0005-0000-0000-000093010000}"/>
    <cellStyle name="20% - Accent3 3 4 2" xfId="262" xr:uid="{00000000-0005-0000-0000-000094010000}"/>
    <cellStyle name="20% - Accent3 3 5" xfId="263" xr:uid="{00000000-0005-0000-0000-000095010000}"/>
    <cellStyle name="20% - Accent3 3 5 2" xfId="264" xr:uid="{00000000-0005-0000-0000-000096010000}"/>
    <cellStyle name="20% - Accent3 3 6" xfId="265" xr:uid="{00000000-0005-0000-0000-000097010000}"/>
    <cellStyle name="20% - Accent3 3 6 2" xfId="266" xr:uid="{00000000-0005-0000-0000-000098010000}"/>
    <cellStyle name="20% - Accent3 3 7" xfId="267" xr:uid="{00000000-0005-0000-0000-000099010000}"/>
    <cellStyle name="20% - Accent3 3 7 2" xfId="268" xr:uid="{00000000-0005-0000-0000-00009A010000}"/>
    <cellStyle name="20% - Accent3 3 8" xfId="269" xr:uid="{00000000-0005-0000-0000-00009B010000}"/>
    <cellStyle name="20% - Accent3 3 8 2" xfId="270" xr:uid="{00000000-0005-0000-0000-00009C010000}"/>
    <cellStyle name="20% - Accent3 3 9" xfId="271" xr:uid="{00000000-0005-0000-0000-00009D010000}"/>
    <cellStyle name="20% - Accent3 3_Curva avance Adquisiciones - Nuevo formato" xfId="272" xr:uid="{00000000-0005-0000-0000-00009E010000}"/>
    <cellStyle name="20% - Accent3 4" xfId="273" xr:uid="{00000000-0005-0000-0000-00009F010000}"/>
    <cellStyle name="20% - Accent3 4 2" xfId="274" xr:uid="{00000000-0005-0000-0000-0000A0010000}"/>
    <cellStyle name="20% - Accent3 5" xfId="275" xr:uid="{00000000-0005-0000-0000-0000A1010000}"/>
    <cellStyle name="20% - Accent3 5 2" xfId="276" xr:uid="{00000000-0005-0000-0000-0000A2010000}"/>
    <cellStyle name="20% - Accent3 6" xfId="277" xr:uid="{00000000-0005-0000-0000-0000A3010000}"/>
    <cellStyle name="20% - Accent3 6 2" xfId="278" xr:uid="{00000000-0005-0000-0000-0000A4010000}"/>
    <cellStyle name="20% - Accent3 7" xfId="279" xr:uid="{00000000-0005-0000-0000-0000A5010000}"/>
    <cellStyle name="20% - Accent3 7 2" xfId="280" xr:uid="{00000000-0005-0000-0000-0000A6010000}"/>
    <cellStyle name="20% - Accent3 8" xfId="281" xr:uid="{00000000-0005-0000-0000-0000A7010000}"/>
    <cellStyle name="20% - Accent3 8 2" xfId="282" xr:uid="{00000000-0005-0000-0000-0000A8010000}"/>
    <cellStyle name="20% - Accent3 9" xfId="283" xr:uid="{00000000-0005-0000-0000-0000A9010000}"/>
    <cellStyle name="20% - Accent3 9 2" xfId="284" xr:uid="{00000000-0005-0000-0000-0000AA010000}"/>
    <cellStyle name="20% - Accent4 10" xfId="285" xr:uid="{00000000-0005-0000-0000-0000AB010000}"/>
    <cellStyle name="20% - Accent4 10 2" xfId="286" xr:uid="{00000000-0005-0000-0000-0000AC010000}"/>
    <cellStyle name="20% - Accent4 11" xfId="287" xr:uid="{00000000-0005-0000-0000-0000AD010000}"/>
    <cellStyle name="20% - Accent4 12" xfId="288" xr:uid="{00000000-0005-0000-0000-0000AE010000}"/>
    <cellStyle name="20% - Accent4 13" xfId="289" xr:uid="{00000000-0005-0000-0000-0000AF010000}"/>
    <cellStyle name="20% - Accent4 14" xfId="290" xr:uid="{00000000-0005-0000-0000-0000B0010000}"/>
    <cellStyle name="20% - Accent4 15" xfId="291" xr:uid="{00000000-0005-0000-0000-0000B1010000}"/>
    <cellStyle name="20% - Accent4 16" xfId="292" xr:uid="{00000000-0005-0000-0000-0000B2010000}"/>
    <cellStyle name="20% - Accent4 2" xfId="293" xr:uid="{00000000-0005-0000-0000-0000B3010000}"/>
    <cellStyle name="20% - Accent4 2 10" xfId="294" xr:uid="{00000000-0005-0000-0000-0000B4010000}"/>
    <cellStyle name="20% - Accent4 2 11" xfId="295" xr:uid="{00000000-0005-0000-0000-0000B5010000}"/>
    <cellStyle name="20% - Accent4 2 12" xfId="296" xr:uid="{00000000-0005-0000-0000-0000B6010000}"/>
    <cellStyle name="20% - Accent4 2 13" xfId="297" xr:uid="{00000000-0005-0000-0000-0000B7010000}"/>
    <cellStyle name="20% - Accent4 2 14" xfId="298" xr:uid="{00000000-0005-0000-0000-0000B8010000}"/>
    <cellStyle name="20% - Accent4 2 15" xfId="299" xr:uid="{00000000-0005-0000-0000-0000B9010000}"/>
    <cellStyle name="20% - Accent4 2 2" xfId="300" xr:uid="{00000000-0005-0000-0000-0000BA010000}"/>
    <cellStyle name="20% - Accent4 2 2 2" xfId="301" xr:uid="{00000000-0005-0000-0000-0000BB010000}"/>
    <cellStyle name="20% - Accent4 2 3" xfId="302" xr:uid="{00000000-0005-0000-0000-0000BC010000}"/>
    <cellStyle name="20% - Accent4 2 3 2" xfId="303" xr:uid="{00000000-0005-0000-0000-0000BD010000}"/>
    <cellStyle name="20% - Accent4 2 4" xfId="304" xr:uid="{00000000-0005-0000-0000-0000BE010000}"/>
    <cellStyle name="20% - Accent4 2 4 2" xfId="305" xr:uid="{00000000-0005-0000-0000-0000BF010000}"/>
    <cellStyle name="20% - Accent4 2 5" xfId="306" xr:uid="{00000000-0005-0000-0000-0000C0010000}"/>
    <cellStyle name="20% - Accent4 2 5 2" xfId="307" xr:uid="{00000000-0005-0000-0000-0000C1010000}"/>
    <cellStyle name="20% - Accent4 2 6" xfId="308" xr:uid="{00000000-0005-0000-0000-0000C2010000}"/>
    <cellStyle name="20% - Accent4 2 6 2" xfId="309" xr:uid="{00000000-0005-0000-0000-0000C3010000}"/>
    <cellStyle name="20% - Accent4 2 7" xfId="310" xr:uid="{00000000-0005-0000-0000-0000C4010000}"/>
    <cellStyle name="20% - Accent4 2 7 2" xfId="311" xr:uid="{00000000-0005-0000-0000-0000C5010000}"/>
    <cellStyle name="20% - Accent4 2 8" xfId="312" xr:uid="{00000000-0005-0000-0000-0000C6010000}"/>
    <cellStyle name="20% - Accent4 2 8 2" xfId="313" xr:uid="{00000000-0005-0000-0000-0000C7010000}"/>
    <cellStyle name="20% - Accent4 2 9" xfId="314" xr:uid="{00000000-0005-0000-0000-0000C8010000}"/>
    <cellStyle name="20% - Accent4 2_5.Weekly" xfId="315" xr:uid="{00000000-0005-0000-0000-0000C9010000}"/>
    <cellStyle name="20% - Accent4 3" xfId="316" xr:uid="{00000000-0005-0000-0000-0000CA010000}"/>
    <cellStyle name="20% - Accent4 3 10" xfId="317" xr:uid="{00000000-0005-0000-0000-0000CB010000}"/>
    <cellStyle name="20% - Accent4 3 11" xfId="318" xr:uid="{00000000-0005-0000-0000-0000CC010000}"/>
    <cellStyle name="20% - Accent4 3 2" xfId="319" xr:uid="{00000000-0005-0000-0000-0000CD010000}"/>
    <cellStyle name="20% - Accent4 3 2 2" xfId="320" xr:uid="{00000000-0005-0000-0000-0000CE010000}"/>
    <cellStyle name="20% - Accent4 3 3" xfId="321" xr:uid="{00000000-0005-0000-0000-0000CF010000}"/>
    <cellStyle name="20% - Accent4 3 3 2" xfId="322" xr:uid="{00000000-0005-0000-0000-0000D0010000}"/>
    <cellStyle name="20% - Accent4 3 4" xfId="323" xr:uid="{00000000-0005-0000-0000-0000D1010000}"/>
    <cellStyle name="20% - Accent4 3 4 2" xfId="324" xr:uid="{00000000-0005-0000-0000-0000D2010000}"/>
    <cellStyle name="20% - Accent4 3 5" xfId="325" xr:uid="{00000000-0005-0000-0000-0000D3010000}"/>
    <cellStyle name="20% - Accent4 3 5 2" xfId="326" xr:uid="{00000000-0005-0000-0000-0000D4010000}"/>
    <cellStyle name="20% - Accent4 3 6" xfId="327" xr:uid="{00000000-0005-0000-0000-0000D5010000}"/>
    <cellStyle name="20% - Accent4 3 6 2" xfId="328" xr:uid="{00000000-0005-0000-0000-0000D6010000}"/>
    <cellStyle name="20% - Accent4 3 7" xfId="329" xr:uid="{00000000-0005-0000-0000-0000D7010000}"/>
    <cellStyle name="20% - Accent4 3 7 2" xfId="330" xr:uid="{00000000-0005-0000-0000-0000D8010000}"/>
    <cellStyle name="20% - Accent4 3 8" xfId="331" xr:uid="{00000000-0005-0000-0000-0000D9010000}"/>
    <cellStyle name="20% - Accent4 3 8 2" xfId="332" xr:uid="{00000000-0005-0000-0000-0000DA010000}"/>
    <cellStyle name="20% - Accent4 3 9" xfId="333" xr:uid="{00000000-0005-0000-0000-0000DB010000}"/>
    <cellStyle name="20% - Accent4 3_Curva avance Adquisiciones - Nuevo formato" xfId="334" xr:uid="{00000000-0005-0000-0000-0000DC010000}"/>
    <cellStyle name="20% - Accent4 4" xfId="335" xr:uid="{00000000-0005-0000-0000-0000DD010000}"/>
    <cellStyle name="20% - Accent4 4 2" xfId="336" xr:uid="{00000000-0005-0000-0000-0000DE010000}"/>
    <cellStyle name="20% - Accent4 5" xfId="337" xr:uid="{00000000-0005-0000-0000-0000DF010000}"/>
    <cellStyle name="20% - Accent4 5 2" xfId="338" xr:uid="{00000000-0005-0000-0000-0000E0010000}"/>
    <cellStyle name="20% - Accent4 6" xfId="339" xr:uid="{00000000-0005-0000-0000-0000E1010000}"/>
    <cellStyle name="20% - Accent4 6 2" xfId="340" xr:uid="{00000000-0005-0000-0000-0000E2010000}"/>
    <cellStyle name="20% - Accent4 7" xfId="341" xr:uid="{00000000-0005-0000-0000-0000E3010000}"/>
    <cellStyle name="20% - Accent4 7 2" xfId="342" xr:uid="{00000000-0005-0000-0000-0000E4010000}"/>
    <cellStyle name="20% - Accent4 8" xfId="343" xr:uid="{00000000-0005-0000-0000-0000E5010000}"/>
    <cellStyle name="20% - Accent4 8 2" xfId="344" xr:uid="{00000000-0005-0000-0000-0000E6010000}"/>
    <cellStyle name="20% - Accent4 9" xfId="345" xr:uid="{00000000-0005-0000-0000-0000E7010000}"/>
    <cellStyle name="20% - Accent4 9 2" xfId="346" xr:uid="{00000000-0005-0000-0000-0000E8010000}"/>
    <cellStyle name="20% - Accent5 10" xfId="347" xr:uid="{00000000-0005-0000-0000-0000E9010000}"/>
    <cellStyle name="20% - Accent5 10 2" xfId="348" xr:uid="{00000000-0005-0000-0000-0000EA010000}"/>
    <cellStyle name="20% - Accent5 11" xfId="349" xr:uid="{00000000-0005-0000-0000-0000EB010000}"/>
    <cellStyle name="20% - Accent5 12" xfId="350" xr:uid="{00000000-0005-0000-0000-0000EC010000}"/>
    <cellStyle name="20% - Accent5 13" xfId="351" xr:uid="{00000000-0005-0000-0000-0000ED010000}"/>
    <cellStyle name="20% - Accent5 14" xfId="352" xr:uid="{00000000-0005-0000-0000-0000EE010000}"/>
    <cellStyle name="20% - Accent5 15" xfId="353" xr:uid="{00000000-0005-0000-0000-0000EF010000}"/>
    <cellStyle name="20% - Accent5 16" xfId="354" xr:uid="{00000000-0005-0000-0000-0000F0010000}"/>
    <cellStyle name="20% - Accent5 2" xfId="355" xr:uid="{00000000-0005-0000-0000-0000F1010000}"/>
    <cellStyle name="20% - Accent5 2 10" xfId="356" xr:uid="{00000000-0005-0000-0000-0000F2010000}"/>
    <cellStyle name="20% - Accent5 2 11" xfId="357" xr:uid="{00000000-0005-0000-0000-0000F3010000}"/>
    <cellStyle name="20% - Accent5 2 12" xfId="358" xr:uid="{00000000-0005-0000-0000-0000F4010000}"/>
    <cellStyle name="20% - Accent5 2 13" xfId="359" xr:uid="{00000000-0005-0000-0000-0000F5010000}"/>
    <cellStyle name="20% - Accent5 2 14" xfId="360" xr:uid="{00000000-0005-0000-0000-0000F6010000}"/>
    <cellStyle name="20% - Accent5 2 15" xfId="361" xr:uid="{00000000-0005-0000-0000-0000F7010000}"/>
    <cellStyle name="20% - Accent5 2 2" xfId="362" xr:uid="{00000000-0005-0000-0000-0000F8010000}"/>
    <cellStyle name="20% - Accent5 2 2 2" xfId="363" xr:uid="{00000000-0005-0000-0000-0000F9010000}"/>
    <cellStyle name="20% - Accent5 2 3" xfId="364" xr:uid="{00000000-0005-0000-0000-0000FA010000}"/>
    <cellStyle name="20% - Accent5 2 3 2" xfId="365" xr:uid="{00000000-0005-0000-0000-0000FB010000}"/>
    <cellStyle name="20% - Accent5 2 4" xfId="366" xr:uid="{00000000-0005-0000-0000-0000FC010000}"/>
    <cellStyle name="20% - Accent5 2 4 2" xfId="367" xr:uid="{00000000-0005-0000-0000-0000FD010000}"/>
    <cellStyle name="20% - Accent5 2 5" xfId="368" xr:uid="{00000000-0005-0000-0000-0000FE010000}"/>
    <cellStyle name="20% - Accent5 2 5 2" xfId="369" xr:uid="{00000000-0005-0000-0000-0000FF010000}"/>
    <cellStyle name="20% - Accent5 2 6" xfId="370" xr:uid="{00000000-0005-0000-0000-000000020000}"/>
    <cellStyle name="20% - Accent5 2 6 2" xfId="371" xr:uid="{00000000-0005-0000-0000-000001020000}"/>
    <cellStyle name="20% - Accent5 2 7" xfId="372" xr:uid="{00000000-0005-0000-0000-000002020000}"/>
    <cellStyle name="20% - Accent5 2 7 2" xfId="373" xr:uid="{00000000-0005-0000-0000-000003020000}"/>
    <cellStyle name="20% - Accent5 2 8" xfId="374" xr:uid="{00000000-0005-0000-0000-000004020000}"/>
    <cellStyle name="20% - Accent5 2 8 2" xfId="375" xr:uid="{00000000-0005-0000-0000-000005020000}"/>
    <cellStyle name="20% - Accent5 2 9" xfId="376" xr:uid="{00000000-0005-0000-0000-000006020000}"/>
    <cellStyle name="20% - Accent5 2_5.Weekly" xfId="377" xr:uid="{00000000-0005-0000-0000-000007020000}"/>
    <cellStyle name="20% - Accent5 3" xfId="378" xr:uid="{00000000-0005-0000-0000-000008020000}"/>
    <cellStyle name="20% - Accent5 3 10" xfId="379" xr:uid="{00000000-0005-0000-0000-000009020000}"/>
    <cellStyle name="20% - Accent5 3 11" xfId="380" xr:uid="{00000000-0005-0000-0000-00000A020000}"/>
    <cellStyle name="20% - Accent5 3 2" xfId="381" xr:uid="{00000000-0005-0000-0000-00000B020000}"/>
    <cellStyle name="20% - Accent5 3 2 2" xfId="382" xr:uid="{00000000-0005-0000-0000-00000C020000}"/>
    <cellStyle name="20% - Accent5 3 3" xfId="383" xr:uid="{00000000-0005-0000-0000-00000D020000}"/>
    <cellStyle name="20% - Accent5 3 3 2" xfId="384" xr:uid="{00000000-0005-0000-0000-00000E020000}"/>
    <cellStyle name="20% - Accent5 3 4" xfId="385" xr:uid="{00000000-0005-0000-0000-00000F020000}"/>
    <cellStyle name="20% - Accent5 3 4 2" xfId="386" xr:uid="{00000000-0005-0000-0000-000010020000}"/>
    <cellStyle name="20% - Accent5 3 5" xfId="387" xr:uid="{00000000-0005-0000-0000-000011020000}"/>
    <cellStyle name="20% - Accent5 3 5 2" xfId="388" xr:uid="{00000000-0005-0000-0000-000012020000}"/>
    <cellStyle name="20% - Accent5 3 6" xfId="389" xr:uid="{00000000-0005-0000-0000-000013020000}"/>
    <cellStyle name="20% - Accent5 3 6 2" xfId="390" xr:uid="{00000000-0005-0000-0000-000014020000}"/>
    <cellStyle name="20% - Accent5 3 7" xfId="391" xr:uid="{00000000-0005-0000-0000-000015020000}"/>
    <cellStyle name="20% - Accent5 3 7 2" xfId="392" xr:uid="{00000000-0005-0000-0000-000016020000}"/>
    <cellStyle name="20% - Accent5 3 8" xfId="393" xr:uid="{00000000-0005-0000-0000-000017020000}"/>
    <cellStyle name="20% - Accent5 3 8 2" xfId="394" xr:uid="{00000000-0005-0000-0000-000018020000}"/>
    <cellStyle name="20% - Accent5 3 9" xfId="395" xr:uid="{00000000-0005-0000-0000-000019020000}"/>
    <cellStyle name="20% - Accent5 3_Curva avance Adquisiciones - Nuevo formato" xfId="396" xr:uid="{00000000-0005-0000-0000-00001A020000}"/>
    <cellStyle name="20% - Accent5 4" xfId="397" xr:uid="{00000000-0005-0000-0000-00001B020000}"/>
    <cellStyle name="20% - Accent5 4 2" xfId="398" xr:uid="{00000000-0005-0000-0000-00001C020000}"/>
    <cellStyle name="20% - Accent5 5" xfId="399" xr:uid="{00000000-0005-0000-0000-00001D020000}"/>
    <cellStyle name="20% - Accent5 5 2" xfId="400" xr:uid="{00000000-0005-0000-0000-00001E020000}"/>
    <cellStyle name="20% - Accent5 6" xfId="401" xr:uid="{00000000-0005-0000-0000-00001F020000}"/>
    <cellStyle name="20% - Accent5 6 2" xfId="402" xr:uid="{00000000-0005-0000-0000-000020020000}"/>
    <cellStyle name="20% - Accent5 7" xfId="403" xr:uid="{00000000-0005-0000-0000-000021020000}"/>
    <cellStyle name="20% - Accent5 7 2" xfId="404" xr:uid="{00000000-0005-0000-0000-000022020000}"/>
    <cellStyle name="20% - Accent5 8" xfId="405" xr:uid="{00000000-0005-0000-0000-000023020000}"/>
    <cellStyle name="20% - Accent5 8 2" xfId="406" xr:uid="{00000000-0005-0000-0000-000024020000}"/>
    <cellStyle name="20% - Accent5 9" xfId="407" xr:uid="{00000000-0005-0000-0000-000025020000}"/>
    <cellStyle name="20% - Accent5 9 2" xfId="408" xr:uid="{00000000-0005-0000-0000-000026020000}"/>
    <cellStyle name="20% - Accent6 10" xfId="409" xr:uid="{00000000-0005-0000-0000-000027020000}"/>
    <cellStyle name="20% - Accent6 10 2" xfId="410" xr:uid="{00000000-0005-0000-0000-000028020000}"/>
    <cellStyle name="20% - Accent6 11" xfId="411" xr:uid="{00000000-0005-0000-0000-000029020000}"/>
    <cellStyle name="20% - Accent6 12" xfId="412" xr:uid="{00000000-0005-0000-0000-00002A020000}"/>
    <cellStyle name="20% - Accent6 13" xfId="413" xr:uid="{00000000-0005-0000-0000-00002B020000}"/>
    <cellStyle name="20% - Accent6 14" xfId="414" xr:uid="{00000000-0005-0000-0000-00002C020000}"/>
    <cellStyle name="20% - Accent6 15" xfId="415" xr:uid="{00000000-0005-0000-0000-00002D020000}"/>
    <cellStyle name="20% - Accent6 16" xfId="416" xr:uid="{00000000-0005-0000-0000-00002E020000}"/>
    <cellStyle name="20% - Accent6 2" xfId="417" xr:uid="{00000000-0005-0000-0000-00002F020000}"/>
    <cellStyle name="20% - Accent6 2 10" xfId="418" xr:uid="{00000000-0005-0000-0000-000030020000}"/>
    <cellStyle name="20% - Accent6 2 11" xfId="419" xr:uid="{00000000-0005-0000-0000-000031020000}"/>
    <cellStyle name="20% - Accent6 2 12" xfId="420" xr:uid="{00000000-0005-0000-0000-000032020000}"/>
    <cellStyle name="20% - Accent6 2 13" xfId="421" xr:uid="{00000000-0005-0000-0000-000033020000}"/>
    <cellStyle name="20% - Accent6 2 14" xfId="422" xr:uid="{00000000-0005-0000-0000-000034020000}"/>
    <cellStyle name="20% - Accent6 2 15" xfId="423" xr:uid="{00000000-0005-0000-0000-000035020000}"/>
    <cellStyle name="20% - Accent6 2 2" xfId="424" xr:uid="{00000000-0005-0000-0000-000036020000}"/>
    <cellStyle name="20% - Accent6 2 2 2" xfId="425" xr:uid="{00000000-0005-0000-0000-000037020000}"/>
    <cellStyle name="20% - Accent6 2 3" xfId="426" xr:uid="{00000000-0005-0000-0000-000038020000}"/>
    <cellStyle name="20% - Accent6 2 3 2" xfId="427" xr:uid="{00000000-0005-0000-0000-000039020000}"/>
    <cellStyle name="20% - Accent6 2 4" xfId="428" xr:uid="{00000000-0005-0000-0000-00003A020000}"/>
    <cellStyle name="20% - Accent6 2 4 2" xfId="429" xr:uid="{00000000-0005-0000-0000-00003B020000}"/>
    <cellStyle name="20% - Accent6 2 5" xfId="430" xr:uid="{00000000-0005-0000-0000-00003C020000}"/>
    <cellStyle name="20% - Accent6 2 5 2" xfId="431" xr:uid="{00000000-0005-0000-0000-00003D020000}"/>
    <cellStyle name="20% - Accent6 2 6" xfId="432" xr:uid="{00000000-0005-0000-0000-00003E020000}"/>
    <cellStyle name="20% - Accent6 2 6 2" xfId="433" xr:uid="{00000000-0005-0000-0000-00003F020000}"/>
    <cellStyle name="20% - Accent6 2 7" xfId="434" xr:uid="{00000000-0005-0000-0000-000040020000}"/>
    <cellStyle name="20% - Accent6 2 7 2" xfId="435" xr:uid="{00000000-0005-0000-0000-000041020000}"/>
    <cellStyle name="20% - Accent6 2 8" xfId="436" xr:uid="{00000000-0005-0000-0000-000042020000}"/>
    <cellStyle name="20% - Accent6 2 8 2" xfId="437" xr:uid="{00000000-0005-0000-0000-000043020000}"/>
    <cellStyle name="20% - Accent6 2 9" xfId="438" xr:uid="{00000000-0005-0000-0000-000044020000}"/>
    <cellStyle name="20% - Accent6 2_5.Weekly" xfId="439" xr:uid="{00000000-0005-0000-0000-000045020000}"/>
    <cellStyle name="20% - Accent6 3" xfId="440" xr:uid="{00000000-0005-0000-0000-000046020000}"/>
    <cellStyle name="20% - Accent6 3 10" xfId="441" xr:uid="{00000000-0005-0000-0000-000047020000}"/>
    <cellStyle name="20% - Accent6 3 11" xfId="442" xr:uid="{00000000-0005-0000-0000-000048020000}"/>
    <cellStyle name="20% - Accent6 3 2" xfId="443" xr:uid="{00000000-0005-0000-0000-000049020000}"/>
    <cellStyle name="20% - Accent6 3 2 2" xfId="444" xr:uid="{00000000-0005-0000-0000-00004A020000}"/>
    <cellStyle name="20% - Accent6 3 3" xfId="445" xr:uid="{00000000-0005-0000-0000-00004B020000}"/>
    <cellStyle name="20% - Accent6 3 3 2" xfId="446" xr:uid="{00000000-0005-0000-0000-00004C020000}"/>
    <cellStyle name="20% - Accent6 3 4" xfId="447" xr:uid="{00000000-0005-0000-0000-00004D020000}"/>
    <cellStyle name="20% - Accent6 3 4 2" xfId="448" xr:uid="{00000000-0005-0000-0000-00004E020000}"/>
    <cellStyle name="20% - Accent6 3 5" xfId="449" xr:uid="{00000000-0005-0000-0000-00004F020000}"/>
    <cellStyle name="20% - Accent6 3 5 2" xfId="450" xr:uid="{00000000-0005-0000-0000-000050020000}"/>
    <cellStyle name="20% - Accent6 3 6" xfId="451" xr:uid="{00000000-0005-0000-0000-000051020000}"/>
    <cellStyle name="20% - Accent6 3 6 2" xfId="452" xr:uid="{00000000-0005-0000-0000-000052020000}"/>
    <cellStyle name="20% - Accent6 3 7" xfId="453" xr:uid="{00000000-0005-0000-0000-000053020000}"/>
    <cellStyle name="20% - Accent6 3 7 2" xfId="454" xr:uid="{00000000-0005-0000-0000-000054020000}"/>
    <cellStyle name="20% - Accent6 3 8" xfId="455" xr:uid="{00000000-0005-0000-0000-000055020000}"/>
    <cellStyle name="20% - Accent6 3 8 2" xfId="456" xr:uid="{00000000-0005-0000-0000-000056020000}"/>
    <cellStyle name="20% - Accent6 3 9" xfId="457" xr:uid="{00000000-0005-0000-0000-000057020000}"/>
    <cellStyle name="20% - Accent6 3_Curva avance Adquisiciones - Nuevo formato" xfId="458" xr:uid="{00000000-0005-0000-0000-000058020000}"/>
    <cellStyle name="20% - Accent6 4" xfId="459" xr:uid="{00000000-0005-0000-0000-000059020000}"/>
    <cellStyle name="20% - Accent6 4 2" xfId="460" xr:uid="{00000000-0005-0000-0000-00005A020000}"/>
    <cellStyle name="20% - Accent6 5" xfId="461" xr:uid="{00000000-0005-0000-0000-00005B020000}"/>
    <cellStyle name="20% - Accent6 5 2" xfId="462" xr:uid="{00000000-0005-0000-0000-00005C020000}"/>
    <cellStyle name="20% - Accent6 6" xfId="463" xr:uid="{00000000-0005-0000-0000-00005D020000}"/>
    <cellStyle name="20% - Accent6 6 2" xfId="464" xr:uid="{00000000-0005-0000-0000-00005E020000}"/>
    <cellStyle name="20% - Accent6 7" xfId="465" xr:uid="{00000000-0005-0000-0000-00005F020000}"/>
    <cellStyle name="20% - Accent6 7 2" xfId="466" xr:uid="{00000000-0005-0000-0000-000060020000}"/>
    <cellStyle name="20% - Accent6 8" xfId="467" xr:uid="{00000000-0005-0000-0000-000061020000}"/>
    <cellStyle name="20% - Accent6 8 2" xfId="468" xr:uid="{00000000-0005-0000-0000-000062020000}"/>
    <cellStyle name="20% - Accent6 9" xfId="469" xr:uid="{00000000-0005-0000-0000-000063020000}"/>
    <cellStyle name="20% - Accent6 9 2" xfId="470" xr:uid="{00000000-0005-0000-0000-000064020000}"/>
    <cellStyle name="20% - Cor1" xfId="45450" xr:uid="{00000000-0005-0000-0000-000065020000}"/>
    <cellStyle name="20% - Cor2" xfId="45451" xr:uid="{00000000-0005-0000-0000-000066020000}"/>
    <cellStyle name="20% - Cor3" xfId="45452" xr:uid="{00000000-0005-0000-0000-000067020000}"/>
    <cellStyle name="20% - Cor4" xfId="45453" xr:uid="{00000000-0005-0000-0000-000068020000}"/>
    <cellStyle name="20% - Cor5" xfId="45454" xr:uid="{00000000-0005-0000-0000-000069020000}"/>
    <cellStyle name="20% - Cor6" xfId="45455" xr:uid="{00000000-0005-0000-0000-00006A020000}"/>
    <cellStyle name="20% - Ênfase1" xfId="45456" xr:uid="{00000000-0005-0000-0000-00006B020000}"/>
    <cellStyle name="20% - Ênfase2" xfId="45457" xr:uid="{00000000-0005-0000-0000-00006C020000}"/>
    <cellStyle name="20% - Ênfase3" xfId="45458" xr:uid="{00000000-0005-0000-0000-00006D020000}"/>
    <cellStyle name="20% - Ênfase4" xfId="45459" xr:uid="{00000000-0005-0000-0000-00006E020000}"/>
    <cellStyle name="20% - Ênfase5" xfId="45460" xr:uid="{00000000-0005-0000-0000-00006F020000}"/>
    <cellStyle name="20% - Ênfase6" xfId="45461" xr:uid="{00000000-0005-0000-0000-000070020000}"/>
    <cellStyle name="20% - Énfasis1 10" xfId="471" xr:uid="{00000000-0005-0000-0000-000071020000}"/>
    <cellStyle name="20% - Énfasis1 10 2" xfId="472" xr:uid="{00000000-0005-0000-0000-000072020000}"/>
    <cellStyle name="20% - Énfasis1 11" xfId="473" xr:uid="{00000000-0005-0000-0000-000073020000}"/>
    <cellStyle name="20% - Énfasis1 11 2" xfId="474" xr:uid="{00000000-0005-0000-0000-000074020000}"/>
    <cellStyle name="20% - Énfasis1 12" xfId="475" xr:uid="{00000000-0005-0000-0000-000075020000}"/>
    <cellStyle name="20% - Énfasis1 12 2" xfId="476" xr:uid="{00000000-0005-0000-0000-000076020000}"/>
    <cellStyle name="20% - Énfasis1 12 3" xfId="477" xr:uid="{00000000-0005-0000-0000-000077020000}"/>
    <cellStyle name="20% - Énfasis1 12 4" xfId="478" xr:uid="{00000000-0005-0000-0000-000078020000}"/>
    <cellStyle name="20% - Énfasis1 12 5" xfId="479" xr:uid="{00000000-0005-0000-0000-000079020000}"/>
    <cellStyle name="20% - Énfasis1 13" xfId="480" xr:uid="{00000000-0005-0000-0000-00007A020000}"/>
    <cellStyle name="20% - Énfasis1 13 2" xfId="481" xr:uid="{00000000-0005-0000-0000-00007B020000}"/>
    <cellStyle name="20% - Énfasis1 13 3" xfId="482" xr:uid="{00000000-0005-0000-0000-00007C020000}"/>
    <cellStyle name="20% - Énfasis1 13 4" xfId="483" xr:uid="{00000000-0005-0000-0000-00007D020000}"/>
    <cellStyle name="20% - Énfasis1 13 5" xfId="484" xr:uid="{00000000-0005-0000-0000-00007E020000}"/>
    <cellStyle name="20% - Énfasis1 14" xfId="485" xr:uid="{00000000-0005-0000-0000-00007F020000}"/>
    <cellStyle name="20% - Énfasis1 14 2" xfId="486" xr:uid="{00000000-0005-0000-0000-000080020000}"/>
    <cellStyle name="20% - Énfasis1 14 3" xfId="487" xr:uid="{00000000-0005-0000-0000-000081020000}"/>
    <cellStyle name="20% - Énfasis1 14 4" xfId="488" xr:uid="{00000000-0005-0000-0000-000082020000}"/>
    <cellStyle name="20% - Énfasis1 14 5" xfId="489" xr:uid="{00000000-0005-0000-0000-000083020000}"/>
    <cellStyle name="20% - Énfasis1 15" xfId="490" xr:uid="{00000000-0005-0000-0000-000084020000}"/>
    <cellStyle name="20% - Énfasis1 15 2" xfId="491" xr:uid="{00000000-0005-0000-0000-000085020000}"/>
    <cellStyle name="20% - Énfasis1 15 3" xfId="492" xr:uid="{00000000-0005-0000-0000-000086020000}"/>
    <cellStyle name="20% - Énfasis1 15 4" xfId="493" xr:uid="{00000000-0005-0000-0000-000087020000}"/>
    <cellStyle name="20% - Énfasis1 15 5" xfId="494" xr:uid="{00000000-0005-0000-0000-000088020000}"/>
    <cellStyle name="20% - Énfasis1 16" xfId="495" xr:uid="{00000000-0005-0000-0000-000089020000}"/>
    <cellStyle name="20% - Énfasis1 16 2" xfId="496" xr:uid="{00000000-0005-0000-0000-00008A020000}"/>
    <cellStyle name="20% - Énfasis1 16 3" xfId="497" xr:uid="{00000000-0005-0000-0000-00008B020000}"/>
    <cellStyle name="20% - Énfasis1 16 4" xfId="498" xr:uid="{00000000-0005-0000-0000-00008C020000}"/>
    <cellStyle name="20% - Énfasis1 16 5" xfId="499" xr:uid="{00000000-0005-0000-0000-00008D020000}"/>
    <cellStyle name="20% - Énfasis1 17" xfId="500" xr:uid="{00000000-0005-0000-0000-00008E020000}"/>
    <cellStyle name="20% - Énfasis1 17 2" xfId="501" xr:uid="{00000000-0005-0000-0000-00008F020000}"/>
    <cellStyle name="20% - Énfasis1 17 3" xfId="502" xr:uid="{00000000-0005-0000-0000-000090020000}"/>
    <cellStyle name="20% - Énfasis1 17 4" xfId="503" xr:uid="{00000000-0005-0000-0000-000091020000}"/>
    <cellStyle name="20% - Énfasis1 17 5" xfId="504" xr:uid="{00000000-0005-0000-0000-000092020000}"/>
    <cellStyle name="20% - Énfasis1 18" xfId="505" xr:uid="{00000000-0005-0000-0000-000093020000}"/>
    <cellStyle name="20% - Énfasis1 18 2" xfId="506" xr:uid="{00000000-0005-0000-0000-000094020000}"/>
    <cellStyle name="20% - Énfasis1 19" xfId="507" xr:uid="{00000000-0005-0000-0000-000095020000}"/>
    <cellStyle name="20% - Énfasis1 19 2" xfId="508" xr:uid="{00000000-0005-0000-0000-000096020000}"/>
    <cellStyle name="20% - Énfasis1 2" xfId="509" xr:uid="{00000000-0005-0000-0000-000097020000}"/>
    <cellStyle name="20% - Énfasis1 2 10" xfId="510" xr:uid="{00000000-0005-0000-0000-000098020000}"/>
    <cellStyle name="20% - Énfasis1 2 10 2" xfId="511" xr:uid="{00000000-0005-0000-0000-000099020000}"/>
    <cellStyle name="20% - Énfasis1 2 11" xfId="512" xr:uid="{00000000-0005-0000-0000-00009A020000}"/>
    <cellStyle name="20% - Énfasis1 2 11 2" xfId="513" xr:uid="{00000000-0005-0000-0000-00009B020000}"/>
    <cellStyle name="20% - Énfasis1 2 12" xfId="514" xr:uid="{00000000-0005-0000-0000-00009C020000}"/>
    <cellStyle name="20% - Énfasis1 2 12 2" xfId="515" xr:uid="{00000000-0005-0000-0000-00009D020000}"/>
    <cellStyle name="20% - Énfasis1 2 13" xfId="516" xr:uid="{00000000-0005-0000-0000-00009E020000}"/>
    <cellStyle name="20% - Énfasis1 2 13 2" xfId="517" xr:uid="{00000000-0005-0000-0000-00009F020000}"/>
    <cellStyle name="20% - Énfasis1 2 14" xfId="518" xr:uid="{00000000-0005-0000-0000-0000A0020000}"/>
    <cellStyle name="20% - Énfasis1 2 14 2" xfId="519" xr:uid="{00000000-0005-0000-0000-0000A1020000}"/>
    <cellStyle name="20% - Énfasis1 2 15" xfId="520" xr:uid="{00000000-0005-0000-0000-0000A2020000}"/>
    <cellStyle name="20% - Énfasis1 2 15 2" xfId="521" xr:uid="{00000000-0005-0000-0000-0000A3020000}"/>
    <cellStyle name="20% - Énfasis1 2 16" xfId="522" xr:uid="{00000000-0005-0000-0000-0000A4020000}"/>
    <cellStyle name="20% - Énfasis1 2 16 2" xfId="523" xr:uid="{00000000-0005-0000-0000-0000A5020000}"/>
    <cellStyle name="20% - Énfasis1 2 17" xfId="524" xr:uid="{00000000-0005-0000-0000-0000A6020000}"/>
    <cellStyle name="20% - Énfasis1 2 17 2" xfId="525" xr:uid="{00000000-0005-0000-0000-0000A7020000}"/>
    <cellStyle name="20% - Énfasis1 2 18" xfId="526" xr:uid="{00000000-0005-0000-0000-0000A8020000}"/>
    <cellStyle name="20% - Énfasis1 2 18 2" xfId="527" xr:uid="{00000000-0005-0000-0000-0000A9020000}"/>
    <cellStyle name="20% - Énfasis1 2 19" xfId="528" xr:uid="{00000000-0005-0000-0000-0000AA020000}"/>
    <cellStyle name="20% - Énfasis1 2 19 2" xfId="529" xr:uid="{00000000-0005-0000-0000-0000AB020000}"/>
    <cellStyle name="20% - Énfasis1 2 2" xfId="530" xr:uid="{00000000-0005-0000-0000-0000AC020000}"/>
    <cellStyle name="20% - Énfasis1 2 2 10" xfId="531" xr:uid="{00000000-0005-0000-0000-0000AD020000}"/>
    <cellStyle name="20% - Énfasis1 2 2 11" xfId="532" xr:uid="{00000000-0005-0000-0000-0000AE020000}"/>
    <cellStyle name="20% - Énfasis1 2 2 12" xfId="533" xr:uid="{00000000-0005-0000-0000-0000AF020000}"/>
    <cellStyle name="20% - Énfasis1 2 2 13" xfId="534" xr:uid="{00000000-0005-0000-0000-0000B0020000}"/>
    <cellStyle name="20% - Énfasis1 2 2 14" xfId="535" xr:uid="{00000000-0005-0000-0000-0000B1020000}"/>
    <cellStyle name="20% - Énfasis1 2 2 15" xfId="536" xr:uid="{00000000-0005-0000-0000-0000B2020000}"/>
    <cellStyle name="20% - Énfasis1 2 2 16" xfId="537" xr:uid="{00000000-0005-0000-0000-0000B3020000}"/>
    <cellStyle name="20% - Énfasis1 2 2 17" xfId="538" xr:uid="{00000000-0005-0000-0000-0000B4020000}"/>
    <cellStyle name="20% - Énfasis1 2 2 18" xfId="539" xr:uid="{00000000-0005-0000-0000-0000B5020000}"/>
    <cellStyle name="20% - Énfasis1 2 2 2" xfId="540" xr:uid="{00000000-0005-0000-0000-0000B6020000}"/>
    <cellStyle name="20% - Énfasis1 2 2 2 2" xfId="541" xr:uid="{00000000-0005-0000-0000-0000B7020000}"/>
    <cellStyle name="20% - Énfasis1 2 2 2 3" xfId="542" xr:uid="{00000000-0005-0000-0000-0000B8020000}"/>
    <cellStyle name="20% - Énfasis1 2 2 2 4" xfId="543" xr:uid="{00000000-0005-0000-0000-0000B9020000}"/>
    <cellStyle name="20% - Énfasis1 2 2 3" xfId="544" xr:uid="{00000000-0005-0000-0000-0000BA020000}"/>
    <cellStyle name="20% - Énfasis1 2 2 3 2" xfId="545" xr:uid="{00000000-0005-0000-0000-0000BB020000}"/>
    <cellStyle name="20% - Énfasis1 2 2 4" xfId="546" xr:uid="{00000000-0005-0000-0000-0000BC020000}"/>
    <cellStyle name="20% - Énfasis1 2 2 4 2" xfId="547" xr:uid="{00000000-0005-0000-0000-0000BD020000}"/>
    <cellStyle name="20% - Énfasis1 2 2 5" xfId="548" xr:uid="{00000000-0005-0000-0000-0000BE020000}"/>
    <cellStyle name="20% - Énfasis1 2 2 5 2" xfId="549" xr:uid="{00000000-0005-0000-0000-0000BF020000}"/>
    <cellStyle name="20% - Énfasis1 2 2 6" xfId="550" xr:uid="{00000000-0005-0000-0000-0000C0020000}"/>
    <cellStyle name="20% - Énfasis1 2 2 6 2" xfId="551" xr:uid="{00000000-0005-0000-0000-0000C1020000}"/>
    <cellStyle name="20% - Énfasis1 2 2 7" xfId="552" xr:uid="{00000000-0005-0000-0000-0000C2020000}"/>
    <cellStyle name="20% - Énfasis1 2 2 7 2" xfId="553" xr:uid="{00000000-0005-0000-0000-0000C3020000}"/>
    <cellStyle name="20% - Énfasis1 2 2 8" xfId="554" xr:uid="{00000000-0005-0000-0000-0000C4020000}"/>
    <cellStyle name="20% - Énfasis1 2 2 8 2" xfId="555" xr:uid="{00000000-0005-0000-0000-0000C5020000}"/>
    <cellStyle name="20% - Énfasis1 2 2 9" xfId="556" xr:uid="{00000000-0005-0000-0000-0000C6020000}"/>
    <cellStyle name="20% - Énfasis1 2 2_Curva avance Adquisiciones - Nuevo formato" xfId="557" xr:uid="{00000000-0005-0000-0000-0000C7020000}"/>
    <cellStyle name="20% - Énfasis1 2 20" xfId="558" xr:uid="{00000000-0005-0000-0000-0000C8020000}"/>
    <cellStyle name="20% - Énfasis1 2 20 2" xfId="559" xr:uid="{00000000-0005-0000-0000-0000C9020000}"/>
    <cellStyle name="20% - Énfasis1 2 21" xfId="560" xr:uid="{00000000-0005-0000-0000-0000CA020000}"/>
    <cellStyle name="20% - Énfasis1 2 21 2" xfId="561" xr:uid="{00000000-0005-0000-0000-0000CB020000}"/>
    <cellStyle name="20% - Énfasis1 2 22" xfId="562" xr:uid="{00000000-0005-0000-0000-0000CC020000}"/>
    <cellStyle name="20% - Énfasis1 2 22 2" xfId="563" xr:uid="{00000000-0005-0000-0000-0000CD020000}"/>
    <cellStyle name="20% - Énfasis1 2 23" xfId="564" xr:uid="{00000000-0005-0000-0000-0000CE020000}"/>
    <cellStyle name="20% - Énfasis1 2 23 2" xfId="565" xr:uid="{00000000-0005-0000-0000-0000CF020000}"/>
    <cellStyle name="20% - Énfasis1 2 24" xfId="566" xr:uid="{00000000-0005-0000-0000-0000D0020000}"/>
    <cellStyle name="20% - Énfasis1 2 24 2" xfId="567" xr:uid="{00000000-0005-0000-0000-0000D1020000}"/>
    <cellStyle name="20% - Énfasis1 2 25" xfId="568" xr:uid="{00000000-0005-0000-0000-0000D2020000}"/>
    <cellStyle name="20% - Énfasis1 2 25 2" xfId="569" xr:uid="{00000000-0005-0000-0000-0000D3020000}"/>
    <cellStyle name="20% - Énfasis1 2 26" xfId="570" xr:uid="{00000000-0005-0000-0000-0000D4020000}"/>
    <cellStyle name="20% - Énfasis1 2 27" xfId="571" xr:uid="{00000000-0005-0000-0000-0000D5020000}"/>
    <cellStyle name="20% - Énfasis1 2 28" xfId="572" xr:uid="{00000000-0005-0000-0000-0000D6020000}"/>
    <cellStyle name="20% - Énfasis1 2 29" xfId="573" xr:uid="{00000000-0005-0000-0000-0000D7020000}"/>
    <cellStyle name="20% - Énfasis1 2 3" xfId="574" xr:uid="{00000000-0005-0000-0000-0000D8020000}"/>
    <cellStyle name="20% - Énfasis1 2 3 2" xfId="575" xr:uid="{00000000-0005-0000-0000-0000D9020000}"/>
    <cellStyle name="20% - Énfasis1 2 3 2 2" xfId="576" xr:uid="{00000000-0005-0000-0000-0000DA020000}"/>
    <cellStyle name="20% - Énfasis1 2 3 3" xfId="577" xr:uid="{00000000-0005-0000-0000-0000DB020000}"/>
    <cellStyle name="20% - Énfasis1 2 3 3 2" xfId="578" xr:uid="{00000000-0005-0000-0000-0000DC020000}"/>
    <cellStyle name="20% - Énfasis1 2 3 4" xfId="579" xr:uid="{00000000-0005-0000-0000-0000DD020000}"/>
    <cellStyle name="20% - Énfasis1 2 3 4 2" xfId="580" xr:uid="{00000000-0005-0000-0000-0000DE020000}"/>
    <cellStyle name="20% - Énfasis1 2 3 5" xfId="581" xr:uid="{00000000-0005-0000-0000-0000DF020000}"/>
    <cellStyle name="20% - Énfasis1 2 3 5 2" xfId="582" xr:uid="{00000000-0005-0000-0000-0000E0020000}"/>
    <cellStyle name="20% - Énfasis1 2 3 6" xfId="583" xr:uid="{00000000-0005-0000-0000-0000E1020000}"/>
    <cellStyle name="20% - Énfasis1 2 3 6 2" xfId="584" xr:uid="{00000000-0005-0000-0000-0000E2020000}"/>
    <cellStyle name="20% - Énfasis1 2 3 7" xfId="585" xr:uid="{00000000-0005-0000-0000-0000E3020000}"/>
    <cellStyle name="20% - Énfasis1 2 3 7 2" xfId="586" xr:uid="{00000000-0005-0000-0000-0000E4020000}"/>
    <cellStyle name="20% - Énfasis1 2 3 8" xfId="587" xr:uid="{00000000-0005-0000-0000-0000E5020000}"/>
    <cellStyle name="20% - Énfasis1 2 3 8 2" xfId="588" xr:uid="{00000000-0005-0000-0000-0000E6020000}"/>
    <cellStyle name="20% - Énfasis1 2 3 9" xfId="589" xr:uid="{00000000-0005-0000-0000-0000E7020000}"/>
    <cellStyle name="20% - Énfasis1 2 3_Curva avance Adquisiciones - Nuevo formato" xfId="590" xr:uid="{00000000-0005-0000-0000-0000E8020000}"/>
    <cellStyle name="20% - Énfasis1 2 30" xfId="591" xr:uid="{00000000-0005-0000-0000-0000E9020000}"/>
    <cellStyle name="20% - Énfasis1 2 31" xfId="592" xr:uid="{00000000-0005-0000-0000-0000EA020000}"/>
    <cellStyle name="20% - Énfasis1 2 32" xfId="593" xr:uid="{00000000-0005-0000-0000-0000EB020000}"/>
    <cellStyle name="20% - Énfasis1 2 33" xfId="594" xr:uid="{00000000-0005-0000-0000-0000EC020000}"/>
    <cellStyle name="20% - Énfasis1 2 34" xfId="595" xr:uid="{00000000-0005-0000-0000-0000ED020000}"/>
    <cellStyle name="20% - Énfasis1 2 35" xfId="596" xr:uid="{00000000-0005-0000-0000-0000EE020000}"/>
    <cellStyle name="20% - Énfasis1 2 4" xfId="597" xr:uid="{00000000-0005-0000-0000-0000EF020000}"/>
    <cellStyle name="20% - Énfasis1 2 4 2" xfId="598" xr:uid="{00000000-0005-0000-0000-0000F0020000}"/>
    <cellStyle name="20% - Énfasis1 2 5" xfId="599" xr:uid="{00000000-0005-0000-0000-0000F1020000}"/>
    <cellStyle name="20% - Énfasis1 2 5 2" xfId="600" xr:uid="{00000000-0005-0000-0000-0000F2020000}"/>
    <cellStyle name="20% - Énfasis1 2 6" xfId="601" xr:uid="{00000000-0005-0000-0000-0000F3020000}"/>
    <cellStyle name="20% - Énfasis1 2 6 2" xfId="602" xr:uid="{00000000-0005-0000-0000-0000F4020000}"/>
    <cellStyle name="20% - Énfasis1 2 7" xfId="603" xr:uid="{00000000-0005-0000-0000-0000F5020000}"/>
    <cellStyle name="20% - Énfasis1 2 7 2" xfId="604" xr:uid="{00000000-0005-0000-0000-0000F6020000}"/>
    <cellStyle name="20% - Énfasis1 2 8" xfId="605" xr:uid="{00000000-0005-0000-0000-0000F7020000}"/>
    <cellStyle name="20% - Énfasis1 2 8 2" xfId="606" xr:uid="{00000000-0005-0000-0000-0000F8020000}"/>
    <cellStyle name="20% - Énfasis1 2 9" xfId="607" xr:uid="{00000000-0005-0000-0000-0000F9020000}"/>
    <cellStyle name="20% - Énfasis1 2 9 2" xfId="608" xr:uid="{00000000-0005-0000-0000-0000FA020000}"/>
    <cellStyle name="20% - Énfasis1 2_5.Weekly" xfId="609" xr:uid="{00000000-0005-0000-0000-0000FB020000}"/>
    <cellStyle name="20% - Énfasis1 20" xfId="610" xr:uid="{00000000-0005-0000-0000-0000FC020000}"/>
    <cellStyle name="20% - Énfasis1 20 2" xfId="611" xr:uid="{00000000-0005-0000-0000-0000FD020000}"/>
    <cellStyle name="20% - Énfasis1 21" xfId="612" xr:uid="{00000000-0005-0000-0000-0000FE020000}"/>
    <cellStyle name="20% - Énfasis1 21 2" xfId="613" xr:uid="{00000000-0005-0000-0000-0000FF020000}"/>
    <cellStyle name="20% - Énfasis1 21 3" xfId="614" xr:uid="{00000000-0005-0000-0000-000000030000}"/>
    <cellStyle name="20% - Énfasis1 21 4" xfId="615" xr:uid="{00000000-0005-0000-0000-000001030000}"/>
    <cellStyle name="20% - Énfasis1 21 5" xfId="616" xr:uid="{00000000-0005-0000-0000-000002030000}"/>
    <cellStyle name="20% - Énfasis1 22" xfId="617" xr:uid="{00000000-0005-0000-0000-000003030000}"/>
    <cellStyle name="20% - Énfasis1 22 2" xfId="618" xr:uid="{00000000-0005-0000-0000-000004030000}"/>
    <cellStyle name="20% - Énfasis1 23" xfId="619" xr:uid="{00000000-0005-0000-0000-000005030000}"/>
    <cellStyle name="20% - Énfasis1 23 2" xfId="620" xr:uid="{00000000-0005-0000-0000-000006030000}"/>
    <cellStyle name="20% - Énfasis1 24" xfId="621" xr:uid="{00000000-0005-0000-0000-000007030000}"/>
    <cellStyle name="20% - Énfasis1 24 2" xfId="622" xr:uid="{00000000-0005-0000-0000-000008030000}"/>
    <cellStyle name="20% - Énfasis1 25" xfId="623" xr:uid="{00000000-0005-0000-0000-000009030000}"/>
    <cellStyle name="20% - Énfasis1 26" xfId="624" xr:uid="{00000000-0005-0000-0000-00000A030000}"/>
    <cellStyle name="20% - Énfasis1 27" xfId="625" xr:uid="{00000000-0005-0000-0000-00000B030000}"/>
    <cellStyle name="20% - Énfasis1 28" xfId="626" xr:uid="{00000000-0005-0000-0000-00000C030000}"/>
    <cellStyle name="20% - Énfasis1 29" xfId="627" xr:uid="{00000000-0005-0000-0000-00000D030000}"/>
    <cellStyle name="20% - Énfasis1 3" xfId="628" xr:uid="{00000000-0005-0000-0000-00000E030000}"/>
    <cellStyle name="20% - Énfasis1 3 2" xfId="629" xr:uid="{00000000-0005-0000-0000-00000F030000}"/>
    <cellStyle name="20% - Énfasis1 3 3" xfId="630" xr:uid="{00000000-0005-0000-0000-000010030000}"/>
    <cellStyle name="20% - Énfasis1 3 4" xfId="631" xr:uid="{00000000-0005-0000-0000-000011030000}"/>
    <cellStyle name="20% - Énfasis1 3 5" xfId="632" xr:uid="{00000000-0005-0000-0000-000012030000}"/>
    <cellStyle name="20% - Énfasis1 3_CONSOLIDADO" xfId="633" xr:uid="{00000000-0005-0000-0000-000013030000}"/>
    <cellStyle name="20% - Énfasis1 30" xfId="634" xr:uid="{00000000-0005-0000-0000-000014030000}"/>
    <cellStyle name="20% - Énfasis1 31" xfId="635" xr:uid="{00000000-0005-0000-0000-000015030000}"/>
    <cellStyle name="20% - Énfasis1 32" xfId="636" xr:uid="{00000000-0005-0000-0000-000016030000}"/>
    <cellStyle name="20% - Énfasis1 33" xfId="637" xr:uid="{00000000-0005-0000-0000-000017030000}"/>
    <cellStyle name="20% - Énfasis1 34" xfId="638" xr:uid="{00000000-0005-0000-0000-000018030000}"/>
    <cellStyle name="20% - Énfasis1 4" xfId="639" xr:uid="{00000000-0005-0000-0000-000019030000}"/>
    <cellStyle name="20% - Énfasis1 4 2" xfId="640" xr:uid="{00000000-0005-0000-0000-00001A030000}"/>
    <cellStyle name="20% - Énfasis1 5" xfId="641" xr:uid="{00000000-0005-0000-0000-00001B030000}"/>
    <cellStyle name="20% - Énfasis1 5 2" xfId="642" xr:uid="{00000000-0005-0000-0000-00001C030000}"/>
    <cellStyle name="20% - Énfasis1 6" xfId="643" xr:uid="{00000000-0005-0000-0000-00001D030000}"/>
    <cellStyle name="20% - Énfasis1 6 2" xfId="644" xr:uid="{00000000-0005-0000-0000-00001E030000}"/>
    <cellStyle name="20% - Énfasis1 7" xfId="645" xr:uid="{00000000-0005-0000-0000-00001F030000}"/>
    <cellStyle name="20% - Énfasis1 7 2" xfId="646" xr:uid="{00000000-0005-0000-0000-000020030000}"/>
    <cellStyle name="20% - Énfasis1 8" xfId="647" xr:uid="{00000000-0005-0000-0000-000021030000}"/>
    <cellStyle name="20% - Énfasis1 8 2" xfId="648" xr:uid="{00000000-0005-0000-0000-000022030000}"/>
    <cellStyle name="20% - Énfasis1 9" xfId="649" xr:uid="{00000000-0005-0000-0000-000023030000}"/>
    <cellStyle name="20% - Énfasis1 9 2" xfId="650" xr:uid="{00000000-0005-0000-0000-000024030000}"/>
    <cellStyle name="20% - Énfasis2 10" xfId="651" xr:uid="{00000000-0005-0000-0000-000025030000}"/>
    <cellStyle name="20% - Énfasis2 10 2" xfId="652" xr:uid="{00000000-0005-0000-0000-000026030000}"/>
    <cellStyle name="20% - Énfasis2 11" xfId="653" xr:uid="{00000000-0005-0000-0000-000027030000}"/>
    <cellStyle name="20% - Énfasis2 11 2" xfId="654" xr:uid="{00000000-0005-0000-0000-000028030000}"/>
    <cellStyle name="20% - Énfasis2 12" xfId="655" xr:uid="{00000000-0005-0000-0000-000029030000}"/>
    <cellStyle name="20% - Énfasis2 12 2" xfId="656" xr:uid="{00000000-0005-0000-0000-00002A030000}"/>
    <cellStyle name="20% - Énfasis2 12 3" xfId="657" xr:uid="{00000000-0005-0000-0000-00002B030000}"/>
    <cellStyle name="20% - Énfasis2 12 4" xfId="658" xr:uid="{00000000-0005-0000-0000-00002C030000}"/>
    <cellStyle name="20% - Énfasis2 12 5" xfId="659" xr:uid="{00000000-0005-0000-0000-00002D030000}"/>
    <cellStyle name="20% - Énfasis2 13" xfId="660" xr:uid="{00000000-0005-0000-0000-00002E030000}"/>
    <cellStyle name="20% - Énfasis2 13 2" xfId="661" xr:uid="{00000000-0005-0000-0000-00002F030000}"/>
    <cellStyle name="20% - Énfasis2 13 3" xfId="662" xr:uid="{00000000-0005-0000-0000-000030030000}"/>
    <cellStyle name="20% - Énfasis2 13 4" xfId="663" xr:uid="{00000000-0005-0000-0000-000031030000}"/>
    <cellStyle name="20% - Énfasis2 13 5" xfId="664" xr:uid="{00000000-0005-0000-0000-000032030000}"/>
    <cellStyle name="20% - Énfasis2 14" xfId="665" xr:uid="{00000000-0005-0000-0000-000033030000}"/>
    <cellStyle name="20% - Énfasis2 14 2" xfId="666" xr:uid="{00000000-0005-0000-0000-000034030000}"/>
    <cellStyle name="20% - Énfasis2 14 3" xfId="667" xr:uid="{00000000-0005-0000-0000-000035030000}"/>
    <cellStyle name="20% - Énfasis2 14 4" xfId="668" xr:uid="{00000000-0005-0000-0000-000036030000}"/>
    <cellStyle name="20% - Énfasis2 14 5" xfId="669" xr:uid="{00000000-0005-0000-0000-000037030000}"/>
    <cellStyle name="20% - Énfasis2 15" xfId="670" xr:uid="{00000000-0005-0000-0000-000038030000}"/>
    <cellStyle name="20% - Énfasis2 15 2" xfId="671" xr:uid="{00000000-0005-0000-0000-000039030000}"/>
    <cellStyle name="20% - Énfasis2 15 3" xfId="672" xr:uid="{00000000-0005-0000-0000-00003A030000}"/>
    <cellStyle name="20% - Énfasis2 15 4" xfId="673" xr:uid="{00000000-0005-0000-0000-00003B030000}"/>
    <cellStyle name="20% - Énfasis2 15 5" xfId="674" xr:uid="{00000000-0005-0000-0000-00003C030000}"/>
    <cellStyle name="20% - Énfasis2 16" xfId="675" xr:uid="{00000000-0005-0000-0000-00003D030000}"/>
    <cellStyle name="20% - Énfasis2 16 2" xfId="676" xr:uid="{00000000-0005-0000-0000-00003E030000}"/>
    <cellStyle name="20% - Énfasis2 16 3" xfId="677" xr:uid="{00000000-0005-0000-0000-00003F030000}"/>
    <cellStyle name="20% - Énfasis2 16 4" xfId="678" xr:uid="{00000000-0005-0000-0000-000040030000}"/>
    <cellStyle name="20% - Énfasis2 16 5" xfId="679" xr:uid="{00000000-0005-0000-0000-000041030000}"/>
    <cellStyle name="20% - Énfasis2 17" xfId="680" xr:uid="{00000000-0005-0000-0000-000042030000}"/>
    <cellStyle name="20% - Énfasis2 17 2" xfId="681" xr:uid="{00000000-0005-0000-0000-000043030000}"/>
    <cellStyle name="20% - Énfasis2 17 3" xfId="682" xr:uid="{00000000-0005-0000-0000-000044030000}"/>
    <cellStyle name="20% - Énfasis2 17 4" xfId="683" xr:uid="{00000000-0005-0000-0000-000045030000}"/>
    <cellStyle name="20% - Énfasis2 17 5" xfId="684" xr:uid="{00000000-0005-0000-0000-000046030000}"/>
    <cellStyle name="20% - Énfasis2 18" xfId="685" xr:uid="{00000000-0005-0000-0000-000047030000}"/>
    <cellStyle name="20% - Énfasis2 18 2" xfId="686" xr:uid="{00000000-0005-0000-0000-000048030000}"/>
    <cellStyle name="20% - Énfasis2 19" xfId="687" xr:uid="{00000000-0005-0000-0000-000049030000}"/>
    <cellStyle name="20% - Énfasis2 19 2" xfId="688" xr:uid="{00000000-0005-0000-0000-00004A030000}"/>
    <cellStyle name="20% - Énfasis2 2" xfId="689" xr:uid="{00000000-0005-0000-0000-00004B030000}"/>
    <cellStyle name="20% - Énfasis2 2 10" xfId="690" xr:uid="{00000000-0005-0000-0000-00004C030000}"/>
    <cellStyle name="20% - Énfasis2 2 10 2" xfId="691" xr:uid="{00000000-0005-0000-0000-00004D030000}"/>
    <cellStyle name="20% - Énfasis2 2 11" xfId="692" xr:uid="{00000000-0005-0000-0000-00004E030000}"/>
    <cellStyle name="20% - Énfasis2 2 11 2" xfId="693" xr:uid="{00000000-0005-0000-0000-00004F030000}"/>
    <cellStyle name="20% - Énfasis2 2 12" xfId="694" xr:uid="{00000000-0005-0000-0000-000050030000}"/>
    <cellStyle name="20% - Énfasis2 2 12 2" xfId="695" xr:uid="{00000000-0005-0000-0000-000051030000}"/>
    <cellStyle name="20% - Énfasis2 2 13" xfId="696" xr:uid="{00000000-0005-0000-0000-000052030000}"/>
    <cellStyle name="20% - Énfasis2 2 13 2" xfId="697" xr:uid="{00000000-0005-0000-0000-000053030000}"/>
    <cellStyle name="20% - Énfasis2 2 14" xfId="698" xr:uid="{00000000-0005-0000-0000-000054030000}"/>
    <cellStyle name="20% - Énfasis2 2 14 2" xfId="699" xr:uid="{00000000-0005-0000-0000-000055030000}"/>
    <cellStyle name="20% - Énfasis2 2 15" xfId="700" xr:uid="{00000000-0005-0000-0000-000056030000}"/>
    <cellStyle name="20% - Énfasis2 2 15 2" xfId="701" xr:uid="{00000000-0005-0000-0000-000057030000}"/>
    <cellStyle name="20% - Énfasis2 2 16" xfId="702" xr:uid="{00000000-0005-0000-0000-000058030000}"/>
    <cellStyle name="20% - Énfasis2 2 16 2" xfId="703" xr:uid="{00000000-0005-0000-0000-000059030000}"/>
    <cellStyle name="20% - Énfasis2 2 17" xfId="704" xr:uid="{00000000-0005-0000-0000-00005A030000}"/>
    <cellStyle name="20% - Énfasis2 2 17 2" xfId="705" xr:uid="{00000000-0005-0000-0000-00005B030000}"/>
    <cellStyle name="20% - Énfasis2 2 18" xfId="706" xr:uid="{00000000-0005-0000-0000-00005C030000}"/>
    <cellStyle name="20% - Énfasis2 2 18 2" xfId="707" xr:uid="{00000000-0005-0000-0000-00005D030000}"/>
    <cellStyle name="20% - Énfasis2 2 19" xfId="708" xr:uid="{00000000-0005-0000-0000-00005E030000}"/>
    <cellStyle name="20% - Énfasis2 2 19 2" xfId="709" xr:uid="{00000000-0005-0000-0000-00005F030000}"/>
    <cellStyle name="20% - Énfasis2 2 2" xfId="710" xr:uid="{00000000-0005-0000-0000-000060030000}"/>
    <cellStyle name="20% - Énfasis2 2 2 10" xfId="711" xr:uid="{00000000-0005-0000-0000-000061030000}"/>
    <cellStyle name="20% - Énfasis2 2 2 11" xfId="712" xr:uid="{00000000-0005-0000-0000-000062030000}"/>
    <cellStyle name="20% - Énfasis2 2 2 12" xfId="713" xr:uid="{00000000-0005-0000-0000-000063030000}"/>
    <cellStyle name="20% - Énfasis2 2 2 13" xfId="714" xr:uid="{00000000-0005-0000-0000-000064030000}"/>
    <cellStyle name="20% - Énfasis2 2 2 14" xfId="715" xr:uid="{00000000-0005-0000-0000-000065030000}"/>
    <cellStyle name="20% - Énfasis2 2 2 15" xfId="716" xr:uid="{00000000-0005-0000-0000-000066030000}"/>
    <cellStyle name="20% - Énfasis2 2 2 16" xfId="717" xr:uid="{00000000-0005-0000-0000-000067030000}"/>
    <cellStyle name="20% - Énfasis2 2 2 17" xfId="718" xr:uid="{00000000-0005-0000-0000-000068030000}"/>
    <cellStyle name="20% - Énfasis2 2 2 18" xfId="719" xr:uid="{00000000-0005-0000-0000-000069030000}"/>
    <cellStyle name="20% - Énfasis2 2 2 2" xfId="720" xr:uid="{00000000-0005-0000-0000-00006A030000}"/>
    <cellStyle name="20% - Énfasis2 2 2 2 2" xfId="721" xr:uid="{00000000-0005-0000-0000-00006B030000}"/>
    <cellStyle name="20% - Énfasis2 2 2 2 3" xfId="722" xr:uid="{00000000-0005-0000-0000-00006C030000}"/>
    <cellStyle name="20% - Énfasis2 2 2 2 4" xfId="723" xr:uid="{00000000-0005-0000-0000-00006D030000}"/>
    <cellStyle name="20% - Énfasis2 2 2 3" xfId="724" xr:uid="{00000000-0005-0000-0000-00006E030000}"/>
    <cellStyle name="20% - Énfasis2 2 2 3 2" xfId="725" xr:uid="{00000000-0005-0000-0000-00006F030000}"/>
    <cellStyle name="20% - Énfasis2 2 2 4" xfId="726" xr:uid="{00000000-0005-0000-0000-000070030000}"/>
    <cellStyle name="20% - Énfasis2 2 2 4 2" xfId="727" xr:uid="{00000000-0005-0000-0000-000071030000}"/>
    <cellStyle name="20% - Énfasis2 2 2 5" xfId="728" xr:uid="{00000000-0005-0000-0000-000072030000}"/>
    <cellStyle name="20% - Énfasis2 2 2 5 2" xfId="729" xr:uid="{00000000-0005-0000-0000-000073030000}"/>
    <cellStyle name="20% - Énfasis2 2 2 6" xfId="730" xr:uid="{00000000-0005-0000-0000-000074030000}"/>
    <cellStyle name="20% - Énfasis2 2 2 6 2" xfId="731" xr:uid="{00000000-0005-0000-0000-000075030000}"/>
    <cellStyle name="20% - Énfasis2 2 2 7" xfId="732" xr:uid="{00000000-0005-0000-0000-000076030000}"/>
    <cellStyle name="20% - Énfasis2 2 2 7 2" xfId="733" xr:uid="{00000000-0005-0000-0000-000077030000}"/>
    <cellStyle name="20% - Énfasis2 2 2 8" xfId="734" xr:uid="{00000000-0005-0000-0000-000078030000}"/>
    <cellStyle name="20% - Énfasis2 2 2 8 2" xfId="735" xr:uid="{00000000-0005-0000-0000-000079030000}"/>
    <cellStyle name="20% - Énfasis2 2 2 9" xfId="736" xr:uid="{00000000-0005-0000-0000-00007A030000}"/>
    <cellStyle name="20% - Énfasis2 2 2_Curva avance Adquisiciones - Nuevo formato" xfId="737" xr:uid="{00000000-0005-0000-0000-00007B030000}"/>
    <cellStyle name="20% - Énfasis2 2 20" xfId="738" xr:uid="{00000000-0005-0000-0000-00007C030000}"/>
    <cellStyle name="20% - Énfasis2 2 20 2" xfId="739" xr:uid="{00000000-0005-0000-0000-00007D030000}"/>
    <cellStyle name="20% - Énfasis2 2 21" xfId="740" xr:uid="{00000000-0005-0000-0000-00007E030000}"/>
    <cellStyle name="20% - Énfasis2 2 21 2" xfId="741" xr:uid="{00000000-0005-0000-0000-00007F030000}"/>
    <cellStyle name="20% - Énfasis2 2 22" xfId="742" xr:uid="{00000000-0005-0000-0000-000080030000}"/>
    <cellStyle name="20% - Énfasis2 2 22 2" xfId="743" xr:uid="{00000000-0005-0000-0000-000081030000}"/>
    <cellStyle name="20% - Énfasis2 2 23" xfId="744" xr:uid="{00000000-0005-0000-0000-000082030000}"/>
    <cellStyle name="20% - Énfasis2 2 23 2" xfId="745" xr:uid="{00000000-0005-0000-0000-000083030000}"/>
    <cellStyle name="20% - Énfasis2 2 24" xfId="746" xr:uid="{00000000-0005-0000-0000-000084030000}"/>
    <cellStyle name="20% - Énfasis2 2 24 2" xfId="747" xr:uid="{00000000-0005-0000-0000-000085030000}"/>
    <cellStyle name="20% - Énfasis2 2 25" xfId="748" xr:uid="{00000000-0005-0000-0000-000086030000}"/>
    <cellStyle name="20% - Énfasis2 2 25 2" xfId="749" xr:uid="{00000000-0005-0000-0000-000087030000}"/>
    <cellStyle name="20% - Énfasis2 2 26" xfId="750" xr:uid="{00000000-0005-0000-0000-000088030000}"/>
    <cellStyle name="20% - Énfasis2 2 27" xfId="751" xr:uid="{00000000-0005-0000-0000-000089030000}"/>
    <cellStyle name="20% - Énfasis2 2 28" xfId="752" xr:uid="{00000000-0005-0000-0000-00008A030000}"/>
    <cellStyle name="20% - Énfasis2 2 29" xfId="753" xr:uid="{00000000-0005-0000-0000-00008B030000}"/>
    <cellStyle name="20% - Énfasis2 2 3" xfId="754" xr:uid="{00000000-0005-0000-0000-00008C030000}"/>
    <cellStyle name="20% - Énfasis2 2 3 2" xfId="755" xr:uid="{00000000-0005-0000-0000-00008D030000}"/>
    <cellStyle name="20% - Énfasis2 2 3 2 2" xfId="756" xr:uid="{00000000-0005-0000-0000-00008E030000}"/>
    <cellStyle name="20% - Énfasis2 2 3 3" xfId="757" xr:uid="{00000000-0005-0000-0000-00008F030000}"/>
    <cellStyle name="20% - Énfasis2 2 3 3 2" xfId="758" xr:uid="{00000000-0005-0000-0000-000090030000}"/>
    <cellStyle name="20% - Énfasis2 2 3 4" xfId="759" xr:uid="{00000000-0005-0000-0000-000091030000}"/>
    <cellStyle name="20% - Énfasis2 2 3 4 2" xfId="760" xr:uid="{00000000-0005-0000-0000-000092030000}"/>
    <cellStyle name="20% - Énfasis2 2 3 5" xfId="761" xr:uid="{00000000-0005-0000-0000-000093030000}"/>
    <cellStyle name="20% - Énfasis2 2 3 5 2" xfId="762" xr:uid="{00000000-0005-0000-0000-000094030000}"/>
    <cellStyle name="20% - Énfasis2 2 3 6" xfId="763" xr:uid="{00000000-0005-0000-0000-000095030000}"/>
    <cellStyle name="20% - Énfasis2 2 3 6 2" xfId="764" xr:uid="{00000000-0005-0000-0000-000096030000}"/>
    <cellStyle name="20% - Énfasis2 2 3 7" xfId="765" xr:uid="{00000000-0005-0000-0000-000097030000}"/>
    <cellStyle name="20% - Énfasis2 2 3 7 2" xfId="766" xr:uid="{00000000-0005-0000-0000-000098030000}"/>
    <cellStyle name="20% - Énfasis2 2 3 8" xfId="767" xr:uid="{00000000-0005-0000-0000-000099030000}"/>
    <cellStyle name="20% - Énfasis2 2 3 8 2" xfId="768" xr:uid="{00000000-0005-0000-0000-00009A030000}"/>
    <cellStyle name="20% - Énfasis2 2 3 9" xfId="769" xr:uid="{00000000-0005-0000-0000-00009B030000}"/>
    <cellStyle name="20% - Énfasis2 2 3_Curva avance Adquisiciones - Nuevo formato" xfId="770" xr:uid="{00000000-0005-0000-0000-00009C030000}"/>
    <cellStyle name="20% - Énfasis2 2 30" xfId="771" xr:uid="{00000000-0005-0000-0000-00009D030000}"/>
    <cellStyle name="20% - Énfasis2 2 31" xfId="772" xr:uid="{00000000-0005-0000-0000-00009E030000}"/>
    <cellStyle name="20% - Énfasis2 2 32" xfId="773" xr:uid="{00000000-0005-0000-0000-00009F030000}"/>
    <cellStyle name="20% - Énfasis2 2 33" xfId="774" xr:uid="{00000000-0005-0000-0000-0000A0030000}"/>
    <cellStyle name="20% - Énfasis2 2 34" xfId="775" xr:uid="{00000000-0005-0000-0000-0000A1030000}"/>
    <cellStyle name="20% - Énfasis2 2 35" xfId="776" xr:uid="{00000000-0005-0000-0000-0000A2030000}"/>
    <cellStyle name="20% - Énfasis2 2 4" xfId="777" xr:uid="{00000000-0005-0000-0000-0000A3030000}"/>
    <cellStyle name="20% - Énfasis2 2 4 2" xfId="778" xr:uid="{00000000-0005-0000-0000-0000A4030000}"/>
    <cellStyle name="20% - Énfasis2 2 5" xfId="779" xr:uid="{00000000-0005-0000-0000-0000A5030000}"/>
    <cellStyle name="20% - Énfasis2 2 5 2" xfId="780" xr:uid="{00000000-0005-0000-0000-0000A6030000}"/>
    <cellStyle name="20% - Énfasis2 2 6" xfId="781" xr:uid="{00000000-0005-0000-0000-0000A7030000}"/>
    <cellStyle name="20% - Énfasis2 2 6 2" xfId="782" xr:uid="{00000000-0005-0000-0000-0000A8030000}"/>
    <cellStyle name="20% - Énfasis2 2 7" xfId="783" xr:uid="{00000000-0005-0000-0000-0000A9030000}"/>
    <cellStyle name="20% - Énfasis2 2 7 2" xfId="784" xr:uid="{00000000-0005-0000-0000-0000AA030000}"/>
    <cellStyle name="20% - Énfasis2 2 8" xfId="785" xr:uid="{00000000-0005-0000-0000-0000AB030000}"/>
    <cellStyle name="20% - Énfasis2 2 8 2" xfId="786" xr:uid="{00000000-0005-0000-0000-0000AC030000}"/>
    <cellStyle name="20% - Énfasis2 2 9" xfId="787" xr:uid="{00000000-0005-0000-0000-0000AD030000}"/>
    <cellStyle name="20% - Énfasis2 2 9 2" xfId="788" xr:uid="{00000000-0005-0000-0000-0000AE030000}"/>
    <cellStyle name="20% - Énfasis2 2_5.Weekly" xfId="789" xr:uid="{00000000-0005-0000-0000-0000AF030000}"/>
    <cellStyle name="20% - Énfasis2 20" xfId="790" xr:uid="{00000000-0005-0000-0000-0000B0030000}"/>
    <cellStyle name="20% - Énfasis2 20 2" xfId="791" xr:uid="{00000000-0005-0000-0000-0000B1030000}"/>
    <cellStyle name="20% - Énfasis2 21" xfId="792" xr:uid="{00000000-0005-0000-0000-0000B2030000}"/>
    <cellStyle name="20% - Énfasis2 21 2" xfId="793" xr:uid="{00000000-0005-0000-0000-0000B3030000}"/>
    <cellStyle name="20% - Énfasis2 21 3" xfId="794" xr:uid="{00000000-0005-0000-0000-0000B4030000}"/>
    <cellStyle name="20% - Énfasis2 21 4" xfId="795" xr:uid="{00000000-0005-0000-0000-0000B5030000}"/>
    <cellStyle name="20% - Énfasis2 21 5" xfId="796" xr:uid="{00000000-0005-0000-0000-0000B6030000}"/>
    <cellStyle name="20% - Énfasis2 22" xfId="797" xr:uid="{00000000-0005-0000-0000-0000B7030000}"/>
    <cellStyle name="20% - Énfasis2 22 2" xfId="798" xr:uid="{00000000-0005-0000-0000-0000B8030000}"/>
    <cellStyle name="20% - Énfasis2 23" xfId="799" xr:uid="{00000000-0005-0000-0000-0000B9030000}"/>
    <cellStyle name="20% - Énfasis2 23 2" xfId="800" xr:uid="{00000000-0005-0000-0000-0000BA030000}"/>
    <cellStyle name="20% - Énfasis2 24" xfId="801" xr:uid="{00000000-0005-0000-0000-0000BB030000}"/>
    <cellStyle name="20% - Énfasis2 24 2" xfId="802" xr:uid="{00000000-0005-0000-0000-0000BC030000}"/>
    <cellStyle name="20% - Énfasis2 25" xfId="803" xr:uid="{00000000-0005-0000-0000-0000BD030000}"/>
    <cellStyle name="20% - Énfasis2 26" xfId="804" xr:uid="{00000000-0005-0000-0000-0000BE030000}"/>
    <cellStyle name="20% - Énfasis2 27" xfId="805" xr:uid="{00000000-0005-0000-0000-0000BF030000}"/>
    <cellStyle name="20% - Énfasis2 28" xfId="806" xr:uid="{00000000-0005-0000-0000-0000C0030000}"/>
    <cellStyle name="20% - Énfasis2 29" xfId="807" xr:uid="{00000000-0005-0000-0000-0000C1030000}"/>
    <cellStyle name="20% - Énfasis2 3" xfId="808" xr:uid="{00000000-0005-0000-0000-0000C2030000}"/>
    <cellStyle name="20% - Énfasis2 3 2" xfId="809" xr:uid="{00000000-0005-0000-0000-0000C3030000}"/>
    <cellStyle name="20% - Énfasis2 3 3" xfId="810" xr:uid="{00000000-0005-0000-0000-0000C4030000}"/>
    <cellStyle name="20% - Énfasis2 3 4" xfId="811" xr:uid="{00000000-0005-0000-0000-0000C5030000}"/>
    <cellStyle name="20% - Énfasis2 3 5" xfId="812" xr:uid="{00000000-0005-0000-0000-0000C6030000}"/>
    <cellStyle name="20% - Énfasis2 3_CONSOLIDADO" xfId="813" xr:uid="{00000000-0005-0000-0000-0000C7030000}"/>
    <cellStyle name="20% - Énfasis2 30" xfId="814" xr:uid="{00000000-0005-0000-0000-0000C8030000}"/>
    <cellStyle name="20% - Énfasis2 31" xfId="815" xr:uid="{00000000-0005-0000-0000-0000C9030000}"/>
    <cellStyle name="20% - Énfasis2 32" xfId="816" xr:uid="{00000000-0005-0000-0000-0000CA030000}"/>
    <cellStyle name="20% - Énfasis2 33" xfId="817" xr:uid="{00000000-0005-0000-0000-0000CB030000}"/>
    <cellStyle name="20% - Énfasis2 34" xfId="818" xr:uid="{00000000-0005-0000-0000-0000CC030000}"/>
    <cellStyle name="20% - Énfasis2 4" xfId="819" xr:uid="{00000000-0005-0000-0000-0000CD030000}"/>
    <cellStyle name="20% - Énfasis2 4 2" xfId="820" xr:uid="{00000000-0005-0000-0000-0000CE030000}"/>
    <cellStyle name="20% - Énfasis2 5" xfId="821" xr:uid="{00000000-0005-0000-0000-0000CF030000}"/>
    <cellStyle name="20% - Énfasis2 5 2" xfId="822" xr:uid="{00000000-0005-0000-0000-0000D0030000}"/>
    <cellStyle name="20% - Énfasis2 6" xfId="823" xr:uid="{00000000-0005-0000-0000-0000D1030000}"/>
    <cellStyle name="20% - Énfasis2 6 2" xfId="824" xr:uid="{00000000-0005-0000-0000-0000D2030000}"/>
    <cellStyle name="20% - Énfasis2 7" xfId="825" xr:uid="{00000000-0005-0000-0000-0000D3030000}"/>
    <cellStyle name="20% - Énfasis2 7 2" xfId="826" xr:uid="{00000000-0005-0000-0000-0000D4030000}"/>
    <cellStyle name="20% - Énfasis2 8" xfId="827" xr:uid="{00000000-0005-0000-0000-0000D5030000}"/>
    <cellStyle name="20% - Énfasis2 8 2" xfId="828" xr:uid="{00000000-0005-0000-0000-0000D6030000}"/>
    <cellStyle name="20% - Énfasis2 9" xfId="829" xr:uid="{00000000-0005-0000-0000-0000D7030000}"/>
    <cellStyle name="20% - Énfasis2 9 2" xfId="830" xr:uid="{00000000-0005-0000-0000-0000D8030000}"/>
    <cellStyle name="20% - Énfasis3 10" xfId="831" xr:uid="{00000000-0005-0000-0000-0000D9030000}"/>
    <cellStyle name="20% - Énfasis3 10 2" xfId="832" xr:uid="{00000000-0005-0000-0000-0000DA030000}"/>
    <cellStyle name="20% - Énfasis3 11" xfId="833" xr:uid="{00000000-0005-0000-0000-0000DB030000}"/>
    <cellStyle name="20% - Énfasis3 11 2" xfId="834" xr:uid="{00000000-0005-0000-0000-0000DC030000}"/>
    <cellStyle name="20% - Énfasis3 12" xfId="835" xr:uid="{00000000-0005-0000-0000-0000DD030000}"/>
    <cellStyle name="20% - Énfasis3 12 2" xfId="836" xr:uid="{00000000-0005-0000-0000-0000DE030000}"/>
    <cellStyle name="20% - Énfasis3 12 3" xfId="837" xr:uid="{00000000-0005-0000-0000-0000DF030000}"/>
    <cellStyle name="20% - Énfasis3 12 4" xfId="838" xr:uid="{00000000-0005-0000-0000-0000E0030000}"/>
    <cellStyle name="20% - Énfasis3 12 5" xfId="839" xr:uid="{00000000-0005-0000-0000-0000E1030000}"/>
    <cellStyle name="20% - Énfasis3 13" xfId="840" xr:uid="{00000000-0005-0000-0000-0000E2030000}"/>
    <cellStyle name="20% - Énfasis3 13 2" xfId="841" xr:uid="{00000000-0005-0000-0000-0000E3030000}"/>
    <cellStyle name="20% - Énfasis3 13 3" xfId="842" xr:uid="{00000000-0005-0000-0000-0000E4030000}"/>
    <cellStyle name="20% - Énfasis3 13 4" xfId="843" xr:uid="{00000000-0005-0000-0000-0000E5030000}"/>
    <cellStyle name="20% - Énfasis3 13 5" xfId="844" xr:uid="{00000000-0005-0000-0000-0000E6030000}"/>
    <cellStyle name="20% - Énfasis3 14" xfId="845" xr:uid="{00000000-0005-0000-0000-0000E7030000}"/>
    <cellStyle name="20% - Énfasis3 14 2" xfId="846" xr:uid="{00000000-0005-0000-0000-0000E8030000}"/>
    <cellStyle name="20% - Énfasis3 14 3" xfId="847" xr:uid="{00000000-0005-0000-0000-0000E9030000}"/>
    <cellStyle name="20% - Énfasis3 14 4" xfId="848" xr:uid="{00000000-0005-0000-0000-0000EA030000}"/>
    <cellStyle name="20% - Énfasis3 14 5" xfId="849" xr:uid="{00000000-0005-0000-0000-0000EB030000}"/>
    <cellStyle name="20% - Énfasis3 15" xfId="850" xr:uid="{00000000-0005-0000-0000-0000EC030000}"/>
    <cellStyle name="20% - Énfasis3 15 2" xfId="851" xr:uid="{00000000-0005-0000-0000-0000ED030000}"/>
    <cellStyle name="20% - Énfasis3 15 3" xfId="852" xr:uid="{00000000-0005-0000-0000-0000EE030000}"/>
    <cellStyle name="20% - Énfasis3 15 4" xfId="853" xr:uid="{00000000-0005-0000-0000-0000EF030000}"/>
    <cellStyle name="20% - Énfasis3 15 5" xfId="854" xr:uid="{00000000-0005-0000-0000-0000F0030000}"/>
    <cellStyle name="20% - Énfasis3 16" xfId="855" xr:uid="{00000000-0005-0000-0000-0000F1030000}"/>
    <cellStyle name="20% - Énfasis3 16 2" xfId="856" xr:uid="{00000000-0005-0000-0000-0000F2030000}"/>
    <cellStyle name="20% - Énfasis3 16 3" xfId="857" xr:uid="{00000000-0005-0000-0000-0000F3030000}"/>
    <cellStyle name="20% - Énfasis3 16 4" xfId="858" xr:uid="{00000000-0005-0000-0000-0000F4030000}"/>
    <cellStyle name="20% - Énfasis3 16 5" xfId="859" xr:uid="{00000000-0005-0000-0000-0000F5030000}"/>
    <cellStyle name="20% - Énfasis3 17" xfId="860" xr:uid="{00000000-0005-0000-0000-0000F6030000}"/>
    <cellStyle name="20% - Énfasis3 17 2" xfId="861" xr:uid="{00000000-0005-0000-0000-0000F7030000}"/>
    <cellStyle name="20% - Énfasis3 17 3" xfId="862" xr:uid="{00000000-0005-0000-0000-0000F8030000}"/>
    <cellStyle name="20% - Énfasis3 17 4" xfId="863" xr:uid="{00000000-0005-0000-0000-0000F9030000}"/>
    <cellStyle name="20% - Énfasis3 17 5" xfId="864" xr:uid="{00000000-0005-0000-0000-0000FA030000}"/>
    <cellStyle name="20% - Énfasis3 18" xfId="865" xr:uid="{00000000-0005-0000-0000-0000FB030000}"/>
    <cellStyle name="20% - Énfasis3 18 2" xfId="866" xr:uid="{00000000-0005-0000-0000-0000FC030000}"/>
    <cellStyle name="20% - Énfasis3 19" xfId="867" xr:uid="{00000000-0005-0000-0000-0000FD030000}"/>
    <cellStyle name="20% - Énfasis3 19 2" xfId="868" xr:uid="{00000000-0005-0000-0000-0000FE030000}"/>
    <cellStyle name="20% - Énfasis3 2" xfId="869" xr:uid="{00000000-0005-0000-0000-0000FF030000}"/>
    <cellStyle name="20% - Énfasis3 2 10" xfId="870" xr:uid="{00000000-0005-0000-0000-000000040000}"/>
    <cellStyle name="20% - Énfasis3 2 10 2" xfId="871" xr:uid="{00000000-0005-0000-0000-000001040000}"/>
    <cellStyle name="20% - Énfasis3 2 11" xfId="872" xr:uid="{00000000-0005-0000-0000-000002040000}"/>
    <cellStyle name="20% - Énfasis3 2 11 2" xfId="873" xr:uid="{00000000-0005-0000-0000-000003040000}"/>
    <cellStyle name="20% - Énfasis3 2 12" xfId="874" xr:uid="{00000000-0005-0000-0000-000004040000}"/>
    <cellStyle name="20% - Énfasis3 2 12 2" xfId="875" xr:uid="{00000000-0005-0000-0000-000005040000}"/>
    <cellStyle name="20% - Énfasis3 2 13" xfId="876" xr:uid="{00000000-0005-0000-0000-000006040000}"/>
    <cellStyle name="20% - Énfasis3 2 13 2" xfId="877" xr:uid="{00000000-0005-0000-0000-000007040000}"/>
    <cellStyle name="20% - Énfasis3 2 14" xfId="878" xr:uid="{00000000-0005-0000-0000-000008040000}"/>
    <cellStyle name="20% - Énfasis3 2 14 2" xfId="879" xr:uid="{00000000-0005-0000-0000-000009040000}"/>
    <cellStyle name="20% - Énfasis3 2 15" xfId="880" xr:uid="{00000000-0005-0000-0000-00000A040000}"/>
    <cellStyle name="20% - Énfasis3 2 15 2" xfId="881" xr:uid="{00000000-0005-0000-0000-00000B040000}"/>
    <cellStyle name="20% - Énfasis3 2 16" xfId="882" xr:uid="{00000000-0005-0000-0000-00000C040000}"/>
    <cellStyle name="20% - Énfasis3 2 16 2" xfId="883" xr:uid="{00000000-0005-0000-0000-00000D040000}"/>
    <cellStyle name="20% - Énfasis3 2 17" xfId="884" xr:uid="{00000000-0005-0000-0000-00000E040000}"/>
    <cellStyle name="20% - Énfasis3 2 17 2" xfId="885" xr:uid="{00000000-0005-0000-0000-00000F040000}"/>
    <cellStyle name="20% - Énfasis3 2 18" xfId="886" xr:uid="{00000000-0005-0000-0000-000010040000}"/>
    <cellStyle name="20% - Énfasis3 2 18 2" xfId="887" xr:uid="{00000000-0005-0000-0000-000011040000}"/>
    <cellStyle name="20% - Énfasis3 2 19" xfId="888" xr:uid="{00000000-0005-0000-0000-000012040000}"/>
    <cellStyle name="20% - Énfasis3 2 19 2" xfId="889" xr:uid="{00000000-0005-0000-0000-000013040000}"/>
    <cellStyle name="20% - Énfasis3 2 2" xfId="890" xr:uid="{00000000-0005-0000-0000-000014040000}"/>
    <cellStyle name="20% - Énfasis3 2 2 10" xfId="891" xr:uid="{00000000-0005-0000-0000-000015040000}"/>
    <cellStyle name="20% - Énfasis3 2 2 11" xfId="892" xr:uid="{00000000-0005-0000-0000-000016040000}"/>
    <cellStyle name="20% - Énfasis3 2 2 12" xfId="893" xr:uid="{00000000-0005-0000-0000-000017040000}"/>
    <cellStyle name="20% - Énfasis3 2 2 13" xfId="894" xr:uid="{00000000-0005-0000-0000-000018040000}"/>
    <cellStyle name="20% - Énfasis3 2 2 14" xfId="895" xr:uid="{00000000-0005-0000-0000-000019040000}"/>
    <cellStyle name="20% - Énfasis3 2 2 15" xfId="896" xr:uid="{00000000-0005-0000-0000-00001A040000}"/>
    <cellStyle name="20% - Énfasis3 2 2 16" xfId="897" xr:uid="{00000000-0005-0000-0000-00001B040000}"/>
    <cellStyle name="20% - Énfasis3 2 2 17" xfId="898" xr:uid="{00000000-0005-0000-0000-00001C040000}"/>
    <cellStyle name="20% - Énfasis3 2 2 18" xfId="899" xr:uid="{00000000-0005-0000-0000-00001D040000}"/>
    <cellStyle name="20% - Énfasis3 2 2 2" xfId="900" xr:uid="{00000000-0005-0000-0000-00001E040000}"/>
    <cellStyle name="20% - Énfasis3 2 2 2 2" xfId="901" xr:uid="{00000000-0005-0000-0000-00001F040000}"/>
    <cellStyle name="20% - Énfasis3 2 2 2 3" xfId="902" xr:uid="{00000000-0005-0000-0000-000020040000}"/>
    <cellStyle name="20% - Énfasis3 2 2 2 4" xfId="903" xr:uid="{00000000-0005-0000-0000-000021040000}"/>
    <cellStyle name="20% - Énfasis3 2 2 3" xfId="904" xr:uid="{00000000-0005-0000-0000-000022040000}"/>
    <cellStyle name="20% - Énfasis3 2 2 3 2" xfId="905" xr:uid="{00000000-0005-0000-0000-000023040000}"/>
    <cellStyle name="20% - Énfasis3 2 2 4" xfId="906" xr:uid="{00000000-0005-0000-0000-000024040000}"/>
    <cellStyle name="20% - Énfasis3 2 2 4 2" xfId="907" xr:uid="{00000000-0005-0000-0000-000025040000}"/>
    <cellStyle name="20% - Énfasis3 2 2 5" xfId="908" xr:uid="{00000000-0005-0000-0000-000026040000}"/>
    <cellStyle name="20% - Énfasis3 2 2 5 2" xfId="909" xr:uid="{00000000-0005-0000-0000-000027040000}"/>
    <cellStyle name="20% - Énfasis3 2 2 6" xfId="910" xr:uid="{00000000-0005-0000-0000-000028040000}"/>
    <cellStyle name="20% - Énfasis3 2 2 6 2" xfId="911" xr:uid="{00000000-0005-0000-0000-000029040000}"/>
    <cellStyle name="20% - Énfasis3 2 2 7" xfId="912" xr:uid="{00000000-0005-0000-0000-00002A040000}"/>
    <cellStyle name="20% - Énfasis3 2 2 7 2" xfId="913" xr:uid="{00000000-0005-0000-0000-00002B040000}"/>
    <cellStyle name="20% - Énfasis3 2 2 8" xfId="914" xr:uid="{00000000-0005-0000-0000-00002C040000}"/>
    <cellStyle name="20% - Énfasis3 2 2 8 2" xfId="915" xr:uid="{00000000-0005-0000-0000-00002D040000}"/>
    <cellStyle name="20% - Énfasis3 2 2 9" xfId="916" xr:uid="{00000000-0005-0000-0000-00002E040000}"/>
    <cellStyle name="20% - Énfasis3 2 2_Curva avance Adquisiciones - Nuevo formato" xfId="917" xr:uid="{00000000-0005-0000-0000-00002F040000}"/>
    <cellStyle name="20% - Énfasis3 2 20" xfId="918" xr:uid="{00000000-0005-0000-0000-000030040000}"/>
    <cellStyle name="20% - Énfasis3 2 20 2" xfId="919" xr:uid="{00000000-0005-0000-0000-000031040000}"/>
    <cellStyle name="20% - Énfasis3 2 21" xfId="920" xr:uid="{00000000-0005-0000-0000-000032040000}"/>
    <cellStyle name="20% - Énfasis3 2 21 2" xfId="921" xr:uid="{00000000-0005-0000-0000-000033040000}"/>
    <cellStyle name="20% - Énfasis3 2 22" xfId="922" xr:uid="{00000000-0005-0000-0000-000034040000}"/>
    <cellStyle name="20% - Énfasis3 2 22 2" xfId="923" xr:uid="{00000000-0005-0000-0000-000035040000}"/>
    <cellStyle name="20% - Énfasis3 2 23" xfId="924" xr:uid="{00000000-0005-0000-0000-000036040000}"/>
    <cellStyle name="20% - Énfasis3 2 23 2" xfId="925" xr:uid="{00000000-0005-0000-0000-000037040000}"/>
    <cellStyle name="20% - Énfasis3 2 24" xfId="926" xr:uid="{00000000-0005-0000-0000-000038040000}"/>
    <cellStyle name="20% - Énfasis3 2 24 2" xfId="927" xr:uid="{00000000-0005-0000-0000-000039040000}"/>
    <cellStyle name="20% - Énfasis3 2 25" xfId="928" xr:uid="{00000000-0005-0000-0000-00003A040000}"/>
    <cellStyle name="20% - Énfasis3 2 25 2" xfId="929" xr:uid="{00000000-0005-0000-0000-00003B040000}"/>
    <cellStyle name="20% - Énfasis3 2 26" xfId="930" xr:uid="{00000000-0005-0000-0000-00003C040000}"/>
    <cellStyle name="20% - Énfasis3 2 27" xfId="931" xr:uid="{00000000-0005-0000-0000-00003D040000}"/>
    <cellStyle name="20% - Énfasis3 2 28" xfId="932" xr:uid="{00000000-0005-0000-0000-00003E040000}"/>
    <cellStyle name="20% - Énfasis3 2 29" xfId="933" xr:uid="{00000000-0005-0000-0000-00003F040000}"/>
    <cellStyle name="20% - Énfasis3 2 3" xfId="934" xr:uid="{00000000-0005-0000-0000-000040040000}"/>
    <cellStyle name="20% - Énfasis3 2 3 2" xfId="935" xr:uid="{00000000-0005-0000-0000-000041040000}"/>
    <cellStyle name="20% - Énfasis3 2 3 2 2" xfId="936" xr:uid="{00000000-0005-0000-0000-000042040000}"/>
    <cellStyle name="20% - Énfasis3 2 3 3" xfId="937" xr:uid="{00000000-0005-0000-0000-000043040000}"/>
    <cellStyle name="20% - Énfasis3 2 3 3 2" xfId="938" xr:uid="{00000000-0005-0000-0000-000044040000}"/>
    <cellStyle name="20% - Énfasis3 2 3 4" xfId="939" xr:uid="{00000000-0005-0000-0000-000045040000}"/>
    <cellStyle name="20% - Énfasis3 2 3 4 2" xfId="940" xr:uid="{00000000-0005-0000-0000-000046040000}"/>
    <cellStyle name="20% - Énfasis3 2 3 5" xfId="941" xr:uid="{00000000-0005-0000-0000-000047040000}"/>
    <cellStyle name="20% - Énfasis3 2 3 5 2" xfId="942" xr:uid="{00000000-0005-0000-0000-000048040000}"/>
    <cellStyle name="20% - Énfasis3 2 3 6" xfId="943" xr:uid="{00000000-0005-0000-0000-000049040000}"/>
    <cellStyle name="20% - Énfasis3 2 3 6 2" xfId="944" xr:uid="{00000000-0005-0000-0000-00004A040000}"/>
    <cellStyle name="20% - Énfasis3 2 3 7" xfId="945" xr:uid="{00000000-0005-0000-0000-00004B040000}"/>
    <cellStyle name="20% - Énfasis3 2 3 7 2" xfId="946" xr:uid="{00000000-0005-0000-0000-00004C040000}"/>
    <cellStyle name="20% - Énfasis3 2 3 8" xfId="947" xr:uid="{00000000-0005-0000-0000-00004D040000}"/>
    <cellStyle name="20% - Énfasis3 2 3 8 2" xfId="948" xr:uid="{00000000-0005-0000-0000-00004E040000}"/>
    <cellStyle name="20% - Énfasis3 2 3 9" xfId="949" xr:uid="{00000000-0005-0000-0000-00004F040000}"/>
    <cellStyle name="20% - Énfasis3 2 3_Curva avance Adquisiciones - Nuevo formato" xfId="950" xr:uid="{00000000-0005-0000-0000-000050040000}"/>
    <cellStyle name="20% - Énfasis3 2 30" xfId="951" xr:uid="{00000000-0005-0000-0000-000051040000}"/>
    <cellStyle name="20% - Énfasis3 2 31" xfId="952" xr:uid="{00000000-0005-0000-0000-000052040000}"/>
    <cellStyle name="20% - Énfasis3 2 32" xfId="953" xr:uid="{00000000-0005-0000-0000-000053040000}"/>
    <cellStyle name="20% - Énfasis3 2 33" xfId="954" xr:uid="{00000000-0005-0000-0000-000054040000}"/>
    <cellStyle name="20% - Énfasis3 2 34" xfId="955" xr:uid="{00000000-0005-0000-0000-000055040000}"/>
    <cellStyle name="20% - Énfasis3 2 35" xfId="956" xr:uid="{00000000-0005-0000-0000-000056040000}"/>
    <cellStyle name="20% - Énfasis3 2 4" xfId="957" xr:uid="{00000000-0005-0000-0000-000057040000}"/>
    <cellStyle name="20% - Énfasis3 2 4 2" xfId="958" xr:uid="{00000000-0005-0000-0000-000058040000}"/>
    <cellStyle name="20% - Énfasis3 2 5" xfId="959" xr:uid="{00000000-0005-0000-0000-000059040000}"/>
    <cellStyle name="20% - Énfasis3 2 5 2" xfId="960" xr:uid="{00000000-0005-0000-0000-00005A040000}"/>
    <cellStyle name="20% - Énfasis3 2 6" xfId="961" xr:uid="{00000000-0005-0000-0000-00005B040000}"/>
    <cellStyle name="20% - Énfasis3 2 6 2" xfId="962" xr:uid="{00000000-0005-0000-0000-00005C040000}"/>
    <cellStyle name="20% - Énfasis3 2 7" xfId="963" xr:uid="{00000000-0005-0000-0000-00005D040000}"/>
    <cellStyle name="20% - Énfasis3 2 7 2" xfId="964" xr:uid="{00000000-0005-0000-0000-00005E040000}"/>
    <cellStyle name="20% - Énfasis3 2 8" xfId="965" xr:uid="{00000000-0005-0000-0000-00005F040000}"/>
    <cellStyle name="20% - Énfasis3 2 8 2" xfId="966" xr:uid="{00000000-0005-0000-0000-000060040000}"/>
    <cellStyle name="20% - Énfasis3 2 9" xfId="967" xr:uid="{00000000-0005-0000-0000-000061040000}"/>
    <cellStyle name="20% - Énfasis3 2 9 2" xfId="968" xr:uid="{00000000-0005-0000-0000-000062040000}"/>
    <cellStyle name="20% - Énfasis3 2_5.Weekly" xfId="969" xr:uid="{00000000-0005-0000-0000-000063040000}"/>
    <cellStyle name="20% - Énfasis3 20" xfId="970" xr:uid="{00000000-0005-0000-0000-000064040000}"/>
    <cellStyle name="20% - Énfasis3 20 2" xfId="971" xr:uid="{00000000-0005-0000-0000-000065040000}"/>
    <cellStyle name="20% - Énfasis3 21" xfId="972" xr:uid="{00000000-0005-0000-0000-000066040000}"/>
    <cellStyle name="20% - Énfasis3 21 2" xfId="973" xr:uid="{00000000-0005-0000-0000-000067040000}"/>
    <cellStyle name="20% - Énfasis3 21 3" xfId="974" xr:uid="{00000000-0005-0000-0000-000068040000}"/>
    <cellStyle name="20% - Énfasis3 21 4" xfId="975" xr:uid="{00000000-0005-0000-0000-000069040000}"/>
    <cellStyle name="20% - Énfasis3 21 5" xfId="976" xr:uid="{00000000-0005-0000-0000-00006A040000}"/>
    <cellStyle name="20% - Énfasis3 22" xfId="977" xr:uid="{00000000-0005-0000-0000-00006B040000}"/>
    <cellStyle name="20% - Énfasis3 22 2" xfId="978" xr:uid="{00000000-0005-0000-0000-00006C040000}"/>
    <cellStyle name="20% - Énfasis3 23" xfId="979" xr:uid="{00000000-0005-0000-0000-00006D040000}"/>
    <cellStyle name="20% - Énfasis3 23 2" xfId="980" xr:uid="{00000000-0005-0000-0000-00006E040000}"/>
    <cellStyle name="20% - Énfasis3 24" xfId="981" xr:uid="{00000000-0005-0000-0000-00006F040000}"/>
    <cellStyle name="20% - Énfasis3 24 2" xfId="982" xr:uid="{00000000-0005-0000-0000-000070040000}"/>
    <cellStyle name="20% - Énfasis3 25" xfId="983" xr:uid="{00000000-0005-0000-0000-000071040000}"/>
    <cellStyle name="20% - Énfasis3 26" xfId="984" xr:uid="{00000000-0005-0000-0000-000072040000}"/>
    <cellStyle name="20% - Énfasis3 27" xfId="985" xr:uid="{00000000-0005-0000-0000-000073040000}"/>
    <cellStyle name="20% - Énfasis3 28" xfId="986" xr:uid="{00000000-0005-0000-0000-000074040000}"/>
    <cellStyle name="20% - Énfasis3 29" xfId="987" xr:uid="{00000000-0005-0000-0000-000075040000}"/>
    <cellStyle name="20% - Énfasis3 3" xfId="988" xr:uid="{00000000-0005-0000-0000-000076040000}"/>
    <cellStyle name="20% - Énfasis3 3 2" xfId="989" xr:uid="{00000000-0005-0000-0000-000077040000}"/>
    <cellStyle name="20% - Énfasis3 3 3" xfId="990" xr:uid="{00000000-0005-0000-0000-000078040000}"/>
    <cellStyle name="20% - Énfasis3 3 4" xfId="991" xr:uid="{00000000-0005-0000-0000-000079040000}"/>
    <cellStyle name="20% - Énfasis3 3 5" xfId="992" xr:uid="{00000000-0005-0000-0000-00007A040000}"/>
    <cellStyle name="20% - Énfasis3 3_CONSOLIDADO" xfId="993" xr:uid="{00000000-0005-0000-0000-00007B040000}"/>
    <cellStyle name="20% - Énfasis3 30" xfId="994" xr:uid="{00000000-0005-0000-0000-00007C040000}"/>
    <cellStyle name="20% - Énfasis3 31" xfId="995" xr:uid="{00000000-0005-0000-0000-00007D040000}"/>
    <cellStyle name="20% - Énfasis3 32" xfId="996" xr:uid="{00000000-0005-0000-0000-00007E040000}"/>
    <cellStyle name="20% - Énfasis3 33" xfId="997" xr:uid="{00000000-0005-0000-0000-00007F040000}"/>
    <cellStyle name="20% - Énfasis3 34" xfId="998" xr:uid="{00000000-0005-0000-0000-000080040000}"/>
    <cellStyle name="20% - Énfasis3 4" xfId="999" xr:uid="{00000000-0005-0000-0000-000081040000}"/>
    <cellStyle name="20% - Énfasis3 4 2" xfId="1000" xr:uid="{00000000-0005-0000-0000-000082040000}"/>
    <cellStyle name="20% - Énfasis3 5" xfId="1001" xr:uid="{00000000-0005-0000-0000-000083040000}"/>
    <cellStyle name="20% - Énfasis3 5 2" xfId="1002" xr:uid="{00000000-0005-0000-0000-000084040000}"/>
    <cellStyle name="20% - Énfasis3 6" xfId="1003" xr:uid="{00000000-0005-0000-0000-000085040000}"/>
    <cellStyle name="20% - Énfasis3 6 2" xfId="1004" xr:uid="{00000000-0005-0000-0000-000086040000}"/>
    <cellStyle name="20% - Énfasis3 7" xfId="1005" xr:uid="{00000000-0005-0000-0000-000087040000}"/>
    <cellStyle name="20% - Énfasis3 7 2" xfId="1006" xr:uid="{00000000-0005-0000-0000-000088040000}"/>
    <cellStyle name="20% - Énfasis3 8" xfId="1007" xr:uid="{00000000-0005-0000-0000-000089040000}"/>
    <cellStyle name="20% - Énfasis3 8 2" xfId="1008" xr:uid="{00000000-0005-0000-0000-00008A040000}"/>
    <cellStyle name="20% - Énfasis3 9" xfId="1009" xr:uid="{00000000-0005-0000-0000-00008B040000}"/>
    <cellStyle name="20% - Énfasis3 9 2" xfId="1010" xr:uid="{00000000-0005-0000-0000-00008C040000}"/>
    <cellStyle name="20% - Énfasis4 10" xfId="1011" xr:uid="{00000000-0005-0000-0000-00008D040000}"/>
    <cellStyle name="20% - Énfasis4 10 2" xfId="1012" xr:uid="{00000000-0005-0000-0000-00008E040000}"/>
    <cellStyle name="20% - Énfasis4 11" xfId="1013" xr:uid="{00000000-0005-0000-0000-00008F040000}"/>
    <cellStyle name="20% - Énfasis4 11 2" xfId="1014" xr:uid="{00000000-0005-0000-0000-000090040000}"/>
    <cellStyle name="20% - Énfasis4 12" xfId="1015" xr:uid="{00000000-0005-0000-0000-000091040000}"/>
    <cellStyle name="20% - Énfasis4 12 2" xfId="1016" xr:uid="{00000000-0005-0000-0000-000092040000}"/>
    <cellStyle name="20% - Énfasis4 12 3" xfId="1017" xr:uid="{00000000-0005-0000-0000-000093040000}"/>
    <cellStyle name="20% - Énfasis4 12 4" xfId="1018" xr:uid="{00000000-0005-0000-0000-000094040000}"/>
    <cellStyle name="20% - Énfasis4 12 5" xfId="1019" xr:uid="{00000000-0005-0000-0000-000095040000}"/>
    <cellStyle name="20% - Énfasis4 13" xfId="1020" xr:uid="{00000000-0005-0000-0000-000096040000}"/>
    <cellStyle name="20% - Énfasis4 13 2" xfId="1021" xr:uid="{00000000-0005-0000-0000-000097040000}"/>
    <cellStyle name="20% - Énfasis4 13 3" xfId="1022" xr:uid="{00000000-0005-0000-0000-000098040000}"/>
    <cellStyle name="20% - Énfasis4 13 4" xfId="1023" xr:uid="{00000000-0005-0000-0000-000099040000}"/>
    <cellStyle name="20% - Énfasis4 13 5" xfId="1024" xr:uid="{00000000-0005-0000-0000-00009A040000}"/>
    <cellStyle name="20% - Énfasis4 14" xfId="1025" xr:uid="{00000000-0005-0000-0000-00009B040000}"/>
    <cellStyle name="20% - Énfasis4 14 2" xfId="1026" xr:uid="{00000000-0005-0000-0000-00009C040000}"/>
    <cellStyle name="20% - Énfasis4 14 3" xfId="1027" xr:uid="{00000000-0005-0000-0000-00009D040000}"/>
    <cellStyle name="20% - Énfasis4 14 4" xfId="1028" xr:uid="{00000000-0005-0000-0000-00009E040000}"/>
    <cellStyle name="20% - Énfasis4 14 5" xfId="1029" xr:uid="{00000000-0005-0000-0000-00009F040000}"/>
    <cellStyle name="20% - Énfasis4 15" xfId="1030" xr:uid="{00000000-0005-0000-0000-0000A0040000}"/>
    <cellStyle name="20% - Énfasis4 15 2" xfId="1031" xr:uid="{00000000-0005-0000-0000-0000A1040000}"/>
    <cellStyle name="20% - Énfasis4 15 3" xfId="1032" xr:uid="{00000000-0005-0000-0000-0000A2040000}"/>
    <cellStyle name="20% - Énfasis4 15 4" xfId="1033" xr:uid="{00000000-0005-0000-0000-0000A3040000}"/>
    <cellStyle name="20% - Énfasis4 15 5" xfId="1034" xr:uid="{00000000-0005-0000-0000-0000A4040000}"/>
    <cellStyle name="20% - Énfasis4 16" xfId="1035" xr:uid="{00000000-0005-0000-0000-0000A5040000}"/>
    <cellStyle name="20% - Énfasis4 16 2" xfId="1036" xr:uid="{00000000-0005-0000-0000-0000A6040000}"/>
    <cellStyle name="20% - Énfasis4 16 3" xfId="1037" xr:uid="{00000000-0005-0000-0000-0000A7040000}"/>
    <cellStyle name="20% - Énfasis4 16 4" xfId="1038" xr:uid="{00000000-0005-0000-0000-0000A8040000}"/>
    <cellStyle name="20% - Énfasis4 16 5" xfId="1039" xr:uid="{00000000-0005-0000-0000-0000A9040000}"/>
    <cellStyle name="20% - Énfasis4 17" xfId="1040" xr:uid="{00000000-0005-0000-0000-0000AA040000}"/>
    <cellStyle name="20% - Énfasis4 17 2" xfId="1041" xr:uid="{00000000-0005-0000-0000-0000AB040000}"/>
    <cellStyle name="20% - Énfasis4 17 3" xfId="1042" xr:uid="{00000000-0005-0000-0000-0000AC040000}"/>
    <cellStyle name="20% - Énfasis4 17 4" xfId="1043" xr:uid="{00000000-0005-0000-0000-0000AD040000}"/>
    <cellStyle name="20% - Énfasis4 17 5" xfId="1044" xr:uid="{00000000-0005-0000-0000-0000AE040000}"/>
    <cellStyle name="20% - Énfasis4 18" xfId="1045" xr:uid="{00000000-0005-0000-0000-0000AF040000}"/>
    <cellStyle name="20% - Énfasis4 18 2" xfId="1046" xr:uid="{00000000-0005-0000-0000-0000B0040000}"/>
    <cellStyle name="20% - Énfasis4 19" xfId="1047" xr:uid="{00000000-0005-0000-0000-0000B1040000}"/>
    <cellStyle name="20% - Énfasis4 19 2" xfId="1048" xr:uid="{00000000-0005-0000-0000-0000B2040000}"/>
    <cellStyle name="20% - Énfasis4 2" xfId="1049" xr:uid="{00000000-0005-0000-0000-0000B3040000}"/>
    <cellStyle name="20% - Énfasis4 2 10" xfId="1050" xr:uid="{00000000-0005-0000-0000-0000B4040000}"/>
    <cellStyle name="20% - Énfasis4 2 10 2" xfId="1051" xr:uid="{00000000-0005-0000-0000-0000B5040000}"/>
    <cellStyle name="20% - Énfasis4 2 11" xfId="1052" xr:uid="{00000000-0005-0000-0000-0000B6040000}"/>
    <cellStyle name="20% - Énfasis4 2 11 2" xfId="1053" xr:uid="{00000000-0005-0000-0000-0000B7040000}"/>
    <cellStyle name="20% - Énfasis4 2 12" xfId="1054" xr:uid="{00000000-0005-0000-0000-0000B8040000}"/>
    <cellStyle name="20% - Énfasis4 2 12 2" xfId="1055" xr:uid="{00000000-0005-0000-0000-0000B9040000}"/>
    <cellStyle name="20% - Énfasis4 2 13" xfId="1056" xr:uid="{00000000-0005-0000-0000-0000BA040000}"/>
    <cellStyle name="20% - Énfasis4 2 13 2" xfId="1057" xr:uid="{00000000-0005-0000-0000-0000BB040000}"/>
    <cellStyle name="20% - Énfasis4 2 14" xfId="1058" xr:uid="{00000000-0005-0000-0000-0000BC040000}"/>
    <cellStyle name="20% - Énfasis4 2 14 2" xfId="1059" xr:uid="{00000000-0005-0000-0000-0000BD040000}"/>
    <cellStyle name="20% - Énfasis4 2 15" xfId="1060" xr:uid="{00000000-0005-0000-0000-0000BE040000}"/>
    <cellStyle name="20% - Énfasis4 2 15 2" xfId="1061" xr:uid="{00000000-0005-0000-0000-0000BF040000}"/>
    <cellStyle name="20% - Énfasis4 2 16" xfId="1062" xr:uid="{00000000-0005-0000-0000-0000C0040000}"/>
    <cellStyle name="20% - Énfasis4 2 16 2" xfId="1063" xr:uid="{00000000-0005-0000-0000-0000C1040000}"/>
    <cellStyle name="20% - Énfasis4 2 17" xfId="1064" xr:uid="{00000000-0005-0000-0000-0000C2040000}"/>
    <cellStyle name="20% - Énfasis4 2 17 2" xfId="1065" xr:uid="{00000000-0005-0000-0000-0000C3040000}"/>
    <cellStyle name="20% - Énfasis4 2 18" xfId="1066" xr:uid="{00000000-0005-0000-0000-0000C4040000}"/>
    <cellStyle name="20% - Énfasis4 2 18 2" xfId="1067" xr:uid="{00000000-0005-0000-0000-0000C5040000}"/>
    <cellStyle name="20% - Énfasis4 2 19" xfId="1068" xr:uid="{00000000-0005-0000-0000-0000C6040000}"/>
    <cellStyle name="20% - Énfasis4 2 19 2" xfId="1069" xr:uid="{00000000-0005-0000-0000-0000C7040000}"/>
    <cellStyle name="20% - Énfasis4 2 2" xfId="1070" xr:uid="{00000000-0005-0000-0000-0000C8040000}"/>
    <cellStyle name="20% - Énfasis4 2 2 10" xfId="1071" xr:uid="{00000000-0005-0000-0000-0000C9040000}"/>
    <cellStyle name="20% - Énfasis4 2 2 11" xfId="1072" xr:uid="{00000000-0005-0000-0000-0000CA040000}"/>
    <cellStyle name="20% - Énfasis4 2 2 12" xfId="1073" xr:uid="{00000000-0005-0000-0000-0000CB040000}"/>
    <cellStyle name="20% - Énfasis4 2 2 13" xfId="1074" xr:uid="{00000000-0005-0000-0000-0000CC040000}"/>
    <cellStyle name="20% - Énfasis4 2 2 14" xfId="1075" xr:uid="{00000000-0005-0000-0000-0000CD040000}"/>
    <cellStyle name="20% - Énfasis4 2 2 15" xfId="1076" xr:uid="{00000000-0005-0000-0000-0000CE040000}"/>
    <cellStyle name="20% - Énfasis4 2 2 16" xfId="1077" xr:uid="{00000000-0005-0000-0000-0000CF040000}"/>
    <cellStyle name="20% - Énfasis4 2 2 17" xfId="1078" xr:uid="{00000000-0005-0000-0000-0000D0040000}"/>
    <cellStyle name="20% - Énfasis4 2 2 18" xfId="1079" xr:uid="{00000000-0005-0000-0000-0000D1040000}"/>
    <cellStyle name="20% - Énfasis4 2 2 2" xfId="1080" xr:uid="{00000000-0005-0000-0000-0000D2040000}"/>
    <cellStyle name="20% - Énfasis4 2 2 2 2" xfId="1081" xr:uid="{00000000-0005-0000-0000-0000D3040000}"/>
    <cellStyle name="20% - Énfasis4 2 2 2 3" xfId="1082" xr:uid="{00000000-0005-0000-0000-0000D4040000}"/>
    <cellStyle name="20% - Énfasis4 2 2 2 4" xfId="1083" xr:uid="{00000000-0005-0000-0000-0000D5040000}"/>
    <cellStyle name="20% - Énfasis4 2 2 3" xfId="1084" xr:uid="{00000000-0005-0000-0000-0000D6040000}"/>
    <cellStyle name="20% - Énfasis4 2 2 3 2" xfId="1085" xr:uid="{00000000-0005-0000-0000-0000D7040000}"/>
    <cellStyle name="20% - Énfasis4 2 2 4" xfId="1086" xr:uid="{00000000-0005-0000-0000-0000D8040000}"/>
    <cellStyle name="20% - Énfasis4 2 2 4 2" xfId="1087" xr:uid="{00000000-0005-0000-0000-0000D9040000}"/>
    <cellStyle name="20% - Énfasis4 2 2 5" xfId="1088" xr:uid="{00000000-0005-0000-0000-0000DA040000}"/>
    <cellStyle name="20% - Énfasis4 2 2 5 2" xfId="1089" xr:uid="{00000000-0005-0000-0000-0000DB040000}"/>
    <cellStyle name="20% - Énfasis4 2 2 6" xfId="1090" xr:uid="{00000000-0005-0000-0000-0000DC040000}"/>
    <cellStyle name="20% - Énfasis4 2 2 6 2" xfId="1091" xr:uid="{00000000-0005-0000-0000-0000DD040000}"/>
    <cellStyle name="20% - Énfasis4 2 2 7" xfId="1092" xr:uid="{00000000-0005-0000-0000-0000DE040000}"/>
    <cellStyle name="20% - Énfasis4 2 2 7 2" xfId="1093" xr:uid="{00000000-0005-0000-0000-0000DF040000}"/>
    <cellStyle name="20% - Énfasis4 2 2 8" xfId="1094" xr:uid="{00000000-0005-0000-0000-0000E0040000}"/>
    <cellStyle name="20% - Énfasis4 2 2 8 2" xfId="1095" xr:uid="{00000000-0005-0000-0000-0000E1040000}"/>
    <cellStyle name="20% - Énfasis4 2 2 9" xfId="1096" xr:uid="{00000000-0005-0000-0000-0000E2040000}"/>
    <cellStyle name="20% - Énfasis4 2 2_Curva avance Adquisiciones - Nuevo formato" xfId="1097" xr:uid="{00000000-0005-0000-0000-0000E3040000}"/>
    <cellStyle name="20% - Énfasis4 2 20" xfId="1098" xr:uid="{00000000-0005-0000-0000-0000E4040000}"/>
    <cellStyle name="20% - Énfasis4 2 20 2" xfId="1099" xr:uid="{00000000-0005-0000-0000-0000E5040000}"/>
    <cellStyle name="20% - Énfasis4 2 21" xfId="1100" xr:uid="{00000000-0005-0000-0000-0000E6040000}"/>
    <cellStyle name="20% - Énfasis4 2 21 2" xfId="1101" xr:uid="{00000000-0005-0000-0000-0000E7040000}"/>
    <cellStyle name="20% - Énfasis4 2 22" xfId="1102" xr:uid="{00000000-0005-0000-0000-0000E8040000}"/>
    <cellStyle name="20% - Énfasis4 2 22 2" xfId="1103" xr:uid="{00000000-0005-0000-0000-0000E9040000}"/>
    <cellStyle name="20% - Énfasis4 2 23" xfId="1104" xr:uid="{00000000-0005-0000-0000-0000EA040000}"/>
    <cellStyle name="20% - Énfasis4 2 23 2" xfId="1105" xr:uid="{00000000-0005-0000-0000-0000EB040000}"/>
    <cellStyle name="20% - Énfasis4 2 24" xfId="1106" xr:uid="{00000000-0005-0000-0000-0000EC040000}"/>
    <cellStyle name="20% - Énfasis4 2 24 2" xfId="1107" xr:uid="{00000000-0005-0000-0000-0000ED040000}"/>
    <cellStyle name="20% - Énfasis4 2 25" xfId="1108" xr:uid="{00000000-0005-0000-0000-0000EE040000}"/>
    <cellStyle name="20% - Énfasis4 2 25 2" xfId="1109" xr:uid="{00000000-0005-0000-0000-0000EF040000}"/>
    <cellStyle name="20% - Énfasis4 2 26" xfId="1110" xr:uid="{00000000-0005-0000-0000-0000F0040000}"/>
    <cellStyle name="20% - Énfasis4 2 27" xfId="1111" xr:uid="{00000000-0005-0000-0000-0000F1040000}"/>
    <cellStyle name="20% - Énfasis4 2 28" xfId="1112" xr:uid="{00000000-0005-0000-0000-0000F2040000}"/>
    <cellStyle name="20% - Énfasis4 2 29" xfId="1113" xr:uid="{00000000-0005-0000-0000-0000F3040000}"/>
    <cellStyle name="20% - Énfasis4 2 3" xfId="1114" xr:uid="{00000000-0005-0000-0000-0000F4040000}"/>
    <cellStyle name="20% - Énfasis4 2 3 2" xfId="1115" xr:uid="{00000000-0005-0000-0000-0000F5040000}"/>
    <cellStyle name="20% - Énfasis4 2 3 2 2" xfId="1116" xr:uid="{00000000-0005-0000-0000-0000F6040000}"/>
    <cellStyle name="20% - Énfasis4 2 3 3" xfId="1117" xr:uid="{00000000-0005-0000-0000-0000F7040000}"/>
    <cellStyle name="20% - Énfasis4 2 3 3 2" xfId="1118" xr:uid="{00000000-0005-0000-0000-0000F8040000}"/>
    <cellStyle name="20% - Énfasis4 2 3 4" xfId="1119" xr:uid="{00000000-0005-0000-0000-0000F9040000}"/>
    <cellStyle name="20% - Énfasis4 2 3 4 2" xfId="1120" xr:uid="{00000000-0005-0000-0000-0000FA040000}"/>
    <cellStyle name="20% - Énfasis4 2 3 5" xfId="1121" xr:uid="{00000000-0005-0000-0000-0000FB040000}"/>
    <cellStyle name="20% - Énfasis4 2 3 5 2" xfId="1122" xr:uid="{00000000-0005-0000-0000-0000FC040000}"/>
    <cellStyle name="20% - Énfasis4 2 3 6" xfId="1123" xr:uid="{00000000-0005-0000-0000-0000FD040000}"/>
    <cellStyle name="20% - Énfasis4 2 3 6 2" xfId="1124" xr:uid="{00000000-0005-0000-0000-0000FE040000}"/>
    <cellStyle name="20% - Énfasis4 2 3 7" xfId="1125" xr:uid="{00000000-0005-0000-0000-0000FF040000}"/>
    <cellStyle name="20% - Énfasis4 2 3 7 2" xfId="1126" xr:uid="{00000000-0005-0000-0000-000000050000}"/>
    <cellStyle name="20% - Énfasis4 2 3 8" xfId="1127" xr:uid="{00000000-0005-0000-0000-000001050000}"/>
    <cellStyle name="20% - Énfasis4 2 3 8 2" xfId="1128" xr:uid="{00000000-0005-0000-0000-000002050000}"/>
    <cellStyle name="20% - Énfasis4 2 3 9" xfId="1129" xr:uid="{00000000-0005-0000-0000-000003050000}"/>
    <cellStyle name="20% - Énfasis4 2 3_Curva avance Adquisiciones - Nuevo formato" xfId="1130" xr:uid="{00000000-0005-0000-0000-000004050000}"/>
    <cellStyle name="20% - Énfasis4 2 30" xfId="1131" xr:uid="{00000000-0005-0000-0000-000005050000}"/>
    <cellStyle name="20% - Énfasis4 2 31" xfId="1132" xr:uid="{00000000-0005-0000-0000-000006050000}"/>
    <cellStyle name="20% - Énfasis4 2 32" xfId="1133" xr:uid="{00000000-0005-0000-0000-000007050000}"/>
    <cellStyle name="20% - Énfasis4 2 33" xfId="1134" xr:uid="{00000000-0005-0000-0000-000008050000}"/>
    <cellStyle name="20% - Énfasis4 2 34" xfId="1135" xr:uid="{00000000-0005-0000-0000-000009050000}"/>
    <cellStyle name="20% - Énfasis4 2 35" xfId="1136" xr:uid="{00000000-0005-0000-0000-00000A050000}"/>
    <cellStyle name="20% - Énfasis4 2 4" xfId="1137" xr:uid="{00000000-0005-0000-0000-00000B050000}"/>
    <cellStyle name="20% - Énfasis4 2 4 2" xfId="1138" xr:uid="{00000000-0005-0000-0000-00000C050000}"/>
    <cellStyle name="20% - Énfasis4 2 5" xfId="1139" xr:uid="{00000000-0005-0000-0000-00000D050000}"/>
    <cellStyle name="20% - Énfasis4 2 5 2" xfId="1140" xr:uid="{00000000-0005-0000-0000-00000E050000}"/>
    <cellStyle name="20% - Énfasis4 2 6" xfId="1141" xr:uid="{00000000-0005-0000-0000-00000F050000}"/>
    <cellStyle name="20% - Énfasis4 2 6 2" xfId="1142" xr:uid="{00000000-0005-0000-0000-000010050000}"/>
    <cellStyle name="20% - Énfasis4 2 7" xfId="1143" xr:uid="{00000000-0005-0000-0000-000011050000}"/>
    <cellStyle name="20% - Énfasis4 2 7 2" xfId="1144" xr:uid="{00000000-0005-0000-0000-000012050000}"/>
    <cellStyle name="20% - Énfasis4 2 8" xfId="1145" xr:uid="{00000000-0005-0000-0000-000013050000}"/>
    <cellStyle name="20% - Énfasis4 2 8 2" xfId="1146" xr:uid="{00000000-0005-0000-0000-000014050000}"/>
    <cellStyle name="20% - Énfasis4 2 9" xfId="1147" xr:uid="{00000000-0005-0000-0000-000015050000}"/>
    <cellStyle name="20% - Énfasis4 2 9 2" xfId="1148" xr:uid="{00000000-0005-0000-0000-000016050000}"/>
    <cellStyle name="20% - Énfasis4 2_5.Weekly" xfId="1149" xr:uid="{00000000-0005-0000-0000-000017050000}"/>
    <cellStyle name="20% - Énfasis4 20" xfId="1150" xr:uid="{00000000-0005-0000-0000-000018050000}"/>
    <cellStyle name="20% - Énfasis4 20 2" xfId="1151" xr:uid="{00000000-0005-0000-0000-000019050000}"/>
    <cellStyle name="20% - Énfasis4 21" xfId="1152" xr:uid="{00000000-0005-0000-0000-00001A050000}"/>
    <cellStyle name="20% - Énfasis4 21 2" xfId="1153" xr:uid="{00000000-0005-0000-0000-00001B050000}"/>
    <cellStyle name="20% - Énfasis4 21 3" xfId="1154" xr:uid="{00000000-0005-0000-0000-00001C050000}"/>
    <cellStyle name="20% - Énfasis4 21 4" xfId="1155" xr:uid="{00000000-0005-0000-0000-00001D050000}"/>
    <cellStyle name="20% - Énfasis4 21 5" xfId="1156" xr:uid="{00000000-0005-0000-0000-00001E050000}"/>
    <cellStyle name="20% - Énfasis4 22" xfId="1157" xr:uid="{00000000-0005-0000-0000-00001F050000}"/>
    <cellStyle name="20% - Énfasis4 22 2" xfId="1158" xr:uid="{00000000-0005-0000-0000-000020050000}"/>
    <cellStyle name="20% - Énfasis4 23" xfId="1159" xr:uid="{00000000-0005-0000-0000-000021050000}"/>
    <cellStyle name="20% - Énfasis4 23 2" xfId="1160" xr:uid="{00000000-0005-0000-0000-000022050000}"/>
    <cellStyle name="20% - Énfasis4 24" xfId="1161" xr:uid="{00000000-0005-0000-0000-000023050000}"/>
    <cellStyle name="20% - Énfasis4 24 2" xfId="1162" xr:uid="{00000000-0005-0000-0000-000024050000}"/>
    <cellStyle name="20% - Énfasis4 25" xfId="1163" xr:uid="{00000000-0005-0000-0000-000025050000}"/>
    <cellStyle name="20% - Énfasis4 26" xfId="1164" xr:uid="{00000000-0005-0000-0000-000026050000}"/>
    <cellStyle name="20% - Énfasis4 27" xfId="1165" xr:uid="{00000000-0005-0000-0000-000027050000}"/>
    <cellStyle name="20% - Énfasis4 28" xfId="1166" xr:uid="{00000000-0005-0000-0000-000028050000}"/>
    <cellStyle name="20% - Énfasis4 29" xfId="1167" xr:uid="{00000000-0005-0000-0000-000029050000}"/>
    <cellStyle name="20% - Énfasis4 3" xfId="1168" xr:uid="{00000000-0005-0000-0000-00002A050000}"/>
    <cellStyle name="20% - Énfasis4 3 2" xfId="1169" xr:uid="{00000000-0005-0000-0000-00002B050000}"/>
    <cellStyle name="20% - Énfasis4 3 3" xfId="1170" xr:uid="{00000000-0005-0000-0000-00002C050000}"/>
    <cellStyle name="20% - Énfasis4 3 4" xfId="1171" xr:uid="{00000000-0005-0000-0000-00002D050000}"/>
    <cellStyle name="20% - Énfasis4 3 5" xfId="1172" xr:uid="{00000000-0005-0000-0000-00002E050000}"/>
    <cellStyle name="20% - Énfasis4 3_CONSOLIDADO" xfId="1173" xr:uid="{00000000-0005-0000-0000-00002F050000}"/>
    <cellStyle name="20% - Énfasis4 30" xfId="1174" xr:uid="{00000000-0005-0000-0000-000030050000}"/>
    <cellStyle name="20% - Énfasis4 31" xfId="1175" xr:uid="{00000000-0005-0000-0000-000031050000}"/>
    <cellStyle name="20% - Énfasis4 32" xfId="1176" xr:uid="{00000000-0005-0000-0000-000032050000}"/>
    <cellStyle name="20% - Énfasis4 33" xfId="1177" xr:uid="{00000000-0005-0000-0000-000033050000}"/>
    <cellStyle name="20% - Énfasis4 34" xfId="1178" xr:uid="{00000000-0005-0000-0000-000034050000}"/>
    <cellStyle name="20% - Énfasis4 4" xfId="1179" xr:uid="{00000000-0005-0000-0000-000035050000}"/>
    <cellStyle name="20% - Énfasis4 4 2" xfId="1180" xr:uid="{00000000-0005-0000-0000-000036050000}"/>
    <cellStyle name="20% - Énfasis4 5" xfId="1181" xr:uid="{00000000-0005-0000-0000-000037050000}"/>
    <cellStyle name="20% - Énfasis4 5 2" xfId="1182" xr:uid="{00000000-0005-0000-0000-000038050000}"/>
    <cellStyle name="20% - Énfasis4 6" xfId="1183" xr:uid="{00000000-0005-0000-0000-000039050000}"/>
    <cellStyle name="20% - Énfasis4 6 2" xfId="1184" xr:uid="{00000000-0005-0000-0000-00003A050000}"/>
    <cellStyle name="20% - Énfasis4 7" xfId="1185" xr:uid="{00000000-0005-0000-0000-00003B050000}"/>
    <cellStyle name="20% - Énfasis4 7 2" xfId="1186" xr:uid="{00000000-0005-0000-0000-00003C050000}"/>
    <cellStyle name="20% - Énfasis4 8" xfId="1187" xr:uid="{00000000-0005-0000-0000-00003D050000}"/>
    <cellStyle name="20% - Énfasis4 8 2" xfId="1188" xr:uid="{00000000-0005-0000-0000-00003E050000}"/>
    <cellStyle name="20% - Énfasis4 9" xfId="1189" xr:uid="{00000000-0005-0000-0000-00003F050000}"/>
    <cellStyle name="20% - Énfasis4 9 2" xfId="1190" xr:uid="{00000000-0005-0000-0000-000040050000}"/>
    <cellStyle name="20% - Énfasis5 10" xfId="1191" xr:uid="{00000000-0005-0000-0000-000041050000}"/>
    <cellStyle name="20% - Énfasis5 10 2" xfId="1192" xr:uid="{00000000-0005-0000-0000-000042050000}"/>
    <cellStyle name="20% - Énfasis5 11" xfId="1193" xr:uid="{00000000-0005-0000-0000-000043050000}"/>
    <cellStyle name="20% - Énfasis5 11 2" xfId="1194" xr:uid="{00000000-0005-0000-0000-000044050000}"/>
    <cellStyle name="20% - Énfasis5 12" xfId="1195" xr:uid="{00000000-0005-0000-0000-000045050000}"/>
    <cellStyle name="20% - Énfasis5 12 2" xfId="1196" xr:uid="{00000000-0005-0000-0000-000046050000}"/>
    <cellStyle name="20% - Énfasis5 12 3" xfId="1197" xr:uid="{00000000-0005-0000-0000-000047050000}"/>
    <cellStyle name="20% - Énfasis5 12 4" xfId="1198" xr:uid="{00000000-0005-0000-0000-000048050000}"/>
    <cellStyle name="20% - Énfasis5 12 5" xfId="1199" xr:uid="{00000000-0005-0000-0000-000049050000}"/>
    <cellStyle name="20% - Énfasis5 13" xfId="1200" xr:uid="{00000000-0005-0000-0000-00004A050000}"/>
    <cellStyle name="20% - Énfasis5 13 2" xfId="1201" xr:uid="{00000000-0005-0000-0000-00004B050000}"/>
    <cellStyle name="20% - Énfasis5 13 3" xfId="1202" xr:uid="{00000000-0005-0000-0000-00004C050000}"/>
    <cellStyle name="20% - Énfasis5 13 4" xfId="1203" xr:uid="{00000000-0005-0000-0000-00004D050000}"/>
    <cellStyle name="20% - Énfasis5 13 5" xfId="1204" xr:uid="{00000000-0005-0000-0000-00004E050000}"/>
    <cellStyle name="20% - Énfasis5 14" xfId="1205" xr:uid="{00000000-0005-0000-0000-00004F050000}"/>
    <cellStyle name="20% - Énfasis5 14 2" xfId="1206" xr:uid="{00000000-0005-0000-0000-000050050000}"/>
    <cellStyle name="20% - Énfasis5 14 3" xfId="1207" xr:uid="{00000000-0005-0000-0000-000051050000}"/>
    <cellStyle name="20% - Énfasis5 14 4" xfId="1208" xr:uid="{00000000-0005-0000-0000-000052050000}"/>
    <cellStyle name="20% - Énfasis5 14 5" xfId="1209" xr:uid="{00000000-0005-0000-0000-000053050000}"/>
    <cellStyle name="20% - Énfasis5 15" xfId="1210" xr:uid="{00000000-0005-0000-0000-000054050000}"/>
    <cellStyle name="20% - Énfasis5 15 2" xfId="1211" xr:uid="{00000000-0005-0000-0000-000055050000}"/>
    <cellStyle name="20% - Énfasis5 15 3" xfId="1212" xr:uid="{00000000-0005-0000-0000-000056050000}"/>
    <cellStyle name="20% - Énfasis5 15 4" xfId="1213" xr:uid="{00000000-0005-0000-0000-000057050000}"/>
    <cellStyle name="20% - Énfasis5 15 5" xfId="1214" xr:uid="{00000000-0005-0000-0000-000058050000}"/>
    <cellStyle name="20% - Énfasis5 16" xfId="1215" xr:uid="{00000000-0005-0000-0000-000059050000}"/>
    <cellStyle name="20% - Énfasis5 16 2" xfId="1216" xr:uid="{00000000-0005-0000-0000-00005A050000}"/>
    <cellStyle name="20% - Énfasis5 16 3" xfId="1217" xr:uid="{00000000-0005-0000-0000-00005B050000}"/>
    <cellStyle name="20% - Énfasis5 16 4" xfId="1218" xr:uid="{00000000-0005-0000-0000-00005C050000}"/>
    <cellStyle name="20% - Énfasis5 16 5" xfId="1219" xr:uid="{00000000-0005-0000-0000-00005D050000}"/>
    <cellStyle name="20% - Énfasis5 17" xfId="1220" xr:uid="{00000000-0005-0000-0000-00005E050000}"/>
    <cellStyle name="20% - Énfasis5 17 2" xfId="1221" xr:uid="{00000000-0005-0000-0000-00005F050000}"/>
    <cellStyle name="20% - Énfasis5 17 3" xfId="1222" xr:uid="{00000000-0005-0000-0000-000060050000}"/>
    <cellStyle name="20% - Énfasis5 17 4" xfId="1223" xr:uid="{00000000-0005-0000-0000-000061050000}"/>
    <cellStyle name="20% - Énfasis5 17 5" xfId="1224" xr:uid="{00000000-0005-0000-0000-000062050000}"/>
    <cellStyle name="20% - Énfasis5 18" xfId="1225" xr:uid="{00000000-0005-0000-0000-000063050000}"/>
    <cellStyle name="20% - Énfasis5 18 2" xfId="1226" xr:uid="{00000000-0005-0000-0000-000064050000}"/>
    <cellStyle name="20% - Énfasis5 19" xfId="1227" xr:uid="{00000000-0005-0000-0000-000065050000}"/>
    <cellStyle name="20% - Énfasis5 19 2" xfId="1228" xr:uid="{00000000-0005-0000-0000-000066050000}"/>
    <cellStyle name="20% - Énfasis5 2" xfId="1229" xr:uid="{00000000-0005-0000-0000-000067050000}"/>
    <cellStyle name="20% - Énfasis5 2 10" xfId="1230" xr:uid="{00000000-0005-0000-0000-000068050000}"/>
    <cellStyle name="20% - Énfasis5 2 10 2" xfId="1231" xr:uid="{00000000-0005-0000-0000-000069050000}"/>
    <cellStyle name="20% - Énfasis5 2 11" xfId="1232" xr:uid="{00000000-0005-0000-0000-00006A050000}"/>
    <cellStyle name="20% - Énfasis5 2 11 2" xfId="1233" xr:uid="{00000000-0005-0000-0000-00006B050000}"/>
    <cellStyle name="20% - Énfasis5 2 12" xfId="1234" xr:uid="{00000000-0005-0000-0000-00006C050000}"/>
    <cellStyle name="20% - Énfasis5 2 12 2" xfId="1235" xr:uid="{00000000-0005-0000-0000-00006D050000}"/>
    <cellStyle name="20% - Énfasis5 2 13" xfId="1236" xr:uid="{00000000-0005-0000-0000-00006E050000}"/>
    <cellStyle name="20% - Énfasis5 2 13 2" xfId="1237" xr:uid="{00000000-0005-0000-0000-00006F050000}"/>
    <cellStyle name="20% - Énfasis5 2 14" xfId="1238" xr:uid="{00000000-0005-0000-0000-000070050000}"/>
    <cellStyle name="20% - Énfasis5 2 14 2" xfId="1239" xr:uid="{00000000-0005-0000-0000-000071050000}"/>
    <cellStyle name="20% - Énfasis5 2 15" xfId="1240" xr:uid="{00000000-0005-0000-0000-000072050000}"/>
    <cellStyle name="20% - Énfasis5 2 15 2" xfId="1241" xr:uid="{00000000-0005-0000-0000-000073050000}"/>
    <cellStyle name="20% - Énfasis5 2 16" xfId="1242" xr:uid="{00000000-0005-0000-0000-000074050000}"/>
    <cellStyle name="20% - Énfasis5 2 16 2" xfId="1243" xr:uid="{00000000-0005-0000-0000-000075050000}"/>
    <cellStyle name="20% - Énfasis5 2 17" xfId="1244" xr:uid="{00000000-0005-0000-0000-000076050000}"/>
    <cellStyle name="20% - Énfasis5 2 17 2" xfId="1245" xr:uid="{00000000-0005-0000-0000-000077050000}"/>
    <cellStyle name="20% - Énfasis5 2 18" xfId="1246" xr:uid="{00000000-0005-0000-0000-000078050000}"/>
    <cellStyle name="20% - Énfasis5 2 18 2" xfId="1247" xr:uid="{00000000-0005-0000-0000-000079050000}"/>
    <cellStyle name="20% - Énfasis5 2 19" xfId="1248" xr:uid="{00000000-0005-0000-0000-00007A050000}"/>
    <cellStyle name="20% - Énfasis5 2 19 2" xfId="1249" xr:uid="{00000000-0005-0000-0000-00007B050000}"/>
    <cellStyle name="20% - Énfasis5 2 2" xfId="1250" xr:uid="{00000000-0005-0000-0000-00007C050000}"/>
    <cellStyle name="20% - Énfasis5 2 2 10" xfId="1251" xr:uid="{00000000-0005-0000-0000-00007D050000}"/>
    <cellStyle name="20% - Énfasis5 2 2 11" xfId="1252" xr:uid="{00000000-0005-0000-0000-00007E050000}"/>
    <cellStyle name="20% - Énfasis5 2 2 12" xfId="1253" xr:uid="{00000000-0005-0000-0000-00007F050000}"/>
    <cellStyle name="20% - Énfasis5 2 2 13" xfId="1254" xr:uid="{00000000-0005-0000-0000-000080050000}"/>
    <cellStyle name="20% - Énfasis5 2 2 14" xfId="1255" xr:uid="{00000000-0005-0000-0000-000081050000}"/>
    <cellStyle name="20% - Énfasis5 2 2 15" xfId="1256" xr:uid="{00000000-0005-0000-0000-000082050000}"/>
    <cellStyle name="20% - Énfasis5 2 2 16" xfId="1257" xr:uid="{00000000-0005-0000-0000-000083050000}"/>
    <cellStyle name="20% - Énfasis5 2 2 17" xfId="1258" xr:uid="{00000000-0005-0000-0000-000084050000}"/>
    <cellStyle name="20% - Énfasis5 2 2 18" xfId="1259" xr:uid="{00000000-0005-0000-0000-000085050000}"/>
    <cellStyle name="20% - Énfasis5 2 2 2" xfId="1260" xr:uid="{00000000-0005-0000-0000-000086050000}"/>
    <cellStyle name="20% - Énfasis5 2 2 2 2" xfId="1261" xr:uid="{00000000-0005-0000-0000-000087050000}"/>
    <cellStyle name="20% - Énfasis5 2 2 2 3" xfId="1262" xr:uid="{00000000-0005-0000-0000-000088050000}"/>
    <cellStyle name="20% - Énfasis5 2 2 2 4" xfId="1263" xr:uid="{00000000-0005-0000-0000-000089050000}"/>
    <cellStyle name="20% - Énfasis5 2 2 3" xfId="1264" xr:uid="{00000000-0005-0000-0000-00008A050000}"/>
    <cellStyle name="20% - Énfasis5 2 2 3 2" xfId="1265" xr:uid="{00000000-0005-0000-0000-00008B050000}"/>
    <cellStyle name="20% - Énfasis5 2 2 4" xfId="1266" xr:uid="{00000000-0005-0000-0000-00008C050000}"/>
    <cellStyle name="20% - Énfasis5 2 2 4 2" xfId="1267" xr:uid="{00000000-0005-0000-0000-00008D050000}"/>
    <cellStyle name="20% - Énfasis5 2 2 5" xfId="1268" xr:uid="{00000000-0005-0000-0000-00008E050000}"/>
    <cellStyle name="20% - Énfasis5 2 2 5 2" xfId="1269" xr:uid="{00000000-0005-0000-0000-00008F050000}"/>
    <cellStyle name="20% - Énfasis5 2 2 6" xfId="1270" xr:uid="{00000000-0005-0000-0000-000090050000}"/>
    <cellStyle name="20% - Énfasis5 2 2 6 2" xfId="1271" xr:uid="{00000000-0005-0000-0000-000091050000}"/>
    <cellStyle name="20% - Énfasis5 2 2 7" xfId="1272" xr:uid="{00000000-0005-0000-0000-000092050000}"/>
    <cellStyle name="20% - Énfasis5 2 2 7 2" xfId="1273" xr:uid="{00000000-0005-0000-0000-000093050000}"/>
    <cellStyle name="20% - Énfasis5 2 2 8" xfId="1274" xr:uid="{00000000-0005-0000-0000-000094050000}"/>
    <cellStyle name="20% - Énfasis5 2 2 8 2" xfId="1275" xr:uid="{00000000-0005-0000-0000-000095050000}"/>
    <cellStyle name="20% - Énfasis5 2 2 9" xfId="1276" xr:uid="{00000000-0005-0000-0000-000096050000}"/>
    <cellStyle name="20% - Énfasis5 2 2_Curva avance Adquisiciones - Nuevo formato" xfId="1277" xr:uid="{00000000-0005-0000-0000-000097050000}"/>
    <cellStyle name="20% - Énfasis5 2 20" xfId="1278" xr:uid="{00000000-0005-0000-0000-000098050000}"/>
    <cellStyle name="20% - Énfasis5 2 20 2" xfId="1279" xr:uid="{00000000-0005-0000-0000-000099050000}"/>
    <cellStyle name="20% - Énfasis5 2 21" xfId="1280" xr:uid="{00000000-0005-0000-0000-00009A050000}"/>
    <cellStyle name="20% - Énfasis5 2 21 2" xfId="1281" xr:uid="{00000000-0005-0000-0000-00009B050000}"/>
    <cellStyle name="20% - Énfasis5 2 22" xfId="1282" xr:uid="{00000000-0005-0000-0000-00009C050000}"/>
    <cellStyle name="20% - Énfasis5 2 22 2" xfId="1283" xr:uid="{00000000-0005-0000-0000-00009D050000}"/>
    <cellStyle name="20% - Énfasis5 2 23" xfId="1284" xr:uid="{00000000-0005-0000-0000-00009E050000}"/>
    <cellStyle name="20% - Énfasis5 2 23 2" xfId="1285" xr:uid="{00000000-0005-0000-0000-00009F050000}"/>
    <cellStyle name="20% - Énfasis5 2 24" xfId="1286" xr:uid="{00000000-0005-0000-0000-0000A0050000}"/>
    <cellStyle name="20% - Énfasis5 2 24 2" xfId="1287" xr:uid="{00000000-0005-0000-0000-0000A1050000}"/>
    <cellStyle name="20% - Énfasis5 2 25" xfId="1288" xr:uid="{00000000-0005-0000-0000-0000A2050000}"/>
    <cellStyle name="20% - Énfasis5 2 25 2" xfId="1289" xr:uid="{00000000-0005-0000-0000-0000A3050000}"/>
    <cellStyle name="20% - Énfasis5 2 26" xfId="1290" xr:uid="{00000000-0005-0000-0000-0000A4050000}"/>
    <cellStyle name="20% - Énfasis5 2 27" xfId="1291" xr:uid="{00000000-0005-0000-0000-0000A5050000}"/>
    <cellStyle name="20% - Énfasis5 2 28" xfId="1292" xr:uid="{00000000-0005-0000-0000-0000A6050000}"/>
    <cellStyle name="20% - Énfasis5 2 29" xfId="1293" xr:uid="{00000000-0005-0000-0000-0000A7050000}"/>
    <cellStyle name="20% - Énfasis5 2 3" xfId="1294" xr:uid="{00000000-0005-0000-0000-0000A8050000}"/>
    <cellStyle name="20% - Énfasis5 2 3 2" xfId="1295" xr:uid="{00000000-0005-0000-0000-0000A9050000}"/>
    <cellStyle name="20% - Énfasis5 2 3 2 2" xfId="1296" xr:uid="{00000000-0005-0000-0000-0000AA050000}"/>
    <cellStyle name="20% - Énfasis5 2 3 3" xfId="1297" xr:uid="{00000000-0005-0000-0000-0000AB050000}"/>
    <cellStyle name="20% - Énfasis5 2 3 3 2" xfId="1298" xr:uid="{00000000-0005-0000-0000-0000AC050000}"/>
    <cellStyle name="20% - Énfasis5 2 3 4" xfId="1299" xr:uid="{00000000-0005-0000-0000-0000AD050000}"/>
    <cellStyle name="20% - Énfasis5 2 3 4 2" xfId="1300" xr:uid="{00000000-0005-0000-0000-0000AE050000}"/>
    <cellStyle name="20% - Énfasis5 2 3 5" xfId="1301" xr:uid="{00000000-0005-0000-0000-0000AF050000}"/>
    <cellStyle name="20% - Énfasis5 2 3 5 2" xfId="1302" xr:uid="{00000000-0005-0000-0000-0000B0050000}"/>
    <cellStyle name="20% - Énfasis5 2 3 6" xfId="1303" xr:uid="{00000000-0005-0000-0000-0000B1050000}"/>
    <cellStyle name="20% - Énfasis5 2 3 6 2" xfId="1304" xr:uid="{00000000-0005-0000-0000-0000B2050000}"/>
    <cellStyle name="20% - Énfasis5 2 3 7" xfId="1305" xr:uid="{00000000-0005-0000-0000-0000B3050000}"/>
    <cellStyle name="20% - Énfasis5 2 3 7 2" xfId="1306" xr:uid="{00000000-0005-0000-0000-0000B4050000}"/>
    <cellStyle name="20% - Énfasis5 2 3 8" xfId="1307" xr:uid="{00000000-0005-0000-0000-0000B5050000}"/>
    <cellStyle name="20% - Énfasis5 2 3 8 2" xfId="1308" xr:uid="{00000000-0005-0000-0000-0000B6050000}"/>
    <cellStyle name="20% - Énfasis5 2 3 9" xfId="1309" xr:uid="{00000000-0005-0000-0000-0000B7050000}"/>
    <cellStyle name="20% - Énfasis5 2 3_Curva avance Adquisiciones - Nuevo formato" xfId="1310" xr:uid="{00000000-0005-0000-0000-0000B8050000}"/>
    <cellStyle name="20% - Énfasis5 2 30" xfId="1311" xr:uid="{00000000-0005-0000-0000-0000B9050000}"/>
    <cellStyle name="20% - Énfasis5 2 31" xfId="1312" xr:uid="{00000000-0005-0000-0000-0000BA050000}"/>
    <cellStyle name="20% - Énfasis5 2 32" xfId="1313" xr:uid="{00000000-0005-0000-0000-0000BB050000}"/>
    <cellStyle name="20% - Énfasis5 2 33" xfId="1314" xr:uid="{00000000-0005-0000-0000-0000BC050000}"/>
    <cellStyle name="20% - Énfasis5 2 34" xfId="1315" xr:uid="{00000000-0005-0000-0000-0000BD050000}"/>
    <cellStyle name="20% - Énfasis5 2 35" xfId="1316" xr:uid="{00000000-0005-0000-0000-0000BE050000}"/>
    <cellStyle name="20% - Énfasis5 2 36" xfId="1317" xr:uid="{00000000-0005-0000-0000-0000BF050000}"/>
    <cellStyle name="20% - Énfasis5 2 37" xfId="1318" xr:uid="{00000000-0005-0000-0000-0000C0050000}"/>
    <cellStyle name="20% - Énfasis5 2 38" xfId="1319" xr:uid="{00000000-0005-0000-0000-0000C1050000}"/>
    <cellStyle name="20% - Énfasis5 2 39" xfId="1320" xr:uid="{00000000-0005-0000-0000-0000C2050000}"/>
    <cellStyle name="20% - Énfasis5 2 4" xfId="1321" xr:uid="{00000000-0005-0000-0000-0000C3050000}"/>
    <cellStyle name="20% - Énfasis5 2 4 2" xfId="1322" xr:uid="{00000000-0005-0000-0000-0000C4050000}"/>
    <cellStyle name="20% - Énfasis5 2 40" xfId="1323" xr:uid="{00000000-0005-0000-0000-0000C5050000}"/>
    <cellStyle name="20% - Énfasis5 2 41" xfId="1324" xr:uid="{00000000-0005-0000-0000-0000C6050000}"/>
    <cellStyle name="20% - Énfasis5 2 42" xfId="1325" xr:uid="{00000000-0005-0000-0000-0000C7050000}"/>
    <cellStyle name="20% - Énfasis5 2 43" xfId="1326" xr:uid="{00000000-0005-0000-0000-0000C8050000}"/>
    <cellStyle name="20% - Énfasis5 2 5" xfId="1327" xr:uid="{00000000-0005-0000-0000-0000C9050000}"/>
    <cellStyle name="20% - Énfasis5 2 5 2" xfId="1328" xr:uid="{00000000-0005-0000-0000-0000CA050000}"/>
    <cellStyle name="20% - Énfasis5 2 6" xfId="1329" xr:uid="{00000000-0005-0000-0000-0000CB050000}"/>
    <cellStyle name="20% - Énfasis5 2 6 2" xfId="1330" xr:uid="{00000000-0005-0000-0000-0000CC050000}"/>
    <cellStyle name="20% - Énfasis5 2 7" xfId="1331" xr:uid="{00000000-0005-0000-0000-0000CD050000}"/>
    <cellStyle name="20% - Énfasis5 2 7 2" xfId="1332" xr:uid="{00000000-0005-0000-0000-0000CE050000}"/>
    <cellStyle name="20% - Énfasis5 2 8" xfId="1333" xr:uid="{00000000-0005-0000-0000-0000CF050000}"/>
    <cellStyle name="20% - Énfasis5 2 8 2" xfId="1334" xr:uid="{00000000-0005-0000-0000-0000D0050000}"/>
    <cellStyle name="20% - Énfasis5 2 9" xfId="1335" xr:uid="{00000000-0005-0000-0000-0000D1050000}"/>
    <cellStyle name="20% - Énfasis5 2 9 2" xfId="1336" xr:uid="{00000000-0005-0000-0000-0000D2050000}"/>
    <cellStyle name="20% - Énfasis5 2_5.Weekly" xfId="1337" xr:uid="{00000000-0005-0000-0000-0000D3050000}"/>
    <cellStyle name="20% - Énfasis5 20" xfId="1338" xr:uid="{00000000-0005-0000-0000-0000D4050000}"/>
    <cellStyle name="20% - Énfasis5 20 2" xfId="1339" xr:uid="{00000000-0005-0000-0000-0000D5050000}"/>
    <cellStyle name="20% - Énfasis5 21" xfId="1340" xr:uid="{00000000-0005-0000-0000-0000D6050000}"/>
    <cellStyle name="20% - Énfasis5 21 2" xfId="1341" xr:uid="{00000000-0005-0000-0000-0000D7050000}"/>
    <cellStyle name="20% - Énfasis5 21 3" xfId="1342" xr:uid="{00000000-0005-0000-0000-0000D8050000}"/>
    <cellStyle name="20% - Énfasis5 21 4" xfId="1343" xr:uid="{00000000-0005-0000-0000-0000D9050000}"/>
    <cellStyle name="20% - Énfasis5 21 5" xfId="1344" xr:uid="{00000000-0005-0000-0000-0000DA050000}"/>
    <cellStyle name="20% - Énfasis5 22" xfId="1345" xr:uid="{00000000-0005-0000-0000-0000DB050000}"/>
    <cellStyle name="20% - Énfasis5 22 2" xfId="1346" xr:uid="{00000000-0005-0000-0000-0000DC050000}"/>
    <cellStyle name="20% - Énfasis5 23" xfId="1347" xr:uid="{00000000-0005-0000-0000-0000DD050000}"/>
    <cellStyle name="20% - Énfasis5 23 2" xfId="1348" xr:uid="{00000000-0005-0000-0000-0000DE050000}"/>
    <cellStyle name="20% - Énfasis5 24" xfId="1349" xr:uid="{00000000-0005-0000-0000-0000DF050000}"/>
    <cellStyle name="20% - Énfasis5 24 2" xfId="1350" xr:uid="{00000000-0005-0000-0000-0000E0050000}"/>
    <cellStyle name="20% - Énfasis5 25" xfId="1351" xr:uid="{00000000-0005-0000-0000-0000E1050000}"/>
    <cellStyle name="20% - Énfasis5 26" xfId="1352" xr:uid="{00000000-0005-0000-0000-0000E2050000}"/>
    <cellStyle name="20% - Énfasis5 27" xfId="1353" xr:uid="{00000000-0005-0000-0000-0000E3050000}"/>
    <cellStyle name="20% - Énfasis5 28" xfId="1354" xr:uid="{00000000-0005-0000-0000-0000E4050000}"/>
    <cellStyle name="20% - Énfasis5 29" xfId="1355" xr:uid="{00000000-0005-0000-0000-0000E5050000}"/>
    <cellStyle name="20% - Énfasis5 3" xfId="1356" xr:uid="{00000000-0005-0000-0000-0000E6050000}"/>
    <cellStyle name="20% - Énfasis5 3 2" xfId="1357" xr:uid="{00000000-0005-0000-0000-0000E7050000}"/>
    <cellStyle name="20% - Énfasis5 3 3" xfId="1358" xr:uid="{00000000-0005-0000-0000-0000E8050000}"/>
    <cellStyle name="20% - Énfasis5 3 4" xfId="1359" xr:uid="{00000000-0005-0000-0000-0000E9050000}"/>
    <cellStyle name="20% - Énfasis5 3 5" xfId="1360" xr:uid="{00000000-0005-0000-0000-0000EA050000}"/>
    <cellStyle name="20% - Énfasis5 3_fotos" xfId="1361" xr:uid="{00000000-0005-0000-0000-0000EB050000}"/>
    <cellStyle name="20% - Énfasis5 30" xfId="1362" xr:uid="{00000000-0005-0000-0000-0000EC050000}"/>
    <cellStyle name="20% - Énfasis5 31" xfId="1363" xr:uid="{00000000-0005-0000-0000-0000ED050000}"/>
    <cellStyle name="20% - Énfasis5 32" xfId="1364" xr:uid="{00000000-0005-0000-0000-0000EE050000}"/>
    <cellStyle name="20% - Énfasis5 33" xfId="1365" xr:uid="{00000000-0005-0000-0000-0000EF050000}"/>
    <cellStyle name="20% - Énfasis5 34" xfId="1366" xr:uid="{00000000-0005-0000-0000-0000F0050000}"/>
    <cellStyle name="20% - Énfasis5 35" xfId="1367" xr:uid="{00000000-0005-0000-0000-0000F1050000}"/>
    <cellStyle name="20% - Énfasis5 35 2" xfId="1368" xr:uid="{00000000-0005-0000-0000-0000F2050000}"/>
    <cellStyle name="20% - Énfasis5 35 2 2" xfId="1369" xr:uid="{00000000-0005-0000-0000-0000F3050000}"/>
    <cellStyle name="20% - Énfasis5 35 2 2 2" xfId="1370" xr:uid="{00000000-0005-0000-0000-0000F4050000}"/>
    <cellStyle name="20% - Énfasis5 35 2 3" xfId="1371" xr:uid="{00000000-0005-0000-0000-0000F5050000}"/>
    <cellStyle name="20% - Énfasis5 35 3" xfId="1372" xr:uid="{00000000-0005-0000-0000-0000F6050000}"/>
    <cellStyle name="20% - Énfasis5 35 3 2" xfId="1373" xr:uid="{00000000-0005-0000-0000-0000F7050000}"/>
    <cellStyle name="20% - Énfasis5 35 4" xfId="1374" xr:uid="{00000000-0005-0000-0000-0000F8050000}"/>
    <cellStyle name="20% - Énfasis5 36" xfId="1375" xr:uid="{00000000-0005-0000-0000-0000F9050000}"/>
    <cellStyle name="20% - Énfasis5 36 2" xfId="1376" xr:uid="{00000000-0005-0000-0000-0000FA050000}"/>
    <cellStyle name="20% - Énfasis5 36 2 2" xfId="1377" xr:uid="{00000000-0005-0000-0000-0000FB050000}"/>
    <cellStyle name="20% - Énfasis5 36 2 2 2" xfId="1378" xr:uid="{00000000-0005-0000-0000-0000FC050000}"/>
    <cellStyle name="20% - Énfasis5 36 2 3" xfId="1379" xr:uid="{00000000-0005-0000-0000-0000FD050000}"/>
    <cellStyle name="20% - Énfasis5 36 3" xfId="1380" xr:uid="{00000000-0005-0000-0000-0000FE050000}"/>
    <cellStyle name="20% - Énfasis5 36 3 2" xfId="1381" xr:uid="{00000000-0005-0000-0000-0000FF050000}"/>
    <cellStyle name="20% - Énfasis5 36 4" xfId="1382" xr:uid="{00000000-0005-0000-0000-000000060000}"/>
    <cellStyle name="20% - Énfasis5 37" xfId="1383" xr:uid="{00000000-0005-0000-0000-000001060000}"/>
    <cellStyle name="20% - Énfasis5 37 2" xfId="1384" xr:uid="{00000000-0005-0000-0000-000002060000}"/>
    <cellStyle name="20% - Énfasis5 37 2 2" xfId="1385" xr:uid="{00000000-0005-0000-0000-000003060000}"/>
    <cellStyle name="20% - Énfasis5 37 2 2 2" xfId="1386" xr:uid="{00000000-0005-0000-0000-000004060000}"/>
    <cellStyle name="20% - Énfasis5 37 2 3" xfId="1387" xr:uid="{00000000-0005-0000-0000-000005060000}"/>
    <cellStyle name="20% - Énfasis5 37 3" xfId="1388" xr:uid="{00000000-0005-0000-0000-000006060000}"/>
    <cellStyle name="20% - Énfasis5 37 3 2" xfId="1389" xr:uid="{00000000-0005-0000-0000-000007060000}"/>
    <cellStyle name="20% - Énfasis5 37 4" xfId="1390" xr:uid="{00000000-0005-0000-0000-000008060000}"/>
    <cellStyle name="20% - Énfasis5 38" xfId="1391" xr:uid="{00000000-0005-0000-0000-000009060000}"/>
    <cellStyle name="20% - Énfasis5 38 2" xfId="1392" xr:uid="{00000000-0005-0000-0000-00000A060000}"/>
    <cellStyle name="20% - Énfasis5 38 2 2" xfId="1393" xr:uid="{00000000-0005-0000-0000-00000B060000}"/>
    <cellStyle name="20% - Énfasis5 38 2 2 2" xfId="1394" xr:uid="{00000000-0005-0000-0000-00000C060000}"/>
    <cellStyle name="20% - Énfasis5 38 2 3" xfId="1395" xr:uid="{00000000-0005-0000-0000-00000D060000}"/>
    <cellStyle name="20% - Énfasis5 38 3" xfId="1396" xr:uid="{00000000-0005-0000-0000-00000E060000}"/>
    <cellStyle name="20% - Énfasis5 38 3 2" xfId="1397" xr:uid="{00000000-0005-0000-0000-00000F060000}"/>
    <cellStyle name="20% - Énfasis5 38 4" xfId="1398" xr:uid="{00000000-0005-0000-0000-000010060000}"/>
    <cellStyle name="20% - Énfasis5 39" xfId="1399" xr:uid="{00000000-0005-0000-0000-000011060000}"/>
    <cellStyle name="20% - Énfasis5 39 2" xfId="1400" xr:uid="{00000000-0005-0000-0000-000012060000}"/>
    <cellStyle name="20% - Énfasis5 39 2 2" xfId="1401" xr:uid="{00000000-0005-0000-0000-000013060000}"/>
    <cellStyle name="20% - Énfasis5 39 2 2 2" xfId="1402" xr:uid="{00000000-0005-0000-0000-000014060000}"/>
    <cellStyle name="20% - Énfasis5 39 2 3" xfId="1403" xr:uid="{00000000-0005-0000-0000-000015060000}"/>
    <cellStyle name="20% - Énfasis5 39 3" xfId="1404" xr:uid="{00000000-0005-0000-0000-000016060000}"/>
    <cellStyle name="20% - Énfasis5 39 3 2" xfId="1405" xr:uid="{00000000-0005-0000-0000-000017060000}"/>
    <cellStyle name="20% - Énfasis5 39 4" xfId="1406" xr:uid="{00000000-0005-0000-0000-000018060000}"/>
    <cellStyle name="20% - Énfasis5 4" xfId="1407" xr:uid="{00000000-0005-0000-0000-000019060000}"/>
    <cellStyle name="20% - Énfasis5 4 2" xfId="1408" xr:uid="{00000000-0005-0000-0000-00001A060000}"/>
    <cellStyle name="20% - Énfasis5 40" xfId="1409" xr:uid="{00000000-0005-0000-0000-00001B060000}"/>
    <cellStyle name="20% - Énfasis5 40 2" xfId="1410" xr:uid="{00000000-0005-0000-0000-00001C060000}"/>
    <cellStyle name="20% - Énfasis5 40 2 2" xfId="1411" xr:uid="{00000000-0005-0000-0000-00001D060000}"/>
    <cellStyle name="20% - Énfasis5 40 2 2 2" xfId="1412" xr:uid="{00000000-0005-0000-0000-00001E060000}"/>
    <cellStyle name="20% - Énfasis5 40 2 3" xfId="1413" xr:uid="{00000000-0005-0000-0000-00001F060000}"/>
    <cellStyle name="20% - Énfasis5 40 3" xfId="1414" xr:uid="{00000000-0005-0000-0000-000020060000}"/>
    <cellStyle name="20% - Énfasis5 40 3 2" xfId="1415" xr:uid="{00000000-0005-0000-0000-000021060000}"/>
    <cellStyle name="20% - Énfasis5 40 4" xfId="1416" xr:uid="{00000000-0005-0000-0000-000022060000}"/>
    <cellStyle name="20% - Énfasis5 41" xfId="1417" xr:uid="{00000000-0005-0000-0000-000023060000}"/>
    <cellStyle name="20% - Énfasis5 41 2" xfId="1418" xr:uid="{00000000-0005-0000-0000-000024060000}"/>
    <cellStyle name="20% - Énfasis5 41 2 2" xfId="1419" xr:uid="{00000000-0005-0000-0000-000025060000}"/>
    <cellStyle name="20% - Énfasis5 41 2 2 2" xfId="1420" xr:uid="{00000000-0005-0000-0000-000026060000}"/>
    <cellStyle name="20% - Énfasis5 41 2 3" xfId="1421" xr:uid="{00000000-0005-0000-0000-000027060000}"/>
    <cellStyle name="20% - Énfasis5 41 3" xfId="1422" xr:uid="{00000000-0005-0000-0000-000028060000}"/>
    <cellStyle name="20% - Énfasis5 41 3 2" xfId="1423" xr:uid="{00000000-0005-0000-0000-000029060000}"/>
    <cellStyle name="20% - Énfasis5 41 4" xfId="1424" xr:uid="{00000000-0005-0000-0000-00002A060000}"/>
    <cellStyle name="20% - Énfasis5 42" xfId="1425" xr:uid="{00000000-0005-0000-0000-00002B060000}"/>
    <cellStyle name="20% - Énfasis5 42 2" xfId="1426" xr:uid="{00000000-0005-0000-0000-00002C060000}"/>
    <cellStyle name="20% - Énfasis5 42 2 2" xfId="1427" xr:uid="{00000000-0005-0000-0000-00002D060000}"/>
    <cellStyle name="20% - Énfasis5 42 2 2 2" xfId="1428" xr:uid="{00000000-0005-0000-0000-00002E060000}"/>
    <cellStyle name="20% - Énfasis5 42 2 3" xfId="1429" xr:uid="{00000000-0005-0000-0000-00002F060000}"/>
    <cellStyle name="20% - Énfasis5 42 3" xfId="1430" xr:uid="{00000000-0005-0000-0000-000030060000}"/>
    <cellStyle name="20% - Énfasis5 42 3 2" xfId="1431" xr:uid="{00000000-0005-0000-0000-000031060000}"/>
    <cellStyle name="20% - Énfasis5 42 4" xfId="1432" xr:uid="{00000000-0005-0000-0000-000032060000}"/>
    <cellStyle name="20% - Énfasis5 43" xfId="1433" xr:uid="{00000000-0005-0000-0000-000033060000}"/>
    <cellStyle name="20% - Énfasis5 43 2" xfId="1434" xr:uid="{00000000-0005-0000-0000-000034060000}"/>
    <cellStyle name="20% - Énfasis5 43 2 2" xfId="1435" xr:uid="{00000000-0005-0000-0000-000035060000}"/>
    <cellStyle name="20% - Énfasis5 43 2 2 2" xfId="1436" xr:uid="{00000000-0005-0000-0000-000036060000}"/>
    <cellStyle name="20% - Énfasis5 43 2 3" xfId="1437" xr:uid="{00000000-0005-0000-0000-000037060000}"/>
    <cellStyle name="20% - Énfasis5 43 3" xfId="1438" xr:uid="{00000000-0005-0000-0000-000038060000}"/>
    <cellStyle name="20% - Énfasis5 43 3 2" xfId="1439" xr:uid="{00000000-0005-0000-0000-000039060000}"/>
    <cellStyle name="20% - Énfasis5 43 4" xfId="1440" xr:uid="{00000000-0005-0000-0000-00003A060000}"/>
    <cellStyle name="20% - Énfasis5 5" xfId="1441" xr:uid="{00000000-0005-0000-0000-00003B060000}"/>
    <cellStyle name="20% - Énfasis5 5 2" xfId="1442" xr:uid="{00000000-0005-0000-0000-00003C060000}"/>
    <cellStyle name="20% - Énfasis5 6" xfId="1443" xr:uid="{00000000-0005-0000-0000-00003D060000}"/>
    <cellStyle name="20% - Énfasis5 6 2" xfId="1444" xr:uid="{00000000-0005-0000-0000-00003E060000}"/>
    <cellStyle name="20% - Énfasis5 7" xfId="1445" xr:uid="{00000000-0005-0000-0000-00003F060000}"/>
    <cellStyle name="20% - Énfasis5 7 2" xfId="1446" xr:uid="{00000000-0005-0000-0000-000040060000}"/>
    <cellStyle name="20% - Énfasis5 8" xfId="1447" xr:uid="{00000000-0005-0000-0000-000041060000}"/>
    <cellStyle name="20% - Énfasis5 8 2" xfId="1448" xr:uid="{00000000-0005-0000-0000-000042060000}"/>
    <cellStyle name="20% - Énfasis5 9" xfId="1449" xr:uid="{00000000-0005-0000-0000-000043060000}"/>
    <cellStyle name="20% - Énfasis5 9 2" xfId="1450" xr:uid="{00000000-0005-0000-0000-000044060000}"/>
    <cellStyle name="20% - Énfasis6 10" xfId="1451" xr:uid="{00000000-0005-0000-0000-000045060000}"/>
    <cellStyle name="20% - Énfasis6 10 2" xfId="1452" xr:uid="{00000000-0005-0000-0000-000046060000}"/>
    <cellStyle name="20% - Énfasis6 11" xfId="1453" xr:uid="{00000000-0005-0000-0000-000047060000}"/>
    <cellStyle name="20% - Énfasis6 11 2" xfId="1454" xr:uid="{00000000-0005-0000-0000-000048060000}"/>
    <cellStyle name="20% - Énfasis6 12" xfId="1455" xr:uid="{00000000-0005-0000-0000-000049060000}"/>
    <cellStyle name="20% - Énfasis6 12 2" xfId="1456" xr:uid="{00000000-0005-0000-0000-00004A060000}"/>
    <cellStyle name="20% - Énfasis6 12 3" xfId="1457" xr:uid="{00000000-0005-0000-0000-00004B060000}"/>
    <cellStyle name="20% - Énfasis6 12 4" xfId="1458" xr:uid="{00000000-0005-0000-0000-00004C060000}"/>
    <cellStyle name="20% - Énfasis6 12 5" xfId="1459" xr:uid="{00000000-0005-0000-0000-00004D060000}"/>
    <cellStyle name="20% - Énfasis6 13" xfId="1460" xr:uid="{00000000-0005-0000-0000-00004E060000}"/>
    <cellStyle name="20% - Énfasis6 13 2" xfId="1461" xr:uid="{00000000-0005-0000-0000-00004F060000}"/>
    <cellStyle name="20% - Énfasis6 13 3" xfId="1462" xr:uid="{00000000-0005-0000-0000-000050060000}"/>
    <cellStyle name="20% - Énfasis6 13 4" xfId="1463" xr:uid="{00000000-0005-0000-0000-000051060000}"/>
    <cellStyle name="20% - Énfasis6 13 5" xfId="1464" xr:uid="{00000000-0005-0000-0000-000052060000}"/>
    <cellStyle name="20% - Énfasis6 14" xfId="1465" xr:uid="{00000000-0005-0000-0000-000053060000}"/>
    <cellStyle name="20% - Énfasis6 14 2" xfId="1466" xr:uid="{00000000-0005-0000-0000-000054060000}"/>
    <cellStyle name="20% - Énfasis6 14 3" xfId="1467" xr:uid="{00000000-0005-0000-0000-000055060000}"/>
    <cellStyle name="20% - Énfasis6 14 4" xfId="1468" xr:uid="{00000000-0005-0000-0000-000056060000}"/>
    <cellStyle name="20% - Énfasis6 14 5" xfId="1469" xr:uid="{00000000-0005-0000-0000-000057060000}"/>
    <cellStyle name="20% - Énfasis6 15" xfId="1470" xr:uid="{00000000-0005-0000-0000-000058060000}"/>
    <cellStyle name="20% - Énfasis6 15 2" xfId="1471" xr:uid="{00000000-0005-0000-0000-000059060000}"/>
    <cellStyle name="20% - Énfasis6 15 3" xfId="1472" xr:uid="{00000000-0005-0000-0000-00005A060000}"/>
    <cellStyle name="20% - Énfasis6 15 4" xfId="1473" xr:uid="{00000000-0005-0000-0000-00005B060000}"/>
    <cellStyle name="20% - Énfasis6 15 5" xfId="1474" xr:uid="{00000000-0005-0000-0000-00005C060000}"/>
    <cellStyle name="20% - Énfasis6 16" xfId="1475" xr:uid="{00000000-0005-0000-0000-00005D060000}"/>
    <cellStyle name="20% - Énfasis6 16 2" xfId="1476" xr:uid="{00000000-0005-0000-0000-00005E060000}"/>
    <cellStyle name="20% - Énfasis6 16 3" xfId="1477" xr:uid="{00000000-0005-0000-0000-00005F060000}"/>
    <cellStyle name="20% - Énfasis6 16 4" xfId="1478" xr:uid="{00000000-0005-0000-0000-000060060000}"/>
    <cellStyle name="20% - Énfasis6 16 5" xfId="1479" xr:uid="{00000000-0005-0000-0000-000061060000}"/>
    <cellStyle name="20% - Énfasis6 17" xfId="1480" xr:uid="{00000000-0005-0000-0000-000062060000}"/>
    <cellStyle name="20% - Énfasis6 17 2" xfId="1481" xr:uid="{00000000-0005-0000-0000-000063060000}"/>
    <cellStyle name="20% - Énfasis6 17 3" xfId="1482" xr:uid="{00000000-0005-0000-0000-000064060000}"/>
    <cellStyle name="20% - Énfasis6 17 4" xfId="1483" xr:uid="{00000000-0005-0000-0000-000065060000}"/>
    <cellStyle name="20% - Énfasis6 17 5" xfId="1484" xr:uid="{00000000-0005-0000-0000-000066060000}"/>
    <cellStyle name="20% - Énfasis6 18" xfId="1485" xr:uid="{00000000-0005-0000-0000-000067060000}"/>
    <cellStyle name="20% - Énfasis6 18 2" xfId="1486" xr:uid="{00000000-0005-0000-0000-000068060000}"/>
    <cellStyle name="20% - Énfasis6 19" xfId="1487" xr:uid="{00000000-0005-0000-0000-000069060000}"/>
    <cellStyle name="20% - Énfasis6 19 2" xfId="1488" xr:uid="{00000000-0005-0000-0000-00006A060000}"/>
    <cellStyle name="20% - Énfasis6 2" xfId="1489" xr:uid="{00000000-0005-0000-0000-00006B060000}"/>
    <cellStyle name="20% - Énfasis6 2 10" xfId="1490" xr:uid="{00000000-0005-0000-0000-00006C060000}"/>
    <cellStyle name="20% - Énfasis6 2 10 2" xfId="1491" xr:uid="{00000000-0005-0000-0000-00006D060000}"/>
    <cellStyle name="20% - Énfasis6 2 11" xfId="1492" xr:uid="{00000000-0005-0000-0000-00006E060000}"/>
    <cellStyle name="20% - Énfasis6 2 11 2" xfId="1493" xr:uid="{00000000-0005-0000-0000-00006F060000}"/>
    <cellStyle name="20% - Énfasis6 2 12" xfId="1494" xr:uid="{00000000-0005-0000-0000-000070060000}"/>
    <cellStyle name="20% - Énfasis6 2 12 2" xfId="1495" xr:uid="{00000000-0005-0000-0000-000071060000}"/>
    <cellStyle name="20% - Énfasis6 2 13" xfId="1496" xr:uid="{00000000-0005-0000-0000-000072060000}"/>
    <cellStyle name="20% - Énfasis6 2 13 2" xfId="1497" xr:uid="{00000000-0005-0000-0000-000073060000}"/>
    <cellStyle name="20% - Énfasis6 2 14" xfId="1498" xr:uid="{00000000-0005-0000-0000-000074060000}"/>
    <cellStyle name="20% - Énfasis6 2 14 2" xfId="1499" xr:uid="{00000000-0005-0000-0000-000075060000}"/>
    <cellStyle name="20% - Énfasis6 2 15" xfId="1500" xr:uid="{00000000-0005-0000-0000-000076060000}"/>
    <cellStyle name="20% - Énfasis6 2 15 2" xfId="1501" xr:uid="{00000000-0005-0000-0000-000077060000}"/>
    <cellStyle name="20% - Énfasis6 2 16" xfId="1502" xr:uid="{00000000-0005-0000-0000-000078060000}"/>
    <cellStyle name="20% - Énfasis6 2 16 2" xfId="1503" xr:uid="{00000000-0005-0000-0000-000079060000}"/>
    <cellStyle name="20% - Énfasis6 2 17" xfId="1504" xr:uid="{00000000-0005-0000-0000-00007A060000}"/>
    <cellStyle name="20% - Énfasis6 2 17 2" xfId="1505" xr:uid="{00000000-0005-0000-0000-00007B060000}"/>
    <cellStyle name="20% - Énfasis6 2 18" xfId="1506" xr:uid="{00000000-0005-0000-0000-00007C060000}"/>
    <cellStyle name="20% - Énfasis6 2 18 2" xfId="1507" xr:uid="{00000000-0005-0000-0000-00007D060000}"/>
    <cellStyle name="20% - Énfasis6 2 19" xfId="1508" xr:uid="{00000000-0005-0000-0000-00007E060000}"/>
    <cellStyle name="20% - Énfasis6 2 19 2" xfId="1509" xr:uid="{00000000-0005-0000-0000-00007F060000}"/>
    <cellStyle name="20% - Énfasis6 2 2" xfId="1510" xr:uid="{00000000-0005-0000-0000-000080060000}"/>
    <cellStyle name="20% - Énfasis6 2 2 10" xfId="1511" xr:uid="{00000000-0005-0000-0000-000081060000}"/>
    <cellStyle name="20% - Énfasis6 2 2 11" xfId="1512" xr:uid="{00000000-0005-0000-0000-000082060000}"/>
    <cellStyle name="20% - Énfasis6 2 2 12" xfId="1513" xr:uid="{00000000-0005-0000-0000-000083060000}"/>
    <cellStyle name="20% - Énfasis6 2 2 13" xfId="1514" xr:uid="{00000000-0005-0000-0000-000084060000}"/>
    <cellStyle name="20% - Énfasis6 2 2 14" xfId="1515" xr:uid="{00000000-0005-0000-0000-000085060000}"/>
    <cellStyle name="20% - Énfasis6 2 2 15" xfId="1516" xr:uid="{00000000-0005-0000-0000-000086060000}"/>
    <cellStyle name="20% - Énfasis6 2 2 16" xfId="1517" xr:uid="{00000000-0005-0000-0000-000087060000}"/>
    <cellStyle name="20% - Énfasis6 2 2 17" xfId="1518" xr:uid="{00000000-0005-0000-0000-000088060000}"/>
    <cellStyle name="20% - Énfasis6 2 2 18" xfId="1519" xr:uid="{00000000-0005-0000-0000-000089060000}"/>
    <cellStyle name="20% - Énfasis6 2 2 2" xfId="1520" xr:uid="{00000000-0005-0000-0000-00008A060000}"/>
    <cellStyle name="20% - Énfasis6 2 2 2 2" xfId="1521" xr:uid="{00000000-0005-0000-0000-00008B060000}"/>
    <cellStyle name="20% - Énfasis6 2 2 2 2 2" xfId="1522" xr:uid="{00000000-0005-0000-0000-00008C060000}"/>
    <cellStyle name="20% - Énfasis6 2 2 2 2 2 2" xfId="1523" xr:uid="{00000000-0005-0000-0000-00008D060000}"/>
    <cellStyle name="20% - Énfasis6 2 2 2 2 3" xfId="1524" xr:uid="{00000000-0005-0000-0000-00008E060000}"/>
    <cellStyle name="20% - Énfasis6 2 2 2 3" xfId="1525" xr:uid="{00000000-0005-0000-0000-00008F060000}"/>
    <cellStyle name="20% - Énfasis6 2 2 2 4" xfId="1526" xr:uid="{00000000-0005-0000-0000-000090060000}"/>
    <cellStyle name="20% - Énfasis6 2 2 2 5" xfId="1527" xr:uid="{00000000-0005-0000-0000-000091060000}"/>
    <cellStyle name="20% - Énfasis6 2 2 2 5 2" xfId="1528" xr:uid="{00000000-0005-0000-0000-000092060000}"/>
    <cellStyle name="20% - Énfasis6 2 2 3" xfId="1529" xr:uid="{00000000-0005-0000-0000-000093060000}"/>
    <cellStyle name="20% - Énfasis6 2 2 3 2" xfId="1530" xr:uid="{00000000-0005-0000-0000-000094060000}"/>
    <cellStyle name="20% - Énfasis6 2 2 3 2 2" xfId="1531" xr:uid="{00000000-0005-0000-0000-000095060000}"/>
    <cellStyle name="20% - Énfasis6 2 2 3 3" xfId="1532" xr:uid="{00000000-0005-0000-0000-000096060000}"/>
    <cellStyle name="20% - Énfasis6 2 2 4" xfId="1533" xr:uid="{00000000-0005-0000-0000-000097060000}"/>
    <cellStyle name="20% - Énfasis6 2 2 4 2" xfId="1534" xr:uid="{00000000-0005-0000-0000-000098060000}"/>
    <cellStyle name="20% - Énfasis6 2 2 5" xfId="1535" xr:uid="{00000000-0005-0000-0000-000099060000}"/>
    <cellStyle name="20% - Énfasis6 2 2 5 2" xfId="1536" xr:uid="{00000000-0005-0000-0000-00009A060000}"/>
    <cellStyle name="20% - Énfasis6 2 2 6" xfId="1537" xr:uid="{00000000-0005-0000-0000-00009B060000}"/>
    <cellStyle name="20% - Énfasis6 2 2 6 2" xfId="1538" xr:uid="{00000000-0005-0000-0000-00009C060000}"/>
    <cellStyle name="20% - Énfasis6 2 2 7" xfId="1539" xr:uid="{00000000-0005-0000-0000-00009D060000}"/>
    <cellStyle name="20% - Énfasis6 2 2 7 2" xfId="1540" xr:uid="{00000000-0005-0000-0000-00009E060000}"/>
    <cellStyle name="20% - Énfasis6 2 2 8" xfId="1541" xr:uid="{00000000-0005-0000-0000-00009F060000}"/>
    <cellStyle name="20% - Énfasis6 2 2 8 2" xfId="1542" xr:uid="{00000000-0005-0000-0000-0000A0060000}"/>
    <cellStyle name="20% - Énfasis6 2 2 9" xfId="1543" xr:uid="{00000000-0005-0000-0000-0000A1060000}"/>
    <cellStyle name="20% - Énfasis6 2 2_Curva avance Adquisiciones - Nuevo formato" xfId="1544" xr:uid="{00000000-0005-0000-0000-0000A2060000}"/>
    <cellStyle name="20% - Énfasis6 2 20" xfId="1545" xr:uid="{00000000-0005-0000-0000-0000A3060000}"/>
    <cellStyle name="20% - Énfasis6 2 20 2" xfId="1546" xr:uid="{00000000-0005-0000-0000-0000A4060000}"/>
    <cellStyle name="20% - Énfasis6 2 21" xfId="1547" xr:uid="{00000000-0005-0000-0000-0000A5060000}"/>
    <cellStyle name="20% - Énfasis6 2 21 2" xfId="1548" xr:uid="{00000000-0005-0000-0000-0000A6060000}"/>
    <cellStyle name="20% - Énfasis6 2 22" xfId="1549" xr:uid="{00000000-0005-0000-0000-0000A7060000}"/>
    <cellStyle name="20% - Énfasis6 2 22 2" xfId="1550" xr:uid="{00000000-0005-0000-0000-0000A8060000}"/>
    <cellStyle name="20% - Énfasis6 2 23" xfId="1551" xr:uid="{00000000-0005-0000-0000-0000A9060000}"/>
    <cellStyle name="20% - Énfasis6 2 23 2" xfId="1552" xr:uid="{00000000-0005-0000-0000-0000AA060000}"/>
    <cellStyle name="20% - Énfasis6 2 24" xfId="1553" xr:uid="{00000000-0005-0000-0000-0000AB060000}"/>
    <cellStyle name="20% - Énfasis6 2 24 2" xfId="1554" xr:uid="{00000000-0005-0000-0000-0000AC060000}"/>
    <cellStyle name="20% - Énfasis6 2 25" xfId="1555" xr:uid="{00000000-0005-0000-0000-0000AD060000}"/>
    <cellStyle name="20% - Énfasis6 2 25 2" xfId="1556" xr:uid="{00000000-0005-0000-0000-0000AE060000}"/>
    <cellStyle name="20% - Énfasis6 2 26" xfId="1557" xr:uid="{00000000-0005-0000-0000-0000AF060000}"/>
    <cellStyle name="20% - Énfasis6 2 27" xfId="1558" xr:uid="{00000000-0005-0000-0000-0000B0060000}"/>
    <cellStyle name="20% - Énfasis6 2 28" xfId="1559" xr:uid="{00000000-0005-0000-0000-0000B1060000}"/>
    <cellStyle name="20% - Énfasis6 2 29" xfId="1560" xr:uid="{00000000-0005-0000-0000-0000B2060000}"/>
    <cellStyle name="20% - Énfasis6 2 3" xfId="1561" xr:uid="{00000000-0005-0000-0000-0000B3060000}"/>
    <cellStyle name="20% - Énfasis6 2 3 2" xfId="1562" xr:uid="{00000000-0005-0000-0000-0000B4060000}"/>
    <cellStyle name="20% - Énfasis6 2 3 2 2" xfId="1563" xr:uid="{00000000-0005-0000-0000-0000B5060000}"/>
    <cellStyle name="20% - Énfasis6 2 3 3" xfId="1564" xr:uid="{00000000-0005-0000-0000-0000B6060000}"/>
    <cellStyle name="20% - Énfasis6 2 3 3 2" xfId="1565" xr:uid="{00000000-0005-0000-0000-0000B7060000}"/>
    <cellStyle name="20% - Énfasis6 2 3 4" xfId="1566" xr:uid="{00000000-0005-0000-0000-0000B8060000}"/>
    <cellStyle name="20% - Énfasis6 2 3 4 2" xfId="1567" xr:uid="{00000000-0005-0000-0000-0000B9060000}"/>
    <cellStyle name="20% - Énfasis6 2 3 5" xfId="1568" xr:uid="{00000000-0005-0000-0000-0000BA060000}"/>
    <cellStyle name="20% - Énfasis6 2 3 5 2" xfId="1569" xr:uid="{00000000-0005-0000-0000-0000BB060000}"/>
    <cellStyle name="20% - Énfasis6 2 3 6" xfId="1570" xr:uid="{00000000-0005-0000-0000-0000BC060000}"/>
    <cellStyle name="20% - Énfasis6 2 3 6 2" xfId="1571" xr:uid="{00000000-0005-0000-0000-0000BD060000}"/>
    <cellStyle name="20% - Énfasis6 2 3 7" xfId="1572" xr:uid="{00000000-0005-0000-0000-0000BE060000}"/>
    <cellStyle name="20% - Énfasis6 2 3 7 2" xfId="1573" xr:uid="{00000000-0005-0000-0000-0000BF060000}"/>
    <cellStyle name="20% - Énfasis6 2 3 8" xfId="1574" xr:uid="{00000000-0005-0000-0000-0000C0060000}"/>
    <cellStyle name="20% - Énfasis6 2 3 8 2" xfId="1575" xr:uid="{00000000-0005-0000-0000-0000C1060000}"/>
    <cellStyle name="20% - Énfasis6 2 3 9" xfId="1576" xr:uid="{00000000-0005-0000-0000-0000C2060000}"/>
    <cellStyle name="20% - Énfasis6 2 3_Curva avance Adquisiciones - Nuevo formato" xfId="1577" xr:uid="{00000000-0005-0000-0000-0000C3060000}"/>
    <cellStyle name="20% - Énfasis6 2 30" xfId="1578" xr:uid="{00000000-0005-0000-0000-0000C4060000}"/>
    <cellStyle name="20% - Énfasis6 2 31" xfId="1579" xr:uid="{00000000-0005-0000-0000-0000C5060000}"/>
    <cellStyle name="20% - Énfasis6 2 32" xfId="1580" xr:uid="{00000000-0005-0000-0000-0000C6060000}"/>
    <cellStyle name="20% - Énfasis6 2 33" xfId="1581" xr:uid="{00000000-0005-0000-0000-0000C7060000}"/>
    <cellStyle name="20% - Énfasis6 2 34" xfId="1582" xr:uid="{00000000-0005-0000-0000-0000C8060000}"/>
    <cellStyle name="20% - Énfasis6 2 35" xfId="1583" xr:uid="{00000000-0005-0000-0000-0000C9060000}"/>
    <cellStyle name="20% - Énfasis6 2 36" xfId="1584" xr:uid="{00000000-0005-0000-0000-0000CA060000}"/>
    <cellStyle name="20% - Énfasis6 2 37" xfId="1585" xr:uid="{00000000-0005-0000-0000-0000CB060000}"/>
    <cellStyle name="20% - Énfasis6 2 38" xfId="1586" xr:uid="{00000000-0005-0000-0000-0000CC060000}"/>
    <cellStyle name="20% - Énfasis6 2 39" xfId="1587" xr:uid="{00000000-0005-0000-0000-0000CD060000}"/>
    <cellStyle name="20% - Énfasis6 2 4" xfId="1588" xr:uid="{00000000-0005-0000-0000-0000CE060000}"/>
    <cellStyle name="20% - Énfasis6 2 4 2" xfId="1589" xr:uid="{00000000-0005-0000-0000-0000CF060000}"/>
    <cellStyle name="20% - Énfasis6 2 40" xfId="1590" xr:uid="{00000000-0005-0000-0000-0000D0060000}"/>
    <cellStyle name="20% - Énfasis6 2 41" xfId="1591" xr:uid="{00000000-0005-0000-0000-0000D1060000}"/>
    <cellStyle name="20% - Énfasis6 2 42" xfId="1592" xr:uid="{00000000-0005-0000-0000-0000D2060000}"/>
    <cellStyle name="20% - Énfasis6 2 43" xfId="1593" xr:uid="{00000000-0005-0000-0000-0000D3060000}"/>
    <cellStyle name="20% - Énfasis6 2 5" xfId="1594" xr:uid="{00000000-0005-0000-0000-0000D4060000}"/>
    <cellStyle name="20% - Énfasis6 2 5 2" xfId="1595" xr:uid="{00000000-0005-0000-0000-0000D5060000}"/>
    <cellStyle name="20% - Énfasis6 2 6" xfId="1596" xr:uid="{00000000-0005-0000-0000-0000D6060000}"/>
    <cellStyle name="20% - Énfasis6 2 6 2" xfId="1597" xr:uid="{00000000-0005-0000-0000-0000D7060000}"/>
    <cellStyle name="20% - Énfasis6 2 7" xfId="1598" xr:uid="{00000000-0005-0000-0000-0000D8060000}"/>
    <cellStyle name="20% - Énfasis6 2 7 2" xfId="1599" xr:uid="{00000000-0005-0000-0000-0000D9060000}"/>
    <cellStyle name="20% - Énfasis6 2 8" xfId="1600" xr:uid="{00000000-0005-0000-0000-0000DA060000}"/>
    <cellStyle name="20% - Énfasis6 2 8 2" xfId="1601" xr:uid="{00000000-0005-0000-0000-0000DB060000}"/>
    <cellStyle name="20% - Énfasis6 2 9" xfId="1602" xr:uid="{00000000-0005-0000-0000-0000DC060000}"/>
    <cellStyle name="20% - Énfasis6 2 9 2" xfId="1603" xr:uid="{00000000-0005-0000-0000-0000DD060000}"/>
    <cellStyle name="20% - Énfasis6 2_5.Weekly" xfId="1604" xr:uid="{00000000-0005-0000-0000-0000DE060000}"/>
    <cellStyle name="20% - Énfasis6 20" xfId="1605" xr:uid="{00000000-0005-0000-0000-0000DF060000}"/>
    <cellStyle name="20% - Énfasis6 20 2" xfId="1606" xr:uid="{00000000-0005-0000-0000-0000E0060000}"/>
    <cellStyle name="20% - Énfasis6 21" xfId="1607" xr:uid="{00000000-0005-0000-0000-0000E1060000}"/>
    <cellStyle name="20% - Énfasis6 21 2" xfId="1608" xr:uid="{00000000-0005-0000-0000-0000E2060000}"/>
    <cellStyle name="20% - Énfasis6 21 3" xfId="1609" xr:uid="{00000000-0005-0000-0000-0000E3060000}"/>
    <cellStyle name="20% - Énfasis6 21 4" xfId="1610" xr:uid="{00000000-0005-0000-0000-0000E4060000}"/>
    <cellStyle name="20% - Énfasis6 21 5" xfId="1611" xr:uid="{00000000-0005-0000-0000-0000E5060000}"/>
    <cellStyle name="20% - Énfasis6 22" xfId="1612" xr:uid="{00000000-0005-0000-0000-0000E6060000}"/>
    <cellStyle name="20% - Énfasis6 22 2" xfId="1613" xr:uid="{00000000-0005-0000-0000-0000E7060000}"/>
    <cellStyle name="20% - Énfasis6 23" xfId="1614" xr:uid="{00000000-0005-0000-0000-0000E8060000}"/>
    <cellStyle name="20% - Énfasis6 23 2" xfId="1615" xr:uid="{00000000-0005-0000-0000-0000E9060000}"/>
    <cellStyle name="20% - Énfasis6 24" xfId="1616" xr:uid="{00000000-0005-0000-0000-0000EA060000}"/>
    <cellStyle name="20% - Énfasis6 24 2" xfId="1617" xr:uid="{00000000-0005-0000-0000-0000EB060000}"/>
    <cellStyle name="20% - Énfasis6 25" xfId="1618" xr:uid="{00000000-0005-0000-0000-0000EC060000}"/>
    <cellStyle name="20% - Énfasis6 26" xfId="1619" xr:uid="{00000000-0005-0000-0000-0000ED060000}"/>
    <cellStyle name="20% - Énfasis6 27" xfId="1620" xr:uid="{00000000-0005-0000-0000-0000EE060000}"/>
    <cellStyle name="20% - Énfasis6 28" xfId="1621" xr:uid="{00000000-0005-0000-0000-0000EF060000}"/>
    <cellStyle name="20% - Énfasis6 29" xfId="1622" xr:uid="{00000000-0005-0000-0000-0000F0060000}"/>
    <cellStyle name="20% - Énfasis6 3" xfId="1623" xr:uid="{00000000-0005-0000-0000-0000F1060000}"/>
    <cellStyle name="20% - Énfasis6 3 2" xfId="1624" xr:uid="{00000000-0005-0000-0000-0000F2060000}"/>
    <cellStyle name="20% - Énfasis6 3 3" xfId="1625" xr:uid="{00000000-0005-0000-0000-0000F3060000}"/>
    <cellStyle name="20% - Énfasis6 3 4" xfId="1626" xr:uid="{00000000-0005-0000-0000-0000F4060000}"/>
    <cellStyle name="20% - Énfasis6 3 5" xfId="1627" xr:uid="{00000000-0005-0000-0000-0000F5060000}"/>
    <cellStyle name="20% - Énfasis6 3_CONSOLIDADO" xfId="1628" xr:uid="{00000000-0005-0000-0000-0000F6060000}"/>
    <cellStyle name="20% - Énfasis6 30" xfId="1629" xr:uid="{00000000-0005-0000-0000-0000F7060000}"/>
    <cellStyle name="20% - Énfasis6 31" xfId="1630" xr:uid="{00000000-0005-0000-0000-0000F8060000}"/>
    <cellStyle name="20% - Énfasis6 32" xfId="1631" xr:uid="{00000000-0005-0000-0000-0000F9060000}"/>
    <cellStyle name="20% - Énfasis6 33" xfId="1632" xr:uid="{00000000-0005-0000-0000-0000FA060000}"/>
    <cellStyle name="20% - Énfasis6 34" xfId="1633" xr:uid="{00000000-0005-0000-0000-0000FB060000}"/>
    <cellStyle name="20% - Énfasis6 35" xfId="1634" xr:uid="{00000000-0005-0000-0000-0000FC060000}"/>
    <cellStyle name="20% - Énfasis6 35 2" xfId="1635" xr:uid="{00000000-0005-0000-0000-0000FD060000}"/>
    <cellStyle name="20% - Énfasis6 35 2 2" xfId="1636" xr:uid="{00000000-0005-0000-0000-0000FE060000}"/>
    <cellStyle name="20% - Énfasis6 35 2 2 2" xfId="1637" xr:uid="{00000000-0005-0000-0000-0000FF060000}"/>
    <cellStyle name="20% - Énfasis6 35 2 3" xfId="1638" xr:uid="{00000000-0005-0000-0000-000000070000}"/>
    <cellStyle name="20% - Énfasis6 35 3" xfId="1639" xr:uid="{00000000-0005-0000-0000-000001070000}"/>
    <cellStyle name="20% - Énfasis6 35 3 2" xfId="1640" xr:uid="{00000000-0005-0000-0000-000002070000}"/>
    <cellStyle name="20% - Énfasis6 35 4" xfId="1641" xr:uid="{00000000-0005-0000-0000-000003070000}"/>
    <cellStyle name="20% - Énfasis6 36" xfId="1642" xr:uid="{00000000-0005-0000-0000-000004070000}"/>
    <cellStyle name="20% - Énfasis6 36 2" xfId="1643" xr:uid="{00000000-0005-0000-0000-000005070000}"/>
    <cellStyle name="20% - Énfasis6 36 2 2" xfId="1644" xr:uid="{00000000-0005-0000-0000-000006070000}"/>
    <cellStyle name="20% - Énfasis6 36 2 2 2" xfId="1645" xr:uid="{00000000-0005-0000-0000-000007070000}"/>
    <cellStyle name="20% - Énfasis6 36 2 3" xfId="1646" xr:uid="{00000000-0005-0000-0000-000008070000}"/>
    <cellStyle name="20% - Énfasis6 36 3" xfId="1647" xr:uid="{00000000-0005-0000-0000-000009070000}"/>
    <cellStyle name="20% - Énfasis6 36 3 2" xfId="1648" xr:uid="{00000000-0005-0000-0000-00000A070000}"/>
    <cellStyle name="20% - Énfasis6 36 4" xfId="1649" xr:uid="{00000000-0005-0000-0000-00000B070000}"/>
    <cellStyle name="20% - Énfasis6 37" xfId="1650" xr:uid="{00000000-0005-0000-0000-00000C070000}"/>
    <cellStyle name="20% - Énfasis6 37 2" xfId="1651" xr:uid="{00000000-0005-0000-0000-00000D070000}"/>
    <cellStyle name="20% - Énfasis6 37 2 2" xfId="1652" xr:uid="{00000000-0005-0000-0000-00000E070000}"/>
    <cellStyle name="20% - Énfasis6 37 2 2 2" xfId="1653" xr:uid="{00000000-0005-0000-0000-00000F070000}"/>
    <cellStyle name="20% - Énfasis6 37 2 3" xfId="1654" xr:uid="{00000000-0005-0000-0000-000010070000}"/>
    <cellStyle name="20% - Énfasis6 37 3" xfId="1655" xr:uid="{00000000-0005-0000-0000-000011070000}"/>
    <cellStyle name="20% - Énfasis6 37 3 2" xfId="1656" xr:uid="{00000000-0005-0000-0000-000012070000}"/>
    <cellStyle name="20% - Énfasis6 37 4" xfId="1657" xr:uid="{00000000-0005-0000-0000-000013070000}"/>
    <cellStyle name="20% - Énfasis6 38" xfId="1658" xr:uid="{00000000-0005-0000-0000-000014070000}"/>
    <cellStyle name="20% - Énfasis6 38 2" xfId="1659" xr:uid="{00000000-0005-0000-0000-000015070000}"/>
    <cellStyle name="20% - Énfasis6 38 2 2" xfId="1660" xr:uid="{00000000-0005-0000-0000-000016070000}"/>
    <cellStyle name="20% - Énfasis6 38 2 2 2" xfId="1661" xr:uid="{00000000-0005-0000-0000-000017070000}"/>
    <cellStyle name="20% - Énfasis6 38 2 3" xfId="1662" xr:uid="{00000000-0005-0000-0000-000018070000}"/>
    <cellStyle name="20% - Énfasis6 38 3" xfId="1663" xr:uid="{00000000-0005-0000-0000-000019070000}"/>
    <cellStyle name="20% - Énfasis6 38 3 2" xfId="1664" xr:uid="{00000000-0005-0000-0000-00001A070000}"/>
    <cellStyle name="20% - Énfasis6 38 4" xfId="1665" xr:uid="{00000000-0005-0000-0000-00001B070000}"/>
    <cellStyle name="20% - Énfasis6 39" xfId="1666" xr:uid="{00000000-0005-0000-0000-00001C070000}"/>
    <cellStyle name="20% - Énfasis6 39 2" xfId="1667" xr:uid="{00000000-0005-0000-0000-00001D070000}"/>
    <cellStyle name="20% - Énfasis6 39 2 2" xfId="1668" xr:uid="{00000000-0005-0000-0000-00001E070000}"/>
    <cellStyle name="20% - Énfasis6 39 2 2 2" xfId="1669" xr:uid="{00000000-0005-0000-0000-00001F070000}"/>
    <cellStyle name="20% - Énfasis6 39 2 3" xfId="1670" xr:uid="{00000000-0005-0000-0000-000020070000}"/>
    <cellStyle name="20% - Énfasis6 39 3" xfId="1671" xr:uid="{00000000-0005-0000-0000-000021070000}"/>
    <cellStyle name="20% - Énfasis6 39 3 2" xfId="1672" xr:uid="{00000000-0005-0000-0000-000022070000}"/>
    <cellStyle name="20% - Énfasis6 39 4" xfId="1673" xr:uid="{00000000-0005-0000-0000-000023070000}"/>
    <cellStyle name="20% - Énfasis6 4" xfId="1674" xr:uid="{00000000-0005-0000-0000-000024070000}"/>
    <cellStyle name="20% - Énfasis6 4 2" xfId="1675" xr:uid="{00000000-0005-0000-0000-000025070000}"/>
    <cellStyle name="20% - Énfasis6 40" xfId="1676" xr:uid="{00000000-0005-0000-0000-000026070000}"/>
    <cellStyle name="20% - Énfasis6 40 2" xfId="1677" xr:uid="{00000000-0005-0000-0000-000027070000}"/>
    <cellStyle name="20% - Énfasis6 40 2 2" xfId="1678" xr:uid="{00000000-0005-0000-0000-000028070000}"/>
    <cellStyle name="20% - Énfasis6 40 2 2 2" xfId="1679" xr:uid="{00000000-0005-0000-0000-000029070000}"/>
    <cellStyle name="20% - Énfasis6 40 2 3" xfId="1680" xr:uid="{00000000-0005-0000-0000-00002A070000}"/>
    <cellStyle name="20% - Énfasis6 40 3" xfId="1681" xr:uid="{00000000-0005-0000-0000-00002B070000}"/>
    <cellStyle name="20% - Énfasis6 40 3 2" xfId="1682" xr:uid="{00000000-0005-0000-0000-00002C070000}"/>
    <cellStyle name="20% - Énfasis6 40 4" xfId="1683" xr:uid="{00000000-0005-0000-0000-00002D070000}"/>
    <cellStyle name="20% - Énfasis6 41" xfId="1684" xr:uid="{00000000-0005-0000-0000-00002E070000}"/>
    <cellStyle name="20% - Énfasis6 41 2" xfId="1685" xr:uid="{00000000-0005-0000-0000-00002F070000}"/>
    <cellStyle name="20% - Énfasis6 41 2 2" xfId="1686" xr:uid="{00000000-0005-0000-0000-000030070000}"/>
    <cellStyle name="20% - Énfasis6 41 2 2 2" xfId="1687" xr:uid="{00000000-0005-0000-0000-000031070000}"/>
    <cellStyle name="20% - Énfasis6 41 2 3" xfId="1688" xr:uid="{00000000-0005-0000-0000-000032070000}"/>
    <cellStyle name="20% - Énfasis6 41 3" xfId="1689" xr:uid="{00000000-0005-0000-0000-000033070000}"/>
    <cellStyle name="20% - Énfasis6 41 3 2" xfId="1690" xr:uid="{00000000-0005-0000-0000-000034070000}"/>
    <cellStyle name="20% - Énfasis6 41 4" xfId="1691" xr:uid="{00000000-0005-0000-0000-000035070000}"/>
    <cellStyle name="20% - Énfasis6 42" xfId="1692" xr:uid="{00000000-0005-0000-0000-000036070000}"/>
    <cellStyle name="20% - Énfasis6 42 2" xfId="1693" xr:uid="{00000000-0005-0000-0000-000037070000}"/>
    <cellStyle name="20% - Énfasis6 42 2 2" xfId="1694" xr:uid="{00000000-0005-0000-0000-000038070000}"/>
    <cellStyle name="20% - Énfasis6 42 2 2 2" xfId="1695" xr:uid="{00000000-0005-0000-0000-000039070000}"/>
    <cellStyle name="20% - Énfasis6 42 2 3" xfId="1696" xr:uid="{00000000-0005-0000-0000-00003A070000}"/>
    <cellStyle name="20% - Énfasis6 42 3" xfId="1697" xr:uid="{00000000-0005-0000-0000-00003B070000}"/>
    <cellStyle name="20% - Énfasis6 42 3 2" xfId="1698" xr:uid="{00000000-0005-0000-0000-00003C070000}"/>
    <cellStyle name="20% - Énfasis6 42 4" xfId="1699" xr:uid="{00000000-0005-0000-0000-00003D070000}"/>
    <cellStyle name="20% - Énfasis6 43" xfId="1700" xr:uid="{00000000-0005-0000-0000-00003E070000}"/>
    <cellStyle name="20% - Énfasis6 43 2" xfId="1701" xr:uid="{00000000-0005-0000-0000-00003F070000}"/>
    <cellStyle name="20% - Énfasis6 43 2 2" xfId="1702" xr:uid="{00000000-0005-0000-0000-000040070000}"/>
    <cellStyle name="20% - Énfasis6 43 2 2 2" xfId="1703" xr:uid="{00000000-0005-0000-0000-000041070000}"/>
    <cellStyle name="20% - Énfasis6 43 2 3" xfId="1704" xr:uid="{00000000-0005-0000-0000-000042070000}"/>
    <cellStyle name="20% - Énfasis6 43 3" xfId="1705" xr:uid="{00000000-0005-0000-0000-000043070000}"/>
    <cellStyle name="20% - Énfasis6 43 3 2" xfId="1706" xr:uid="{00000000-0005-0000-0000-000044070000}"/>
    <cellStyle name="20% - Énfasis6 43 4" xfId="1707" xr:uid="{00000000-0005-0000-0000-000045070000}"/>
    <cellStyle name="20% - Énfasis6 5" xfId="1708" xr:uid="{00000000-0005-0000-0000-000046070000}"/>
    <cellStyle name="20% - Énfasis6 5 2" xfId="1709" xr:uid="{00000000-0005-0000-0000-000047070000}"/>
    <cellStyle name="20% - Énfasis6 6" xfId="1710" xr:uid="{00000000-0005-0000-0000-000048070000}"/>
    <cellStyle name="20% - Énfasis6 6 2" xfId="1711" xr:uid="{00000000-0005-0000-0000-000049070000}"/>
    <cellStyle name="20% - Énfasis6 7" xfId="1712" xr:uid="{00000000-0005-0000-0000-00004A070000}"/>
    <cellStyle name="20% - Énfasis6 7 2" xfId="1713" xr:uid="{00000000-0005-0000-0000-00004B070000}"/>
    <cellStyle name="20% - Énfasis6 8" xfId="1714" xr:uid="{00000000-0005-0000-0000-00004C070000}"/>
    <cellStyle name="20% - Énfasis6 8 2" xfId="1715" xr:uid="{00000000-0005-0000-0000-00004D070000}"/>
    <cellStyle name="20% - Énfasis6 9" xfId="1716" xr:uid="{00000000-0005-0000-0000-00004E070000}"/>
    <cellStyle name="20% - Énfasis6 9 2" xfId="1717" xr:uid="{00000000-0005-0000-0000-00004F070000}"/>
    <cellStyle name="20% - 强调文字颜色 1" xfId="1718" xr:uid="{00000000-0005-0000-0000-000050070000}"/>
    <cellStyle name="20% - 强调文字颜色 2" xfId="1719" xr:uid="{00000000-0005-0000-0000-000051070000}"/>
    <cellStyle name="20% - 强调文字颜色 3" xfId="1720" xr:uid="{00000000-0005-0000-0000-000052070000}"/>
    <cellStyle name="20% - 强调文字颜色 4" xfId="1721" xr:uid="{00000000-0005-0000-0000-000053070000}"/>
    <cellStyle name="20% - 强调文字颜色 5" xfId="1722" xr:uid="{00000000-0005-0000-0000-000054070000}"/>
    <cellStyle name="20% - 强调文字颜色 6" xfId="1723" xr:uid="{00000000-0005-0000-0000-000055070000}"/>
    <cellStyle name="2DP" xfId="45462" xr:uid="{00000000-0005-0000-0000-000056070000}"/>
    <cellStyle name="2DP bold" xfId="45463" xr:uid="{00000000-0005-0000-0000-000057070000}"/>
    <cellStyle name="2nd" xfId="1724" xr:uid="{00000000-0005-0000-0000-000058070000}"/>
    <cellStyle name="3DP" xfId="45464" xr:uid="{00000000-0005-0000-0000-000059070000}"/>
    <cellStyle name="40% - Accent1 10" xfId="1725" xr:uid="{00000000-0005-0000-0000-00005A070000}"/>
    <cellStyle name="40% - Accent1 10 2" xfId="1726" xr:uid="{00000000-0005-0000-0000-00005B070000}"/>
    <cellStyle name="40% - Accent1 11" xfId="1727" xr:uid="{00000000-0005-0000-0000-00005C070000}"/>
    <cellStyle name="40% - Accent1 12" xfId="1728" xr:uid="{00000000-0005-0000-0000-00005D070000}"/>
    <cellStyle name="40% - Accent1 13" xfId="1729" xr:uid="{00000000-0005-0000-0000-00005E070000}"/>
    <cellStyle name="40% - Accent1 14" xfId="1730" xr:uid="{00000000-0005-0000-0000-00005F070000}"/>
    <cellStyle name="40% - Accent1 15" xfId="1731" xr:uid="{00000000-0005-0000-0000-000060070000}"/>
    <cellStyle name="40% - Accent1 16" xfId="1732" xr:uid="{00000000-0005-0000-0000-000061070000}"/>
    <cellStyle name="40% - Accent1 2" xfId="1733" xr:uid="{00000000-0005-0000-0000-000062070000}"/>
    <cellStyle name="40% - Accent1 2 10" xfId="1734" xr:uid="{00000000-0005-0000-0000-000063070000}"/>
    <cellStyle name="40% - Accent1 2 11" xfId="1735" xr:uid="{00000000-0005-0000-0000-000064070000}"/>
    <cellStyle name="40% - Accent1 2 12" xfId="1736" xr:uid="{00000000-0005-0000-0000-000065070000}"/>
    <cellStyle name="40% - Accent1 2 13" xfId="1737" xr:uid="{00000000-0005-0000-0000-000066070000}"/>
    <cellStyle name="40% - Accent1 2 14" xfId="1738" xr:uid="{00000000-0005-0000-0000-000067070000}"/>
    <cellStyle name="40% - Accent1 2 15" xfId="1739" xr:uid="{00000000-0005-0000-0000-000068070000}"/>
    <cellStyle name="40% - Accent1 2 2" xfId="1740" xr:uid="{00000000-0005-0000-0000-000069070000}"/>
    <cellStyle name="40% - Accent1 2 2 2" xfId="1741" xr:uid="{00000000-0005-0000-0000-00006A070000}"/>
    <cellStyle name="40% - Accent1 2 3" xfId="1742" xr:uid="{00000000-0005-0000-0000-00006B070000}"/>
    <cellStyle name="40% - Accent1 2 3 2" xfId="1743" xr:uid="{00000000-0005-0000-0000-00006C070000}"/>
    <cellStyle name="40% - Accent1 2 4" xfId="1744" xr:uid="{00000000-0005-0000-0000-00006D070000}"/>
    <cellStyle name="40% - Accent1 2 4 2" xfId="1745" xr:uid="{00000000-0005-0000-0000-00006E070000}"/>
    <cellStyle name="40% - Accent1 2 5" xfId="1746" xr:uid="{00000000-0005-0000-0000-00006F070000}"/>
    <cellStyle name="40% - Accent1 2 5 2" xfId="1747" xr:uid="{00000000-0005-0000-0000-000070070000}"/>
    <cellStyle name="40% - Accent1 2 6" xfId="1748" xr:uid="{00000000-0005-0000-0000-000071070000}"/>
    <cellStyle name="40% - Accent1 2 6 2" xfId="1749" xr:uid="{00000000-0005-0000-0000-000072070000}"/>
    <cellStyle name="40% - Accent1 2 7" xfId="1750" xr:uid="{00000000-0005-0000-0000-000073070000}"/>
    <cellStyle name="40% - Accent1 2 7 2" xfId="1751" xr:uid="{00000000-0005-0000-0000-000074070000}"/>
    <cellStyle name="40% - Accent1 2 8" xfId="1752" xr:uid="{00000000-0005-0000-0000-000075070000}"/>
    <cellStyle name="40% - Accent1 2 8 2" xfId="1753" xr:uid="{00000000-0005-0000-0000-000076070000}"/>
    <cellStyle name="40% - Accent1 2 9" xfId="1754" xr:uid="{00000000-0005-0000-0000-000077070000}"/>
    <cellStyle name="40% - Accent1 2_5.Weekly" xfId="1755" xr:uid="{00000000-0005-0000-0000-000078070000}"/>
    <cellStyle name="40% - Accent1 3" xfId="1756" xr:uid="{00000000-0005-0000-0000-000079070000}"/>
    <cellStyle name="40% - Accent1 3 10" xfId="1757" xr:uid="{00000000-0005-0000-0000-00007A070000}"/>
    <cellStyle name="40% - Accent1 3 11" xfId="1758" xr:uid="{00000000-0005-0000-0000-00007B070000}"/>
    <cellStyle name="40% - Accent1 3 2" xfId="1759" xr:uid="{00000000-0005-0000-0000-00007C070000}"/>
    <cellStyle name="40% - Accent1 3 2 2" xfId="1760" xr:uid="{00000000-0005-0000-0000-00007D070000}"/>
    <cellStyle name="40% - Accent1 3 3" xfId="1761" xr:uid="{00000000-0005-0000-0000-00007E070000}"/>
    <cellStyle name="40% - Accent1 3 3 2" xfId="1762" xr:uid="{00000000-0005-0000-0000-00007F070000}"/>
    <cellStyle name="40% - Accent1 3 4" xfId="1763" xr:uid="{00000000-0005-0000-0000-000080070000}"/>
    <cellStyle name="40% - Accent1 3 4 2" xfId="1764" xr:uid="{00000000-0005-0000-0000-000081070000}"/>
    <cellStyle name="40% - Accent1 3 5" xfId="1765" xr:uid="{00000000-0005-0000-0000-000082070000}"/>
    <cellStyle name="40% - Accent1 3 5 2" xfId="1766" xr:uid="{00000000-0005-0000-0000-000083070000}"/>
    <cellStyle name="40% - Accent1 3 6" xfId="1767" xr:uid="{00000000-0005-0000-0000-000084070000}"/>
    <cellStyle name="40% - Accent1 3 6 2" xfId="1768" xr:uid="{00000000-0005-0000-0000-000085070000}"/>
    <cellStyle name="40% - Accent1 3 7" xfId="1769" xr:uid="{00000000-0005-0000-0000-000086070000}"/>
    <cellStyle name="40% - Accent1 3 7 2" xfId="1770" xr:uid="{00000000-0005-0000-0000-000087070000}"/>
    <cellStyle name="40% - Accent1 3 8" xfId="1771" xr:uid="{00000000-0005-0000-0000-000088070000}"/>
    <cellStyle name="40% - Accent1 3 8 2" xfId="1772" xr:uid="{00000000-0005-0000-0000-000089070000}"/>
    <cellStyle name="40% - Accent1 3 9" xfId="1773" xr:uid="{00000000-0005-0000-0000-00008A070000}"/>
    <cellStyle name="40% - Accent1 3_Curva avance Adquisiciones - Nuevo formato" xfId="1774" xr:uid="{00000000-0005-0000-0000-00008B070000}"/>
    <cellStyle name="40% - Accent1 4" xfId="1775" xr:uid="{00000000-0005-0000-0000-00008C070000}"/>
    <cellStyle name="40% - Accent1 4 2" xfId="1776" xr:uid="{00000000-0005-0000-0000-00008D070000}"/>
    <cellStyle name="40% - Accent1 5" xfId="1777" xr:uid="{00000000-0005-0000-0000-00008E070000}"/>
    <cellStyle name="40% - Accent1 5 2" xfId="1778" xr:uid="{00000000-0005-0000-0000-00008F070000}"/>
    <cellStyle name="40% - Accent1 6" xfId="1779" xr:uid="{00000000-0005-0000-0000-000090070000}"/>
    <cellStyle name="40% - Accent1 6 2" xfId="1780" xr:uid="{00000000-0005-0000-0000-000091070000}"/>
    <cellStyle name="40% - Accent1 7" xfId="1781" xr:uid="{00000000-0005-0000-0000-000092070000}"/>
    <cellStyle name="40% - Accent1 7 2" xfId="1782" xr:uid="{00000000-0005-0000-0000-000093070000}"/>
    <cellStyle name="40% - Accent1 8" xfId="1783" xr:uid="{00000000-0005-0000-0000-000094070000}"/>
    <cellStyle name="40% - Accent1 8 2" xfId="1784" xr:uid="{00000000-0005-0000-0000-000095070000}"/>
    <cellStyle name="40% - Accent1 9" xfId="1785" xr:uid="{00000000-0005-0000-0000-000096070000}"/>
    <cellStyle name="40% - Accent1 9 2" xfId="1786" xr:uid="{00000000-0005-0000-0000-000097070000}"/>
    <cellStyle name="40% - Accent2 10" xfId="1787" xr:uid="{00000000-0005-0000-0000-000098070000}"/>
    <cellStyle name="40% - Accent2 10 2" xfId="1788" xr:uid="{00000000-0005-0000-0000-000099070000}"/>
    <cellStyle name="40% - Accent2 11" xfId="1789" xr:uid="{00000000-0005-0000-0000-00009A070000}"/>
    <cellStyle name="40% - Accent2 12" xfId="1790" xr:uid="{00000000-0005-0000-0000-00009B070000}"/>
    <cellStyle name="40% - Accent2 13" xfId="1791" xr:uid="{00000000-0005-0000-0000-00009C070000}"/>
    <cellStyle name="40% - Accent2 14" xfId="1792" xr:uid="{00000000-0005-0000-0000-00009D070000}"/>
    <cellStyle name="40% - Accent2 15" xfId="1793" xr:uid="{00000000-0005-0000-0000-00009E070000}"/>
    <cellStyle name="40% - Accent2 16" xfId="1794" xr:uid="{00000000-0005-0000-0000-00009F070000}"/>
    <cellStyle name="40% - Accent2 2" xfId="1795" xr:uid="{00000000-0005-0000-0000-0000A0070000}"/>
    <cellStyle name="40% - Accent2 2 10" xfId="1796" xr:uid="{00000000-0005-0000-0000-0000A1070000}"/>
    <cellStyle name="40% - Accent2 2 11" xfId="1797" xr:uid="{00000000-0005-0000-0000-0000A2070000}"/>
    <cellStyle name="40% - Accent2 2 12" xfId="1798" xr:uid="{00000000-0005-0000-0000-0000A3070000}"/>
    <cellStyle name="40% - Accent2 2 13" xfId="1799" xr:uid="{00000000-0005-0000-0000-0000A4070000}"/>
    <cellStyle name="40% - Accent2 2 14" xfId="1800" xr:uid="{00000000-0005-0000-0000-0000A5070000}"/>
    <cellStyle name="40% - Accent2 2 15" xfId="1801" xr:uid="{00000000-0005-0000-0000-0000A6070000}"/>
    <cellStyle name="40% - Accent2 2 2" xfId="1802" xr:uid="{00000000-0005-0000-0000-0000A7070000}"/>
    <cellStyle name="40% - Accent2 2 2 2" xfId="1803" xr:uid="{00000000-0005-0000-0000-0000A8070000}"/>
    <cellStyle name="40% - Accent2 2 3" xfId="1804" xr:uid="{00000000-0005-0000-0000-0000A9070000}"/>
    <cellStyle name="40% - Accent2 2 3 2" xfId="1805" xr:uid="{00000000-0005-0000-0000-0000AA070000}"/>
    <cellStyle name="40% - Accent2 2 4" xfId="1806" xr:uid="{00000000-0005-0000-0000-0000AB070000}"/>
    <cellStyle name="40% - Accent2 2 4 2" xfId="1807" xr:uid="{00000000-0005-0000-0000-0000AC070000}"/>
    <cellStyle name="40% - Accent2 2 5" xfId="1808" xr:uid="{00000000-0005-0000-0000-0000AD070000}"/>
    <cellStyle name="40% - Accent2 2 5 2" xfId="1809" xr:uid="{00000000-0005-0000-0000-0000AE070000}"/>
    <cellStyle name="40% - Accent2 2 6" xfId="1810" xr:uid="{00000000-0005-0000-0000-0000AF070000}"/>
    <cellStyle name="40% - Accent2 2 6 2" xfId="1811" xr:uid="{00000000-0005-0000-0000-0000B0070000}"/>
    <cellStyle name="40% - Accent2 2 7" xfId="1812" xr:uid="{00000000-0005-0000-0000-0000B1070000}"/>
    <cellStyle name="40% - Accent2 2 7 2" xfId="1813" xr:uid="{00000000-0005-0000-0000-0000B2070000}"/>
    <cellStyle name="40% - Accent2 2 8" xfId="1814" xr:uid="{00000000-0005-0000-0000-0000B3070000}"/>
    <cellStyle name="40% - Accent2 2 8 2" xfId="1815" xr:uid="{00000000-0005-0000-0000-0000B4070000}"/>
    <cellStyle name="40% - Accent2 2 9" xfId="1816" xr:uid="{00000000-0005-0000-0000-0000B5070000}"/>
    <cellStyle name="40% - Accent2 2_5.Weekly" xfId="1817" xr:uid="{00000000-0005-0000-0000-0000B6070000}"/>
    <cellStyle name="40% - Accent2 3" xfId="1818" xr:uid="{00000000-0005-0000-0000-0000B7070000}"/>
    <cellStyle name="40% - Accent2 3 10" xfId="1819" xr:uid="{00000000-0005-0000-0000-0000B8070000}"/>
    <cellStyle name="40% - Accent2 3 11" xfId="1820" xr:uid="{00000000-0005-0000-0000-0000B9070000}"/>
    <cellStyle name="40% - Accent2 3 2" xfId="1821" xr:uid="{00000000-0005-0000-0000-0000BA070000}"/>
    <cellStyle name="40% - Accent2 3 2 2" xfId="1822" xr:uid="{00000000-0005-0000-0000-0000BB070000}"/>
    <cellStyle name="40% - Accent2 3 3" xfId="1823" xr:uid="{00000000-0005-0000-0000-0000BC070000}"/>
    <cellStyle name="40% - Accent2 3 3 2" xfId="1824" xr:uid="{00000000-0005-0000-0000-0000BD070000}"/>
    <cellStyle name="40% - Accent2 3 4" xfId="1825" xr:uid="{00000000-0005-0000-0000-0000BE070000}"/>
    <cellStyle name="40% - Accent2 3 4 2" xfId="1826" xr:uid="{00000000-0005-0000-0000-0000BF070000}"/>
    <cellStyle name="40% - Accent2 3 5" xfId="1827" xr:uid="{00000000-0005-0000-0000-0000C0070000}"/>
    <cellStyle name="40% - Accent2 3 5 2" xfId="1828" xr:uid="{00000000-0005-0000-0000-0000C1070000}"/>
    <cellStyle name="40% - Accent2 3 6" xfId="1829" xr:uid="{00000000-0005-0000-0000-0000C2070000}"/>
    <cellStyle name="40% - Accent2 3 6 2" xfId="1830" xr:uid="{00000000-0005-0000-0000-0000C3070000}"/>
    <cellStyle name="40% - Accent2 3 7" xfId="1831" xr:uid="{00000000-0005-0000-0000-0000C4070000}"/>
    <cellStyle name="40% - Accent2 3 7 2" xfId="1832" xr:uid="{00000000-0005-0000-0000-0000C5070000}"/>
    <cellStyle name="40% - Accent2 3 8" xfId="1833" xr:uid="{00000000-0005-0000-0000-0000C6070000}"/>
    <cellStyle name="40% - Accent2 3 8 2" xfId="1834" xr:uid="{00000000-0005-0000-0000-0000C7070000}"/>
    <cellStyle name="40% - Accent2 3 9" xfId="1835" xr:uid="{00000000-0005-0000-0000-0000C8070000}"/>
    <cellStyle name="40% - Accent2 3_Curva avance Adquisiciones - Nuevo formato" xfId="1836" xr:uid="{00000000-0005-0000-0000-0000C9070000}"/>
    <cellStyle name="40% - Accent2 4" xfId="1837" xr:uid="{00000000-0005-0000-0000-0000CA070000}"/>
    <cellStyle name="40% - Accent2 4 2" xfId="1838" xr:uid="{00000000-0005-0000-0000-0000CB070000}"/>
    <cellStyle name="40% - Accent2 5" xfId="1839" xr:uid="{00000000-0005-0000-0000-0000CC070000}"/>
    <cellStyle name="40% - Accent2 5 2" xfId="1840" xr:uid="{00000000-0005-0000-0000-0000CD070000}"/>
    <cellStyle name="40% - Accent2 6" xfId="1841" xr:uid="{00000000-0005-0000-0000-0000CE070000}"/>
    <cellStyle name="40% - Accent2 6 2" xfId="1842" xr:uid="{00000000-0005-0000-0000-0000CF070000}"/>
    <cellStyle name="40% - Accent2 7" xfId="1843" xr:uid="{00000000-0005-0000-0000-0000D0070000}"/>
    <cellStyle name="40% - Accent2 7 2" xfId="1844" xr:uid="{00000000-0005-0000-0000-0000D1070000}"/>
    <cellStyle name="40% - Accent2 8" xfId="1845" xr:uid="{00000000-0005-0000-0000-0000D2070000}"/>
    <cellStyle name="40% - Accent2 8 2" xfId="1846" xr:uid="{00000000-0005-0000-0000-0000D3070000}"/>
    <cellStyle name="40% - Accent2 9" xfId="1847" xr:uid="{00000000-0005-0000-0000-0000D4070000}"/>
    <cellStyle name="40% - Accent2 9 2" xfId="1848" xr:uid="{00000000-0005-0000-0000-0000D5070000}"/>
    <cellStyle name="40% - Accent3 10" xfId="1849" xr:uid="{00000000-0005-0000-0000-0000D6070000}"/>
    <cellStyle name="40% - Accent3 10 2" xfId="1850" xr:uid="{00000000-0005-0000-0000-0000D7070000}"/>
    <cellStyle name="40% - Accent3 11" xfId="1851" xr:uid="{00000000-0005-0000-0000-0000D8070000}"/>
    <cellStyle name="40% - Accent3 12" xfId="1852" xr:uid="{00000000-0005-0000-0000-0000D9070000}"/>
    <cellStyle name="40% - Accent3 13" xfId="1853" xr:uid="{00000000-0005-0000-0000-0000DA070000}"/>
    <cellStyle name="40% - Accent3 14" xfId="1854" xr:uid="{00000000-0005-0000-0000-0000DB070000}"/>
    <cellStyle name="40% - Accent3 15" xfId="1855" xr:uid="{00000000-0005-0000-0000-0000DC070000}"/>
    <cellStyle name="40% - Accent3 16" xfId="1856" xr:uid="{00000000-0005-0000-0000-0000DD070000}"/>
    <cellStyle name="40% - Accent3 2" xfId="1857" xr:uid="{00000000-0005-0000-0000-0000DE070000}"/>
    <cellStyle name="40% - Accent3 2 10" xfId="1858" xr:uid="{00000000-0005-0000-0000-0000DF070000}"/>
    <cellStyle name="40% - Accent3 2 11" xfId="1859" xr:uid="{00000000-0005-0000-0000-0000E0070000}"/>
    <cellStyle name="40% - Accent3 2 12" xfId="1860" xr:uid="{00000000-0005-0000-0000-0000E1070000}"/>
    <cellStyle name="40% - Accent3 2 13" xfId="1861" xr:uid="{00000000-0005-0000-0000-0000E2070000}"/>
    <cellStyle name="40% - Accent3 2 14" xfId="1862" xr:uid="{00000000-0005-0000-0000-0000E3070000}"/>
    <cellStyle name="40% - Accent3 2 15" xfId="1863" xr:uid="{00000000-0005-0000-0000-0000E4070000}"/>
    <cellStyle name="40% - Accent3 2 2" xfId="1864" xr:uid="{00000000-0005-0000-0000-0000E5070000}"/>
    <cellStyle name="40% - Accent3 2 2 2" xfId="1865" xr:uid="{00000000-0005-0000-0000-0000E6070000}"/>
    <cellStyle name="40% - Accent3 2 3" xfId="1866" xr:uid="{00000000-0005-0000-0000-0000E7070000}"/>
    <cellStyle name="40% - Accent3 2 3 2" xfId="1867" xr:uid="{00000000-0005-0000-0000-0000E8070000}"/>
    <cellStyle name="40% - Accent3 2 4" xfId="1868" xr:uid="{00000000-0005-0000-0000-0000E9070000}"/>
    <cellStyle name="40% - Accent3 2 4 2" xfId="1869" xr:uid="{00000000-0005-0000-0000-0000EA070000}"/>
    <cellStyle name="40% - Accent3 2 5" xfId="1870" xr:uid="{00000000-0005-0000-0000-0000EB070000}"/>
    <cellStyle name="40% - Accent3 2 5 2" xfId="1871" xr:uid="{00000000-0005-0000-0000-0000EC070000}"/>
    <cellStyle name="40% - Accent3 2 6" xfId="1872" xr:uid="{00000000-0005-0000-0000-0000ED070000}"/>
    <cellStyle name="40% - Accent3 2 6 2" xfId="1873" xr:uid="{00000000-0005-0000-0000-0000EE070000}"/>
    <cellStyle name="40% - Accent3 2 7" xfId="1874" xr:uid="{00000000-0005-0000-0000-0000EF070000}"/>
    <cellStyle name="40% - Accent3 2 7 2" xfId="1875" xr:uid="{00000000-0005-0000-0000-0000F0070000}"/>
    <cellStyle name="40% - Accent3 2 8" xfId="1876" xr:uid="{00000000-0005-0000-0000-0000F1070000}"/>
    <cellStyle name="40% - Accent3 2 8 2" xfId="1877" xr:uid="{00000000-0005-0000-0000-0000F2070000}"/>
    <cellStyle name="40% - Accent3 2 9" xfId="1878" xr:uid="{00000000-0005-0000-0000-0000F3070000}"/>
    <cellStyle name="40% - Accent3 2_5.Weekly" xfId="1879" xr:uid="{00000000-0005-0000-0000-0000F4070000}"/>
    <cellStyle name="40% - Accent3 3" xfId="1880" xr:uid="{00000000-0005-0000-0000-0000F5070000}"/>
    <cellStyle name="40% - Accent3 3 10" xfId="1881" xr:uid="{00000000-0005-0000-0000-0000F6070000}"/>
    <cellStyle name="40% - Accent3 3 11" xfId="1882" xr:uid="{00000000-0005-0000-0000-0000F7070000}"/>
    <cellStyle name="40% - Accent3 3 2" xfId="1883" xr:uid="{00000000-0005-0000-0000-0000F8070000}"/>
    <cellStyle name="40% - Accent3 3 2 2" xfId="1884" xr:uid="{00000000-0005-0000-0000-0000F9070000}"/>
    <cellStyle name="40% - Accent3 3 3" xfId="1885" xr:uid="{00000000-0005-0000-0000-0000FA070000}"/>
    <cellStyle name="40% - Accent3 3 3 2" xfId="1886" xr:uid="{00000000-0005-0000-0000-0000FB070000}"/>
    <cellStyle name="40% - Accent3 3 4" xfId="1887" xr:uid="{00000000-0005-0000-0000-0000FC070000}"/>
    <cellStyle name="40% - Accent3 3 4 2" xfId="1888" xr:uid="{00000000-0005-0000-0000-0000FD070000}"/>
    <cellStyle name="40% - Accent3 3 5" xfId="1889" xr:uid="{00000000-0005-0000-0000-0000FE070000}"/>
    <cellStyle name="40% - Accent3 3 5 2" xfId="1890" xr:uid="{00000000-0005-0000-0000-0000FF070000}"/>
    <cellStyle name="40% - Accent3 3 6" xfId="1891" xr:uid="{00000000-0005-0000-0000-000000080000}"/>
    <cellStyle name="40% - Accent3 3 6 2" xfId="1892" xr:uid="{00000000-0005-0000-0000-000001080000}"/>
    <cellStyle name="40% - Accent3 3 7" xfId="1893" xr:uid="{00000000-0005-0000-0000-000002080000}"/>
    <cellStyle name="40% - Accent3 3 7 2" xfId="1894" xr:uid="{00000000-0005-0000-0000-000003080000}"/>
    <cellStyle name="40% - Accent3 3 8" xfId="1895" xr:uid="{00000000-0005-0000-0000-000004080000}"/>
    <cellStyle name="40% - Accent3 3 8 2" xfId="1896" xr:uid="{00000000-0005-0000-0000-000005080000}"/>
    <cellStyle name="40% - Accent3 3 9" xfId="1897" xr:uid="{00000000-0005-0000-0000-000006080000}"/>
    <cellStyle name="40% - Accent3 3_Curva avance Adquisiciones - Nuevo formato" xfId="1898" xr:uid="{00000000-0005-0000-0000-000007080000}"/>
    <cellStyle name="40% - Accent3 4" xfId="1899" xr:uid="{00000000-0005-0000-0000-000008080000}"/>
    <cellStyle name="40% - Accent3 4 2" xfId="1900" xr:uid="{00000000-0005-0000-0000-000009080000}"/>
    <cellStyle name="40% - Accent3 5" xfId="1901" xr:uid="{00000000-0005-0000-0000-00000A080000}"/>
    <cellStyle name="40% - Accent3 5 2" xfId="1902" xr:uid="{00000000-0005-0000-0000-00000B080000}"/>
    <cellStyle name="40% - Accent3 6" xfId="1903" xr:uid="{00000000-0005-0000-0000-00000C080000}"/>
    <cellStyle name="40% - Accent3 6 2" xfId="1904" xr:uid="{00000000-0005-0000-0000-00000D080000}"/>
    <cellStyle name="40% - Accent3 7" xfId="1905" xr:uid="{00000000-0005-0000-0000-00000E080000}"/>
    <cellStyle name="40% - Accent3 7 2" xfId="1906" xr:uid="{00000000-0005-0000-0000-00000F080000}"/>
    <cellStyle name="40% - Accent3 8" xfId="1907" xr:uid="{00000000-0005-0000-0000-000010080000}"/>
    <cellStyle name="40% - Accent3 8 2" xfId="1908" xr:uid="{00000000-0005-0000-0000-000011080000}"/>
    <cellStyle name="40% - Accent3 9" xfId="1909" xr:uid="{00000000-0005-0000-0000-000012080000}"/>
    <cellStyle name="40% - Accent3 9 2" xfId="1910" xr:uid="{00000000-0005-0000-0000-000013080000}"/>
    <cellStyle name="40% - Accent4 10" xfId="1911" xr:uid="{00000000-0005-0000-0000-000014080000}"/>
    <cellStyle name="40% - Accent4 10 2" xfId="1912" xr:uid="{00000000-0005-0000-0000-000015080000}"/>
    <cellStyle name="40% - Accent4 11" xfId="1913" xr:uid="{00000000-0005-0000-0000-000016080000}"/>
    <cellStyle name="40% - Accent4 12" xfId="1914" xr:uid="{00000000-0005-0000-0000-000017080000}"/>
    <cellStyle name="40% - Accent4 13" xfId="1915" xr:uid="{00000000-0005-0000-0000-000018080000}"/>
    <cellStyle name="40% - Accent4 14" xfId="1916" xr:uid="{00000000-0005-0000-0000-000019080000}"/>
    <cellStyle name="40% - Accent4 15" xfId="1917" xr:uid="{00000000-0005-0000-0000-00001A080000}"/>
    <cellStyle name="40% - Accent4 16" xfId="1918" xr:uid="{00000000-0005-0000-0000-00001B080000}"/>
    <cellStyle name="40% - Accent4 2" xfId="1919" xr:uid="{00000000-0005-0000-0000-00001C080000}"/>
    <cellStyle name="40% - Accent4 2 10" xfId="1920" xr:uid="{00000000-0005-0000-0000-00001D080000}"/>
    <cellStyle name="40% - Accent4 2 11" xfId="1921" xr:uid="{00000000-0005-0000-0000-00001E080000}"/>
    <cellStyle name="40% - Accent4 2 12" xfId="1922" xr:uid="{00000000-0005-0000-0000-00001F080000}"/>
    <cellStyle name="40% - Accent4 2 13" xfId="1923" xr:uid="{00000000-0005-0000-0000-000020080000}"/>
    <cellStyle name="40% - Accent4 2 14" xfId="1924" xr:uid="{00000000-0005-0000-0000-000021080000}"/>
    <cellStyle name="40% - Accent4 2 15" xfId="1925" xr:uid="{00000000-0005-0000-0000-000022080000}"/>
    <cellStyle name="40% - Accent4 2 2" xfId="1926" xr:uid="{00000000-0005-0000-0000-000023080000}"/>
    <cellStyle name="40% - Accent4 2 2 2" xfId="1927" xr:uid="{00000000-0005-0000-0000-000024080000}"/>
    <cellStyle name="40% - Accent4 2 3" xfId="1928" xr:uid="{00000000-0005-0000-0000-000025080000}"/>
    <cellStyle name="40% - Accent4 2 3 2" xfId="1929" xr:uid="{00000000-0005-0000-0000-000026080000}"/>
    <cellStyle name="40% - Accent4 2 4" xfId="1930" xr:uid="{00000000-0005-0000-0000-000027080000}"/>
    <cellStyle name="40% - Accent4 2 4 2" xfId="1931" xr:uid="{00000000-0005-0000-0000-000028080000}"/>
    <cellStyle name="40% - Accent4 2 5" xfId="1932" xr:uid="{00000000-0005-0000-0000-000029080000}"/>
    <cellStyle name="40% - Accent4 2 5 2" xfId="1933" xr:uid="{00000000-0005-0000-0000-00002A080000}"/>
    <cellStyle name="40% - Accent4 2 6" xfId="1934" xr:uid="{00000000-0005-0000-0000-00002B080000}"/>
    <cellStyle name="40% - Accent4 2 6 2" xfId="1935" xr:uid="{00000000-0005-0000-0000-00002C080000}"/>
    <cellStyle name="40% - Accent4 2 7" xfId="1936" xr:uid="{00000000-0005-0000-0000-00002D080000}"/>
    <cellStyle name="40% - Accent4 2 7 2" xfId="1937" xr:uid="{00000000-0005-0000-0000-00002E080000}"/>
    <cellStyle name="40% - Accent4 2 8" xfId="1938" xr:uid="{00000000-0005-0000-0000-00002F080000}"/>
    <cellStyle name="40% - Accent4 2 8 2" xfId="1939" xr:uid="{00000000-0005-0000-0000-000030080000}"/>
    <cellStyle name="40% - Accent4 2 9" xfId="1940" xr:uid="{00000000-0005-0000-0000-000031080000}"/>
    <cellStyle name="40% - Accent4 2_5.Weekly" xfId="1941" xr:uid="{00000000-0005-0000-0000-000032080000}"/>
    <cellStyle name="40% - Accent4 3" xfId="1942" xr:uid="{00000000-0005-0000-0000-000033080000}"/>
    <cellStyle name="40% - Accent4 3 10" xfId="1943" xr:uid="{00000000-0005-0000-0000-000034080000}"/>
    <cellStyle name="40% - Accent4 3 11" xfId="1944" xr:uid="{00000000-0005-0000-0000-000035080000}"/>
    <cellStyle name="40% - Accent4 3 2" xfId="1945" xr:uid="{00000000-0005-0000-0000-000036080000}"/>
    <cellStyle name="40% - Accent4 3 2 2" xfId="1946" xr:uid="{00000000-0005-0000-0000-000037080000}"/>
    <cellStyle name="40% - Accent4 3 3" xfId="1947" xr:uid="{00000000-0005-0000-0000-000038080000}"/>
    <cellStyle name="40% - Accent4 3 3 2" xfId="1948" xr:uid="{00000000-0005-0000-0000-000039080000}"/>
    <cellStyle name="40% - Accent4 3 4" xfId="1949" xr:uid="{00000000-0005-0000-0000-00003A080000}"/>
    <cellStyle name="40% - Accent4 3 4 2" xfId="1950" xr:uid="{00000000-0005-0000-0000-00003B080000}"/>
    <cellStyle name="40% - Accent4 3 5" xfId="1951" xr:uid="{00000000-0005-0000-0000-00003C080000}"/>
    <cellStyle name="40% - Accent4 3 5 2" xfId="1952" xr:uid="{00000000-0005-0000-0000-00003D080000}"/>
    <cellStyle name="40% - Accent4 3 6" xfId="1953" xr:uid="{00000000-0005-0000-0000-00003E080000}"/>
    <cellStyle name="40% - Accent4 3 6 2" xfId="1954" xr:uid="{00000000-0005-0000-0000-00003F080000}"/>
    <cellStyle name="40% - Accent4 3 7" xfId="1955" xr:uid="{00000000-0005-0000-0000-000040080000}"/>
    <cellStyle name="40% - Accent4 3 7 2" xfId="1956" xr:uid="{00000000-0005-0000-0000-000041080000}"/>
    <cellStyle name="40% - Accent4 3 8" xfId="1957" xr:uid="{00000000-0005-0000-0000-000042080000}"/>
    <cellStyle name="40% - Accent4 3 8 2" xfId="1958" xr:uid="{00000000-0005-0000-0000-000043080000}"/>
    <cellStyle name="40% - Accent4 3 9" xfId="1959" xr:uid="{00000000-0005-0000-0000-000044080000}"/>
    <cellStyle name="40% - Accent4 3_Curva avance Adquisiciones - Nuevo formato" xfId="1960" xr:uid="{00000000-0005-0000-0000-000045080000}"/>
    <cellStyle name="40% - Accent4 4" xfId="1961" xr:uid="{00000000-0005-0000-0000-000046080000}"/>
    <cellStyle name="40% - Accent4 4 2" xfId="1962" xr:uid="{00000000-0005-0000-0000-000047080000}"/>
    <cellStyle name="40% - Accent4 5" xfId="1963" xr:uid="{00000000-0005-0000-0000-000048080000}"/>
    <cellStyle name="40% - Accent4 5 2" xfId="1964" xr:uid="{00000000-0005-0000-0000-000049080000}"/>
    <cellStyle name="40% - Accent4 6" xfId="1965" xr:uid="{00000000-0005-0000-0000-00004A080000}"/>
    <cellStyle name="40% - Accent4 6 2" xfId="1966" xr:uid="{00000000-0005-0000-0000-00004B080000}"/>
    <cellStyle name="40% - Accent4 7" xfId="1967" xr:uid="{00000000-0005-0000-0000-00004C080000}"/>
    <cellStyle name="40% - Accent4 7 2" xfId="1968" xr:uid="{00000000-0005-0000-0000-00004D080000}"/>
    <cellStyle name="40% - Accent4 8" xfId="1969" xr:uid="{00000000-0005-0000-0000-00004E080000}"/>
    <cellStyle name="40% - Accent4 8 2" xfId="1970" xr:uid="{00000000-0005-0000-0000-00004F080000}"/>
    <cellStyle name="40% - Accent4 9" xfId="1971" xr:uid="{00000000-0005-0000-0000-000050080000}"/>
    <cellStyle name="40% - Accent4 9 2" xfId="1972" xr:uid="{00000000-0005-0000-0000-000051080000}"/>
    <cellStyle name="40% - Accent5 10" xfId="1973" xr:uid="{00000000-0005-0000-0000-000052080000}"/>
    <cellStyle name="40% - Accent5 10 2" xfId="1974" xr:uid="{00000000-0005-0000-0000-000053080000}"/>
    <cellStyle name="40% - Accent5 11" xfId="1975" xr:uid="{00000000-0005-0000-0000-000054080000}"/>
    <cellStyle name="40% - Accent5 12" xfId="1976" xr:uid="{00000000-0005-0000-0000-000055080000}"/>
    <cellStyle name="40% - Accent5 13" xfId="1977" xr:uid="{00000000-0005-0000-0000-000056080000}"/>
    <cellStyle name="40% - Accent5 14" xfId="1978" xr:uid="{00000000-0005-0000-0000-000057080000}"/>
    <cellStyle name="40% - Accent5 15" xfId="1979" xr:uid="{00000000-0005-0000-0000-000058080000}"/>
    <cellStyle name="40% - Accent5 16" xfId="1980" xr:uid="{00000000-0005-0000-0000-000059080000}"/>
    <cellStyle name="40% - Accent5 2" xfId="1981" xr:uid="{00000000-0005-0000-0000-00005A080000}"/>
    <cellStyle name="40% - Accent5 2 10" xfId="1982" xr:uid="{00000000-0005-0000-0000-00005B080000}"/>
    <cellStyle name="40% - Accent5 2 11" xfId="1983" xr:uid="{00000000-0005-0000-0000-00005C080000}"/>
    <cellStyle name="40% - Accent5 2 12" xfId="1984" xr:uid="{00000000-0005-0000-0000-00005D080000}"/>
    <cellStyle name="40% - Accent5 2 13" xfId="1985" xr:uid="{00000000-0005-0000-0000-00005E080000}"/>
    <cellStyle name="40% - Accent5 2 14" xfId="1986" xr:uid="{00000000-0005-0000-0000-00005F080000}"/>
    <cellStyle name="40% - Accent5 2 15" xfId="1987" xr:uid="{00000000-0005-0000-0000-000060080000}"/>
    <cellStyle name="40% - Accent5 2 2" xfId="1988" xr:uid="{00000000-0005-0000-0000-000061080000}"/>
    <cellStyle name="40% - Accent5 2 2 2" xfId="1989" xr:uid="{00000000-0005-0000-0000-000062080000}"/>
    <cellStyle name="40% - Accent5 2 3" xfId="1990" xr:uid="{00000000-0005-0000-0000-000063080000}"/>
    <cellStyle name="40% - Accent5 2 3 2" xfId="1991" xr:uid="{00000000-0005-0000-0000-000064080000}"/>
    <cellStyle name="40% - Accent5 2 4" xfId="1992" xr:uid="{00000000-0005-0000-0000-000065080000}"/>
    <cellStyle name="40% - Accent5 2 4 2" xfId="1993" xr:uid="{00000000-0005-0000-0000-000066080000}"/>
    <cellStyle name="40% - Accent5 2 5" xfId="1994" xr:uid="{00000000-0005-0000-0000-000067080000}"/>
    <cellStyle name="40% - Accent5 2 5 2" xfId="1995" xr:uid="{00000000-0005-0000-0000-000068080000}"/>
    <cellStyle name="40% - Accent5 2 6" xfId="1996" xr:uid="{00000000-0005-0000-0000-000069080000}"/>
    <cellStyle name="40% - Accent5 2 6 2" xfId="1997" xr:uid="{00000000-0005-0000-0000-00006A080000}"/>
    <cellStyle name="40% - Accent5 2 7" xfId="1998" xr:uid="{00000000-0005-0000-0000-00006B080000}"/>
    <cellStyle name="40% - Accent5 2 7 2" xfId="1999" xr:uid="{00000000-0005-0000-0000-00006C080000}"/>
    <cellStyle name="40% - Accent5 2 8" xfId="2000" xr:uid="{00000000-0005-0000-0000-00006D080000}"/>
    <cellStyle name="40% - Accent5 2 8 2" xfId="2001" xr:uid="{00000000-0005-0000-0000-00006E080000}"/>
    <cellStyle name="40% - Accent5 2 9" xfId="2002" xr:uid="{00000000-0005-0000-0000-00006F080000}"/>
    <cellStyle name="40% - Accent5 2_5.Weekly" xfId="2003" xr:uid="{00000000-0005-0000-0000-000070080000}"/>
    <cellStyle name="40% - Accent5 3" xfId="2004" xr:uid="{00000000-0005-0000-0000-000071080000}"/>
    <cellStyle name="40% - Accent5 3 10" xfId="2005" xr:uid="{00000000-0005-0000-0000-000072080000}"/>
    <cellStyle name="40% - Accent5 3 11" xfId="2006" xr:uid="{00000000-0005-0000-0000-000073080000}"/>
    <cellStyle name="40% - Accent5 3 2" xfId="2007" xr:uid="{00000000-0005-0000-0000-000074080000}"/>
    <cellStyle name="40% - Accent5 3 2 2" xfId="2008" xr:uid="{00000000-0005-0000-0000-000075080000}"/>
    <cellStyle name="40% - Accent5 3 3" xfId="2009" xr:uid="{00000000-0005-0000-0000-000076080000}"/>
    <cellStyle name="40% - Accent5 3 3 2" xfId="2010" xr:uid="{00000000-0005-0000-0000-000077080000}"/>
    <cellStyle name="40% - Accent5 3 4" xfId="2011" xr:uid="{00000000-0005-0000-0000-000078080000}"/>
    <cellStyle name="40% - Accent5 3 4 2" xfId="2012" xr:uid="{00000000-0005-0000-0000-000079080000}"/>
    <cellStyle name="40% - Accent5 3 5" xfId="2013" xr:uid="{00000000-0005-0000-0000-00007A080000}"/>
    <cellStyle name="40% - Accent5 3 5 2" xfId="2014" xr:uid="{00000000-0005-0000-0000-00007B080000}"/>
    <cellStyle name="40% - Accent5 3 6" xfId="2015" xr:uid="{00000000-0005-0000-0000-00007C080000}"/>
    <cellStyle name="40% - Accent5 3 6 2" xfId="2016" xr:uid="{00000000-0005-0000-0000-00007D080000}"/>
    <cellStyle name="40% - Accent5 3 7" xfId="2017" xr:uid="{00000000-0005-0000-0000-00007E080000}"/>
    <cellStyle name="40% - Accent5 3 7 2" xfId="2018" xr:uid="{00000000-0005-0000-0000-00007F080000}"/>
    <cellStyle name="40% - Accent5 3 8" xfId="2019" xr:uid="{00000000-0005-0000-0000-000080080000}"/>
    <cellStyle name="40% - Accent5 3 8 2" xfId="2020" xr:uid="{00000000-0005-0000-0000-000081080000}"/>
    <cellStyle name="40% - Accent5 3 9" xfId="2021" xr:uid="{00000000-0005-0000-0000-000082080000}"/>
    <cellStyle name="40% - Accent5 3_Curva avance Adquisiciones - Nuevo formato" xfId="2022" xr:uid="{00000000-0005-0000-0000-000083080000}"/>
    <cellStyle name="40% - Accent5 4" xfId="2023" xr:uid="{00000000-0005-0000-0000-000084080000}"/>
    <cellStyle name="40% - Accent5 4 2" xfId="2024" xr:uid="{00000000-0005-0000-0000-000085080000}"/>
    <cellStyle name="40% - Accent5 5" xfId="2025" xr:uid="{00000000-0005-0000-0000-000086080000}"/>
    <cellStyle name="40% - Accent5 5 2" xfId="2026" xr:uid="{00000000-0005-0000-0000-000087080000}"/>
    <cellStyle name="40% - Accent5 6" xfId="2027" xr:uid="{00000000-0005-0000-0000-000088080000}"/>
    <cellStyle name="40% - Accent5 6 2" xfId="2028" xr:uid="{00000000-0005-0000-0000-000089080000}"/>
    <cellStyle name="40% - Accent5 7" xfId="2029" xr:uid="{00000000-0005-0000-0000-00008A080000}"/>
    <cellStyle name="40% - Accent5 7 2" xfId="2030" xr:uid="{00000000-0005-0000-0000-00008B080000}"/>
    <cellStyle name="40% - Accent5 8" xfId="2031" xr:uid="{00000000-0005-0000-0000-00008C080000}"/>
    <cellStyle name="40% - Accent5 8 2" xfId="2032" xr:uid="{00000000-0005-0000-0000-00008D080000}"/>
    <cellStyle name="40% - Accent5 9" xfId="2033" xr:uid="{00000000-0005-0000-0000-00008E080000}"/>
    <cellStyle name="40% - Accent5 9 2" xfId="2034" xr:uid="{00000000-0005-0000-0000-00008F080000}"/>
    <cellStyle name="40% - Accent6 10" xfId="2035" xr:uid="{00000000-0005-0000-0000-000090080000}"/>
    <cellStyle name="40% - Accent6 10 2" xfId="2036" xr:uid="{00000000-0005-0000-0000-000091080000}"/>
    <cellStyle name="40% - Accent6 11" xfId="2037" xr:uid="{00000000-0005-0000-0000-000092080000}"/>
    <cellStyle name="40% - Accent6 12" xfId="2038" xr:uid="{00000000-0005-0000-0000-000093080000}"/>
    <cellStyle name="40% - Accent6 13" xfId="2039" xr:uid="{00000000-0005-0000-0000-000094080000}"/>
    <cellStyle name="40% - Accent6 14" xfId="2040" xr:uid="{00000000-0005-0000-0000-000095080000}"/>
    <cellStyle name="40% - Accent6 15" xfId="2041" xr:uid="{00000000-0005-0000-0000-000096080000}"/>
    <cellStyle name="40% - Accent6 16" xfId="2042" xr:uid="{00000000-0005-0000-0000-000097080000}"/>
    <cellStyle name="40% - Accent6 2" xfId="2043" xr:uid="{00000000-0005-0000-0000-000098080000}"/>
    <cellStyle name="40% - Accent6 2 10" xfId="2044" xr:uid="{00000000-0005-0000-0000-000099080000}"/>
    <cellStyle name="40% - Accent6 2 11" xfId="2045" xr:uid="{00000000-0005-0000-0000-00009A080000}"/>
    <cellStyle name="40% - Accent6 2 12" xfId="2046" xr:uid="{00000000-0005-0000-0000-00009B080000}"/>
    <cellStyle name="40% - Accent6 2 13" xfId="2047" xr:uid="{00000000-0005-0000-0000-00009C080000}"/>
    <cellStyle name="40% - Accent6 2 14" xfId="2048" xr:uid="{00000000-0005-0000-0000-00009D080000}"/>
    <cellStyle name="40% - Accent6 2 15" xfId="2049" xr:uid="{00000000-0005-0000-0000-00009E080000}"/>
    <cellStyle name="40% - Accent6 2 2" xfId="2050" xr:uid="{00000000-0005-0000-0000-00009F080000}"/>
    <cellStyle name="40% - Accent6 2 2 2" xfId="2051" xr:uid="{00000000-0005-0000-0000-0000A0080000}"/>
    <cellStyle name="40% - Accent6 2 3" xfId="2052" xr:uid="{00000000-0005-0000-0000-0000A1080000}"/>
    <cellStyle name="40% - Accent6 2 3 2" xfId="2053" xr:uid="{00000000-0005-0000-0000-0000A2080000}"/>
    <cellStyle name="40% - Accent6 2 4" xfId="2054" xr:uid="{00000000-0005-0000-0000-0000A3080000}"/>
    <cellStyle name="40% - Accent6 2 4 2" xfId="2055" xr:uid="{00000000-0005-0000-0000-0000A4080000}"/>
    <cellStyle name="40% - Accent6 2 5" xfId="2056" xr:uid="{00000000-0005-0000-0000-0000A5080000}"/>
    <cellStyle name="40% - Accent6 2 5 2" xfId="2057" xr:uid="{00000000-0005-0000-0000-0000A6080000}"/>
    <cellStyle name="40% - Accent6 2 6" xfId="2058" xr:uid="{00000000-0005-0000-0000-0000A7080000}"/>
    <cellStyle name="40% - Accent6 2 6 2" xfId="2059" xr:uid="{00000000-0005-0000-0000-0000A8080000}"/>
    <cellStyle name="40% - Accent6 2 7" xfId="2060" xr:uid="{00000000-0005-0000-0000-0000A9080000}"/>
    <cellStyle name="40% - Accent6 2 7 2" xfId="2061" xr:uid="{00000000-0005-0000-0000-0000AA080000}"/>
    <cellStyle name="40% - Accent6 2 8" xfId="2062" xr:uid="{00000000-0005-0000-0000-0000AB080000}"/>
    <cellStyle name="40% - Accent6 2 8 2" xfId="2063" xr:uid="{00000000-0005-0000-0000-0000AC080000}"/>
    <cellStyle name="40% - Accent6 2 9" xfId="2064" xr:uid="{00000000-0005-0000-0000-0000AD080000}"/>
    <cellStyle name="40% - Accent6 2_5.Weekly" xfId="2065" xr:uid="{00000000-0005-0000-0000-0000AE080000}"/>
    <cellStyle name="40% - Accent6 3" xfId="2066" xr:uid="{00000000-0005-0000-0000-0000AF080000}"/>
    <cellStyle name="40% - Accent6 3 2" xfId="2067" xr:uid="{00000000-0005-0000-0000-0000B0080000}"/>
    <cellStyle name="40% - Accent6 3 2 2" xfId="2068" xr:uid="{00000000-0005-0000-0000-0000B1080000}"/>
    <cellStyle name="40% - Accent6 3 3" xfId="2069" xr:uid="{00000000-0005-0000-0000-0000B2080000}"/>
    <cellStyle name="40% - Accent6 3 3 2" xfId="2070" xr:uid="{00000000-0005-0000-0000-0000B3080000}"/>
    <cellStyle name="40% - Accent6 3 4" xfId="2071" xr:uid="{00000000-0005-0000-0000-0000B4080000}"/>
    <cellStyle name="40% - Accent6 3 4 2" xfId="2072" xr:uid="{00000000-0005-0000-0000-0000B5080000}"/>
    <cellStyle name="40% - Accent6 3 5" xfId="2073" xr:uid="{00000000-0005-0000-0000-0000B6080000}"/>
    <cellStyle name="40% - Accent6 3 5 2" xfId="2074" xr:uid="{00000000-0005-0000-0000-0000B7080000}"/>
    <cellStyle name="40% - Accent6 3 6" xfId="2075" xr:uid="{00000000-0005-0000-0000-0000B8080000}"/>
    <cellStyle name="40% - Accent6 3 6 2" xfId="2076" xr:uid="{00000000-0005-0000-0000-0000B9080000}"/>
    <cellStyle name="40% - Accent6 3 7" xfId="2077" xr:uid="{00000000-0005-0000-0000-0000BA080000}"/>
    <cellStyle name="40% - Accent6 3 7 2" xfId="2078" xr:uid="{00000000-0005-0000-0000-0000BB080000}"/>
    <cellStyle name="40% - Accent6 3 8" xfId="2079" xr:uid="{00000000-0005-0000-0000-0000BC080000}"/>
    <cellStyle name="40% - Accent6 3 8 2" xfId="2080" xr:uid="{00000000-0005-0000-0000-0000BD080000}"/>
    <cellStyle name="40% - Accent6 3 9" xfId="2081" xr:uid="{00000000-0005-0000-0000-0000BE080000}"/>
    <cellStyle name="40% - Accent6 3_Curva avance Adquisiciones - Nuevo formato" xfId="2082" xr:uid="{00000000-0005-0000-0000-0000BF080000}"/>
    <cellStyle name="40% - Accent6 4" xfId="2083" xr:uid="{00000000-0005-0000-0000-0000C0080000}"/>
    <cellStyle name="40% - Accent6 4 2" xfId="2084" xr:uid="{00000000-0005-0000-0000-0000C1080000}"/>
    <cellStyle name="40% - Accent6 5" xfId="2085" xr:uid="{00000000-0005-0000-0000-0000C2080000}"/>
    <cellStyle name="40% - Accent6 5 2" xfId="2086" xr:uid="{00000000-0005-0000-0000-0000C3080000}"/>
    <cellStyle name="40% - Accent6 6" xfId="2087" xr:uid="{00000000-0005-0000-0000-0000C4080000}"/>
    <cellStyle name="40% - Accent6 6 2" xfId="2088" xr:uid="{00000000-0005-0000-0000-0000C5080000}"/>
    <cellStyle name="40% - Accent6 7" xfId="2089" xr:uid="{00000000-0005-0000-0000-0000C6080000}"/>
    <cellStyle name="40% - Accent6 7 2" xfId="2090" xr:uid="{00000000-0005-0000-0000-0000C7080000}"/>
    <cellStyle name="40% - Accent6 8" xfId="2091" xr:uid="{00000000-0005-0000-0000-0000C8080000}"/>
    <cellStyle name="40% - Accent6 8 2" xfId="2092" xr:uid="{00000000-0005-0000-0000-0000C9080000}"/>
    <cellStyle name="40% - Accent6 9" xfId="2093" xr:uid="{00000000-0005-0000-0000-0000CA080000}"/>
    <cellStyle name="40% - Accent6 9 2" xfId="2094" xr:uid="{00000000-0005-0000-0000-0000CB080000}"/>
    <cellStyle name="40% - Cor1" xfId="45465" xr:uid="{00000000-0005-0000-0000-0000CC080000}"/>
    <cellStyle name="40% - Cor2" xfId="45466" xr:uid="{00000000-0005-0000-0000-0000CD080000}"/>
    <cellStyle name="40% - Cor3" xfId="45467" xr:uid="{00000000-0005-0000-0000-0000CE080000}"/>
    <cellStyle name="40% - Cor4" xfId="45468" xr:uid="{00000000-0005-0000-0000-0000CF080000}"/>
    <cellStyle name="40% - Cor5" xfId="45469" xr:uid="{00000000-0005-0000-0000-0000D0080000}"/>
    <cellStyle name="40% - Cor6" xfId="45470" xr:uid="{00000000-0005-0000-0000-0000D1080000}"/>
    <cellStyle name="40% - Ênfase1" xfId="45471" xr:uid="{00000000-0005-0000-0000-0000D2080000}"/>
    <cellStyle name="40% - Ênfase2" xfId="45472" xr:uid="{00000000-0005-0000-0000-0000D3080000}"/>
    <cellStyle name="40% - Ênfase3" xfId="45473" xr:uid="{00000000-0005-0000-0000-0000D4080000}"/>
    <cellStyle name="40% - Ênfase4" xfId="45474" xr:uid="{00000000-0005-0000-0000-0000D5080000}"/>
    <cellStyle name="40% - Ênfase5" xfId="45475" xr:uid="{00000000-0005-0000-0000-0000D6080000}"/>
    <cellStyle name="40% - Ênfase6" xfId="45476" xr:uid="{00000000-0005-0000-0000-0000D7080000}"/>
    <cellStyle name="40% - Énfasis1 10" xfId="2095" xr:uid="{00000000-0005-0000-0000-0000D8080000}"/>
    <cellStyle name="40% - Énfasis1 10 2" xfId="2096" xr:uid="{00000000-0005-0000-0000-0000D9080000}"/>
    <cellStyle name="40% - Énfasis1 11" xfId="2097" xr:uid="{00000000-0005-0000-0000-0000DA080000}"/>
    <cellStyle name="40% - Énfasis1 11 2" xfId="2098" xr:uid="{00000000-0005-0000-0000-0000DB080000}"/>
    <cellStyle name="40% - Énfasis1 12" xfId="2099" xr:uid="{00000000-0005-0000-0000-0000DC080000}"/>
    <cellStyle name="40% - Énfasis1 12 2" xfId="2100" xr:uid="{00000000-0005-0000-0000-0000DD080000}"/>
    <cellStyle name="40% - Énfasis1 12 3" xfId="2101" xr:uid="{00000000-0005-0000-0000-0000DE080000}"/>
    <cellStyle name="40% - Énfasis1 12 4" xfId="2102" xr:uid="{00000000-0005-0000-0000-0000DF080000}"/>
    <cellStyle name="40% - Énfasis1 12 5" xfId="2103" xr:uid="{00000000-0005-0000-0000-0000E0080000}"/>
    <cellStyle name="40% - Énfasis1 13" xfId="2104" xr:uid="{00000000-0005-0000-0000-0000E1080000}"/>
    <cellStyle name="40% - Énfasis1 13 2" xfId="2105" xr:uid="{00000000-0005-0000-0000-0000E2080000}"/>
    <cellStyle name="40% - Énfasis1 13 3" xfId="2106" xr:uid="{00000000-0005-0000-0000-0000E3080000}"/>
    <cellStyle name="40% - Énfasis1 13 4" xfId="2107" xr:uid="{00000000-0005-0000-0000-0000E4080000}"/>
    <cellStyle name="40% - Énfasis1 13 5" xfId="2108" xr:uid="{00000000-0005-0000-0000-0000E5080000}"/>
    <cellStyle name="40% - Énfasis1 14" xfId="2109" xr:uid="{00000000-0005-0000-0000-0000E6080000}"/>
    <cellStyle name="40% - Énfasis1 14 2" xfId="2110" xr:uid="{00000000-0005-0000-0000-0000E7080000}"/>
    <cellStyle name="40% - Énfasis1 14 3" xfId="2111" xr:uid="{00000000-0005-0000-0000-0000E8080000}"/>
    <cellStyle name="40% - Énfasis1 14 4" xfId="2112" xr:uid="{00000000-0005-0000-0000-0000E9080000}"/>
    <cellStyle name="40% - Énfasis1 14 5" xfId="2113" xr:uid="{00000000-0005-0000-0000-0000EA080000}"/>
    <cellStyle name="40% - Énfasis1 15" xfId="2114" xr:uid="{00000000-0005-0000-0000-0000EB080000}"/>
    <cellStyle name="40% - Énfasis1 15 2" xfId="2115" xr:uid="{00000000-0005-0000-0000-0000EC080000}"/>
    <cellStyle name="40% - Énfasis1 15 3" xfId="2116" xr:uid="{00000000-0005-0000-0000-0000ED080000}"/>
    <cellStyle name="40% - Énfasis1 15 4" xfId="2117" xr:uid="{00000000-0005-0000-0000-0000EE080000}"/>
    <cellStyle name="40% - Énfasis1 15 5" xfId="2118" xr:uid="{00000000-0005-0000-0000-0000EF080000}"/>
    <cellStyle name="40% - Énfasis1 16" xfId="2119" xr:uid="{00000000-0005-0000-0000-0000F0080000}"/>
    <cellStyle name="40% - Énfasis1 16 2" xfId="2120" xr:uid="{00000000-0005-0000-0000-0000F1080000}"/>
    <cellStyle name="40% - Énfasis1 16 3" xfId="2121" xr:uid="{00000000-0005-0000-0000-0000F2080000}"/>
    <cellStyle name="40% - Énfasis1 16 4" xfId="2122" xr:uid="{00000000-0005-0000-0000-0000F3080000}"/>
    <cellStyle name="40% - Énfasis1 16 5" xfId="2123" xr:uid="{00000000-0005-0000-0000-0000F4080000}"/>
    <cellStyle name="40% - Énfasis1 17" xfId="2124" xr:uid="{00000000-0005-0000-0000-0000F5080000}"/>
    <cellStyle name="40% - Énfasis1 17 2" xfId="2125" xr:uid="{00000000-0005-0000-0000-0000F6080000}"/>
    <cellStyle name="40% - Énfasis1 17 3" xfId="2126" xr:uid="{00000000-0005-0000-0000-0000F7080000}"/>
    <cellStyle name="40% - Énfasis1 17 4" xfId="2127" xr:uid="{00000000-0005-0000-0000-0000F8080000}"/>
    <cellStyle name="40% - Énfasis1 17 5" xfId="2128" xr:uid="{00000000-0005-0000-0000-0000F9080000}"/>
    <cellStyle name="40% - Énfasis1 18" xfId="2129" xr:uid="{00000000-0005-0000-0000-0000FA080000}"/>
    <cellStyle name="40% - Énfasis1 18 2" xfId="2130" xr:uid="{00000000-0005-0000-0000-0000FB080000}"/>
    <cellStyle name="40% - Énfasis1 19" xfId="2131" xr:uid="{00000000-0005-0000-0000-0000FC080000}"/>
    <cellStyle name="40% - Énfasis1 19 2" xfId="2132" xr:uid="{00000000-0005-0000-0000-0000FD080000}"/>
    <cellStyle name="40% - Énfasis1 2" xfId="2133" xr:uid="{00000000-0005-0000-0000-0000FE080000}"/>
    <cellStyle name="40% - Énfasis1 2 10" xfId="2134" xr:uid="{00000000-0005-0000-0000-0000FF080000}"/>
    <cellStyle name="40% - Énfasis1 2 10 2" xfId="2135" xr:uid="{00000000-0005-0000-0000-000000090000}"/>
    <cellStyle name="40% - Énfasis1 2 11" xfId="2136" xr:uid="{00000000-0005-0000-0000-000001090000}"/>
    <cellStyle name="40% - Énfasis1 2 11 2" xfId="2137" xr:uid="{00000000-0005-0000-0000-000002090000}"/>
    <cellStyle name="40% - Énfasis1 2 12" xfId="2138" xr:uid="{00000000-0005-0000-0000-000003090000}"/>
    <cellStyle name="40% - Énfasis1 2 12 2" xfId="2139" xr:uid="{00000000-0005-0000-0000-000004090000}"/>
    <cellStyle name="40% - Énfasis1 2 13" xfId="2140" xr:uid="{00000000-0005-0000-0000-000005090000}"/>
    <cellStyle name="40% - Énfasis1 2 13 2" xfId="2141" xr:uid="{00000000-0005-0000-0000-000006090000}"/>
    <cellStyle name="40% - Énfasis1 2 14" xfId="2142" xr:uid="{00000000-0005-0000-0000-000007090000}"/>
    <cellStyle name="40% - Énfasis1 2 14 2" xfId="2143" xr:uid="{00000000-0005-0000-0000-000008090000}"/>
    <cellStyle name="40% - Énfasis1 2 15" xfId="2144" xr:uid="{00000000-0005-0000-0000-000009090000}"/>
    <cellStyle name="40% - Énfasis1 2 15 2" xfId="2145" xr:uid="{00000000-0005-0000-0000-00000A090000}"/>
    <cellStyle name="40% - Énfasis1 2 16" xfId="2146" xr:uid="{00000000-0005-0000-0000-00000B090000}"/>
    <cellStyle name="40% - Énfasis1 2 16 2" xfId="2147" xr:uid="{00000000-0005-0000-0000-00000C090000}"/>
    <cellStyle name="40% - Énfasis1 2 17" xfId="2148" xr:uid="{00000000-0005-0000-0000-00000D090000}"/>
    <cellStyle name="40% - Énfasis1 2 17 2" xfId="2149" xr:uid="{00000000-0005-0000-0000-00000E090000}"/>
    <cellStyle name="40% - Énfasis1 2 18" xfId="2150" xr:uid="{00000000-0005-0000-0000-00000F090000}"/>
    <cellStyle name="40% - Énfasis1 2 18 2" xfId="2151" xr:uid="{00000000-0005-0000-0000-000010090000}"/>
    <cellStyle name="40% - Énfasis1 2 19" xfId="2152" xr:uid="{00000000-0005-0000-0000-000011090000}"/>
    <cellStyle name="40% - Énfasis1 2 19 2" xfId="2153" xr:uid="{00000000-0005-0000-0000-000012090000}"/>
    <cellStyle name="40% - Énfasis1 2 2" xfId="2154" xr:uid="{00000000-0005-0000-0000-000013090000}"/>
    <cellStyle name="40% - Énfasis1 2 2 2" xfId="2155" xr:uid="{00000000-0005-0000-0000-000014090000}"/>
    <cellStyle name="40% - Énfasis1 2 2 2 2" xfId="2156" xr:uid="{00000000-0005-0000-0000-000015090000}"/>
    <cellStyle name="40% - Énfasis1 2 2 2 3" xfId="2157" xr:uid="{00000000-0005-0000-0000-000016090000}"/>
    <cellStyle name="40% - Énfasis1 2 2 2 4" xfId="2158" xr:uid="{00000000-0005-0000-0000-000017090000}"/>
    <cellStyle name="40% - Énfasis1 2 2 3" xfId="2159" xr:uid="{00000000-0005-0000-0000-000018090000}"/>
    <cellStyle name="40% - Énfasis1 2 2 3 2" xfId="2160" xr:uid="{00000000-0005-0000-0000-000019090000}"/>
    <cellStyle name="40% - Énfasis1 2 2 4" xfId="2161" xr:uid="{00000000-0005-0000-0000-00001A090000}"/>
    <cellStyle name="40% - Énfasis1 2 2 4 2" xfId="2162" xr:uid="{00000000-0005-0000-0000-00001B090000}"/>
    <cellStyle name="40% - Énfasis1 2 2 5" xfId="2163" xr:uid="{00000000-0005-0000-0000-00001C090000}"/>
    <cellStyle name="40% - Énfasis1 2 2 5 2" xfId="2164" xr:uid="{00000000-0005-0000-0000-00001D090000}"/>
    <cellStyle name="40% - Énfasis1 2 2 6" xfId="2165" xr:uid="{00000000-0005-0000-0000-00001E090000}"/>
    <cellStyle name="40% - Énfasis1 2 2 6 2" xfId="2166" xr:uid="{00000000-0005-0000-0000-00001F090000}"/>
    <cellStyle name="40% - Énfasis1 2 2 7" xfId="2167" xr:uid="{00000000-0005-0000-0000-000020090000}"/>
    <cellStyle name="40% - Énfasis1 2 2 7 2" xfId="2168" xr:uid="{00000000-0005-0000-0000-000021090000}"/>
    <cellStyle name="40% - Énfasis1 2 2 8" xfId="2169" xr:uid="{00000000-0005-0000-0000-000022090000}"/>
    <cellStyle name="40% - Énfasis1 2 2 8 2" xfId="2170" xr:uid="{00000000-0005-0000-0000-000023090000}"/>
    <cellStyle name="40% - Énfasis1 2 2 9" xfId="2171" xr:uid="{00000000-0005-0000-0000-000024090000}"/>
    <cellStyle name="40% - Énfasis1 2 2_Curva avance Adquisiciones - Nuevo formato" xfId="2172" xr:uid="{00000000-0005-0000-0000-000025090000}"/>
    <cellStyle name="40% - Énfasis1 2 20" xfId="2173" xr:uid="{00000000-0005-0000-0000-000026090000}"/>
    <cellStyle name="40% - Énfasis1 2 20 2" xfId="2174" xr:uid="{00000000-0005-0000-0000-000027090000}"/>
    <cellStyle name="40% - Énfasis1 2 21" xfId="2175" xr:uid="{00000000-0005-0000-0000-000028090000}"/>
    <cellStyle name="40% - Énfasis1 2 21 2" xfId="2176" xr:uid="{00000000-0005-0000-0000-000029090000}"/>
    <cellStyle name="40% - Énfasis1 2 22" xfId="2177" xr:uid="{00000000-0005-0000-0000-00002A090000}"/>
    <cellStyle name="40% - Énfasis1 2 22 2" xfId="2178" xr:uid="{00000000-0005-0000-0000-00002B090000}"/>
    <cellStyle name="40% - Énfasis1 2 23" xfId="2179" xr:uid="{00000000-0005-0000-0000-00002C090000}"/>
    <cellStyle name="40% - Énfasis1 2 23 2" xfId="2180" xr:uid="{00000000-0005-0000-0000-00002D090000}"/>
    <cellStyle name="40% - Énfasis1 2 24" xfId="2181" xr:uid="{00000000-0005-0000-0000-00002E090000}"/>
    <cellStyle name="40% - Énfasis1 2 24 2" xfId="2182" xr:uid="{00000000-0005-0000-0000-00002F090000}"/>
    <cellStyle name="40% - Énfasis1 2 25" xfId="2183" xr:uid="{00000000-0005-0000-0000-000030090000}"/>
    <cellStyle name="40% - Énfasis1 2 25 2" xfId="2184" xr:uid="{00000000-0005-0000-0000-000031090000}"/>
    <cellStyle name="40% - Énfasis1 2 26" xfId="2185" xr:uid="{00000000-0005-0000-0000-000032090000}"/>
    <cellStyle name="40% - Énfasis1 2 27" xfId="2186" xr:uid="{00000000-0005-0000-0000-000033090000}"/>
    <cellStyle name="40% - Énfasis1 2 28" xfId="2187" xr:uid="{00000000-0005-0000-0000-000034090000}"/>
    <cellStyle name="40% - Énfasis1 2 29" xfId="2188" xr:uid="{00000000-0005-0000-0000-000035090000}"/>
    <cellStyle name="40% - Énfasis1 2 3" xfId="2189" xr:uid="{00000000-0005-0000-0000-000036090000}"/>
    <cellStyle name="40% - Énfasis1 2 3 2" xfId="2190" xr:uid="{00000000-0005-0000-0000-000037090000}"/>
    <cellStyle name="40% - Énfasis1 2 3 2 2" xfId="2191" xr:uid="{00000000-0005-0000-0000-000038090000}"/>
    <cellStyle name="40% - Énfasis1 2 3 3" xfId="2192" xr:uid="{00000000-0005-0000-0000-000039090000}"/>
    <cellStyle name="40% - Énfasis1 2 3 3 2" xfId="2193" xr:uid="{00000000-0005-0000-0000-00003A090000}"/>
    <cellStyle name="40% - Énfasis1 2 3 4" xfId="2194" xr:uid="{00000000-0005-0000-0000-00003B090000}"/>
    <cellStyle name="40% - Énfasis1 2 3 4 2" xfId="2195" xr:uid="{00000000-0005-0000-0000-00003C090000}"/>
    <cellStyle name="40% - Énfasis1 2 3 5" xfId="2196" xr:uid="{00000000-0005-0000-0000-00003D090000}"/>
    <cellStyle name="40% - Énfasis1 2 3 5 2" xfId="2197" xr:uid="{00000000-0005-0000-0000-00003E090000}"/>
    <cellStyle name="40% - Énfasis1 2 3 6" xfId="2198" xr:uid="{00000000-0005-0000-0000-00003F090000}"/>
    <cellStyle name="40% - Énfasis1 2 3 6 2" xfId="2199" xr:uid="{00000000-0005-0000-0000-000040090000}"/>
    <cellStyle name="40% - Énfasis1 2 3 7" xfId="2200" xr:uid="{00000000-0005-0000-0000-000041090000}"/>
    <cellStyle name="40% - Énfasis1 2 3 7 2" xfId="2201" xr:uid="{00000000-0005-0000-0000-000042090000}"/>
    <cellStyle name="40% - Énfasis1 2 3 8" xfId="2202" xr:uid="{00000000-0005-0000-0000-000043090000}"/>
    <cellStyle name="40% - Énfasis1 2 3 8 2" xfId="2203" xr:uid="{00000000-0005-0000-0000-000044090000}"/>
    <cellStyle name="40% - Énfasis1 2 3 9" xfId="2204" xr:uid="{00000000-0005-0000-0000-000045090000}"/>
    <cellStyle name="40% - Énfasis1 2 3_Curva avance Adquisiciones - Nuevo formato" xfId="2205" xr:uid="{00000000-0005-0000-0000-000046090000}"/>
    <cellStyle name="40% - Énfasis1 2 30" xfId="2206" xr:uid="{00000000-0005-0000-0000-000047090000}"/>
    <cellStyle name="40% - Énfasis1 2 31" xfId="2207" xr:uid="{00000000-0005-0000-0000-000048090000}"/>
    <cellStyle name="40% - Énfasis1 2 32" xfId="2208" xr:uid="{00000000-0005-0000-0000-000049090000}"/>
    <cellStyle name="40% - Énfasis1 2 33" xfId="2209" xr:uid="{00000000-0005-0000-0000-00004A090000}"/>
    <cellStyle name="40% - Énfasis1 2 34" xfId="2210" xr:uid="{00000000-0005-0000-0000-00004B090000}"/>
    <cellStyle name="40% - Énfasis1 2 35" xfId="2211" xr:uid="{00000000-0005-0000-0000-00004C090000}"/>
    <cellStyle name="40% - Énfasis1 2 36" xfId="2212" xr:uid="{00000000-0005-0000-0000-00004D090000}"/>
    <cellStyle name="40% - Énfasis1 2 37" xfId="2213" xr:uid="{00000000-0005-0000-0000-00004E090000}"/>
    <cellStyle name="40% - Énfasis1 2 38" xfId="2214" xr:uid="{00000000-0005-0000-0000-00004F090000}"/>
    <cellStyle name="40% - Énfasis1 2 39" xfId="2215" xr:uid="{00000000-0005-0000-0000-000050090000}"/>
    <cellStyle name="40% - Énfasis1 2 4" xfId="2216" xr:uid="{00000000-0005-0000-0000-000051090000}"/>
    <cellStyle name="40% - Énfasis1 2 4 2" xfId="2217" xr:uid="{00000000-0005-0000-0000-000052090000}"/>
    <cellStyle name="40% - Énfasis1 2 40" xfId="2218" xr:uid="{00000000-0005-0000-0000-000053090000}"/>
    <cellStyle name="40% - Énfasis1 2 41" xfId="2219" xr:uid="{00000000-0005-0000-0000-000054090000}"/>
    <cellStyle name="40% - Énfasis1 2 42" xfId="2220" xr:uid="{00000000-0005-0000-0000-000055090000}"/>
    <cellStyle name="40% - Énfasis1 2 43" xfId="2221" xr:uid="{00000000-0005-0000-0000-000056090000}"/>
    <cellStyle name="40% - Énfasis1 2 5" xfId="2222" xr:uid="{00000000-0005-0000-0000-000057090000}"/>
    <cellStyle name="40% - Énfasis1 2 5 2" xfId="2223" xr:uid="{00000000-0005-0000-0000-000058090000}"/>
    <cellStyle name="40% - Énfasis1 2 6" xfId="2224" xr:uid="{00000000-0005-0000-0000-000059090000}"/>
    <cellStyle name="40% - Énfasis1 2 6 2" xfId="2225" xr:uid="{00000000-0005-0000-0000-00005A090000}"/>
    <cellStyle name="40% - Énfasis1 2 7" xfId="2226" xr:uid="{00000000-0005-0000-0000-00005B090000}"/>
    <cellStyle name="40% - Énfasis1 2 7 2" xfId="2227" xr:uid="{00000000-0005-0000-0000-00005C090000}"/>
    <cellStyle name="40% - Énfasis1 2 8" xfId="2228" xr:uid="{00000000-0005-0000-0000-00005D090000}"/>
    <cellStyle name="40% - Énfasis1 2 8 2" xfId="2229" xr:uid="{00000000-0005-0000-0000-00005E090000}"/>
    <cellStyle name="40% - Énfasis1 2 9" xfId="2230" xr:uid="{00000000-0005-0000-0000-00005F090000}"/>
    <cellStyle name="40% - Énfasis1 2 9 2" xfId="2231" xr:uid="{00000000-0005-0000-0000-000060090000}"/>
    <cellStyle name="40% - Énfasis1 2_5.Weekly" xfId="2232" xr:uid="{00000000-0005-0000-0000-000061090000}"/>
    <cellStyle name="40% - Énfasis1 20" xfId="2233" xr:uid="{00000000-0005-0000-0000-000062090000}"/>
    <cellStyle name="40% - Énfasis1 20 2" xfId="2234" xr:uid="{00000000-0005-0000-0000-000063090000}"/>
    <cellStyle name="40% - Énfasis1 21" xfId="2235" xr:uid="{00000000-0005-0000-0000-000064090000}"/>
    <cellStyle name="40% - Énfasis1 21 2" xfId="2236" xr:uid="{00000000-0005-0000-0000-000065090000}"/>
    <cellStyle name="40% - Énfasis1 21 3" xfId="2237" xr:uid="{00000000-0005-0000-0000-000066090000}"/>
    <cellStyle name="40% - Énfasis1 21 4" xfId="2238" xr:uid="{00000000-0005-0000-0000-000067090000}"/>
    <cellStyle name="40% - Énfasis1 21 5" xfId="2239" xr:uid="{00000000-0005-0000-0000-000068090000}"/>
    <cellStyle name="40% - Énfasis1 22" xfId="2240" xr:uid="{00000000-0005-0000-0000-000069090000}"/>
    <cellStyle name="40% - Énfasis1 22 2" xfId="2241" xr:uid="{00000000-0005-0000-0000-00006A090000}"/>
    <cellStyle name="40% - Énfasis1 23" xfId="2242" xr:uid="{00000000-0005-0000-0000-00006B090000}"/>
    <cellStyle name="40% - Énfasis1 23 2" xfId="2243" xr:uid="{00000000-0005-0000-0000-00006C090000}"/>
    <cellStyle name="40% - Énfasis1 24" xfId="2244" xr:uid="{00000000-0005-0000-0000-00006D090000}"/>
    <cellStyle name="40% - Énfasis1 24 2" xfId="2245" xr:uid="{00000000-0005-0000-0000-00006E090000}"/>
    <cellStyle name="40% - Énfasis1 25" xfId="2246" xr:uid="{00000000-0005-0000-0000-00006F090000}"/>
    <cellStyle name="40% - Énfasis1 26" xfId="2247" xr:uid="{00000000-0005-0000-0000-000070090000}"/>
    <cellStyle name="40% - Énfasis1 26 2" xfId="2248" xr:uid="{00000000-0005-0000-0000-000071090000}"/>
    <cellStyle name="40% - Énfasis1 26 2 2" xfId="2249" xr:uid="{00000000-0005-0000-0000-000072090000}"/>
    <cellStyle name="40% - Énfasis1 26 2 2 2" xfId="2250" xr:uid="{00000000-0005-0000-0000-000073090000}"/>
    <cellStyle name="40% - Énfasis1 26 2 3" xfId="2251" xr:uid="{00000000-0005-0000-0000-000074090000}"/>
    <cellStyle name="40% - Énfasis1 26 3" xfId="2252" xr:uid="{00000000-0005-0000-0000-000075090000}"/>
    <cellStyle name="40% - Énfasis1 26 3 2" xfId="2253" xr:uid="{00000000-0005-0000-0000-000076090000}"/>
    <cellStyle name="40% - Énfasis1 26 4" xfId="2254" xr:uid="{00000000-0005-0000-0000-000077090000}"/>
    <cellStyle name="40% - Énfasis1 27" xfId="2255" xr:uid="{00000000-0005-0000-0000-000078090000}"/>
    <cellStyle name="40% - Énfasis1 27 2" xfId="2256" xr:uid="{00000000-0005-0000-0000-000079090000}"/>
    <cellStyle name="40% - Énfasis1 27 2 2" xfId="2257" xr:uid="{00000000-0005-0000-0000-00007A090000}"/>
    <cellStyle name="40% - Énfasis1 27 2 2 2" xfId="2258" xr:uid="{00000000-0005-0000-0000-00007B090000}"/>
    <cellStyle name="40% - Énfasis1 27 2 3" xfId="2259" xr:uid="{00000000-0005-0000-0000-00007C090000}"/>
    <cellStyle name="40% - Énfasis1 27 3" xfId="2260" xr:uid="{00000000-0005-0000-0000-00007D090000}"/>
    <cellStyle name="40% - Énfasis1 27 3 2" xfId="2261" xr:uid="{00000000-0005-0000-0000-00007E090000}"/>
    <cellStyle name="40% - Énfasis1 27 4" xfId="2262" xr:uid="{00000000-0005-0000-0000-00007F090000}"/>
    <cellStyle name="40% - Énfasis1 28" xfId="2263" xr:uid="{00000000-0005-0000-0000-000080090000}"/>
    <cellStyle name="40% - Énfasis1 28 2" xfId="2264" xr:uid="{00000000-0005-0000-0000-000081090000}"/>
    <cellStyle name="40% - Énfasis1 28 2 2" xfId="2265" xr:uid="{00000000-0005-0000-0000-000082090000}"/>
    <cellStyle name="40% - Énfasis1 28 2 2 2" xfId="2266" xr:uid="{00000000-0005-0000-0000-000083090000}"/>
    <cellStyle name="40% - Énfasis1 28 2 3" xfId="2267" xr:uid="{00000000-0005-0000-0000-000084090000}"/>
    <cellStyle name="40% - Énfasis1 28 3" xfId="2268" xr:uid="{00000000-0005-0000-0000-000085090000}"/>
    <cellStyle name="40% - Énfasis1 28 3 2" xfId="2269" xr:uid="{00000000-0005-0000-0000-000086090000}"/>
    <cellStyle name="40% - Énfasis1 28 4" xfId="2270" xr:uid="{00000000-0005-0000-0000-000087090000}"/>
    <cellStyle name="40% - Énfasis1 29" xfId="2271" xr:uid="{00000000-0005-0000-0000-000088090000}"/>
    <cellStyle name="40% - Énfasis1 29 2" xfId="2272" xr:uid="{00000000-0005-0000-0000-000089090000}"/>
    <cellStyle name="40% - Énfasis1 29 2 2" xfId="2273" xr:uid="{00000000-0005-0000-0000-00008A090000}"/>
    <cellStyle name="40% - Énfasis1 29 2 2 2" xfId="2274" xr:uid="{00000000-0005-0000-0000-00008B090000}"/>
    <cellStyle name="40% - Énfasis1 29 2 3" xfId="2275" xr:uid="{00000000-0005-0000-0000-00008C090000}"/>
    <cellStyle name="40% - Énfasis1 29 3" xfId="2276" xr:uid="{00000000-0005-0000-0000-00008D090000}"/>
    <cellStyle name="40% - Énfasis1 29 3 2" xfId="2277" xr:uid="{00000000-0005-0000-0000-00008E090000}"/>
    <cellStyle name="40% - Énfasis1 29 4" xfId="2278" xr:uid="{00000000-0005-0000-0000-00008F090000}"/>
    <cellStyle name="40% - Énfasis1 3" xfId="2279" xr:uid="{00000000-0005-0000-0000-000090090000}"/>
    <cellStyle name="40% - Énfasis1 3 2" xfId="2280" xr:uid="{00000000-0005-0000-0000-000091090000}"/>
    <cellStyle name="40% - Énfasis1 3 3" xfId="2281" xr:uid="{00000000-0005-0000-0000-000092090000}"/>
    <cellStyle name="40% - Énfasis1 3 4" xfId="2282" xr:uid="{00000000-0005-0000-0000-000093090000}"/>
    <cellStyle name="40% - Énfasis1 3 5" xfId="2283" xr:uid="{00000000-0005-0000-0000-000094090000}"/>
    <cellStyle name="40% - Énfasis1 3_CONSOLIDADO" xfId="2284" xr:uid="{00000000-0005-0000-0000-000095090000}"/>
    <cellStyle name="40% - Énfasis1 30" xfId="2285" xr:uid="{00000000-0005-0000-0000-000096090000}"/>
    <cellStyle name="40% - Énfasis1 30 2" xfId="2286" xr:uid="{00000000-0005-0000-0000-000097090000}"/>
    <cellStyle name="40% - Énfasis1 30 2 2" xfId="2287" xr:uid="{00000000-0005-0000-0000-000098090000}"/>
    <cellStyle name="40% - Énfasis1 30 2 2 2" xfId="2288" xr:uid="{00000000-0005-0000-0000-000099090000}"/>
    <cellStyle name="40% - Énfasis1 30 2 3" xfId="2289" xr:uid="{00000000-0005-0000-0000-00009A090000}"/>
    <cellStyle name="40% - Énfasis1 30 3" xfId="2290" xr:uid="{00000000-0005-0000-0000-00009B090000}"/>
    <cellStyle name="40% - Énfasis1 30 3 2" xfId="2291" xr:uid="{00000000-0005-0000-0000-00009C090000}"/>
    <cellStyle name="40% - Énfasis1 30 4" xfId="2292" xr:uid="{00000000-0005-0000-0000-00009D090000}"/>
    <cellStyle name="40% - Énfasis1 31" xfId="2293" xr:uid="{00000000-0005-0000-0000-00009E090000}"/>
    <cellStyle name="40% - Énfasis1 31 2" xfId="2294" xr:uid="{00000000-0005-0000-0000-00009F090000}"/>
    <cellStyle name="40% - Énfasis1 31 2 2" xfId="2295" xr:uid="{00000000-0005-0000-0000-0000A0090000}"/>
    <cellStyle name="40% - Énfasis1 31 2 2 2" xfId="2296" xr:uid="{00000000-0005-0000-0000-0000A1090000}"/>
    <cellStyle name="40% - Énfasis1 31 2 3" xfId="2297" xr:uid="{00000000-0005-0000-0000-0000A2090000}"/>
    <cellStyle name="40% - Énfasis1 31 3" xfId="2298" xr:uid="{00000000-0005-0000-0000-0000A3090000}"/>
    <cellStyle name="40% - Énfasis1 31 3 2" xfId="2299" xr:uid="{00000000-0005-0000-0000-0000A4090000}"/>
    <cellStyle name="40% - Énfasis1 31 4" xfId="2300" xr:uid="{00000000-0005-0000-0000-0000A5090000}"/>
    <cellStyle name="40% - Énfasis1 32" xfId="2301" xr:uid="{00000000-0005-0000-0000-0000A6090000}"/>
    <cellStyle name="40% - Énfasis1 32 2" xfId="2302" xr:uid="{00000000-0005-0000-0000-0000A7090000}"/>
    <cellStyle name="40% - Énfasis1 32 2 2" xfId="2303" xr:uid="{00000000-0005-0000-0000-0000A8090000}"/>
    <cellStyle name="40% - Énfasis1 32 2 2 2" xfId="2304" xr:uid="{00000000-0005-0000-0000-0000A9090000}"/>
    <cellStyle name="40% - Énfasis1 32 2 3" xfId="2305" xr:uid="{00000000-0005-0000-0000-0000AA090000}"/>
    <cellStyle name="40% - Énfasis1 32 3" xfId="2306" xr:uid="{00000000-0005-0000-0000-0000AB090000}"/>
    <cellStyle name="40% - Énfasis1 32 3 2" xfId="2307" xr:uid="{00000000-0005-0000-0000-0000AC090000}"/>
    <cellStyle name="40% - Énfasis1 32 4" xfId="2308" xr:uid="{00000000-0005-0000-0000-0000AD090000}"/>
    <cellStyle name="40% - Énfasis1 33" xfId="2309" xr:uid="{00000000-0005-0000-0000-0000AE090000}"/>
    <cellStyle name="40% - Énfasis1 33 2" xfId="2310" xr:uid="{00000000-0005-0000-0000-0000AF090000}"/>
    <cellStyle name="40% - Énfasis1 33 2 2" xfId="2311" xr:uid="{00000000-0005-0000-0000-0000B0090000}"/>
    <cellStyle name="40% - Énfasis1 33 2 2 2" xfId="2312" xr:uid="{00000000-0005-0000-0000-0000B1090000}"/>
    <cellStyle name="40% - Énfasis1 33 2 3" xfId="2313" xr:uid="{00000000-0005-0000-0000-0000B2090000}"/>
    <cellStyle name="40% - Énfasis1 33 3" xfId="2314" xr:uid="{00000000-0005-0000-0000-0000B3090000}"/>
    <cellStyle name="40% - Énfasis1 33 3 2" xfId="2315" xr:uid="{00000000-0005-0000-0000-0000B4090000}"/>
    <cellStyle name="40% - Énfasis1 33 4" xfId="2316" xr:uid="{00000000-0005-0000-0000-0000B5090000}"/>
    <cellStyle name="40% - Énfasis1 34" xfId="2317" xr:uid="{00000000-0005-0000-0000-0000B6090000}"/>
    <cellStyle name="40% - Énfasis1 34 2" xfId="2318" xr:uid="{00000000-0005-0000-0000-0000B7090000}"/>
    <cellStyle name="40% - Énfasis1 34 2 2" xfId="2319" xr:uid="{00000000-0005-0000-0000-0000B8090000}"/>
    <cellStyle name="40% - Énfasis1 34 2 2 2" xfId="2320" xr:uid="{00000000-0005-0000-0000-0000B9090000}"/>
    <cellStyle name="40% - Énfasis1 34 2 3" xfId="2321" xr:uid="{00000000-0005-0000-0000-0000BA090000}"/>
    <cellStyle name="40% - Énfasis1 34 3" xfId="2322" xr:uid="{00000000-0005-0000-0000-0000BB090000}"/>
    <cellStyle name="40% - Énfasis1 34 3 2" xfId="2323" xr:uid="{00000000-0005-0000-0000-0000BC090000}"/>
    <cellStyle name="40% - Énfasis1 34 4" xfId="2324" xr:uid="{00000000-0005-0000-0000-0000BD090000}"/>
    <cellStyle name="40% - Énfasis1 35" xfId="2325" xr:uid="{00000000-0005-0000-0000-0000BE090000}"/>
    <cellStyle name="40% - Énfasis1 35 2" xfId="2326" xr:uid="{00000000-0005-0000-0000-0000BF090000}"/>
    <cellStyle name="40% - Énfasis1 35 2 2" xfId="2327" xr:uid="{00000000-0005-0000-0000-0000C0090000}"/>
    <cellStyle name="40% - Énfasis1 35 2 2 2" xfId="2328" xr:uid="{00000000-0005-0000-0000-0000C1090000}"/>
    <cellStyle name="40% - Énfasis1 35 2 3" xfId="2329" xr:uid="{00000000-0005-0000-0000-0000C2090000}"/>
    <cellStyle name="40% - Énfasis1 35 3" xfId="2330" xr:uid="{00000000-0005-0000-0000-0000C3090000}"/>
    <cellStyle name="40% - Énfasis1 35 3 2" xfId="2331" xr:uid="{00000000-0005-0000-0000-0000C4090000}"/>
    <cellStyle name="40% - Énfasis1 35 4" xfId="2332" xr:uid="{00000000-0005-0000-0000-0000C5090000}"/>
    <cellStyle name="40% - Énfasis1 36" xfId="2333" xr:uid="{00000000-0005-0000-0000-0000C6090000}"/>
    <cellStyle name="40% - Énfasis1 36 2" xfId="2334" xr:uid="{00000000-0005-0000-0000-0000C7090000}"/>
    <cellStyle name="40% - Énfasis1 36 2 2" xfId="2335" xr:uid="{00000000-0005-0000-0000-0000C8090000}"/>
    <cellStyle name="40% - Énfasis1 36 2 2 2" xfId="2336" xr:uid="{00000000-0005-0000-0000-0000C9090000}"/>
    <cellStyle name="40% - Énfasis1 36 2 3" xfId="2337" xr:uid="{00000000-0005-0000-0000-0000CA090000}"/>
    <cellStyle name="40% - Énfasis1 36 3" xfId="2338" xr:uid="{00000000-0005-0000-0000-0000CB090000}"/>
    <cellStyle name="40% - Énfasis1 36 3 2" xfId="2339" xr:uid="{00000000-0005-0000-0000-0000CC090000}"/>
    <cellStyle name="40% - Énfasis1 36 4" xfId="2340" xr:uid="{00000000-0005-0000-0000-0000CD090000}"/>
    <cellStyle name="40% - Énfasis1 37" xfId="2341" xr:uid="{00000000-0005-0000-0000-0000CE090000}"/>
    <cellStyle name="40% - Énfasis1 37 2" xfId="2342" xr:uid="{00000000-0005-0000-0000-0000CF090000}"/>
    <cellStyle name="40% - Énfasis1 37 2 2" xfId="2343" xr:uid="{00000000-0005-0000-0000-0000D0090000}"/>
    <cellStyle name="40% - Énfasis1 37 2 2 2" xfId="2344" xr:uid="{00000000-0005-0000-0000-0000D1090000}"/>
    <cellStyle name="40% - Énfasis1 37 2 3" xfId="2345" xr:uid="{00000000-0005-0000-0000-0000D2090000}"/>
    <cellStyle name="40% - Énfasis1 37 3" xfId="2346" xr:uid="{00000000-0005-0000-0000-0000D3090000}"/>
    <cellStyle name="40% - Énfasis1 37 3 2" xfId="2347" xr:uid="{00000000-0005-0000-0000-0000D4090000}"/>
    <cellStyle name="40% - Énfasis1 37 4" xfId="2348" xr:uid="{00000000-0005-0000-0000-0000D5090000}"/>
    <cellStyle name="40% - Énfasis1 38" xfId="2349" xr:uid="{00000000-0005-0000-0000-0000D6090000}"/>
    <cellStyle name="40% - Énfasis1 38 2" xfId="2350" xr:uid="{00000000-0005-0000-0000-0000D7090000}"/>
    <cellStyle name="40% - Énfasis1 38 2 2" xfId="2351" xr:uid="{00000000-0005-0000-0000-0000D8090000}"/>
    <cellStyle name="40% - Énfasis1 38 2 2 2" xfId="2352" xr:uid="{00000000-0005-0000-0000-0000D9090000}"/>
    <cellStyle name="40% - Énfasis1 38 2 3" xfId="2353" xr:uid="{00000000-0005-0000-0000-0000DA090000}"/>
    <cellStyle name="40% - Énfasis1 38 3" xfId="2354" xr:uid="{00000000-0005-0000-0000-0000DB090000}"/>
    <cellStyle name="40% - Énfasis1 38 3 2" xfId="2355" xr:uid="{00000000-0005-0000-0000-0000DC090000}"/>
    <cellStyle name="40% - Énfasis1 38 4" xfId="2356" xr:uid="{00000000-0005-0000-0000-0000DD090000}"/>
    <cellStyle name="40% - Énfasis1 39" xfId="2357" xr:uid="{00000000-0005-0000-0000-0000DE090000}"/>
    <cellStyle name="40% - Énfasis1 39 2" xfId="2358" xr:uid="{00000000-0005-0000-0000-0000DF090000}"/>
    <cellStyle name="40% - Énfasis1 39 2 2" xfId="2359" xr:uid="{00000000-0005-0000-0000-0000E0090000}"/>
    <cellStyle name="40% - Énfasis1 39 2 2 2" xfId="2360" xr:uid="{00000000-0005-0000-0000-0000E1090000}"/>
    <cellStyle name="40% - Énfasis1 39 2 3" xfId="2361" xr:uid="{00000000-0005-0000-0000-0000E2090000}"/>
    <cellStyle name="40% - Énfasis1 39 3" xfId="2362" xr:uid="{00000000-0005-0000-0000-0000E3090000}"/>
    <cellStyle name="40% - Énfasis1 39 3 2" xfId="2363" xr:uid="{00000000-0005-0000-0000-0000E4090000}"/>
    <cellStyle name="40% - Énfasis1 39 4" xfId="2364" xr:uid="{00000000-0005-0000-0000-0000E5090000}"/>
    <cellStyle name="40% - Énfasis1 4" xfId="2365" xr:uid="{00000000-0005-0000-0000-0000E6090000}"/>
    <cellStyle name="40% - Énfasis1 4 2" xfId="2366" xr:uid="{00000000-0005-0000-0000-0000E7090000}"/>
    <cellStyle name="40% - Énfasis1 40" xfId="2367" xr:uid="{00000000-0005-0000-0000-0000E8090000}"/>
    <cellStyle name="40% - Énfasis1 40 2" xfId="2368" xr:uid="{00000000-0005-0000-0000-0000E9090000}"/>
    <cellStyle name="40% - Énfasis1 40 2 2" xfId="2369" xr:uid="{00000000-0005-0000-0000-0000EA090000}"/>
    <cellStyle name="40% - Énfasis1 40 2 2 2" xfId="2370" xr:uid="{00000000-0005-0000-0000-0000EB090000}"/>
    <cellStyle name="40% - Énfasis1 40 2 3" xfId="2371" xr:uid="{00000000-0005-0000-0000-0000EC090000}"/>
    <cellStyle name="40% - Énfasis1 40 3" xfId="2372" xr:uid="{00000000-0005-0000-0000-0000ED090000}"/>
    <cellStyle name="40% - Énfasis1 40 3 2" xfId="2373" xr:uid="{00000000-0005-0000-0000-0000EE090000}"/>
    <cellStyle name="40% - Énfasis1 40 4" xfId="2374" xr:uid="{00000000-0005-0000-0000-0000EF090000}"/>
    <cellStyle name="40% - Énfasis1 41" xfId="2375" xr:uid="{00000000-0005-0000-0000-0000F0090000}"/>
    <cellStyle name="40% - Énfasis1 41 2" xfId="2376" xr:uid="{00000000-0005-0000-0000-0000F1090000}"/>
    <cellStyle name="40% - Énfasis1 41 2 2" xfId="2377" xr:uid="{00000000-0005-0000-0000-0000F2090000}"/>
    <cellStyle name="40% - Énfasis1 41 2 2 2" xfId="2378" xr:uid="{00000000-0005-0000-0000-0000F3090000}"/>
    <cellStyle name="40% - Énfasis1 41 2 3" xfId="2379" xr:uid="{00000000-0005-0000-0000-0000F4090000}"/>
    <cellStyle name="40% - Énfasis1 41 3" xfId="2380" xr:uid="{00000000-0005-0000-0000-0000F5090000}"/>
    <cellStyle name="40% - Énfasis1 41 3 2" xfId="2381" xr:uid="{00000000-0005-0000-0000-0000F6090000}"/>
    <cellStyle name="40% - Énfasis1 41 4" xfId="2382" xr:uid="{00000000-0005-0000-0000-0000F7090000}"/>
    <cellStyle name="40% - Énfasis1 42" xfId="2383" xr:uid="{00000000-0005-0000-0000-0000F8090000}"/>
    <cellStyle name="40% - Énfasis1 42 2" xfId="2384" xr:uid="{00000000-0005-0000-0000-0000F9090000}"/>
    <cellStyle name="40% - Énfasis1 42 2 2" xfId="2385" xr:uid="{00000000-0005-0000-0000-0000FA090000}"/>
    <cellStyle name="40% - Énfasis1 42 2 2 2" xfId="2386" xr:uid="{00000000-0005-0000-0000-0000FB090000}"/>
    <cellStyle name="40% - Énfasis1 42 2 3" xfId="2387" xr:uid="{00000000-0005-0000-0000-0000FC090000}"/>
    <cellStyle name="40% - Énfasis1 42 3" xfId="2388" xr:uid="{00000000-0005-0000-0000-0000FD090000}"/>
    <cellStyle name="40% - Énfasis1 42 3 2" xfId="2389" xr:uid="{00000000-0005-0000-0000-0000FE090000}"/>
    <cellStyle name="40% - Énfasis1 42 4" xfId="2390" xr:uid="{00000000-0005-0000-0000-0000FF090000}"/>
    <cellStyle name="40% - Énfasis1 43" xfId="2391" xr:uid="{00000000-0005-0000-0000-0000000A0000}"/>
    <cellStyle name="40% - Énfasis1 43 2" xfId="2392" xr:uid="{00000000-0005-0000-0000-0000010A0000}"/>
    <cellStyle name="40% - Énfasis1 43 2 2" xfId="2393" xr:uid="{00000000-0005-0000-0000-0000020A0000}"/>
    <cellStyle name="40% - Énfasis1 43 2 2 2" xfId="2394" xr:uid="{00000000-0005-0000-0000-0000030A0000}"/>
    <cellStyle name="40% - Énfasis1 43 2 3" xfId="2395" xr:uid="{00000000-0005-0000-0000-0000040A0000}"/>
    <cellStyle name="40% - Énfasis1 43 3" xfId="2396" xr:uid="{00000000-0005-0000-0000-0000050A0000}"/>
    <cellStyle name="40% - Énfasis1 43 3 2" xfId="2397" xr:uid="{00000000-0005-0000-0000-0000060A0000}"/>
    <cellStyle name="40% - Énfasis1 43 4" xfId="2398" xr:uid="{00000000-0005-0000-0000-0000070A0000}"/>
    <cellStyle name="40% - Énfasis1 5" xfId="2399" xr:uid="{00000000-0005-0000-0000-0000080A0000}"/>
    <cellStyle name="40% - Énfasis1 5 2" xfId="2400" xr:uid="{00000000-0005-0000-0000-0000090A0000}"/>
    <cellStyle name="40% - Énfasis1 6" xfId="2401" xr:uid="{00000000-0005-0000-0000-00000A0A0000}"/>
    <cellStyle name="40% - Énfasis1 6 2" xfId="2402" xr:uid="{00000000-0005-0000-0000-00000B0A0000}"/>
    <cellStyle name="40% - Énfasis1 7" xfId="2403" xr:uid="{00000000-0005-0000-0000-00000C0A0000}"/>
    <cellStyle name="40% - Énfasis1 7 2" xfId="2404" xr:uid="{00000000-0005-0000-0000-00000D0A0000}"/>
    <cellStyle name="40% - Énfasis1 8" xfId="2405" xr:uid="{00000000-0005-0000-0000-00000E0A0000}"/>
    <cellStyle name="40% - Énfasis1 8 2" xfId="2406" xr:uid="{00000000-0005-0000-0000-00000F0A0000}"/>
    <cellStyle name="40% - Énfasis1 9" xfId="2407" xr:uid="{00000000-0005-0000-0000-0000100A0000}"/>
    <cellStyle name="40% - Énfasis1 9 2" xfId="2408" xr:uid="{00000000-0005-0000-0000-0000110A0000}"/>
    <cellStyle name="40% - Énfasis2 10" xfId="2409" xr:uid="{00000000-0005-0000-0000-0000120A0000}"/>
    <cellStyle name="40% - Énfasis2 10 2" xfId="2410" xr:uid="{00000000-0005-0000-0000-0000130A0000}"/>
    <cellStyle name="40% - Énfasis2 11" xfId="2411" xr:uid="{00000000-0005-0000-0000-0000140A0000}"/>
    <cellStyle name="40% - Énfasis2 11 2" xfId="2412" xr:uid="{00000000-0005-0000-0000-0000150A0000}"/>
    <cellStyle name="40% - Énfasis2 12" xfId="2413" xr:uid="{00000000-0005-0000-0000-0000160A0000}"/>
    <cellStyle name="40% - Énfasis2 12 2" xfId="2414" xr:uid="{00000000-0005-0000-0000-0000170A0000}"/>
    <cellStyle name="40% - Énfasis2 12 3" xfId="2415" xr:uid="{00000000-0005-0000-0000-0000180A0000}"/>
    <cellStyle name="40% - Énfasis2 12 4" xfId="2416" xr:uid="{00000000-0005-0000-0000-0000190A0000}"/>
    <cellStyle name="40% - Énfasis2 12 5" xfId="2417" xr:uid="{00000000-0005-0000-0000-00001A0A0000}"/>
    <cellStyle name="40% - Énfasis2 13" xfId="2418" xr:uid="{00000000-0005-0000-0000-00001B0A0000}"/>
    <cellStyle name="40% - Énfasis2 13 2" xfId="2419" xr:uid="{00000000-0005-0000-0000-00001C0A0000}"/>
    <cellStyle name="40% - Énfasis2 13 3" xfId="2420" xr:uid="{00000000-0005-0000-0000-00001D0A0000}"/>
    <cellStyle name="40% - Énfasis2 13 4" xfId="2421" xr:uid="{00000000-0005-0000-0000-00001E0A0000}"/>
    <cellStyle name="40% - Énfasis2 13 5" xfId="2422" xr:uid="{00000000-0005-0000-0000-00001F0A0000}"/>
    <cellStyle name="40% - Énfasis2 14" xfId="2423" xr:uid="{00000000-0005-0000-0000-0000200A0000}"/>
    <cellStyle name="40% - Énfasis2 14 2" xfId="2424" xr:uid="{00000000-0005-0000-0000-0000210A0000}"/>
    <cellStyle name="40% - Énfasis2 14 3" xfId="2425" xr:uid="{00000000-0005-0000-0000-0000220A0000}"/>
    <cellStyle name="40% - Énfasis2 14 4" xfId="2426" xr:uid="{00000000-0005-0000-0000-0000230A0000}"/>
    <cellStyle name="40% - Énfasis2 14 5" xfId="2427" xr:uid="{00000000-0005-0000-0000-0000240A0000}"/>
    <cellStyle name="40% - Énfasis2 15" xfId="2428" xr:uid="{00000000-0005-0000-0000-0000250A0000}"/>
    <cellStyle name="40% - Énfasis2 15 2" xfId="2429" xr:uid="{00000000-0005-0000-0000-0000260A0000}"/>
    <cellStyle name="40% - Énfasis2 15 3" xfId="2430" xr:uid="{00000000-0005-0000-0000-0000270A0000}"/>
    <cellStyle name="40% - Énfasis2 15 4" xfId="2431" xr:uid="{00000000-0005-0000-0000-0000280A0000}"/>
    <cellStyle name="40% - Énfasis2 15 5" xfId="2432" xr:uid="{00000000-0005-0000-0000-0000290A0000}"/>
    <cellStyle name="40% - Énfasis2 16" xfId="2433" xr:uid="{00000000-0005-0000-0000-00002A0A0000}"/>
    <cellStyle name="40% - Énfasis2 16 2" xfId="2434" xr:uid="{00000000-0005-0000-0000-00002B0A0000}"/>
    <cellStyle name="40% - Énfasis2 16 3" xfId="2435" xr:uid="{00000000-0005-0000-0000-00002C0A0000}"/>
    <cellStyle name="40% - Énfasis2 16 4" xfId="2436" xr:uid="{00000000-0005-0000-0000-00002D0A0000}"/>
    <cellStyle name="40% - Énfasis2 16 5" xfId="2437" xr:uid="{00000000-0005-0000-0000-00002E0A0000}"/>
    <cellStyle name="40% - Énfasis2 17" xfId="2438" xr:uid="{00000000-0005-0000-0000-00002F0A0000}"/>
    <cellStyle name="40% - Énfasis2 17 2" xfId="2439" xr:uid="{00000000-0005-0000-0000-0000300A0000}"/>
    <cellStyle name="40% - Énfasis2 17 3" xfId="2440" xr:uid="{00000000-0005-0000-0000-0000310A0000}"/>
    <cellStyle name="40% - Énfasis2 17 4" xfId="2441" xr:uid="{00000000-0005-0000-0000-0000320A0000}"/>
    <cellStyle name="40% - Énfasis2 17 5" xfId="2442" xr:uid="{00000000-0005-0000-0000-0000330A0000}"/>
    <cellStyle name="40% - Énfasis2 18" xfId="2443" xr:uid="{00000000-0005-0000-0000-0000340A0000}"/>
    <cellStyle name="40% - Énfasis2 18 2" xfId="2444" xr:uid="{00000000-0005-0000-0000-0000350A0000}"/>
    <cellStyle name="40% - Énfasis2 19" xfId="2445" xr:uid="{00000000-0005-0000-0000-0000360A0000}"/>
    <cellStyle name="40% - Énfasis2 19 2" xfId="2446" xr:uid="{00000000-0005-0000-0000-0000370A0000}"/>
    <cellStyle name="40% - Énfasis2 2" xfId="2447" xr:uid="{00000000-0005-0000-0000-0000380A0000}"/>
    <cellStyle name="40% - Énfasis2 2 10" xfId="2448" xr:uid="{00000000-0005-0000-0000-0000390A0000}"/>
    <cellStyle name="40% - Énfasis2 2 10 2" xfId="2449" xr:uid="{00000000-0005-0000-0000-00003A0A0000}"/>
    <cellStyle name="40% - Énfasis2 2 11" xfId="2450" xr:uid="{00000000-0005-0000-0000-00003B0A0000}"/>
    <cellStyle name="40% - Énfasis2 2 11 2" xfId="2451" xr:uid="{00000000-0005-0000-0000-00003C0A0000}"/>
    <cellStyle name="40% - Énfasis2 2 12" xfId="2452" xr:uid="{00000000-0005-0000-0000-00003D0A0000}"/>
    <cellStyle name="40% - Énfasis2 2 12 2" xfId="2453" xr:uid="{00000000-0005-0000-0000-00003E0A0000}"/>
    <cellStyle name="40% - Énfasis2 2 13" xfId="2454" xr:uid="{00000000-0005-0000-0000-00003F0A0000}"/>
    <cellStyle name="40% - Énfasis2 2 13 2" xfId="2455" xr:uid="{00000000-0005-0000-0000-0000400A0000}"/>
    <cellStyle name="40% - Énfasis2 2 14" xfId="2456" xr:uid="{00000000-0005-0000-0000-0000410A0000}"/>
    <cellStyle name="40% - Énfasis2 2 14 2" xfId="2457" xr:uid="{00000000-0005-0000-0000-0000420A0000}"/>
    <cellStyle name="40% - Énfasis2 2 15" xfId="2458" xr:uid="{00000000-0005-0000-0000-0000430A0000}"/>
    <cellStyle name="40% - Énfasis2 2 15 2" xfId="2459" xr:uid="{00000000-0005-0000-0000-0000440A0000}"/>
    <cellStyle name="40% - Énfasis2 2 16" xfId="2460" xr:uid="{00000000-0005-0000-0000-0000450A0000}"/>
    <cellStyle name="40% - Énfasis2 2 16 2" xfId="2461" xr:uid="{00000000-0005-0000-0000-0000460A0000}"/>
    <cellStyle name="40% - Énfasis2 2 17" xfId="2462" xr:uid="{00000000-0005-0000-0000-0000470A0000}"/>
    <cellStyle name="40% - Énfasis2 2 17 2" xfId="2463" xr:uid="{00000000-0005-0000-0000-0000480A0000}"/>
    <cellStyle name="40% - Énfasis2 2 18" xfId="2464" xr:uid="{00000000-0005-0000-0000-0000490A0000}"/>
    <cellStyle name="40% - Énfasis2 2 18 2" xfId="2465" xr:uid="{00000000-0005-0000-0000-00004A0A0000}"/>
    <cellStyle name="40% - Énfasis2 2 19" xfId="2466" xr:uid="{00000000-0005-0000-0000-00004B0A0000}"/>
    <cellStyle name="40% - Énfasis2 2 19 2" xfId="2467" xr:uid="{00000000-0005-0000-0000-00004C0A0000}"/>
    <cellStyle name="40% - Énfasis2 2 2" xfId="2468" xr:uid="{00000000-0005-0000-0000-00004D0A0000}"/>
    <cellStyle name="40% - Énfasis2 2 2 2" xfId="2469" xr:uid="{00000000-0005-0000-0000-00004E0A0000}"/>
    <cellStyle name="40% - Énfasis2 2 2 2 2" xfId="2470" xr:uid="{00000000-0005-0000-0000-00004F0A0000}"/>
    <cellStyle name="40% - Énfasis2 2 2 2 3" xfId="2471" xr:uid="{00000000-0005-0000-0000-0000500A0000}"/>
    <cellStyle name="40% - Énfasis2 2 2 2 4" xfId="2472" xr:uid="{00000000-0005-0000-0000-0000510A0000}"/>
    <cellStyle name="40% - Énfasis2 2 2 3" xfId="2473" xr:uid="{00000000-0005-0000-0000-0000520A0000}"/>
    <cellStyle name="40% - Énfasis2 2 2 3 2" xfId="2474" xr:uid="{00000000-0005-0000-0000-0000530A0000}"/>
    <cellStyle name="40% - Énfasis2 2 2 4" xfId="2475" xr:uid="{00000000-0005-0000-0000-0000540A0000}"/>
    <cellStyle name="40% - Énfasis2 2 2 4 2" xfId="2476" xr:uid="{00000000-0005-0000-0000-0000550A0000}"/>
    <cellStyle name="40% - Énfasis2 2 2 5" xfId="2477" xr:uid="{00000000-0005-0000-0000-0000560A0000}"/>
    <cellStyle name="40% - Énfasis2 2 2 5 2" xfId="2478" xr:uid="{00000000-0005-0000-0000-0000570A0000}"/>
    <cellStyle name="40% - Énfasis2 2 2 6" xfId="2479" xr:uid="{00000000-0005-0000-0000-0000580A0000}"/>
    <cellStyle name="40% - Énfasis2 2 2 6 2" xfId="2480" xr:uid="{00000000-0005-0000-0000-0000590A0000}"/>
    <cellStyle name="40% - Énfasis2 2 2 7" xfId="2481" xr:uid="{00000000-0005-0000-0000-00005A0A0000}"/>
    <cellStyle name="40% - Énfasis2 2 2 7 2" xfId="2482" xr:uid="{00000000-0005-0000-0000-00005B0A0000}"/>
    <cellStyle name="40% - Énfasis2 2 2 8" xfId="2483" xr:uid="{00000000-0005-0000-0000-00005C0A0000}"/>
    <cellStyle name="40% - Énfasis2 2 2 8 2" xfId="2484" xr:uid="{00000000-0005-0000-0000-00005D0A0000}"/>
    <cellStyle name="40% - Énfasis2 2 2 9" xfId="2485" xr:uid="{00000000-0005-0000-0000-00005E0A0000}"/>
    <cellStyle name="40% - Énfasis2 2 2_Curva avance Adquisiciones - Nuevo formato" xfId="2486" xr:uid="{00000000-0005-0000-0000-00005F0A0000}"/>
    <cellStyle name="40% - Énfasis2 2 20" xfId="2487" xr:uid="{00000000-0005-0000-0000-0000600A0000}"/>
    <cellStyle name="40% - Énfasis2 2 20 2" xfId="2488" xr:uid="{00000000-0005-0000-0000-0000610A0000}"/>
    <cellStyle name="40% - Énfasis2 2 21" xfId="2489" xr:uid="{00000000-0005-0000-0000-0000620A0000}"/>
    <cellStyle name="40% - Énfasis2 2 21 2" xfId="2490" xr:uid="{00000000-0005-0000-0000-0000630A0000}"/>
    <cellStyle name="40% - Énfasis2 2 22" xfId="2491" xr:uid="{00000000-0005-0000-0000-0000640A0000}"/>
    <cellStyle name="40% - Énfasis2 2 22 2" xfId="2492" xr:uid="{00000000-0005-0000-0000-0000650A0000}"/>
    <cellStyle name="40% - Énfasis2 2 23" xfId="2493" xr:uid="{00000000-0005-0000-0000-0000660A0000}"/>
    <cellStyle name="40% - Énfasis2 2 23 2" xfId="2494" xr:uid="{00000000-0005-0000-0000-0000670A0000}"/>
    <cellStyle name="40% - Énfasis2 2 24" xfId="2495" xr:uid="{00000000-0005-0000-0000-0000680A0000}"/>
    <cellStyle name="40% - Énfasis2 2 24 2" xfId="2496" xr:uid="{00000000-0005-0000-0000-0000690A0000}"/>
    <cellStyle name="40% - Énfasis2 2 25" xfId="2497" xr:uid="{00000000-0005-0000-0000-00006A0A0000}"/>
    <cellStyle name="40% - Énfasis2 2 25 2" xfId="2498" xr:uid="{00000000-0005-0000-0000-00006B0A0000}"/>
    <cellStyle name="40% - Énfasis2 2 26" xfId="2499" xr:uid="{00000000-0005-0000-0000-00006C0A0000}"/>
    <cellStyle name="40% - Énfasis2 2 27" xfId="2500" xr:uid="{00000000-0005-0000-0000-00006D0A0000}"/>
    <cellStyle name="40% - Énfasis2 2 28" xfId="2501" xr:uid="{00000000-0005-0000-0000-00006E0A0000}"/>
    <cellStyle name="40% - Énfasis2 2 29" xfId="2502" xr:uid="{00000000-0005-0000-0000-00006F0A0000}"/>
    <cellStyle name="40% - Énfasis2 2 3" xfId="2503" xr:uid="{00000000-0005-0000-0000-0000700A0000}"/>
    <cellStyle name="40% - Énfasis2 2 3 2" xfId="2504" xr:uid="{00000000-0005-0000-0000-0000710A0000}"/>
    <cellStyle name="40% - Énfasis2 2 3 2 2" xfId="2505" xr:uid="{00000000-0005-0000-0000-0000720A0000}"/>
    <cellStyle name="40% - Énfasis2 2 3 3" xfId="2506" xr:uid="{00000000-0005-0000-0000-0000730A0000}"/>
    <cellStyle name="40% - Énfasis2 2 3 3 2" xfId="2507" xr:uid="{00000000-0005-0000-0000-0000740A0000}"/>
    <cellStyle name="40% - Énfasis2 2 3 4" xfId="2508" xr:uid="{00000000-0005-0000-0000-0000750A0000}"/>
    <cellStyle name="40% - Énfasis2 2 3 4 2" xfId="2509" xr:uid="{00000000-0005-0000-0000-0000760A0000}"/>
    <cellStyle name="40% - Énfasis2 2 3 5" xfId="2510" xr:uid="{00000000-0005-0000-0000-0000770A0000}"/>
    <cellStyle name="40% - Énfasis2 2 3 5 2" xfId="2511" xr:uid="{00000000-0005-0000-0000-0000780A0000}"/>
    <cellStyle name="40% - Énfasis2 2 3 6" xfId="2512" xr:uid="{00000000-0005-0000-0000-0000790A0000}"/>
    <cellStyle name="40% - Énfasis2 2 3 6 2" xfId="2513" xr:uid="{00000000-0005-0000-0000-00007A0A0000}"/>
    <cellStyle name="40% - Énfasis2 2 3 7" xfId="2514" xr:uid="{00000000-0005-0000-0000-00007B0A0000}"/>
    <cellStyle name="40% - Énfasis2 2 3 7 2" xfId="2515" xr:uid="{00000000-0005-0000-0000-00007C0A0000}"/>
    <cellStyle name="40% - Énfasis2 2 3 8" xfId="2516" xr:uid="{00000000-0005-0000-0000-00007D0A0000}"/>
    <cellStyle name="40% - Énfasis2 2 3 8 2" xfId="2517" xr:uid="{00000000-0005-0000-0000-00007E0A0000}"/>
    <cellStyle name="40% - Énfasis2 2 3 9" xfId="2518" xr:uid="{00000000-0005-0000-0000-00007F0A0000}"/>
    <cellStyle name="40% - Énfasis2 2 3_Curva avance Adquisiciones - Nuevo formato" xfId="2519" xr:uid="{00000000-0005-0000-0000-0000800A0000}"/>
    <cellStyle name="40% - Énfasis2 2 30" xfId="2520" xr:uid="{00000000-0005-0000-0000-0000810A0000}"/>
    <cellStyle name="40% - Énfasis2 2 31" xfId="2521" xr:uid="{00000000-0005-0000-0000-0000820A0000}"/>
    <cellStyle name="40% - Énfasis2 2 32" xfId="2522" xr:uid="{00000000-0005-0000-0000-0000830A0000}"/>
    <cellStyle name="40% - Énfasis2 2 33" xfId="2523" xr:uid="{00000000-0005-0000-0000-0000840A0000}"/>
    <cellStyle name="40% - Énfasis2 2 34" xfId="2524" xr:uid="{00000000-0005-0000-0000-0000850A0000}"/>
    <cellStyle name="40% - Énfasis2 2 35" xfId="2525" xr:uid="{00000000-0005-0000-0000-0000860A0000}"/>
    <cellStyle name="40% - Énfasis2 2 36" xfId="2526" xr:uid="{00000000-0005-0000-0000-0000870A0000}"/>
    <cellStyle name="40% - Énfasis2 2 37" xfId="2527" xr:uid="{00000000-0005-0000-0000-0000880A0000}"/>
    <cellStyle name="40% - Énfasis2 2 38" xfId="2528" xr:uid="{00000000-0005-0000-0000-0000890A0000}"/>
    <cellStyle name="40% - Énfasis2 2 39" xfId="2529" xr:uid="{00000000-0005-0000-0000-00008A0A0000}"/>
    <cellStyle name="40% - Énfasis2 2 4" xfId="2530" xr:uid="{00000000-0005-0000-0000-00008B0A0000}"/>
    <cellStyle name="40% - Énfasis2 2 4 2" xfId="2531" xr:uid="{00000000-0005-0000-0000-00008C0A0000}"/>
    <cellStyle name="40% - Énfasis2 2 40" xfId="2532" xr:uid="{00000000-0005-0000-0000-00008D0A0000}"/>
    <cellStyle name="40% - Énfasis2 2 41" xfId="2533" xr:uid="{00000000-0005-0000-0000-00008E0A0000}"/>
    <cellStyle name="40% - Énfasis2 2 42" xfId="2534" xr:uid="{00000000-0005-0000-0000-00008F0A0000}"/>
    <cellStyle name="40% - Énfasis2 2 43" xfId="2535" xr:uid="{00000000-0005-0000-0000-0000900A0000}"/>
    <cellStyle name="40% - Énfasis2 2 5" xfId="2536" xr:uid="{00000000-0005-0000-0000-0000910A0000}"/>
    <cellStyle name="40% - Énfasis2 2 5 2" xfId="2537" xr:uid="{00000000-0005-0000-0000-0000920A0000}"/>
    <cellStyle name="40% - Énfasis2 2 6" xfId="2538" xr:uid="{00000000-0005-0000-0000-0000930A0000}"/>
    <cellStyle name="40% - Énfasis2 2 6 2" xfId="2539" xr:uid="{00000000-0005-0000-0000-0000940A0000}"/>
    <cellStyle name="40% - Énfasis2 2 7" xfId="2540" xr:uid="{00000000-0005-0000-0000-0000950A0000}"/>
    <cellStyle name="40% - Énfasis2 2 7 2" xfId="2541" xr:uid="{00000000-0005-0000-0000-0000960A0000}"/>
    <cellStyle name="40% - Énfasis2 2 8" xfId="2542" xr:uid="{00000000-0005-0000-0000-0000970A0000}"/>
    <cellStyle name="40% - Énfasis2 2 8 2" xfId="2543" xr:uid="{00000000-0005-0000-0000-0000980A0000}"/>
    <cellStyle name="40% - Énfasis2 2 9" xfId="2544" xr:uid="{00000000-0005-0000-0000-0000990A0000}"/>
    <cellStyle name="40% - Énfasis2 2 9 2" xfId="2545" xr:uid="{00000000-0005-0000-0000-00009A0A0000}"/>
    <cellStyle name="40% - Énfasis2 2_5.Weekly" xfId="2546" xr:uid="{00000000-0005-0000-0000-00009B0A0000}"/>
    <cellStyle name="40% - Énfasis2 20" xfId="2547" xr:uid="{00000000-0005-0000-0000-00009C0A0000}"/>
    <cellStyle name="40% - Énfasis2 20 2" xfId="2548" xr:uid="{00000000-0005-0000-0000-00009D0A0000}"/>
    <cellStyle name="40% - Énfasis2 21" xfId="2549" xr:uid="{00000000-0005-0000-0000-00009E0A0000}"/>
    <cellStyle name="40% - Énfasis2 21 2" xfId="2550" xr:uid="{00000000-0005-0000-0000-00009F0A0000}"/>
    <cellStyle name="40% - Énfasis2 21 3" xfId="2551" xr:uid="{00000000-0005-0000-0000-0000A00A0000}"/>
    <cellStyle name="40% - Énfasis2 21 4" xfId="2552" xr:uid="{00000000-0005-0000-0000-0000A10A0000}"/>
    <cellStyle name="40% - Énfasis2 21 5" xfId="2553" xr:uid="{00000000-0005-0000-0000-0000A20A0000}"/>
    <cellStyle name="40% - Énfasis2 22" xfId="2554" xr:uid="{00000000-0005-0000-0000-0000A30A0000}"/>
    <cellStyle name="40% - Énfasis2 22 2" xfId="2555" xr:uid="{00000000-0005-0000-0000-0000A40A0000}"/>
    <cellStyle name="40% - Énfasis2 23" xfId="2556" xr:uid="{00000000-0005-0000-0000-0000A50A0000}"/>
    <cellStyle name="40% - Énfasis2 23 2" xfId="2557" xr:uid="{00000000-0005-0000-0000-0000A60A0000}"/>
    <cellStyle name="40% - Énfasis2 24" xfId="2558" xr:uid="{00000000-0005-0000-0000-0000A70A0000}"/>
    <cellStyle name="40% - Énfasis2 24 2" xfId="2559" xr:uid="{00000000-0005-0000-0000-0000A80A0000}"/>
    <cellStyle name="40% - Énfasis2 25" xfId="2560" xr:uid="{00000000-0005-0000-0000-0000A90A0000}"/>
    <cellStyle name="40% - Énfasis2 26" xfId="2561" xr:uid="{00000000-0005-0000-0000-0000AA0A0000}"/>
    <cellStyle name="40% - Énfasis2 26 2" xfId="2562" xr:uid="{00000000-0005-0000-0000-0000AB0A0000}"/>
    <cellStyle name="40% - Énfasis2 26 2 2" xfId="2563" xr:uid="{00000000-0005-0000-0000-0000AC0A0000}"/>
    <cellStyle name="40% - Énfasis2 26 2 2 2" xfId="2564" xr:uid="{00000000-0005-0000-0000-0000AD0A0000}"/>
    <cellStyle name="40% - Énfasis2 26 2 3" xfId="2565" xr:uid="{00000000-0005-0000-0000-0000AE0A0000}"/>
    <cellStyle name="40% - Énfasis2 26 3" xfId="2566" xr:uid="{00000000-0005-0000-0000-0000AF0A0000}"/>
    <cellStyle name="40% - Énfasis2 26 3 2" xfId="2567" xr:uid="{00000000-0005-0000-0000-0000B00A0000}"/>
    <cellStyle name="40% - Énfasis2 26 4" xfId="2568" xr:uid="{00000000-0005-0000-0000-0000B10A0000}"/>
    <cellStyle name="40% - Énfasis2 27" xfId="2569" xr:uid="{00000000-0005-0000-0000-0000B20A0000}"/>
    <cellStyle name="40% - Énfasis2 27 2" xfId="2570" xr:uid="{00000000-0005-0000-0000-0000B30A0000}"/>
    <cellStyle name="40% - Énfasis2 27 2 2" xfId="2571" xr:uid="{00000000-0005-0000-0000-0000B40A0000}"/>
    <cellStyle name="40% - Énfasis2 27 2 2 2" xfId="2572" xr:uid="{00000000-0005-0000-0000-0000B50A0000}"/>
    <cellStyle name="40% - Énfasis2 27 2 3" xfId="2573" xr:uid="{00000000-0005-0000-0000-0000B60A0000}"/>
    <cellStyle name="40% - Énfasis2 27 3" xfId="2574" xr:uid="{00000000-0005-0000-0000-0000B70A0000}"/>
    <cellStyle name="40% - Énfasis2 27 3 2" xfId="2575" xr:uid="{00000000-0005-0000-0000-0000B80A0000}"/>
    <cellStyle name="40% - Énfasis2 27 4" xfId="2576" xr:uid="{00000000-0005-0000-0000-0000B90A0000}"/>
    <cellStyle name="40% - Énfasis2 28" xfId="2577" xr:uid="{00000000-0005-0000-0000-0000BA0A0000}"/>
    <cellStyle name="40% - Énfasis2 28 2" xfId="2578" xr:uid="{00000000-0005-0000-0000-0000BB0A0000}"/>
    <cellStyle name="40% - Énfasis2 28 2 2" xfId="2579" xr:uid="{00000000-0005-0000-0000-0000BC0A0000}"/>
    <cellStyle name="40% - Énfasis2 28 2 2 2" xfId="2580" xr:uid="{00000000-0005-0000-0000-0000BD0A0000}"/>
    <cellStyle name="40% - Énfasis2 28 2 3" xfId="2581" xr:uid="{00000000-0005-0000-0000-0000BE0A0000}"/>
    <cellStyle name="40% - Énfasis2 28 3" xfId="2582" xr:uid="{00000000-0005-0000-0000-0000BF0A0000}"/>
    <cellStyle name="40% - Énfasis2 28 3 2" xfId="2583" xr:uid="{00000000-0005-0000-0000-0000C00A0000}"/>
    <cellStyle name="40% - Énfasis2 28 4" xfId="2584" xr:uid="{00000000-0005-0000-0000-0000C10A0000}"/>
    <cellStyle name="40% - Énfasis2 29" xfId="2585" xr:uid="{00000000-0005-0000-0000-0000C20A0000}"/>
    <cellStyle name="40% - Énfasis2 29 2" xfId="2586" xr:uid="{00000000-0005-0000-0000-0000C30A0000}"/>
    <cellStyle name="40% - Énfasis2 29 2 2" xfId="2587" xr:uid="{00000000-0005-0000-0000-0000C40A0000}"/>
    <cellStyle name="40% - Énfasis2 29 2 2 2" xfId="2588" xr:uid="{00000000-0005-0000-0000-0000C50A0000}"/>
    <cellStyle name="40% - Énfasis2 29 2 3" xfId="2589" xr:uid="{00000000-0005-0000-0000-0000C60A0000}"/>
    <cellStyle name="40% - Énfasis2 29 3" xfId="2590" xr:uid="{00000000-0005-0000-0000-0000C70A0000}"/>
    <cellStyle name="40% - Énfasis2 29 3 2" xfId="2591" xr:uid="{00000000-0005-0000-0000-0000C80A0000}"/>
    <cellStyle name="40% - Énfasis2 29 4" xfId="2592" xr:uid="{00000000-0005-0000-0000-0000C90A0000}"/>
    <cellStyle name="40% - Énfasis2 3" xfId="2593" xr:uid="{00000000-0005-0000-0000-0000CA0A0000}"/>
    <cellStyle name="40% - Énfasis2 3 2" xfId="2594" xr:uid="{00000000-0005-0000-0000-0000CB0A0000}"/>
    <cellStyle name="40% - Énfasis2 3 3" xfId="2595" xr:uid="{00000000-0005-0000-0000-0000CC0A0000}"/>
    <cellStyle name="40% - Énfasis2 3 4" xfId="2596" xr:uid="{00000000-0005-0000-0000-0000CD0A0000}"/>
    <cellStyle name="40% - Énfasis2 3 5" xfId="2597" xr:uid="{00000000-0005-0000-0000-0000CE0A0000}"/>
    <cellStyle name="40% - Énfasis2 30" xfId="2598" xr:uid="{00000000-0005-0000-0000-0000CF0A0000}"/>
    <cellStyle name="40% - Énfasis2 30 2" xfId="2599" xr:uid="{00000000-0005-0000-0000-0000D00A0000}"/>
    <cellStyle name="40% - Énfasis2 30 2 2" xfId="2600" xr:uid="{00000000-0005-0000-0000-0000D10A0000}"/>
    <cellStyle name="40% - Énfasis2 30 2 2 2" xfId="2601" xr:uid="{00000000-0005-0000-0000-0000D20A0000}"/>
    <cellStyle name="40% - Énfasis2 30 2 3" xfId="2602" xr:uid="{00000000-0005-0000-0000-0000D30A0000}"/>
    <cellStyle name="40% - Énfasis2 30 3" xfId="2603" xr:uid="{00000000-0005-0000-0000-0000D40A0000}"/>
    <cellStyle name="40% - Énfasis2 30 3 2" xfId="2604" xr:uid="{00000000-0005-0000-0000-0000D50A0000}"/>
    <cellStyle name="40% - Énfasis2 30 4" xfId="2605" xr:uid="{00000000-0005-0000-0000-0000D60A0000}"/>
    <cellStyle name="40% - Énfasis2 31" xfId="2606" xr:uid="{00000000-0005-0000-0000-0000D70A0000}"/>
    <cellStyle name="40% - Énfasis2 31 2" xfId="2607" xr:uid="{00000000-0005-0000-0000-0000D80A0000}"/>
    <cellStyle name="40% - Énfasis2 31 2 2" xfId="2608" xr:uid="{00000000-0005-0000-0000-0000D90A0000}"/>
    <cellStyle name="40% - Énfasis2 31 2 2 2" xfId="2609" xr:uid="{00000000-0005-0000-0000-0000DA0A0000}"/>
    <cellStyle name="40% - Énfasis2 31 2 3" xfId="2610" xr:uid="{00000000-0005-0000-0000-0000DB0A0000}"/>
    <cellStyle name="40% - Énfasis2 31 3" xfId="2611" xr:uid="{00000000-0005-0000-0000-0000DC0A0000}"/>
    <cellStyle name="40% - Énfasis2 31 3 2" xfId="2612" xr:uid="{00000000-0005-0000-0000-0000DD0A0000}"/>
    <cellStyle name="40% - Énfasis2 31 4" xfId="2613" xr:uid="{00000000-0005-0000-0000-0000DE0A0000}"/>
    <cellStyle name="40% - Énfasis2 32" xfId="2614" xr:uid="{00000000-0005-0000-0000-0000DF0A0000}"/>
    <cellStyle name="40% - Énfasis2 32 2" xfId="2615" xr:uid="{00000000-0005-0000-0000-0000E00A0000}"/>
    <cellStyle name="40% - Énfasis2 32 2 2" xfId="2616" xr:uid="{00000000-0005-0000-0000-0000E10A0000}"/>
    <cellStyle name="40% - Énfasis2 32 2 2 2" xfId="2617" xr:uid="{00000000-0005-0000-0000-0000E20A0000}"/>
    <cellStyle name="40% - Énfasis2 32 2 3" xfId="2618" xr:uid="{00000000-0005-0000-0000-0000E30A0000}"/>
    <cellStyle name="40% - Énfasis2 32 3" xfId="2619" xr:uid="{00000000-0005-0000-0000-0000E40A0000}"/>
    <cellStyle name="40% - Énfasis2 32 3 2" xfId="2620" xr:uid="{00000000-0005-0000-0000-0000E50A0000}"/>
    <cellStyle name="40% - Énfasis2 32 4" xfId="2621" xr:uid="{00000000-0005-0000-0000-0000E60A0000}"/>
    <cellStyle name="40% - Énfasis2 33" xfId="2622" xr:uid="{00000000-0005-0000-0000-0000E70A0000}"/>
    <cellStyle name="40% - Énfasis2 33 2" xfId="2623" xr:uid="{00000000-0005-0000-0000-0000E80A0000}"/>
    <cellStyle name="40% - Énfasis2 33 2 2" xfId="2624" xr:uid="{00000000-0005-0000-0000-0000E90A0000}"/>
    <cellStyle name="40% - Énfasis2 33 2 2 2" xfId="2625" xr:uid="{00000000-0005-0000-0000-0000EA0A0000}"/>
    <cellStyle name="40% - Énfasis2 33 2 3" xfId="2626" xr:uid="{00000000-0005-0000-0000-0000EB0A0000}"/>
    <cellStyle name="40% - Énfasis2 33 3" xfId="2627" xr:uid="{00000000-0005-0000-0000-0000EC0A0000}"/>
    <cellStyle name="40% - Énfasis2 33 3 2" xfId="2628" xr:uid="{00000000-0005-0000-0000-0000ED0A0000}"/>
    <cellStyle name="40% - Énfasis2 33 4" xfId="2629" xr:uid="{00000000-0005-0000-0000-0000EE0A0000}"/>
    <cellStyle name="40% - Énfasis2 34" xfId="2630" xr:uid="{00000000-0005-0000-0000-0000EF0A0000}"/>
    <cellStyle name="40% - Énfasis2 34 2" xfId="2631" xr:uid="{00000000-0005-0000-0000-0000F00A0000}"/>
    <cellStyle name="40% - Énfasis2 34 2 2" xfId="2632" xr:uid="{00000000-0005-0000-0000-0000F10A0000}"/>
    <cellStyle name="40% - Énfasis2 34 2 2 2" xfId="2633" xr:uid="{00000000-0005-0000-0000-0000F20A0000}"/>
    <cellStyle name="40% - Énfasis2 34 2 3" xfId="2634" xr:uid="{00000000-0005-0000-0000-0000F30A0000}"/>
    <cellStyle name="40% - Énfasis2 34 3" xfId="2635" xr:uid="{00000000-0005-0000-0000-0000F40A0000}"/>
    <cellStyle name="40% - Énfasis2 34 3 2" xfId="2636" xr:uid="{00000000-0005-0000-0000-0000F50A0000}"/>
    <cellStyle name="40% - Énfasis2 34 4" xfId="2637" xr:uid="{00000000-0005-0000-0000-0000F60A0000}"/>
    <cellStyle name="40% - Énfasis2 35" xfId="2638" xr:uid="{00000000-0005-0000-0000-0000F70A0000}"/>
    <cellStyle name="40% - Énfasis2 35 2" xfId="2639" xr:uid="{00000000-0005-0000-0000-0000F80A0000}"/>
    <cellStyle name="40% - Énfasis2 35 2 2" xfId="2640" xr:uid="{00000000-0005-0000-0000-0000F90A0000}"/>
    <cellStyle name="40% - Énfasis2 35 2 2 2" xfId="2641" xr:uid="{00000000-0005-0000-0000-0000FA0A0000}"/>
    <cellStyle name="40% - Énfasis2 35 2 3" xfId="2642" xr:uid="{00000000-0005-0000-0000-0000FB0A0000}"/>
    <cellStyle name="40% - Énfasis2 35 3" xfId="2643" xr:uid="{00000000-0005-0000-0000-0000FC0A0000}"/>
    <cellStyle name="40% - Énfasis2 35 3 2" xfId="2644" xr:uid="{00000000-0005-0000-0000-0000FD0A0000}"/>
    <cellStyle name="40% - Énfasis2 35 4" xfId="2645" xr:uid="{00000000-0005-0000-0000-0000FE0A0000}"/>
    <cellStyle name="40% - Énfasis2 36" xfId="2646" xr:uid="{00000000-0005-0000-0000-0000FF0A0000}"/>
    <cellStyle name="40% - Énfasis2 36 2" xfId="2647" xr:uid="{00000000-0005-0000-0000-0000000B0000}"/>
    <cellStyle name="40% - Énfasis2 36 2 2" xfId="2648" xr:uid="{00000000-0005-0000-0000-0000010B0000}"/>
    <cellStyle name="40% - Énfasis2 36 2 2 2" xfId="2649" xr:uid="{00000000-0005-0000-0000-0000020B0000}"/>
    <cellStyle name="40% - Énfasis2 36 2 3" xfId="2650" xr:uid="{00000000-0005-0000-0000-0000030B0000}"/>
    <cellStyle name="40% - Énfasis2 36 3" xfId="2651" xr:uid="{00000000-0005-0000-0000-0000040B0000}"/>
    <cellStyle name="40% - Énfasis2 36 3 2" xfId="2652" xr:uid="{00000000-0005-0000-0000-0000050B0000}"/>
    <cellStyle name="40% - Énfasis2 36 4" xfId="2653" xr:uid="{00000000-0005-0000-0000-0000060B0000}"/>
    <cellStyle name="40% - Énfasis2 37" xfId="2654" xr:uid="{00000000-0005-0000-0000-0000070B0000}"/>
    <cellStyle name="40% - Énfasis2 37 2" xfId="2655" xr:uid="{00000000-0005-0000-0000-0000080B0000}"/>
    <cellStyle name="40% - Énfasis2 37 2 2" xfId="2656" xr:uid="{00000000-0005-0000-0000-0000090B0000}"/>
    <cellStyle name="40% - Énfasis2 37 2 2 2" xfId="2657" xr:uid="{00000000-0005-0000-0000-00000A0B0000}"/>
    <cellStyle name="40% - Énfasis2 37 2 3" xfId="2658" xr:uid="{00000000-0005-0000-0000-00000B0B0000}"/>
    <cellStyle name="40% - Énfasis2 37 3" xfId="2659" xr:uid="{00000000-0005-0000-0000-00000C0B0000}"/>
    <cellStyle name="40% - Énfasis2 37 3 2" xfId="2660" xr:uid="{00000000-0005-0000-0000-00000D0B0000}"/>
    <cellStyle name="40% - Énfasis2 37 4" xfId="2661" xr:uid="{00000000-0005-0000-0000-00000E0B0000}"/>
    <cellStyle name="40% - Énfasis2 38" xfId="2662" xr:uid="{00000000-0005-0000-0000-00000F0B0000}"/>
    <cellStyle name="40% - Énfasis2 38 2" xfId="2663" xr:uid="{00000000-0005-0000-0000-0000100B0000}"/>
    <cellStyle name="40% - Énfasis2 38 2 2" xfId="2664" xr:uid="{00000000-0005-0000-0000-0000110B0000}"/>
    <cellStyle name="40% - Énfasis2 38 2 2 2" xfId="2665" xr:uid="{00000000-0005-0000-0000-0000120B0000}"/>
    <cellStyle name="40% - Énfasis2 38 2 3" xfId="2666" xr:uid="{00000000-0005-0000-0000-0000130B0000}"/>
    <cellStyle name="40% - Énfasis2 38 3" xfId="2667" xr:uid="{00000000-0005-0000-0000-0000140B0000}"/>
    <cellStyle name="40% - Énfasis2 38 3 2" xfId="2668" xr:uid="{00000000-0005-0000-0000-0000150B0000}"/>
    <cellStyle name="40% - Énfasis2 38 4" xfId="2669" xr:uid="{00000000-0005-0000-0000-0000160B0000}"/>
    <cellStyle name="40% - Énfasis2 39" xfId="2670" xr:uid="{00000000-0005-0000-0000-0000170B0000}"/>
    <cellStyle name="40% - Énfasis2 39 2" xfId="2671" xr:uid="{00000000-0005-0000-0000-0000180B0000}"/>
    <cellStyle name="40% - Énfasis2 39 2 2" xfId="2672" xr:uid="{00000000-0005-0000-0000-0000190B0000}"/>
    <cellStyle name="40% - Énfasis2 39 2 2 2" xfId="2673" xr:uid="{00000000-0005-0000-0000-00001A0B0000}"/>
    <cellStyle name="40% - Énfasis2 39 2 3" xfId="2674" xr:uid="{00000000-0005-0000-0000-00001B0B0000}"/>
    <cellStyle name="40% - Énfasis2 39 3" xfId="2675" xr:uid="{00000000-0005-0000-0000-00001C0B0000}"/>
    <cellStyle name="40% - Énfasis2 39 3 2" xfId="2676" xr:uid="{00000000-0005-0000-0000-00001D0B0000}"/>
    <cellStyle name="40% - Énfasis2 39 4" xfId="2677" xr:uid="{00000000-0005-0000-0000-00001E0B0000}"/>
    <cellStyle name="40% - Énfasis2 4" xfId="2678" xr:uid="{00000000-0005-0000-0000-00001F0B0000}"/>
    <cellStyle name="40% - Énfasis2 4 2" xfId="2679" xr:uid="{00000000-0005-0000-0000-0000200B0000}"/>
    <cellStyle name="40% - Énfasis2 40" xfId="2680" xr:uid="{00000000-0005-0000-0000-0000210B0000}"/>
    <cellStyle name="40% - Énfasis2 40 2" xfId="2681" xr:uid="{00000000-0005-0000-0000-0000220B0000}"/>
    <cellStyle name="40% - Énfasis2 40 2 2" xfId="2682" xr:uid="{00000000-0005-0000-0000-0000230B0000}"/>
    <cellStyle name="40% - Énfasis2 40 2 2 2" xfId="2683" xr:uid="{00000000-0005-0000-0000-0000240B0000}"/>
    <cellStyle name="40% - Énfasis2 40 2 3" xfId="2684" xr:uid="{00000000-0005-0000-0000-0000250B0000}"/>
    <cellStyle name="40% - Énfasis2 40 3" xfId="2685" xr:uid="{00000000-0005-0000-0000-0000260B0000}"/>
    <cellStyle name="40% - Énfasis2 40 3 2" xfId="2686" xr:uid="{00000000-0005-0000-0000-0000270B0000}"/>
    <cellStyle name="40% - Énfasis2 40 4" xfId="2687" xr:uid="{00000000-0005-0000-0000-0000280B0000}"/>
    <cellStyle name="40% - Énfasis2 41" xfId="2688" xr:uid="{00000000-0005-0000-0000-0000290B0000}"/>
    <cellStyle name="40% - Énfasis2 41 2" xfId="2689" xr:uid="{00000000-0005-0000-0000-00002A0B0000}"/>
    <cellStyle name="40% - Énfasis2 41 2 2" xfId="2690" xr:uid="{00000000-0005-0000-0000-00002B0B0000}"/>
    <cellStyle name="40% - Énfasis2 41 2 2 2" xfId="2691" xr:uid="{00000000-0005-0000-0000-00002C0B0000}"/>
    <cellStyle name="40% - Énfasis2 41 2 3" xfId="2692" xr:uid="{00000000-0005-0000-0000-00002D0B0000}"/>
    <cellStyle name="40% - Énfasis2 41 3" xfId="2693" xr:uid="{00000000-0005-0000-0000-00002E0B0000}"/>
    <cellStyle name="40% - Énfasis2 41 3 2" xfId="2694" xr:uid="{00000000-0005-0000-0000-00002F0B0000}"/>
    <cellStyle name="40% - Énfasis2 41 4" xfId="2695" xr:uid="{00000000-0005-0000-0000-0000300B0000}"/>
    <cellStyle name="40% - Énfasis2 42" xfId="2696" xr:uid="{00000000-0005-0000-0000-0000310B0000}"/>
    <cellStyle name="40% - Énfasis2 42 2" xfId="2697" xr:uid="{00000000-0005-0000-0000-0000320B0000}"/>
    <cellStyle name="40% - Énfasis2 42 2 2" xfId="2698" xr:uid="{00000000-0005-0000-0000-0000330B0000}"/>
    <cellStyle name="40% - Énfasis2 42 2 2 2" xfId="2699" xr:uid="{00000000-0005-0000-0000-0000340B0000}"/>
    <cellStyle name="40% - Énfasis2 42 2 3" xfId="2700" xr:uid="{00000000-0005-0000-0000-0000350B0000}"/>
    <cellStyle name="40% - Énfasis2 42 3" xfId="2701" xr:uid="{00000000-0005-0000-0000-0000360B0000}"/>
    <cellStyle name="40% - Énfasis2 42 3 2" xfId="2702" xr:uid="{00000000-0005-0000-0000-0000370B0000}"/>
    <cellStyle name="40% - Énfasis2 42 4" xfId="2703" xr:uid="{00000000-0005-0000-0000-0000380B0000}"/>
    <cellStyle name="40% - Énfasis2 43" xfId="2704" xr:uid="{00000000-0005-0000-0000-0000390B0000}"/>
    <cellStyle name="40% - Énfasis2 43 2" xfId="2705" xr:uid="{00000000-0005-0000-0000-00003A0B0000}"/>
    <cellStyle name="40% - Énfasis2 43 2 2" xfId="2706" xr:uid="{00000000-0005-0000-0000-00003B0B0000}"/>
    <cellStyle name="40% - Énfasis2 43 2 2 2" xfId="2707" xr:uid="{00000000-0005-0000-0000-00003C0B0000}"/>
    <cellStyle name="40% - Énfasis2 43 2 3" xfId="2708" xr:uid="{00000000-0005-0000-0000-00003D0B0000}"/>
    <cellStyle name="40% - Énfasis2 43 3" xfId="2709" xr:uid="{00000000-0005-0000-0000-00003E0B0000}"/>
    <cellStyle name="40% - Énfasis2 43 3 2" xfId="2710" xr:uid="{00000000-0005-0000-0000-00003F0B0000}"/>
    <cellStyle name="40% - Énfasis2 43 4" xfId="2711" xr:uid="{00000000-0005-0000-0000-0000400B0000}"/>
    <cellStyle name="40% - Énfasis2 5" xfId="2712" xr:uid="{00000000-0005-0000-0000-0000410B0000}"/>
    <cellStyle name="40% - Énfasis2 5 2" xfId="2713" xr:uid="{00000000-0005-0000-0000-0000420B0000}"/>
    <cellStyle name="40% - Énfasis2 6" xfId="2714" xr:uid="{00000000-0005-0000-0000-0000430B0000}"/>
    <cellStyle name="40% - Énfasis2 6 2" xfId="2715" xr:uid="{00000000-0005-0000-0000-0000440B0000}"/>
    <cellStyle name="40% - Énfasis2 7" xfId="2716" xr:uid="{00000000-0005-0000-0000-0000450B0000}"/>
    <cellStyle name="40% - Énfasis2 7 2" xfId="2717" xr:uid="{00000000-0005-0000-0000-0000460B0000}"/>
    <cellStyle name="40% - Énfasis2 8" xfId="2718" xr:uid="{00000000-0005-0000-0000-0000470B0000}"/>
    <cellStyle name="40% - Énfasis2 8 2" xfId="2719" xr:uid="{00000000-0005-0000-0000-0000480B0000}"/>
    <cellStyle name="40% - Énfasis2 9" xfId="2720" xr:uid="{00000000-0005-0000-0000-0000490B0000}"/>
    <cellStyle name="40% - Énfasis2 9 2" xfId="2721" xr:uid="{00000000-0005-0000-0000-00004A0B0000}"/>
    <cellStyle name="40% - Énfasis3 10" xfId="2722" xr:uid="{00000000-0005-0000-0000-00004B0B0000}"/>
    <cellStyle name="40% - Énfasis3 10 2" xfId="2723" xr:uid="{00000000-0005-0000-0000-00004C0B0000}"/>
    <cellStyle name="40% - Énfasis3 11" xfId="2724" xr:uid="{00000000-0005-0000-0000-00004D0B0000}"/>
    <cellStyle name="40% - Énfasis3 11 2" xfId="2725" xr:uid="{00000000-0005-0000-0000-00004E0B0000}"/>
    <cellStyle name="40% - Énfasis3 12" xfId="2726" xr:uid="{00000000-0005-0000-0000-00004F0B0000}"/>
    <cellStyle name="40% - Énfasis3 12 2" xfId="2727" xr:uid="{00000000-0005-0000-0000-0000500B0000}"/>
    <cellStyle name="40% - Énfasis3 12 3" xfId="2728" xr:uid="{00000000-0005-0000-0000-0000510B0000}"/>
    <cellStyle name="40% - Énfasis3 12 4" xfId="2729" xr:uid="{00000000-0005-0000-0000-0000520B0000}"/>
    <cellStyle name="40% - Énfasis3 12 5" xfId="2730" xr:uid="{00000000-0005-0000-0000-0000530B0000}"/>
    <cellStyle name="40% - Énfasis3 13" xfId="2731" xr:uid="{00000000-0005-0000-0000-0000540B0000}"/>
    <cellStyle name="40% - Énfasis3 13 2" xfId="2732" xr:uid="{00000000-0005-0000-0000-0000550B0000}"/>
    <cellStyle name="40% - Énfasis3 13 3" xfId="2733" xr:uid="{00000000-0005-0000-0000-0000560B0000}"/>
    <cellStyle name="40% - Énfasis3 13 4" xfId="2734" xr:uid="{00000000-0005-0000-0000-0000570B0000}"/>
    <cellStyle name="40% - Énfasis3 13 5" xfId="2735" xr:uid="{00000000-0005-0000-0000-0000580B0000}"/>
    <cellStyle name="40% - Énfasis3 14" xfId="2736" xr:uid="{00000000-0005-0000-0000-0000590B0000}"/>
    <cellStyle name="40% - Énfasis3 14 2" xfId="2737" xr:uid="{00000000-0005-0000-0000-00005A0B0000}"/>
    <cellStyle name="40% - Énfasis3 14 3" xfId="2738" xr:uid="{00000000-0005-0000-0000-00005B0B0000}"/>
    <cellStyle name="40% - Énfasis3 14 4" xfId="2739" xr:uid="{00000000-0005-0000-0000-00005C0B0000}"/>
    <cellStyle name="40% - Énfasis3 14 5" xfId="2740" xr:uid="{00000000-0005-0000-0000-00005D0B0000}"/>
    <cellStyle name="40% - Énfasis3 15" xfId="2741" xr:uid="{00000000-0005-0000-0000-00005E0B0000}"/>
    <cellStyle name="40% - Énfasis3 15 2" xfId="2742" xr:uid="{00000000-0005-0000-0000-00005F0B0000}"/>
    <cellStyle name="40% - Énfasis3 15 3" xfId="2743" xr:uid="{00000000-0005-0000-0000-0000600B0000}"/>
    <cellStyle name="40% - Énfasis3 15 4" xfId="2744" xr:uid="{00000000-0005-0000-0000-0000610B0000}"/>
    <cellStyle name="40% - Énfasis3 15 5" xfId="2745" xr:uid="{00000000-0005-0000-0000-0000620B0000}"/>
    <cellStyle name="40% - Énfasis3 16" xfId="2746" xr:uid="{00000000-0005-0000-0000-0000630B0000}"/>
    <cellStyle name="40% - Énfasis3 16 2" xfId="2747" xr:uid="{00000000-0005-0000-0000-0000640B0000}"/>
    <cellStyle name="40% - Énfasis3 16 3" xfId="2748" xr:uid="{00000000-0005-0000-0000-0000650B0000}"/>
    <cellStyle name="40% - Énfasis3 16 4" xfId="2749" xr:uid="{00000000-0005-0000-0000-0000660B0000}"/>
    <cellStyle name="40% - Énfasis3 16 5" xfId="2750" xr:uid="{00000000-0005-0000-0000-0000670B0000}"/>
    <cellStyle name="40% - Énfasis3 17" xfId="2751" xr:uid="{00000000-0005-0000-0000-0000680B0000}"/>
    <cellStyle name="40% - Énfasis3 17 2" xfId="2752" xr:uid="{00000000-0005-0000-0000-0000690B0000}"/>
    <cellStyle name="40% - Énfasis3 17 3" xfId="2753" xr:uid="{00000000-0005-0000-0000-00006A0B0000}"/>
    <cellStyle name="40% - Énfasis3 17 4" xfId="2754" xr:uid="{00000000-0005-0000-0000-00006B0B0000}"/>
    <cellStyle name="40% - Énfasis3 17 5" xfId="2755" xr:uid="{00000000-0005-0000-0000-00006C0B0000}"/>
    <cellStyle name="40% - Énfasis3 18" xfId="2756" xr:uid="{00000000-0005-0000-0000-00006D0B0000}"/>
    <cellStyle name="40% - Énfasis3 18 2" xfId="2757" xr:uid="{00000000-0005-0000-0000-00006E0B0000}"/>
    <cellStyle name="40% - Énfasis3 19" xfId="2758" xr:uid="{00000000-0005-0000-0000-00006F0B0000}"/>
    <cellStyle name="40% - Énfasis3 19 2" xfId="2759" xr:uid="{00000000-0005-0000-0000-0000700B0000}"/>
    <cellStyle name="40% - Énfasis3 2" xfId="2760" xr:uid="{00000000-0005-0000-0000-0000710B0000}"/>
    <cellStyle name="40% - Énfasis3 2 10" xfId="2761" xr:uid="{00000000-0005-0000-0000-0000720B0000}"/>
    <cellStyle name="40% - Énfasis3 2 10 2" xfId="2762" xr:uid="{00000000-0005-0000-0000-0000730B0000}"/>
    <cellStyle name="40% - Énfasis3 2 11" xfId="2763" xr:uid="{00000000-0005-0000-0000-0000740B0000}"/>
    <cellStyle name="40% - Énfasis3 2 11 2" xfId="2764" xr:uid="{00000000-0005-0000-0000-0000750B0000}"/>
    <cellStyle name="40% - Énfasis3 2 12" xfId="2765" xr:uid="{00000000-0005-0000-0000-0000760B0000}"/>
    <cellStyle name="40% - Énfasis3 2 12 2" xfId="2766" xr:uid="{00000000-0005-0000-0000-0000770B0000}"/>
    <cellStyle name="40% - Énfasis3 2 13" xfId="2767" xr:uid="{00000000-0005-0000-0000-0000780B0000}"/>
    <cellStyle name="40% - Énfasis3 2 13 2" xfId="2768" xr:uid="{00000000-0005-0000-0000-0000790B0000}"/>
    <cellStyle name="40% - Énfasis3 2 14" xfId="2769" xr:uid="{00000000-0005-0000-0000-00007A0B0000}"/>
    <cellStyle name="40% - Énfasis3 2 14 2" xfId="2770" xr:uid="{00000000-0005-0000-0000-00007B0B0000}"/>
    <cellStyle name="40% - Énfasis3 2 15" xfId="2771" xr:uid="{00000000-0005-0000-0000-00007C0B0000}"/>
    <cellStyle name="40% - Énfasis3 2 15 2" xfId="2772" xr:uid="{00000000-0005-0000-0000-00007D0B0000}"/>
    <cellStyle name="40% - Énfasis3 2 16" xfId="2773" xr:uid="{00000000-0005-0000-0000-00007E0B0000}"/>
    <cellStyle name="40% - Énfasis3 2 16 2" xfId="2774" xr:uid="{00000000-0005-0000-0000-00007F0B0000}"/>
    <cellStyle name="40% - Énfasis3 2 17" xfId="2775" xr:uid="{00000000-0005-0000-0000-0000800B0000}"/>
    <cellStyle name="40% - Énfasis3 2 17 2" xfId="2776" xr:uid="{00000000-0005-0000-0000-0000810B0000}"/>
    <cellStyle name="40% - Énfasis3 2 18" xfId="2777" xr:uid="{00000000-0005-0000-0000-0000820B0000}"/>
    <cellStyle name="40% - Énfasis3 2 18 2" xfId="2778" xr:uid="{00000000-0005-0000-0000-0000830B0000}"/>
    <cellStyle name="40% - Énfasis3 2 19" xfId="2779" xr:uid="{00000000-0005-0000-0000-0000840B0000}"/>
    <cellStyle name="40% - Énfasis3 2 19 2" xfId="2780" xr:uid="{00000000-0005-0000-0000-0000850B0000}"/>
    <cellStyle name="40% - Énfasis3 2 2" xfId="2781" xr:uid="{00000000-0005-0000-0000-0000860B0000}"/>
    <cellStyle name="40% - Énfasis3 2 2 2" xfId="2782" xr:uid="{00000000-0005-0000-0000-0000870B0000}"/>
    <cellStyle name="40% - Énfasis3 2 2 2 2" xfId="2783" xr:uid="{00000000-0005-0000-0000-0000880B0000}"/>
    <cellStyle name="40% - Énfasis3 2 2 2 3" xfId="2784" xr:uid="{00000000-0005-0000-0000-0000890B0000}"/>
    <cellStyle name="40% - Énfasis3 2 2 2 4" xfId="2785" xr:uid="{00000000-0005-0000-0000-00008A0B0000}"/>
    <cellStyle name="40% - Énfasis3 2 2 3" xfId="2786" xr:uid="{00000000-0005-0000-0000-00008B0B0000}"/>
    <cellStyle name="40% - Énfasis3 2 2 3 2" xfId="2787" xr:uid="{00000000-0005-0000-0000-00008C0B0000}"/>
    <cellStyle name="40% - Énfasis3 2 2 4" xfId="2788" xr:uid="{00000000-0005-0000-0000-00008D0B0000}"/>
    <cellStyle name="40% - Énfasis3 2 2 4 2" xfId="2789" xr:uid="{00000000-0005-0000-0000-00008E0B0000}"/>
    <cellStyle name="40% - Énfasis3 2 2 5" xfId="2790" xr:uid="{00000000-0005-0000-0000-00008F0B0000}"/>
    <cellStyle name="40% - Énfasis3 2 2 5 2" xfId="2791" xr:uid="{00000000-0005-0000-0000-0000900B0000}"/>
    <cellStyle name="40% - Énfasis3 2 2 6" xfId="2792" xr:uid="{00000000-0005-0000-0000-0000910B0000}"/>
    <cellStyle name="40% - Énfasis3 2 2 6 2" xfId="2793" xr:uid="{00000000-0005-0000-0000-0000920B0000}"/>
    <cellStyle name="40% - Énfasis3 2 2 7" xfId="2794" xr:uid="{00000000-0005-0000-0000-0000930B0000}"/>
    <cellStyle name="40% - Énfasis3 2 2 7 2" xfId="2795" xr:uid="{00000000-0005-0000-0000-0000940B0000}"/>
    <cellStyle name="40% - Énfasis3 2 2 8" xfId="2796" xr:uid="{00000000-0005-0000-0000-0000950B0000}"/>
    <cellStyle name="40% - Énfasis3 2 2 8 2" xfId="2797" xr:uid="{00000000-0005-0000-0000-0000960B0000}"/>
    <cellStyle name="40% - Énfasis3 2 2 9" xfId="2798" xr:uid="{00000000-0005-0000-0000-0000970B0000}"/>
    <cellStyle name="40% - Énfasis3 2 2_Curva avance Adquisiciones - Nuevo formato" xfId="2799" xr:uid="{00000000-0005-0000-0000-0000980B0000}"/>
    <cellStyle name="40% - Énfasis3 2 20" xfId="2800" xr:uid="{00000000-0005-0000-0000-0000990B0000}"/>
    <cellStyle name="40% - Énfasis3 2 20 2" xfId="2801" xr:uid="{00000000-0005-0000-0000-00009A0B0000}"/>
    <cellStyle name="40% - Énfasis3 2 21" xfId="2802" xr:uid="{00000000-0005-0000-0000-00009B0B0000}"/>
    <cellStyle name="40% - Énfasis3 2 21 2" xfId="2803" xr:uid="{00000000-0005-0000-0000-00009C0B0000}"/>
    <cellStyle name="40% - Énfasis3 2 22" xfId="2804" xr:uid="{00000000-0005-0000-0000-00009D0B0000}"/>
    <cellStyle name="40% - Énfasis3 2 22 2" xfId="2805" xr:uid="{00000000-0005-0000-0000-00009E0B0000}"/>
    <cellStyle name="40% - Énfasis3 2 23" xfId="2806" xr:uid="{00000000-0005-0000-0000-00009F0B0000}"/>
    <cellStyle name="40% - Énfasis3 2 23 2" xfId="2807" xr:uid="{00000000-0005-0000-0000-0000A00B0000}"/>
    <cellStyle name="40% - Énfasis3 2 24" xfId="2808" xr:uid="{00000000-0005-0000-0000-0000A10B0000}"/>
    <cellStyle name="40% - Énfasis3 2 24 2" xfId="2809" xr:uid="{00000000-0005-0000-0000-0000A20B0000}"/>
    <cellStyle name="40% - Énfasis3 2 25" xfId="2810" xr:uid="{00000000-0005-0000-0000-0000A30B0000}"/>
    <cellStyle name="40% - Énfasis3 2 25 2" xfId="2811" xr:uid="{00000000-0005-0000-0000-0000A40B0000}"/>
    <cellStyle name="40% - Énfasis3 2 26" xfId="2812" xr:uid="{00000000-0005-0000-0000-0000A50B0000}"/>
    <cellStyle name="40% - Énfasis3 2 3" xfId="2813" xr:uid="{00000000-0005-0000-0000-0000A60B0000}"/>
    <cellStyle name="40% - Énfasis3 2 3 2" xfId="2814" xr:uid="{00000000-0005-0000-0000-0000A70B0000}"/>
    <cellStyle name="40% - Énfasis3 2 3 2 2" xfId="2815" xr:uid="{00000000-0005-0000-0000-0000A80B0000}"/>
    <cellStyle name="40% - Énfasis3 2 3 3" xfId="2816" xr:uid="{00000000-0005-0000-0000-0000A90B0000}"/>
    <cellStyle name="40% - Énfasis3 2 3 3 2" xfId="2817" xr:uid="{00000000-0005-0000-0000-0000AA0B0000}"/>
    <cellStyle name="40% - Énfasis3 2 3 4" xfId="2818" xr:uid="{00000000-0005-0000-0000-0000AB0B0000}"/>
    <cellStyle name="40% - Énfasis3 2 3 4 2" xfId="2819" xr:uid="{00000000-0005-0000-0000-0000AC0B0000}"/>
    <cellStyle name="40% - Énfasis3 2 3 5" xfId="2820" xr:uid="{00000000-0005-0000-0000-0000AD0B0000}"/>
    <cellStyle name="40% - Énfasis3 2 3 5 2" xfId="2821" xr:uid="{00000000-0005-0000-0000-0000AE0B0000}"/>
    <cellStyle name="40% - Énfasis3 2 3 6" xfId="2822" xr:uid="{00000000-0005-0000-0000-0000AF0B0000}"/>
    <cellStyle name="40% - Énfasis3 2 3 6 2" xfId="2823" xr:uid="{00000000-0005-0000-0000-0000B00B0000}"/>
    <cellStyle name="40% - Énfasis3 2 3 7" xfId="2824" xr:uid="{00000000-0005-0000-0000-0000B10B0000}"/>
    <cellStyle name="40% - Énfasis3 2 3 7 2" xfId="2825" xr:uid="{00000000-0005-0000-0000-0000B20B0000}"/>
    <cellStyle name="40% - Énfasis3 2 3 8" xfId="2826" xr:uid="{00000000-0005-0000-0000-0000B30B0000}"/>
    <cellStyle name="40% - Énfasis3 2 3 8 2" xfId="2827" xr:uid="{00000000-0005-0000-0000-0000B40B0000}"/>
    <cellStyle name="40% - Énfasis3 2 3 9" xfId="2828" xr:uid="{00000000-0005-0000-0000-0000B50B0000}"/>
    <cellStyle name="40% - Énfasis3 2 3_Curva avance Adquisiciones - Nuevo formato" xfId="2829" xr:uid="{00000000-0005-0000-0000-0000B60B0000}"/>
    <cellStyle name="40% - Énfasis3 2 4" xfId="2830" xr:uid="{00000000-0005-0000-0000-0000B70B0000}"/>
    <cellStyle name="40% - Énfasis3 2 4 2" xfId="2831" xr:uid="{00000000-0005-0000-0000-0000B80B0000}"/>
    <cellStyle name="40% - Énfasis3 2 5" xfId="2832" xr:uid="{00000000-0005-0000-0000-0000B90B0000}"/>
    <cellStyle name="40% - Énfasis3 2 5 2" xfId="2833" xr:uid="{00000000-0005-0000-0000-0000BA0B0000}"/>
    <cellStyle name="40% - Énfasis3 2 6" xfId="2834" xr:uid="{00000000-0005-0000-0000-0000BB0B0000}"/>
    <cellStyle name="40% - Énfasis3 2 6 2" xfId="2835" xr:uid="{00000000-0005-0000-0000-0000BC0B0000}"/>
    <cellStyle name="40% - Énfasis3 2 7" xfId="2836" xr:uid="{00000000-0005-0000-0000-0000BD0B0000}"/>
    <cellStyle name="40% - Énfasis3 2 7 2" xfId="2837" xr:uid="{00000000-0005-0000-0000-0000BE0B0000}"/>
    <cellStyle name="40% - Énfasis3 2 8" xfId="2838" xr:uid="{00000000-0005-0000-0000-0000BF0B0000}"/>
    <cellStyle name="40% - Énfasis3 2 8 2" xfId="2839" xr:uid="{00000000-0005-0000-0000-0000C00B0000}"/>
    <cellStyle name="40% - Énfasis3 2 9" xfId="2840" xr:uid="{00000000-0005-0000-0000-0000C10B0000}"/>
    <cellStyle name="40% - Énfasis3 2 9 2" xfId="2841" xr:uid="{00000000-0005-0000-0000-0000C20B0000}"/>
    <cellStyle name="40% - Énfasis3 2_5.Weekly" xfId="2842" xr:uid="{00000000-0005-0000-0000-0000C30B0000}"/>
    <cellStyle name="40% - Énfasis3 20" xfId="2843" xr:uid="{00000000-0005-0000-0000-0000C40B0000}"/>
    <cellStyle name="40% - Énfasis3 20 2" xfId="2844" xr:uid="{00000000-0005-0000-0000-0000C50B0000}"/>
    <cellStyle name="40% - Énfasis3 21" xfId="2845" xr:uid="{00000000-0005-0000-0000-0000C60B0000}"/>
    <cellStyle name="40% - Énfasis3 21 2" xfId="2846" xr:uid="{00000000-0005-0000-0000-0000C70B0000}"/>
    <cellStyle name="40% - Énfasis3 21 3" xfId="2847" xr:uid="{00000000-0005-0000-0000-0000C80B0000}"/>
    <cellStyle name="40% - Énfasis3 21 4" xfId="2848" xr:uid="{00000000-0005-0000-0000-0000C90B0000}"/>
    <cellStyle name="40% - Énfasis3 21 5" xfId="2849" xr:uid="{00000000-0005-0000-0000-0000CA0B0000}"/>
    <cellStyle name="40% - Énfasis3 22" xfId="2850" xr:uid="{00000000-0005-0000-0000-0000CB0B0000}"/>
    <cellStyle name="40% - Énfasis3 22 2" xfId="2851" xr:uid="{00000000-0005-0000-0000-0000CC0B0000}"/>
    <cellStyle name="40% - Énfasis3 23" xfId="2852" xr:uid="{00000000-0005-0000-0000-0000CD0B0000}"/>
    <cellStyle name="40% - Énfasis3 23 2" xfId="2853" xr:uid="{00000000-0005-0000-0000-0000CE0B0000}"/>
    <cellStyle name="40% - Énfasis3 24" xfId="2854" xr:uid="{00000000-0005-0000-0000-0000CF0B0000}"/>
    <cellStyle name="40% - Énfasis3 24 2" xfId="2855" xr:uid="{00000000-0005-0000-0000-0000D00B0000}"/>
    <cellStyle name="40% - Énfasis3 25" xfId="2856" xr:uid="{00000000-0005-0000-0000-0000D10B0000}"/>
    <cellStyle name="40% - Énfasis3 3" xfId="2857" xr:uid="{00000000-0005-0000-0000-0000D20B0000}"/>
    <cellStyle name="40% - Énfasis3 3 2" xfId="2858" xr:uid="{00000000-0005-0000-0000-0000D30B0000}"/>
    <cellStyle name="40% - Énfasis3 3 3" xfId="2859" xr:uid="{00000000-0005-0000-0000-0000D40B0000}"/>
    <cellStyle name="40% - Énfasis3 3 4" xfId="2860" xr:uid="{00000000-0005-0000-0000-0000D50B0000}"/>
    <cellStyle name="40% - Énfasis3 3 5" xfId="2861" xr:uid="{00000000-0005-0000-0000-0000D60B0000}"/>
    <cellStyle name="40% - Énfasis3 3_CONSOLIDADO" xfId="2862" xr:uid="{00000000-0005-0000-0000-0000D70B0000}"/>
    <cellStyle name="40% - Énfasis3 4" xfId="2863" xr:uid="{00000000-0005-0000-0000-0000D80B0000}"/>
    <cellStyle name="40% - Énfasis3 4 2" xfId="2864" xr:uid="{00000000-0005-0000-0000-0000D90B0000}"/>
    <cellStyle name="40% - Énfasis3 5" xfId="2865" xr:uid="{00000000-0005-0000-0000-0000DA0B0000}"/>
    <cellStyle name="40% - Énfasis3 5 2" xfId="2866" xr:uid="{00000000-0005-0000-0000-0000DB0B0000}"/>
    <cellStyle name="40% - Énfasis3 6" xfId="2867" xr:uid="{00000000-0005-0000-0000-0000DC0B0000}"/>
    <cellStyle name="40% - Énfasis3 6 2" xfId="2868" xr:uid="{00000000-0005-0000-0000-0000DD0B0000}"/>
    <cellStyle name="40% - Énfasis3 7" xfId="2869" xr:uid="{00000000-0005-0000-0000-0000DE0B0000}"/>
    <cellStyle name="40% - Énfasis3 7 2" xfId="2870" xr:uid="{00000000-0005-0000-0000-0000DF0B0000}"/>
    <cellStyle name="40% - Énfasis3 8" xfId="2871" xr:uid="{00000000-0005-0000-0000-0000E00B0000}"/>
    <cellStyle name="40% - Énfasis3 8 2" xfId="2872" xr:uid="{00000000-0005-0000-0000-0000E10B0000}"/>
    <cellStyle name="40% - Énfasis3 9" xfId="2873" xr:uid="{00000000-0005-0000-0000-0000E20B0000}"/>
    <cellStyle name="40% - Énfasis3 9 2" xfId="2874" xr:uid="{00000000-0005-0000-0000-0000E30B0000}"/>
    <cellStyle name="40% - Énfasis4 10" xfId="2875" xr:uid="{00000000-0005-0000-0000-0000E40B0000}"/>
    <cellStyle name="40% - Énfasis4 10 2" xfId="2876" xr:uid="{00000000-0005-0000-0000-0000E50B0000}"/>
    <cellStyle name="40% - Énfasis4 11" xfId="2877" xr:uid="{00000000-0005-0000-0000-0000E60B0000}"/>
    <cellStyle name="40% - Énfasis4 11 2" xfId="2878" xr:uid="{00000000-0005-0000-0000-0000E70B0000}"/>
    <cellStyle name="40% - Énfasis4 12" xfId="2879" xr:uid="{00000000-0005-0000-0000-0000E80B0000}"/>
    <cellStyle name="40% - Énfasis4 12 2" xfId="2880" xr:uid="{00000000-0005-0000-0000-0000E90B0000}"/>
    <cellStyle name="40% - Énfasis4 12 3" xfId="2881" xr:uid="{00000000-0005-0000-0000-0000EA0B0000}"/>
    <cellStyle name="40% - Énfasis4 12 4" xfId="2882" xr:uid="{00000000-0005-0000-0000-0000EB0B0000}"/>
    <cellStyle name="40% - Énfasis4 12 5" xfId="2883" xr:uid="{00000000-0005-0000-0000-0000EC0B0000}"/>
    <cellStyle name="40% - Énfasis4 13" xfId="2884" xr:uid="{00000000-0005-0000-0000-0000ED0B0000}"/>
    <cellStyle name="40% - Énfasis4 13 2" xfId="2885" xr:uid="{00000000-0005-0000-0000-0000EE0B0000}"/>
    <cellStyle name="40% - Énfasis4 13 3" xfId="2886" xr:uid="{00000000-0005-0000-0000-0000EF0B0000}"/>
    <cellStyle name="40% - Énfasis4 13 4" xfId="2887" xr:uid="{00000000-0005-0000-0000-0000F00B0000}"/>
    <cellStyle name="40% - Énfasis4 13 5" xfId="2888" xr:uid="{00000000-0005-0000-0000-0000F10B0000}"/>
    <cellStyle name="40% - Énfasis4 14" xfId="2889" xr:uid="{00000000-0005-0000-0000-0000F20B0000}"/>
    <cellStyle name="40% - Énfasis4 14 2" xfId="2890" xr:uid="{00000000-0005-0000-0000-0000F30B0000}"/>
    <cellStyle name="40% - Énfasis4 14 3" xfId="2891" xr:uid="{00000000-0005-0000-0000-0000F40B0000}"/>
    <cellStyle name="40% - Énfasis4 14 4" xfId="2892" xr:uid="{00000000-0005-0000-0000-0000F50B0000}"/>
    <cellStyle name="40% - Énfasis4 14 5" xfId="2893" xr:uid="{00000000-0005-0000-0000-0000F60B0000}"/>
    <cellStyle name="40% - Énfasis4 15" xfId="2894" xr:uid="{00000000-0005-0000-0000-0000F70B0000}"/>
    <cellStyle name="40% - Énfasis4 15 2" xfId="2895" xr:uid="{00000000-0005-0000-0000-0000F80B0000}"/>
    <cellStyle name="40% - Énfasis4 15 3" xfId="2896" xr:uid="{00000000-0005-0000-0000-0000F90B0000}"/>
    <cellStyle name="40% - Énfasis4 15 4" xfId="2897" xr:uid="{00000000-0005-0000-0000-0000FA0B0000}"/>
    <cellStyle name="40% - Énfasis4 15 5" xfId="2898" xr:uid="{00000000-0005-0000-0000-0000FB0B0000}"/>
    <cellStyle name="40% - Énfasis4 16" xfId="2899" xr:uid="{00000000-0005-0000-0000-0000FC0B0000}"/>
    <cellStyle name="40% - Énfasis4 16 2" xfId="2900" xr:uid="{00000000-0005-0000-0000-0000FD0B0000}"/>
    <cellStyle name="40% - Énfasis4 16 3" xfId="2901" xr:uid="{00000000-0005-0000-0000-0000FE0B0000}"/>
    <cellStyle name="40% - Énfasis4 16 4" xfId="2902" xr:uid="{00000000-0005-0000-0000-0000FF0B0000}"/>
    <cellStyle name="40% - Énfasis4 16 5" xfId="2903" xr:uid="{00000000-0005-0000-0000-0000000C0000}"/>
    <cellStyle name="40% - Énfasis4 17" xfId="2904" xr:uid="{00000000-0005-0000-0000-0000010C0000}"/>
    <cellStyle name="40% - Énfasis4 17 2" xfId="2905" xr:uid="{00000000-0005-0000-0000-0000020C0000}"/>
    <cellStyle name="40% - Énfasis4 17 3" xfId="2906" xr:uid="{00000000-0005-0000-0000-0000030C0000}"/>
    <cellStyle name="40% - Énfasis4 17 4" xfId="2907" xr:uid="{00000000-0005-0000-0000-0000040C0000}"/>
    <cellStyle name="40% - Énfasis4 17 5" xfId="2908" xr:uid="{00000000-0005-0000-0000-0000050C0000}"/>
    <cellStyle name="40% - Énfasis4 18" xfId="2909" xr:uid="{00000000-0005-0000-0000-0000060C0000}"/>
    <cellStyle name="40% - Énfasis4 18 2" xfId="2910" xr:uid="{00000000-0005-0000-0000-0000070C0000}"/>
    <cellStyle name="40% - Énfasis4 19" xfId="2911" xr:uid="{00000000-0005-0000-0000-0000080C0000}"/>
    <cellStyle name="40% - Énfasis4 19 2" xfId="2912" xr:uid="{00000000-0005-0000-0000-0000090C0000}"/>
    <cellStyle name="40% - Énfasis4 2" xfId="2913" xr:uid="{00000000-0005-0000-0000-00000A0C0000}"/>
    <cellStyle name="40% - Énfasis4 2 10" xfId="2914" xr:uid="{00000000-0005-0000-0000-00000B0C0000}"/>
    <cellStyle name="40% - Énfasis4 2 10 2" xfId="2915" xr:uid="{00000000-0005-0000-0000-00000C0C0000}"/>
    <cellStyle name="40% - Énfasis4 2 11" xfId="2916" xr:uid="{00000000-0005-0000-0000-00000D0C0000}"/>
    <cellStyle name="40% - Énfasis4 2 11 2" xfId="2917" xr:uid="{00000000-0005-0000-0000-00000E0C0000}"/>
    <cellStyle name="40% - Énfasis4 2 12" xfId="2918" xr:uid="{00000000-0005-0000-0000-00000F0C0000}"/>
    <cellStyle name="40% - Énfasis4 2 12 2" xfId="2919" xr:uid="{00000000-0005-0000-0000-0000100C0000}"/>
    <cellStyle name="40% - Énfasis4 2 13" xfId="2920" xr:uid="{00000000-0005-0000-0000-0000110C0000}"/>
    <cellStyle name="40% - Énfasis4 2 13 2" xfId="2921" xr:uid="{00000000-0005-0000-0000-0000120C0000}"/>
    <cellStyle name="40% - Énfasis4 2 14" xfId="2922" xr:uid="{00000000-0005-0000-0000-0000130C0000}"/>
    <cellStyle name="40% - Énfasis4 2 14 2" xfId="2923" xr:uid="{00000000-0005-0000-0000-0000140C0000}"/>
    <cellStyle name="40% - Énfasis4 2 15" xfId="2924" xr:uid="{00000000-0005-0000-0000-0000150C0000}"/>
    <cellStyle name="40% - Énfasis4 2 15 2" xfId="2925" xr:uid="{00000000-0005-0000-0000-0000160C0000}"/>
    <cellStyle name="40% - Énfasis4 2 16" xfId="2926" xr:uid="{00000000-0005-0000-0000-0000170C0000}"/>
    <cellStyle name="40% - Énfasis4 2 16 2" xfId="2927" xr:uid="{00000000-0005-0000-0000-0000180C0000}"/>
    <cellStyle name="40% - Énfasis4 2 17" xfId="2928" xr:uid="{00000000-0005-0000-0000-0000190C0000}"/>
    <cellStyle name="40% - Énfasis4 2 17 2" xfId="2929" xr:uid="{00000000-0005-0000-0000-00001A0C0000}"/>
    <cellStyle name="40% - Énfasis4 2 18" xfId="2930" xr:uid="{00000000-0005-0000-0000-00001B0C0000}"/>
    <cellStyle name="40% - Énfasis4 2 18 2" xfId="2931" xr:uid="{00000000-0005-0000-0000-00001C0C0000}"/>
    <cellStyle name="40% - Énfasis4 2 19" xfId="2932" xr:uid="{00000000-0005-0000-0000-00001D0C0000}"/>
    <cellStyle name="40% - Énfasis4 2 19 2" xfId="2933" xr:uid="{00000000-0005-0000-0000-00001E0C0000}"/>
    <cellStyle name="40% - Énfasis4 2 2" xfId="2934" xr:uid="{00000000-0005-0000-0000-00001F0C0000}"/>
    <cellStyle name="40% - Énfasis4 2 2 2" xfId="2935" xr:uid="{00000000-0005-0000-0000-0000200C0000}"/>
    <cellStyle name="40% - Énfasis4 2 2 2 2" xfId="2936" xr:uid="{00000000-0005-0000-0000-0000210C0000}"/>
    <cellStyle name="40% - Énfasis4 2 2 2 3" xfId="2937" xr:uid="{00000000-0005-0000-0000-0000220C0000}"/>
    <cellStyle name="40% - Énfasis4 2 2 2 4" xfId="2938" xr:uid="{00000000-0005-0000-0000-0000230C0000}"/>
    <cellStyle name="40% - Énfasis4 2 2 3" xfId="2939" xr:uid="{00000000-0005-0000-0000-0000240C0000}"/>
    <cellStyle name="40% - Énfasis4 2 2 3 2" xfId="2940" xr:uid="{00000000-0005-0000-0000-0000250C0000}"/>
    <cellStyle name="40% - Énfasis4 2 2 4" xfId="2941" xr:uid="{00000000-0005-0000-0000-0000260C0000}"/>
    <cellStyle name="40% - Énfasis4 2 2 4 2" xfId="2942" xr:uid="{00000000-0005-0000-0000-0000270C0000}"/>
    <cellStyle name="40% - Énfasis4 2 2 5" xfId="2943" xr:uid="{00000000-0005-0000-0000-0000280C0000}"/>
    <cellStyle name="40% - Énfasis4 2 2 5 2" xfId="2944" xr:uid="{00000000-0005-0000-0000-0000290C0000}"/>
    <cellStyle name="40% - Énfasis4 2 2 6" xfId="2945" xr:uid="{00000000-0005-0000-0000-00002A0C0000}"/>
    <cellStyle name="40% - Énfasis4 2 2 6 2" xfId="2946" xr:uid="{00000000-0005-0000-0000-00002B0C0000}"/>
    <cellStyle name="40% - Énfasis4 2 2 7" xfId="2947" xr:uid="{00000000-0005-0000-0000-00002C0C0000}"/>
    <cellStyle name="40% - Énfasis4 2 2 7 2" xfId="2948" xr:uid="{00000000-0005-0000-0000-00002D0C0000}"/>
    <cellStyle name="40% - Énfasis4 2 2 8" xfId="2949" xr:uid="{00000000-0005-0000-0000-00002E0C0000}"/>
    <cellStyle name="40% - Énfasis4 2 2 8 2" xfId="2950" xr:uid="{00000000-0005-0000-0000-00002F0C0000}"/>
    <cellStyle name="40% - Énfasis4 2 2 9" xfId="2951" xr:uid="{00000000-0005-0000-0000-0000300C0000}"/>
    <cellStyle name="40% - Énfasis4 2 2_Curva avance Adquisiciones - Nuevo formato" xfId="2952" xr:uid="{00000000-0005-0000-0000-0000310C0000}"/>
    <cellStyle name="40% - Énfasis4 2 20" xfId="2953" xr:uid="{00000000-0005-0000-0000-0000320C0000}"/>
    <cellStyle name="40% - Énfasis4 2 20 2" xfId="2954" xr:uid="{00000000-0005-0000-0000-0000330C0000}"/>
    <cellStyle name="40% - Énfasis4 2 21" xfId="2955" xr:uid="{00000000-0005-0000-0000-0000340C0000}"/>
    <cellStyle name="40% - Énfasis4 2 21 2" xfId="2956" xr:uid="{00000000-0005-0000-0000-0000350C0000}"/>
    <cellStyle name="40% - Énfasis4 2 22" xfId="2957" xr:uid="{00000000-0005-0000-0000-0000360C0000}"/>
    <cellStyle name="40% - Énfasis4 2 22 2" xfId="2958" xr:uid="{00000000-0005-0000-0000-0000370C0000}"/>
    <cellStyle name="40% - Énfasis4 2 23" xfId="2959" xr:uid="{00000000-0005-0000-0000-0000380C0000}"/>
    <cellStyle name="40% - Énfasis4 2 23 2" xfId="2960" xr:uid="{00000000-0005-0000-0000-0000390C0000}"/>
    <cellStyle name="40% - Énfasis4 2 24" xfId="2961" xr:uid="{00000000-0005-0000-0000-00003A0C0000}"/>
    <cellStyle name="40% - Énfasis4 2 24 2" xfId="2962" xr:uid="{00000000-0005-0000-0000-00003B0C0000}"/>
    <cellStyle name="40% - Énfasis4 2 25" xfId="2963" xr:uid="{00000000-0005-0000-0000-00003C0C0000}"/>
    <cellStyle name="40% - Énfasis4 2 25 2" xfId="2964" xr:uid="{00000000-0005-0000-0000-00003D0C0000}"/>
    <cellStyle name="40% - Énfasis4 2 26" xfId="2965" xr:uid="{00000000-0005-0000-0000-00003E0C0000}"/>
    <cellStyle name="40% - Énfasis4 2 27" xfId="2966" xr:uid="{00000000-0005-0000-0000-00003F0C0000}"/>
    <cellStyle name="40% - Énfasis4 2 28" xfId="2967" xr:uid="{00000000-0005-0000-0000-0000400C0000}"/>
    <cellStyle name="40% - Énfasis4 2 29" xfId="2968" xr:uid="{00000000-0005-0000-0000-0000410C0000}"/>
    <cellStyle name="40% - Énfasis4 2 3" xfId="2969" xr:uid="{00000000-0005-0000-0000-0000420C0000}"/>
    <cellStyle name="40% - Énfasis4 2 3 2" xfId="2970" xr:uid="{00000000-0005-0000-0000-0000430C0000}"/>
    <cellStyle name="40% - Énfasis4 2 3 2 2" xfId="2971" xr:uid="{00000000-0005-0000-0000-0000440C0000}"/>
    <cellStyle name="40% - Énfasis4 2 3 3" xfId="2972" xr:uid="{00000000-0005-0000-0000-0000450C0000}"/>
    <cellStyle name="40% - Énfasis4 2 3 3 2" xfId="2973" xr:uid="{00000000-0005-0000-0000-0000460C0000}"/>
    <cellStyle name="40% - Énfasis4 2 3 4" xfId="2974" xr:uid="{00000000-0005-0000-0000-0000470C0000}"/>
    <cellStyle name="40% - Énfasis4 2 3 4 2" xfId="2975" xr:uid="{00000000-0005-0000-0000-0000480C0000}"/>
    <cellStyle name="40% - Énfasis4 2 3 5" xfId="2976" xr:uid="{00000000-0005-0000-0000-0000490C0000}"/>
    <cellStyle name="40% - Énfasis4 2 3 5 2" xfId="2977" xr:uid="{00000000-0005-0000-0000-00004A0C0000}"/>
    <cellStyle name="40% - Énfasis4 2 3 6" xfId="2978" xr:uid="{00000000-0005-0000-0000-00004B0C0000}"/>
    <cellStyle name="40% - Énfasis4 2 3 6 2" xfId="2979" xr:uid="{00000000-0005-0000-0000-00004C0C0000}"/>
    <cellStyle name="40% - Énfasis4 2 3 7" xfId="2980" xr:uid="{00000000-0005-0000-0000-00004D0C0000}"/>
    <cellStyle name="40% - Énfasis4 2 3 7 2" xfId="2981" xr:uid="{00000000-0005-0000-0000-00004E0C0000}"/>
    <cellStyle name="40% - Énfasis4 2 3 8" xfId="2982" xr:uid="{00000000-0005-0000-0000-00004F0C0000}"/>
    <cellStyle name="40% - Énfasis4 2 3 8 2" xfId="2983" xr:uid="{00000000-0005-0000-0000-0000500C0000}"/>
    <cellStyle name="40% - Énfasis4 2 3 9" xfId="2984" xr:uid="{00000000-0005-0000-0000-0000510C0000}"/>
    <cellStyle name="40% - Énfasis4 2 3_Curva avance Adquisiciones - Nuevo formato" xfId="2985" xr:uid="{00000000-0005-0000-0000-0000520C0000}"/>
    <cellStyle name="40% - Énfasis4 2 30" xfId="2986" xr:uid="{00000000-0005-0000-0000-0000530C0000}"/>
    <cellStyle name="40% - Énfasis4 2 31" xfId="2987" xr:uid="{00000000-0005-0000-0000-0000540C0000}"/>
    <cellStyle name="40% - Énfasis4 2 32" xfId="2988" xr:uid="{00000000-0005-0000-0000-0000550C0000}"/>
    <cellStyle name="40% - Énfasis4 2 33" xfId="2989" xr:uid="{00000000-0005-0000-0000-0000560C0000}"/>
    <cellStyle name="40% - Énfasis4 2 34" xfId="2990" xr:uid="{00000000-0005-0000-0000-0000570C0000}"/>
    <cellStyle name="40% - Énfasis4 2 35" xfId="2991" xr:uid="{00000000-0005-0000-0000-0000580C0000}"/>
    <cellStyle name="40% - Énfasis4 2 36" xfId="2992" xr:uid="{00000000-0005-0000-0000-0000590C0000}"/>
    <cellStyle name="40% - Énfasis4 2 37" xfId="2993" xr:uid="{00000000-0005-0000-0000-00005A0C0000}"/>
    <cellStyle name="40% - Énfasis4 2 38" xfId="2994" xr:uid="{00000000-0005-0000-0000-00005B0C0000}"/>
    <cellStyle name="40% - Énfasis4 2 39" xfId="2995" xr:uid="{00000000-0005-0000-0000-00005C0C0000}"/>
    <cellStyle name="40% - Énfasis4 2 4" xfId="2996" xr:uid="{00000000-0005-0000-0000-00005D0C0000}"/>
    <cellStyle name="40% - Énfasis4 2 4 2" xfId="2997" xr:uid="{00000000-0005-0000-0000-00005E0C0000}"/>
    <cellStyle name="40% - Énfasis4 2 40" xfId="2998" xr:uid="{00000000-0005-0000-0000-00005F0C0000}"/>
    <cellStyle name="40% - Énfasis4 2 41" xfId="2999" xr:uid="{00000000-0005-0000-0000-0000600C0000}"/>
    <cellStyle name="40% - Énfasis4 2 42" xfId="3000" xr:uid="{00000000-0005-0000-0000-0000610C0000}"/>
    <cellStyle name="40% - Énfasis4 2 43" xfId="3001" xr:uid="{00000000-0005-0000-0000-0000620C0000}"/>
    <cellStyle name="40% - Énfasis4 2 5" xfId="3002" xr:uid="{00000000-0005-0000-0000-0000630C0000}"/>
    <cellStyle name="40% - Énfasis4 2 5 2" xfId="3003" xr:uid="{00000000-0005-0000-0000-0000640C0000}"/>
    <cellStyle name="40% - Énfasis4 2 6" xfId="3004" xr:uid="{00000000-0005-0000-0000-0000650C0000}"/>
    <cellStyle name="40% - Énfasis4 2 6 2" xfId="3005" xr:uid="{00000000-0005-0000-0000-0000660C0000}"/>
    <cellStyle name="40% - Énfasis4 2 7" xfId="3006" xr:uid="{00000000-0005-0000-0000-0000670C0000}"/>
    <cellStyle name="40% - Énfasis4 2 7 2" xfId="3007" xr:uid="{00000000-0005-0000-0000-0000680C0000}"/>
    <cellStyle name="40% - Énfasis4 2 8" xfId="3008" xr:uid="{00000000-0005-0000-0000-0000690C0000}"/>
    <cellStyle name="40% - Énfasis4 2 8 2" xfId="3009" xr:uid="{00000000-0005-0000-0000-00006A0C0000}"/>
    <cellStyle name="40% - Énfasis4 2 9" xfId="3010" xr:uid="{00000000-0005-0000-0000-00006B0C0000}"/>
    <cellStyle name="40% - Énfasis4 2 9 2" xfId="3011" xr:uid="{00000000-0005-0000-0000-00006C0C0000}"/>
    <cellStyle name="40% - Énfasis4 2_5.Weekly" xfId="3012" xr:uid="{00000000-0005-0000-0000-00006D0C0000}"/>
    <cellStyle name="40% - Énfasis4 20" xfId="3013" xr:uid="{00000000-0005-0000-0000-00006E0C0000}"/>
    <cellStyle name="40% - Énfasis4 20 2" xfId="3014" xr:uid="{00000000-0005-0000-0000-00006F0C0000}"/>
    <cellStyle name="40% - Énfasis4 21" xfId="3015" xr:uid="{00000000-0005-0000-0000-0000700C0000}"/>
    <cellStyle name="40% - Énfasis4 21 2" xfId="3016" xr:uid="{00000000-0005-0000-0000-0000710C0000}"/>
    <cellStyle name="40% - Énfasis4 21 3" xfId="3017" xr:uid="{00000000-0005-0000-0000-0000720C0000}"/>
    <cellStyle name="40% - Énfasis4 21 4" xfId="3018" xr:uid="{00000000-0005-0000-0000-0000730C0000}"/>
    <cellStyle name="40% - Énfasis4 21 5" xfId="3019" xr:uid="{00000000-0005-0000-0000-0000740C0000}"/>
    <cellStyle name="40% - Énfasis4 22" xfId="3020" xr:uid="{00000000-0005-0000-0000-0000750C0000}"/>
    <cellStyle name="40% - Énfasis4 22 2" xfId="3021" xr:uid="{00000000-0005-0000-0000-0000760C0000}"/>
    <cellStyle name="40% - Énfasis4 23" xfId="3022" xr:uid="{00000000-0005-0000-0000-0000770C0000}"/>
    <cellStyle name="40% - Énfasis4 23 2" xfId="3023" xr:uid="{00000000-0005-0000-0000-0000780C0000}"/>
    <cellStyle name="40% - Énfasis4 24" xfId="3024" xr:uid="{00000000-0005-0000-0000-0000790C0000}"/>
    <cellStyle name="40% - Énfasis4 24 2" xfId="3025" xr:uid="{00000000-0005-0000-0000-00007A0C0000}"/>
    <cellStyle name="40% - Énfasis4 25" xfId="3026" xr:uid="{00000000-0005-0000-0000-00007B0C0000}"/>
    <cellStyle name="40% - Énfasis4 26" xfId="3027" xr:uid="{00000000-0005-0000-0000-00007C0C0000}"/>
    <cellStyle name="40% - Énfasis4 26 2" xfId="3028" xr:uid="{00000000-0005-0000-0000-00007D0C0000}"/>
    <cellStyle name="40% - Énfasis4 26 2 2" xfId="3029" xr:uid="{00000000-0005-0000-0000-00007E0C0000}"/>
    <cellStyle name="40% - Énfasis4 26 2 2 2" xfId="3030" xr:uid="{00000000-0005-0000-0000-00007F0C0000}"/>
    <cellStyle name="40% - Énfasis4 26 2 3" xfId="3031" xr:uid="{00000000-0005-0000-0000-0000800C0000}"/>
    <cellStyle name="40% - Énfasis4 26 3" xfId="3032" xr:uid="{00000000-0005-0000-0000-0000810C0000}"/>
    <cellStyle name="40% - Énfasis4 26 3 2" xfId="3033" xr:uid="{00000000-0005-0000-0000-0000820C0000}"/>
    <cellStyle name="40% - Énfasis4 26 4" xfId="3034" xr:uid="{00000000-0005-0000-0000-0000830C0000}"/>
    <cellStyle name="40% - Énfasis4 27" xfId="3035" xr:uid="{00000000-0005-0000-0000-0000840C0000}"/>
    <cellStyle name="40% - Énfasis4 27 2" xfId="3036" xr:uid="{00000000-0005-0000-0000-0000850C0000}"/>
    <cellStyle name="40% - Énfasis4 27 2 2" xfId="3037" xr:uid="{00000000-0005-0000-0000-0000860C0000}"/>
    <cellStyle name="40% - Énfasis4 27 2 2 2" xfId="3038" xr:uid="{00000000-0005-0000-0000-0000870C0000}"/>
    <cellStyle name="40% - Énfasis4 27 2 3" xfId="3039" xr:uid="{00000000-0005-0000-0000-0000880C0000}"/>
    <cellStyle name="40% - Énfasis4 27 3" xfId="3040" xr:uid="{00000000-0005-0000-0000-0000890C0000}"/>
    <cellStyle name="40% - Énfasis4 27 3 2" xfId="3041" xr:uid="{00000000-0005-0000-0000-00008A0C0000}"/>
    <cellStyle name="40% - Énfasis4 27 4" xfId="3042" xr:uid="{00000000-0005-0000-0000-00008B0C0000}"/>
    <cellStyle name="40% - Énfasis4 28" xfId="3043" xr:uid="{00000000-0005-0000-0000-00008C0C0000}"/>
    <cellStyle name="40% - Énfasis4 28 2" xfId="3044" xr:uid="{00000000-0005-0000-0000-00008D0C0000}"/>
    <cellStyle name="40% - Énfasis4 28 2 2" xfId="3045" xr:uid="{00000000-0005-0000-0000-00008E0C0000}"/>
    <cellStyle name="40% - Énfasis4 28 2 2 2" xfId="3046" xr:uid="{00000000-0005-0000-0000-00008F0C0000}"/>
    <cellStyle name="40% - Énfasis4 28 2 3" xfId="3047" xr:uid="{00000000-0005-0000-0000-0000900C0000}"/>
    <cellStyle name="40% - Énfasis4 28 3" xfId="3048" xr:uid="{00000000-0005-0000-0000-0000910C0000}"/>
    <cellStyle name="40% - Énfasis4 28 3 2" xfId="3049" xr:uid="{00000000-0005-0000-0000-0000920C0000}"/>
    <cellStyle name="40% - Énfasis4 28 4" xfId="3050" xr:uid="{00000000-0005-0000-0000-0000930C0000}"/>
    <cellStyle name="40% - Énfasis4 29" xfId="3051" xr:uid="{00000000-0005-0000-0000-0000940C0000}"/>
    <cellStyle name="40% - Énfasis4 29 2" xfId="3052" xr:uid="{00000000-0005-0000-0000-0000950C0000}"/>
    <cellStyle name="40% - Énfasis4 29 2 2" xfId="3053" xr:uid="{00000000-0005-0000-0000-0000960C0000}"/>
    <cellStyle name="40% - Énfasis4 29 2 2 2" xfId="3054" xr:uid="{00000000-0005-0000-0000-0000970C0000}"/>
    <cellStyle name="40% - Énfasis4 29 2 3" xfId="3055" xr:uid="{00000000-0005-0000-0000-0000980C0000}"/>
    <cellStyle name="40% - Énfasis4 29 3" xfId="3056" xr:uid="{00000000-0005-0000-0000-0000990C0000}"/>
    <cellStyle name="40% - Énfasis4 29 3 2" xfId="3057" xr:uid="{00000000-0005-0000-0000-00009A0C0000}"/>
    <cellStyle name="40% - Énfasis4 29 4" xfId="3058" xr:uid="{00000000-0005-0000-0000-00009B0C0000}"/>
    <cellStyle name="40% - Énfasis4 3" xfId="3059" xr:uid="{00000000-0005-0000-0000-00009C0C0000}"/>
    <cellStyle name="40% - Énfasis4 3 2" xfId="3060" xr:uid="{00000000-0005-0000-0000-00009D0C0000}"/>
    <cellStyle name="40% - Énfasis4 3 3" xfId="3061" xr:uid="{00000000-0005-0000-0000-00009E0C0000}"/>
    <cellStyle name="40% - Énfasis4 3 4" xfId="3062" xr:uid="{00000000-0005-0000-0000-00009F0C0000}"/>
    <cellStyle name="40% - Énfasis4 3 5" xfId="3063" xr:uid="{00000000-0005-0000-0000-0000A00C0000}"/>
    <cellStyle name="40% - Énfasis4 3_CONSOLIDADO" xfId="3064" xr:uid="{00000000-0005-0000-0000-0000A10C0000}"/>
    <cellStyle name="40% - Énfasis4 30" xfId="3065" xr:uid="{00000000-0005-0000-0000-0000A20C0000}"/>
    <cellStyle name="40% - Énfasis4 30 2" xfId="3066" xr:uid="{00000000-0005-0000-0000-0000A30C0000}"/>
    <cellStyle name="40% - Énfasis4 30 2 2" xfId="3067" xr:uid="{00000000-0005-0000-0000-0000A40C0000}"/>
    <cellStyle name="40% - Énfasis4 30 2 2 2" xfId="3068" xr:uid="{00000000-0005-0000-0000-0000A50C0000}"/>
    <cellStyle name="40% - Énfasis4 30 2 3" xfId="3069" xr:uid="{00000000-0005-0000-0000-0000A60C0000}"/>
    <cellStyle name="40% - Énfasis4 30 3" xfId="3070" xr:uid="{00000000-0005-0000-0000-0000A70C0000}"/>
    <cellStyle name="40% - Énfasis4 30 3 2" xfId="3071" xr:uid="{00000000-0005-0000-0000-0000A80C0000}"/>
    <cellStyle name="40% - Énfasis4 30 4" xfId="3072" xr:uid="{00000000-0005-0000-0000-0000A90C0000}"/>
    <cellStyle name="40% - Énfasis4 31" xfId="3073" xr:uid="{00000000-0005-0000-0000-0000AA0C0000}"/>
    <cellStyle name="40% - Énfasis4 31 2" xfId="3074" xr:uid="{00000000-0005-0000-0000-0000AB0C0000}"/>
    <cellStyle name="40% - Énfasis4 31 2 2" xfId="3075" xr:uid="{00000000-0005-0000-0000-0000AC0C0000}"/>
    <cellStyle name="40% - Énfasis4 31 2 2 2" xfId="3076" xr:uid="{00000000-0005-0000-0000-0000AD0C0000}"/>
    <cellStyle name="40% - Énfasis4 31 2 3" xfId="3077" xr:uid="{00000000-0005-0000-0000-0000AE0C0000}"/>
    <cellStyle name="40% - Énfasis4 31 3" xfId="3078" xr:uid="{00000000-0005-0000-0000-0000AF0C0000}"/>
    <cellStyle name="40% - Énfasis4 31 3 2" xfId="3079" xr:uid="{00000000-0005-0000-0000-0000B00C0000}"/>
    <cellStyle name="40% - Énfasis4 31 4" xfId="3080" xr:uid="{00000000-0005-0000-0000-0000B10C0000}"/>
    <cellStyle name="40% - Énfasis4 32" xfId="3081" xr:uid="{00000000-0005-0000-0000-0000B20C0000}"/>
    <cellStyle name="40% - Énfasis4 32 2" xfId="3082" xr:uid="{00000000-0005-0000-0000-0000B30C0000}"/>
    <cellStyle name="40% - Énfasis4 32 2 2" xfId="3083" xr:uid="{00000000-0005-0000-0000-0000B40C0000}"/>
    <cellStyle name="40% - Énfasis4 32 2 2 2" xfId="3084" xr:uid="{00000000-0005-0000-0000-0000B50C0000}"/>
    <cellStyle name="40% - Énfasis4 32 2 3" xfId="3085" xr:uid="{00000000-0005-0000-0000-0000B60C0000}"/>
    <cellStyle name="40% - Énfasis4 32 3" xfId="3086" xr:uid="{00000000-0005-0000-0000-0000B70C0000}"/>
    <cellStyle name="40% - Énfasis4 32 3 2" xfId="3087" xr:uid="{00000000-0005-0000-0000-0000B80C0000}"/>
    <cellStyle name="40% - Énfasis4 32 4" xfId="3088" xr:uid="{00000000-0005-0000-0000-0000B90C0000}"/>
    <cellStyle name="40% - Énfasis4 33" xfId="3089" xr:uid="{00000000-0005-0000-0000-0000BA0C0000}"/>
    <cellStyle name="40% - Énfasis4 33 2" xfId="3090" xr:uid="{00000000-0005-0000-0000-0000BB0C0000}"/>
    <cellStyle name="40% - Énfasis4 33 2 2" xfId="3091" xr:uid="{00000000-0005-0000-0000-0000BC0C0000}"/>
    <cellStyle name="40% - Énfasis4 33 2 2 2" xfId="3092" xr:uid="{00000000-0005-0000-0000-0000BD0C0000}"/>
    <cellStyle name="40% - Énfasis4 33 2 3" xfId="3093" xr:uid="{00000000-0005-0000-0000-0000BE0C0000}"/>
    <cellStyle name="40% - Énfasis4 33 3" xfId="3094" xr:uid="{00000000-0005-0000-0000-0000BF0C0000}"/>
    <cellStyle name="40% - Énfasis4 33 3 2" xfId="3095" xr:uid="{00000000-0005-0000-0000-0000C00C0000}"/>
    <cellStyle name="40% - Énfasis4 33 4" xfId="3096" xr:uid="{00000000-0005-0000-0000-0000C10C0000}"/>
    <cellStyle name="40% - Énfasis4 34" xfId="3097" xr:uid="{00000000-0005-0000-0000-0000C20C0000}"/>
    <cellStyle name="40% - Énfasis4 34 2" xfId="3098" xr:uid="{00000000-0005-0000-0000-0000C30C0000}"/>
    <cellStyle name="40% - Énfasis4 34 2 2" xfId="3099" xr:uid="{00000000-0005-0000-0000-0000C40C0000}"/>
    <cellStyle name="40% - Énfasis4 34 2 2 2" xfId="3100" xr:uid="{00000000-0005-0000-0000-0000C50C0000}"/>
    <cellStyle name="40% - Énfasis4 34 2 3" xfId="3101" xr:uid="{00000000-0005-0000-0000-0000C60C0000}"/>
    <cellStyle name="40% - Énfasis4 34 3" xfId="3102" xr:uid="{00000000-0005-0000-0000-0000C70C0000}"/>
    <cellStyle name="40% - Énfasis4 34 3 2" xfId="3103" xr:uid="{00000000-0005-0000-0000-0000C80C0000}"/>
    <cellStyle name="40% - Énfasis4 34 4" xfId="3104" xr:uid="{00000000-0005-0000-0000-0000C90C0000}"/>
    <cellStyle name="40% - Énfasis4 35" xfId="3105" xr:uid="{00000000-0005-0000-0000-0000CA0C0000}"/>
    <cellStyle name="40% - Énfasis4 35 2" xfId="3106" xr:uid="{00000000-0005-0000-0000-0000CB0C0000}"/>
    <cellStyle name="40% - Énfasis4 35 2 2" xfId="3107" xr:uid="{00000000-0005-0000-0000-0000CC0C0000}"/>
    <cellStyle name="40% - Énfasis4 35 2 2 2" xfId="3108" xr:uid="{00000000-0005-0000-0000-0000CD0C0000}"/>
    <cellStyle name="40% - Énfasis4 35 2 3" xfId="3109" xr:uid="{00000000-0005-0000-0000-0000CE0C0000}"/>
    <cellStyle name="40% - Énfasis4 35 3" xfId="3110" xr:uid="{00000000-0005-0000-0000-0000CF0C0000}"/>
    <cellStyle name="40% - Énfasis4 35 3 2" xfId="3111" xr:uid="{00000000-0005-0000-0000-0000D00C0000}"/>
    <cellStyle name="40% - Énfasis4 35 4" xfId="3112" xr:uid="{00000000-0005-0000-0000-0000D10C0000}"/>
    <cellStyle name="40% - Énfasis4 36" xfId="3113" xr:uid="{00000000-0005-0000-0000-0000D20C0000}"/>
    <cellStyle name="40% - Énfasis4 36 2" xfId="3114" xr:uid="{00000000-0005-0000-0000-0000D30C0000}"/>
    <cellStyle name="40% - Énfasis4 36 2 2" xfId="3115" xr:uid="{00000000-0005-0000-0000-0000D40C0000}"/>
    <cellStyle name="40% - Énfasis4 36 2 2 2" xfId="3116" xr:uid="{00000000-0005-0000-0000-0000D50C0000}"/>
    <cellStyle name="40% - Énfasis4 36 2 3" xfId="3117" xr:uid="{00000000-0005-0000-0000-0000D60C0000}"/>
    <cellStyle name="40% - Énfasis4 36 3" xfId="3118" xr:uid="{00000000-0005-0000-0000-0000D70C0000}"/>
    <cellStyle name="40% - Énfasis4 36 3 2" xfId="3119" xr:uid="{00000000-0005-0000-0000-0000D80C0000}"/>
    <cellStyle name="40% - Énfasis4 36 4" xfId="3120" xr:uid="{00000000-0005-0000-0000-0000D90C0000}"/>
    <cellStyle name="40% - Énfasis4 37" xfId="3121" xr:uid="{00000000-0005-0000-0000-0000DA0C0000}"/>
    <cellStyle name="40% - Énfasis4 37 2" xfId="3122" xr:uid="{00000000-0005-0000-0000-0000DB0C0000}"/>
    <cellStyle name="40% - Énfasis4 37 2 2" xfId="3123" xr:uid="{00000000-0005-0000-0000-0000DC0C0000}"/>
    <cellStyle name="40% - Énfasis4 37 2 2 2" xfId="3124" xr:uid="{00000000-0005-0000-0000-0000DD0C0000}"/>
    <cellStyle name="40% - Énfasis4 37 2 3" xfId="3125" xr:uid="{00000000-0005-0000-0000-0000DE0C0000}"/>
    <cellStyle name="40% - Énfasis4 37 3" xfId="3126" xr:uid="{00000000-0005-0000-0000-0000DF0C0000}"/>
    <cellStyle name="40% - Énfasis4 37 3 2" xfId="3127" xr:uid="{00000000-0005-0000-0000-0000E00C0000}"/>
    <cellStyle name="40% - Énfasis4 37 4" xfId="3128" xr:uid="{00000000-0005-0000-0000-0000E10C0000}"/>
    <cellStyle name="40% - Énfasis4 38" xfId="3129" xr:uid="{00000000-0005-0000-0000-0000E20C0000}"/>
    <cellStyle name="40% - Énfasis4 38 2" xfId="3130" xr:uid="{00000000-0005-0000-0000-0000E30C0000}"/>
    <cellStyle name="40% - Énfasis4 38 2 2" xfId="3131" xr:uid="{00000000-0005-0000-0000-0000E40C0000}"/>
    <cellStyle name="40% - Énfasis4 38 2 2 2" xfId="3132" xr:uid="{00000000-0005-0000-0000-0000E50C0000}"/>
    <cellStyle name="40% - Énfasis4 38 2 3" xfId="3133" xr:uid="{00000000-0005-0000-0000-0000E60C0000}"/>
    <cellStyle name="40% - Énfasis4 38 3" xfId="3134" xr:uid="{00000000-0005-0000-0000-0000E70C0000}"/>
    <cellStyle name="40% - Énfasis4 38 3 2" xfId="3135" xr:uid="{00000000-0005-0000-0000-0000E80C0000}"/>
    <cellStyle name="40% - Énfasis4 38 4" xfId="3136" xr:uid="{00000000-0005-0000-0000-0000E90C0000}"/>
    <cellStyle name="40% - Énfasis4 39" xfId="3137" xr:uid="{00000000-0005-0000-0000-0000EA0C0000}"/>
    <cellStyle name="40% - Énfasis4 39 2" xfId="3138" xr:uid="{00000000-0005-0000-0000-0000EB0C0000}"/>
    <cellStyle name="40% - Énfasis4 39 2 2" xfId="3139" xr:uid="{00000000-0005-0000-0000-0000EC0C0000}"/>
    <cellStyle name="40% - Énfasis4 39 2 2 2" xfId="3140" xr:uid="{00000000-0005-0000-0000-0000ED0C0000}"/>
    <cellStyle name="40% - Énfasis4 39 2 3" xfId="3141" xr:uid="{00000000-0005-0000-0000-0000EE0C0000}"/>
    <cellStyle name="40% - Énfasis4 39 3" xfId="3142" xr:uid="{00000000-0005-0000-0000-0000EF0C0000}"/>
    <cellStyle name="40% - Énfasis4 39 3 2" xfId="3143" xr:uid="{00000000-0005-0000-0000-0000F00C0000}"/>
    <cellStyle name="40% - Énfasis4 39 4" xfId="3144" xr:uid="{00000000-0005-0000-0000-0000F10C0000}"/>
    <cellStyle name="40% - Énfasis4 4" xfId="3145" xr:uid="{00000000-0005-0000-0000-0000F20C0000}"/>
    <cellStyle name="40% - Énfasis4 4 2" xfId="3146" xr:uid="{00000000-0005-0000-0000-0000F30C0000}"/>
    <cellStyle name="40% - Énfasis4 40" xfId="3147" xr:uid="{00000000-0005-0000-0000-0000F40C0000}"/>
    <cellStyle name="40% - Énfasis4 40 2" xfId="3148" xr:uid="{00000000-0005-0000-0000-0000F50C0000}"/>
    <cellStyle name="40% - Énfasis4 40 2 2" xfId="3149" xr:uid="{00000000-0005-0000-0000-0000F60C0000}"/>
    <cellStyle name="40% - Énfasis4 40 2 2 2" xfId="3150" xr:uid="{00000000-0005-0000-0000-0000F70C0000}"/>
    <cellStyle name="40% - Énfasis4 40 2 3" xfId="3151" xr:uid="{00000000-0005-0000-0000-0000F80C0000}"/>
    <cellStyle name="40% - Énfasis4 40 3" xfId="3152" xr:uid="{00000000-0005-0000-0000-0000F90C0000}"/>
    <cellStyle name="40% - Énfasis4 40 3 2" xfId="3153" xr:uid="{00000000-0005-0000-0000-0000FA0C0000}"/>
    <cellStyle name="40% - Énfasis4 40 4" xfId="3154" xr:uid="{00000000-0005-0000-0000-0000FB0C0000}"/>
    <cellStyle name="40% - Énfasis4 41" xfId="3155" xr:uid="{00000000-0005-0000-0000-0000FC0C0000}"/>
    <cellStyle name="40% - Énfasis4 41 2" xfId="3156" xr:uid="{00000000-0005-0000-0000-0000FD0C0000}"/>
    <cellStyle name="40% - Énfasis4 41 2 2" xfId="3157" xr:uid="{00000000-0005-0000-0000-0000FE0C0000}"/>
    <cellStyle name="40% - Énfasis4 41 2 2 2" xfId="3158" xr:uid="{00000000-0005-0000-0000-0000FF0C0000}"/>
    <cellStyle name="40% - Énfasis4 41 2 3" xfId="3159" xr:uid="{00000000-0005-0000-0000-0000000D0000}"/>
    <cellStyle name="40% - Énfasis4 41 3" xfId="3160" xr:uid="{00000000-0005-0000-0000-0000010D0000}"/>
    <cellStyle name="40% - Énfasis4 41 3 2" xfId="3161" xr:uid="{00000000-0005-0000-0000-0000020D0000}"/>
    <cellStyle name="40% - Énfasis4 41 4" xfId="3162" xr:uid="{00000000-0005-0000-0000-0000030D0000}"/>
    <cellStyle name="40% - Énfasis4 42" xfId="3163" xr:uid="{00000000-0005-0000-0000-0000040D0000}"/>
    <cellStyle name="40% - Énfasis4 42 2" xfId="3164" xr:uid="{00000000-0005-0000-0000-0000050D0000}"/>
    <cellStyle name="40% - Énfasis4 42 2 2" xfId="3165" xr:uid="{00000000-0005-0000-0000-0000060D0000}"/>
    <cellStyle name="40% - Énfasis4 42 2 2 2" xfId="3166" xr:uid="{00000000-0005-0000-0000-0000070D0000}"/>
    <cellStyle name="40% - Énfasis4 42 2 3" xfId="3167" xr:uid="{00000000-0005-0000-0000-0000080D0000}"/>
    <cellStyle name="40% - Énfasis4 42 3" xfId="3168" xr:uid="{00000000-0005-0000-0000-0000090D0000}"/>
    <cellStyle name="40% - Énfasis4 42 3 2" xfId="3169" xr:uid="{00000000-0005-0000-0000-00000A0D0000}"/>
    <cellStyle name="40% - Énfasis4 42 4" xfId="3170" xr:uid="{00000000-0005-0000-0000-00000B0D0000}"/>
    <cellStyle name="40% - Énfasis4 43" xfId="3171" xr:uid="{00000000-0005-0000-0000-00000C0D0000}"/>
    <cellStyle name="40% - Énfasis4 43 2" xfId="3172" xr:uid="{00000000-0005-0000-0000-00000D0D0000}"/>
    <cellStyle name="40% - Énfasis4 43 2 2" xfId="3173" xr:uid="{00000000-0005-0000-0000-00000E0D0000}"/>
    <cellStyle name="40% - Énfasis4 43 2 2 2" xfId="3174" xr:uid="{00000000-0005-0000-0000-00000F0D0000}"/>
    <cellStyle name="40% - Énfasis4 43 2 3" xfId="3175" xr:uid="{00000000-0005-0000-0000-0000100D0000}"/>
    <cellStyle name="40% - Énfasis4 43 3" xfId="3176" xr:uid="{00000000-0005-0000-0000-0000110D0000}"/>
    <cellStyle name="40% - Énfasis4 43 3 2" xfId="3177" xr:uid="{00000000-0005-0000-0000-0000120D0000}"/>
    <cellStyle name="40% - Énfasis4 43 4" xfId="3178" xr:uid="{00000000-0005-0000-0000-0000130D0000}"/>
    <cellStyle name="40% - Énfasis4 5" xfId="3179" xr:uid="{00000000-0005-0000-0000-0000140D0000}"/>
    <cellStyle name="40% - Énfasis4 5 2" xfId="3180" xr:uid="{00000000-0005-0000-0000-0000150D0000}"/>
    <cellStyle name="40% - Énfasis4 6" xfId="3181" xr:uid="{00000000-0005-0000-0000-0000160D0000}"/>
    <cellStyle name="40% - Énfasis4 6 2" xfId="3182" xr:uid="{00000000-0005-0000-0000-0000170D0000}"/>
    <cellStyle name="40% - Énfasis4 7" xfId="3183" xr:uid="{00000000-0005-0000-0000-0000180D0000}"/>
    <cellStyle name="40% - Énfasis4 7 2" xfId="3184" xr:uid="{00000000-0005-0000-0000-0000190D0000}"/>
    <cellStyle name="40% - Énfasis4 8" xfId="3185" xr:uid="{00000000-0005-0000-0000-00001A0D0000}"/>
    <cellStyle name="40% - Énfasis4 8 2" xfId="3186" xr:uid="{00000000-0005-0000-0000-00001B0D0000}"/>
    <cellStyle name="40% - Énfasis4 9" xfId="3187" xr:uid="{00000000-0005-0000-0000-00001C0D0000}"/>
    <cellStyle name="40% - Énfasis4 9 2" xfId="3188" xr:uid="{00000000-0005-0000-0000-00001D0D0000}"/>
    <cellStyle name="40% - Énfasis5 10" xfId="3189" xr:uid="{00000000-0005-0000-0000-00001E0D0000}"/>
    <cellStyle name="40% - Énfasis5 10 2" xfId="3190" xr:uid="{00000000-0005-0000-0000-00001F0D0000}"/>
    <cellStyle name="40% - Énfasis5 11" xfId="3191" xr:uid="{00000000-0005-0000-0000-0000200D0000}"/>
    <cellStyle name="40% - Énfasis5 11 2" xfId="3192" xr:uid="{00000000-0005-0000-0000-0000210D0000}"/>
    <cellStyle name="40% - Énfasis5 12" xfId="3193" xr:uid="{00000000-0005-0000-0000-0000220D0000}"/>
    <cellStyle name="40% - Énfasis5 12 2" xfId="3194" xr:uid="{00000000-0005-0000-0000-0000230D0000}"/>
    <cellStyle name="40% - Énfasis5 12 3" xfId="3195" xr:uid="{00000000-0005-0000-0000-0000240D0000}"/>
    <cellStyle name="40% - Énfasis5 12 4" xfId="3196" xr:uid="{00000000-0005-0000-0000-0000250D0000}"/>
    <cellStyle name="40% - Énfasis5 12 5" xfId="3197" xr:uid="{00000000-0005-0000-0000-0000260D0000}"/>
    <cellStyle name="40% - Énfasis5 13" xfId="3198" xr:uid="{00000000-0005-0000-0000-0000270D0000}"/>
    <cellStyle name="40% - Énfasis5 13 2" xfId="3199" xr:uid="{00000000-0005-0000-0000-0000280D0000}"/>
    <cellStyle name="40% - Énfasis5 13 3" xfId="3200" xr:uid="{00000000-0005-0000-0000-0000290D0000}"/>
    <cellStyle name="40% - Énfasis5 13 4" xfId="3201" xr:uid="{00000000-0005-0000-0000-00002A0D0000}"/>
    <cellStyle name="40% - Énfasis5 13 5" xfId="3202" xr:uid="{00000000-0005-0000-0000-00002B0D0000}"/>
    <cellStyle name="40% - Énfasis5 14" xfId="3203" xr:uid="{00000000-0005-0000-0000-00002C0D0000}"/>
    <cellStyle name="40% - Énfasis5 14 2" xfId="3204" xr:uid="{00000000-0005-0000-0000-00002D0D0000}"/>
    <cellStyle name="40% - Énfasis5 14 3" xfId="3205" xr:uid="{00000000-0005-0000-0000-00002E0D0000}"/>
    <cellStyle name="40% - Énfasis5 14 4" xfId="3206" xr:uid="{00000000-0005-0000-0000-00002F0D0000}"/>
    <cellStyle name="40% - Énfasis5 14 5" xfId="3207" xr:uid="{00000000-0005-0000-0000-0000300D0000}"/>
    <cellStyle name="40% - Énfasis5 15" xfId="3208" xr:uid="{00000000-0005-0000-0000-0000310D0000}"/>
    <cellStyle name="40% - Énfasis5 15 2" xfId="3209" xr:uid="{00000000-0005-0000-0000-0000320D0000}"/>
    <cellStyle name="40% - Énfasis5 15 3" xfId="3210" xr:uid="{00000000-0005-0000-0000-0000330D0000}"/>
    <cellStyle name="40% - Énfasis5 15 4" xfId="3211" xr:uid="{00000000-0005-0000-0000-0000340D0000}"/>
    <cellStyle name="40% - Énfasis5 15 5" xfId="3212" xr:uid="{00000000-0005-0000-0000-0000350D0000}"/>
    <cellStyle name="40% - Énfasis5 16" xfId="3213" xr:uid="{00000000-0005-0000-0000-0000360D0000}"/>
    <cellStyle name="40% - Énfasis5 16 2" xfId="3214" xr:uid="{00000000-0005-0000-0000-0000370D0000}"/>
    <cellStyle name="40% - Énfasis5 16 3" xfId="3215" xr:uid="{00000000-0005-0000-0000-0000380D0000}"/>
    <cellStyle name="40% - Énfasis5 16 4" xfId="3216" xr:uid="{00000000-0005-0000-0000-0000390D0000}"/>
    <cellStyle name="40% - Énfasis5 16 5" xfId="3217" xr:uid="{00000000-0005-0000-0000-00003A0D0000}"/>
    <cellStyle name="40% - Énfasis5 17" xfId="3218" xr:uid="{00000000-0005-0000-0000-00003B0D0000}"/>
    <cellStyle name="40% - Énfasis5 17 2" xfId="3219" xr:uid="{00000000-0005-0000-0000-00003C0D0000}"/>
    <cellStyle name="40% - Énfasis5 17 3" xfId="3220" xr:uid="{00000000-0005-0000-0000-00003D0D0000}"/>
    <cellStyle name="40% - Énfasis5 17 4" xfId="3221" xr:uid="{00000000-0005-0000-0000-00003E0D0000}"/>
    <cellStyle name="40% - Énfasis5 17 5" xfId="3222" xr:uid="{00000000-0005-0000-0000-00003F0D0000}"/>
    <cellStyle name="40% - Énfasis5 18" xfId="3223" xr:uid="{00000000-0005-0000-0000-0000400D0000}"/>
    <cellStyle name="40% - Énfasis5 18 2" xfId="3224" xr:uid="{00000000-0005-0000-0000-0000410D0000}"/>
    <cellStyle name="40% - Énfasis5 19" xfId="3225" xr:uid="{00000000-0005-0000-0000-0000420D0000}"/>
    <cellStyle name="40% - Énfasis5 19 2" xfId="3226" xr:uid="{00000000-0005-0000-0000-0000430D0000}"/>
    <cellStyle name="40% - Énfasis5 2" xfId="3227" xr:uid="{00000000-0005-0000-0000-0000440D0000}"/>
    <cellStyle name="40% - Énfasis5 2 10" xfId="3228" xr:uid="{00000000-0005-0000-0000-0000450D0000}"/>
    <cellStyle name="40% - Énfasis5 2 10 2" xfId="3229" xr:uid="{00000000-0005-0000-0000-0000460D0000}"/>
    <cellStyle name="40% - Énfasis5 2 11" xfId="3230" xr:uid="{00000000-0005-0000-0000-0000470D0000}"/>
    <cellStyle name="40% - Énfasis5 2 11 2" xfId="3231" xr:uid="{00000000-0005-0000-0000-0000480D0000}"/>
    <cellStyle name="40% - Énfasis5 2 12" xfId="3232" xr:uid="{00000000-0005-0000-0000-0000490D0000}"/>
    <cellStyle name="40% - Énfasis5 2 12 2" xfId="3233" xr:uid="{00000000-0005-0000-0000-00004A0D0000}"/>
    <cellStyle name="40% - Énfasis5 2 13" xfId="3234" xr:uid="{00000000-0005-0000-0000-00004B0D0000}"/>
    <cellStyle name="40% - Énfasis5 2 13 2" xfId="3235" xr:uid="{00000000-0005-0000-0000-00004C0D0000}"/>
    <cellStyle name="40% - Énfasis5 2 14" xfId="3236" xr:uid="{00000000-0005-0000-0000-00004D0D0000}"/>
    <cellStyle name="40% - Énfasis5 2 14 2" xfId="3237" xr:uid="{00000000-0005-0000-0000-00004E0D0000}"/>
    <cellStyle name="40% - Énfasis5 2 15" xfId="3238" xr:uid="{00000000-0005-0000-0000-00004F0D0000}"/>
    <cellStyle name="40% - Énfasis5 2 15 2" xfId="3239" xr:uid="{00000000-0005-0000-0000-0000500D0000}"/>
    <cellStyle name="40% - Énfasis5 2 16" xfId="3240" xr:uid="{00000000-0005-0000-0000-0000510D0000}"/>
    <cellStyle name="40% - Énfasis5 2 16 2" xfId="3241" xr:uid="{00000000-0005-0000-0000-0000520D0000}"/>
    <cellStyle name="40% - Énfasis5 2 17" xfId="3242" xr:uid="{00000000-0005-0000-0000-0000530D0000}"/>
    <cellStyle name="40% - Énfasis5 2 17 2" xfId="3243" xr:uid="{00000000-0005-0000-0000-0000540D0000}"/>
    <cellStyle name="40% - Énfasis5 2 18" xfId="3244" xr:uid="{00000000-0005-0000-0000-0000550D0000}"/>
    <cellStyle name="40% - Énfasis5 2 18 2" xfId="3245" xr:uid="{00000000-0005-0000-0000-0000560D0000}"/>
    <cellStyle name="40% - Énfasis5 2 19" xfId="3246" xr:uid="{00000000-0005-0000-0000-0000570D0000}"/>
    <cellStyle name="40% - Énfasis5 2 19 2" xfId="3247" xr:uid="{00000000-0005-0000-0000-0000580D0000}"/>
    <cellStyle name="40% - Énfasis5 2 2" xfId="3248" xr:uid="{00000000-0005-0000-0000-0000590D0000}"/>
    <cellStyle name="40% - Énfasis5 2 2 2" xfId="3249" xr:uid="{00000000-0005-0000-0000-00005A0D0000}"/>
    <cellStyle name="40% - Énfasis5 2 2 2 2" xfId="3250" xr:uid="{00000000-0005-0000-0000-00005B0D0000}"/>
    <cellStyle name="40% - Énfasis5 2 2 2 3" xfId="3251" xr:uid="{00000000-0005-0000-0000-00005C0D0000}"/>
    <cellStyle name="40% - Énfasis5 2 2 2 4" xfId="3252" xr:uid="{00000000-0005-0000-0000-00005D0D0000}"/>
    <cellStyle name="40% - Énfasis5 2 2 3" xfId="3253" xr:uid="{00000000-0005-0000-0000-00005E0D0000}"/>
    <cellStyle name="40% - Énfasis5 2 2 3 2" xfId="3254" xr:uid="{00000000-0005-0000-0000-00005F0D0000}"/>
    <cellStyle name="40% - Énfasis5 2 2 4" xfId="3255" xr:uid="{00000000-0005-0000-0000-0000600D0000}"/>
    <cellStyle name="40% - Énfasis5 2 2 4 2" xfId="3256" xr:uid="{00000000-0005-0000-0000-0000610D0000}"/>
    <cellStyle name="40% - Énfasis5 2 2 5" xfId="3257" xr:uid="{00000000-0005-0000-0000-0000620D0000}"/>
    <cellStyle name="40% - Énfasis5 2 2 5 2" xfId="3258" xr:uid="{00000000-0005-0000-0000-0000630D0000}"/>
    <cellStyle name="40% - Énfasis5 2 2 6" xfId="3259" xr:uid="{00000000-0005-0000-0000-0000640D0000}"/>
    <cellStyle name="40% - Énfasis5 2 2 6 2" xfId="3260" xr:uid="{00000000-0005-0000-0000-0000650D0000}"/>
    <cellStyle name="40% - Énfasis5 2 2 7" xfId="3261" xr:uid="{00000000-0005-0000-0000-0000660D0000}"/>
    <cellStyle name="40% - Énfasis5 2 2 7 2" xfId="3262" xr:uid="{00000000-0005-0000-0000-0000670D0000}"/>
    <cellStyle name="40% - Énfasis5 2 2 8" xfId="3263" xr:uid="{00000000-0005-0000-0000-0000680D0000}"/>
    <cellStyle name="40% - Énfasis5 2 2 8 2" xfId="3264" xr:uid="{00000000-0005-0000-0000-0000690D0000}"/>
    <cellStyle name="40% - Énfasis5 2 2 9" xfId="3265" xr:uid="{00000000-0005-0000-0000-00006A0D0000}"/>
    <cellStyle name="40% - Énfasis5 2 2_Curva avance Adquisiciones - Nuevo formato" xfId="3266" xr:uid="{00000000-0005-0000-0000-00006B0D0000}"/>
    <cellStyle name="40% - Énfasis5 2 20" xfId="3267" xr:uid="{00000000-0005-0000-0000-00006C0D0000}"/>
    <cellStyle name="40% - Énfasis5 2 20 2" xfId="3268" xr:uid="{00000000-0005-0000-0000-00006D0D0000}"/>
    <cellStyle name="40% - Énfasis5 2 21" xfId="3269" xr:uid="{00000000-0005-0000-0000-00006E0D0000}"/>
    <cellStyle name="40% - Énfasis5 2 21 2" xfId="3270" xr:uid="{00000000-0005-0000-0000-00006F0D0000}"/>
    <cellStyle name="40% - Énfasis5 2 22" xfId="3271" xr:uid="{00000000-0005-0000-0000-0000700D0000}"/>
    <cellStyle name="40% - Énfasis5 2 22 2" xfId="3272" xr:uid="{00000000-0005-0000-0000-0000710D0000}"/>
    <cellStyle name="40% - Énfasis5 2 23" xfId="3273" xr:uid="{00000000-0005-0000-0000-0000720D0000}"/>
    <cellStyle name="40% - Énfasis5 2 23 2" xfId="3274" xr:uid="{00000000-0005-0000-0000-0000730D0000}"/>
    <cellStyle name="40% - Énfasis5 2 24" xfId="3275" xr:uid="{00000000-0005-0000-0000-0000740D0000}"/>
    <cellStyle name="40% - Énfasis5 2 24 2" xfId="3276" xr:uid="{00000000-0005-0000-0000-0000750D0000}"/>
    <cellStyle name="40% - Énfasis5 2 25" xfId="3277" xr:uid="{00000000-0005-0000-0000-0000760D0000}"/>
    <cellStyle name="40% - Énfasis5 2 25 2" xfId="3278" xr:uid="{00000000-0005-0000-0000-0000770D0000}"/>
    <cellStyle name="40% - Énfasis5 2 26" xfId="3279" xr:uid="{00000000-0005-0000-0000-0000780D0000}"/>
    <cellStyle name="40% - Énfasis5 2 27" xfId="3280" xr:uid="{00000000-0005-0000-0000-0000790D0000}"/>
    <cellStyle name="40% - Énfasis5 2 28" xfId="3281" xr:uid="{00000000-0005-0000-0000-00007A0D0000}"/>
    <cellStyle name="40% - Énfasis5 2 29" xfId="3282" xr:uid="{00000000-0005-0000-0000-00007B0D0000}"/>
    <cellStyle name="40% - Énfasis5 2 3" xfId="3283" xr:uid="{00000000-0005-0000-0000-00007C0D0000}"/>
    <cellStyle name="40% - Énfasis5 2 3 2" xfId="3284" xr:uid="{00000000-0005-0000-0000-00007D0D0000}"/>
    <cellStyle name="40% - Énfasis5 2 3 2 2" xfId="3285" xr:uid="{00000000-0005-0000-0000-00007E0D0000}"/>
    <cellStyle name="40% - Énfasis5 2 3 3" xfId="3286" xr:uid="{00000000-0005-0000-0000-00007F0D0000}"/>
    <cellStyle name="40% - Énfasis5 2 3 3 2" xfId="3287" xr:uid="{00000000-0005-0000-0000-0000800D0000}"/>
    <cellStyle name="40% - Énfasis5 2 3 4" xfId="3288" xr:uid="{00000000-0005-0000-0000-0000810D0000}"/>
    <cellStyle name="40% - Énfasis5 2 3 4 2" xfId="3289" xr:uid="{00000000-0005-0000-0000-0000820D0000}"/>
    <cellStyle name="40% - Énfasis5 2 3 5" xfId="3290" xr:uid="{00000000-0005-0000-0000-0000830D0000}"/>
    <cellStyle name="40% - Énfasis5 2 3 5 2" xfId="3291" xr:uid="{00000000-0005-0000-0000-0000840D0000}"/>
    <cellStyle name="40% - Énfasis5 2 3 6" xfId="3292" xr:uid="{00000000-0005-0000-0000-0000850D0000}"/>
    <cellStyle name="40% - Énfasis5 2 3 6 2" xfId="3293" xr:uid="{00000000-0005-0000-0000-0000860D0000}"/>
    <cellStyle name="40% - Énfasis5 2 3 7" xfId="3294" xr:uid="{00000000-0005-0000-0000-0000870D0000}"/>
    <cellStyle name="40% - Énfasis5 2 3 7 2" xfId="3295" xr:uid="{00000000-0005-0000-0000-0000880D0000}"/>
    <cellStyle name="40% - Énfasis5 2 3 8" xfId="3296" xr:uid="{00000000-0005-0000-0000-0000890D0000}"/>
    <cellStyle name="40% - Énfasis5 2 3 8 2" xfId="3297" xr:uid="{00000000-0005-0000-0000-00008A0D0000}"/>
    <cellStyle name="40% - Énfasis5 2 3 9" xfId="3298" xr:uid="{00000000-0005-0000-0000-00008B0D0000}"/>
    <cellStyle name="40% - Énfasis5 2 3_Curva avance Adquisiciones - Nuevo formato" xfId="3299" xr:uid="{00000000-0005-0000-0000-00008C0D0000}"/>
    <cellStyle name="40% - Énfasis5 2 30" xfId="3300" xr:uid="{00000000-0005-0000-0000-00008D0D0000}"/>
    <cellStyle name="40% - Énfasis5 2 31" xfId="3301" xr:uid="{00000000-0005-0000-0000-00008E0D0000}"/>
    <cellStyle name="40% - Énfasis5 2 32" xfId="3302" xr:uid="{00000000-0005-0000-0000-00008F0D0000}"/>
    <cellStyle name="40% - Énfasis5 2 33" xfId="3303" xr:uid="{00000000-0005-0000-0000-0000900D0000}"/>
    <cellStyle name="40% - Énfasis5 2 34" xfId="3304" xr:uid="{00000000-0005-0000-0000-0000910D0000}"/>
    <cellStyle name="40% - Énfasis5 2 35" xfId="3305" xr:uid="{00000000-0005-0000-0000-0000920D0000}"/>
    <cellStyle name="40% - Énfasis5 2 36" xfId="3306" xr:uid="{00000000-0005-0000-0000-0000930D0000}"/>
    <cellStyle name="40% - Énfasis5 2 37" xfId="3307" xr:uid="{00000000-0005-0000-0000-0000940D0000}"/>
    <cellStyle name="40% - Énfasis5 2 38" xfId="3308" xr:uid="{00000000-0005-0000-0000-0000950D0000}"/>
    <cellStyle name="40% - Énfasis5 2 39" xfId="3309" xr:uid="{00000000-0005-0000-0000-0000960D0000}"/>
    <cellStyle name="40% - Énfasis5 2 4" xfId="3310" xr:uid="{00000000-0005-0000-0000-0000970D0000}"/>
    <cellStyle name="40% - Énfasis5 2 4 2" xfId="3311" xr:uid="{00000000-0005-0000-0000-0000980D0000}"/>
    <cellStyle name="40% - Énfasis5 2 40" xfId="3312" xr:uid="{00000000-0005-0000-0000-0000990D0000}"/>
    <cellStyle name="40% - Énfasis5 2 41" xfId="3313" xr:uid="{00000000-0005-0000-0000-00009A0D0000}"/>
    <cellStyle name="40% - Énfasis5 2 42" xfId="3314" xr:uid="{00000000-0005-0000-0000-00009B0D0000}"/>
    <cellStyle name="40% - Énfasis5 2 43" xfId="3315" xr:uid="{00000000-0005-0000-0000-00009C0D0000}"/>
    <cellStyle name="40% - Énfasis5 2 5" xfId="3316" xr:uid="{00000000-0005-0000-0000-00009D0D0000}"/>
    <cellStyle name="40% - Énfasis5 2 5 2" xfId="3317" xr:uid="{00000000-0005-0000-0000-00009E0D0000}"/>
    <cellStyle name="40% - Énfasis5 2 6" xfId="3318" xr:uid="{00000000-0005-0000-0000-00009F0D0000}"/>
    <cellStyle name="40% - Énfasis5 2 6 2" xfId="3319" xr:uid="{00000000-0005-0000-0000-0000A00D0000}"/>
    <cellStyle name="40% - Énfasis5 2 7" xfId="3320" xr:uid="{00000000-0005-0000-0000-0000A10D0000}"/>
    <cellStyle name="40% - Énfasis5 2 7 2" xfId="3321" xr:uid="{00000000-0005-0000-0000-0000A20D0000}"/>
    <cellStyle name="40% - Énfasis5 2 8" xfId="3322" xr:uid="{00000000-0005-0000-0000-0000A30D0000}"/>
    <cellStyle name="40% - Énfasis5 2 8 2" xfId="3323" xr:uid="{00000000-0005-0000-0000-0000A40D0000}"/>
    <cellStyle name="40% - Énfasis5 2 9" xfId="3324" xr:uid="{00000000-0005-0000-0000-0000A50D0000}"/>
    <cellStyle name="40% - Énfasis5 2 9 2" xfId="3325" xr:uid="{00000000-0005-0000-0000-0000A60D0000}"/>
    <cellStyle name="40% - Énfasis5 2_5.Weekly" xfId="3326" xr:uid="{00000000-0005-0000-0000-0000A70D0000}"/>
    <cellStyle name="40% - Énfasis5 20" xfId="3327" xr:uid="{00000000-0005-0000-0000-0000A80D0000}"/>
    <cellStyle name="40% - Énfasis5 20 2" xfId="3328" xr:uid="{00000000-0005-0000-0000-0000A90D0000}"/>
    <cellStyle name="40% - Énfasis5 21" xfId="3329" xr:uid="{00000000-0005-0000-0000-0000AA0D0000}"/>
    <cellStyle name="40% - Énfasis5 21 2" xfId="3330" xr:uid="{00000000-0005-0000-0000-0000AB0D0000}"/>
    <cellStyle name="40% - Énfasis5 21 3" xfId="3331" xr:uid="{00000000-0005-0000-0000-0000AC0D0000}"/>
    <cellStyle name="40% - Énfasis5 21 4" xfId="3332" xr:uid="{00000000-0005-0000-0000-0000AD0D0000}"/>
    <cellStyle name="40% - Énfasis5 21 5" xfId="3333" xr:uid="{00000000-0005-0000-0000-0000AE0D0000}"/>
    <cellStyle name="40% - Énfasis5 22" xfId="3334" xr:uid="{00000000-0005-0000-0000-0000AF0D0000}"/>
    <cellStyle name="40% - Énfasis5 22 2" xfId="3335" xr:uid="{00000000-0005-0000-0000-0000B00D0000}"/>
    <cellStyle name="40% - Énfasis5 23" xfId="3336" xr:uid="{00000000-0005-0000-0000-0000B10D0000}"/>
    <cellStyle name="40% - Énfasis5 23 2" xfId="3337" xr:uid="{00000000-0005-0000-0000-0000B20D0000}"/>
    <cellStyle name="40% - Énfasis5 24" xfId="3338" xr:uid="{00000000-0005-0000-0000-0000B30D0000}"/>
    <cellStyle name="40% - Énfasis5 24 2" xfId="3339" xr:uid="{00000000-0005-0000-0000-0000B40D0000}"/>
    <cellStyle name="40% - Énfasis5 25" xfId="3340" xr:uid="{00000000-0005-0000-0000-0000B50D0000}"/>
    <cellStyle name="40% - Énfasis5 25 2" xfId="3341" xr:uid="{00000000-0005-0000-0000-0000B60D0000}"/>
    <cellStyle name="40% - Énfasis5 25 2 2" xfId="3342" xr:uid="{00000000-0005-0000-0000-0000B70D0000}"/>
    <cellStyle name="40% - Énfasis5 25 2 2 2" xfId="3343" xr:uid="{00000000-0005-0000-0000-0000B80D0000}"/>
    <cellStyle name="40% - Énfasis5 25 2 3" xfId="3344" xr:uid="{00000000-0005-0000-0000-0000B90D0000}"/>
    <cellStyle name="40% - Énfasis5 25 3" xfId="3345" xr:uid="{00000000-0005-0000-0000-0000BA0D0000}"/>
    <cellStyle name="40% - Énfasis5 25 3 2" xfId="3346" xr:uid="{00000000-0005-0000-0000-0000BB0D0000}"/>
    <cellStyle name="40% - Énfasis5 25 4" xfId="3347" xr:uid="{00000000-0005-0000-0000-0000BC0D0000}"/>
    <cellStyle name="40% - Énfasis5 26" xfId="3348" xr:uid="{00000000-0005-0000-0000-0000BD0D0000}"/>
    <cellStyle name="40% - Énfasis5 26 2" xfId="3349" xr:uid="{00000000-0005-0000-0000-0000BE0D0000}"/>
    <cellStyle name="40% - Énfasis5 26 2 2" xfId="3350" xr:uid="{00000000-0005-0000-0000-0000BF0D0000}"/>
    <cellStyle name="40% - Énfasis5 26 2 2 2" xfId="3351" xr:uid="{00000000-0005-0000-0000-0000C00D0000}"/>
    <cellStyle name="40% - Énfasis5 26 2 3" xfId="3352" xr:uid="{00000000-0005-0000-0000-0000C10D0000}"/>
    <cellStyle name="40% - Énfasis5 26 3" xfId="3353" xr:uid="{00000000-0005-0000-0000-0000C20D0000}"/>
    <cellStyle name="40% - Énfasis5 26 3 2" xfId="3354" xr:uid="{00000000-0005-0000-0000-0000C30D0000}"/>
    <cellStyle name="40% - Énfasis5 26 4" xfId="3355" xr:uid="{00000000-0005-0000-0000-0000C40D0000}"/>
    <cellStyle name="40% - Énfasis5 27" xfId="3356" xr:uid="{00000000-0005-0000-0000-0000C50D0000}"/>
    <cellStyle name="40% - Énfasis5 27 2" xfId="3357" xr:uid="{00000000-0005-0000-0000-0000C60D0000}"/>
    <cellStyle name="40% - Énfasis5 27 2 2" xfId="3358" xr:uid="{00000000-0005-0000-0000-0000C70D0000}"/>
    <cellStyle name="40% - Énfasis5 27 2 2 2" xfId="3359" xr:uid="{00000000-0005-0000-0000-0000C80D0000}"/>
    <cellStyle name="40% - Énfasis5 27 2 3" xfId="3360" xr:uid="{00000000-0005-0000-0000-0000C90D0000}"/>
    <cellStyle name="40% - Énfasis5 27 3" xfId="3361" xr:uid="{00000000-0005-0000-0000-0000CA0D0000}"/>
    <cellStyle name="40% - Énfasis5 27 3 2" xfId="3362" xr:uid="{00000000-0005-0000-0000-0000CB0D0000}"/>
    <cellStyle name="40% - Énfasis5 27 4" xfId="3363" xr:uid="{00000000-0005-0000-0000-0000CC0D0000}"/>
    <cellStyle name="40% - Énfasis5 28" xfId="3364" xr:uid="{00000000-0005-0000-0000-0000CD0D0000}"/>
    <cellStyle name="40% - Énfasis5 28 2" xfId="3365" xr:uid="{00000000-0005-0000-0000-0000CE0D0000}"/>
    <cellStyle name="40% - Énfasis5 28 2 2" xfId="3366" xr:uid="{00000000-0005-0000-0000-0000CF0D0000}"/>
    <cellStyle name="40% - Énfasis5 28 2 2 2" xfId="3367" xr:uid="{00000000-0005-0000-0000-0000D00D0000}"/>
    <cellStyle name="40% - Énfasis5 28 2 3" xfId="3368" xr:uid="{00000000-0005-0000-0000-0000D10D0000}"/>
    <cellStyle name="40% - Énfasis5 28 3" xfId="3369" xr:uid="{00000000-0005-0000-0000-0000D20D0000}"/>
    <cellStyle name="40% - Énfasis5 28 3 2" xfId="3370" xr:uid="{00000000-0005-0000-0000-0000D30D0000}"/>
    <cellStyle name="40% - Énfasis5 28 4" xfId="3371" xr:uid="{00000000-0005-0000-0000-0000D40D0000}"/>
    <cellStyle name="40% - Énfasis5 29" xfId="3372" xr:uid="{00000000-0005-0000-0000-0000D50D0000}"/>
    <cellStyle name="40% - Énfasis5 29 2" xfId="3373" xr:uid="{00000000-0005-0000-0000-0000D60D0000}"/>
    <cellStyle name="40% - Énfasis5 29 2 2" xfId="3374" xr:uid="{00000000-0005-0000-0000-0000D70D0000}"/>
    <cellStyle name="40% - Énfasis5 29 2 2 2" xfId="3375" xr:uid="{00000000-0005-0000-0000-0000D80D0000}"/>
    <cellStyle name="40% - Énfasis5 29 2 3" xfId="3376" xr:uid="{00000000-0005-0000-0000-0000D90D0000}"/>
    <cellStyle name="40% - Énfasis5 29 3" xfId="3377" xr:uid="{00000000-0005-0000-0000-0000DA0D0000}"/>
    <cellStyle name="40% - Énfasis5 29 3 2" xfId="3378" xr:uid="{00000000-0005-0000-0000-0000DB0D0000}"/>
    <cellStyle name="40% - Énfasis5 29 4" xfId="3379" xr:uid="{00000000-0005-0000-0000-0000DC0D0000}"/>
    <cellStyle name="40% - Énfasis5 3" xfId="3380" xr:uid="{00000000-0005-0000-0000-0000DD0D0000}"/>
    <cellStyle name="40% - Énfasis5 3 2" xfId="3381" xr:uid="{00000000-0005-0000-0000-0000DE0D0000}"/>
    <cellStyle name="40% - Énfasis5 3 3" xfId="3382" xr:uid="{00000000-0005-0000-0000-0000DF0D0000}"/>
    <cellStyle name="40% - Énfasis5 3 4" xfId="3383" xr:uid="{00000000-0005-0000-0000-0000E00D0000}"/>
    <cellStyle name="40% - Énfasis5 3 5" xfId="3384" xr:uid="{00000000-0005-0000-0000-0000E10D0000}"/>
    <cellStyle name="40% - Énfasis5 3_CONSOLIDADO" xfId="3385" xr:uid="{00000000-0005-0000-0000-0000E20D0000}"/>
    <cellStyle name="40% - Énfasis5 30" xfId="3386" xr:uid="{00000000-0005-0000-0000-0000E30D0000}"/>
    <cellStyle name="40% - Énfasis5 30 2" xfId="3387" xr:uid="{00000000-0005-0000-0000-0000E40D0000}"/>
    <cellStyle name="40% - Énfasis5 30 2 2" xfId="3388" xr:uid="{00000000-0005-0000-0000-0000E50D0000}"/>
    <cellStyle name="40% - Énfasis5 30 2 2 2" xfId="3389" xr:uid="{00000000-0005-0000-0000-0000E60D0000}"/>
    <cellStyle name="40% - Énfasis5 30 2 3" xfId="3390" xr:uid="{00000000-0005-0000-0000-0000E70D0000}"/>
    <cellStyle name="40% - Énfasis5 30 3" xfId="3391" xr:uid="{00000000-0005-0000-0000-0000E80D0000}"/>
    <cellStyle name="40% - Énfasis5 30 3 2" xfId="3392" xr:uid="{00000000-0005-0000-0000-0000E90D0000}"/>
    <cellStyle name="40% - Énfasis5 30 4" xfId="3393" xr:uid="{00000000-0005-0000-0000-0000EA0D0000}"/>
    <cellStyle name="40% - Énfasis5 31" xfId="3394" xr:uid="{00000000-0005-0000-0000-0000EB0D0000}"/>
    <cellStyle name="40% - Énfasis5 31 2" xfId="3395" xr:uid="{00000000-0005-0000-0000-0000EC0D0000}"/>
    <cellStyle name="40% - Énfasis5 31 2 2" xfId="3396" xr:uid="{00000000-0005-0000-0000-0000ED0D0000}"/>
    <cellStyle name="40% - Énfasis5 31 2 2 2" xfId="3397" xr:uid="{00000000-0005-0000-0000-0000EE0D0000}"/>
    <cellStyle name="40% - Énfasis5 31 2 3" xfId="3398" xr:uid="{00000000-0005-0000-0000-0000EF0D0000}"/>
    <cellStyle name="40% - Énfasis5 31 3" xfId="3399" xr:uid="{00000000-0005-0000-0000-0000F00D0000}"/>
    <cellStyle name="40% - Énfasis5 31 3 2" xfId="3400" xr:uid="{00000000-0005-0000-0000-0000F10D0000}"/>
    <cellStyle name="40% - Énfasis5 31 4" xfId="3401" xr:uid="{00000000-0005-0000-0000-0000F20D0000}"/>
    <cellStyle name="40% - Énfasis5 32" xfId="3402" xr:uid="{00000000-0005-0000-0000-0000F30D0000}"/>
    <cellStyle name="40% - Énfasis5 32 2" xfId="3403" xr:uid="{00000000-0005-0000-0000-0000F40D0000}"/>
    <cellStyle name="40% - Énfasis5 32 2 2" xfId="3404" xr:uid="{00000000-0005-0000-0000-0000F50D0000}"/>
    <cellStyle name="40% - Énfasis5 32 2 2 2" xfId="3405" xr:uid="{00000000-0005-0000-0000-0000F60D0000}"/>
    <cellStyle name="40% - Énfasis5 32 2 3" xfId="3406" xr:uid="{00000000-0005-0000-0000-0000F70D0000}"/>
    <cellStyle name="40% - Énfasis5 32 3" xfId="3407" xr:uid="{00000000-0005-0000-0000-0000F80D0000}"/>
    <cellStyle name="40% - Énfasis5 32 3 2" xfId="3408" xr:uid="{00000000-0005-0000-0000-0000F90D0000}"/>
    <cellStyle name="40% - Énfasis5 32 4" xfId="3409" xr:uid="{00000000-0005-0000-0000-0000FA0D0000}"/>
    <cellStyle name="40% - Énfasis5 33" xfId="3410" xr:uid="{00000000-0005-0000-0000-0000FB0D0000}"/>
    <cellStyle name="40% - Énfasis5 33 2" xfId="3411" xr:uid="{00000000-0005-0000-0000-0000FC0D0000}"/>
    <cellStyle name="40% - Énfasis5 33 2 2" xfId="3412" xr:uid="{00000000-0005-0000-0000-0000FD0D0000}"/>
    <cellStyle name="40% - Énfasis5 33 2 2 2" xfId="3413" xr:uid="{00000000-0005-0000-0000-0000FE0D0000}"/>
    <cellStyle name="40% - Énfasis5 33 2 3" xfId="3414" xr:uid="{00000000-0005-0000-0000-0000FF0D0000}"/>
    <cellStyle name="40% - Énfasis5 33 3" xfId="3415" xr:uid="{00000000-0005-0000-0000-0000000E0000}"/>
    <cellStyle name="40% - Énfasis5 33 3 2" xfId="3416" xr:uid="{00000000-0005-0000-0000-0000010E0000}"/>
    <cellStyle name="40% - Énfasis5 33 4" xfId="3417" xr:uid="{00000000-0005-0000-0000-0000020E0000}"/>
    <cellStyle name="40% - Énfasis5 34" xfId="3418" xr:uid="{00000000-0005-0000-0000-0000030E0000}"/>
    <cellStyle name="40% - Énfasis5 34 2" xfId="3419" xr:uid="{00000000-0005-0000-0000-0000040E0000}"/>
    <cellStyle name="40% - Énfasis5 34 2 2" xfId="3420" xr:uid="{00000000-0005-0000-0000-0000050E0000}"/>
    <cellStyle name="40% - Énfasis5 34 2 2 2" xfId="3421" xr:uid="{00000000-0005-0000-0000-0000060E0000}"/>
    <cellStyle name="40% - Énfasis5 34 2 3" xfId="3422" xr:uid="{00000000-0005-0000-0000-0000070E0000}"/>
    <cellStyle name="40% - Énfasis5 34 3" xfId="3423" xr:uid="{00000000-0005-0000-0000-0000080E0000}"/>
    <cellStyle name="40% - Énfasis5 34 3 2" xfId="3424" xr:uid="{00000000-0005-0000-0000-0000090E0000}"/>
    <cellStyle name="40% - Énfasis5 34 4" xfId="3425" xr:uid="{00000000-0005-0000-0000-00000A0E0000}"/>
    <cellStyle name="40% - Énfasis5 35" xfId="3426" xr:uid="{00000000-0005-0000-0000-00000B0E0000}"/>
    <cellStyle name="40% - Énfasis5 35 2" xfId="3427" xr:uid="{00000000-0005-0000-0000-00000C0E0000}"/>
    <cellStyle name="40% - Énfasis5 35 2 2" xfId="3428" xr:uid="{00000000-0005-0000-0000-00000D0E0000}"/>
    <cellStyle name="40% - Énfasis5 35 2 2 2" xfId="3429" xr:uid="{00000000-0005-0000-0000-00000E0E0000}"/>
    <cellStyle name="40% - Énfasis5 35 2 3" xfId="3430" xr:uid="{00000000-0005-0000-0000-00000F0E0000}"/>
    <cellStyle name="40% - Énfasis5 35 3" xfId="3431" xr:uid="{00000000-0005-0000-0000-0000100E0000}"/>
    <cellStyle name="40% - Énfasis5 35 3 2" xfId="3432" xr:uid="{00000000-0005-0000-0000-0000110E0000}"/>
    <cellStyle name="40% - Énfasis5 35 4" xfId="3433" xr:uid="{00000000-0005-0000-0000-0000120E0000}"/>
    <cellStyle name="40% - Énfasis5 36" xfId="3434" xr:uid="{00000000-0005-0000-0000-0000130E0000}"/>
    <cellStyle name="40% - Énfasis5 36 2" xfId="3435" xr:uid="{00000000-0005-0000-0000-0000140E0000}"/>
    <cellStyle name="40% - Énfasis5 36 2 2" xfId="3436" xr:uid="{00000000-0005-0000-0000-0000150E0000}"/>
    <cellStyle name="40% - Énfasis5 36 2 2 2" xfId="3437" xr:uid="{00000000-0005-0000-0000-0000160E0000}"/>
    <cellStyle name="40% - Énfasis5 36 2 3" xfId="3438" xr:uid="{00000000-0005-0000-0000-0000170E0000}"/>
    <cellStyle name="40% - Énfasis5 36 3" xfId="3439" xr:uid="{00000000-0005-0000-0000-0000180E0000}"/>
    <cellStyle name="40% - Énfasis5 36 3 2" xfId="3440" xr:uid="{00000000-0005-0000-0000-0000190E0000}"/>
    <cellStyle name="40% - Énfasis5 36 4" xfId="3441" xr:uid="{00000000-0005-0000-0000-00001A0E0000}"/>
    <cellStyle name="40% - Énfasis5 37" xfId="3442" xr:uid="{00000000-0005-0000-0000-00001B0E0000}"/>
    <cellStyle name="40% - Énfasis5 37 2" xfId="3443" xr:uid="{00000000-0005-0000-0000-00001C0E0000}"/>
    <cellStyle name="40% - Énfasis5 37 2 2" xfId="3444" xr:uid="{00000000-0005-0000-0000-00001D0E0000}"/>
    <cellStyle name="40% - Énfasis5 37 2 2 2" xfId="3445" xr:uid="{00000000-0005-0000-0000-00001E0E0000}"/>
    <cellStyle name="40% - Énfasis5 37 2 3" xfId="3446" xr:uid="{00000000-0005-0000-0000-00001F0E0000}"/>
    <cellStyle name="40% - Énfasis5 37 3" xfId="3447" xr:uid="{00000000-0005-0000-0000-0000200E0000}"/>
    <cellStyle name="40% - Énfasis5 37 3 2" xfId="3448" xr:uid="{00000000-0005-0000-0000-0000210E0000}"/>
    <cellStyle name="40% - Énfasis5 37 4" xfId="3449" xr:uid="{00000000-0005-0000-0000-0000220E0000}"/>
    <cellStyle name="40% - Énfasis5 38" xfId="3450" xr:uid="{00000000-0005-0000-0000-0000230E0000}"/>
    <cellStyle name="40% - Énfasis5 38 2" xfId="3451" xr:uid="{00000000-0005-0000-0000-0000240E0000}"/>
    <cellStyle name="40% - Énfasis5 38 2 2" xfId="3452" xr:uid="{00000000-0005-0000-0000-0000250E0000}"/>
    <cellStyle name="40% - Énfasis5 38 2 2 2" xfId="3453" xr:uid="{00000000-0005-0000-0000-0000260E0000}"/>
    <cellStyle name="40% - Énfasis5 38 2 3" xfId="3454" xr:uid="{00000000-0005-0000-0000-0000270E0000}"/>
    <cellStyle name="40% - Énfasis5 38 3" xfId="3455" xr:uid="{00000000-0005-0000-0000-0000280E0000}"/>
    <cellStyle name="40% - Énfasis5 38 3 2" xfId="3456" xr:uid="{00000000-0005-0000-0000-0000290E0000}"/>
    <cellStyle name="40% - Énfasis5 38 4" xfId="3457" xr:uid="{00000000-0005-0000-0000-00002A0E0000}"/>
    <cellStyle name="40% - Énfasis5 39" xfId="3458" xr:uid="{00000000-0005-0000-0000-00002B0E0000}"/>
    <cellStyle name="40% - Énfasis5 39 2" xfId="3459" xr:uid="{00000000-0005-0000-0000-00002C0E0000}"/>
    <cellStyle name="40% - Énfasis5 39 2 2" xfId="3460" xr:uid="{00000000-0005-0000-0000-00002D0E0000}"/>
    <cellStyle name="40% - Énfasis5 39 2 2 2" xfId="3461" xr:uid="{00000000-0005-0000-0000-00002E0E0000}"/>
    <cellStyle name="40% - Énfasis5 39 2 3" xfId="3462" xr:uid="{00000000-0005-0000-0000-00002F0E0000}"/>
    <cellStyle name="40% - Énfasis5 39 3" xfId="3463" xr:uid="{00000000-0005-0000-0000-0000300E0000}"/>
    <cellStyle name="40% - Énfasis5 39 3 2" xfId="3464" xr:uid="{00000000-0005-0000-0000-0000310E0000}"/>
    <cellStyle name="40% - Énfasis5 39 4" xfId="3465" xr:uid="{00000000-0005-0000-0000-0000320E0000}"/>
    <cellStyle name="40% - Énfasis5 4" xfId="3466" xr:uid="{00000000-0005-0000-0000-0000330E0000}"/>
    <cellStyle name="40% - Énfasis5 40" xfId="3467" xr:uid="{00000000-0005-0000-0000-0000340E0000}"/>
    <cellStyle name="40% - Énfasis5 40 2" xfId="3468" xr:uid="{00000000-0005-0000-0000-0000350E0000}"/>
    <cellStyle name="40% - Énfasis5 40 2 2" xfId="3469" xr:uid="{00000000-0005-0000-0000-0000360E0000}"/>
    <cellStyle name="40% - Énfasis5 40 2 2 2" xfId="3470" xr:uid="{00000000-0005-0000-0000-0000370E0000}"/>
    <cellStyle name="40% - Énfasis5 40 2 3" xfId="3471" xr:uid="{00000000-0005-0000-0000-0000380E0000}"/>
    <cellStyle name="40% - Énfasis5 40 3" xfId="3472" xr:uid="{00000000-0005-0000-0000-0000390E0000}"/>
    <cellStyle name="40% - Énfasis5 40 3 2" xfId="3473" xr:uid="{00000000-0005-0000-0000-00003A0E0000}"/>
    <cellStyle name="40% - Énfasis5 40 4" xfId="3474" xr:uid="{00000000-0005-0000-0000-00003B0E0000}"/>
    <cellStyle name="40% - Énfasis5 41" xfId="3475" xr:uid="{00000000-0005-0000-0000-00003C0E0000}"/>
    <cellStyle name="40% - Énfasis5 41 2" xfId="3476" xr:uid="{00000000-0005-0000-0000-00003D0E0000}"/>
    <cellStyle name="40% - Énfasis5 41 2 2" xfId="3477" xr:uid="{00000000-0005-0000-0000-00003E0E0000}"/>
    <cellStyle name="40% - Énfasis5 41 2 2 2" xfId="3478" xr:uid="{00000000-0005-0000-0000-00003F0E0000}"/>
    <cellStyle name="40% - Énfasis5 41 2 3" xfId="3479" xr:uid="{00000000-0005-0000-0000-0000400E0000}"/>
    <cellStyle name="40% - Énfasis5 41 3" xfId="3480" xr:uid="{00000000-0005-0000-0000-0000410E0000}"/>
    <cellStyle name="40% - Énfasis5 41 3 2" xfId="3481" xr:uid="{00000000-0005-0000-0000-0000420E0000}"/>
    <cellStyle name="40% - Énfasis5 41 4" xfId="3482" xr:uid="{00000000-0005-0000-0000-0000430E0000}"/>
    <cellStyle name="40% - Énfasis5 42" xfId="3483" xr:uid="{00000000-0005-0000-0000-0000440E0000}"/>
    <cellStyle name="40% - Énfasis5 42 2" xfId="3484" xr:uid="{00000000-0005-0000-0000-0000450E0000}"/>
    <cellStyle name="40% - Énfasis5 42 2 2" xfId="3485" xr:uid="{00000000-0005-0000-0000-0000460E0000}"/>
    <cellStyle name="40% - Énfasis5 42 2 2 2" xfId="3486" xr:uid="{00000000-0005-0000-0000-0000470E0000}"/>
    <cellStyle name="40% - Énfasis5 42 2 3" xfId="3487" xr:uid="{00000000-0005-0000-0000-0000480E0000}"/>
    <cellStyle name="40% - Énfasis5 42 3" xfId="3488" xr:uid="{00000000-0005-0000-0000-0000490E0000}"/>
    <cellStyle name="40% - Énfasis5 42 3 2" xfId="3489" xr:uid="{00000000-0005-0000-0000-00004A0E0000}"/>
    <cellStyle name="40% - Énfasis5 42 4" xfId="3490" xr:uid="{00000000-0005-0000-0000-00004B0E0000}"/>
    <cellStyle name="40% - Énfasis5 43" xfId="3491" xr:uid="{00000000-0005-0000-0000-00004C0E0000}"/>
    <cellStyle name="40% - Énfasis5 43 2" xfId="3492" xr:uid="{00000000-0005-0000-0000-00004D0E0000}"/>
    <cellStyle name="40% - Énfasis5 43 2 2" xfId="3493" xr:uid="{00000000-0005-0000-0000-00004E0E0000}"/>
    <cellStyle name="40% - Énfasis5 43 2 2 2" xfId="3494" xr:uid="{00000000-0005-0000-0000-00004F0E0000}"/>
    <cellStyle name="40% - Énfasis5 43 2 3" xfId="3495" xr:uid="{00000000-0005-0000-0000-0000500E0000}"/>
    <cellStyle name="40% - Énfasis5 43 3" xfId="3496" xr:uid="{00000000-0005-0000-0000-0000510E0000}"/>
    <cellStyle name="40% - Énfasis5 43 3 2" xfId="3497" xr:uid="{00000000-0005-0000-0000-0000520E0000}"/>
    <cellStyle name="40% - Énfasis5 43 4" xfId="3498" xr:uid="{00000000-0005-0000-0000-0000530E0000}"/>
    <cellStyle name="40% - Énfasis5 5" xfId="3499" xr:uid="{00000000-0005-0000-0000-0000540E0000}"/>
    <cellStyle name="40% - Énfasis5 6" xfId="3500" xr:uid="{00000000-0005-0000-0000-0000550E0000}"/>
    <cellStyle name="40% - Énfasis5 7" xfId="3501" xr:uid="{00000000-0005-0000-0000-0000560E0000}"/>
    <cellStyle name="40% - Énfasis5 8" xfId="3502" xr:uid="{00000000-0005-0000-0000-0000570E0000}"/>
    <cellStyle name="40% - Énfasis5 9" xfId="3503" xr:uid="{00000000-0005-0000-0000-0000580E0000}"/>
    <cellStyle name="40% - Énfasis6 10" xfId="3504" xr:uid="{00000000-0005-0000-0000-0000590E0000}"/>
    <cellStyle name="40% - Énfasis6 11" xfId="3505" xr:uid="{00000000-0005-0000-0000-00005A0E0000}"/>
    <cellStyle name="40% - Énfasis6 12" xfId="3506" xr:uid="{00000000-0005-0000-0000-00005B0E0000}"/>
    <cellStyle name="40% - Énfasis6 12 2" xfId="3507" xr:uid="{00000000-0005-0000-0000-00005C0E0000}"/>
    <cellStyle name="40% - Énfasis6 12 3" xfId="3508" xr:uid="{00000000-0005-0000-0000-00005D0E0000}"/>
    <cellStyle name="40% - Énfasis6 12 4" xfId="3509" xr:uid="{00000000-0005-0000-0000-00005E0E0000}"/>
    <cellStyle name="40% - Énfasis6 12 5" xfId="3510" xr:uid="{00000000-0005-0000-0000-00005F0E0000}"/>
    <cellStyle name="40% - Énfasis6 13" xfId="3511" xr:uid="{00000000-0005-0000-0000-0000600E0000}"/>
    <cellStyle name="40% - Énfasis6 13 2" xfId="3512" xr:uid="{00000000-0005-0000-0000-0000610E0000}"/>
    <cellStyle name="40% - Énfasis6 13 2 2" xfId="3513" xr:uid="{00000000-0005-0000-0000-0000620E0000}"/>
    <cellStyle name="40% - Énfasis6 13 2 2 2" xfId="3514" xr:uid="{00000000-0005-0000-0000-0000630E0000}"/>
    <cellStyle name="40% - Énfasis6 13 2 3" xfId="3515" xr:uid="{00000000-0005-0000-0000-0000640E0000}"/>
    <cellStyle name="40% - Énfasis6 13 3" xfId="3516" xr:uid="{00000000-0005-0000-0000-0000650E0000}"/>
    <cellStyle name="40% - Énfasis6 13 3 2" xfId="3517" xr:uid="{00000000-0005-0000-0000-0000660E0000}"/>
    <cellStyle name="40% - Énfasis6 13 4" xfId="3518" xr:uid="{00000000-0005-0000-0000-0000670E0000}"/>
    <cellStyle name="40% - Énfasis6 13 5" xfId="3519" xr:uid="{00000000-0005-0000-0000-0000680E0000}"/>
    <cellStyle name="40% - Énfasis6 14" xfId="3520" xr:uid="{00000000-0005-0000-0000-0000690E0000}"/>
    <cellStyle name="40% - Énfasis6 14 2" xfId="3521" xr:uid="{00000000-0005-0000-0000-00006A0E0000}"/>
    <cellStyle name="40% - Énfasis6 14 2 2" xfId="3522" xr:uid="{00000000-0005-0000-0000-00006B0E0000}"/>
    <cellStyle name="40% - Énfasis6 14 2 2 2" xfId="3523" xr:uid="{00000000-0005-0000-0000-00006C0E0000}"/>
    <cellStyle name="40% - Énfasis6 14 2 3" xfId="3524" xr:uid="{00000000-0005-0000-0000-00006D0E0000}"/>
    <cellStyle name="40% - Énfasis6 14 3" xfId="3525" xr:uid="{00000000-0005-0000-0000-00006E0E0000}"/>
    <cellStyle name="40% - Énfasis6 14 3 2" xfId="3526" xr:uid="{00000000-0005-0000-0000-00006F0E0000}"/>
    <cellStyle name="40% - Énfasis6 14 4" xfId="3527" xr:uid="{00000000-0005-0000-0000-0000700E0000}"/>
    <cellStyle name="40% - Énfasis6 14 5" xfId="3528" xr:uid="{00000000-0005-0000-0000-0000710E0000}"/>
    <cellStyle name="40% - Énfasis6 15" xfId="3529" xr:uid="{00000000-0005-0000-0000-0000720E0000}"/>
    <cellStyle name="40% - Énfasis6 15 2" xfId="3530" xr:uid="{00000000-0005-0000-0000-0000730E0000}"/>
    <cellStyle name="40% - Énfasis6 15 2 2" xfId="3531" xr:uid="{00000000-0005-0000-0000-0000740E0000}"/>
    <cellStyle name="40% - Énfasis6 15 2 2 2" xfId="3532" xr:uid="{00000000-0005-0000-0000-0000750E0000}"/>
    <cellStyle name="40% - Énfasis6 15 2 3" xfId="3533" xr:uid="{00000000-0005-0000-0000-0000760E0000}"/>
    <cellStyle name="40% - Énfasis6 15 3" xfId="3534" xr:uid="{00000000-0005-0000-0000-0000770E0000}"/>
    <cellStyle name="40% - Énfasis6 15 3 2" xfId="3535" xr:uid="{00000000-0005-0000-0000-0000780E0000}"/>
    <cellStyle name="40% - Énfasis6 15 4" xfId="3536" xr:uid="{00000000-0005-0000-0000-0000790E0000}"/>
    <cellStyle name="40% - Énfasis6 15 5" xfId="3537" xr:uid="{00000000-0005-0000-0000-00007A0E0000}"/>
    <cellStyle name="40% - Énfasis6 16" xfId="3538" xr:uid="{00000000-0005-0000-0000-00007B0E0000}"/>
    <cellStyle name="40% - Énfasis6 16 2" xfId="3539" xr:uid="{00000000-0005-0000-0000-00007C0E0000}"/>
    <cellStyle name="40% - Énfasis6 16 2 2" xfId="3540" xr:uid="{00000000-0005-0000-0000-00007D0E0000}"/>
    <cellStyle name="40% - Énfasis6 16 2 2 2" xfId="3541" xr:uid="{00000000-0005-0000-0000-00007E0E0000}"/>
    <cellStyle name="40% - Énfasis6 16 2 3" xfId="3542" xr:uid="{00000000-0005-0000-0000-00007F0E0000}"/>
    <cellStyle name="40% - Énfasis6 16 3" xfId="3543" xr:uid="{00000000-0005-0000-0000-0000800E0000}"/>
    <cellStyle name="40% - Énfasis6 16 3 2" xfId="3544" xr:uid="{00000000-0005-0000-0000-0000810E0000}"/>
    <cellStyle name="40% - Énfasis6 16 4" xfId="3545" xr:uid="{00000000-0005-0000-0000-0000820E0000}"/>
    <cellStyle name="40% - Énfasis6 16 5" xfId="3546" xr:uid="{00000000-0005-0000-0000-0000830E0000}"/>
    <cellStyle name="40% - Énfasis6 17" xfId="3547" xr:uid="{00000000-0005-0000-0000-0000840E0000}"/>
    <cellStyle name="40% - Énfasis6 17 2" xfId="3548" xr:uid="{00000000-0005-0000-0000-0000850E0000}"/>
    <cellStyle name="40% - Énfasis6 17 2 2" xfId="3549" xr:uid="{00000000-0005-0000-0000-0000860E0000}"/>
    <cellStyle name="40% - Énfasis6 17 2 2 2" xfId="3550" xr:uid="{00000000-0005-0000-0000-0000870E0000}"/>
    <cellStyle name="40% - Énfasis6 17 2 3" xfId="3551" xr:uid="{00000000-0005-0000-0000-0000880E0000}"/>
    <cellStyle name="40% - Énfasis6 17 3" xfId="3552" xr:uid="{00000000-0005-0000-0000-0000890E0000}"/>
    <cellStyle name="40% - Énfasis6 17 3 2" xfId="3553" xr:uid="{00000000-0005-0000-0000-00008A0E0000}"/>
    <cellStyle name="40% - Énfasis6 17 4" xfId="3554" xr:uid="{00000000-0005-0000-0000-00008B0E0000}"/>
    <cellStyle name="40% - Énfasis6 17 5" xfId="3555" xr:uid="{00000000-0005-0000-0000-00008C0E0000}"/>
    <cellStyle name="40% - Énfasis6 18" xfId="3556" xr:uid="{00000000-0005-0000-0000-00008D0E0000}"/>
    <cellStyle name="40% - Énfasis6 18 2" xfId="3557" xr:uid="{00000000-0005-0000-0000-00008E0E0000}"/>
    <cellStyle name="40% - Énfasis6 18 2 2" xfId="3558" xr:uid="{00000000-0005-0000-0000-00008F0E0000}"/>
    <cellStyle name="40% - Énfasis6 18 2 2 2" xfId="3559" xr:uid="{00000000-0005-0000-0000-0000900E0000}"/>
    <cellStyle name="40% - Énfasis6 18 2 3" xfId="3560" xr:uid="{00000000-0005-0000-0000-0000910E0000}"/>
    <cellStyle name="40% - Énfasis6 18 3" xfId="3561" xr:uid="{00000000-0005-0000-0000-0000920E0000}"/>
    <cellStyle name="40% - Énfasis6 18 3 2" xfId="3562" xr:uid="{00000000-0005-0000-0000-0000930E0000}"/>
    <cellStyle name="40% - Énfasis6 18 4" xfId="3563" xr:uid="{00000000-0005-0000-0000-0000940E0000}"/>
    <cellStyle name="40% - Énfasis6 19" xfId="3564" xr:uid="{00000000-0005-0000-0000-0000950E0000}"/>
    <cellStyle name="40% - Énfasis6 19 2" xfId="3565" xr:uid="{00000000-0005-0000-0000-0000960E0000}"/>
    <cellStyle name="40% - Énfasis6 19 2 2" xfId="3566" xr:uid="{00000000-0005-0000-0000-0000970E0000}"/>
    <cellStyle name="40% - Énfasis6 19 2 2 2" xfId="3567" xr:uid="{00000000-0005-0000-0000-0000980E0000}"/>
    <cellStyle name="40% - Énfasis6 19 2 3" xfId="3568" xr:uid="{00000000-0005-0000-0000-0000990E0000}"/>
    <cellStyle name="40% - Énfasis6 19 3" xfId="3569" xr:uid="{00000000-0005-0000-0000-00009A0E0000}"/>
    <cellStyle name="40% - Énfasis6 19 3 2" xfId="3570" xr:uid="{00000000-0005-0000-0000-00009B0E0000}"/>
    <cellStyle name="40% - Énfasis6 19 4" xfId="3571" xr:uid="{00000000-0005-0000-0000-00009C0E0000}"/>
    <cellStyle name="40% - Énfasis6 2" xfId="3572" xr:uid="{00000000-0005-0000-0000-00009D0E0000}"/>
    <cellStyle name="40% - Énfasis6 2 10" xfId="3573" xr:uid="{00000000-0005-0000-0000-00009E0E0000}"/>
    <cellStyle name="40% - Énfasis6 2 11" xfId="3574" xr:uid="{00000000-0005-0000-0000-00009F0E0000}"/>
    <cellStyle name="40% - Énfasis6 2 12" xfId="3575" xr:uid="{00000000-0005-0000-0000-0000A00E0000}"/>
    <cellStyle name="40% - Énfasis6 2 13" xfId="3576" xr:uid="{00000000-0005-0000-0000-0000A10E0000}"/>
    <cellStyle name="40% - Énfasis6 2 14" xfId="3577" xr:uid="{00000000-0005-0000-0000-0000A20E0000}"/>
    <cellStyle name="40% - Énfasis6 2 15" xfId="3578" xr:uid="{00000000-0005-0000-0000-0000A30E0000}"/>
    <cellStyle name="40% - Énfasis6 2 16" xfId="3579" xr:uid="{00000000-0005-0000-0000-0000A40E0000}"/>
    <cellStyle name="40% - Énfasis6 2 17" xfId="3580" xr:uid="{00000000-0005-0000-0000-0000A50E0000}"/>
    <cellStyle name="40% - Énfasis6 2 18" xfId="3581" xr:uid="{00000000-0005-0000-0000-0000A60E0000}"/>
    <cellStyle name="40% - Énfasis6 2 19" xfId="3582" xr:uid="{00000000-0005-0000-0000-0000A70E0000}"/>
    <cellStyle name="40% - Énfasis6 2 2" xfId="3583" xr:uid="{00000000-0005-0000-0000-0000A80E0000}"/>
    <cellStyle name="40% - Énfasis6 2 2 2" xfId="3584" xr:uid="{00000000-0005-0000-0000-0000A90E0000}"/>
    <cellStyle name="40% - Énfasis6 2 2 2 2" xfId="3585" xr:uid="{00000000-0005-0000-0000-0000AA0E0000}"/>
    <cellStyle name="40% - Énfasis6 2 2 2 3" xfId="3586" xr:uid="{00000000-0005-0000-0000-0000AB0E0000}"/>
    <cellStyle name="40% - Énfasis6 2 2 2 4" xfId="3587" xr:uid="{00000000-0005-0000-0000-0000AC0E0000}"/>
    <cellStyle name="40% - Énfasis6 2 2 3" xfId="3588" xr:uid="{00000000-0005-0000-0000-0000AD0E0000}"/>
    <cellStyle name="40% - Énfasis6 2 2 4" xfId="3589" xr:uid="{00000000-0005-0000-0000-0000AE0E0000}"/>
    <cellStyle name="40% - Énfasis6 2 2 5" xfId="3590" xr:uid="{00000000-0005-0000-0000-0000AF0E0000}"/>
    <cellStyle name="40% - Énfasis6 2 20" xfId="3591" xr:uid="{00000000-0005-0000-0000-0000B00E0000}"/>
    <cellStyle name="40% - Énfasis6 2 21" xfId="3592" xr:uid="{00000000-0005-0000-0000-0000B10E0000}"/>
    <cellStyle name="40% - Énfasis6 2 22" xfId="3593" xr:uid="{00000000-0005-0000-0000-0000B20E0000}"/>
    <cellStyle name="40% - Énfasis6 2 23" xfId="3594" xr:uid="{00000000-0005-0000-0000-0000B30E0000}"/>
    <cellStyle name="40% - Énfasis6 2 24" xfId="3595" xr:uid="{00000000-0005-0000-0000-0000B40E0000}"/>
    <cellStyle name="40% - Énfasis6 2 25" xfId="3596" xr:uid="{00000000-0005-0000-0000-0000B50E0000}"/>
    <cellStyle name="40% - Énfasis6 2 26" xfId="3597" xr:uid="{00000000-0005-0000-0000-0000B60E0000}"/>
    <cellStyle name="40% - Énfasis6 2 27" xfId="3598" xr:uid="{00000000-0005-0000-0000-0000B70E0000}"/>
    <cellStyle name="40% - Énfasis6 2 28" xfId="3599" xr:uid="{00000000-0005-0000-0000-0000B80E0000}"/>
    <cellStyle name="40% - Énfasis6 2 29" xfId="3600" xr:uid="{00000000-0005-0000-0000-0000B90E0000}"/>
    <cellStyle name="40% - Énfasis6 2 3" xfId="3601" xr:uid="{00000000-0005-0000-0000-0000BA0E0000}"/>
    <cellStyle name="40% - Énfasis6 2 3 2" xfId="3602" xr:uid="{00000000-0005-0000-0000-0000BB0E0000}"/>
    <cellStyle name="40% - Énfasis6 2 30" xfId="3603" xr:uid="{00000000-0005-0000-0000-0000BC0E0000}"/>
    <cellStyle name="40% - Énfasis6 2 31" xfId="3604" xr:uid="{00000000-0005-0000-0000-0000BD0E0000}"/>
    <cellStyle name="40% - Énfasis6 2 32" xfId="3605" xr:uid="{00000000-0005-0000-0000-0000BE0E0000}"/>
    <cellStyle name="40% - Énfasis6 2 33" xfId="3606" xr:uid="{00000000-0005-0000-0000-0000BF0E0000}"/>
    <cellStyle name="40% - Énfasis6 2 34" xfId="3607" xr:uid="{00000000-0005-0000-0000-0000C00E0000}"/>
    <cellStyle name="40% - Énfasis6 2 35" xfId="3608" xr:uid="{00000000-0005-0000-0000-0000C10E0000}"/>
    <cellStyle name="40% - Énfasis6 2 36" xfId="3609" xr:uid="{00000000-0005-0000-0000-0000C20E0000}"/>
    <cellStyle name="40% - Énfasis6 2 37" xfId="3610" xr:uid="{00000000-0005-0000-0000-0000C30E0000}"/>
    <cellStyle name="40% - Énfasis6 2 38" xfId="3611" xr:uid="{00000000-0005-0000-0000-0000C40E0000}"/>
    <cellStyle name="40% - Énfasis6 2 39" xfId="3612" xr:uid="{00000000-0005-0000-0000-0000C50E0000}"/>
    <cellStyle name="40% - Énfasis6 2 4" xfId="3613" xr:uid="{00000000-0005-0000-0000-0000C60E0000}"/>
    <cellStyle name="40% - Énfasis6 2 40" xfId="3614" xr:uid="{00000000-0005-0000-0000-0000C70E0000}"/>
    <cellStyle name="40% - Énfasis6 2 41" xfId="3615" xr:uid="{00000000-0005-0000-0000-0000C80E0000}"/>
    <cellStyle name="40% - Énfasis6 2 42" xfId="3616" xr:uid="{00000000-0005-0000-0000-0000C90E0000}"/>
    <cellStyle name="40% - Énfasis6 2 43" xfId="3617" xr:uid="{00000000-0005-0000-0000-0000CA0E0000}"/>
    <cellStyle name="40% - Énfasis6 2 5" xfId="3618" xr:uid="{00000000-0005-0000-0000-0000CB0E0000}"/>
    <cellStyle name="40% - Énfasis6 2 6" xfId="3619" xr:uid="{00000000-0005-0000-0000-0000CC0E0000}"/>
    <cellStyle name="40% - Énfasis6 2 7" xfId="3620" xr:uid="{00000000-0005-0000-0000-0000CD0E0000}"/>
    <cellStyle name="40% - Énfasis6 2 8" xfId="3621" xr:uid="{00000000-0005-0000-0000-0000CE0E0000}"/>
    <cellStyle name="40% - Énfasis6 2 9" xfId="3622" xr:uid="{00000000-0005-0000-0000-0000CF0E0000}"/>
    <cellStyle name="40% - Énfasis6 2_5.Weekly" xfId="3623" xr:uid="{00000000-0005-0000-0000-0000D00E0000}"/>
    <cellStyle name="40% - Énfasis6 20" xfId="3624" xr:uid="{00000000-0005-0000-0000-0000D10E0000}"/>
    <cellStyle name="40% - Énfasis6 20 2" xfId="3625" xr:uid="{00000000-0005-0000-0000-0000D20E0000}"/>
    <cellStyle name="40% - Énfasis6 20 2 2" xfId="3626" xr:uid="{00000000-0005-0000-0000-0000D30E0000}"/>
    <cellStyle name="40% - Énfasis6 20 2 2 2" xfId="3627" xr:uid="{00000000-0005-0000-0000-0000D40E0000}"/>
    <cellStyle name="40% - Énfasis6 20 2 3" xfId="3628" xr:uid="{00000000-0005-0000-0000-0000D50E0000}"/>
    <cellStyle name="40% - Énfasis6 20 3" xfId="3629" xr:uid="{00000000-0005-0000-0000-0000D60E0000}"/>
    <cellStyle name="40% - Énfasis6 20 3 2" xfId="3630" xr:uid="{00000000-0005-0000-0000-0000D70E0000}"/>
    <cellStyle name="40% - Énfasis6 20 4" xfId="3631" xr:uid="{00000000-0005-0000-0000-0000D80E0000}"/>
    <cellStyle name="40% - Énfasis6 21" xfId="3632" xr:uid="{00000000-0005-0000-0000-0000D90E0000}"/>
    <cellStyle name="40% - Énfasis6 21 2" xfId="3633" xr:uid="{00000000-0005-0000-0000-0000DA0E0000}"/>
    <cellStyle name="40% - Énfasis6 21 2 2" xfId="3634" xr:uid="{00000000-0005-0000-0000-0000DB0E0000}"/>
    <cellStyle name="40% - Énfasis6 21 2 2 2" xfId="3635" xr:uid="{00000000-0005-0000-0000-0000DC0E0000}"/>
    <cellStyle name="40% - Énfasis6 21 2 3" xfId="3636" xr:uid="{00000000-0005-0000-0000-0000DD0E0000}"/>
    <cellStyle name="40% - Énfasis6 21 3" xfId="3637" xr:uid="{00000000-0005-0000-0000-0000DE0E0000}"/>
    <cellStyle name="40% - Énfasis6 21 3 2" xfId="3638" xr:uid="{00000000-0005-0000-0000-0000DF0E0000}"/>
    <cellStyle name="40% - Énfasis6 21 4" xfId="3639" xr:uid="{00000000-0005-0000-0000-0000E00E0000}"/>
    <cellStyle name="40% - Énfasis6 21 5" xfId="3640" xr:uid="{00000000-0005-0000-0000-0000E10E0000}"/>
    <cellStyle name="40% - Énfasis6 22" xfId="3641" xr:uid="{00000000-0005-0000-0000-0000E20E0000}"/>
    <cellStyle name="40% - Énfasis6 22 2" xfId="3642" xr:uid="{00000000-0005-0000-0000-0000E30E0000}"/>
    <cellStyle name="40% - Énfasis6 22 2 2" xfId="3643" xr:uid="{00000000-0005-0000-0000-0000E40E0000}"/>
    <cellStyle name="40% - Énfasis6 22 2 2 2" xfId="3644" xr:uid="{00000000-0005-0000-0000-0000E50E0000}"/>
    <cellStyle name="40% - Énfasis6 22 2 3" xfId="3645" xr:uid="{00000000-0005-0000-0000-0000E60E0000}"/>
    <cellStyle name="40% - Énfasis6 22 3" xfId="3646" xr:uid="{00000000-0005-0000-0000-0000E70E0000}"/>
    <cellStyle name="40% - Énfasis6 22 3 2" xfId="3647" xr:uid="{00000000-0005-0000-0000-0000E80E0000}"/>
    <cellStyle name="40% - Énfasis6 22 4" xfId="3648" xr:uid="{00000000-0005-0000-0000-0000E90E0000}"/>
    <cellStyle name="40% - Énfasis6 23" xfId="3649" xr:uid="{00000000-0005-0000-0000-0000EA0E0000}"/>
    <cellStyle name="40% - Énfasis6 23 2" xfId="3650" xr:uid="{00000000-0005-0000-0000-0000EB0E0000}"/>
    <cellStyle name="40% - Énfasis6 23 2 2" xfId="3651" xr:uid="{00000000-0005-0000-0000-0000EC0E0000}"/>
    <cellStyle name="40% - Énfasis6 23 2 2 2" xfId="3652" xr:uid="{00000000-0005-0000-0000-0000ED0E0000}"/>
    <cellStyle name="40% - Énfasis6 23 2 3" xfId="3653" xr:uid="{00000000-0005-0000-0000-0000EE0E0000}"/>
    <cellStyle name="40% - Énfasis6 23 3" xfId="3654" xr:uid="{00000000-0005-0000-0000-0000EF0E0000}"/>
    <cellStyle name="40% - Énfasis6 23 3 2" xfId="3655" xr:uid="{00000000-0005-0000-0000-0000F00E0000}"/>
    <cellStyle name="40% - Énfasis6 23 4" xfId="3656" xr:uid="{00000000-0005-0000-0000-0000F10E0000}"/>
    <cellStyle name="40% - Énfasis6 24" xfId="3657" xr:uid="{00000000-0005-0000-0000-0000F20E0000}"/>
    <cellStyle name="40% - Énfasis6 24 2" xfId="3658" xr:uid="{00000000-0005-0000-0000-0000F30E0000}"/>
    <cellStyle name="40% - Énfasis6 24 2 2" xfId="3659" xr:uid="{00000000-0005-0000-0000-0000F40E0000}"/>
    <cellStyle name="40% - Énfasis6 24 2 2 2" xfId="3660" xr:uid="{00000000-0005-0000-0000-0000F50E0000}"/>
    <cellStyle name="40% - Énfasis6 24 2 3" xfId="3661" xr:uid="{00000000-0005-0000-0000-0000F60E0000}"/>
    <cellStyle name="40% - Énfasis6 24 3" xfId="3662" xr:uid="{00000000-0005-0000-0000-0000F70E0000}"/>
    <cellStyle name="40% - Énfasis6 24 3 2" xfId="3663" xr:uid="{00000000-0005-0000-0000-0000F80E0000}"/>
    <cellStyle name="40% - Énfasis6 24 4" xfId="3664" xr:uid="{00000000-0005-0000-0000-0000F90E0000}"/>
    <cellStyle name="40% - Énfasis6 25" xfId="3665" xr:uid="{00000000-0005-0000-0000-0000FA0E0000}"/>
    <cellStyle name="40% - Énfasis6 25 2" xfId="3666" xr:uid="{00000000-0005-0000-0000-0000FB0E0000}"/>
    <cellStyle name="40% - Énfasis6 25 2 2" xfId="3667" xr:uid="{00000000-0005-0000-0000-0000FC0E0000}"/>
    <cellStyle name="40% - Énfasis6 25 2 2 2" xfId="3668" xr:uid="{00000000-0005-0000-0000-0000FD0E0000}"/>
    <cellStyle name="40% - Énfasis6 25 2 3" xfId="3669" xr:uid="{00000000-0005-0000-0000-0000FE0E0000}"/>
    <cellStyle name="40% - Énfasis6 25 3" xfId="3670" xr:uid="{00000000-0005-0000-0000-0000FF0E0000}"/>
    <cellStyle name="40% - Énfasis6 25 3 2" xfId="3671" xr:uid="{00000000-0005-0000-0000-0000000F0000}"/>
    <cellStyle name="40% - Énfasis6 25 4" xfId="3672" xr:uid="{00000000-0005-0000-0000-0000010F0000}"/>
    <cellStyle name="40% - Énfasis6 26" xfId="3673" xr:uid="{00000000-0005-0000-0000-0000020F0000}"/>
    <cellStyle name="40% - Énfasis6 26 2" xfId="3674" xr:uid="{00000000-0005-0000-0000-0000030F0000}"/>
    <cellStyle name="40% - Énfasis6 26 2 2" xfId="3675" xr:uid="{00000000-0005-0000-0000-0000040F0000}"/>
    <cellStyle name="40% - Énfasis6 26 2 2 2" xfId="3676" xr:uid="{00000000-0005-0000-0000-0000050F0000}"/>
    <cellStyle name="40% - Énfasis6 26 2 3" xfId="3677" xr:uid="{00000000-0005-0000-0000-0000060F0000}"/>
    <cellStyle name="40% - Énfasis6 26 3" xfId="3678" xr:uid="{00000000-0005-0000-0000-0000070F0000}"/>
    <cellStyle name="40% - Énfasis6 26 3 2" xfId="3679" xr:uid="{00000000-0005-0000-0000-0000080F0000}"/>
    <cellStyle name="40% - Énfasis6 26 4" xfId="3680" xr:uid="{00000000-0005-0000-0000-0000090F0000}"/>
    <cellStyle name="40% - Énfasis6 27" xfId="3681" xr:uid="{00000000-0005-0000-0000-00000A0F0000}"/>
    <cellStyle name="40% - Énfasis6 27 2" xfId="3682" xr:uid="{00000000-0005-0000-0000-00000B0F0000}"/>
    <cellStyle name="40% - Énfasis6 27 2 2" xfId="3683" xr:uid="{00000000-0005-0000-0000-00000C0F0000}"/>
    <cellStyle name="40% - Énfasis6 27 2 2 2" xfId="3684" xr:uid="{00000000-0005-0000-0000-00000D0F0000}"/>
    <cellStyle name="40% - Énfasis6 27 2 3" xfId="3685" xr:uid="{00000000-0005-0000-0000-00000E0F0000}"/>
    <cellStyle name="40% - Énfasis6 27 3" xfId="3686" xr:uid="{00000000-0005-0000-0000-00000F0F0000}"/>
    <cellStyle name="40% - Énfasis6 27 3 2" xfId="3687" xr:uid="{00000000-0005-0000-0000-0000100F0000}"/>
    <cellStyle name="40% - Énfasis6 27 4" xfId="3688" xr:uid="{00000000-0005-0000-0000-0000110F0000}"/>
    <cellStyle name="40% - Énfasis6 28" xfId="3689" xr:uid="{00000000-0005-0000-0000-0000120F0000}"/>
    <cellStyle name="40% - Énfasis6 28 2" xfId="3690" xr:uid="{00000000-0005-0000-0000-0000130F0000}"/>
    <cellStyle name="40% - Énfasis6 28 2 2" xfId="3691" xr:uid="{00000000-0005-0000-0000-0000140F0000}"/>
    <cellStyle name="40% - Énfasis6 28 2 2 2" xfId="3692" xr:uid="{00000000-0005-0000-0000-0000150F0000}"/>
    <cellStyle name="40% - Énfasis6 28 2 3" xfId="3693" xr:uid="{00000000-0005-0000-0000-0000160F0000}"/>
    <cellStyle name="40% - Énfasis6 28 3" xfId="3694" xr:uid="{00000000-0005-0000-0000-0000170F0000}"/>
    <cellStyle name="40% - Énfasis6 28 3 2" xfId="3695" xr:uid="{00000000-0005-0000-0000-0000180F0000}"/>
    <cellStyle name="40% - Énfasis6 28 4" xfId="3696" xr:uid="{00000000-0005-0000-0000-0000190F0000}"/>
    <cellStyle name="40% - Énfasis6 29" xfId="3697" xr:uid="{00000000-0005-0000-0000-00001A0F0000}"/>
    <cellStyle name="40% - Énfasis6 29 2" xfId="3698" xr:uid="{00000000-0005-0000-0000-00001B0F0000}"/>
    <cellStyle name="40% - Énfasis6 29 2 2" xfId="3699" xr:uid="{00000000-0005-0000-0000-00001C0F0000}"/>
    <cellStyle name="40% - Énfasis6 29 2 2 2" xfId="3700" xr:uid="{00000000-0005-0000-0000-00001D0F0000}"/>
    <cellStyle name="40% - Énfasis6 29 2 3" xfId="3701" xr:uid="{00000000-0005-0000-0000-00001E0F0000}"/>
    <cellStyle name="40% - Énfasis6 29 3" xfId="3702" xr:uid="{00000000-0005-0000-0000-00001F0F0000}"/>
    <cellStyle name="40% - Énfasis6 29 3 2" xfId="3703" xr:uid="{00000000-0005-0000-0000-0000200F0000}"/>
    <cellStyle name="40% - Énfasis6 29 4" xfId="3704" xr:uid="{00000000-0005-0000-0000-0000210F0000}"/>
    <cellStyle name="40% - Énfasis6 3" xfId="3705" xr:uid="{00000000-0005-0000-0000-0000220F0000}"/>
    <cellStyle name="40% - Énfasis6 3 2" xfId="3706" xr:uid="{00000000-0005-0000-0000-0000230F0000}"/>
    <cellStyle name="40% - Énfasis6 3 3" xfId="3707" xr:uid="{00000000-0005-0000-0000-0000240F0000}"/>
    <cellStyle name="40% - Énfasis6 3 4" xfId="3708" xr:uid="{00000000-0005-0000-0000-0000250F0000}"/>
    <cellStyle name="40% - Énfasis6 3 5" xfId="3709" xr:uid="{00000000-0005-0000-0000-0000260F0000}"/>
    <cellStyle name="40% - Énfasis6 3_CONSOLIDADO" xfId="3710" xr:uid="{00000000-0005-0000-0000-0000270F0000}"/>
    <cellStyle name="40% - Énfasis6 30" xfId="3711" xr:uid="{00000000-0005-0000-0000-0000280F0000}"/>
    <cellStyle name="40% - Énfasis6 30 2" xfId="3712" xr:uid="{00000000-0005-0000-0000-0000290F0000}"/>
    <cellStyle name="40% - Énfasis6 30 2 2" xfId="3713" xr:uid="{00000000-0005-0000-0000-00002A0F0000}"/>
    <cellStyle name="40% - Énfasis6 30 2 2 2" xfId="3714" xr:uid="{00000000-0005-0000-0000-00002B0F0000}"/>
    <cellStyle name="40% - Énfasis6 30 2 3" xfId="3715" xr:uid="{00000000-0005-0000-0000-00002C0F0000}"/>
    <cellStyle name="40% - Énfasis6 30 3" xfId="3716" xr:uid="{00000000-0005-0000-0000-00002D0F0000}"/>
    <cellStyle name="40% - Énfasis6 30 3 2" xfId="3717" xr:uid="{00000000-0005-0000-0000-00002E0F0000}"/>
    <cellStyle name="40% - Énfasis6 30 4" xfId="3718" xr:uid="{00000000-0005-0000-0000-00002F0F0000}"/>
    <cellStyle name="40% - Énfasis6 31" xfId="3719" xr:uid="{00000000-0005-0000-0000-0000300F0000}"/>
    <cellStyle name="40% - Énfasis6 31 2" xfId="3720" xr:uid="{00000000-0005-0000-0000-0000310F0000}"/>
    <cellStyle name="40% - Énfasis6 31 2 2" xfId="3721" xr:uid="{00000000-0005-0000-0000-0000320F0000}"/>
    <cellStyle name="40% - Énfasis6 31 2 2 2" xfId="3722" xr:uid="{00000000-0005-0000-0000-0000330F0000}"/>
    <cellStyle name="40% - Énfasis6 31 2 3" xfId="3723" xr:uid="{00000000-0005-0000-0000-0000340F0000}"/>
    <cellStyle name="40% - Énfasis6 31 3" xfId="3724" xr:uid="{00000000-0005-0000-0000-0000350F0000}"/>
    <cellStyle name="40% - Énfasis6 31 3 2" xfId="3725" xr:uid="{00000000-0005-0000-0000-0000360F0000}"/>
    <cellStyle name="40% - Énfasis6 31 4" xfId="3726" xr:uid="{00000000-0005-0000-0000-0000370F0000}"/>
    <cellStyle name="40% - Énfasis6 32" xfId="3727" xr:uid="{00000000-0005-0000-0000-0000380F0000}"/>
    <cellStyle name="40% - Énfasis6 32 2" xfId="3728" xr:uid="{00000000-0005-0000-0000-0000390F0000}"/>
    <cellStyle name="40% - Énfasis6 32 2 2" xfId="3729" xr:uid="{00000000-0005-0000-0000-00003A0F0000}"/>
    <cellStyle name="40% - Énfasis6 32 2 2 2" xfId="3730" xr:uid="{00000000-0005-0000-0000-00003B0F0000}"/>
    <cellStyle name="40% - Énfasis6 32 2 3" xfId="3731" xr:uid="{00000000-0005-0000-0000-00003C0F0000}"/>
    <cellStyle name="40% - Énfasis6 32 3" xfId="3732" xr:uid="{00000000-0005-0000-0000-00003D0F0000}"/>
    <cellStyle name="40% - Énfasis6 32 3 2" xfId="3733" xr:uid="{00000000-0005-0000-0000-00003E0F0000}"/>
    <cellStyle name="40% - Énfasis6 32 4" xfId="3734" xr:uid="{00000000-0005-0000-0000-00003F0F0000}"/>
    <cellStyle name="40% - Énfasis6 33" xfId="3735" xr:uid="{00000000-0005-0000-0000-0000400F0000}"/>
    <cellStyle name="40% - Énfasis6 33 2" xfId="3736" xr:uid="{00000000-0005-0000-0000-0000410F0000}"/>
    <cellStyle name="40% - Énfasis6 33 2 2" xfId="3737" xr:uid="{00000000-0005-0000-0000-0000420F0000}"/>
    <cellStyle name="40% - Énfasis6 33 2 2 2" xfId="3738" xr:uid="{00000000-0005-0000-0000-0000430F0000}"/>
    <cellStyle name="40% - Énfasis6 33 2 3" xfId="3739" xr:uid="{00000000-0005-0000-0000-0000440F0000}"/>
    <cellStyle name="40% - Énfasis6 33 3" xfId="3740" xr:uid="{00000000-0005-0000-0000-0000450F0000}"/>
    <cellStyle name="40% - Énfasis6 33 3 2" xfId="3741" xr:uid="{00000000-0005-0000-0000-0000460F0000}"/>
    <cellStyle name="40% - Énfasis6 33 4" xfId="3742" xr:uid="{00000000-0005-0000-0000-0000470F0000}"/>
    <cellStyle name="40% - Énfasis6 34" xfId="3743" xr:uid="{00000000-0005-0000-0000-0000480F0000}"/>
    <cellStyle name="40% - Énfasis6 34 2" xfId="3744" xr:uid="{00000000-0005-0000-0000-0000490F0000}"/>
    <cellStyle name="40% - Énfasis6 34 2 2" xfId="3745" xr:uid="{00000000-0005-0000-0000-00004A0F0000}"/>
    <cellStyle name="40% - Énfasis6 34 2 2 2" xfId="3746" xr:uid="{00000000-0005-0000-0000-00004B0F0000}"/>
    <cellStyle name="40% - Énfasis6 34 2 3" xfId="3747" xr:uid="{00000000-0005-0000-0000-00004C0F0000}"/>
    <cellStyle name="40% - Énfasis6 34 3" xfId="3748" xr:uid="{00000000-0005-0000-0000-00004D0F0000}"/>
    <cellStyle name="40% - Énfasis6 34 3 2" xfId="3749" xr:uid="{00000000-0005-0000-0000-00004E0F0000}"/>
    <cellStyle name="40% - Énfasis6 34 4" xfId="3750" xr:uid="{00000000-0005-0000-0000-00004F0F0000}"/>
    <cellStyle name="40% - Énfasis6 35" xfId="3751" xr:uid="{00000000-0005-0000-0000-0000500F0000}"/>
    <cellStyle name="40% - Énfasis6 35 2" xfId="3752" xr:uid="{00000000-0005-0000-0000-0000510F0000}"/>
    <cellStyle name="40% - Énfasis6 35 2 2" xfId="3753" xr:uid="{00000000-0005-0000-0000-0000520F0000}"/>
    <cellStyle name="40% - Énfasis6 35 2 2 2" xfId="3754" xr:uid="{00000000-0005-0000-0000-0000530F0000}"/>
    <cellStyle name="40% - Énfasis6 35 2 3" xfId="3755" xr:uid="{00000000-0005-0000-0000-0000540F0000}"/>
    <cellStyle name="40% - Énfasis6 35 3" xfId="3756" xr:uid="{00000000-0005-0000-0000-0000550F0000}"/>
    <cellStyle name="40% - Énfasis6 35 3 2" xfId="3757" xr:uid="{00000000-0005-0000-0000-0000560F0000}"/>
    <cellStyle name="40% - Énfasis6 35 4" xfId="3758" xr:uid="{00000000-0005-0000-0000-0000570F0000}"/>
    <cellStyle name="40% - Énfasis6 36" xfId="3759" xr:uid="{00000000-0005-0000-0000-0000580F0000}"/>
    <cellStyle name="40% - Énfasis6 36 2" xfId="3760" xr:uid="{00000000-0005-0000-0000-0000590F0000}"/>
    <cellStyle name="40% - Énfasis6 36 2 2" xfId="3761" xr:uid="{00000000-0005-0000-0000-00005A0F0000}"/>
    <cellStyle name="40% - Énfasis6 36 2 2 2" xfId="3762" xr:uid="{00000000-0005-0000-0000-00005B0F0000}"/>
    <cellStyle name="40% - Énfasis6 36 2 3" xfId="3763" xr:uid="{00000000-0005-0000-0000-00005C0F0000}"/>
    <cellStyle name="40% - Énfasis6 36 3" xfId="3764" xr:uid="{00000000-0005-0000-0000-00005D0F0000}"/>
    <cellStyle name="40% - Énfasis6 36 3 2" xfId="3765" xr:uid="{00000000-0005-0000-0000-00005E0F0000}"/>
    <cellStyle name="40% - Énfasis6 36 4" xfId="3766" xr:uid="{00000000-0005-0000-0000-00005F0F0000}"/>
    <cellStyle name="40% - Énfasis6 37" xfId="3767" xr:uid="{00000000-0005-0000-0000-0000600F0000}"/>
    <cellStyle name="40% - Énfasis6 37 2" xfId="3768" xr:uid="{00000000-0005-0000-0000-0000610F0000}"/>
    <cellStyle name="40% - Énfasis6 37 2 2" xfId="3769" xr:uid="{00000000-0005-0000-0000-0000620F0000}"/>
    <cellStyle name="40% - Énfasis6 37 2 2 2" xfId="3770" xr:uid="{00000000-0005-0000-0000-0000630F0000}"/>
    <cellStyle name="40% - Énfasis6 37 2 3" xfId="3771" xr:uid="{00000000-0005-0000-0000-0000640F0000}"/>
    <cellStyle name="40% - Énfasis6 37 3" xfId="3772" xr:uid="{00000000-0005-0000-0000-0000650F0000}"/>
    <cellStyle name="40% - Énfasis6 37 3 2" xfId="3773" xr:uid="{00000000-0005-0000-0000-0000660F0000}"/>
    <cellStyle name="40% - Énfasis6 37 4" xfId="3774" xr:uid="{00000000-0005-0000-0000-0000670F0000}"/>
    <cellStyle name="40% - Énfasis6 38" xfId="3775" xr:uid="{00000000-0005-0000-0000-0000680F0000}"/>
    <cellStyle name="40% - Énfasis6 38 2" xfId="3776" xr:uid="{00000000-0005-0000-0000-0000690F0000}"/>
    <cellStyle name="40% - Énfasis6 38 2 2" xfId="3777" xr:uid="{00000000-0005-0000-0000-00006A0F0000}"/>
    <cellStyle name="40% - Énfasis6 38 2 2 2" xfId="3778" xr:uid="{00000000-0005-0000-0000-00006B0F0000}"/>
    <cellStyle name="40% - Énfasis6 38 2 3" xfId="3779" xr:uid="{00000000-0005-0000-0000-00006C0F0000}"/>
    <cellStyle name="40% - Énfasis6 38 3" xfId="3780" xr:uid="{00000000-0005-0000-0000-00006D0F0000}"/>
    <cellStyle name="40% - Énfasis6 38 3 2" xfId="3781" xr:uid="{00000000-0005-0000-0000-00006E0F0000}"/>
    <cellStyle name="40% - Énfasis6 38 4" xfId="3782" xr:uid="{00000000-0005-0000-0000-00006F0F0000}"/>
    <cellStyle name="40% - Énfasis6 39" xfId="3783" xr:uid="{00000000-0005-0000-0000-0000700F0000}"/>
    <cellStyle name="40% - Énfasis6 39 2" xfId="3784" xr:uid="{00000000-0005-0000-0000-0000710F0000}"/>
    <cellStyle name="40% - Énfasis6 39 2 2" xfId="3785" xr:uid="{00000000-0005-0000-0000-0000720F0000}"/>
    <cellStyle name="40% - Énfasis6 39 2 2 2" xfId="3786" xr:uid="{00000000-0005-0000-0000-0000730F0000}"/>
    <cellStyle name="40% - Énfasis6 39 2 3" xfId="3787" xr:uid="{00000000-0005-0000-0000-0000740F0000}"/>
    <cellStyle name="40% - Énfasis6 39 3" xfId="3788" xr:uid="{00000000-0005-0000-0000-0000750F0000}"/>
    <cellStyle name="40% - Énfasis6 39 3 2" xfId="3789" xr:uid="{00000000-0005-0000-0000-0000760F0000}"/>
    <cellStyle name="40% - Énfasis6 39 4" xfId="3790" xr:uid="{00000000-0005-0000-0000-0000770F0000}"/>
    <cellStyle name="40% - Énfasis6 4" xfId="3791" xr:uid="{00000000-0005-0000-0000-0000780F0000}"/>
    <cellStyle name="40% - Énfasis6 40" xfId="3792" xr:uid="{00000000-0005-0000-0000-0000790F0000}"/>
    <cellStyle name="40% - Énfasis6 40 2" xfId="3793" xr:uid="{00000000-0005-0000-0000-00007A0F0000}"/>
    <cellStyle name="40% - Énfasis6 40 2 2" xfId="3794" xr:uid="{00000000-0005-0000-0000-00007B0F0000}"/>
    <cellStyle name="40% - Énfasis6 40 2 2 2" xfId="3795" xr:uid="{00000000-0005-0000-0000-00007C0F0000}"/>
    <cellStyle name="40% - Énfasis6 40 2 3" xfId="3796" xr:uid="{00000000-0005-0000-0000-00007D0F0000}"/>
    <cellStyle name="40% - Énfasis6 40 3" xfId="3797" xr:uid="{00000000-0005-0000-0000-00007E0F0000}"/>
    <cellStyle name="40% - Énfasis6 40 3 2" xfId="3798" xr:uid="{00000000-0005-0000-0000-00007F0F0000}"/>
    <cellStyle name="40% - Énfasis6 40 4" xfId="3799" xr:uid="{00000000-0005-0000-0000-0000800F0000}"/>
    <cellStyle name="40% - Énfasis6 41" xfId="3800" xr:uid="{00000000-0005-0000-0000-0000810F0000}"/>
    <cellStyle name="40% - Énfasis6 41 2" xfId="3801" xr:uid="{00000000-0005-0000-0000-0000820F0000}"/>
    <cellStyle name="40% - Énfasis6 41 2 2" xfId="3802" xr:uid="{00000000-0005-0000-0000-0000830F0000}"/>
    <cellStyle name="40% - Énfasis6 41 2 2 2" xfId="3803" xr:uid="{00000000-0005-0000-0000-0000840F0000}"/>
    <cellStyle name="40% - Énfasis6 41 2 3" xfId="3804" xr:uid="{00000000-0005-0000-0000-0000850F0000}"/>
    <cellStyle name="40% - Énfasis6 41 3" xfId="3805" xr:uid="{00000000-0005-0000-0000-0000860F0000}"/>
    <cellStyle name="40% - Énfasis6 41 3 2" xfId="3806" xr:uid="{00000000-0005-0000-0000-0000870F0000}"/>
    <cellStyle name="40% - Énfasis6 41 4" xfId="3807" xr:uid="{00000000-0005-0000-0000-0000880F0000}"/>
    <cellStyle name="40% - Énfasis6 42" xfId="3808" xr:uid="{00000000-0005-0000-0000-0000890F0000}"/>
    <cellStyle name="40% - Énfasis6 42 2" xfId="3809" xr:uid="{00000000-0005-0000-0000-00008A0F0000}"/>
    <cellStyle name="40% - Énfasis6 42 2 2" xfId="3810" xr:uid="{00000000-0005-0000-0000-00008B0F0000}"/>
    <cellStyle name="40% - Énfasis6 42 2 2 2" xfId="3811" xr:uid="{00000000-0005-0000-0000-00008C0F0000}"/>
    <cellStyle name="40% - Énfasis6 42 2 3" xfId="3812" xr:uid="{00000000-0005-0000-0000-00008D0F0000}"/>
    <cellStyle name="40% - Énfasis6 42 3" xfId="3813" xr:uid="{00000000-0005-0000-0000-00008E0F0000}"/>
    <cellStyle name="40% - Énfasis6 42 3 2" xfId="3814" xr:uid="{00000000-0005-0000-0000-00008F0F0000}"/>
    <cellStyle name="40% - Énfasis6 42 4" xfId="3815" xr:uid="{00000000-0005-0000-0000-0000900F0000}"/>
    <cellStyle name="40% - Énfasis6 43" xfId="3816" xr:uid="{00000000-0005-0000-0000-0000910F0000}"/>
    <cellStyle name="40% - Énfasis6 43 2" xfId="3817" xr:uid="{00000000-0005-0000-0000-0000920F0000}"/>
    <cellStyle name="40% - Énfasis6 43 2 2" xfId="3818" xr:uid="{00000000-0005-0000-0000-0000930F0000}"/>
    <cellStyle name="40% - Énfasis6 43 2 2 2" xfId="3819" xr:uid="{00000000-0005-0000-0000-0000940F0000}"/>
    <cellStyle name="40% - Énfasis6 43 2 3" xfId="3820" xr:uid="{00000000-0005-0000-0000-0000950F0000}"/>
    <cellStyle name="40% - Énfasis6 43 3" xfId="3821" xr:uid="{00000000-0005-0000-0000-0000960F0000}"/>
    <cellStyle name="40% - Énfasis6 43 3 2" xfId="3822" xr:uid="{00000000-0005-0000-0000-0000970F0000}"/>
    <cellStyle name="40% - Énfasis6 43 4" xfId="3823" xr:uid="{00000000-0005-0000-0000-0000980F0000}"/>
    <cellStyle name="40% - Énfasis6 5" xfId="3824" xr:uid="{00000000-0005-0000-0000-0000990F0000}"/>
    <cellStyle name="40% - Énfasis6 6" xfId="3825" xr:uid="{00000000-0005-0000-0000-00009A0F0000}"/>
    <cellStyle name="40% - Énfasis6 7" xfId="3826" xr:uid="{00000000-0005-0000-0000-00009B0F0000}"/>
    <cellStyle name="40% - Énfasis6 8" xfId="3827" xr:uid="{00000000-0005-0000-0000-00009C0F0000}"/>
    <cellStyle name="40% - Énfasis6 9" xfId="3828" xr:uid="{00000000-0005-0000-0000-00009D0F0000}"/>
    <cellStyle name="40% - 强调文字颜色 1" xfId="3829" xr:uid="{00000000-0005-0000-0000-00009E0F0000}"/>
    <cellStyle name="40% - 强调文字颜色 2" xfId="3830" xr:uid="{00000000-0005-0000-0000-00009F0F0000}"/>
    <cellStyle name="40% - 强调文字颜色 3" xfId="3831" xr:uid="{00000000-0005-0000-0000-0000A00F0000}"/>
    <cellStyle name="40% - 强调文字颜色 4" xfId="3832" xr:uid="{00000000-0005-0000-0000-0000A10F0000}"/>
    <cellStyle name="40% - 强调文字颜色 5" xfId="3833" xr:uid="{00000000-0005-0000-0000-0000A20F0000}"/>
    <cellStyle name="40% - 强调文字颜色 6" xfId="3834" xr:uid="{00000000-0005-0000-0000-0000A30F0000}"/>
    <cellStyle name="60% - Accent1 2" xfId="3835" xr:uid="{00000000-0005-0000-0000-0000A40F0000}"/>
    <cellStyle name="60% - Accent1 3" xfId="3836" xr:uid="{00000000-0005-0000-0000-0000A50F0000}"/>
    <cellStyle name="60% - Accent2 2" xfId="3837" xr:uid="{00000000-0005-0000-0000-0000A60F0000}"/>
    <cellStyle name="60% - Accent2 3" xfId="3838" xr:uid="{00000000-0005-0000-0000-0000A70F0000}"/>
    <cellStyle name="60% - Accent3 2" xfId="3839" xr:uid="{00000000-0005-0000-0000-0000A80F0000}"/>
    <cellStyle name="60% - Accent3 3" xfId="3840" xr:uid="{00000000-0005-0000-0000-0000A90F0000}"/>
    <cellStyle name="60% - Accent4 2" xfId="3841" xr:uid="{00000000-0005-0000-0000-0000AA0F0000}"/>
    <cellStyle name="60% - Accent4 3" xfId="3842" xr:uid="{00000000-0005-0000-0000-0000AB0F0000}"/>
    <cellStyle name="60% - Accent5 2" xfId="3843" xr:uid="{00000000-0005-0000-0000-0000AC0F0000}"/>
    <cellStyle name="60% - Accent5 3" xfId="3844" xr:uid="{00000000-0005-0000-0000-0000AD0F0000}"/>
    <cellStyle name="60% - Accent6 2" xfId="3845" xr:uid="{00000000-0005-0000-0000-0000AE0F0000}"/>
    <cellStyle name="60% - Accent6 3" xfId="3846" xr:uid="{00000000-0005-0000-0000-0000AF0F0000}"/>
    <cellStyle name="60% - Cor1" xfId="45477" xr:uid="{00000000-0005-0000-0000-0000B00F0000}"/>
    <cellStyle name="60% - Cor2" xfId="45478" xr:uid="{00000000-0005-0000-0000-0000B10F0000}"/>
    <cellStyle name="60% - Cor3" xfId="45479" xr:uid="{00000000-0005-0000-0000-0000B20F0000}"/>
    <cellStyle name="60% - Cor4" xfId="45480" xr:uid="{00000000-0005-0000-0000-0000B30F0000}"/>
    <cellStyle name="60% - Cor5" xfId="45481" xr:uid="{00000000-0005-0000-0000-0000B40F0000}"/>
    <cellStyle name="60% - Cor6" xfId="45482" xr:uid="{00000000-0005-0000-0000-0000B50F0000}"/>
    <cellStyle name="60% - Ênfase1" xfId="45483" xr:uid="{00000000-0005-0000-0000-0000B60F0000}"/>
    <cellStyle name="60% - Ênfase2" xfId="45484" xr:uid="{00000000-0005-0000-0000-0000B70F0000}"/>
    <cellStyle name="60% - Ênfase3" xfId="45485" xr:uid="{00000000-0005-0000-0000-0000B80F0000}"/>
    <cellStyle name="60% - Ênfase4" xfId="45486" xr:uid="{00000000-0005-0000-0000-0000B90F0000}"/>
    <cellStyle name="60% - Ênfase5" xfId="45487" xr:uid="{00000000-0005-0000-0000-0000BA0F0000}"/>
    <cellStyle name="60% - Ênfase6" xfId="45488" xr:uid="{00000000-0005-0000-0000-0000BB0F0000}"/>
    <cellStyle name="60% - Énfasis1 10" xfId="3847" xr:uid="{00000000-0005-0000-0000-0000BC0F0000}"/>
    <cellStyle name="60% - Énfasis1 11" xfId="3848" xr:uid="{00000000-0005-0000-0000-0000BD0F0000}"/>
    <cellStyle name="60% - Énfasis1 12" xfId="3849" xr:uid="{00000000-0005-0000-0000-0000BE0F0000}"/>
    <cellStyle name="60% - Énfasis1 13" xfId="3850" xr:uid="{00000000-0005-0000-0000-0000BF0F0000}"/>
    <cellStyle name="60% - Énfasis1 14" xfId="3851" xr:uid="{00000000-0005-0000-0000-0000C00F0000}"/>
    <cellStyle name="60% - Énfasis1 15" xfId="3852" xr:uid="{00000000-0005-0000-0000-0000C10F0000}"/>
    <cellStyle name="60% - Énfasis1 16" xfId="3853" xr:uid="{00000000-0005-0000-0000-0000C20F0000}"/>
    <cellStyle name="60% - Énfasis1 17" xfId="3854" xr:uid="{00000000-0005-0000-0000-0000C30F0000}"/>
    <cellStyle name="60% - Énfasis1 18" xfId="3855" xr:uid="{00000000-0005-0000-0000-0000C40F0000}"/>
    <cellStyle name="60% - Énfasis1 19" xfId="3856" xr:uid="{00000000-0005-0000-0000-0000C50F0000}"/>
    <cellStyle name="60% - Énfasis1 2" xfId="3857" xr:uid="{00000000-0005-0000-0000-0000C60F0000}"/>
    <cellStyle name="60% - Énfasis1 2 10" xfId="3858" xr:uid="{00000000-0005-0000-0000-0000C70F0000}"/>
    <cellStyle name="60% - Énfasis1 2 11" xfId="3859" xr:uid="{00000000-0005-0000-0000-0000C80F0000}"/>
    <cellStyle name="60% - Énfasis1 2 2" xfId="3860" xr:uid="{00000000-0005-0000-0000-0000C90F0000}"/>
    <cellStyle name="60% - Énfasis1 2 2 2" xfId="3861" xr:uid="{00000000-0005-0000-0000-0000CA0F0000}"/>
    <cellStyle name="60% - Énfasis1 2 2 3" xfId="3862" xr:uid="{00000000-0005-0000-0000-0000CB0F0000}"/>
    <cellStyle name="60% - Énfasis1 2 2 4" xfId="3863" xr:uid="{00000000-0005-0000-0000-0000CC0F0000}"/>
    <cellStyle name="60% - Énfasis1 2 3" xfId="3864" xr:uid="{00000000-0005-0000-0000-0000CD0F0000}"/>
    <cellStyle name="60% - Énfasis1 2 4" xfId="3865" xr:uid="{00000000-0005-0000-0000-0000CE0F0000}"/>
    <cellStyle name="60% - Énfasis1 2 5" xfId="3866" xr:uid="{00000000-0005-0000-0000-0000CF0F0000}"/>
    <cellStyle name="60% - Énfasis1 2 6" xfId="3867" xr:uid="{00000000-0005-0000-0000-0000D00F0000}"/>
    <cellStyle name="60% - Énfasis1 2 7" xfId="3868" xr:uid="{00000000-0005-0000-0000-0000D10F0000}"/>
    <cellStyle name="60% - Énfasis1 2 8" xfId="3869" xr:uid="{00000000-0005-0000-0000-0000D20F0000}"/>
    <cellStyle name="60% - Énfasis1 2 9" xfId="3870" xr:uid="{00000000-0005-0000-0000-0000D30F0000}"/>
    <cellStyle name="60% - Énfasis1 2_CONSOLIDADO" xfId="3871" xr:uid="{00000000-0005-0000-0000-0000D40F0000}"/>
    <cellStyle name="60% - Énfasis1 20" xfId="3872" xr:uid="{00000000-0005-0000-0000-0000D50F0000}"/>
    <cellStyle name="60% - Énfasis1 21" xfId="3873" xr:uid="{00000000-0005-0000-0000-0000D60F0000}"/>
    <cellStyle name="60% - Énfasis1 3" xfId="3874" xr:uid="{00000000-0005-0000-0000-0000D70F0000}"/>
    <cellStyle name="60% - Énfasis1 3 2" xfId="3875" xr:uid="{00000000-0005-0000-0000-0000D80F0000}"/>
    <cellStyle name="60% - Énfasis1 3 3" xfId="3876" xr:uid="{00000000-0005-0000-0000-0000D90F0000}"/>
    <cellStyle name="60% - Énfasis1 3 4" xfId="3877" xr:uid="{00000000-0005-0000-0000-0000DA0F0000}"/>
    <cellStyle name="60% - Énfasis1 3 5" xfId="3878" xr:uid="{00000000-0005-0000-0000-0000DB0F0000}"/>
    <cellStyle name="60% - Énfasis1 4" xfId="3879" xr:uid="{00000000-0005-0000-0000-0000DC0F0000}"/>
    <cellStyle name="60% - Énfasis1 5" xfId="3880" xr:uid="{00000000-0005-0000-0000-0000DD0F0000}"/>
    <cellStyle name="60% - Énfasis1 6" xfId="3881" xr:uid="{00000000-0005-0000-0000-0000DE0F0000}"/>
    <cellStyle name="60% - Énfasis1 7" xfId="3882" xr:uid="{00000000-0005-0000-0000-0000DF0F0000}"/>
    <cellStyle name="60% - Énfasis1 8" xfId="3883" xr:uid="{00000000-0005-0000-0000-0000E00F0000}"/>
    <cellStyle name="60% - Énfasis1 9" xfId="3884" xr:uid="{00000000-0005-0000-0000-0000E10F0000}"/>
    <cellStyle name="60% - Énfasis2 10" xfId="3885" xr:uid="{00000000-0005-0000-0000-0000E20F0000}"/>
    <cellStyle name="60% - Énfasis2 11" xfId="3886" xr:uid="{00000000-0005-0000-0000-0000E30F0000}"/>
    <cellStyle name="60% - Énfasis2 12" xfId="3887" xr:uid="{00000000-0005-0000-0000-0000E40F0000}"/>
    <cellStyle name="60% - Énfasis2 13" xfId="3888" xr:uid="{00000000-0005-0000-0000-0000E50F0000}"/>
    <cellStyle name="60% - Énfasis2 14" xfId="3889" xr:uid="{00000000-0005-0000-0000-0000E60F0000}"/>
    <cellStyle name="60% - Énfasis2 15" xfId="3890" xr:uid="{00000000-0005-0000-0000-0000E70F0000}"/>
    <cellStyle name="60% - Énfasis2 16" xfId="3891" xr:uid="{00000000-0005-0000-0000-0000E80F0000}"/>
    <cellStyle name="60% - Énfasis2 17" xfId="3892" xr:uid="{00000000-0005-0000-0000-0000E90F0000}"/>
    <cellStyle name="60% - Énfasis2 18" xfId="3893" xr:uid="{00000000-0005-0000-0000-0000EA0F0000}"/>
    <cellStyle name="60% - Énfasis2 19" xfId="3894" xr:uid="{00000000-0005-0000-0000-0000EB0F0000}"/>
    <cellStyle name="60% - Énfasis2 2" xfId="3895" xr:uid="{00000000-0005-0000-0000-0000EC0F0000}"/>
    <cellStyle name="60% - Énfasis2 2 10" xfId="3896" xr:uid="{00000000-0005-0000-0000-0000ED0F0000}"/>
    <cellStyle name="60% - Énfasis2 2 11" xfId="3897" xr:uid="{00000000-0005-0000-0000-0000EE0F0000}"/>
    <cellStyle name="60% - Énfasis2 2 2" xfId="3898" xr:uid="{00000000-0005-0000-0000-0000EF0F0000}"/>
    <cellStyle name="60% - Énfasis2 2 2 2" xfId="3899" xr:uid="{00000000-0005-0000-0000-0000F00F0000}"/>
    <cellStyle name="60% - Énfasis2 2 2 3" xfId="3900" xr:uid="{00000000-0005-0000-0000-0000F10F0000}"/>
    <cellStyle name="60% - Énfasis2 2 2 4" xfId="3901" xr:uid="{00000000-0005-0000-0000-0000F20F0000}"/>
    <cellStyle name="60% - Énfasis2 2 3" xfId="3902" xr:uid="{00000000-0005-0000-0000-0000F30F0000}"/>
    <cellStyle name="60% - Énfasis2 2 4" xfId="3903" xr:uid="{00000000-0005-0000-0000-0000F40F0000}"/>
    <cellStyle name="60% - Énfasis2 2 5" xfId="3904" xr:uid="{00000000-0005-0000-0000-0000F50F0000}"/>
    <cellStyle name="60% - Énfasis2 2 6" xfId="3905" xr:uid="{00000000-0005-0000-0000-0000F60F0000}"/>
    <cellStyle name="60% - Énfasis2 2 7" xfId="3906" xr:uid="{00000000-0005-0000-0000-0000F70F0000}"/>
    <cellStyle name="60% - Énfasis2 2 8" xfId="3907" xr:uid="{00000000-0005-0000-0000-0000F80F0000}"/>
    <cellStyle name="60% - Énfasis2 2 9" xfId="3908" xr:uid="{00000000-0005-0000-0000-0000F90F0000}"/>
    <cellStyle name="60% - Énfasis2 2_CONSOLIDADO" xfId="3909" xr:uid="{00000000-0005-0000-0000-0000FA0F0000}"/>
    <cellStyle name="60% - Énfasis2 20" xfId="3910" xr:uid="{00000000-0005-0000-0000-0000FB0F0000}"/>
    <cellStyle name="60% - Énfasis2 21" xfId="3911" xr:uid="{00000000-0005-0000-0000-0000FC0F0000}"/>
    <cellStyle name="60% - Énfasis2 3" xfId="3912" xr:uid="{00000000-0005-0000-0000-0000FD0F0000}"/>
    <cellStyle name="60% - Énfasis2 3 2" xfId="3913" xr:uid="{00000000-0005-0000-0000-0000FE0F0000}"/>
    <cellStyle name="60% - Énfasis2 3 3" xfId="3914" xr:uid="{00000000-0005-0000-0000-0000FF0F0000}"/>
    <cellStyle name="60% - Énfasis2 3 4" xfId="3915" xr:uid="{00000000-0005-0000-0000-000000100000}"/>
    <cellStyle name="60% - Énfasis2 3 5" xfId="3916" xr:uid="{00000000-0005-0000-0000-000001100000}"/>
    <cellStyle name="60% - Énfasis2 4" xfId="3917" xr:uid="{00000000-0005-0000-0000-000002100000}"/>
    <cellStyle name="60% - Énfasis2 5" xfId="3918" xr:uid="{00000000-0005-0000-0000-000003100000}"/>
    <cellStyle name="60% - Énfasis2 6" xfId="3919" xr:uid="{00000000-0005-0000-0000-000004100000}"/>
    <cellStyle name="60% - Énfasis2 7" xfId="3920" xr:uid="{00000000-0005-0000-0000-000005100000}"/>
    <cellStyle name="60% - Énfasis2 8" xfId="3921" xr:uid="{00000000-0005-0000-0000-000006100000}"/>
    <cellStyle name="60% - Énfasis2 9" xfId="3922" xr:uid="{00000000-0005-0000-0000-000007100000}"/>
    <cellStyle name="60% - Énfasis3 10" xfId="3923" xr:uid="{00000000-0005-0000-0000-000008100000}"/>
    <cellStyle name="60% - Énfasis3 11" xfId="3924" xr:uid="{00000000-0005-0000-0000-000009100000}"/>
    <cellStyle name="60% - Énfasis3 12" xfId="3925" xr:uid="{00000000-0005-0000-0000-00000A100000}"/>
    <cellStyle name="60% - Énfasis3 13" xfId="3926" xr:uid="{00000000-0005-0000-0000-00000B100000}"/>
    <cellStyle name="60% - Énfasis3 14" xfId="3927" xr:uid="{00000000-0005-0000-0000-00000C100000}"/>
    <cellStyle name="60% - Énfasis3 15" xfId="3928" xr:uid="{00000000-0005-0000-0000-00000D100000}"/>
    <cellStyle name="60% - Énfasis3 16" xfId="3929" xr:uid="{00000000-0005-0000-0000-00000E100000}"/>
    <cellStyle name="60% - Énfasis3 17" xfId="3930" xr:uid="{00000000-0005-0000-0000-00000F100000}"/>
    <cellStyle name="60% - Énfasis3 18" xfId="3931" xr:uid="{00000000-0005-0000-0000-000010100000}"/>
    <cellStyle name="60% - Énfasis3 19" xfId="3932" xr:uid="{00000000-0005-0000-0000-000011100000}"/>
    <cellStyle name="60% - Énfasis3 2" xfId="3933" xr:uid="{00000000-0005-0000-0000-000012100000}"/>
    <cellStyle name="60% - Énfasis3 2 10" xfId="3934" xr:uid="{00000000-0005-0000-0000-000013100000}"/>
    <cellStyle name="60% - Énfasis3 2 11" xfId="3935" xr:uid="{00000000-0005-0000-0000-000014100000}"/>
    <cellStyle name="60% - Énfasis3 2 2" xfId="3936" xr:uid="{00000000-0005-0000-0000-000015100000}"/>
    <cellStyle name="60% - Énfasis3 2 2 2" xfId="3937" xr:uid="{00000000-0005-0000-0000-000016100000}"/>
    <cellStyle name="60% - Énfasis3 2 2 3" xfId="3938" xr:uid="{00000000-0005-0000-0000-000017100000}"/>
    <cellStyle name="60% - Énfasis3 2 2 4" xfId="3939" xr:uid="{00000000-0005-0000-0000-000018100000}"/>
    <cellStyle name="60% - Énfasis3 2 3" xfId="3940" xr:uid="{00000000-0005-0000-0000-000019100000}"/>
    <cellStyle name="60% - Énfasis3 2 4" xfId="3941" xr:uid="{00000000-0005-0000-0000-00001A100000}"/>
    <cellStyle name="60% - Énfasis3 2 5" xfId="3942" xr:uid="{00000000-0005-0000-0000-00001B100000}"/>
    <cellStyle name="60% - Énfasis3 2 6" xfId="3943" xr:uid="{00000000-0005-0000-0000-00001C100000}"/>
    <cellStyle name="60% - Énfasis3 2 7" xfId="3944" xr:uid="{00000000-0005-0000-0000-00001D100000}"/>
    <cellStyle name="60% - Énfasis3 2 8" xfId="3945" xr:uid="{00000000-0005-0000-0000-00001E100000}"/>
    <cellStyle name="60% - Énfasis3 2 9" xfId="3946" xr:uid="{00000000-0005-0000-0000-00001F100000}"/>
    <cellStyle name="60% - Énfasis3 2_CONSOLIDADO" xfId="3947" xr:uid="{00000000-0005-0000-0000-000020100000}"/>
    <cellStyle name="60% - Énfasis3 20" xfId="3948" xr:uid="{00000000-0005-0000-0000-000021100000}"/>
    <cellStyle name="60% - Énfasis3 21" xfId="3949" xr:uid="{00000000-0005-0000-0000-000022100000}"/>
    <cellStyle name="60% - Énfasis3 3" xfId="3950" xr:uid="{00000000-0005-0000-0000-000023100000}"/>
    <cellStyle name="60% - Énfasis3 3 2" xfId="3951" xr:uid="{00000000-0005-0000-0000-000024100000}"/>
    <cellStyle name="60% - Énfasis3 3 3" xfId="3952" xr:uid="{00000000-0005-0000-0000-000025100000}"/>
    <cellStyle name="60% - Énfasis3 3 4" xfId="3953" xr:uid="{00000000-0005-0000-0000-000026100000}"/>
    <cellStyle name="60% - Énfasis3 3 5" xfId="3954" xr:uid="{00000000-0005-0000-0000-000027100000}"/>
    <cellStyle name="60% - Énfasis3 4" xfId="3955" xr:uid="{00000000-0005-0000-0000-000028100000}"/>
    <cellStyle name="60% - Énfasis3 5" xfId="3956" xr:uid="{00000000-0005-0000-0000-000029100000}"/>
    <cellStyle name="60% - Énfasis3 6" xfId="3957" xr:uid="{00000000-0005-0000-0000-00002A100000}"/>
    <cellStyle name="60% - Énfasis3 7" xfId="3958" xr:uid="{00000000-0005-0000-0000-00002B100000}"/>
    <cellStyle name="60% - Énfasis3 8" xfId="3959" xr:uid="{00000000-0005-0000-0000-00002C100000}"/>
    <cellStyle name="60% - Énfasis3 9" xfId="3960" xr:uid="{00000000-0005-0000-0000-00002D100000}"/>
    <cellStyle name="60% - Énfasis4 10" xfId="3961" xr:uid="{00000000-0005-0000-0000-00002E100000}"/>
    <cellStyle name="60% - Énfasis4 11" xfId="3962" xr:uid="{00000000-0005-0000-0000-00002F100000}"/>
    <cellStyle name="60% - Énfasis4 12" xfId="3963" xr:uid="{00000000-0005-0000-0000-000030100000}"/>
    <cellStyle name="60% - Énfasis4 13" xfId="3964" xr:uid="{00000000-0005-0000-0000-000031100000}"/>
    <cellStyle name="60% - Énfasis4 14" xfId="3965" xr:uid="{00000000-0005-0000-0000-000032100000}"/>
    <cellStyle name="60% - Énfasis4 15" xfId="3966" xr:uid="{00000000-0005-0000-0000-000033100000}"/>
    <cellStyle name="60% - Énfasis4 16" xfId="3967" xr:uid="{00000000-0005-0000-0000-000034100000}"/>
    <cellStyle name="60% - Énfasis4 17" xfId="3968" xr:uid="{00000000-0005-0000-0000-000035100000}"/>
    <cellStyle name="60% - Énfasis4 18" xfId="3969" xr:uid="{00000000-0005-0000-0000-000036100000}"/>
    <cellStyle name="60% - Énfasis4 19" xfId="3970" xr:uid="{00000000-0005-0000-0000-000037100000}"/>
    <cellStyle name="60% - Énfasis4 2" xfId="3971" xr:uid="{00000000-0005-0000-0000-000038100000}"/>
    <cellStyle name="60% - Énfasis4 2 10" xfId="3972" xr:uid="{00000000-0005-0000-0000-000039100000}"/>
    <cellStyle name="60% - Énfasis4 2 11" xfId="3973" xr:uid="{00000000-0005-0000-0000-00003A100000}"/>
    <cellStyle name="60% - Énfasis4 2 2" xfId="3974" xr:uid="{00000000-0005-0000-0000-00003B100000}"/>
    <cellStyle name="60% - Énfasis4 2 2 2" xfId="3975" xr:uid="{00000000-0005-0000-0000-00003C100000}"/>
    <cellStyle name="60% - Énfasis4 2 2 3" xfId="3976" xr:uid="{00000000-0005-0000-0000-00003D100000}"/>
    <cellStyle name="60% - Énfasis4 2 2 4" xfId="3977" xr:uid="{00000000-0005-0000-0000-00003E100000}"/>
    <cellStyle name="60% - Énfasis4 2 3" xfId="3978" xr:uid="{00000000-0005-0000-0000-00003F100000}"/>
    <cellStyle name="60% - Énfasis4 2 4" xfId="3979" xr:uid="{00000000-0005-0000-0000-000040100000}"/>
    <cellStyle name="60% - Énfasis4 2 5" xfId="3980" xr:uid="{00000000-0005-0000-0000-000041100000}"/>
    <cellStyle name="60% - Énfasis4 2 6" xfId="3981" xr:uid="{00000000-0005-0000-0000-000042100000}"/>
    <cellStyle name="60% - Énfasis4 2 7" xfId="3982" xr:uid="{00000000-0005-0000-0000-000043100000}"/>
    <cellStyle name="60% - Énfasis4 2 8" xfId="3983" xr:uid="{00000000-0005-0000-0000-000044100000}"/>
    <cellStyle name="60% - Énfasis4 2 9" xfId="3984" xr:uid="{00000000-0005-0000-0000-000045100000}"/>
    <cellStyle name="60% - Énfasis4 2_CONSOLIDADO" xfId="3985" xr:uid="{00000000-0005-0000-0000-000046100000}"/>
    <cellStyle name="60% - Énfasis4 20" xfId="3986" xr:uid="{00000000-0005-0000-0000-000047100000}"/>
    <cellStyle name="60% - Énfasis4 21" xfId="3987" xr:uid="{00000000-0005-0000-0000-000048100000}"/>
    <cellStyle name="60% - Énfasis4 3" xfId="3988" xr:uid="{00000000-0005-0000-0000-000049100000}"/>
    <cellStyle name="60% - Énfasis4 3 2" xfId="3989" xr:uid="{00000000-0005-0000-0000-00004A100000}"/>
    <cellStyle name="60% - Énfasis4 3 3" xfId="3990" xr:uid="{00000000-0005-0000-0000-00004B100000}"/>
    <cellStyle name="60% - Énfasis4 3 4" xfId="3991" xr:uid="{00000000-0005-0000-0000-00004C100000}"/>
    <cellStyle name="60% - Énfasis4 3 5" xfId="3992" xr:uid="{00000000-0005-0000-0000-00004D100000}"/>
    <cellStyle name="60% - Énfasis4 4" xfId="3993" xr:uid="{00000000-0005-0000-0000-00004E100000}"/>
    <cellStyle name="60% - Énfasis4 5" xfId="3994" xr:uid="{00000000-0005-0000-0000-00004F100000}"/>
    <cellStyle name="60% - Énfasis4 6" xfId="3995" xr:uid="{00000000-0005-0000-0000-000050100000}"/>
    <cellStyle name="60% - Énfasis4 7" xfId="3996" xr:uid="{00000000-0005-0000-0000-000051100000}"/>
    <cellStyle name="60% - Énfasis4 8" xfId="3997" xr:uid="{00000000-0005-0000-0000-000052100000}"/>
    <cellStyle name="60% - Énfasis4 9" xfId="3998" xr:uid="{00000000-0005-0000-0000-000053100000}"/>
    <cellStyle name="60% - Énfasis5 10" xfId="3999" xr:uid="{00000000-0005-0000-0000-000054100000}"/>
    <cellStyle name="60% - Énfasis5 11" xfId="4000" xr:uid="{00000000-0005-0000-0000-000055100000}"/>
    <cellStyle name="60% - Énfasis5 12" xfId="4001" xr:uid="{00000000-0005-0000-0000-000056100000}"/>
    <cellStyle name="60% - Énfasis5 13" xfId="4002" xr:uid="{00000000-0005-0000-0000-000057100000}"/>
    <cellStyle name="60% - Énfasis5 14" xfId="4003" xr:uid="{00000000-0005-0000-0000-000058100000}"/>
    <cellStyle name="60% - Énfasis5 15" xfId="4004" xr:uid="{00000000-0005-0000-0000-000059100000}"/>
    <cellStyle name="60% - Énfasis5 16" xfId="4005" xr:uid="{00000000-0005-0000-0000-00005A100000}"/>
    <cellStyle name="60% - Énfasis5 17" xfId="4006" xr:uid="{00000000-0005-0000-0000-00005B100000}"/>
    <cellStyle name="60% - Énfasis5 18" xfId="4007" xr:uid="{00000000-0005-0000-0000-00005C100000}"/>
    <cellStyle name="60% - Énfasis5 19" xfId="4008" xr:uid="{00000000-0005-0000-0000-00005D100000}"/>
    <cellStyle name="60% - Énfasis5 2" xfId="4009" xr:uid="{00000000-0005-0000-0000-00005E100000}"/>
    <cellStyle name="60% - Énfasis5 2 10" xfId="4010" xr:uid="{00000000-0005-0000-0000-00005F100000}"/>
    <cellStyle name="60% - Énfasis5 2 11" xfId="4011" xr:uid="{00000000-0005-0000-0000-000060100000}"/>
    <cellStyle name="60% - Énfasis5 2 2" xfId="4012" xr:uid="{00000000-0005-0000-0000-000061100000}"/>
    <cellStyle name="60% - Énfasis5 2 2 2" xfId="4013" xr:uid="{00000000-0005-0000-0000-000062100000}"/>
    <cellStyle name="60% - Énfasis5 2 2 3" xfId="4014" xr:uid="{00000000-0005-0000-0000-000063100000}"/>
    <cellStyle name="60% - Énfasis5 2 2 4" xfId="4015" xr:uid="{00000000-0005-0000-0000-000064100000}"/>
    <cellStyle name="60% - Énfasis5 2 3" xfId="4016" xr:uid="{00000000-0005-0000-0000-000065100000}"/>
    <cellStyle name="60% - Énfasis5 2 4" xfId="4017" xr:uid="{00000000-0005-0000-0000-000066100000}"/>
    <cellStyle name="60% - Énfasis5 2 5" xfId="4018" xr:uid="{00000000-0005-0000-0000-000067100000}"/>
    <cellStyle name="60% - Énfasis5 2 6" xfId="4019" xr:uid="{00000000-0005-0000-0000-000068100000}"/>
    <cellStyle name="60% - Énfasis5 2 7" xfId="4020" xr:uid="{00000000-0005-0000-0000-000069100000}"/>
    <cellStyle name="60% - Énfasis5 2 8" xfId="4021" xr:uid="{00000000-0005-0000-0000-00006A100000}"/>
    <cellStyle name="60% - Énfasis5 2 9" xfId="4022" xr:uid="{00000000-0005-0000-0000-00006B100000}"/>
    <cellStyle name="60% - Énfasis5 2_CONSOLIDADO" xfId="4023" xr:uid="{00000000-0005-0000-0000-00006C100000}"/>
    <cellStyle name="60% - Énfasis5 20" xfId="4024" xr:uid="{00000000-0005-0000-0000-00006D100000}"/>
    <cellStyle name="60% - Énfasis5 21" xfId="4025" xr:uid="{00000000-0005-0000-0000-00006E100000}"/>
    <cellStyle name="60% - Énfasis5 3" xfId="4026" xr:uid="{00000000-0005-0000-0000-00006F100000}"/>
    <cellStyle name="60% - Énfasis5 3 2" xfId="4027" xr:uid="{00000000-0005-0000-0000-000070100000}"/>
    <cellStyle name="60% - Énfasis5 3 3" xfId="4028" xr:uid="{00000000-0005-0000-0000-000071100000}"/>
    <cellStyle name="60% - Énfasis5 3 4" xfId="4029" xr:uid="{00000000-0005-0000-0000-000072100000}"/>
    <cellStyle name="60% - Énfasis5 3 5" xfId="4030" xr:uid="{00000000-0005-0000-0000-000073100000}"/>
    <cellStyle name="60% - Énfasis5 4" xfId="4031" xr:uid="{00000000-0005-0000-0000-000074100000}"/>
    <cellStyle name="60% - Énfasis5 5" xfId="4032" xr:uid="{00000000-0005-0000-0000-000075100000}"/>
    <cellStyle name="60% - Énfasis5 6" xfId="4033" xr:uid="{00000000-0005-0000-0000-000076100000}"/>
    <cellStyle name="60% - Énfasis5 7" xfId="4034" xr:uid="{00000000-0005-0000-0000-000077100000}"/>
    <cellStyle name="60% - Énfasis5 8" xfId="4035" xr:uid="{00000000-0005-0000-0000-000078100000}"/>
    <cellStyle name="60% - Énfasis5 9" xfId="4036" xr:uid="{00000000-0005-0000-0000-000079100000}"/>
    <cellStyle name="60% - Énfasis6 10" xfId="4037" xr:uid="{00000000-0005-0000-0000-00007A100000}"/>
    <cellStyle name="60% - Énfasis6 11" xfId="4038" xr:uid="{00000000-0005-0000-0000-00007B100000}"/>
    <cellStyle name="60% - Énfasis6 12" xfId="4039" xr:uid="{00000000-0005-0000-0000-00007C100000}"/>
    <cellStyle name="60% - Énfasis6 13" xfId="4040" xr:uid="{00000000-0005-0000-0000-00007D100000}"/>
    <cellStyle name="60% - Énfasis6 14" xfId="4041" xr:uid="{00000000-0005-0000-0000-00007E100000}"/>
    <cellStyle name="60% - Énfasis6 15" xfId="4042" xr:uid="{00000000-0005-0000-0000-00007F100000}"/>
    <cellStyle name="60% - Énfasis6 16" xfId="4043" xr:uid="{00000000-0005-0000-0000-000080100000}"/>
    <cellStyle name="60% - Énfasis6 17" xfId="4044" xr:uid="{00000000-0005-0000-0000-000081100000}"/>
    <cellStyle name="60% - Énfasis6 18" xfId="4045" xr:uid="{00000000-0005-0000-0000-000082100000}"/>
    <cellStyle name="60% - Énfasis6 19" xfId="4046" xr:uid="{00000000-0005-0000-0000-000083100000}"/>
    <cellStyle name="60% - Énfasis6 2" xfId="4047" xr:uid="{00000000-0005-0000-0000-000084100000}"/>
    <cellStyle name="60% - Énfasis6 2 10" xfId="4048" xr:uid="{00000000-0005-0000-0000-000085100000}"/>
    <cellStyle name="60% - Énfasis6 2 11" xfId="4049" xr:uid="{00000000-0005-0000-0000-000086100000}"/>
    <cellStyle name="60% - Énfasis6 2 2" xfId="4050" xr:uid="{00000000-0005-0000-0000-000087100000}"/>
    <cellStyle name="60% - Énfasis6 2 2 2" xfId="4051" xr:uid="{00000000-0005-0000-0000-000088100000}"/>
    <cellStyle name="60% - Énfasis6 2 2 3" xfId="4052" xr:uid="{00000000-0005-0000-0000-000089100000}"/>
    <cellStyle name="60% - Énfasis6 2 2 4" xfId="4053" xr:uid="{00000000-0005-0000-0000-00008A100000}"/>
    <cellStyle name="60% - Énfasis6 2 3" xfId="4054" xr:uid="{00000000-0005-0000-0000-00008B100000}"/>
    <cellStyle name="60% - Énfasis6 2 4" xfId="4055" xr:uid="{00000000-0005-0000-0000-00008C100000}"/>
    <cellStyle name="60% - Énfasis6 2 5" xfId="4056" xr:uid="{00000000-0005-0000-0000-00008D100000}"/>
    <cellStyle name="60% - Énfasis6 2 6" xfId="4057" xr:uid="{00000000-0005-0000-0000-00008E100000}"/>
    <cellStyle name="60% - Énfasis6 2 7" xfId="4058" xr:uid="{00000000-0005-0000-0000-00008F100000}"/>
    <cellStyle name="60% - Énfasis6 2 8" xfId="4059" xr:uid="{00000000-0005-0000-0000-000090100000}"/>
    <cellStyle name="60% - Énfasis6 2 9" xfId="4060" xr:uid="{00000000-0005-0000-0000-000091100000}"/>
    <cellStyle name="60% - Énfasis6 2_CONSOLIDADO" xfId="4061" xr:uid="{00000000-0005-0000-0000-000092100000}"/>
    <cellStyle name="60% - Énfasis6 20" xfId="4062" xr:uid="{00000000-0005-0000-0000-000093100000}"/>
    <cellStyle name="60% - Énfasis6 21" xfId="4063" xr:uid="{00000000-0005-0000-0000-000094100000}"/>
    <cellStyle name="60% - Énfasis6 3" xfId="4064" xr:uid="{00000000-0005-0000-0000-000095100000}"/>
    <cellStyle name="60% - Énfasis6 3 2" xfId="4065" xr:uid="{00000000-0005-0000-0000-000096100000}"/>
    <cellStyle name="60% - Énfasis6 3 3" xfId="4066" xr:uid="{00000000-0005-0000-0000-000097100000}"/>
    <cellStyle name="60% - Énfasis6 3 4" xfId="4067" xr:uid="{00000000-0005-0000-0000-000098100000}"/>
    <cellStyle name="60% - Énfasis6 3 5" xfId="4068" xr:uid="{00000000-0005-0000-0000-000099100000}"/>
    <cellStyle name="60% - Énfasis6 4" xfId="4069" xr:uid="{00000000-0005-0000-0000-00009A100000}"/>
    <cellStyle name="60% - Énfasis6 5" xfId="4070" xr:uid="{00000000-0005-0000-0000-00009B100000}"/>
    <cellStyle name="60% - Énfasis6 6" xfId="4071" xr:uid="{00000000-0005-0000-0000-00009C100000}"/>
    <cellStyle name="60% - Énfasis6 7" xfId="4072" xr:uid="{00000000-0005-0000-0000-00009D100000}"/>
    <cellStyle name="60% - Énfasis6 8" xfId="4073" xr:uid="{00000000-0005-0000-0000-00009E100000}"/>
    <cellStyle name="60% - Énfasis6 9" xfId="4074" xr:uid="{00000000-0005-0000-0000-00009F100000}"/>
    <cellStyle name="60% - 强调文字颜色 1" xfId="4075" xr:uid="{00000000-0005-0000-0000-0000A0100000}"/>
    <cellStyle name="60% - 强调文字颜色 2" xfId="4076" xr:uid="{00000000-0005-0000-0000-0000A1100000}"/>
    <cellStyle name="60% - 强调文字颜色 3" xfId="4077" xr:uid="{00000000-0005-0000-0000-0000A2100000}"/>
    <cellStyle name="60% - 强调文字颜色 4" xfId="4078" xr:uid="{00000000-0005-0000-0000-0000A3100000}"/>
    <cellStyle name="60% - 强调文字颜色 5" xfId="4079" xr:uid="{00000000-0005-0000-0000-0000A4100000}"/>
    <cellStyle name="60% - 强调文字颜色 6" xfId="4080" xr:uid="{00000000-0005-0000-0000-0000A5100000}"/>
    <cellStyle name="8" xfId="4081" xr:uid="{00000000-0005-0000-0000-0000A6100000}"/>
    <cellStyle name="8 10" xfId="4082" xr:uid="{00000000-0005-0000-0000-0000A7100000}"/>
    <cellStyle name="8 10 2" xfId="4083" xr:uid="{00000000-0005-0000-0000-0000A8100000}"/>
    <cellStyle name="8 2" xfId="4084" xr:uid="{00000000-0005-0000-0000-0000A9100000}"/>
    <cellStyle name="8 3" xfId="4085" xr:uid="{00000000-0005-0000-0000-0000AA100000}"/>
    <cellStyle name="8 4" xfId="4086" xr:uid="{00000000-0005-0000-0000-0000AB100000}"/>
    <cellStyle name="8 5" xfId="4087" xr:uid="{00000000-0005-0000-0000-0000AC100000}"/>
    <cellStyle name="8 6" xfId="4088" xr:uid="{00000000-0005-0000-0000-0000AD100000}"/>
    <cellStyle name="8 7" xfId="4089" xr:uid="{00000000-0005-0000-0000-0000AE100000}"/>
    <cellStyle name="8 8" xfId="4090" xr:uid="{00000000-0005-0000-0000-0000AF100000}"/>
    <cellStyle name="8 9" xfId="4091" xr:uid="{00000000-0005-0000-0000-0000B0100000}"/>
    <cellStyle name="A" xfId="4092" xr:uid="{00000000-0005-0000-0000-0000B1100000}"/>
    <cellStyle name="A 2" xfId="4093" xr:uid="{00000000-0005-0000-0000-0000B2100000}"/>
    <cellStyle name="A 2 2" xfId="4094" xr:uid="{00000000-0005-0000-0000-0000B3100000}"/>
    <cellStyle name="A 2 3" xfId="4095" xr:uid="{00000000-0005-0000-0000-0000B4100000}"/>
    <cellStyle name="A 3" xfId="4096" xr:uid="{00000000-0005-0000-0000-0000B5100000}"/>
    <cellStyle name="A 4" xfId="4097" xr:uid="{00000000-0005-0000-0000-0000B6100000}"/>
    <cellStyle name="ac" xfId="4098" xr:uid="{00000000-0005-0000-0000-0000B7100000}"/>
    <cellStyle name="ac 2" xfId="4099" xr:uid="{00000000-0005-0000-0000-0000B8100000}"/>
    <cellStyle name="ac 3" xfId="4100" xr:uid="{00000000-0005-0000-0000-0000B9100000}"/>
    <cellStyle name="Accent1 2" xfId="4101" xr:uid="{00000000-0005-0000-0000-0000BA100000}"/>
    <cellStyle name="Accent1 2 2" xfId="45667" xr:uid="{00000000-0005-0000-0000-0000BB100000}"/>
    <cellStyle name="Accent1 3" xfId="4102" xr:uid="{00000000-0005-0000-0000-0000BC100000}"/>
    <cellStyle name="Accent1 3 2" xfId="47280" xr:uid="{00000000-0005-0000-0000-0000BD100000}"/>
    <cellStyle name="Accent1 3 3" xfId="47301" xr:uid="{00000000-0005-0000-0000-0000BE100000}"/>
    <cellStyle name="Accent1 4" xfId="45668" xr:uid="{00000000-0005-0000-0000-0000BF100000}"/>
    <cellStyle name="Accent2 2" xfId="4103" xr:uid="{00000000-0005-0000-0000-0000C0100000}"/>
    <cellStyle name="Accent2 3" xfId="4104" xr:uid="{00000000-0005-0000-0000-0000C1100000}"/>
    <cellStyle name="Accent3 2" xfId="4105" xr:uid="{00000000-0005-0000-0000-0000C2100000}"/>
    <cellStyle name="Accent3 3" xfId="4106" xr:uid="{00000000-0005-0000-0000-0000C3100000}"/>
    <cellStyle name="Accent4 2" xfId="4107" xr:uid="{00000000-0005-0000-0000-0000C4100000}"/>
    <cellStyle name="Accent4 3" xfId="4108" xr:uid="{00000000-0005-0000-0000-0000C5100000}"/>
    <cellStyle name="Accent5 2" xfId="4109" xr:uid="{00000000-0005-0000-0000-0000C6100000}"/>
    <cellStyle name="Accent5 3" xfId="4110" xr:uid="{00000000-0005-0000-0000-0000C7100000}"/>
    <cellStyle name="Accent6 2" xfId="4111" xr:uid="{00000000-0005-0000-0000-0000C8100000}"/>
    <cellStyle name="Accent6 3" xfId="4112" xr:uid="{00000000-0005-0000-0000-0000C9100000}"/>
    <cellStyle name="Account Heading" xfId="4113" xr:uid="{00000000-0005-0000-0000-0000CA100000}"/>
    <cellStyle name="accounting" xfId="45489" xr:uid="{00000000-0005-0000-0000-0000CB100000}"/>
    <cellStyle name="accounting - (0)" xfId="45490" xr:uid="{00000000-0005-0000-0000-0000CC100000}"/>
    <cellStyle name="accounting - bold" xfId="45491" xr:uid="{00000000-0005-0000-0000-0000CD100000}"/>
    <cellStyle name="accounting - bold(0)" xfId="45492" xr:uid="{00000000-0005-0000-0000-0000CE100000}"/>
    <cellStyle name="accounting - bold_Plat Sensitivities 84 Outlook" xfId="45493" xr:uid="{00000000-0005-0000-0000-0000CF100000}"/>
    <cellStyle name="accounting(R)" xfId="45494" xr:uid="{00000000-0005-0000-0000-0000D0100000}"/>
    <cellStyle name="accounting_Plat Sensitivities 84 Outlook" xfId="45495" xr:uid="{00000000-0005-0000-0000-0000D1100000}"/>
    <cellStyle name="active" xfId="4114" xr:uid="{00000000-0005-0000-0000-0000D2100000}"/>
    <cellStyle name="Actual Date" xfId="4115" xr:uid="{00000000-0005-0000-0000-0000D3100000}"/>
    <cellStyle name="Actual Date 2" xfId="4116" xr:uid="{00000000-0005-0000-0000-0000D4100000}"/>
    <cellStyle name="Actual Date 2 2" xfId="4117" xr:uid="{00000000-0005-0000-0000-0000D5100000}"/>
    <cellStyle name="Actual Date 2_CONSOLIDADO" xfId="4118" xr:uid="{00000000-0005-0000-0000-0000D6100000}"/>
    <cellStyle name="Actual Date 3" xfId="4119" xr:uid="{00000000-0005-0000-0000-0000D7100000}"/>
    <cellStyle name="Actual Date 4" xfId="4120" xr:uid="{00000000-0005-0000-0000-0000D8100000}"/>
    <cellStyle name="Actual Date_C1 Avance al 10-Oct" xfId="4121" xr:uid="{00000000-0005-0000-0000-0000D9100000}"/>
    <cellStyle name="AFE" xfId="45496" xr:uid="{00000000-0005-0000-0000-0000DA100000}"/>
    <cellStyle name="Alimentacion" xfId="4122" xr:uid="{00000000-0005-0000-0000-0000DB100000}"/>
    <cellStyle name="Alimentacion 2" xfId="45186" xr:uid="{00000000-0005-0000-0000-0000DC100000}"/>
    <cellStyle name="Allign center" xfId="45497" xr:uid="{00000000-0005-0000-0000-0000DD100000}"/>
    <cellStyle name="Ama-Azul negrita" xfId="4123" xr:uid="{00000000-0005-0000-0000-0000DE100000}"/>
    <cellStyle name="AMN" xfId="45498" xr:uid="{00000000-0005-0000-0000-0000DF100000}"/>
    <cellStyle name="args.style" xfId="45499" xr:uid="{00000000-0005-0000-0000-0000E0100000}"/>
    <cellStyle name="Arial 8" xfId="45500" xr:uid="{00000000-0005-0000-0000-0000E1100000}"/>
    <cellStyle name="arial12" xfId="4124" xr:uid="{00000000-0005-0000-0000-0000E2100000}"/>
    <cellStyle name="arial14" xfId="4125" xr:uid="{00000000-0005-0000-0000-0000E3100000}"/>
    <cellStyle name="Assumption" xfId="45501" xr:uid="{00000000-0005-0000-0000-0000E4100000}"/>
    <cellStyle name="aterials accounted for by Santiago in Above field accounts" xfId="4126" xr:uid="{00000000-0005-0000-0000-0000E5100000}"/>
    <cellStyle name="aterials accounted for by Santiago in Above field accounts 2" xfId="45187" xr:uid="{00000000-0005-0000-0000-0000E6100000}"/>
    <cellStyle name="b" xfId="45502" xr:uid="{00000000-0005-0000-0000-0000E7100000}"/>
    <cellStyle name="B_IHI calcs v13" xfId="45503" xr:uid="{00000000-0005-0000-0000-0000E8100000}"/>
    <cellStyle name="Background" xfId="45504" xr:uid="{00000000-0005-0000-0000-0000E9100000}"/>
    <cellStyle name="Bad 2" xfId="4127" xr:uid="{00000000-0005-0000-0000-0000EA100000}"/>
    <cellStyle name="Bad 3" xfId="4128" xr:uid="{00000000-0005-0000-0000-0000EB100000}"/>
    <cellStyle name="BalanceSheet" xfId="45505" xr:uid="{00000000-0005-0000-0000-0000EC100000}"/>
    <cellStyle name="BE Pickup Link" xfId="4129" xr:uid="{00000000-0005-0000-0000-0000ED100000}"/>
    <cellStyle name="Black" xfId="4130" xr:uid="{00000000-0005-0000-0000-0000EE100000}"/>
    <cellStyle name="Black 2" xfId="4131" xr:uid="{00000000-0005-0000-0000-0000EF100000}"/>
    <cellStyle name="Black 2 2" xfId="4132" xr:uid="{00000000-0005-0000-0000-0000F0100000}"/>
    <cellStyle name="Black 2 3" xfId="4133" xr:uid="{00000000-0005-0000-0000-0000F1100000}"/>
    <cellStyle name="Black 2 4" xfId="4134" xr:uid="{00000000-0005-0000-0000-0000F2100000}"/>
    <cellStyle name="Black 2 5" xfId="4135" xr:uid="{00000000-0005-0000-0000-0000F3100000}"/>
    <cellStyle name="Black 3" xfId="4136" xr:uid="{00000000-0005-0000-0000-0000F4100000}"/>
    <cellStyle name="Black 3 2" xfId="4137" xr:uid="{00000000-0005-0000-0000-0000F5100000}"/>
    <cellStyle name="Black 3 3" xfId="4138" xr:uid="{00000000-0005-0000-0000-0000F6100000}"/>
    <cellStyle name="Black 3 4" xfId="4139" xr:uid="{00000000-0005-0000-0000-0000F7100000}"/>
    <cellStyle name="Black 3 5" xfId="4140" xr:uid="{00000000-0005-0000-0000-0000F8100000}"/>
    <cellStyle name="Black 4" xfId="4141" xr:uid="{00000000-0005-0000-0000-0000F9100000}"/>
    <cellStyle name="Black 4 2" xfId="4142" xr:uid="{00000000-0005-0000-0000-0000FA100000}"/>
    <cellStyle name="Black 4 3" xfId="4143" xr:uid="{00000000-0005-0000-0000-0000FB100000}"/>
    <cellStyle name="Black 4 4" xfId="4144" xr:uid="{00000000-0005-0000-0000-0000FC100000}"/>
    <cellStyle name="Black 4 5" xfId="4145" xr:uid="{00000000-0005-0000-0000-0000FD100000}"/>
    <cellStyle name="Black 5" xfId="4146" xr:uid="{00000000-0005-0000-0000-0000FE100000}"/>
    <cellStyle name="Black 5 2" xfId="4147" xr:uid="{00000000-0005-0000-0000-0000FF100000}"/>
    <cellStyle name="Black 5 3" xfId="4148" xr:uid="{00000000-0005-0000-0000-000000110000}"/>
    <cellStyle name="Black 5 4" xfId="4149" xr:uid="{00000000-0005-0000-0000-000001110000}"/>
    <cellStyle name="Black 5 5" xfId="4150" xr:uid="{00000000-0005-0000-0000-000002110000}"/>
    <cellStyle name="Black 6" xfId="4151" xr:uid="{00000000-0005-0000-0000-000003110000}"/>
    <cellStyle name="Black 6 2" xfId="4152" xr:uid="{00000000-0005-0000-0000-000004110000}"/>
    <cellStyle name="Black 6 3" xfId="4153" xr:uid="{00000000-0005-0000-0000-000005110000}"/>
    <cellStyle name="Black 6 4" xfId="4154" xr:uid="{00000000-0005-0000-0000-000006110000}"/>
    <cellStyle name="Black 6 5" xfId="4155" xr:uid="{00000000-0005-0000-0000-000007110000}"/>
    <cellStyle name="Black 7" xfId="4156" xr:uid="{00000000-0005-0000-0000-000008110000}"/>
    <cellStyle name="Black 7 2" xfId="4157" xr:uid="{00000000-0005-0000-0000-000009110000}"/>
    <cellStyle name="Black 7 3" xfId="4158" xr:uid="{00000000-0005-0000-0000-00000A110000}"/>
    <cellStyle name="Black 7 4" xfId="4159" xr:uid="{00000000-0005-0000-0000-00000B110000}"/>
    <cellStyle name="Black 7 5" xfId="4160" xr:uid="{00000000-0005-0000-0000-00000C110000}"/>
    <cellStyle name="Black_5.Weekly" xfId="4161" xr:uid="{00000000-0005-0000-0000-00000D110000}"/>
    <cellStyle name="Blank" xfId="4162" xr:uid="{00000000-0005-0000-0000-00000E110000}"/>
    <cellStyle name="blk" xfId="45506" xr:uid="{00000000-0005-0000-0000-00000F110000}"/>
    <cellStyle name="Blue" xfId="4163" xr:uid="{00000000-0005-0000-0000-000010110000}"/>
    <cellStyle name="Blue 1" xfId="4164" xr:uid="{00000000-0005-0000-0000-000011110000}"/>
    <cellStyle name="Blue 1 2" xfId="4165" xr:uid="{00000000-0005-0000-0000-000012110000}"/>
    <cellStyle name="Blue 2" xfId="4166" xr:uid="{00000000-0005-0000-0000-000013110000}"/>
    <cellStyle name="Blue 2 2" xfId="4167" xr:uid="{00000000-0005-0000-0000-000014110000}"/>
    <cellStyle name="Blue 2 3" xfId="4168" xr:uid="{00000000-0005-0000-0000-000015110000}"/>
    <cellStyle name="Blue 2 4" xfId="4169" xr:uid="{00000000-0005-0000-0000-000016110000}"/>
    <cellStyle name="Blue 2 5" xfId="4170" xr:uid="{00000000-0005-0000-0000-000017110000}"/>
    <cellStyle name="Blue 3" xfId="4171" xr:uid="{00000000-0005-0000-0000-000018110000}"/>
    <cellStyle name="Blue 3 2" xfId="4172" xr:uid="{00000000-0005-0000-0000-000019110000}"/>
    <cellStyle name="Blue 3 3" xfId="4173" xr:uid="{00000000-0005-0000-0000-00001A110000}"/>
    <cellStyle name="Blue 3 4" xfId="4174" xr:uid="{00000000-0005-0000-0000-00001B110000}"/>
    <cellStyle name="Blue 3 5" xfId="4175" xr:uid="{00000000-0005-0000-0000-00001C110000}"/>
    <cellStyle name="Blue 4" xfId="4176" xr:uid="{00000000-0005-0000-0000-00001D110000}"/>
    <cellStyle name="Blue 4 2" xfId="4177" xr:uid="{00000000-0005-0000-0000-00001E110000}"/>
    <cellStyle name="Blue 4 3" xfId="4178" xr:uid="{00000000-0005-0000-0000-00001F110000}"/>
    <cellStyle name="Blue 4 4" xfId="4179" xr:uid="{00000000-0005-0000-0000-000020110000}"/>
    <cellStyle name="Blue 4 5" xfId="4180" xr:uid="{00000000-0005-0000-0000-000021110000}"/>
    <cellStyle name="Blue 5" xfId="4181" xr:uid="{00000000-0005-0000-0000-000022110000}"/>
    <cellStyle name="Blue 5 2" xfId="4182" xr:uid="{00000000-0005-0000-0000-000023110000}"/>
    <cellStyle name="Blue 5 3" xfId="4183" xr:uid="{00000000-0005-0000-0000-000024110000}"/>
    <cellStyle name="Blue 5 4" xfId="4184" xr:uid="{00000000-0005-0000-0000-000025110000}"/>
    <cellStyle name="Blue 5 5" xfId="4185" xr:uid="{00000000-0005-0000-0000-000026110000}"/>
    <cellStyle name="Blue 6" xfId="4186" xr:uid="{00000000-0005-0000-0000-000027110000}"/>
    <cellStyle name="Blue 6 2" xfId="4187" xr:uid="{00000000-0005-0000-0000-000028110000}"/>
    <cellStyle name="Blue 6 3" xfId="4188" xr:uid="{00000000-0005-0000-0000-000029110000}"/>
    <cellStyle name="Blue 6 4" xfId="4189" xr:uid="{00000000-0005-0000-0000-00002A110000}"/>
    <cellStyle name="Blue 6 5" xfId="4190" xr:uid="{00000000-0005-0000-0000-00002B110000}"/>
    <cellStyle name="Blue 7" xfId="4191" xr:uid="{00000000-0005-0000-0000-00002C110000}"/>
    <cellStyle name="Blue 7 2" xfId="4192" xr:uid="{00000000-0005-0000-0000-00002D110000}"/>
    <cellStyle name="Blue 7 3" xfId="4193" xr:uid="{00000000-0005-0000-0000-00002E110000}"/>
    <cellStyle name="Blue 7 4" xfId="4194" xr:uid="{00000000-0005-0000-0000-00002F110000}"/>
    <cellStyle name="Blue 7 5" xfId="4195" xr:uid="{00000000-0005-0000-0000-000030110000}"/>
    <cellStyle name="Blue Percent" xfId="45507" xr:uid="{00000000-0005-0000-0000-000031110000}"/>
    <cellStyle name="Blue_20061120 Holland_template v0.16" xfId="45508" xr:uid="{00000000-0005-0000-0000-000032110000}"/>
    <cellStyle name="Body" xfId="45509" xr:uid="{00000000-0005-0000-0000-000033110000}"/>
    <cellStyle name="Body Text 1" xfId="45510" xr:uid="{00000000-0005-0000-0000-000034110000}"/>
    <cellStyle name="Body Text 2" xfId="45511" xr:uid="{00000000-0005-0000-0000-000035110000}"/>
    <cellStyle name="Body Text 3" xfId="45512" xr:uid="{00000000-0005-0000-0000-000036110000}"/>
    <cellStyle name="Body_$Numeric" xfId="4196" xr:uid="{00000000-0005-0000-0000-000037110000}"/>
    <cellStyle name="Bold" xfId="45513" xr:uid="{00000000-0005-0000-0000-000038110000}"/>
    <cellStyle name="Bold 11" xfId="4197" xr:uid="{00000000-0005-0000-0000-000039110000}"/>
    <cellStyle name="Bold Header" xfId="45514" xr:uid="{00000000-0005-0000-0000-00003A110000}"/>
    <cellStyle name="Bom" xfId="45515" xr:uid="{00000000-0005-0000-0000-00003B110000}"/>
    <cellStyle name="BooleanYorN" xfId="45516" xr:uid="{00000000-0005-0000-0000-00003C110000}"/>
    <cellStyle name="Border" xfId="45517" xr:uid="{00000000-0005-0000-0000-00003D110000}"/>
    <cellStyle name="Border Heavy" xfId="45518" xr:uid="{00000000-0005-0000-0000-00003E110000}"/>
    <cellStyle name="Border Thin" xfId="45519" xr:uid="{00000000-0005-0000-0000-00003F110000}"/>
    <cellStyle name="Bottom Edge" xfId="45520" xr:uid="{00000000-0005-0000-0000-000040110000}"/>
    <cellStyle name="bp--" xfId="45521" xr:uid="{00000000-0005-0000-0000-000041110000}"/>
    <cellStyle name="bracket" xfId="45522" xr:uid="{00000000-0005-0000-0000-000042110000}"/>
    <cellStyle name="bracket - bold" xfId="45523" xr:uid="{00000000-0005-0000-0000-000043110000}"/>
    <cellStyle name="BRERO" xfId="4198" xr:uid="{00000000-0005-0000-0000-000044110000}"/>
    <cellStyle name="Buena 10" xfId="4199" xr:uid="{00000000-0005-0000-0000-000045110000}"/>
    <cellStyle name="Buena 11" xfId="4200" xr:uid="{00000000-0005-0000-0000-000046110000}"/>
    <cellStyle name="Buena 12" xfId="4201" xr:uid="{00000000-0005-0000-0000-000047110000}"/>
    <cellStyle name="Buena 13" xfId="4202" xr:uid="{00000000-0005-0000-0000-000048110000}"/>
    <cellStyle name="Buena 14" xfId="4203" xr:uid="{00000000-0005-0000-0000-000049110000}"/>
    <cellStyle name="Buena 15" xfId="4204" xr:uid="{00000000-0005-0000-0000-00004A110000}"/>
    <cellStyle name="Buena 16" xfId="4205" xr:uid="{00000000-0005-0000-0000-00004B110000}"/>
    <cellStyle name="Buena 17" xfId="4206" xr:uid="{00000000-0005-0000-0000-00004C110000}"/>
    <cellStyle name="Buena 18" xfId="4207" xr:uid="{00000000-0005-0000-0000-00004D110000}"/>
    <cellStyle name="Buena 19" xfId="4208" xr:uid="{00000000-0005-0000-0000-00004E110000}"/>
    <cellStyle name="Buena 2" xfId="4209" xr:uid="{00000000-0005-0000-0000-00004F110000}"/>
    <cellStyle name="Buena 2 2" xfId="4210" xr:uid="{00000000-0005-0000-0000-000050110000}"/>
    <cellStyle name="Buena 2 2 2" xfId="4211" xr:uid="{00000000-0005-0000-0000-000051110000}"/>
    <cellStyle name="Buena 2 2 3" xfId="4212" xr:uid="{00000000-0005-0000-0000-000052110000}"/>
    <cellStyle name="Buena 2 2 4" xfId="4213" xr:uid="{00000000-0005-0000-0000-000053110000}"/>
    <cellStyle name="Buena 2 3" xfId="4214" xr:uid="{00000000-0005-0000-0000-000054110000}"/>
    <cellStyle name="Buena 2 4" xfId="4215" xr:uid="{00000000-0005-0000-0000-000055110000}"/>
    <cellStyle name="Buena 2 5" xfId="4216" xr:uid="{00000000-0005-0000-0000-000056110000}"/>
    <cellStyle name="Buena 2 6" xfId="4217" xr:uid="{00000000-0005-0000-0000-000057110000}"/>
    <cellStyle name="Buena 2 7" xfId="4218" xr:uid="{00000000-0005-0000-0000-000058110000}"/>
    <cellStyle name="Buena 2 8" xfId="4219" xr:uid="{00000000-0005-0000-0000-000059110000}"/>
    <cellStyle name="Buena 2_CONSOLIDADO" xfId="4220" xr:uid="{00000000-0005-0000-0000-00005A110000}"/>
    <cellStyle name="Buena 20" xfId="4221" xr:uid="{00000000-0005-0000-0000-00005B110000}"/>
    <cellStyle name="Buena 21" xfId="4222" xr:uid="{00000000-0005-0000-0000-00005C110000}"/>
    <cellStyle name="Buena 3" xfId="4223" xr:uid="{00000000-0005-0000-0000-00005D110000}"/>
    <cellStyle name="Buena 3 2" xfId="4224" xr:uid="{00000000-0005-0000-0000-00005E110000}"/>
    <cellStyle name="Buena 3 3" xfId="4225" xr:uid="{00000000-0005-0000-0000-00005F110000}"/>
    <cellStyle name="Buena 3 4" xfId="4226" xr:uid="{00000000-0005-0000-0000-000060110000}"/>
    <cellStyle name="Buena 3 5" xfId="4227" xr:uid="{00000000-0005-0000-0000-000061110000}"/>
    <cellStyle name="Buena 4" xfId="4228" xr:uid="{00000000-0005-0000-0000-000062110000}"/>
    <cellStyle name="Buena 5" xfId="4229" xr:uid="{00000000-0005-0000-0000-000063110000}"/>
    <cellStyle name="Buena 6" xfId="4230" xr:uid="{00000000-0005-0000-0000-000064110000}"/>
    <cellStyle name="Buena 7" xfId="4231" xr:uid="{00000000-0005-0000-0000-000065110000}"/>
    <cellStyle name="Buena 8" xfId="4232" xr:uid="{00000000-0005-0000-0000-000066110000}"/>
    <cellStyle name="Buena 9" xfId="4233" xr:uid="{00000000-0005-0000-0000-000067110000}"/>
    <cellStyle name="Bussiness 0" xfId="45524" xr:uid="{00000000-0005-0000-0000-000068110000}"/>
    <cellStyle name="c/u" xfId="4234" xr:uid="{00000000-0005-0000-0000-000069110000}"/>
    <cellStyle name="Cabeçalho 1" xfId="45525" xr:uid="{00000000-0005-0000-0000-00006A110000}"/>
    <cellStyle name="Cabeçalho 2" xfId="45526" xr:uid="{00000000-0005-0000-0000-00006B110000}"/>
    <cellStyle name="Cabeçalho 3" xfId="45527" xr:uid="{00000000-0005-0000-0000-00006C110000}"/>
    <cellStyle name="Cabeçalho 4" xfId="45528" xr:uid="{00000000-0005-0000-0000-00006D110000}"/>
    <cellStyle name="Cabecera 1" xfId="4235" xr:uid="{00000000-0005-0000-0000-00006E110000}"/>
    <cellStyle name="Cabecera 1 2" xfId="4236" xr:uid="{00000000-0005-0000-0000-00006F110000}"/>
    <cellStyle name="Cabecera 1 3" xfId="4237" xr:uid="{00000000-0005-0000-0000-000070110000}"/>
    <cellStyle name="Cabecera 1 3 2" xfId="4238" xr:uid="{00000000-0005-0000-0000-000071110000}"/>
    <cellStyle name="Cabecera 1 3 3" xfId="4239" xr:uid="{00000000-0005-0000-0000-000072110000}"/>
    <cellStyle name="Cabecera 2" xfId="4240" xr:uid="{00000000-0005-0000-0000-000073110000}"/>
    <cellStyle name="Cabecera 2 2" xfId="4241" xr:uid="{00000000-0005-0000-0000-000074110000}"/>
    <cellStyle name="Cabecera 2 3" xfId="4242" xr:uid="{00000000-0005-0000-0000-000075110000}"/>
    <cellStyle name="Cabecera 2 3 2" xfId="4243" xr:uid="{00000000-0005-0000-0000-000076110000}"/>
    <cellStyle name="Cabecera 2 3 3" xfId="4244" xr:uid="{00000000-0005-0000-0000-000077110000}"/>
    <cellStyle name="Cabecera 2 4" xfId="4245" xr:uid="{00000000-0005-0000-0000-000078110000}"/>
    <cellStyle name="Cabecera 2 5" xfId="4246" xr:uid="{00000000-0005-0000-0000-000079110000}"/>
    <cellStyle name="Cabecera 2 6" xfId="4247" xr:uid="{00000000-0005-0000-0000-00007A110000}"/>
    <cellStyle name="Cabecera 2_PRO-531Estimacion Prefac. Suministro de Agua YO Rev.5" xfId="45669" xr:uid="{00000000-0005-0000-0000-00007B110000}"/>
    <cellStyle name="Calc" xfId="45529" xr:uid="{00000000-0005-0000-0000-00007C110000}"/>
    <cellStyle name="Calc - Blue" xfId="45530" xr:uid="{00000000-0005-0000-0000-00007D110000}"/>
    <cellStyle name="Calc - Feed" xfId="45531" xr:uid="{00000000-0005-0000-0000-00007E110000}"/>
    <cellStyle name="Calc - Green" xfId="45532" xr:uid="{00000000-0005-0000-0000-00007F110000}"/>
    <cellStyle name="Calc - Grey" xfId="45533" xr:uid="{00000000-0005-0000-0000-000080110000}"/>
    <cellStyle name="Calc - White" xfId="45534" xr:uid="{00000000-0005-0000-0000-000081110000}"/>
    <cellStyle name="Calc Currency (0)" xfId="4248" xr:uid="{00000000-0005-0000-0000-000082110000}"/>
    <cellStyle name="Calc Currency (0) 2" xfId="4249" xr:uid="{00000000-0005-0000-0000-000083110000}"/>
    <cellStyle name="Calc Currency (0) 2 2" xfId="4250" xr:uid="{00000000-0005-0000-0000-000084110000}"/>
    <cellStyle name="Calc Currency (0) 2 3" xfId="4251" xr:uid="{00000000-0005-0000-0000-000085110000}"/>
    <cellStyle name="Calc Currency (0) 3" xfId="4252" xr:uid="{00000000-0005-0000-0000-000086110000}"/>
    <cellStyle name="Calc Currency (0) 3 2" xfId="4253" xr:uid="{00000000-0005-0000-0000-000087110000}"/>
    <cellStyle name="Calc Currency (0) 4" xfId="4254" xr:uid="{00000000-0005-0000-0000-000088110000}"/>
    <cellStyle name="Calc Currency (0) 5" xfId="4255" xr:uid="{00000000-0005-0000-0000-000089110000}"/>
    <cellStyle name="Calc Currency (0) 6" xfId="4256" xr:uid="{00000000-0005-0000-0000-00008A110000}"/>
    <cellStyle name="Calc Currency (0)_C1 Avance al 10-Oct" xfId="4257" xr:uid="{00000000-0005-0000-0000-00008B110000}"/>
    <cellStyle name="Calc Currency (2)" xfId="4258" xr:uid="{00000000-0005-0000-0000-00008C110000}"/>
    <cellStyle name="Calc Currency (2) 2" xfId="4259" xr:uid="{00000000-0005-0000-0000-00008D110000}"/>
    <cellStyle name="Calc Currency (2) 2 2" xfId="4260" xr:uid="{00000000-0005-0000-0000-00008E110000}"/>
    <cellStyle name="Calc Currency (2) 2 3" xfId="4261" xr:uid="{00000000-0005-0000-0000-00008F110000}"/>
    <cellStyle name="Calc Percent (0)" xfId="4262" xr:uid="{00000000-0005-0000-0000-000090110000}"/>
    <cellStyle name="Calc Percent (0) 2" xfId="4263" xr:uid="{00000000-0005-0000-0000-000091110000}"/>
    <cellStyle name="Calc Percent (0) 2 2" xfId="4264" xr:uid="{00000000-0005-0000-0000-000092110000}"/>
    <cellStyle name="Calc Percent (0) 2 3" xfId="4265" xr:uid="{00000000-0005-0000-0000-000093110000}"/>
    <cellStyle name="Calc Percent (1)" xfId="4266" xr:uid="{00000000-0005-0000-0000-000094110000}"/>
    <cellStyle name="Calc Percent (1) 2" xfId="4267" xr:uid="{00000000-0005-0000-0000-000095110000}"/>
    <cellStyle name="Calc Percent (1) 2 2" xfId="4268" xr:uid="{00000000-0005-0000-0000-000096110000}"/>
    <cellStyle name="Calc Percent (1) 2 3" xfId="4269" xr:uid="{00000000-0005-0000-0000-000097110000}"/>
    <cellStyle name="Calc Percent (1) 3" xfId="4270" xr:uid="{00000000-0005-0000-0000-000098110000}"/>
    <cellStyle name="Calc Percent (1) 3 2" xfId="4271" xr:uid="{00000000-0005-0000-0000-000099110000}"/>
    <cellStyle name="Calc Percent (1) 4" xfId="4272" xr:uid="{00000000-0005-0000-0000-00009A110000}"/>
    <cellStyle name="Calc Percent (1) 5" xfId="4273" xr:uid="{00000000-0005-0000-0000-00009B110000}"/>
    <cellStyle name="Calc Percent (1) 6" xfId="4274" xr:uid="{00000000-0005-0000-0000-00009C110000}"/>
    <cellStyle name="Calc Percent (1)_C1 Avance al 10-Oct" xfId="4275" xr:uid="{00000000-0005-0000-0000-00009D110000}"/>
    <cellStyle name="Calc Percent (2)" xfId="4276" xr:uid="{00000000-0005-0000-0000-00009E110000}"/>
    <cellStyle name="Calc Percent (2) 2" xfId="4277" xr:uid="{00000000-0005-0000-0000-00009F110000}"/>
    <cellStyle name="Calc Percent (2) 2 2" xfId="4278" xr:uid="{00000000-0005-0000-0000-0000A0110000}"/>
    <cellStyle name="Calc Percent (2) 2 3" xfId="4279" xr:uid="{00000000-0005-0000-0000-0000A1110000}"/>
    <cellStyle name="Calc Percent (2) 3" xfId="4280" xr:uid="{00000000-0005-0000-0000-0000A2110000}"/>
    <cellStyle name="Calc Percent (2) 3 2" xfId="4281" xr:uid="{00000000-0005-0000-0000-0000A3110000}"/>
    <cellStyle name="Calc Percent (2) 4" xfId="4282" xr:uid="{00000000-0005-0000-0000-0000A4110000}"/>
    <cellStyle name="Calc Percent (2) 5" xfId="4283" xr:uid="{00000000-0005-0000-0000-0000A5110000}"/>
    <cellStyle name="Calc Percent (2) 6" xfId="4284" xr:uid="{00000000-0005-0000-0000-0000A6110000}"/>
    <cellStyle name="Calc Percent (2)_C1 Avance al 10-Oct" xfId="4285" xr:uid="{00000000-0005-0000-0000-0000A7110000}"/>
    <cellStyle name="Calc Units (0)" xfId="4286" xr:uid="{00000000-0005-0000-0000-0000A8110000}"/>
    <cellStyle name="Calc Units (0) 2" xfId="4287" xr:uid="{00000000-0005-0000-0000-0000A9110000}"/>
    <cellStyle name="Calc Units (0) 2 2" xfId="4288" xr:uid="{00000000-0005-0000-0000-0000AA110000}"/>
    <cellStyle name="Calc Units (0) 2 3" xfId="4289" xr:uid="{00000000-0005-0000-0000-0000AB110000}"/>
    <cellStyle name="Calc Units (0) 3" xfId="4290" xr:uid="{00000000-0005-0000-0000-0000AC110000}"/>
    <cellStyle name="Calc Units (0) 3 2" xfId="4291" xr:uid="{00000000-0005-0000-0000-0000AD110000}"/>
    <cellStyle name="Calc Units (0) 4" xfId="4292" xr:uid="{00000000-0005-0000-0000-0000AE110000}"/>
    <cellStyle name="Calc Units (0) 5" xfId="4293" xr:uid="{00000000-0005-0000-0000-0000AF110000}"/>
    <cellStyle name="Calc Units (0) 6" xfId="4294" xr:uid="{00000000-0005-0000-0000-0000B0110000}"/>
    <cellStyle name="Calc Units (0)_C1 Avance al 10-Oct" xfId="4295" xr:uid="{00000000-0005-0000-0000-0000B1110000}"/>
    <cellStyle name="Calc Units (1)" xfId="4296" xr:uid="{00000000-0005-0000-0000-0000B2110000}"/>
    <cellStyle name="Calc Units (1) 2" xfId="4297" xr:uid="{00000000-0005-0000-0000-0000B3110000}"/>
    <cellStyle name="Calc Units (1) 2 2" xfId="4298" xr:uid="{00000000-0005-0000-0000-0000B4110000}"/>
    <cellStyle name="Calc Units (1) 2 3" xfId="4299" xr:uid="{00000000-0005-0000-0000-0000B5110000}"/>
    <cellStyle name="Calc Units (1) 3" xfId="4300" xr:uid="{00000000-0005-0000-0000-0000B6110000}"/>
    <cellStyle name="Calc Units (1) 3 2" xfId="4301" xr:uid="{00000000-0005-0000-0000-0000B7110000}"/>
    <cellStyle name="Calc Units (1) 4" xfId="4302" xr:uid="{00000000-0005-0000-0000-0000B8110000}"/>
    <cellStyle name="Calc Units (1) 5" xfId="4303" xr:uid="{00000000-0005-0000-0000-0000B9110000}"/>
    <cellStyle name="Calc Units (1) 6" xfId="4304" xr:uid="{00000000-0005-0000-0000-0000BA110000}"/>
    <cellStyle name="Calc Units (1)_C1 Avance al 10-Oct" xfId="4305" xr:uid="{00000000-0005-0000-0000-0000BB110000}"/>
    <cellStyle name="Calc Units (2)" xfId="4306" xr:uid="{00000000-0005-0000-0000-0000BC110000}"/>
    <cellStyle name="Calc Units (2) 2" xfId="4307" xr:uid="{00000000-0005-0000-0000-0000BD110000}"/>
    <cellStyle name="Calc Units (2) 2 2" xfId="4308" xr:uid="{00000000-0005-0000-0000-0000BE110000}"/>
    <cellStyle name="Calc Units (2) 2 3" xfId="4309" xr:uid="{00000000-0005-0000-0000-0000BF110000}"/>
    <cellStyle name="Calc_Date" xfId="45535" xr:uid="{00000000-0005-0000-0000-0000C0110000}"/>
    <cellStyle name="CalcBlue_Date" xfId="45536" xr:uid="{00000000-0005-0000-0000-0000C1110000}"/>
    <cellStyle name="CalcGreen_Date" xfId="45537" xr:uid="{00000000-0005-0000-0000-0000C2110000}"/>
    <cellStyle name="CalcGrey_Date" xfId="45538" xr:uid="{00000000-0005-0000-0000-0000C3110000}"/>
    <cellStyle name="Calculated - 1 dec" xfId="45539" xr:uid="{00000000-0005-0000-0000-0000C4110000}"/>
    <cellStyle name="Calculated - 2 dec" xfId="45540" xr:uid="{00000000-0005-0000-0000-0000C5110000}"/>
    <cellStyle name="Calculated - 3 dec" xfId="45541" xr:uid="{00000000-0005-0000-0000-0000C6110000}"/>
    <cellStyle name="Calculated - no dec" xfId="45542" xr:uid="{00000000-0005-0000-0000-0000C7110000}"/>
    <cellStyle name="Calculation 10" xfId="4310" xr:uid="{00000000-0005-0000-0000-0000C8110000}"/>
    <cellStyle name="Calculation 10 2" xfId="4311" xr:uid="{00000000-0005-0000-0000-0000C9110000}"/>
    <cellStyle name="Calculation 10 2 2" xfId="4312" xr:uid="{00000000-0005-0000-0000-0000CA110000}"/>
    <cellStyle name="Calculation 10 2 3" xfId="4313" xr:uid="{00000000-0005-0000-0000-0000CB110000}"/>
    <cellStyle name="Calculation 10 3" xfId="4314" xr:uid="{00000000-0005-0000-0000-0000CC110000}"/>
    <cellStyle name="Calculation 10 3 2" xfId="4315" xr:uid="{00000000-0005-0000-0000-0000CD110000}"/>
    <cellStyle name="Calculation 10 3 3" xfId="4316" xr:uid="{00000000-0005-0000-0000-0000CE110000}"/>
    <cellStyle name="Calculation 10 4" xfId="4317" xr:uid="{00000000-0005-0000-0000-0000CF110000}"/>
    <cellStyle name="Calculation 10 5" xfId="4318" xr:uid="{00000000-0005-0000-0000-0000D0110000}"/>
    <cellStyle name="Calculation 10 6" xfId="4319" xr:uid="{00000000-0005-0000-0000-0000D1110000}"/>
    <cellStyle name="Calculation 11" xfId="4320" xr:uid="{00000000-0005-0000-0000-0000D2110000}"/>
    <cellStyle name="Calculation 11 2" xfId="4321" xr:uid="{00000000-0005-0000-0000-0000D3110000}"/>
    <cellStyle name="Calculation 11 2 2" xfId="4322" xr:uid="{00000000-0005-0000-0000-0000D4110000}"/>
    <cellStyle name="Calculation 11 2 3" xfId="4323" xr:uid="{00000000-0005-0000-0000-0000D5110000}"/>
    <cellStyle name="Calculation 11 3" xfId="4324" xr:uid="{00000000-0005-0000-0000-0000D6110000}"/>
    <cellStyle name="Calculation 11 3 2" xfId="4325" xr:uid="{00000000-0005-0000-0000-0000D7110000}"/>
    <cellStyle name="Calculation 11 3 3" xfId="4326" xr:uid="{00000000-0005-0000-0000-0000D8110000}"/>
    <cellStyle name="Calculation 11 4" xfId="4327" xr:uid="{00000000-0005-0000-0000-0000D9110000}"/>
    <cellStyle name="Calculation 11 5" xfId="4328" xr:uid="{00000000-0005-0000-0000-0000DA110000}"/>
    <cellStyle name="Calculation 11 6" xfId="4329" xr:uid="{00000000-0005-0000-0000-0000DB110000}"/>
    <cellStyle name="Calculation 12" xfId="4330" xr:uid="{00000000-0005-0000-0000-0000DC110000}"/>
    <cellStyle name="Calculation 12 2" xfId="4331" xr:uid="{00000000-0005-0000-0000-0000DD110000}"/>
    <cellStyle name="Calculation 12 2 2" xfId="4332" xr:uid="{00000000-0005-0000-0000-0000DE110000}"/>
    <cellStyle name="Calculation 12 2 3" xfId="4333" xr:uid="{00000000-0005-0000-0000-0000DF110000}"/>
    <cellStyle name="Calculation 12 3" xfId="4334" xr:uid="{00000000-0005-0000-0000-0000E0110000}"/>
    <cellStyle name="Calculation 12 3 2" xfId="4335" xr:uid="{00000000-0005-0000-0000-0000E1110000}"/>
    <cellStyle name="Calculation 12 3 3" xfId="4336" xr:uid="{00000000-0005-0000-0000-0000E2110000}"/>
    <cellStyle name="Calculation 12 4" xfId="4337" xr:uid="{00000000-0005-0000-0000-0000E3110000}"/>
    <cellStyle name="Calculation 12 5" xfId="4338" xr:uid="{00000000-0005-0000-0000-0000E4110000}"/>
    <cellStyle name="Calculation 12 6" xfId="4339" xr:uid="{00000000-0005-0000-0000-0000E5110000}"/>
    <cellStyle name="Calculation 13" xfId="4340" xr:uid="{00000000-0005-0000-0000-0000E6110000}"/>
    <cellStyle name="Calculation 13 2" xfId="4341" xr:uid="{00000000-0005-0000-0000-0000E7110000}"/>
    <cellStyle name="Calculation 13 3" xfId="4342" xr:uid="{00000000-0005-0000-0000-0000E8110000}"/>
    <cellStyle name="Calculation 14" xfId="4343" xr:uid="{00000000-0005-0000-0000-0000E9110000}"/>
    <cellStyle name="Calculation 14 2" xfId="4344" xr:uid="{00000000-0005-0000-0000-0000EA110000}"/>
    <cellStyle name="Calculation 14 3" xfId="4345" xr:uid="{00000000-0005-0000-0000-0000EB110000}"/>
    <cellStyle name="Calculation 15" xfId="4346" xr:uid="{00000000-0005-0000-0000-0000EC110000}"/>
    <cellStyle name="Calculation 16" xfId="4347" xr:uid="{00000000-0005-0000-0000-0000ED110000}"/>
    <cellStyle name="Calculation 17" xfId="4348" xr:uid="{00000000-0005-0000-0000-0000EE110000}"/>
    <cellStyle name="Calculation 18" xfId="4349" xr:uid="{00000000-0005-0000-0000-0000EF110000}"/>
    <cellStyle name="Calculation 2" xfId="4350" xr:uid="{00000000-0005-0000-0000-0000F0110000}"/>
    <cellStyle name="Calculation 2 10" xfId="4351" xr:uid="{00000000-0005-0000-0000-0000F1110000}"/>
    <cellStyle name="Calculation 2 10 2" xfId="4352" xr:uid="{00000000-0005-0000-0000-0000F2110000}"/>
    <cellStyle name="Calculation 2 10 2 2" xfId="4353" xr:uid="{00000000-0005-0000-0000-0000F3110000}"/>
    <cellStyle name="Calculation 2 10 2 3" xfId="4354" xr:uid="{00000000-0005-0000-0000-0000F4110000}"/>
    <cellStyle name="Calculation 2 10 3" xfId="4355" xr:uid="{00000000-0005-0000-0000-0000F5110000}"/>
    <cellStyle name="Calculation 2 10 3 2" xfId="4356" xr:uid="{00000000-0005-0000-0000-0000F6110000}"/>
    <cellStyle name="Calculation 2 10 3 3" xfId="4357" xr:uid="{00000000-0005-0000-0000-0000F7110000}"/>
    <cellStyle name="Calculation 2 10 4" xfId="4358" xr:uid="{00000000-0005-0000-0000-0000F8110000}"/>
    <cellStyle name="Calculation 2 10 5" xfId="4359" xr:uid="{00000000-0005-0000-0000-0000F9110000}"/>
    <cellStyle name="Calculation 2 10 6" xfId="4360" xr:uid="{00000000-0005-0000-0000-0000FA110000}"/>
    <cellStyle name="Calculation 2 11" xfId="4361" xr:uid="{00000000-0005-0000-0000-0000FB110000}"/>
    <cellStyle name="Calculation 2 11 2" xfId="4362" xr:uid="{00000000-0005-0000-0000-0000FC110000}"/>
    <cellStyle name="Calculation 2 11 3" xfId="4363" xr:uid="{00000000-0005-0000-0000-0000FD110000}"/>
    <cellStyle name="Calculation 2 12" xfId="4364" xr:uid="{00000000-0005-0000-0000-0000FE110000}"/>
    <cellStyle name="Calculation 2 12 2" xfId="4365" xr:uid="{00000000-0005-0000-0000-0000FF110000}"/>
    <cellStyle name="Calculation 2 12 3" xfId="4366" xr:uid="{00000000-0005-0000-0000-000000120000}"/>
    <cellStyle name="Calculation 2 13" xfId="4367" xr:uid="{00000000-0005-0000-0000-000001120000}"/>
    <cellStyle name="Calculation 2 14" xfId="4368" xr:uid="{00000000-0005-0000-0000-000002120000}"/>
    <cellStyle name="Calculation 2 15" xfId="4369" xr:uid="{00000000-0005-0000-0000-000003120000}"/>
    <cellStyle name="Calculation 2 2" xfId="4370" xr:uid="{00000000-0005-0000-0000-000004120000}"/>
    <cellStyle name="Calculation 2 2 10" xfId="4371" xr:uid="{00000000-0005-0000-0000-000005120000}"/>
    <cellStyle name="Calculation 2 2 2" xfId="4372" xr:uid="{00000000-0005-0000-0000-000006120000}"/>
    <cellStyle name="Calculation 2 2 2 2" xfId="4373" xr:uid="{00000000-0005-0000-0000-000007120000}"/>
    <cellStyle name="Calculation 2 2 2 3" xfId="4374" xr:uid="{00000000-0005-0000-0000-000008120000}"/>
    <cellStyle name="Calculation 2 2 3" xfId="4375" xr:uid="{00000000-0005-0000-0000-000009120000}"/>
    <cellStyle name="Calculation 2 2 3 2" xfId="4376" xr:uid="{00000000-0005-0000-0000-00000A120000}"/>
    <cellStyle name="Calculation 2 2 3 3" xfId="4377" xr:uid="{00000000-0005-0000-0000-00000B120000}"/>
    <cellStyle name="Calculation 2 2 4" xfId="4378" xr:uid="{00000000-0005-0000-0000-00000C120000}"/>
    <cellStyle name="Calculation 2 2 5" xfId="4379" xr:uid="{00000000-0005-0000-0000-00000D120000}"/>
    <cellStyle name="Calculation 2 2 6" xfId="4380" xr:uid="{00000000-0005-0000-0000-00000E120000}"/>
    <cellStyle name="Calculation 2 2 7" xfId="4381" xr:uid="{00000000-0005-0000-0000-00000F120000}"/>
    <cellStyle name="Calculation 2 2 8" xfId="4382" xr:uid="{00000000-0005-0000-0000-000010120000}"/>
    <cellStyle name="Calculation 2 2 9" xfId="4383" xr:uid="{00000000-0005-0000-0000-000011120000}"/>
    <cellStyle name="Calculation 2 3" xfId="4384" xr:uid="{00000000-0005-0000-0000-000012120000}"/>
    <cellStyle name="Calculation 2 3 10" xfId="4385" xr:uid="{00000000-0005-0000-0000-000013120000}"/>
    <cellStyle name="Calculation 2 3 2" xfId="4386" xr:uid="{00000000-0005-0000-0000-000014120000}"/>
    <cellStyle name="Calculation 2 3 2 2" xfId="4387" xr:uid="{00000000-0005-0000-0000-000015120000}"/>
    <cellStyle name="Calculation 2 3 2 3" xfId="4388" xr:uid="{00000000-0005-0000-0000-000016120000}"/>
    <cellStyle name="Calculation 2 3 3" xfId="4389" xr:uid="{00000000-0005-0000-0000-000017120000}"/>
    <cellStyle name="Calculation 2 3 3 2" xfId="4390" xr:uid="{00000000-0005-0000-0000-000018120000}"/>
    <cellStyle name="Calculation 2 3 3 3" xfId="4391" xr:uid="{00000000-0005-0000-0000-000019120000}"/>
    <cellStyle name="Calculation 2 3 4" xfId="4392" xr:uid="{00000000-0005-0000-0000-00001A120000}"/>
    <cellStyle name="Calculation 2 3 5" xfId="4393" xr:uid="{00000000-0005-0000-0000-00001B120000}"/>
    <cellStyle name="Calculation 2 3 6" xfId="4394" xr:uid="{00000000-0005-0000-0000-00001C120000}"/>
    <cellStyle name="Calculation 2 3 7" xfId="4395" xr:uid="{00000000-0005-0000-0000-00001D120000}"/>
    <cellStyle name="Calculation 2 3 8" xfId="4396" xr:uid="{00000000-0005-0000-0000-00001E120000}"/>
    <cellStyle name="Calculation 2 3 9" xfId="4397" xr:uid="{00000000-0005-0000-0000-00001F120000}"/>
    <cellStyle name="Calculation 2 4" xfId="4398" xr:uid="{00000000-0005-0000-0000-000020120000}"/>
    <cellStyle name="Calculation 2 4 2" xfId="4399" xr:uid="{00000000-0005-0000-0000-000021120000}"/>
    <cellStyle name="Calculation 2 4 2 2" xfId="4400" xr:uid="{00000000-0005-0000-0000-000022120000}"/>
    <cellStyle name="Calculation 2 4 2 3" xfId="4401" xr:uid="{00000000-0005-0000-0000-000023120000}"/>
    <cellStyle name="Calculation 2 4 3" xfId="4402" xr:uid="{00000000-0005-0000-0000-000024120000}"/>
    <cellStyle name="Calculation 2 4 3 2" xfId="4403" xr:uid="{00000000-0005-0000-0000-000025120000}"/>
    <cellStyle name="Calculation 2 4 3 3" xfId="4404" xr:uid="{00000000-0005-0000-0000-000026120000}"/>
    <cellStyle name="Calculation 2 4 4" xfId="4405" xr:uid="{00000000-0005-0000-0000-000027120000}"/>
    <cellStyle name="Calculation 2 4 5" xfId="4406" xr:uid="{00000000-0005-0000-0000-000028120000}"/>
    <cellStyle name="Calculation 2 4 6" xfId="4407" xr:uid="{00000000-0005-0000-0000-000029120000}"/>
    <cellStyle name="Calculation 2 5" xfId="4408" xr:uid="{00000000-0005-0000-0000-00002A120000}"/>
    <cellStyle name="Calculation 2 5 2" xfId="4409" xr:uid="{00000000-0005-0000-0000-00002B120000}"/>
    <cellStyle name="Calculation 2 5 2 2" xfId="4410" xr:uid="{00000000-0005-0000-0000-00002C120000}"/>
    <cellStyle name="Calculation 2 5 2 3" xfId="4411" xr:uid="{00000000-0005-0000-0000-00002D120000}"/>
    <cellStyle name="Calculation 2 5 3" xfId="4412" xr:uid="{00000000-0005-0000-0000-00002E120000}"/>
    <cellStyle name="Calculation 2 5 3 2" xfId="4413" xr:uid="{00000000-0005-0000-0000-00002F120000}"/>
    <cellStyle name="Calculation 2 5 3 3" xfId="4414" xr:uid="{00000000-0005-0000-0000-000030120000}"/>
    <cellStyle name="Calculation 2 5 4" xfId="4415" xr:uid="{00000000-0005-0000-0000-000031120000}"/>
    <cellStyle name="Calculation 2 5 5" xfId="4416" xr:uid="{00000000-0005-0000-0000-000032120000}"/>
    <cellStyle name="Calculation 2 5 6" xfId="4417" xr:uid="{00000000-0005-0000-0000-000033120000}"/>
    <cellStyle name="Calculation 2 6" xfId="4418" xr:uid="{00000000-0005-0000-0000-000034120000}"/>
    <cellStyle name="Calculation 2 6 2" xfId="4419" xr:uid="{00000000-0005-0000-0000-000035120000}"/>
    <cellStyle name="Calculation 2 6 2 2" xfId="4420" xr:uid="{00000000-0005-0000-0000-000036120000}"/>
    <cellStyle name="Calculation 2 6 2 3" xfId="4421" xr:uid="{00000000-0005-0000-0000-000037120000}"/>
    <cellStyle name="Calculation 2 6 3" xfId="4422" xr:uid="{00000000-0005-0000-0000-000038120000}"/>
    <cellStyle name="Calculation 2 6 3 2" xfId="4423" xr:uid="{00000000-0005-0000-0000-000039120000}"/>
    <cellStyle name="Calculation 2 6 3 3" xfId="4424" xr:uid="{00000000-0005-0000-0000-00003A120000}"/>
    <cellStyle name="Calculation 2 6 4" xfId="4425" xr:uid="{00000000-0005-0000-0000-00003B120000}"/>
    <cellStyle name="Calculation 2 6 5" xfId="4426" xr:uid="{00000000-0005-0000-0000-00003C120000}"/>
    <cellStyle name="Calculation 2 6 6" xfId="4427" xr:uid="{00000000-0005-0000-0000-00003D120000}"/>
    <cellStyle name="Calculation 2 7" xfId="4428" xr:uid="{00000000-0005-0000-0000-00003E120000}"/>
    <cellStyle name="Calculation 2 7 2" xfId="4429" xr:uid="{00000000-0005-0000-0000-00003F120000}"/>
    <cellStyle name="Calculation 2 7 2 2" xfId="4430" xr:uid="{00000000-0005-0000-0000-000040120000}"/>
    <cellStyle name="Calculation 2 7 2 3" xfId="4431" xr:uid="{00000000-0005-0000-0000-000041120000}"/>
    <cellStyle name="Calculation 2 7 3" xfId="4432" xr:uid="{00000000-0005-0000-0000-000042120000}"/>
    <cellStyle name="Calculation 2 7 3 2" xfId="4433" xr:uid="{00000000-0005-0000-0000-000043120000}"/>
    <cellStyle name="Calculation 2 7 3 3" xfId="4434" xr:uid="{00000000-0005-0000-0000-000044120000}"/>
    <cellStyle name="Calculation 2 7 4" xfId="4435" xr:uid="{00000000-0005-0000-0000-000045120000}"/>
    <cellStyle name="Calculation 2 7 5" xfId="4436" xr:uid="{00000000-0005-0000-0000-000046120000}"/>
    <cellStyle name="Calculation 2 7 6" xfId="4437" xr:uid="{00000000-0005-0000-0000-000047120000}"/>
    <cellStyle name="Calculation 2 8" xfId="4438" xr:uid="{00000000-0005-0000-0000-000048120000}"/>
    <cellStyle name="Calculation 2 8 2" xfId="4439" xr:uid="{00000000-0005-0000-0000-000049120000}"/>
    <cellStyle name="Calculation 2 8 2 2" xfId="4440" xr:uid="{00000000-0005-0000-0000-00004A120000}"/>
    <cellStyle name="Calculation 2 8 2 3" xfId="4441" xr:uid="{00000000-0005-0000-0000-00004B120000}"/>
    <cellStyle name="Calculation 2 8 3" xfId="4442" xr:uid="{00000000-0005-0000-0000-00004C120000}"/>
    <cellStyle name="Calculation 2 8 3 2" xfId="4443" xr:uid="{00000000-0005-0000-0000-00004D120000}"/>
    <cellStyle name="Calculation 2 8 3 3" xfId="4444" xr:uid="{00000000-0005-0000-0000-00004E120000}"/>
    <cellStyle name="Calculation 2 8 4" xfId="4445" xr:uid="{00000000-0005-0000-0000-00004F120000}"/>
    <cellStyle name="Calculation 2 8 5" xfId="4446" xr:uid="{00000000-0005-0000-0000-000050120000}"/>
    <cellStyle name="Calculation 2 8 6" xfId="4447" xr:uid="{00000000-0005-0000-0000-000051120000}"/>
    <cellStyle name="Calculation 2 9" xfId="4448" xr:uid="{00000000-0005-0000-0000-000052120000}"/>
    <cellStyle name="Calculation 2 9 2" xfId="4449" xr:uid="{00000000-0005-0000-0000-000053120000}"/>
    <cellStyle name="Calculation 2 9 2 2" xfId="4450" xr:uid="{00000000-0005-0000-0000-000054120000}"/>
    <cellStyle name="Calculation 2 9 2 3" xfId="4451" xr:uid="{00000000-0005-0000-0000-000055120000}"/>
    <cellStyle name="Calculation 2 9 3" xfId="4452" xr:uid="{00000000-0005-0000-0000-000056120000}"/>
    <cellStyle name="Calculation 2 9 3 2" xfId="4453" xr:uid="{00000000-0005-0000-0000-000057120000}"/>
    <cellStyle name="Calculation 2 9 3 3" xfId="4454" xr:uid="{00000000-0005-0000-0000-000058120000}"/>
    <cellStyle name="Calculation 2 9 4" xfId="4455" xr:uid="{00000000-0005-0000-0000-000059120000}"/>
    <cellStyle name="Calculation 2 9 5" xfId="4456" xr:uid="{00000000-0005-0000-0000-00005A120000}"/>
    <cellStyle name="Calculation 2 9 6" xfId="4457" xr:uid="{00000000-0005-0000-0000-00005B120000}"/>
    <cellStyle name="Calculation 2_5.Weekly" xfId="4458" xr:uid="{00000000-0005-0000-0000-00005C120000}"/>
    <cellStyle name="Calculation 3" xfId="4459" xr:uid="{00000000-0005-0000-0000-00005D120000}"/>
    <cellStyle name="Calculation 3 10" xfId="4460" xr:uid="{00000000-0005-0000-0000-00005E120000}"/>
    <cellStyle name="Calculation 3 10 2" xfId="4461" xr:uid="{00000000-0005-0000-0000-00005F120000}"/>
    <cellStyle name="Calculation 3 10 2 2" xfId="4462" xr:uid="{00000000-0005-0000-0000-000060120000}"/>
    <cellStyle name="Calculation 3 10 2 3" xfId="4463" xr:uid="{00000000-0005-0000-0000-000061120000}"/>
    <cellStyle name="Calculation 3 10 3" xfId="4464" xr:uid="{00000000-0005-0000-0000-000062120000}"/>
    <cellStyle name="Calculation 3 10 3 2" xfId="4465" xr:uid="{00000000-0005-0000-0000-000063120000}"/>
    <cellStyle name="Calculation 3 10 3 3" xfId="4466" xr:uid="{00000000-0005-0000-0000-000064120000}"/>
    <cellStyle name="Calculation 3 10 4" xfId="4467" xr:uid="{00000000-0005-0000-0000-000065120000}"/>
    <cellStyle name="Calculation 3 10 5" xfId="4468" xr:uid="{00000000-0005-0000-0000-000066120000}"/>
    <cellStyle name="Calculation 3 10 6" xfId="4469" xr:uid="{00000000-0005-0000-0000-000067120000}"/>
    <cellStyle name="Calculation 3 11" xfId="4470" xr:uid="{00000000-0005-0000-0000-000068120000}"/>
    <cellStyle name="Calculation 3 11 2" xfId="4471" xr:uid="{00000000-0005-0000-0000-000069120000}"/>
    <cellStyle name="Calculation 3 11 3" xfId="4472" xr:uid="{00000000-0005-0000-0000-00006A120000}"/>
    <cellStyle name="Calculation 3 12" xfId="4473" xr:uid="{00000000-0005-0000-0000-00006B120000}"/>
    <cellStyle name="Calculation 3 12 2" xfId="4474" xr:uid="{00000000-0005-0000-0000-00006C120000}"/>
    <cellStyle name="Calculation 3 12 3" xfId="4475" xr:uid="{00000000-0005-0000-0000-00006D120000}"/>
    <cellStyle name="Calculation 3 13" xfId="4476" xr:uid="{00000000-0005-0000-0000-00006E120000}"/>
    <cellStyle name="Calculation 3 14" xfId="4477" xr:uid="{00000000-0005-0000-0000-00006F120000}"/>
    <cellStyle name="Calculation 3 15" xfId="4478" xr:uid="{00000000-0005-0000-0000-000070120000}"/>
    <cellStyle name="Calculation 3 2" xfId="4479" xr:uid="{00000000-0005-0000-0000-000071120000}"/>
    <cellStyle name="Calculation 3 2 2" xfId="4480" xr:uid="{00000000-0005-0000-0000-000072120000}"/>
    <cellStyle name="Calculation 3 2 2 2" xfId="4481" xr:uid="{00000000-0005-0000-0000-000073120000}"/>
    <cellStyle name="Calculation 3 2 2 3" xfId="4482" xr:uid="{00000000-0005-0000-0000-000074120000}"/>
    <cellStyle name="Calculation 3 2 3" xfId="4483" xr:uid="{00000000-0005-0000-0000-000075120000}"/>
    <cellStyle name="Calculation 3 2 3 2" xfId="4484" xr:uid="{00000000-0005-0000-0000-000076120000}"/>
    <cellStyle name="Calculation 3 2 3 3" xfId="4485" xr:uid="{00000000-0005-0000-0000-000077120000}"/>
    <cellStyle name="Calculation 3 2 4" xfId="4486" xr:uid="{00000000-0005-0000-0000-000078120000}"/>
    <cellStyle name="Calculation 3 2 5" xfId="4487" xr:uid="{00000000-0005-0000-0000-000079120000}"/>
    <cellStyle name="Calculation 3 2 6" xfId="4488" xr:uid="{00000000-0005-0000-0000-00007A120000}"/>
    <cellStyle name="Calculation 3 3" xfId="4489" xr:uid="{00000000-0005-0000-0000-00007B120000}"/>
    <cellStyle name="Calculation 3 3 2" xfId="4490" xr:uid="{00000000-0005-0000-0000-00007C120000}"/>
    <cellStyle name="Calculation 3 3 2 2" xfId="4491" xr:uid="{00000000-0005-0000-0000-00007D120000}"/>
    <cellStyle name="Calculation 3 3 2 3" xfId="4492" xr:uid="{00000000-0005-0000-0000-00007E120000}"/>
    <cellStyle name="Calculation 3 3 3" xfId="4493" xr:uid="{00000000-0005-0000-0000-00007F120000}"/>
    <cellStyle name="Calculation 3 3 3 2" xfId="4494" xr:uid="{00000000-0005-0000-0000-000080120000}"/>
    <cellStyle name="Calculation 3 3 3 3" xfId="4495" xr:uid="{00000000-0005-0000-0000-000081120000}"/>
    <cellStyle name="Calculation 3 3 4" xfId="4496" xr:uid="{00000000-0005-0000-0000-000082120000}"/>
    <cellStyle name="Calculation 3 3 5" xfId="4497" xr:uid="{00000000-0005-0000-0000-000083120000}"/>
    <cellStyle name="Calculation 3 3 6" xfId="4498" xr:uid="{00000000-0005-0000-0000-000084120000}"/>
    <cellStyle name="Calculation 3 4" xfId="4499" xr:uid="{00000000-0005-0000-0000-000085120000}"/>
    <cellStyle name="Calculation 3 4 2" xfId="4500" xr:uid="{00000000-0005-0000-0000-000086120000}"/>
    <cellStyle name="Calculation 3 4 2 2" xfId="4501" xr:uid="{00000000-0005-0000-0000-000087120000}"/>
    <cellStyle name="Calculation 3 4 2 3" xfId="4502" xr:uid="{00000000-0005-0000-0000-000088120000}"/>
    <cellStyle name="Calculation 3 4 3" xfId="4503" xr:uid="{00000000-0005-0000-0000-000089120000}"/>
    <cellStyle name="Calculation 3 4 3 2" xfId="4504" xr:uid="{00000000-0005-0000-0000-00008A120000}"/>
    <cellStyle name="Calculation 3 4 3 3" xfId="4505" xr:uid="{00000000-0005-0000-0000-00008B120000}"/>
    <cellStyle name="Calculation 3 4 4" xfId="4506" xr:uid="{00000000-0005-0000-0000-00008C120000}"/>
    <cellStyle name="Calculation 3 4 5" xfId="4507" xr:uid="{00000000-0005-0000-0000-00008D120000}"/>
    <cellStyle name="Calculation 3 4 6" xfId="4508" xr:uid="{00000000-0005-0000-0000-00008E120000}"/>
    <cellStyle name="Calculation 3 5" xfId="4509" xr:uid="{00000000-0005-0000-0000-00008F120000}"/>
    <cellStyle name="Calculation 3 5 2" xfId="4510" xr:uid="{00000000-0005-0000-0000-000090120000}"/>
    <cellStyle name="Calculation 3 5 2 2" xfId="4511" xr:uid="{00000000-0005-0000-0000-000091120000}"/>
    <cellStyle name="Calculation 3 5 2 3" xfId="4512" xr:uid="{00000000-0005-0000-0000-000092120000}"/>
    <cellStyle name="Calculation 3 5 3" xfId="4513" xr:uid="{00000000-0005-0000-0000-000093120000}"/>
    <cellStyle name="Calculation 3 5 3 2" xfId="4514" xr:uid="{00000000-0005-0000-0000-000094120000}"/>
    <cellStyle name="Calculation 3 5 3 3" xfId="4515" xr:uid="{00000000-0005-0000-0000-000095120000}"/>
    <cellStyle name="Calculation 3 5 4" xfId="4516" xr:uid="{00000000-0005-0000-0000-000096120000}"/>
    <cellStyle name="Calculation 3 5 5" xfId="4517" xr:uid="{00000000-0005-0000-0000-000097120000}"/>
    <cellStyle name="Calculation 3 5 6" xfId="4518" xr:uid="{00000000-0005-0000-0000-000098120000}"/>
    <cellStyle name="Calculation 3 6" xfId="4519" xr:uid="{00000000-0005-0000-0000-000099120000}"/>
    <cellStyle name="Calculation 3 6 2" xfId="4520" xr:uid="{00000000-0005-0000-0000-00009A120000}"/>
    <cellStyle name="Calculation 3 6 2 2" xfId="4521" xr:uid="{00000000-0005-0000-0000-00009B120000}"/>
    <cellStyle name="Calculation 3 6 2 3" xfId="4522" xr:uid="{00000000-0005-0000-0000-00009C120000}"/>
    <cellStyle name="Calculation 3 6 3" xfId="4523" xr:uid="{00000000-0005-0000-0000-00009D120000}"/>
    <cellStyle name="Calculation 3 6 3 2" xfId="4524" xr:uid="{00000000-0005-0000-0000-00009E120000}"/>
    <cellStyle name="Calculation 3 6 3 3" xfId="4525" xr:uid="{00000000-0005-0000-0000-00009F120000}"/>
    <cellStyle name="Calculation 3 6 4" xfId="4526" xr:uid="{00000000-0005-0000-0000-0000A0120000}"/>
    <cellStyle name="Calculation 3 6 5" xfId="4527" xr:uid="{00000000-0005-0000-0000-0000A1120000}"/>
    <cellStyle name="Calculation 3 6 6" xfId="4528" xr:uid="{00000000-0005-0000-0000-0000A2120000}"/>
    <cellStyle name="Calculation 3 7" xfId="4529" xr:uid="{00000000-0005-0000-0000-0000A3120000}"/>
    <cellStyle name="Calculation 3 7 2" xfId="4530" xr:uid="{00000000-0005-0000-0000-0000A4120000}"/>
    <cellStyle name="Calculation 3 7 2 2" xfId="4531" xr:uid="{00000000-0005-0000-0000-0000A5120000}"/>
    <cellStyle name="Calculation 3 7 2 3" xfId="4532" xr:uid="{00000000-0005-0000-0000-0000A6120000}"/>
    <cellStyle name="Calculation 3 7 3" xfId="4533" xr:uid="{00000000-0005-0000-0000-0000A7120000}"/>
    <cellStyle name="Calculation 3 7 3 2" xfId="4534" xr:uid="{00000000-0005-0000-0000-0000A8120000}"/>
    <cellStyle name="Calculation 3 7 3 3" xfId="4535" xr:uid="{00000000-0005-0000-0000-0000A9120000}"/>
    <cellStyle name="Calculation 3 7 4" xfId="4536" xr:uid="{00000000-0005-0000-0000-0000AA120000}"/>
    <cellStyle name="Calculation 3 7 5" xfId="4537" xr:uid="{00000000-0005-0000-0000-0000AB120000}"/>
    <cellStyle name="Calculation 3 7 6" xfId="4538" xr:uid="{00000000-0005-0000-0000-0000AC120000}"/>
    <cellStyle name="Calculation 3 8" xfId="4539" xr:uid="{00000000-0005-0000-0000-0000AD120000}"/>
    <cellStyle name="Calculation 3 8 2" xfId="4540" xr:uid="{00000000-0005-0000-0000-0000AE120000}"/>
    <cellStyle name="Calculation 3 8 2 2" xfId="4541" xr:uid="{00000000-0005-0000-0000-0000AF120000}"/>
    <cellStyle name="Calculation 3 8 2 3" xfId="4542" xr:uid="{00000000-0005-0000-0000-0000B0120000}"/>
    <cellStyle name="Calculation 3 8 3" xfId="4543" xr:uid="{00000000-0005-0000-0000-0000B1120000}"/>
    <cellStyle name="Calculation 3 8 3 2" xfId="4544" xr:uid="{00000000-0005-0000-0000-0000B2120000}"/>
    <cellStyle name="Calculation 3 8 3 3" xfId="4545" xr:uid="{00000000-0005-0000-0000-0000B3120000}"/>
    <cellStyle name="Calculation 3 8 4" xfId="4546" xr:uid="{00000000-0005-0000-0000-0000B4120000}"/>
    <cellStyle name="Calculation 3 8 5" xfId="4547" xr:uid="{00000000-0005-0000-0000-0000B5120000}"/>
    <cellStyle name="Calculation 3 8 6" xfId="4548" xr:uid="{00000000-0005-0000-0000-0000B6120000}"/>
    <cellStyle name="Calculation 3 9" xfId="4549" xr:uid="{00000000-0005-0000-0000-0000B7120000}"/>
    <cellStyle name="Calculation 3 9 2" xfId="4550" xr:uid="{00000000-0005-0000-0000-0000B8120000}"/>
    <cellStyle name="Calculation 3 9 2 2" xfId="4551" xr:uid="{00000000-0005-0000-0000-0000B9120000}"/>
    <cellStyle name="Calculation 3 9 2 3" xfId="4552" xr:uid="{00000000-0005-0000-0000-0000BA120000}"/>
    <cellStyle name="Calculation 3 9 3" xfId="4553" xr:uid="{00000000-0005-0000-0000-0000BB120000}"/>
    <cellStyle name="Calculation 3 9 3 2" xfId="4554" xr:uid="{00000000-0005-0000-0000-0000BC120000}"/>
    <cellStyle name="Calculation 3 9 3 3" xfId="4555" xr:uid="{00000000-0005-0000-0000-0000BD120000}"/>
    <cellStyle name="Calculation 3 9 4" xfId="4556" xr:uid="{00000000-0005-0000-0000-0000BE120000}"/>
    <cellStyle name="Calculation 3 9 5" xfId="4557" xr:uid="{00000000-0005-0000-0000-0000BF120000}"/>
    <cellStyle name="Calculation 3 9 6" xfId="4558" xr:uid="{00000000-0005-0000-0000-0000C0120000}"/>
    <cellStyle name="Calculation 3_5.Weekly" xfId="4559" xr:uid="{00000000-0005-0000-0000-0000C1120000}"/>
    <cellStyle name="Calculation 4" xfId="4560" xr:uid="{00000000-0005-0000-0000-0000C2120000}"/>
    <cellStyle name="Calculation 4 10" xfId="4561" xr:uid="{00000000-0005-0000-0000-0000C3120000}"/>
    <cellStyle name="Calculation 4 2" xfId="4562" xr:uid="{00000000-0005-0000-0000-0000C4120000}"/>
    <cellStyle name="Calculation 4 2 2" xfId="4563" xr:uid="{00000000-0005-0000-0000-0000C5120000}"/>
    <cellStyle name="Calculation 4 2 3" xfId="4564" xr:uid="{00000000-0005-0000-0000-0000C6120000}"/>
    <cellStyle name="Calculation 4 3" xfId="4565" xr:uid="{00000000-0005-0000-0000-0000C7120000}"/>
    <cellStyle name="Calculation 4 3 2" xfId="4566" xr:uid="{00000000-0005-0000-0000-0000C8120000}"/>
    <cellStyle name="Calculation 4 3 3" xfId="4567" xr:uid="{00000000-0005-0000-0000-0000C9120000}"/>
    <cellStyle name="Calculation 4 4" xfId="4568" xr:uid="{00000000-0005-0000-0000-0000CA120000}"/>
    <cellStyle name="Calculation 4 5" xfId="4569" xr:uid="{00000000-0005-0000-0000-0000CB120000}"/>
    <cellStyle name="Calculation 4 6" xfId="4570" xr:uid="{00000000-0005-0000-0000-0000CC120000}"/>
    <cellStyle name="Calculation 4 7" xfId="4571" xr:uid="{00000000-0005-0000-0000-0000CD120000}"/>
    <cellStyle name="Calculation 4 8" xfId="4572" xr:uid="{00000000-0005-0000-0000-0000CE120000}"/>
    <cellStyle name="Calculation 4 9" xfId="4573" xr:uid="{00000000-0005-0000-0000-0000CF120000}"/>
    <cellStyle name="Calculation 5" xfId="4574" xr:uid="{00000000-0005-0000-0000-0000D0120000}"/>
    <cellStyle name="Calculation 5 2" xfId="4575" xr:uid="{00000000-0005-0000-0000-0000D1120000}"/>
    <cellStyle name="Calculation 5 2 2" xfId="4576" xr:uid="{00000000-0005-0000-0000-0000D2120000}"/>
    <cellStyle name="Calculation 5 2 3" xfId="4577" xr:uid="{00000000-0005-0000-0000-0000D3120000}"/>
    <cellStyle name="Calculation 5 3" xfId="4578" xr:uid="{00000000-0005-0000-0000-0000D4120000}"/>
    <cellStyle name="Calculation 5 3 2" xfId="4579" xr:uid="{00000000-0005-0000-0000-0000D5120000}"/>
    <cellStyle name="Calculation 5 3 3" xfId="4580" xr:uid="{00000000-0005-0000-0000-0000D6120000}"/>
    <cellStyle name="Calculation 5 4" xfId="4581" xr:uid="{00000000-0005-0000-0000-0000D7120000}"/>
    <cellStyle name="Calculation 5 5" xfId="4582" xr:uid="{00000000-0005-0000-0000-0000D8120000}"/>
    <cellStyle name="Calculation 5 6" xfId="4583" xr:uid="{00000000-0005-0000-0000-0000D9120000}"/>
    <cellStyle name="Calculation 6" xfId="4584" xr:uid="{00000000-0005-0000-0000-0000DA120000}"/>
    <cellStyle name="Calculation 6 2" xfId="4585" xr:uid="{00000000-0005-0000-0000-0000DB120000}"/>
    <cellStyle name="Calculation 6 2 2" xfId="4586" xr:uid="{00000000-0005-0000-0000-0000DC120000}"/>
    <cellStyle name="Calculation 6 2 3" xfId="4587" xr:uid="{00000000-0005-0000-0000-0000DD120000}"/>
    <cellStyle name="Calculation 6 3" xfId="4588" xr:uid="{00000000-0005-0000-0000-0000DE120000}"/>
    <cellStyle name="Calculation 6 3 2" xfId="4589" xr:uid="{00000000-0005-0000-0000-0000DF120000}"/>
    <cellStyle name="Calculation 6 3 3" xfId="4590" xr:uid="{00000000-0005-0000-0000-0000E0120000}"/>
    <cellStyle name="Calculation 6 4" xfId="4591" xr:uid="{00000000-0005-0000-0000-0000E1120000}"/>
    <cellStyle name="Calculation 6 5" xfId="4592" xr:uid="{00000000-0005-0000-0000-0000E2120000}"/>
    <cellStyle name="Calculation 6 6" xfId="4593" xr:uid="{00000000-0005-0000-0000-0000E3120000}"/>
    <cellStyle name="Calculation 7" xfId="4594" xr:uid="{00000000-0005-0000-0000-0000E4120000}"/>
    <cellStyle name="Calculation 7 2" xfId="4595" xr:uid="{00000000-0005-0000-0000-0000E5120000}"/>
    <cellStyle name="Calculation 7 2 2" xfId="4596" xr:uid="{00000000-0005-0000-0000-0000E6120000}"/>
    <cellStyle name="Calculation 7 2 3" xfId="4597" xr:uid="{00000000-0005-0000-0000-0000E7120000}"/>
    <cellStyle name="Calculation 7 3" xfId="4598" xr:uid="{00000000-0005-0000-0000-0000E8120000}"/>
    <cellStyle name="Calculation 7 3 2" xfId="4599" xr:uid="{00000000-0005-0000-0000-0000E9120000}"/>
    <cellStyle name="Calculation 7 3 3" xfId="4600" xr:uid="{00000000-0005-0000-0000-0000EA120000}"/>
    <cellStyle name="Calculation 7 4" xfId="4601" xr:uid="{00000000-0005-0000-0000-0000EB120000}"/>
    <cellStyle name="Calculation 7 5" xfId="4602" xr:uid="{00000000-0005-0000-0000-0000EC120000}"/>
    <cellStyle name="Calculation 7 6" xfId="4603" xr:uid="{00000000-0005-0000-0000-0000ED120000}"/>
    <cellStyle name="Calculation 8" xfId="4604" xr:uid="{00000000-0005-0000-0000-0000EE120000}"/>
    <cellStyle name="Calculation 8 2" xfId="4605" xr:uid="{00000000-0005-0000-0000-0000EF120000}"/>
    <cellStyle name="Calculation 8 2 2" xfId="4606" xr:uid="{00000000-0005-0000-0000-0000F0120000}"/>
    <cellStyle name="Calculation 8 2 3" xfId="4607" xr:uid="{00000000-0005-0000-0000-0000F1120000}"/>
    <cellStyle name="Calculation 8 3" xfId="4608" xr:uid="{00000000-0005-0000-0000-0000F2120000}"/>
    <cellStyle name="Calculation 8 3 2" xfId="4609" xr:uid="{00000000-0005-0000-0000-0000F3120000}"/>
    <cellStyle name="Calculation 8 3 3" xfId="4610" xr:uid="{00000000-0005-0000-0000-0000F4120000}"/>
    <cellStyle name="Calculation 8 4" xfId="4611" xr:uid="{00000000-0005-0000-0000-0000F5120000}"/>
    <cellStyle name="Calculation 8 5" xfId="4612" xr:uid="{00000000-0005-0000-0000-0000F6120000}"/>
    <cellStyle name="Calculation 8 6" xfId="4613" xr:uid="{00000000-0005-0000-0000-0000F7120000}"/>
    <cellStyle name="Calculation 9" xfId="4614" xr:uid="{00000000-0005-0000-0000-0000F8120000}"/>
    <cellStyle name="Calculation 9 2" xfId="4615" xr:uid="{00000000-0005-0000-0000-0000F9120000}"/>
    <cellStyle name="Calculation 9 2 2" xfId="4616" xr:uid="{00000000-0005-0000-0000-0000FA120000}"/>
    <cellStyle name="Calculation 9 2 3" xfId="4617" xr:uid="{00000000-0005-0000-0000-0000FB120000}"/>
    <cellStyle name="Calculation 9 3" xfId="4618" xr:uid="{00000000-0005-0000-0000-0000FC120000}"/>
    <cellStyle name="Calculation 9 3 2" xfId="4619" xr:uid="{00000000-0005-0000-0000-0000FD120000}"/>
    <cellStyle name="Calculation 9 3 3" xfId="4620" xr:uid="{00000000-0005-0000-0000-0000FE120000}"/>
    <cellStyle name="Calculation 9 4" xfId="4621" xr:uid="{00000000-0005-0000-0000-0000FF120000}"/>
    <cellStyle name="Calculation 9 5" xfId="4622" xr:uid="{00000000-0005-0000-0000-000000130000}"/>
    <cellStyle name="Calculation 9 6" xfId="4623" xr:uid="{00000000-0005-0000-0000-000001130000}"/>
    <cellStyle name="Cálculo 10" xfId="4624" xr:uid="{00000000-0005-0000-0000-000002130000}"/>
    <cellStyle name="Cálculo 10 10" xfId="4625" xr:uid="{00000000-0005-0000-0000-000003130000}"/>
    <cellStyle name="Cálculo 10 10 2" xfId="4626" xr:uid="{00000000-0005-0000-0000-000004130000}"/>
    <cellStyle name="Cálculo 10 10 2 2" xfId="4627" xr:uid="{00000000-0005-0000-0000-000005130000}"/>
    <cellStyle name="Cálculo 10 10 2 3" xfId="4628" xr:uid="{00000000-0005-0000-0000-000006130000}"/>
    <cellStyle name="Cálculo 10 10 3" xfId="4629" xr:uid="{00000000-0005-0000-0000-000007130000}"/>
    <cellStyle name="Cálculo 10 10 3 2" xfId="4630" xr:uid="{00000000-0005-0000-0000-000008130000}"/>
    <cellStyle name="Cálculo 10 10 3 3" xfId="4631" xr:uid="{00000000-0005-0000-0000-000009130000}"/>
    <cellStyle name="Cálculo 10 10 4" xfId="4632" xr:uid="{00000000-0005-0000-0000-00000A130000}"/>
    <cellStyle name="Cálculo 10 10 5" xfId="4633" xr:uid="{00000000-0005-0000-0000-00000B130000}"/>
    <cellStyle name="Cálculo 10 10 6" xfId="4634" xr:uid="{00000000-0005-0000-0000-00000C130000}"/>
    <cellStyle name="Cálculo 10 11" xfId="4635" xr:uid="{00000000-0005-0000-0000-00000D130000}"/>
    <cellStyle name="Cálculo 10 11 2" xfId="4636" xr:uid="{00000000-0005-0000-0000-00000E130000}"/>
    <cellStyle name="Cálculo 10 11 2 2" xfId="4637" xr:uid="{00000000-0005-0000-0000-00000F130000}"/>
    <cellStyle name="Cálculo 10 11 2 3" xfId="4638" xr:uid="{00000000-0005-0000-0000-000010130000}"/>
    <cellStyle name="Cálculo 10 11 3" xfId="4639" xr:uid="{00000000-0005-0000-0000-000011130000}"/>
    <cellStyle name="Cálculo 10 11 3 2" xfId="4640" xr:uid="{00000000-0005-0000-0000-000012130000}"/>
    <cellStyle name="Cálculo 10 11 3 3" xfId="4641" xr:uid="{00000000-0005-0000-0000-000013130000}"/>
    <cellStyle name="Cálculo 10 11 4" xfId="4642" xr:uid="{00000000-0005-0000-0000-000014130000}"/>
    <cellStyle name="Cálculo 10 11 5" xfId="4643" xr:uid="{00000000-0005-0000-0000-000015130000}"/>
    <cellStyle name="Cálculo 10 11 6" xfId="4644" xr:uid="{00000000-0005-0000-0000-000016130000}"/>
    <cellStyle name="Cálculo 10 12" xfId="4645" xr:uid="{00000000-0005-0000-0000-000017130000}"/>
    <cellStyle name="Cálculo 10 12 2" xfId="4646" xr:uid="{00000000-0005-0000-0000-000018130000}"/>
    <cellStyle name="Cálculo 10 12 3" xfId="4647" xr:uid="{00000000-0005-0000-0000-000019130000}"/>
    <cellStyle name="Cálculo 10 13" xfId="4648" xr:uid="{00000000-0005-0000-0000-00001A130000}"/>
    <cellStyle name="Cálculo 10 13 2" xfId="4649" xr:uid="{00000000-0005-0000-0000-00001B130000}"/>
    <cellStyle name="Cálculo 10 13 3" xfId="4650" xr:uid="{00000000-0005-0000-0000-00001C130000}"/>
    <cellStyle name="Cálculo 10 14" xfId="4651" xr:uid="{00000000-0005-0000-0000-00001D130000}"/>
    <cellStyle name="Cálculo 10 15" xfId="4652" xr:uid="{00000000-0005-0000-0000-00001E130000}"/>
    <cellStyle name="Cálculo 10 16" xfId="4653" xr:uid="{00000000-0005-0000-0000-00001F130000}"/>
    <cellStyle name="Cálculo 10 17" xfId="4654" xr:uid="{00000000-0005-0000-0000-000020130000}"/>
    <cellStyle name="Cálculo 10 2" xfId="4655" xr:uid="{00000000-0005-0000-0000-000021130000}"/>
    <cellStyle name="Cálculo 10 2 10" xfId="4656" xr:uid="{00000000-0005-0000-0000-000022130000}"/>
    <cellStyle name="Cálculo 10 2 10 2" xfId="4657" xr:uid="{00000000-0005-0000-0000-000023130000}"/>
    <cellStyle name="Cálculo 10 2 10 2 2" xfId="4658" xr:uid="{00000000-0005-0000-0000-000024130000}"/>
    <cellStyle name="Cálculo 10 2 10 2 3" xfId="4659" xr:uid="{00000000-0005-0000-0000-000025130000}"/>
    <cellStyle name="Cálculo 10 2 10 3" xfId="4660" xr:uid="{00000000-0005-0000-0000-000026130000}"/>
    <cellStyle name="Cálculo 10 2 10 3 2" xfId="4661" xr:uid="{00000000-0005-0000-0000-000027130000}"/>
    <cellStyle name="Cálculo 10 2 10 3 3" xfId="4662" xr:uid="{00000000-0005-0000-0000-000028130000}"/>
    <cellStyle name="Cálculo 10 2 10 4" xfId="4663" xr:uid="{00000000-0005-0000-0000-000029130000}"/>
    <cellStyle name="Cálculo 10 2 10 5" xfId="4664" xr:uid="{00000000-0005-0000-0000-00002A130000}"/>
    <cellStyle name="Cálculo 10 2 10 6" xfId="4665" xr:uid="{00000000-0005-0000-0000-00002B130000}"/>
    <cellStyle name="Cálculo 10 2 11" xfId="4666" xr:uid="{00000000-0005-0000-0000-00002C130000}"/>
    <cellStyle name="Cálculo 10 2 11 2" xfId="4667" xr:uid="{00000000-0005-0000-0000-00002D130000}"/>
    <cellStyle name="Cálculo 10 2 11 3" xfId="4668" xr:uid="{00000000-0005-0000-0000-00002E130000}"/>
    <cellStyle name="Cálculo 10 2 12" xfId="4669" xr:uid="{00000000-0005-0000-0000-00002F130000}"/>
    <cellStyle name="Cálculo 10 2 12 2" xfId="4670" xr:uid="{00000000-0005-0000-0000-000030130000}"/>
    <cellStyle name="Cálculo 10 2 12 3" xfId="4671" xr:uid="{00000000-0005-0000-0000-000031130000}"/>
    <cellStyle name="Cálculo 10 2 13" xfId="4672" xr:uid="{00000000-0005-0000-0000-000032130000}"/>
    <cellStyle name="Cálculo 10 2 14" xfId="4673" xr:uid="{00000000-0005-0000-0000-000033130000}"/>
    <cellStyle name="Cálculo 10 2 15" xfId="4674" xr:uid="{00000000-0005-0000-0000-000034130000}"/>
    <cellStyle name="Cálculo 10 2 2" xfId="4675" xr:uid="{00000000-0005-0000-0000-000035130000}"/>
    <cellStyle name="Cálculo 10 2 2 2" xfId="4676" xr:uid="{00000000-0005-0000-0000-000036130000}"/>
    <cellStyle name="Cálculo 10 2 2 2 2" xfId="4677" xr:uid="{00000000-0005-0000-0000-000037130000}"/>
    <cellStyle name="Cálculo 10 2 2 2 3" xfId="4678" xr:uid="{00000000-0005-0000-0000-000038130000}"/>
    <cellStyle name="Cálculo 10 2 2 3" xfId="4679" xr:uid="{00000000-0005-0000-0000-000039130000}"/>
    <cellStyle name="Cálculo 10 2 2 3 2" xfId="4680" xr:uid="{00000000-0005-0000-0000-00003A130000}"/>
    <cellStyle name="Cálculo 10 2 2 3 3" xfId="4681" xr:uid="{00000000-0005-0000-0000-00003B130000}"/>
    <cellStyle name="Cálculo 10 2 2 4" xfId="4682" xr:uid="{00000000-0005-0000-0000-00003C130000}"/>
    <cellStyle name="Cálculo 10 2 2 5" xfId="4683" xr:uid="{00000000-0005-0000-0000-00003D130000}"/>
    <cellStyle name="Cálculo 10 2 2 6" xfId="4684" xr:uid="{00000000-0005-0000-0000-00003E130000}"/>
    <cellStyle name="Cálculo 10 2 3" xfId="4685" xr:uid="{00000000-0005-0000-0000-00003F130000}"/>
    <cellStyle name="Cálculo 10 2 3 2" xfId="4686" xr:uid="{00000000-0005-0000-0000-000040130000}"/>
    <cellStyle name="Cálculo 10 2 3 2 2" xfId="4687" xr:uid="{00000000-0005-0000-0000-000041130000}"/>
    <cellStyle name="Cálculo 10 2 3 2 3" xfId="4688" xr:uid="{00000000-0005-0000-0000-000042130000}"/>
    <cellStyle name="Cálculo 10 2 3 3" xfId="4689" xr:uid="{00000000-0005-0000-0000-000043130000}"/>
    <cellStyle name="Cálculo 10 2 3 3 2" xfId="4690" xr:uid="{00000000-0005-0000-0000-000044130000}"/>
    <cellStyle name="Cálculo 10 2 3 3 3" xfId="4691" xr:uid="{00000000-0005-0000-0000-000045130000}"/>
    <cellStyle name="Cálculo 10 2 3 4" xfId="4692" xr:uid="{00000000-0005-0000-0000-000046130000}"/>
    <cellStyle name="Cálculo 10 2 3 5" xfId="4693" xr:uid="{00000000-0005-0000-0000-000047130000}"/>
    <cellStyle name="Cálculo 10 2 3 6" xfId="4694" xr:uid="{00000000-0005-0000-0000-000048130000}"/>
    <cellStyle name="Cálculo 10 2 4" xfId="4695" xr:uid="{00000000-0005-0000-0000-000049130000}"/>
    <cellStyle name="Cálculo 10 2 4 2" xfId="4696" xr:uid="{00000000-0005-0000-0000-00004A130000}"/>
    <cellStyle name="Cálculo 10 2 4 2 2" xfId="4697" xr:uid="{00000000-0005-0000-0000-00004B130000}"/>
    <cellStyle name="Cálculo 10 2 4 2 3" xfId="4698" xr:uid="{00000000-0005-0000-0000-00004C130000}"/>
    <cellStyle name="Cálculo 10 2 4 3" xfId="4699" xr:uid="{00000000-0005-0000-0000-00004D130000}"/>
    <cellStyle name="Cálculo 10 2 4 3 2" xfId="4700" xr:uid="{00000000-0005-0000-0000-00004E130000}"/>
    <cellStyle name="Cálculo 10 2 4 3 3" xfId="4701" xr:uid="{00000000-0005-0000-0000-00004F130000}"/>
    <cellStyle name="Cálculo 10 2 4 4" xfId="4702" xr:uid="{00000000-0005-0000-0000-000050130000}"/>
    <cellStyle name="Cálculo 10 2 4 5" xfId="4703" xr:uid="{00000000-0005-0000-0000-000051130000}"/>
    <cellStyle name="Cálculo 10 2 4 6" xfId="4704" xr:uid="{00000000-0005-0000-0000-000052130000}"/>
    <cellStyle name="Cálculo 10 2 5" xfId="4705" xr:uid="{00000000-0005-0000-0000-000053130000}"/>
    <cellStyle name="Cálculo 10 2 5 2" xfId="4706" xr:uid="{00000000-0005-0000-0000-000054130000}"/>
    <cellStyle name="Cálculo 10 2 5 2 2" xfId="4707" xr:uid="{00000000-0005-0000-0000-000055130000}"/>
    <cellStyle name="Cálculo 10 2 5 2 3" xfId="4708" xr:uid="{00000000-0005-0000-0000-000056130000}"/>
    <cellStyle name="Cálculo 10 2 5 3" xfId="4709" xr:uid="{00000000-0005-0000-0000-000057130000}"/>
    <cellStyle name="Cálculo 10 2 5 3 2" xfId="4710" xr:uid="{00000000-0005-0000-0000-000058130000}"/>
    <cellStyle name="Cálculo 10 2 5 3 3" xfId="4711" xr:uid="{00000000-0005-0000-0000-000059130000}"/>
    <cellStyle name="Cálculo 10 2 5 4" xfId="4712" xr:uid="{00000000-0005-0000-0000-00005A130000}"/>
    <cellStyle name="Cálculo 10 2 5 5" xfId="4713" xr:uid="{00000000-0005-0000-0000-00005B130000}"/>
    <cellStyle name="Cálculo 10 2 5 6" xfId="4714" xr:uid="{00000000-0005-0000-0000-00005C130000}"/>
    <cellStyle name="Cálculo 10 2 6" xfId="4715" xr:uid="{00000000-0005-0000-0000-00005D130000}"/>
    <cellStyle name="Cálculo 10 2 6 2" xfId="4716" xr:uid="{00000000-0005-0000-0000-00005E130000}"/>
    <cellStyle name="Cálculo 10 2 6 2 2" xfId="4717" xr:uid="{00000000-0005-0000-0000-00005F130000}"/>
    <cellStyle name="Cálculo 10 2 6 2 3" xfId="4718" xr:uid="{00000000-0005-0000-0000-000060130000}"/>
    <cellStyle name="Cálculo 10 2 6 3" xfId="4719" xr:uid="{00000000-0005-0000-0000-000061130000}"/>
    <cellStyle name="Cálculo 10 2 6 3 2" xfId="4720" xr:uid="{00000000-0005-0000-0000-000062130000}"/>
    <cellStyle name="Cálculo 10 2 6 3 3" xfId="4721" xr:uid="{00000000-0005-0000-0000-000063130000}"/>
    <cellStyle name="Cálculo 10 2 6 4" xfId="4722" xr:uid="{00000000-0005-0000-0000-000064130000}"/>
    <cellStyle name="Cálculo 10 2 6 5" xfId="4723" xr:uid="{00000000-0005-0000-0000-000065130000}"/>
    <cellStyle name="Cálculo 10 2 6 6" xfId="4724" xr:uid="{00000000-0005-0000-0000-000066130000}"/>
    <cellStyle name="Cálculo 10 2 7" xfId="4725" xr:uid="{00000000-0005-0000-0000-000067130000}"/>
    <cellStyle name="Cálculo 10 2 7 2" xfId="4726" xr:uid="{00000000-0005-0000-0000-000068130000}"/>
    <cellStyle name="Cálculo 10 2 7 2 2" xfId="4727" xr:uid="{00000000-0005-0000-0000-000069130000}"/>
    <cellStyle name="Cálculo 10 2 7 2 3" xfId="4728" xr:uid="{00000000-0005-0000-0000-00006A130000}"/>
    <cellStyle name="Cálculo 10 2 7 3" xfId="4729" xr:uid="{00000000-0005-0000-0000-00006B130000}"/>
    <cellStyle name="Cálculo 10 2 7 3 2" xfId="4730" xr:uid="{00000000-0005-0000-0000-00006C130000}"/>
    <cellStyle name="Cálculo 10 2 7 3 3" xfId="4731" xr:uid="{00000000-0005-0000-0000-00006D130000}"/>
    <cellStyle name="Cálculo 10 2 7 4" xfId="4732" xr:uid="{00000000-0005-0000-0000-00006E130000}"/>
    <cellStyle name="Cálculo 10 2 7 5" xfId="4733" xr:uid="{00000000-0005-0000-0000-00006F130000}"/>
    <cellStyle name="Cálculo 10 2 7 6" xfId="4734" xr:uid="{00000000-0005-0000-0000-000070130000}"/>
    <cellStyle name="Cálculo 10 2 8" xfId="4735" xr:uid="{00000000-0005-0000-0000-000071130000}"/>
    <cellStyle name="Cálculo 10 2 8 2" xfId="4736" xr:uid="{00000000-0005-0000-0000-000072130000}"/>
    <cellStyle name="Cálculo 10 2 8 2 2" xfId="4737" xr:uid="{00000000-0005-0000-0000-000073130000}"/>
    <cellStyle name="Cálculo 10 2 8 2 3" xfId="4738" xr:uid="{00000000-0005-0000-0000-000074130000}"/>
    <cellStyle name="Cálculo 10 2 8 3" xfId="4739" xr:uid="{00000000-0005-0000-0000-000075130000}"/>
    <cellStyle name="Cálculo 10 2 8 3 2" xfId="4740" xr:uid="{00000000-0005-0000-0000-000076130000}"/>
    <cellStyle name="Cálculo 10 2 8 3 3" xfId="4741" xr:uid="{00000000-0005-0000-0000-000077130000}"/>
    <cellStyle name="Cálculo 10 2 8 4" xfId="4742" xr:uid="{00000000-0005-0000-0000-000078130000}"/>
    <cellStyle name="Cálculo 10 2 8 5" xfId="4743" xr:uid="{00000000-0005-0000-0000-000079130000}"/>
    <cellStyle name="Cálculo 10 2 8 6" xfId="4744" xr:uid="{00000000-0005-0000-0000-00007A130000}"/>
    <cellStyle name="Cálculo 10 2 9" xfId="4745" xr:uid="{00000000-0005-0000-0000-00007B130000}"/>
    <cellStyle name="Cálculo 10 2 9 2" xfId="4746" xr:uid="{00000000-0005-0000-0000-00007C130000}"/>
    <cellStyle name="Cálculo 10 2 9 2 2" xfId="4747" xr:uid="{00000000-0005-0000-0000-00007D130000}"/>
    <cellStyle name="Cálculo 10 2 9 2 3" xfId="4748" xr:uid="{00000000-0005-0000-0000-00007E130000}"/>
    <cellStyle name="Cálculo 10 2 9 3" xfId="4749" xr:uid="{00000000-0005-0000-0000-00007F130000}"/>
    <cellStyle name="Cálculo 10 2 9 3 2" xfId="4750" xr:uid="{00000000-0005-0000-0000-000080130000}"/>
    <cellStyle name="Cálculo 10 2 9 3 3" xfId="4751" xr:uid="{00000000-0005-0000-0000-000081130000}"/>
    <cellStyle name="Cálculo 10 2 9 4" xfId="4752" xr:uid="{00000000-0005-0000-0000-000082130000}"/>
    <cellStyle name="Cálculo 10 2 9 5" xfId="4753" xr:uid="{00000000-0005-0000-0000-000083130000}"/>
    <cellStyle name="Cálculo 10 2 9 6" xfId="4754" xr:uid="{00000000-0005-0000-0000-000084130000}"/>
    <cellStyle name="Cálculo 10 2_5.Weekly" xfId="4755" xr:uid="{00000000-0005-0000-0000-000085130000}"/>
    <cellStyle name="Cálculo 10 3" xfId="4756" xr:uid="{00000000-0005-0000-0000-000086130000}"/>
    <cellStyle name="Cálculo 10 3 2" xfId="4757" xr:uid="{00000000-0005-0000-0000-000087130000}"/>
    <cellStyle name="Cálculo 10 3 2 2" xfId="4758" xr:uid="{00000000-0005-0000-0000-000088130000}"/>
    <cellStyle name="Cálculo 10 3 2 3" xfId="4759" xr:uid="{00000000-0005-0000-0000-000089130000}"/>
    <cellStyle name="Cálculo 10 3 3" xfId="4760" xr:uid="{00000000-0005-0000-0000-00008A130000}"/>
    <cellStyle name="Cálculo 10 3 3 2" xfId="4761" xr:uid="{00000000-0005-0000-0000-00008B130000}"/>
    <cellStyle name="Cálculo 10 3 3 3" xfId="4762" xr:uid="{00000000-0005-0000-0000-00008C130000}"/>
    <cellStyle name="Cálculo 10 3 4" xfId="4763" xr:uid="{00000000-0005-0000-0000-00008D130000}"/>
    <cellStyle name="Cálculo 10 3 5" xfId="4764" xr:uid="{00000000-0005-0000-0000-00008E130000}"/>
    <cellStyle name="Cálculo 10 3 6" xfId="4765" xr:uid="{00000000-0005-0000-0000-00008F130000}"/>
    <cellStyle name="Cálculo 10 4" xfId="4766" xr:uid="{00000000-0005-0000-0000-000090130000}"/>
    <cellStyle name="Cálculo 10 4 2" xfId="4767" xr:uid="{00000000-0005-0000-0000-000091130000}"/>
    <cellStyle name="Cálculo 10 4 2 2" xfId="4768" xr:uid="{00000000-0005-0000-0000-000092130000}"/>
    <cellStyle name="Cálculo 10 4 2 3" xfId="4769" xr:uid="{00000000-0005-0000-0000-000093130000}"/>
    <cellStyle name="Cálculo 10 4 3" xfId="4770" xr:uid="{00000000-0005-0000-0000-000094130000}"/>
    <cellStyle name="Cálculo 10 4 3 2" xfId="4771" xr:uid="{00000000-0005-0000-0000-000095130000}"/>
    <cellStyle name="Cálculo 10 4 3 3" xfId="4772" xr:uid="{00000000-0005-0000-0000-000096130000}"/>
    <cellStyle name="Cálculo 10 4 4" xfId="4773" xr:uid="{00000000-0005-0000-0000-000097130000}"/>
    <cellStyle name="Cálculo 10 4 5" xfId="4774" xr:uid="{00000000-0005-0000-0000-000098130000}"/>
    <cellStyle name="Cálculo 10 4 6" xfId="4775" xr:uid="{00000000-0005-0000-0000-000099130000}"/>
    <cellStyle name="Cálculo 10 5" xfId="4776" xr:uid="{00000000-0005-0000-0000-00009A130000}"/>
    <cellStyle name="Cálculo 10 5 2" xfId="4777" xr:uid="{00000000-0005-0000-0000-00009B130000}"/>
    <cellStyle name="Cálculo 10 5 2 2" xfId="4778" xr:uid="{00000000-0005-0000-0000-00009C130000}"/>
    <cellStyle name="Cálculo 10 5 2 3" xfId="4779" xr:uid="{00000000-0005-0000-0000-00009D130000}"/>
    <cellStyle name="Cálculo 10 5 3" xfId="4780" xr:uid="{00000000-0005-0000-0000-00009E130000}"/>
    <cellStyle name="Cálculo 10 5 3 2" xfId="4781" xr:uid="{00000000-0005-0000-0000-00009F130000}"/>
    <cellStyle name="Cálculo 10 5 3 3" xfId="4782" xr:uid="{00000000-0005-0000-0000-0000A0130000}"/>
    <cellStyle name="Cálculo 10 5 4" xfId="4783" xr:uid="{00000000-0005-0000-0000-0000A1130000}"/>
    <cellStyle name="Cálculo 10 5 5" xfId="4784" xr:uid="{00000000-0005-0000-0000-0000A2130000}"/>
    <cellStyle name="Cálculo 10 5 6" xfId="4785" xr:uid="{00000000-0005-0000-0000-0000A3130000}"/>
    <cellStyle name="Cálculo 10 6" xfId="4786" xr:uid="{00000000-0005-0000-0000-0000A4130000}"/>
    <cellStyle name="Cálculo 10 6 2" xfId="4787" xr:uid="{00000000-0005-0000-0000-0000A5130000}"/>
    <cellStyle name="Cálculo 10 6 2 2" xfId="4788" xr:uid="{00000000-0005-0000-0000-0000A6130000}"/>
    <cellStyle name="Cálculo 10 6 2 3" xfId="4789" xr:uid="{00000000-0005-0000-0000-0000A7130000}"/>
    <cellStyle name="Cálculo 10 6 3" xfId="4790" xr:uid="{00000000-0005-0000-0000-0000A8130000}"/>
    <cellStyle name="Cálculo 10 6 3 2" xfId="4791" xr:uid="{00000000-0005-0000-0000-0000A9130000}"/>
    <cellStyle name="Cálculo 10 6 3 3" xfId="4792" xr:uid="{00000000-0005-0000-0000-0000AA130000}"/>
    <cellStyle name="Cálculo 10 6 4" xfId="4793" xr:uid="{00000000-0005-0000-0000-0000AB130000}"/>
    <cellStyle name="Cálculo 10 6 5" xfId="4794" xr:uid="{00000000-0005-0000-0000-0000AC130000}"/>
    <cellStyle name="Cálculo 10 6 6" xfId="4795" xr:uid="{00000000-0005-0000-0000-0000AD130000}"/>
    <cellStyle name="Cálculo 10 7" xfId="4796" xr:uid="{00000000-0005-0000-0000-0000AE130000}"/>
    <cellStyle name="Cálculo 10 7 2" xfId="4797" xr:uid="{00000000-0005-0000-0000-0000AF130000}"/>
    <cellStyle name="Cálculo 10 7 2 2" xfId="4798" xr:uid="{00000000-0005-0000-0000-0000B0130000}"/>
    <cellStyle name="Cálculo 10 7 2 3" xfId="4799" xr:uid="{00000000-0005-0000-0000-0000B1130000}"/>
    <cellStyle name="Cálculo 10 7 3" xfId="4800" xr:uid="{00000000-0005-0000-0000-0000B2130000}"/>
    <cellStyle name="Cálculo 10 7 3 2" xfId="4801" xr:uid="{00000000-0005-0000-0000-0000B3130000}"/>
    <cellStyle name="Cálculo 10 7 3 3" xfId="4802" xr:uid="{00000000-0005-0000-0000-0000B4130000}"/>
    <cellStyle name="Cálculo 10 7 4" xfId="4803" xr:uid="{00000000-0005-0000-0000-0000B5130000}"/>
    <cellStyle name="Cálculo 10 7 5" xfId="4804" xr:uid="{00000000-0005-0000-0000-0000B6130000}"/>
    <cellStyle name="Cálculo 10 7 6" xfId="4805" xr:uid="{00000000-0005-0000-0000-0000B7130000}"/>
    <cellStyle name="Cálculo 10 8" xfId="4806" xr:uid="{00000000-0005-0000-0000-0000B8130000}"/>
    <cellStyle name="Cálculo 10 8 2" xfId="4807" xr:uid="{00000000-0005-0000-0000-0000B9130000}"/>
    <cellStyle name="Cálculo 10 8 2 2" xfId="4808" xr:uid="{00000000-0005-0000-0000-0000BA130000}"/>
    <cellStyle name="Cálculo 10 8 2 3" xfId="4809" xr:uid="{00000000-0005-0000-0000-0000BB130000}"/>
    <cellStyle name="Cálculo 10 8 3" xfId="4810" xr:uid="{00000000-0005-0000-0000-0000BC130000}"/>
    <cellStyle name="Cálculo 10 8 3 2" xfId="4811" xr:uid="{00000000-0005-0000-0000-0000BD130000}"/>
    <cellStyle name="Cálculo 10 8 3 3" xfId="4812" xr:uid="{00000000-0005-0000-0000-0000BE130000}"/>
    <cellStyle name="Cálculo 10 8 4" xfId="4813" xr:uid="{00000000-0005-0000-0000-0000BF130000}"/>
    <cellStyle name="Cálculo 10 8 5" xfId="4814" xr:uid="{00000000-0005-0000-0000-0000C0130000}"/>
    <cellStyle name="Cálculo 10 8 6" xfId="4815" xr:uid="{00000000-0005-0000-0000-0000C1130000}"/>
    <cellStyle name="Cálculo 10 9" xfId="4816" xr:uid="{00000000-0005-0000-0000-0000C2130000}"/>
    <cellStyle name="Cálculo 10 9 2" xfId="4817" xr:uid="{00000000-0005-0000-0000-0000C3130000}"/>
    <cellStyle name="Cálculo 10 9 2 2" xfId="4818" xr:uid="{00000000-0005-0000-0000-0000C4130000}"/>
    <cellStyle name="Cálculo 10 9 2 3" xfId="4819" xr:uid="{00000000-0005-0000-0000-0000C5130000}"/>
    <cellStyle name="Cálculo 10 9 3" xfId="4820" xr:uid="{00000000-0005-0000-0000-0000C6130000}"/>
    <cellStyle name="Cálculo 10 9 3 2" xfId="4821" xr:uid="{00000000-0005-0000-0000-0000C7130000}"/>
    <cellStyle name="Cálculo 10 9 3 3" xfId="4822" xr:uid="{00000000-0005-0000-0000-0000C8130000}"/>
    <cellStyle name="Cálculo 10 9 4" xfId="4823" xr:uid="{00000000-0005-0000-0000-0000C9130000}"/>
    <cellStyle name="Cálculo 10 9 5" xfId="4824" xr:uid="{00000000-0005-0000-0000-0000CA130000}"/>
    <cellStyle name="Cálculo 10 9 6" xfId="4825" xr:uid="{00000000-0005-0000-0000-0000CB130000}"/>
    <cellStyle name="Cálculo 10_5.Weekly" xfId="4826" xr:uid="{00000000-0005-0000-0000-0000CC130000}"/>
    <cellStyle name="Cálculo 11" xfId="4827" xr:uid="{00000000-0005-0000-0000-0000CD130000}"/>
    <cellStyle name="Cálculo 11 10" xfId="4828" xr:uid="{00000000-0005-0000-0000-0000CE130000}"/>
    <cellStyle name="Cálculo 11 10 2" xfId="4829" xr:uid="{00000000-0005-0000-0000-0000CF130000}"/>
    <cellStyle name="Cálculo 11 10 2 2" xfId="4830" xr:uid="{00000000-0005-0000-0000-0000D0130000}"/>
    <cellStyle name="Cálculo 11 10 2 3" xfId="4831" xr:uid="{00000000-0005-0000-0000-0000D1130000}"/>
    <cellStyle name="Cálculo 11 10 3" xfId="4832" xr:uid="{00000000-0005-0000-0000-0000D2130000}"/>
    <cellStyle name="Cálculo 11 10 3 2" xfId="4833" xr:uid="{00000000-0005-0000-0000-0000D3130000}"/>
    <cellStyle name="Cálculo 11 10 3 3" xfId="4834" xr:uid="{00000000-0005-0000-0000-0000D4130000}"/>
    <cellStyle name="Cálculo 11 10 4" xfId="4835" xr:uid="{00000000-0005-0000-0000-0000D5130000}"/>
    <cellStyle name="Cálculo 11 10 5" xfId="4836" xr:uid="{00000000-0005-0000-0000-0000D6130000}"/>
    <cellStyle name="Cálculo 11 10 6" xfId="4837" xr:uid="{00000000-0005-0000-0000-0000D7130000}"/>
    <cellStyle name="Cálculo 11 11" xfId="4838" xr:uid="{00000000-0005-0000-0000-0000D8130000}"/>
    <cellStyle name="Cálculo 11 11 2" xfId="4839" xr:uid="{00000000-0005-0000-0000-0000D9130000}"/>
    <cellStyle name="Cálculo 11 11 2 2" xfId="4840" xr:uid="{00000000-0005-0000-0000-0000DA130000}"/>
    <cellStyle name="Cálculo 11 11 2 3" xfId="4841" xr:uid="{00000000-0005-0000-0000-0000DB130000}"/>
    <cellStyle name="Cálculo 11 11 3" xfId="4842" xr:uid="{00000000-0005-0000-0000-0000DC130000}"/>
    <cellStyle name="Cálculo 11 11 3 2" xfId="4843" xr:uid="{00000000-0005-0000-0000-0000DD130000}"/>
    <cellStyle name="Cálculo 11 11 3 3" xfId="4844" xr:uid="{00000000-0005-0000-0000-0000DE130000}"/>
    <cellStyle name="Cálculo 11 11 4" xfId="4845" xr:uid="{00000000-0005-0000-0000-0000DF130000}"/>
    <cellStyle name="Cálculo 11 11 5" xfId="4846" xr:uid="{00000000-0005-0000-0000-0000E0130000}"/>
    <cellStyle name="Cálculo 11 11 6" xfId="4847" xr:uid="{00000000-0005-0000-0000-0000E1130000}"/>
    <cellStyle name="Cálculo 11 12" xfId="4848" xr:uid="{00000000-0005-0000-0000-0000E2130000}"/>
    <cellStyle name="Cálculo 11 12 2" xfId="4849" xr:uid="{00000000-0005-0000-0000-0000E3130000}"/>
    <cellStyle name="Cálculo 11 12 3" xfId="4850" xr:uid="{00000000-0005-0000-0000-0000E4130000}"/>
    <cellStyle name="Cálculo 11 13" xfId="4851" xr:uid="{00000000-0005-0000-0000-0000E5130000}"/>
    <cellStyle name="Cálculo 11 13 2" xfId="4852" xr:uid="{00000000-0005-0000-0000-0000E6130000}"/>
    <cellStyle name="Cálculo 11 13 3" xfId="4853" xr:uid="{00000000-0005-0000-0000-0000E7130000}"/>
    <cellStyle name="Cálculo 11 14" xfId="4854" xr:uid="{00000000-0005-0000-0000-0000E8130000}"/>
    <cellStyle name="Cálculo 11 15" xfId="4855" xr:uid="{00000000-0005-0000-0000-0000E9130000}"/>
    <cellStyle name="Cálculo 11 16" xfId="4856" xr:uid="{00000000-0005-0000-0000-0000EA130000}"/>
    <cellStyle name="Cálculo 11 17" xfId="4857" xr:uid="{00000000-0005-0000-0000-0000EB130000}"/>
    <cellStyle name="Cálculo 11 2" xfId="4858" xr:uid="{00000000-0005-0000-0000-0000EC130000}"/>
    <cellStyle name="Cálculo 11 2 10" xfId="4859" xr:uid="{00000000-0005-0000-0000-0000ED130000}"/>
    <cellStyle name="Cálculo 11 2 10 2" xfId="4860" xr:uid="{00000000-0005-0000-0000-0000EE130000}"/>
    <cellStyle name="Cálculo 11 2 10 2 2" xfId="4861" xr:uid="{00000000-0005-0000-0000-0000EF130000}"/>
    <cellStyle name="Cálculo 11 2 10 2 3" xfId="4862" xr:uid="{00000000-0005-0000-0000-0000F0130000}"/>
    <cellStyle name="Cálculo 11 2 10 3" xfId="4863" xr:uid="{00000000-0005-0000-0000-0000F1130000}"/>
    <cellStyle name="Cálculo 11 2 10 3 2" xfId="4864" xr:uid="{00000000-0005-0000-0000-0000F2130000}"/>
    <cellStyle name="Cálculo 11 2 10 3 3" xfId="4865" xr:uid="{00000000-0005-0000-0000-0000F3130000}"/>
    <cellStyle name="Cálculo 11 2 10 4" xfId="4866" xr:uid="{00000000-0005-0000-0000-0000F4130000}"/>
    <cellStyle name="Cálculo 11 2 10 5" xfId="4867" xr:uid="{00000000-0005-0000-0000-0000F5130000}"/>
    <cellStyle name="Cálculo 11 2 10 6" xfId="4868" xr:uid="{00000000-0005-0000-0000-0000F6130000}"/>
    <cellStyle name="Cálculo 11 2 11" xfId="4869" xr:uid="{00000000-0005-0000-0000-0000F7130000}"/>
    <cellStyle name="Cálculo 11 2 11 2" xfId="4870" xr:uid="{00000000-0005-0000-0000-0000F8130000}"/>
    <cellStyle name="Cálculo 11 2 11 3" xfId="4871" xr:uid="{00000000-0005-0000-0000-0000F9130000}"/>
    <cellStyle name="Cálculo 11 2 12" xfId="4872" xr:uid="{00000000-0005-0000-0000-0000FA130000}"/>
    <cellStyle name="Cálculo 11 2 12 2" xfId="4873" xr:uid="{00000000-0005-0000-0000-0000FB130000}"/>
    <cellStyle name="Cálculo 11 2 12 3" xfId="4874" xr:uid="{00000000-0005-0000-0000-0000FC130000}"/>
    <cellStyle name="Cálculo 11 2 13" xfId="4875" xr:uid="{00000000-0005-0000-0000-0000FD130000}"/>
    <cellStyle name="Cálculo 11 2 14" xfId="4876" xr:uid="{00000000-0005-0000-0000-0000FE130000}"/>
    <cellStyle name="Cálculo 11 2 15" xfId="4877" xr:uid="{00000000-0005-0000-0000-0000FF130000}"/>
    <cellStyle name="Cálculo 11 2 2" xfId="4878" xr:uid="{00000000-0005-0000-0000-000000140000}"/>
    <cellStyle name="Cálculo 11 2 2 2" xfId="4879" xr:uid="{00000000-0005-0000-0000-000001140000}"/>
    <cellStyle name="Cálculo 11 2 2 2 2" xfId="4880" xr:uid="{00000000-0005-0000-0000-000002140000}"/>
    <cellStyle name="Cálculo 11 2 2 2 3" xfId="4881" xr:uid="{00000000-0005-0000-0000-000003140000}"/>
    <cellStyle name="Cálculo 11 2 2 3" xfId="4882" xr:uid="{00000000-0005-0000-0000-000004140000}"/>
    <cellStyle name="Cálculo 11 2 2 3 2" xfId="4883" xr:uid="{00000000-0005-0000-0000-000005140000}"/>
    <cellStyle name="Cálculo 11 2 2 3 3" xfId="4884" xr:uid="{00000000-0005-0000-0000-000006140000}"/>
    <cellStyle name="Cálculo 11 2 2 4" xfId="4885" xr:uid="{00000000-0005-0000-0000-000007140000}"/>
    <cellStyle name="Cálculo 11 2 2 5" xfId="4886" xr:uid="{00000000-0005-0000-0000-000008140000}"/>
    <cellStyle name="Cálculo 11 2 2 6" xfId="4887" xr:uid="{00000000-0005-0000-0000-000009140000}"/>
    <cellStyle name="Cálculo 11 2 3" xfId="4888" xr:uid="{00000000-0005-0000-0000-00000A140000}"/>
    <cellStyle name="Cálculo 11 2 3 2" xfId="4889" xr:uid="{00000000-0005-0000-0000-00000B140000}"/>
    <cellStyle name="Cálculo 11 2 3 2 2" xfId="4890" xr:uid="{00000000-0005-0000-0000-00000C140000}"/>
    <cellStyle name="Cálculo 11 2 3 2 3" xfId="4891" xr:uid="{00000000-0005-0000-0000-00000D140000}"/>
    <cellStyle name="Cálculo 11 2 3 3" xfId="4892" xr:uid="{00000000-0005-0000-0000-00000E140000}"/>
    <cellStyle name="Cálculo 11 2 3 3 2" xfId="4893" xr:uid="{00000000-0005-0000-0000-00000F140000}"/>
    <cellStyle name="Cálculo 11 2 3 3 3" xfId="4894" xr:uid="{00000000-0005-0000-0000-000010140000}"/>
    <cellStyle name="Cálculo 11 2 3 4" xfId="4895" xr:uid="{00000000-0005-0000-0000-000011140000}"/>
    <cellStyle name="Cálculo 11 2 3 5" xfId="4896" xr:uid="{00000000-0005-0000-0000-000012140000}"/>
    <cellStyle name="Cálculo 11 2 3 6" xfId="4897" xr:uid="{00000000-0005-0000-0000-000013140000}"/>
    <cellStyle name="Cálculo 11 2 4" xfId="4898" xr:uid="{00000000-0005-0000-0000-000014140000}"/>
    <cellStyle name="Cálculo 11 2 4 2" xfId="4899" xr:uid="{00000000-0005-0000-0000-000015140000}"/>
    <cellStyle name="Cálculo 11 2 4 2 2" xfId="4900" xr:uid="{00000000-0005-0000-0000-000016140000}"/>
    <cellStyle name="Cálculo 11 2 4 2 3" xfId="4901" xr:uid="{00000000-0005-0000-0000-000017140000}"/>
    <cellStyle name="Cálculo 11 2 4 3" xfId="4902" xr:uid="{00000000-0005-0000-0000-000018140000}"/>
    <cellStyle name="Cálculo 11 2 4 3 2" xfId="4903" xr:uid="{00000000-0005-0000-0000-000019140000}"/>
    <cellStyle name="Cálculo 11 2 4 3 3" xfId="4904" xr:uid="{00000000-0005-0000-0000-00001A140000}"/>
    <cellStyle name="Cálculo 11 2 4 4" xfId="4905" xr:uid="{00000000-0005-0000-0000-00001B140000}"/>
    <cellStyle name="Cálculo 11 2 4 5" xfId="4906" xr:uid="{00000000-0005-0000-0000-00001C140000}"/>
    <cellStyle name="Cálculo 11 2 4 6" xfId="4907" xr:uid="{00000000-0005-0000-0000-00001D140000}"/>
    <cellStyle name="Cálculo 11 2 5" xfId="4908" xr:uid="{00000000-0005-0000-0000-00001E140000}"/>
    <cellStyle name="Cálculo 11 2 5 2" xfId="4909" xr:uid="{00000000-0005-0000-0000-00001F140000}"/>
    <cellStyle name="Cálculo 11 2 5 2 2" xfId="4910" xr:uid="{00000000-0005-0000-0000-000020140000}"/>
    <cellStyle name="Cálculo 11 2 5 2 3" xfId="4911" xr:uid="{00000000-0005-0000-0000-000021140000}"/>
    <cellStyle name="Cálculo 11 2 5 3" xfId="4912" xr:uid="{00000000-0005-0000-0000-000022140000}"/>
    <cellStyle name="Cálculo 11 2 5 3 2" xfId="4913" xr:uid="{00000000-0005-0000-0000-000023140000}"/>
    <cellStyle name="Cálculo 11 2 5 3 3" xfId="4914" xr:uid="{00000000-0005-0000-0000-000024140000}"/>
    <cellStyle name="Cálculo 11 2 5 4" xfId="4915" xr:uid="{00000000-0005-0000-0000-000025140000}"/>
    <cellStyle name="Cálculo 11 2 5 5" xfId="4916" xr:uid="{00000000-0005-0000-0000-000026140000}"/>
    <cellStyle name="Cálculo 11 2 5 6" xfId="4917" xr:uid="{00000000-0005-0000-0000-000027140000}"/>
    <cellStyle name="Cálculo 11 2 6" xfId="4918" xr:uid="{00000000-0005-0000-0000-000028140000}"/>
    <cellStyle name="Cálculo 11 2 6 2" xfId="4919" xr:uid="{00000000-0005-0000-0000-000029140000}"/>
    <cellStyle name="Cálculo 11 2 6 2 2" xfId="4920" xr:uid="{00000000-0005-0000-0000-00002A140000}"/>
    <cellStyle name="Cálculo 11 2 6 2 3" xfId="4921" xr:uid="{00000000-0005-0000-0000-00002B140000}"/>
    <cellStyle name="Cálculo 11 2 6 3" xfId="4922" xr:uid="{00000000-0005-0000-0000-00002C140000}"/>
    <cellStyle name="Cálculo 11 2 6 3 2" xfId="4923" xr:uid="{00000000-0005-0000-0000-00002D140000}"/>
    <cellStyle name="Cálculo 11 2 6 3 3" xfId="4924" xr:uid="{00000000-0005-0000-0000-00002E140000}"/>
    <cellStyle name="Cálculo 11 2 6 4" xfId="4925" xr:uid="{00000000-0005-0000-0000-00002F140000}"/>
    <cellStyle name="Cálculo 11 2 6 5" xfId="4926" xr:uid="{00000000-0005-0000-0000-000030140000}"/>
    <cellStyle name="Cálculo 11 2 6 6" xfId="4927" xr:uid="{00000000-0005-0000-0000-000031140000}"/>
    <cellStyle name="Cálculo 11 2 7" xfId="4928" xr:uid="{00000000-0005-0000-0000-000032140000}"/>
    <cellStyle name="Cálculo 11 2 7 2" xfId="4929" xr:uid="{00000000-0005-0000-0000-000033140000}"/>
    <cellStyle name="Cálculo 11 2 7 2 2" xfId="4930" xr:uid="{00000000-0005-0000-0000-000034140000}"/>
    <cellStyle name="Cálculo 11 2 7 2 3" xfId="4931" xr:uid="{00000000-0005-0000-0000-000035140000}"/>
    <cellStyle name="Cálculo 11 2 7 3" xfId="4932" xr:uid="{00000000-0005-0000-0000-000036140000}"/>
    <cellStyle name="Cálculo 11 2 7 3 2" xfId="4933" xr:uid="{00000000-0005-0000-0000-000037140000}"/>
    <cellStyle name="Cálculo 11 2 7 3 3" xfId="4934" xr:uid="{00000000-0005-0000-0000-000038140000}"/>
    <cellStyle name="Cálculo 11 2 7 4" xfId="4935" xr:uid="{00000000-0005-0000-0000-000039140000}"/>
    <cellStyle name="Cálculo 11 2 7 5" xfId="4936" xr:uid="{00000000-0005-0000-0000-00003A140000}"/>
    <cellStyle name="Cálculo 11 2 7 6" xfId="4937" xr:uid="{00000000-0005-0000-0000-00003B140000}"/>
    <cellStyle name="Cálculo 11 2 8" xfId="4938" xr:uid="{00000000-0005-0000-0000-00003C140000}"/>
    <cellStyle name="Cálculo 11 2 8 2" xfId="4939" xr:uid="{00000000-0005-0000-0000-00003D140000}"/>
    <cellStyle name="Cálculo 11 2 8 2 2" xfId="4940" xr:uid="{00000000-0005-0000-0000-00003E140000}"/>
    <cellStyle name="Cálculo 11 2 8 2 3" xfId="4941" xr:uid="{00000000-0005-0000-0000-00003F140000}"/>
    <cellStyle name="Cálculo 11 2 8 3" xfId="4942" xr:uid="{00000000-0005-0000-0000-000040140000}"/>
    <cellStyle name="Cálculo 11 2 8 3 2" xfId="4943" xr:uid="{00000000-0005-0000-0000-000041140000}"/>
    <cellStyle name="Cálculo 11 2 8 3 3" xfId="4944" xr:uid="{00000000-0005-0000-0000-000042140000}"/>
    <cellStyle name="Cálculo 11 2 8 4" xfId="4945" xr:uid="{00000000-0005-0000-0000-000043140000}"/>
    <cellStyle name="Cálculo 11 2 8 5" xfId="4946" xr:uid="{00000000-0005-0000-0000-000044140000}"/>
    <cellStyle name="Cálculo 11 2 8 6" xfId="4947" xr:uid="{00000000-0005-0000-0000-000045140000}"/>
    <cellStyle name="Cálculo 11 2 9" xfId="4948" xr:uid="{00000000-0005-0000-0000-000046140000}"/>
    <cellStyle name="Cálculo 11 2 9 2" xfId="4949" xr:uid="{00000000-0005-0000-0000-000047140000}"/>
    <cellStyle name="Cálculo 11 2 9 2 2" xfId="4950" xr:uid="{00000000-0005-0000-0000-000048140000}"/>
    <cellStyle name="Cálculo 11 2 9 2 3" xfId="4951" xr:uid="{00000000-0005-0000-0000-000049140000}"/>
    <cellStyle name="Cálculo 11 2 9 3" xfId="4952" xr:uid="{00000000-0005-0000-0000-00004A140000}"/>
    <cellStyle name="Cálculo 11 2 9 3 2" xfId="4953" xr:uid="{00000000-0005-0000-0000-00004B140000}"/>
    <cellStyle name="Cálculo 11 2 9 3 3" xfId="4954" xr:uid="{00000000-0005-0000-0000-00004C140000}"/>
    <cellStyle name="Cálculo 11 2 9 4" xfId="4955" xr:uid="{00000000-0005-0000-0000-00004D140000}"/>
    <cellStyle name="Cálculo 11 2 9 5" xfId="4956" xr:uid="{00000000-0005-0000-0000-00004E140000}"/>
    <cellStyle name="Cálculo 11 2 9 6" xfId="4957" xr:uid="{00000000-0005-0000-0000-00004F140000}"/>
    <cellStyle name="Cálculo 11 2_5.Weekly" xfId="4958" xr:uid="{00000000-0005-0000-0000-000050140000}"/>
    <cellStyle name="Cálculo 11 3" xfId="4959" xr:uid="{00000000-0005-0000-0000-000051140000}"/>
    <cellStyle name="Cálculo 11 3 2" xfId="4960" xr:uid="{00000000-0005-0000-0000-000052140000}"/>
    <cellStyle name="Cálculo 11 3 2 2" xfId="4961" xr:uid="{00000000-0005-0000-0000-000053140000}"/>
    <cellStyle name="Cálculo 11 3 2 3" xfId="4962" xr:uid="{00000000-0005-0000-0000-000054140000}"/>
    <cellStyle name="Cálculo 11 3 3" xfId="4963" xr:uid="{00000000-0005-0000-0000-000055140000}"/>
    <cellStyle name="Cálculo 11 3 3 2" xfId="4964" xr:uid="{00000000-0005-0000-0000-000056140000}"/>
    <cellStyle name="Cálculo 11 3 3 3" xfId="4965" xr:uid="{00000000-0005-0000-0000-000057140000}"/>
    <cellStyle name="Cálculo 11 3 4" xfId="4966" xr:uid="{00000000-0005-0000-0000-000058140000}"/>
    <cellStyle name="Cálculo 11 3 5" xfId="4967" xr:uid="{00000000-0005-0000-0000-000059140000}"/>
    <cellStyle name="Cálculo 11 3 6" xfId="4968" xr:uid="{00000000-0005-0000-0000-00005A140000}"/>
    <cellStyle name="Cálculo 11 4" xfId="4969" xr:uid="{00000000-0005-0000-0000-00005B140000}"/>
    <cellStyle name="Cálculo 11 4 2" xfId="4970" xr:uid="{00000000-0005-0000-0000-00005C140000}"/>
    <cellStyle name="Cálculo 11 4 2 2" xfId="4971" xr:uid="{00000000-0005-0000-0000-00005D140000}"/>
    <cellStyle name="Cálculo 11 4 2 3" xfId="4972" xr:uid="{00000000-0005-0000-0000-00005E140000}"/>
    <cellStyle name="Cálculo 11 4 3" xfId="4973" xr:uid="{00000000-0005-0000-0000-00005F140000}"/>
    <cellStyle name="Cálculo 11 4 3 2" xfId="4974" xr:uid="{00000000-0005-0000-0000-000060140000}"/>
    <cellStyle name="Cálculo 11 4 3 3" xfId="4975" xr:uid="{00000000-0005-0000-0000-000061140000}"/>
    <cellStyle name="Cálculo 11 4 4" xfId="4976" xr:uid="{00000000-0005-0000-0000-000062140000}"/>
    <cellStyle name="Cálculo 11 4 5" xfId="4977" xr:uid="{00000000-0005-0000-0000-000063140000}"/>
    <cellStyle name="Cálculo 11 4 6" xfId="4978" xr:uid="{00000000-0005-0000-0000-000064140000}"/>
    <cellStyle name="Cálculo 11 5" xfId="4979" xr:uid="{00000000-0005-0000-0000-000065140000}"/>
    <cellStyle name="Cálculo 11 5 2" xfId="4980" xr:uid="{00000000-0005-0000-0000-000066140000}"/>
    <cellStyle name="Cálculo 11 5 2 2" xfId="4981" xr:uid="{00000000-0005-0000-0000-000067140000}"/>
    <cellStyle name="Cálculo 11 5 2 3" xfId="4982" xr:uid="{00000000-0005-0000-0000-000068140000}"/>
    <cellStyle name="Cálculo 11 5 3" xfId="4983" xr:uid="{00000000-0005-0000-0000-000069140000}"/>
    <cellStyle name="Cálculo 11 5 3 2" xfId="4984" xr:uid="{00000000-0005-0000-0000-00006A140000}"/>
    <cellStyle name="Cálculo 11 5 3 3" xfId="4985" xr:uid="{00000000-0005-0000-0000-00006B140000}"/>
    <cellStyle name="Cálculo 11 5 4" xfId="4986" xr:uid="{00000000-0005-0000-0000-00006C140000}"/>
    <cellStyle name="Cálculo 11 5 5" xfId="4987" xr:uid="{00000000-0005-0000-0000-00006D140000}"/>
    <cellStyle name="Cálculo 11 5 6" xfId="4988" xr:uid="{00000000-0005-0000-0000-00006E140000}"/>
    <cellStyle name="Cálculo 11 6" xfId="4989" xr:uid="{00000000-0005-0000-0000-00006F140000}"/>
    <cellStyle name="Cálculo 11 6 2" xfId="4990" xr:uid="{00000000-0005-0000-0000-000070140000}"/>
    <cellStyle name="Cálculo 11 6 2 2" xfId="4991" xr:uid="{00000000-0005-0000-0000-000071140000}"/>
    <cellStyle name="Cálculo 11 6 2 3" xfId="4992" xr:uid="{00000000-0005-0000-0000-000072140000}"/>
    <cellStyle name="Cálculo 11 6 3" xfId="4993" xr:uid="{00000000-0005-0000-0000-000073140000}"/>
    <cellStyle name="Cálculo 11 6 3 2" xfId="4994" xr:uid="{00000000-0005-0000-0000-000074140000}"/>
    <cellStyle name="Cálculo 11 6 3 3" xfId="4995" xr:uid="{00000000-0005-0000-0000-000075140000}"/>
    <cellStyle name="Cálculo 11 6 4" xfId="4996" xr:uid="{00000000-0005-0000-0000-000076140000}"/>
    <cellStyle name="Cálculo 11 6 5" xfId="4997" xr:uid="{00000000-0005-0000-0000-000077140000}"/>
    <cellStyle name="Cálculo 11 6 6" xfId="4998" xr:uid="{00000000-0005-0000-0000-000078140000}"/>
    <cellStyle name="Cálculo 11 7" xfId="4999" xr:uid="{00000000-0005-0000-0000-000079140000}"/>
    <cellStyle name="Cálculo 11 7 2" xfId="5000" xr:uid="{00000000-0005-0000-0000-00007A140000}"/>
    <cellStyle name="Cálculo 11 7 2 2" xfId="5001" xr:uid="{00000000-0005-0000-0000-00007B140000}"/>
    <cellStyle name="Cálculo 11 7 2 3" xfId="5002" xr:uid="{00000000-0005-0000-0000-00007C140000}"/>
    <cellStyle name="Cálculo 11 7 3" xfId="5003" xr:uid="{00000000-0005-0000-0000-00007D140000}"/>
    <cellStyle name="Cálculo 11 7 3 2" xfId="5004" xr:uid="{00000000-0005-0000-0000-00007E140000}"/>
    <cellStyle name="Cálculo 11 7 3 3" xfId="5005" xr:uid="{00000000-0005-0000-0000-00007F140000}"/>
    <cellStyle name="Cálculo 11 7 4" xfId="5006" xr:uid="{00000000-0005-0000-0000-000080140000}"/>
    <cellStyle name="Cálculo 11 7 5" xfId="5007" xr:uid="{00000000-0005-0000-0000-000081140000}"/>
    <cellStyle name="Cálculo 11 7 6" xfId="5008" xr:uid="{00000000-0005-0000-0000-000082140000}"/>
    <cellStyle name="Cálculo 11 8" xfId="5009" xr:uid="{00000000-0005-0000-0000-000083140000}"/>
    <cellStyle name="Cálculo 11 8 2" xfId="5010" xr:uid="{00000000-0005-0000-0000-000084140000}"/>
    <cellStyle name="Cálculo 11 8 2 2" xfId="5011" xr:uid="{00000000-0005-0000-0000-000085140000}"/>
    <cellStyle name="Cálculo 11 8 2 3" xfId="5012" xr:uid="{00000000-0005-0000-0000-000086140000}"/>
    <cellStyle name="Cálculo 11 8 3" xfId="5013" xr:uid="{00000000-0005-0000-0000-000087140000}"/>
    <cellStyle name="Cálculo 11 8 3 2" xfId="5014" xr:uid="{00000000-0005-0000-0000-000088140000}"/>
    <cellStyle name="Cálculo 11 8 3 3" xfId="5015" xr:uid="{00000000-0005-0000-0000-000089140000}"/>
    <cellStyle name="Cálculo 11 8 4" xfId="5016" xr:uid="{00000000-0005-0000-0000-00008A140000}"/>
    <cellStyle name="Cálculo 11 8 5" xfId="5017" xr:uid="{00000000-0005-0000-0000-00008B140000}"/>
    <cellStyle name="Cálculo 11 8 6" xfId="5018" xr:uid="{00000000-0005-0000-0000-00008C140000}"/>
    <cellStyle name="Cálculo 11 9" xfId="5019" xr:uid="{00000000-0005-0000-0000-00008D140000}"/>
    <cellStyle name="Cálculo 11 9 2" xfId="5020" xr:uid="{00000000-0005-0000-0000-00008E140000}"/>
    <cellStyle name="Cálculo 11 9 2 2" xfId="5021" xr:uid="{00000000-0005-0000-0000-00008F140000}"/>
    <cellStyle name="Cálculo 11 9 2 3" xfId="5022" xr:uid="{00000000-0005-0000-0000-000090140000}"/>
    <cellStyle name="Cálculo 11 9 3" xfId="5023" xr:uid="{00000000-0005-0000-0000-000091140000}"/>
    <cellStyle name="Cálculo 11 9 3 2" xfId="5024" xr:uid="{00000000-0005-0000-0000-000092140000}"/>
    <cellStyle name="Cálculo 11 9 3 3" xfId="5025" xr:uid="{00000000-0005-0000-0000-000093140000}"/>
    <cellStyle name="Cálculo 11 9 4" xfId="5026" xr:uid="{00000000-0005-0000-0000-000094140000}"/>
    <cellStyle name="Cálculo 11 9 5" xfId="5027" xr:uid="{00000000-0005-0000-0000-000095140000}"/>
    <cellStyle name="Cálculo 11 9 6" xfId="5028" xr:uid="{00000000-0005-0000-0000-000096140000}"/>
    <cellStyle name="Cálculo 11_5.Weekly" xfId="5029" xr:uid="{00000000-0005-0000-0000-000097140000}"/>
    <cellStyle name="Cálculo 12" xfId="5030" xr:uid="{00000000-0005-0000-0000-000098140000}"/>
    <cellStyle name="Cálculo 13" xfId="5031" xr:uid="{00000000-0005-0000-0000-000099140000}"/>
    <cellStyle name="Cálculo 14" xfId="5032" xr:uid="{00000000-0005-0000-0000-00009A140000}"/>
    <cellStyle name="Cálculo 15" xfId="5033" xr:uid="{00000000-0005-0000-0000-00009B140000}"/>
    <cellStyle name="Cálculo 16" xfId="5034" xr:uid="{00000000-0005-0000-0000-00009C140000}"/>
    <cellStyle name="Cálculo 17" xfId="5035" xr:uid="{00000000-0005-0000-0000-00009D140000}"/>
    <cellStyle name="Cálculo 18" xfId="5036" xr:uid="{00000000-0005-0000-0000-00009E140000}"/>
    <cellStyle name="Cálculo 18 2" xfId="5037" xr:uid="{00000000-0005-0000-0000-00009F140000}"/>
    <cellStyle name="Cálculo 18 2 2" xfId="5038" xr:uid="{00000000-0005-0000-0000-0000A0140000}"/>
    <cellStyle name="Cálculo 18 2 3" xfId="5039" xr:uid="{00000000-0005-0000-0000-0000A1140000}"/>
    <cellStyle name="Cálculo 18 3" xfId="5040" xr:uid="{00000000-0005-0000-0000-0000A2140000}"/>
    <cellStyle name="Cálculo 18 3 2" xfId="5041" xr:uid="{00000000-0005-0000-0000-0000A3140000}"/>
    <cellStyle name="Cálculo 18 3 3" xfId="5042" xr:uid="{00000000-0005-0000-0000-0000A4140000}"/>
    <cellStyle name="Cálculo 18 4" xfId="5043" xr:uid="{00000000-0005-0000-0000-0000A5140000}"/>
    <cellStyle name="Cálculo 18 5" xfId="5044" xr:uid="{00000000-0005-0000-0000-0000A6140000}"/>
    <cellStyle name="Cálculo 18 6" xfId="5045" xr:uid="{00000000-0005-0000-0000-0000A7140000}"/>
    <cellStyle name="Cálculo 19" xfId="5046" xr:uid="{00000000-0005-0000-0000-0000A8140000}"/>
    <cellStyle name="Cálculo 19 2" xfId="5047" xr:uid="{00000000-0005-0000-0000-0000A9140000}"/>
    <cellStyle name="Cálculo 19 2 2" xfId="5048" xr:uid="{00000000-0005-0000-0000-0000AA140000}"/>
    <cellStyle name="Cálculo 19 2 3" xfId="5049" xr:uid="{00000000-0005-0000-0000-0000AB140000}"/>
    <cellStyle name="Cálculo 19 3" xfId="5050" xr:uid="{00000000-0005-0000-0000-0000AC140000}"/>
    <cellStyle name="Cálculo 19 3 2" xfId="5051" xr:uid="{00000000-0005-0000-0000-0000AD140000}"/>
    <cellStyle name="Cálculo 19 3 3" xfId="5052" xr:uid="{00000000-0005-0000-0000-0000AE140000}"/>
    <cellStyle name="Cálculo 19 4" xfId="5053" xr:uid="{00000000-0005-0000-0000-0000AF140000}"/>
    <cellStyle name="Cálculo 19 5" xfId="5054" xr:uid="{00000000-0005-0000-0000-0000B0140000}"/>
    <cellStyle name="Cálculo 19 6" xfId="5055" xr:uid="{00000000-0005-0000-0000-0000B1140000}"/>
    <cellStyle name="Cálculo 2" xfId="5056" xr:uid="{00000000-0005-0000-0000-0000B2140000}"/>
    <cellStyle name="Cálculo 2 10" xfId="5057" xr:uid="{00000000-0005-0000-0000-0000B3140000}"/>
    <cellStyle name="Cálculo 2 10 2" xfId="5058" xr:uid="{00000000-0005-0000-0000-0000B4140000}"/>
    <cellStyle name="Cálculo 2 10 2 2" xfId="5059" xr:uid="{00000000-0005-0000-0000-0000B5140000}"/>
    <cellStyle name="Cálculo 2 10 2 3" xfId="5060" xr:uid="{00000000-0005-0000-0000-0000B6140000}"/>
    <cellStyle name="Cálculo 2 10 3" xfId="5061" xr:uid="{00000000-0005-0000-0000-0000B7140000}"/>
    <cellStyle name="Cálculo 2 10 3 2" xfId="5062" xr:uid="{00000000-0005-0000-0000-0000B8140000}"/>
    <cellStyle name="Cálculo 2 10 3 3" xfId="5063" xr:uid="{00000000-0005-0000-0000-0000B9140000}"/>
    <cellStyle name="Cálculo 2 10 4" xfId="5064" xr:uid="{00000000-0005-0000-0000-0000BA140000}"/>
    <cellStyle name="Cálculo 2 10 5" xfId="5065" xr:uid="{00000000-0005-0000-0000-0000BB140000}"/>
    <cellStyle name="Cálculo 2 10 6" xfId="5066" xr:uid="{00000000-0005-0000-0000-0000BC140000}"/>
    <cellStyle name="Cálculo 2 11" xfId="5067" xr:uid="{00000000-0005-0000-0000-0000BD140000}"/>
    <cellStyle name="Cálculo 2 11 2" xfId="5068" xr:uid="{00000000-0005-0000-0000-0000BE140000}"/>
    <cellStyle name="Cálculo 2 11 2 2" xfId="5069" xr:uid="{00000000-0005-0000-0000-0000BF140000}"/>
    <cellStyle name="Cálculo 2 11 2 3" xfId="5070" xr:uid="{00000000-0005-0000-0000-0000C0140000}"/>
    <cellStyle name="Cálculo 2 11 3" xfId="5071" xr:uid="{00000000-0005-0000-0000-0000C1140000}"/>
    <cellStyle name="Cálculo 2 11 3 2" xfId="5072" xr:uid="{00000000-0005-0000-0000-0000C2140000}"/>
    <cellStyle name="Cálculo 2 11 3 3" xfId="5073" xr:uid="{00000000-0005-0000-0000-0000C3140000}"/>
    <cellStyle name="Cálculo 2 11 4" xfId="5074" xr:uid="{00000000-0005-0000-0000-0000C4140000}"/>
    <cellStyle name="Cálculo 2 11 5" xfId="5075" xr:uid="{00000000-0005-0000-0000-0000C5140000}"/>
    <cellStyle name="Cálculo 2 11 6" xfId="5076" xr:uid="{00000000-0005-0000-0000-0000C6140000}"/>
    <cellStyle name="Cálculo 2 12" xfId="5077" xr:uid="{00000000-0005-0000-0000-0000C7140000}"/>
    <cellStyle name="Cálculo 2 12 2" xfId="5078" xr:uid="{00000000-0005-0000-0000-0000C8140000}"/>
    <cellStyle name="Cálculo 2 12 2 2" xfId="5079" xr:uid="{00000000-0005-0000-0000-0000C9140000}"/>
    <cellStyle name="Cálculo 2 12 2 3" xfId="5080" xr:uid="{00000000-0005-0000-0000-0000CA140000}"/>
    <cellStyle name="Cálculo 2 12 3" xfId="5081" xr:uid="{00000000-0005-0000-0000-0000CB140000}"/>
    <cellStyle name="Cálculo 2 12 3 2" xfId="5082" xr:uid="{00000000-0005-0000-0000-0000CC140000}"/>
    <cellStyle name="Cálculo 2 12 3 3" xfId="5083" xr:uid="{00000000-0005-0000-0000-0000CD140000}"/>
    <cellStyle name="Cálculo 2 12 4" xfId="5084" xr:uid="{00000000-0005-0000-0000-0000CE140000}"/>
    <cellStyle name="Cálculo 2 12 5" xfId="5085" xr:uid="{00000000-0005-0000-0000-0000CF140000}"/>
    <cellStyle name="Cálculo 2 12 6" xfId="5086" xr:uid="{00000000-0005-0000-0000-0000D0140000}"/>
    <cellStyle name="Cálculo 2 13" xfId="5087" xr:uid="{00000000-0005-0000-0000-0000D1140000}"/>
    <cellStyle name="Cálculo 2 13 2" xfId="5088" xr:uid="{00000000-0005-0000-0000-0000D2140000}"/>
    <cellStyle name="Cálculo 2 13 2 2" xfId="5089" xr:uid="{00000000-0005-0000-0000-0000D3140000}"/>
    <cellStyle name="Cálculo 2 13 2 3" xfId="5090" xr:uid="{00000000-0005-0000-0000-0000D4140000}"/>
    <cellStyle name="Cálculo 2 13 3" xfId="5091" xr:uid="{00000000-0005-0000-0000-0000D5140000}"/>
    <cellStyle name="Cálculo 2 13 3 2" xfId="5092" xr:uid="{00000000-0005-0000-0000-0000D6140000}"/>
    <cellStyle name="Cálculo 2 13 3 3" xfId="5093" xr:uid="{00000000-0005-0000-0000-0000D7140000}"/>
    <cellStyle name="Cálculo 2 13 4" xfId="5094" xr:uid="{00000000-0005-0000-0000-0000D8140000}"/>
    <cellStyle name="Cálculo 2 13 5" xfId="5095" xr:uid="{00000000-0005-0000-0000-0000D9140000}"/>
    <cellStyle name="Cálculo 2 13 6" xfId="5096" xr:uid="{00000000-0005-0000-0000-0000DA140000}"/>
    <cellStyle name="Cálculo 2 14" xfId="5097" xr:uid="{00000000-0005-0000-0000-0000DB140000}"/>
    <cellStyle name="Cálculo 2 14 2" xfId="5098" xr:uid="{00000000-0005-0000-0000-0000DC140000}"/>
    <cellStyle name="Cálculo 2 14 3" xfId="5099" xr:uid="{00000000-0005-0000-0000-0000DD140000}"/>
    <cellStyle name="Cálculo 2 15" xfId="5100" xr:uid="{00000000-0005-0000-0000-0000DE140000}"/>
    <cellStyle name="Cálculo 2 15 2" xfId="5101" xr:uid="{00000000-0005-0000-0000-0000DF140000}"/>
    <cellStyle name="Cálculo 2 15 3" xfId="5102" xr:uid="{00000000-0005-0000-0000-0000E0140000}"/>
    <cellStyle name="Cálculo 2 16" xfId="5103" xr:uid="{00000000-0005-0000-0000-0000E1140000}"/>
    <cellStyle name="Cálculo 2 17" xfId="5104" xr:uid="{00000000-0005-0000-0000-0000E2140000}"/>
    <cellStyle name="Cálculo 2 18" xfId="5105" xr:uid="{00000000-0005-0000-0000-0000E3140000}"/>
    <cellStyle name="Cálculo 2 19" xfId="5106" xr:uid="{00000000-0005-0000-0000-0000E4140000}"/>
    <cellStyle name="Cálculo 2 2" xfId="5107" xr:uid="{00000000-0005-0000-0000-0000E5140000}"/>
    <cellStyle name="Cálculo 2 2 10" xfId="5108" xr:uid="{00000000-0005-0000-0000-0000E6140000}"/>
    <cellStyle name="Cálculo 2 2 10 2" xfId="5109" xr:uid="{00000000-0005-0000-0000-0000E7140000}"/>
    <cellStyle name="Cálculo 2 2 10 2 2" xfId="5110" xr:uid="{00000000-0005-0000-0000-0000E8140000}"/>
    <cellStyle name="Cálculo 2 2 10 2 3" xfId="5111" xr:uid="{00000000-0005-0000-0000-0000E9140000}"/>
    <cellStyle name="Cálculo 2 2 10 3" xfId="5112" xr:uid="{00000000-0005-0000-0000-0000EA140000}"/>
    <cellStyle name="Cálculo 2 2 10 3 2" xfId="5113" xr:uid="{00000000-0005-0000-0000-0000EB140000}"/>
    <cellStyle name="Cálculo 2 2 10 3 3" xfId="5114" xr:uid="{00000000-0005-0000-0000-0000EC140000}"/>
    <cellStyle name="Cálculo 2 2 10 4" xfId="5115" xr:uid="{00000000-0005-0000-0000-0000ED140000}"/>
    <cellStyle name="Cálculo 2 2 10 5" xfId="5116" xr:uid="{00000000-0005-0000-0000-0000EE140000}"/>
    <cellStyle name="Cálculo 2 2 10 6" xfId="5117" xr:uid="{00000000-0005-0000-0000-0000EF140000}"/>
    <cellStyle name="Cálculo 2 2 11" xfId="5118" xr:uid="{00000000-0005-0000-0000-0000F0140000}"/>
    <cellStyle name="Cálculo 2 2 11 2" xfId="5119" xr:uid="{00000000-0005-0000-0000-0000F1140000}"/>
    <cellStyle name="Cálculo 2 2 11 2 2" xfId="5120" xr:uid="{00000000-0005-0000-0000-0000F2140000}"/>
    <cellStyle name="Cálculo 2 2 11 2 3" xfId="5121" xr:uid="{00000000-0005-0000-0000-0000F3140000}"/>
    <cellStyle name="Cálculo 2 2 11 3" xfId="5122" xr:uid="{00000000-0005-0000-0000-0000F4140000}"/>
    <cellStyle name="Cálculo 2 2 11 3 2" xfId="5123" xr:uid="{00000000-0005-0000-0000-0000F5140000}"/>
    <cellStyle name="Cálculo 2 2 11 3 3" xfId="5124" xr:uid="{00000000-0005-0000-0000-0000F6140000}"/>
    <cellStyle name="Cálculo 2 2 11 4" xfId="5125" xr:uid="{00000000-0005-0000-0000-0000F7140000}"/>
    <cellStyle name="Cálculo 2 2 11 5" xfId="5126" xr:uid="{00000000-0005-0000-0000-0000F8140000}"/>
    <cellStyle name="Cálculo 2 2 11 6" xfId="5127" xr:uid="{00000000-0005-0000-0000-0000F9140000}"/>
    <cellStyle name="Cálculo 2 2 12" xfId="5128" xr:uid="{00000000-0005-0000-0000-0000FA140000}"/>
    <cellStyle name="Cálculo 2 2 12 2" xfId="5129" xr:uid="{00000000-0005-0000-0000-0000FB140000}"/>
    <cellStyle name="Cálculo 2 2 12 3" xfId="5130" xr:uid="{00000000-0005-0000-0000-0000FC140000}"/>
    <cellStyle name="Cálculo 2 2 13" xfId="5131" xr:uid="{00000000-0005-0000-0000-0000FD140000}"/>
    <cellStyle name="Cálculo 2 2 13 2" xfId="5132" xr:uid="{00000000-0005-0000-0000-0000FE140000}"/>
    <cellStyle name="Cálculo 2 2 13 3" xfId="5133" xr:uid="{00000000-0005-0000-0000-0000FF140000}"/>
    <cellStyle name="Cálculo 2 2 14" xfId="5134" xr:uid="{00000000-0005-0000-0000-000000150000}"/>
    <cellStyle name="Cálculo 2 2 15" xfId="5135" xr:uid="{00000000-0005-0000-0000-000001150000}"/>
    <cellStyle name="Cálculo 2 2 16" xfId="5136" xr:uid="{00000000-0005-0000-0000-000002150000}"/>
    <cellStyle name="Cálculo 2 2 17" xfId="5137" xr:uid="{00000000-0005-0000-0000-000003150000}"/>
    <cellStyle name="Cálculo 2 2 2" xfId="5138" xr:uid="{00000000-0005-0000-0000-000004150000}"/>
    <cellStyle name="Cálculo 2 2 2 10" xfId="5139" xr:uid="{00000000-0005-0000-0000-000005150000}"/>
    <cellStyle name="Cálculo 2 2 2 10 2" xfId="5140" xr:uid="{00000000-0005-0000-0000-000006150000}"/>
    <cellStyle name="Cálculo 2 2 2 10 2 2" xfId="5141" xr:uid="{00000000-0005-0000-0000-000007150000}"/>
    <cellStyle name="Cálculo 2 2 2 10 2 3" xfId="5142" xr:uid="{00000000-0005-0000-0000-000008150000}"/>
    <cellStyle name="Cálculo 2 2 2 10 3" xfId="5143" xr:uid="{00000000-0005-0000-0000-000009150000}"/>
    <cellStyle name="Cálculo 2 2 2 10 3 2" xfId="5144" xr:uid="{00000000-0005-0000-0000-00000A150000}"/>
    <cellStyle name="Cálculo 2 2 2 10 3 3" xfId="5145" xr:uid="{00000000-0005-0000-0000-00000B150000}"/>
    <cellStyle name="Cálculo 2 2 2 10 4" xfId="5146" xr:uid="{00000000-0005-0000-0000-00000C150000}"/>
    <cellStyle name="Cálculo 2 2 2 10 5" xfId="5147" xr:uid="{00000000-0005-0000-0000-00000D150000}"/>
    <cellStyle name="Cálculo 2 2 2 10 6" xfId="5148" xr:uid="{00000000-0005-0000-0000-00000E150000}"/>
    <cellStyle name="Cálculo 2 2 2 11" xfId="5149" xr:uid="{00000000-0005-0000-0000-00000F150000}"/>
    <cellStyle name="Cálculo 2 2 2 11 2" xfId="5150" xr:uid="{00000000-0005-0000-0000-000010150000}"/>
    <cellStyle name="Cálculo 2 2 2 11 3" xfId="5151" xr:uid="{00000000-0005-0000-0000-000011150000}"/>
    <cellStyle name="Cálculo 2 2 2 12" xfId="5152" xr:uid="{00000000-0005-0000-0000-000012150000}"/>
    <cellStyle name="Cálculo 2 2 2 12 2" xfId="5153" xr:uid="{00000000-0005-0000-0000-000013150000}"/>
    <cellStyle name="Cálculo 2 2 2 12 3" xfId="5154" xr:uid="{00000000-0005-0000-0000-000014150000}"/>
    <cellStyle name="Cálculo 2 2 2 13" xfId="5155" xr:uid="{00000000-0005-0000-0000-000015150000}"/>
    <cellStyle name="Cálculo 2 2 2 14" xfId="5156" xr:uid="{00000000-0005-0000-0000-000016150000}"/>
    <cellStyle name="Cálculo 2 2 2 15" xfId="5157" xr:uid="{00000000-0005-0000-0000-000017150000}"/>
    <cellStyle name="Cálculo 2 2 2 16" xfId="5158" xr:uid="{00000000-0005-0000-0000-000018150000}"/>
    <cellStyle name="Cálculo 2 2 2 2" xfId="5159" xr:uid="{00000000-0005-0000-0000-000019150000}"/>
    <cellStyle name="Cálculo 2 2 2 2 2" xfId="5160" xr:uid="{00000000-0005-0000-0000-00001A150000}"/>
    <cellStyle name="Cálculo 2 2 2 2 2 2" xfId="5161" xr:uid="{00000000-0005-0000-0000-00001B150000}"/>
    <cellStyle name="Cálculo 2 2 2 2 2 3" xfId="5162" xr:uid="{00000000-0005-0000-0000-00001C150000}"/>
    <cellStyle name="Cálculo 2 2 2 2 3" xfId="5163" xr:uid="{00000000-0005-0000-0000-00001D150000}"/>
    <cellStyle name="Cálculo 2 2 2 2 3 2" xfId="5164" xr:uid="{00000000-0005-0000-0000-00001E150000}"/>
    <cellStyle name="Cálculo 2 2 2 2 3 3" xfId="5165" xr:uid="{00000000-0005-0000-0000-00001F150000}"/>
    <cellStyle name="Cálculo 2 2 2 2 4" xfId="5166" xr:uid="{00000000-0005-0000-0000-000020150000}"/>
    <cellStyle name="Cálculo 2 2 2 2 5" xfId="5167" xr:uid="{00000000-0005-0000-0000-000021150000}"/>
    <cellStyle name="Cálculo 2 2 2 2 6" xfId="5168" xr:uid="{00000000-0005-0000-0000-000022150000}"/>
    <cellStyle name="Cálculo 2 2 2 3" xfId="5169" xr:uid="{00000000-0005-0000-0000-000023150000}"/>
    <cellStyle name="Cálculo 2 2 2 3 2" xfId="5170" xr:uid="{00000000-0005-0000-0000-000024150000}"/>
    <cellStyle name="Cálculo 2 2 2 3 2 2" xfId="5171" xr:uid="{00000000-0005-0000-0000-000025150000}"/>
    <cellStyle name="Cálculo 2 2 2 3 2 3" xfId="5172" xr:uid="{00000000-0005-0000-0000-000026150000}"/>
    <cellStyle name="Cálculo 2 2 2 3 3" xfId="5173" xr:uid="{00000000-0005-0000-0000-000027150000}"/>
    <cellStyle name="Cálculo 2 2 2 3 3 2" xfId="5174" xr:uid="{00000000-0005-0000-0000-000028150000}"/>
    <cellStyle name="Cálculo 2 2 2 3 3 3" xfId="5175" xr:uid="{00000000-0005-0000-0000-000029150000}"/>
    <cellStyle name="Cálculo 2 2 2 3 4" xfId="5176" xr:uid="{00000000-0005-0000-0000-00002A150000}"/>
    <cellStyle name="Cálculo 2 2 2 3 5" xfId="5177" xr:uid="{00000000-0005-0000-0000-00002B150000}"/>
    <cellStyle name="Cálculo 2 2 2 3 6" xfId="5178" xr:uid="{00000000-0005-0000-0000-00002C150000}"/>
    <cellStyle name="Cálculo 2 2 2 4" xfId="5179" xr:uid="{00000000-0005-0000-0000-00002D150000}"/>
    <cellStyle name="Cálculo 2 2 2 4 2" xfId="5180" xr:uid="{00000000-0005-0000-0000-00002E150000}"/>
    <cellStyle name="Cálculo 2 2 2 4 2 2" xfId="5181" xr:uid="{00000000-0005-0000-0000-00002F150000}"/>
    <cellStyle name="Cálculo 2 2 2 4 2 3" xfId="5182" xr:uid="{00000000-0005-0000-0000-000030150000}"/>
    <cellStyle name="Cálculo 2 2 2 4 3" xfId="5183" xr:uid="{00000000-0005-0000-0000-000031150000}"/>
    <cellStyle name="Cálculo 2 2 2 4 3 2" xfId="5184" xr:uid="{00000000-0005-0000-0000-000032150000}"/>
    <cellStyle name="Cálculo 2 2 2 4 3 3" xfId="5185" xr:uid="{00000000-0005-0000-0000-000033150000}"/>
    <cellStyle name="Cálculo 2 2 2 4 4" xfId="5186" xr:uid="{00000000-0005-0000-0000-000034150000}"/>
    <cellStyle name="Cálculo 2 2 2 4 5" xfId="5187" xr:uid="{00000000-0005-0000-0000-000035150000}"/>
    <cellStyle name="Cálculo 2 2 2 4 6" xfId="5188" xr:uid="{00000000-0005-0000-0000-000036150000}"/>
    <cellStyle name="Cálculo 2 2 2 5" xfId="5189" xr:uid="{00000000-0005-0000-0000-000037150000}"/>
    <cellStyle name="Cálculo 2 2 2 5 2" xfId="5190" xr:uid="{00000000-0005-0000-0000-000038150000}"/>
    <cellStyle name="Cálculo 2 2 2 5 2 2" xfId="5191" xr:uid="{00000000-0005-0000-0000-000039150000}"/>
    <cellStyle name="Cálculo 2 2 2 5 2 3" xfId="5192" xr:uid="{00000000-0005-0000-0000-00003A150000}"/>
    <cellStyle name="Cálculo 2 2 2 5 3" xfId="5193" xr:uid="{00000000-0005-0000-0000-00003B150000}"/>
    <cellStyle name="Cálculo 2 2 2 5 3 2" xfId="5194" xr:uid="{00000000-0005-0000-0000-00003C150000}"/>
    <cellStyle name="Cálculo 2 2 2 5 3 3" xfId="5195" xr:uid="{00000000-0005-0000-0000-00003D150000}"/>
    <cellStyle name="Cálculo 2 2 2 5 4" xfId="5196" xr:uid="{00000000-0005-0000-0000-00003E150000}"/>
    <cellStyle name="Cálculo 2 2 2 5 5" xfId="5197" xr:uid="{00000000-0005-0000-0000-00003F150000}"/>
    <cellStyle name="Cálculo 2 2 2 5 6" xfId="5198" xr:uid="{00000000-0005-0000-0000-000040150000}"/>
    <cellStyle name="Cálculo 2 2 2 6" xfId="5199" xr:uid="{00000000-0005-0000-0000-000041150000}"/>
    <cellStyle name="Cálculo 2 2 2 6 2" xfId="5200" xr:uid="{00000000-0005-0000-0000-000042150000}"/>
    <cellStyle name="Cálculo 2 2 2 6 2 2" xfId="5201" xr:uid="{00000000-0005-0000-0000-000043150000}"/>
    <cellStyle name="Cálculo 2 2 2 6 2 3" xfId="5202" xr:uid="{00000000-0005-0000-0000-000044150000}"/>
    <cellStyle name="Cálculo 2 2 2 6 3" xfId="5203" xr:uid="{00000000-0005-0000-0000-000045150000}"/>
    <cellStyle name="Cálculo 2 2 2 6 3 2" xfId="5204" xr:uid="{00000000-0005-0000-0000-000046150000}"/>
    <cellStyle name="Cálculo 2 2 2 6 3 3" xfId="5205" xr:uid="{00000000-0005-0000-0000-000047150000}"/>
    <cellStyle name="Cálculo 2 2 2 6 4" xfId="5206" xr:uid="{00000000-0005-0000-0000-000048150000}"/>
    <cellStyle name="Cálculo 2 2 2 6 5" xfId="5207" xr:uid="{00000000-0005-0000-0000-000049150000}"/>
    <cellStyle name="Cálculo 2 2 2 6 6" xfId="5208" xr:uid="{00000000-0005-0000-0000-00004A150000}"/>
    <cellStyle name="Cálculo 2 2 2 7" xfId="5209" xr:uid="{00000000-0005-0000-0000-00004B150000}"/>
    <cellStyle name="Cálculo 2 2 2 7 2" xfId="5210" xr:uid="{00000000-0005-0000-0000-00004C150000}"/>
    <cellStyle name="Cálculo 2 2 2 7 2 2" xfId="5211" xr:uid="{00000000-0005-0000-0000-00004D150000}"/>
    <cellStyle name="Cálculo 2 2 2 7 2 3" xfId="5212" xr:uid="{00000000-0005-0000-0000-00004E150000}"/>
    <cellStyle name="Cálculo 2 2 2 7 3" xfId="5213" xr:uid="{00000000-0005-0000-0000-00004F150000}"/>
    <cellStyle name="Cálculo 2 2 2 7 3 2" xfId="5214" xr:uid="{00000000-0005-0000-0000-000050150000}"/>
    <cellStyle name="Cálculo 2 2 2 7 3 3" xfId="5215" xr:uid="{00000000-0005-0000-0000-000051150000}"/>
    <cellStyle name="Cálculo 2 2 2 7 4" xfId="5216" xr:uid="{00000000-0005-0000-0000-000052150000}"/>
    <cellStyle name="Cálculo 2 2 2 7 5" xfId="5217" xr:uid="{00000000-0005-0000-0000-000053150000}"/>
    <cellStyle name="Cálculo 2 2 2 7 6" xfId="5218" xr:uid="{00000000-0005-0000-0000-000054150000}"/>
    <cellStyle name="Cálculo 2 2 2 8" xfId="5219" xr:uid="{00000000-0005-0000-0000-000055150000}"/>
    <cellStyle name="Cálculo 2 2 2 8 2" xfId="5220" xr:uid="{00000000-0005-0000-0000-000056150000}"/>
    <cellStyle name="Cálculo 2 2 2 8 2 2" xfId="5221" xr:uid="{00000000-0005-0000-0000-000057150000}"/>
    <cellStyle name="Cálculo 2 2 2 8 2 3" xfId="5222" xr:uid="{00000000-0005-0000-0000-000058150000}"/>
    <cellStyle name="Cálculo 2 2 2 8 3" xfId="5223" xr:uid="{00000000-0005-0000-0000-000059150000}"/>
    <cellStyle name="Cálculo 2 2 2 8 3 2" xfId="5224" xr:uid="{00000000-0005-0000-0000-00005A150000}"/>
    <cellStyle name="Cálculo 2 2 2 8 3 3" xfId="5225" xr:uid="{00000000-0005-0000-0000-00005B150000}"/>
    <cellStyle name="Cálculo 2 2 2 8 4" xfId="5226" xr:uid="{00000000-0005-0000-0000-00005C150000}"/>
    <cellStyle name="Cálculo 2 2 2 8 5" xfId="5227" xr:uid="{00000000-0005-0000-0000-00005D150000}"/>
    <cellStyle name="Cálculo 2 2 2 8 6" xfId="5228" xr:uid="{00000000-0005-0000-0000-00005E150000}"/>
    <cellStyle name="Cálculo 2 2 2 9" xfId="5229" xr:uid="{00000000-0005-0000-0000-00005F150000}"/>
    <cellStyle name="Cálculo 2 2 2 9 2" xfId="5230" xr:uid="{00000000-0005-0000-0000-000060150000}"/>
    <cellStyle name="Cálculo 2 2 2 9 2 2" xfId="5231" xr:uid="{00000000-0005-0000-0000-000061150000}"/>
    <cellStyle name="Cálculo 2 2 2 9 2 3" xfId="5232" xr:uid="{00000000-0005-0000-0000-000062150000}"/>
    <cellStyle name="Cálculo 2 2 2 9 3" xfId="5233" xr:uid="{00000000-0005-0000-0000-000063150000}"/>
    <cellStyle name="Cálculo 2 2 2 9 3 2" xfId="5234" xr:uid="{00000000-0005-0000-0000-000064150000}"/>
    <cellStyle name="Cálculo 2 2 2 9 3 3" xfId="5235" xr:uid="{00000000-0005-0000-0000-000065150000}"/>
    <cellStyle name="Cálculo 2 2 2 9 4" xfId="5236" xr:uid="{00000000-0005-0000-0000-000066150000}"/>
    <cellStyle name="Cálculo 2 2 2 9 5" xfId="5237" xr:uid="{00000000-0005-0000-0000-000067150000}"/>
    <cellStyle name="Cálculo 2 2 2 9 6" xfId="5238" xr:uid="{00000000-0005-0000-0000-000068150000}"/>
    <cellStyle name="Cálculo 2 2 2_5.Weekly" xfId="5239" xr:uid="{00000000-0005-0000-0000-000069150000}"/>
    <cellStyle name="Cálculo 2 2 3" xfId="5240" xr:uid="{00000000-0005-0000-0000-00006A150000}"/>
    <cellStyle name="Cálculo 2 2 3 2" xfId="5241" xr:uid="{00000000-0005-0000-0000-00006B150000}"/>
    <cellStyle name="Cálculo 2 2 3 2 2" xfId="5242" xr:uid="{00000000-0005-0000-0000-00006C150000}"/>
    <cellStyle name="Cálculo 2 2 3 2 3" xfId="5243" xr:uid="{00000000-0005-0000-0000-00006D150000}"/>
    <cellStyle name="Cálculo 2 2 3 3" xfId="5244" xr:uid="{00000000-0005-0000-0000-00006E150000}"/>
    <cellStyle name="Cálculo 2 2 3 3 2" xfId="5245" xr:uid="{00000000-0005-0000-0000-00006F150000}"/>
    <cellStyle name="Cálculo 2 2 3 3 3" xfId="5246" xr:uid="{00000000-0005-0000-0000-000070150000}"/>
    <cellStyle name="Cálculo 2 2 3 4" xfId="5247" xr:uid="{00000000-0005-0000-0000-000071150000}"/>
    <cellStyle name="Cálculo 2 2 3 5" xfId="5248" xr:uid="{00000000-0005-0000-0000-000072150000}"/>
    <cellStyle name="Cálculo 2 2 3 6" xfId="5249" xr:uid="{00000000-0005-0000-0000-000073150000}"/>
    <cellStyle name="Cálculo 2 2 4" xfId="5250" xr:uid="{00000000-0005-0000-0000-000074150000}"/>
    <cellStyle name="Cálculo 2 2 4 2" xfId="5251" xr:uid="{00000000-0005-0000-0000-000075150000}"/>
    <cellStyle name="Cálculo 2 2 4 2 2" xfId="5252" xr:uid="{00000000-0005-0000-0000-000076150000}"/>
    <cellStyle name="Cálculo 2 2 4 2 3" xfId="5253" xr:uid="{00000000-0005-0000-0000-000077150000}"/>
    <cellStyle name="Cálculo 2 2 4 3" xfId="5254" xr:uid="{00000000-0005-0000-0000-000078150000}"/>
    <cellStyle name="Cálculo 2 2 4 3 2" xfId="5255" xr:uid="{00000000-0005-0000-0000-000079150000}"/>
    <cellStyle name="Cálculo 2 2 4 3 3" xfId="5256" xr:uid="{00000000-0005-0000-0000-00007A150000}"/>
    <cellStyle name="Cálculo 2 2 4 4" xfId="5257" xr:uid="{00000000-0005-0000-0000-00007B150000}"/>
    <cellStyle name="Cálculo 2 2 4 5" xfId="5258" xr:uid="{00000000-0005-0000-0000-00007C150000}"/>
    <cellStyle name="Cálculo 2 2 4 6" xfId="5259" xr:uid="{00000000-0005-0000-0000-00007D150000}"/>
    <cellStyle name="Cálculo 2 2 5" xfId="5260" xr:uid="{00000000-0005-0000-0000-00007E150000}"/>
    <cellStyle name="Cálculo 2 2 5 2" xfId="5261" xr:uid="{00000000-0005-0000-0000-00007F150000}"/>
    <cellStyle name="Cálculo 2 2 5 2 2" xfId="5262" xr:uid="{00000000-0005-0000-0000-000080150000}"/>
    <cellStyle name="Cálculo 2 2 5 2 3" xfId="5263" xr:uid="{00000000-0005-0000-0000-000081150000}"/>
    <cellStyle name="Cálculo 2 2 5 3" xfId="5264" xr:uid="{00000000-0005-0000-0000-000082150000}"/>
    <cellStyle name="Cálculo 2 2 5 3 2" xfId="5265" xr:uid="{00000000-0005-0000-0000-000083150000}"/>
    <cellStyle name="Cálculo 2 2 5 3 3" xfId="5266" xr:uid="{00000000-0005-0000-0000-000084150000}"/>
    <cellStyle name="Cálculo 2 2 5 4" xfId="5267" xr:uid="{00000000-0005-0000-0000-000085150000}"/>
    <cellStyle name="Cálculo 2 2 5 5" xfId="5268" xr:uid="{00000000-0005-0000-0000-000086150000}"/>
    <cellStyle name="Cálculo 2 2 5 6" xfId="5269" xr:uid="{00000000-0005-0000-0000-000087150000}"/>
    <cellStyle name="Cálculo 2 2 6" xfId="5270" xr:uid="{00000000-0005-0000-0000-000088150000}"/>
    <cellStyle name="Cálculo 2 2 6 2" xfId="5271" xr:uid="{00000000-0005-0000-0000-000089150000}"/>
    <cellStyle name="Cálculo 2 2 6 2 2" xfId="5272" xr:uid="{00000000-0005-0000-0000-00008A150000}"/>
    <cellStyle name="Cálculo 2 2 6 2 3" xfId="5273" xr:uid="{00000000-0005-0000-0000-00008B150000}"/>
    <cellStyle name="Cálculo 2 2 6 3" xfId="5274" xr:uid="{00000000-0005-0000-0000-00008C150000}"/>
    <cellStyle name="Cálculo 2 2 6 3 2" xfId="5275" xr:uid="{00000000-0005-0000-0000-00008D150000}"/>
    <cellStyle name="Cálculo 2 2 6 3 3" xfId="5276" xr:uid="{00000000-0005-0000-0000-00008E150000}"/>
    <cellStyle name="Cálculo 2 2 6 4" xfId="5277" xr:uid="{00000000-0005-0000-0000-00008F150000}"/>
    <cellStyle name="Cálculo 2 2 6 5" xfId="5278" xr:uid="{00000000-0005-0000-0000-000090150000}"/>
    <cellStyle name="Cálculo 2 2 6 6" xfId="5279" xr:uid="{00000000-0005-0000-0000-000091150000}"/>
    <cellStyle name="Cálculo 2 2 7" xfId="5280" xr:uid="{00000000-0005-0000-0000-000092150000}"/>
    <cellStyle name="Cálculo 2 2 7 2" xfId="5281" xr:uid="{00000000-0005-0000-0000-000093150000}"/>
    <cellStyle name="Cálculo 2 2 7 2 2" xfId="5282" xr:uid="{00000000-0005-0000-0000-000094150000}"/>
    <cellStyle name="Cálculo 2 2 7 2 3" xfId="5283" xr:uid="{00000000-0005-0000-0000-000095150000}"/>
    <cellStyle name="Cálculo 2 2 7 3" xfId="5284" xr:uid="{00000000-0005-0000-0000-000096150000}"/>
    <cellStyle name="Cálculo 2 2 7 3 2" xfId="5285" xr:uid="{00000000-0005-0000-0000-000097150000}"/>
    <cellStyle name="Cálculo 2 2 7 3 3" xfId="5286" xr:uid="{00000000-0005-0000-0000-000098150000}"/>
    <cellStyle name="Cálculo 2 2 7 4" xfId="5287" xr:uid="{00000000-0005-0000-0000-000099150000}"/>
    <cellStyle name="Cálculo 2 2 7 5" xfId="5288" xr:uid="{00000000-0005-0000-0000-00009A150000}"/>
    <cellStyle name="Cálculo 2 2 7 6" xfId="5289" xr:uid="{00000000-0005-0000-0000-00009B150000}"/>
    <cellStyle name="Cálculo 2 2 8" xfId="5290" xr:uid="{00000000-0005-0000-0000-00009C150000}"/>
    <cellStyle name="Cálculo 2 2 8 2" xfId="5291" xr:uid="{00000000-0005-0000-0000-00009D150000}"/>
    <cellStyle name="Cálculo 2 2 8 2 2" xfId="5292" xr:uid="{00000000-0005-0000-0000-00009E150000}"/>
    <cellStyle name="Cálculo 2 2 8 2 3" xfId="5293" xr:uid="{00000000-0005-0000-0000-00009F150000}"/>
    <cellStyle name="Cálculo 2 2 8 3" xfId="5294" xr:uid="{00000000-0005-0000-0000-0000A0150000}"/>
    <cellStyle name="Cálculo 2 2 8 3 2" xfId="5295" xr:uid="{00000000-0005-0000-0000-0000A1150000}"/>
    <cellStyle name="Cálculo 2 2 8 3 3" xfId="5296" xr:uid="{00000000-0005-0000-0000-0000A2150000}"/>
    <cellStyle name="Cálculo 2 2 8 4" xfId="5297" xr:uid="{00000000-0005-0000-0000-0000A3150000}"/>
    <cellStyle name="Cálculo 2 2 8 5" xfId="5298" xr:uid="{00000000-0005-0000-0000-0000A4150000}"/>
    <cellStyle name="Cálculo 2 2 8 6" xfId="5299" xr:uid="{00000000-0005-0000-0000-0000A5150000}"/>
    <cellStyle name="Cálculo 2 2 9" xfId="5300" xr:uid="{00000000-0005-0000-0000-0000A6150000}"/>
    <cellStyle name="Cálculo 2 2 9 2" xfId="5301" xr:uid="{00000000-0005-0000-0000-0000A7150000}"/>
    <cellStyle name="Cálculo 2 2 9 2 2" xfId="5302" xr:uid="{00000000-0005-0000-0000-0000A8150000}"/>
    <cellStyle name="Cálculo 2 2 9 2 3" xfId="5303" xr:uid="{00000000-0005-0000-0000-0000A9150000}"/>
    <cellStyle name="Cálculo 2 2 9 3" xfId="5304" xr:uid="{00000000-0005-0000-0000-0000AA150000}"/>
    <cellStyle name="Cálculo 2 2 9 3 2" xfId="5305" xr:uid="{00000000-0005-0000-0000-0000AB150000}"/>
    <cellStyle name="Cálculo 2 2 9 3 3" xfId="5306" xr:uid="{00000000-0005-0000-0000-0000AC150000}"/>
    <cellStyle name="Cálculo 2 2 9 4" xfId="5307" xr:uid="{00000000-0005-0000-0000-0000AD150000}"/>
    <cellStyle name="Cálculo 2 2 9 5" xfId="5308" xr:uid="{00000000-0005-0000-0000-0000AE150000}"/>
    <cellStyle name="Cálculo 2 2 9 6" xfId="5309" xr:uid="{00000000-0005-0000-0000-0000AF150000}"/>
    <cellStyle name="Cálculo 2 2_5.Weekly" xfId="5310" xr:uid="{00000000-0005-0000-0000-0000B0150000}"/>
    <cellStyle name="Cálculo 2 3" xfId="5311" xr:uid="{00000000-0005-0000-0000-0000B1150000}"/>
    <cellStyle name="Cálculo 2 3 10" xfId="5312" xr:uid="{00000000-0005-0000-0000-0000B2150000}"/>
    <cellStyle name="Cálculo 2 3 10 2" xfId="5313" xr:uid="{00000000-0005-0000-0000-0000B3150000}"/>
    <cellStyle name="Cálculo 2 3 10 2 2" xfId="5314" xr:uid="{00000000-0005-0000-0000-0000B4150000}"/>
    <cellStyle name="Cálculo 2 3 10 2 3" xfId="5315" xr:uid="{00000000-0005-0000-0000-0000B5150000}"/>
    <cellStyle name="Cálculo 2 3 10 3" xfId="5316" xr:uid="{00000000-0005-0000-0000-0000B6150000}"/>
    <cellStyle name="Cálculo 2 3 10 3 2" xfId="5317" xr:uid="{00000000-0005-0000-0000-0000B7150000}"/>
    <cellStyle name="Cálculo 2 3 10 3 3" xfId="5318" xr:uid="{00000000-0005-0000-0000-0000B8150000}"/>
    <cellStyle name="Cálculo 2 3 10 4" xfId="5319" xr:uid="{00000000-0005-0000-0000-0000B9150000}"/>
    <cellStyle name="Cálculo 2 3 10 5" xfId="5320" xr:uid="{00000000-0005-0000-0000-0000BA150000}"/>
    <cellStyle name="Cálculo 2 3 10 6" xfId="5321" xr:uid="{00000000-0005-0000-0000-0000BB150000}"/>
    <cellStyle name="Cálculo 2 3 11" xfId="5322" xr:uid="{00000000-0005-0000-0000-0000BC150000}"/>
    <cellStyle name="Cálculo 2 3 11 2" xfId="5323" xr:uid="{00000000-0005-0000-0000-0000BD150000}"/>
    <cellStyle name="Cálculo 2 3 11 2 2" xfId="5324" xr:uid="{00000000-0005-0000-0000-0000BE150000}"/>
    <cellStyle name="Cálculo 2 3 11 2 3" xfId="5325" xr:uid="{00000000-0005-0000-0000-0000BF150000}"/>
    <cellStyle name="Cálculo 2 3 11 3" xfId="5326" xr:uid="{00000000-0005-0000-0000-0000C0150000}"/>
    <cellStyle name="Cálculo 2 3 11 3 2" xfId="5327" xr:uid="{00000000-0005-0000-0000-0000C1150000}"/>
    <cellStyle name="Cálculo 2 3 11 3 3" xfId="5328" xr:uid="{00000000-0005-0000-0000-0000C2150000}"/>
    <cellStyle name="Cálculo 2 3 11 4" xfId="5329" xr:uid="{00000000-0005-0000-0000-0000C3150000}"/>
    <cellStyle name="Cálculo 2 3 11 5" xfId="5330" xr:uid="{00000000-0005-0000-0000-0000C4150000}"/>
    <cellStyle name="Cálculo 2 3 11 6" xfId="5331" xr:uid="{00000000-0005-0000-0000-0000C5150000}"/>
    <cellStyle name="Cálculo 2 3 12" xfId="5332" xr:uid="{00000000-0005-0000-0000-0000C6150000}"/>
    <cellStyle name="Cálculo 2 3 12 2" xfId="5333" xr:uid="{00000000-0005-0000-0000-0000C7150000}"/>
    <cellStyle name="Cálculo 2 3 12 3" xfId="5334" xr:uid="{00000000-0005-0000-0000-0000C8150000}"/>
    <cellStyle name="Cálculo 2 3 13" xfId="5335" xr:uid="{00000000-0005-0000-0000-0000C9150000}"/>
    <cellStyle name="Cálculo 2 3 13 2" xfId="5336" xr:uid="{00000000-0005-0000-0000-0000CA150000}"/>
    <cellStyle name="Cálculo 2 3 13 3" xfId="5337" xr:uid="{00000000-0005-0000-0000-0000CB150000}"/>
    <cellStyle name="Cálculo 2 3 14" xfId="5338" xr:uid="{00000000-0005-0000-0000-0000CC150000}"/>
    <cellStyle name="Cálculo 2 3 15" xfId="5339" xr:uid="{00000000-0005-0000-0000-0000CD150000}"/>
    <cellStyle name="Cálculo 2 3 16" xfId="5340" xr:uid="{00000000-0005-0000-0000-0000CE150000}"/>
    <cellStyle name="Cálculo 2 3 17" xfId="5341" xr:uid="{00000000-0005-0000-0000-0000CF150000}"/>
    <cellStyle name="Cálculo 2 3 2" xfId="5342" xr:uid="{00000000-0005-0000-0000-0000D0150000}"/>
    <cellStyle name="Cálculo 2 3 2 10" xfId="5343" xr:uid="{00000000-0005-0000-0000-0000D1150000}"/>
    <cellStyle name="Cálculo 2 3 2 10 2" xfId="5344" xr:uid="{00000000-0005-0000-0000-0000D2150000}"/>
    <cellStyle name="Cálculo 2 3 2 10 2 2" xfId="5345" xr:uid="{00000000-0005-0000-0000-0000D3150000}"/>
    <cellStyle name="Cálculo 2 3 2 10 2 3" xfId="5346" xr:uid="{00000000-0005-0000-0000-0000D4150000}"/>
    <cellStyle name="Cálculo 2 3 2 10 3" xfId="5347" xr:uid="{00000000-0005-0000-0000-0000D5150000}"/>
    <cellStyle name="Cálculo 2 3 2 10 3 2" xfId="5348" xr:uid="{00000000-0005-0000-0000-0000D6150000}"/>
    <cellStyle name="Cálculo 2 3 2 10 3 3" xfId="5349" xr:uid="{00000000-0005-0000-0000-0000D7150000}"/>
    <cellStyle name="Cálculo 2 3 2 10 4" xfId="5350" xr:uid="{00000000-0005-0000-0000-0000D8150000}"/>
    <cellStyle name="Cálculo 2 3 2 10 5" xfId="5351" xr:uid="{00000000-0005-0000-0000-0000D9150000}"/>
    <cellStyle name="Cálculo 2 3 2 10 6" xfId="5352" xr:uid="{00000000-0005-0000-0000-0000DA150000}"/>
    <cellStyle name="Cálculo 2 3 2 11" xfId="5353" xr:uid="{00000000-0005-0000-0000-0000DB150000}"/>
    <cellStyle name="Cálculo 2 3 2 11 2" xfId="5354" xr:uid="{00000000-0005-0000-0000-0000DC150000}"/>
    <cellStyle name="Cálculo 2 3 2 11 3" xfId="5355" xr:uid="{00000000-0005-0000-0000-0000DD150000}"/>
    <cellStyle name="Cálculo 2 3 2 12" xfId="5356" xr:uid="{00000000-0005-0000-0000-0000DE150000}"/>
    <cellStyle name="Cálculo 2 3 2 12 2" xfId="5357" xr:uid="{00000000-0005-0000-0000-0000DF150000}"/>
    <cellStyle name="Cálculo 2 3 2 12 3" xfId="5358" xr:uid="{00000000-0005-0000-0000-0000E0150000}"/>
    <cellStyle name="Cálculo 2 3 2 13" xfId="5359" xr:uid="{00000000-0005-0000-0000-0000E1150000}"/>
    <cellStyle name="Cálculo 2 3 2 14" xfId="5360" xr:uid="{00000000-0005-0000-0000-0000E2150000}"/>
    <cellStyle name="Cálculo 2 3 2 15" xfId="5361" xr:uid="{00000000-0005-0000-0000-0000E3150000}"/>
    <cellStyle name="Cálculo 2 3 2 2" xfId="5362" xr:uid="{00000000-0005-0000-0000-0000E4150000}"/>
    <cellStyle name="Cálculo 2 3 2 2 2" xfId="5363" xr:uid="{00000000-0005-0000-0000-0000E5150000}"/>
    <cellStyle name="Cálculo 2 3 2 2 2 2" xfId="5364" xr:uid="{00000000-0005-0000-0000-0000E6150000}"/>
    <cellStyle name="Cálculo 2 3 2 2 2 3" xfId="5365" xr:uid="{00000000-0005-0000-0000-0000E7150000}"/>
    <cellStyle name="Cálculo 2 3 2 2 3" xfId="5366" xr:uid="{00000000-0005-0000-0000-0000E8150000}"/>
    <cellStyle name="Cálculo 2 3 2 2 3 2" xfId="5367" xr:uid="{00000000-0005-0000-0000-0000E9150000}"/>
    <cellStyle name="Cálculo 2 3 2 2 3 3" xfId="5368" xr:uid="{00000000-0005-0000-0000-0000EA150000}"/>
    <cellStyle name="Cálculo 2 3 2 2 4" xfId="5369" xr:uid="{00000000-0005-0000-0000-0000EB150000}"/>
    <cellStyle name="Cálculo 2 3 2 2 5" xfId="5370" xr:uid="{00000000-0005-0000-0000-0000EC150000}"/>
    <cellStyle name="Cálculo 2 3 2 2 6" xfId="5371" xr:uid="{00000000-0005-0000-0000-0000ED150000}"/>
    <cellStyle name="Cálculo 2 3 2 3" xfId="5372" xr:uid="{00000000-0005-0000-0000-0000EE150000}"/>
    <cellStyle name="Cálculo 2 3 2 3 2" xfId="5373" xr:uid="{00000000-0005-0000-0000-0000EF150000}"/>
    <cellStyle name="Cálculo 2 3 2 3 2 2" xfId="5374" xr:uid="{00000000-0005-0000-0000-0000F0150000}"/>
    <cellStyle name="Cálculo 2 3 2 3 2 3" xfId="5375" xr:uid="{00000000-0005-0000-0000-0000F1150000}"/>
    <cellStyle name="Cálculo 2 3 2 3 3" xfId="5376" xr:uid="{00000000-0005-0000-0000-0000F2150000}"/>
    <cellStyle name="Cálculo 2 3 2 3 3 2" xfId="5377" xr:uid="{00000000-0005-0000-0000-0000F3150000}"/>
    <cellStyle name="Cálculo 2 3 2 3 3 3" xfId="5378" xr:uid="{00000000-0005-0000-0000-0000F4150000}"/>
    <cellStyle name="Cálculo 2 3 2 3 4" xfId="5379" xr:uid="{00000000-0005-0000-0000-0000F5150000}"/>
    <cellStyle name="Cálculo 2 3 2 3 5" xfId="5380" xr:uid="{00000000-0005-0000-0000-0000F6150000}"/>
    <cellStyle name="Cálculo 2 3 2 3 6" xfId="5381" xr:uid="{00000000-0005-0000-0000-0000F7150000}"/>
    <cellStyle name="Cálculo 2 3 2 4" xfId="5382" xr:uid="{00000000-0005-0000-0000-0000F8150000}"/>
    <cellStyle name="Cálculo 2 3 2 4 2" xfId="5383" xr:uid="{00000000-0005-0000-0000-0000F9150000}"/>
    <cellStyle name="Cálculo 2 3 2 4 2 2" xfId="5384" xr:uid="{00000000-0005-0000-0000-0000FA150000}"/>
    <cellStyle name="Cálculo 2 3 2 4 2 3" xfId="5385" xr:uid="{00000000-0005-0000-0000-0000FB150000}"/>
    <cellStyle name="Cálculo 2 3 2 4 3" xfId="5386" xr:uid="{00000000-0005-0000-0000-0000FC150000}"/>
    <cellStyle name="Cálculo 2 3 2 4 3 2" xfId="5387" xr:uid="{00000000-0005-0000-0000-0000FD150000}"/>
    <cellStyle name="Cálculo 2 3 2 4 3 3" xfId="5388" xr:uid="{00000000-0005-0000-0000-0000FE150000}"/>
    <cellStyle name="Cálculo 2 3 2 4 4" xfId="5389" xr:uid="{00000000-0005-0000-0000-0000FF150000}"/>
    <cellStyle name="Cálculo 2 3 2 4 5" xfId="5390" xr:uid="{00000000-0005-0000-0000-000000160000}"/>
    <cellStyle name="Cálculo 2 3 2 4 6" xfId="5391" xr:uid="{00000000-0005-0000-0000-000001160000}"/>
    <cellStyle name="Cálculo 2 3 2 5" xfId="5392" xr:uid="{00000000-0005-0000-0000-000002160000}"/>
    <cellStyle name="Cálculo 2 3 2 5 2" xfId="5393" xr:uid="{00000000-0005-0000-0000-000003160000}"/>
    <cellStyle name="Cálculo 2 3 2 5 2 2" xfId="5394" xr:uid="{00000000-0005-0000-0000-000004160000}"/>
    <cellStyle name="Cálculo 2 3 2 5 2 3" xfId="5395" xr:uid="{00000000-0005-0000-0000-000005160000}"/>
    <cellStyle name="Cálculo 2 3 2 5 3" xfId="5396" xr:uid="{00000000-0005-0000-0000-000006160000}"/>
    <cellStyle name="Cálculo 2 3 2 5 3 2" xfId="5397" xr:uid="{00000000-0005-0000-0000-000007160000}"/>
    <cellStyle name="Cálculo 2 3 2 5 3 3" xfId="5398" xr:uid="{00000000-0005-0000-0000-000008160000}"/>
    <cellStyle name="Cálculo 2 3 2 5 4" xfId="5399" xr:uid="{00000000-0005-0000-0000-000009160000}"/>
    <cellStyle name="Cálculo 2 3 2 5 5" xfId="5400" xr:uid="{00000000-0005-0000-0000-00000A160000}"/>
    <cellStyle name="Cálculo 2 3 2 5 6" xfId="5401" xr:uid="{00000000-0005-0000-0000-00000B160000}"/>
    <cellStyle name="Cálculo 2 3 2 6" xfId="5402" xr:uid="{00000000-0005-0000-0000-00000C160000}"/>
    <cellStyle name="Cálculo 2 3 2 6 2" xfId="5403" xr:uid="{00000000-0005-0000-0000-00000D160000}"/>
    <cellStyle name="Cálculo 2 3 2 6 2 2" xfId="5404" xr:uid="{00000000-0005-0000-0000-00000E160000}"/>
    <cellStyle name="Cálculo 2 3 2 6 2 3" xfId="5405" xr:uid="{00000000-0005-0000-0000-00000F160000}"/>
    <cellStyle name="Cálculo 2 3 2 6 3" xfId="5406" xr:uid="{00000000-0005-0000-0000-000010160000}"/>
    <cellStyle name="Cálculo 2 3 2 6 3 2" xfId="5407" xr:uid="{00000000-0005-0000-0000-000011160000}"/>
    <cellStyle name="Cálculo 2 3 2 6 3 3" xfId="5408" xr:uid="{00000000-0005-0000-0000-000012160000}"/>
    <cellStyle name="Cálculo 2 3 2 6 4" xfId="5409" xr:uid="{00000000-0005-0000-0000-000013160000}"/>
    <cellStyle name="Cálculo 2 3 2 6 5" xfId="5410" xr:uid="{00000000-0005-0000-0000-000014160000}"/>
    <cellStyle name="Cálculo 2 3 2 6 6" xfId="5411" xr:uid="{00000000-0005-0000-0000-000015160000}"/>
    <cellStyle name="Cálculo 2 3 2 7" xfId="5412" xr:uid="{00000000-0005-0000-0000-000016160000}"/>
    <cellStyle name="Cálculo 2 3 2 7 2" xfId="5413" xr:uid="{00000000-0005-0000-0000-000017160000}"/>
    <cellStyle name="Cálculo 2 3 2 7 2 2" xfId="5414" xr:uid="{00000000-0005-0000-0000-000018160000}"/>
    <cellStyle name="Cálculo 2 3 2 7 2 3" xfId="5415" xr:uid="{00000000-0005-0000-0000-000019160000}"/>
    <cellStyle name="Cálculo 2 3 2 7 3" xfId="5416" xr:uid="{00000000-0005-0000-0000-00001A160000}"/>
    <cellStyle name="Cálculo 2 3 2 7 3 2" xfId="5417" xr:uid="{00000000-0005-0000-0000-00001B160000}"/>
    <cellStyle name="Cálculo 2 3 2 7 3 3" xfId="5418" xr:uid="{00000000-0005-0000-0000-00001C160000}"/>
    <cellStyle name="Cálculo 2 3 2 7 4" xfId="5419" xr:uid="{00000000-0005-0000-0000-00001D160000}"/>
    <cellStyle name="Cálculo 2 3 2 7 5" xfId="5420" xr:uid="{00000000-0005-0000-0000-00001E160000}"/>
    <cellStyle name="Cálculo 2 3 2 7 6" xfId="5421" xr:uid="{00000000-0005-0000-0000-00001F160000}"/>
    <cellStyle name="Cálculo 2 3 2 8" xfId="5422" xr:uid="{00000000-0005-0000-0000-000020160000}"/>
    <cellStyle name="Cálculo 2 3 2 8 2" xfId="5423" xr:uid="{00000000-0005-0000-0000-000021160000}"/>
    <cellStyle name="Cálculo 2 3 2 8 2 2" xfId="5424" xr:uid="{00000000-0005-0000-0000-000022160000}"/>
    <cellStyle name="Cálculo 2 3 2 8 2 3" xfId="5425" xr:uid="{00000000-0005-0000-0000-000023160000}"/>
    <cellStyle name="Cálculo 2 3 2 8 3" xfId="5426" xr:uid="{00000000-0005-0000-0000-000024160000}"/>
    <cellStyle name="Cálculo 2 3 2 8 3 2" xfId="5427" xr:uid="{00000000-0005-0000-0000-000025160000}"/>
    <cellStyle name="Cálculo 2 3 2 8 3 3" xfId="5428" xr:uid="{00000000-0005-0000-0000-000026160000}"/>
    <cellStyle name="Cálculo 2 3 2 8 4" xfId="5429" xr:uid="{00000000-0005-0000-0000-000027160000}"/>
    <cellStyle name="Cálculo 2 3 2 8 5" xfId="5430" xr:uid="{00000000-0005-0000-0000-000028160000}"/>
    <cellStyle name="Cálculo 2 3 2 8 6" xfId="5431" xr:uid="{00000000-0005-0000-0000-000029160000}"/>
    <cellStyle name="Cálculo 2 3 2 9" xfId="5432" xr:uid="{00000000-0005-0000-0000-00002A160000}"/>
    <cellStyle name="Cálculo 2 3 2 9 2" xfId="5433" xr:uid="{00000000-0005-0000-0000-00002B160000}"/>
    <cellStyle name="Cálculo 2 3 2 9 2 2" xfId="5434" xr:uid="{00000000-0005-0000-0000-00002C160000}"/>
    <cellStyle name="Cálculo 2 3 2 9 2 3" xfId="5435" xr:uid="{00000000-0005-0000-0000-00002D160000}"/>
    <cellStyle name="Cálculo 2 3 2 9 3" xfId="5436" xr:uid="{00000000-0005-0000-0000-00002E160000}"/>
    <cellStyle name="Cálculo 2 3 2 9 3 2" xfId="5437" xr:uid="{00000000-0005-0000-0000-00002F160000}"/>
    <cellStyle name="Cálculo 2 3 2 9 3 3" xfId="5438" xr:uid="{00000000-0005-0000-0000-000030160000}"/>
    <cellStyle name="Cálculo 2 3 2 9 4" xfId="5439" xr:uid="{00000000-0005-0000-0000-000031160000}"/>
    <cellStyle name="Cálculo 2 3 2 9 5" xfId="5440" xr:uid="{00000000-0005-0000-0000-000032160000}"/>
    <cellStyle name="Cálculo 2 3 2 9 6" xfId="5441" xr:uid="{00000000-0005-0000-0000-000033160000}"/>
    <cellStyle name="Cálculo 2 3 2_5.Weekly" xfId="5442" xr:uid="{00000000-0005-0000-0000-000034160000}"/>
    <cellStyle name="Cálculo 2 3 3" xfId="5443" xr:uid="{00000000-0005-0000-0000-000035160000}"/>
    <cellStyle name="Cálculo 2 3 3 2" xfId="5444" xr:uid="{00000000-0005-0000-0000-000036160000}"/>
    <cellStyle name="Cálculo 2 3 3 2 2" xfId="5445" xr:uid="{00000000-0005-0000-0000-000037160000}"/>
    <cellStyle name="Cálculo 2 3 3 2 3" xfId="5446" xr:uid="{00000000-0005-0000-0000-000038160000}"/>
    <cellStyle name="Cálculo 2 3 3 3" xfId="5447" xr:uid="{00000000-0005-0000-0000-000039160000}"/>
    <cellStyle name="Cálculo 2 3 3 3 2" xfId="5448" xr:uid="{00000000-0005-0000-0000-00003A160000}"/>
    <cellStyle name="Cálculo 2 3 3 3 3" xfId="5449" xr:uid="{00000000-0005-0000-0000-00003B160000}"/>
    <cellStyle name="Cálculo 2 3 3 4" xfId="5450" xr:uid="{00000000-0005-0000-0000-00003C160000}"/>
    <cellStyle name="Cálculo 2 3 3 5" xfId="5451" xr:uid="{00000000-0005-0000-0000-00003D160000}"/>
    <cellStyle name="Cálculo 2 3 3 6" xfId="5452" xr:uid="{00000000-0005-0000-0000-00003E160000}"/>
    <cellStyle name="Cálculo 2 3 4" xfId="5453" xr:uid="{00000000-0005-0000-0000-00003F160000}"/>
    <cellStyle name="Cálculo 2 3 4 2" xfId="5454" xr:uid="{00000000-0005-0000-0000-000040160000}"/>
    <cellStyle name="Cálculo 2 3 4 2 2" xfId="5455" xr:uid="{00000000-0005-0000-0000-000041160000}"/>
    <cellStyle name="Cálculo 2 3 4 2 3" xfId="5456" xr:uid="{00000000-0005-0000-0000-000042160000}"/>
    <cellStyle name="Cálculo 2 3 4 3" xfId="5457" xr:uid="{00000000-0005-0000-0000-000043160000}"/>
    <cellStyle name="Cálculo 2 3 4 3 2" xfId="5458" xr:uid="{00000000-0005-0000-0000-000044160000}"/>
    <cellStyle name="Cálculo 2 3 4 3 3" xfId="5459" xr:uid="{00000000-0005-0000-0000-000045160000}"/>
    <cellStyle name="Cálculo 2 3 4 4" xfId="5460" xr:uid="{00000000-0005-0000-0000-000046160000}"/>
    <cellStyle name="Cálculo 2 3 4 5" xfId="5461" xr:uid="{00000000-0005-0000-0000-000047160000}"/>
    <cellStyle name="Cálculo 2 3 4 6" xfId="5462" xr:uid="{00000000-0005-0000-0000-000048160000}"/>
    <cellStyle name="Cálculo 2 3 5" xfId="5463" xr:uid="{00000000-0005-0000-0000-000049160000}"/>
    <cellStyle name="Cálculo 2 3 5 2" xfId="5464" xr:uid="{00000000-0005-0000-0000-00004A160000}"/>
    <cellStyle name="Cálculo 2 3 5 2 2" xfId="5465" xr:uid="{00000000-0005-0000-0000-00004B160000}"/>
    <cellStyle name="Cálculo 2 3 5 2 3" xfId="5466" xr:uid="{00000000-0005-0000-0000-00004C160000}"/>
    <cellStyle name="Cálculo 2 3 5 3" xfId="5467" xr:uid="{00000000-0005-0000-0000-00004D160000}"/>
    <cellStyle name="Cálculo 2 3 5 3 2" xfId="5468" xr:uid="{00000000-0005-0000-0000-00004E160000}"/>
    <cellStyle name="Cálculo 2 3 5 3 3" xfId="5469" xr:uid="{00000000-0005-0000-0000-00004F160000}"/>
    <cellStyle name="Cálculo 2 3 5 4" xfId="5470" xr:uid="{00000000-0005-0000-0000-000050160000}"/>
    <cellStyle name="Cálculo 2 3 5 5" xfId="5471" xr:uid="{00000000-0005-0000-0000-000051160000}"/>
    <cellStyle name="Cálculo 2 3 5 6" xfId="5472" xr:uid="{00000000-0005-0000-0000-000052160000}"/>
    <cellStyle name="Cálculo 2 3 6" xfId="5473" xr:uid="{00000000-0005-0000-0000-000053160000}"/>
    <cellStyle name="Cálculo 2 3 6 2" xfId="5474" xr:uid="{00000000-0005-0000-0000-000054160000}"/>
    <cellStyle name="Cálculo 2 3 6 2 2" xfId="5475" xr:uid="{00000000-0005-0000-0000-000055160000}"/>
    <cellStyle name="Cálculo 2 3 6 2 3" xfId="5476" xr:uid="{00000000-0005-0000-0000-000056160000}"/>
    <cellStyle name="Cálculo 2 3 6 3" xfId="5477" xr:uid="{00000000-0005-0000-0000-000057160000}"/>
    <cellStyle name="Cálculo 2 3 6 3 2" xfId="5478" xr:uid="{00000000-0005-0000-0000-000058160000}"/>
    <cellStyle name="Cálculo 2 3 6 3 3" xfId="5479" xr:uid="{00000000-0005-0000-0000-000059160000}"/>
    <cellStyle name="Cálculo 2 3 6 4" xfId="5480" xr:uid="{00000000-0005-0000-0000-00005A160000}"/>
    <cellStyle name="Cálculo 2 3 6 5" xfId="5481" xr:uid="{00000000-0005-0000-0000-00005B160000}"/>
    <cellStyle name="Cálculo 2 3 6 6" xfId="5482" xr:uid="{00000000-0005-0000-0000-00005C160000}"/>
    <cellStyle name="Cálculo 2 3 7" xfId="5483" xr:uid="{00000000-0005-0000-0000-00005D160000}"/>
    <cellStyle name="Cálculo 2 3 7 2" xfId="5484" xr:uid="{00000000-0005-0000-0000-00005E160000}"/>
    <cellStyle name="Cálculo 2 3 7 2 2" xfId="5485" xr:uid="{00000000-0005-0000-0000-00005F160000}"/>
    <cellStyle name="Cálculo 2 3 7 2 3" xfId="5486" xr:uid="{00000000-0005-0000-0000-000060160000}"/>
    <cellStyle name="Cálculo 2 3 7 3" xfId="5487" xr:uid="{00000000-0005-0000-0000-000061160000}"/>
    <cellStyle name="Cálculo 2 3 7 3 2" xfId="5488" xr:uid="{00000000-0005-0000-0000-000062160000}"/>
    <cellStyle name="Cálculo 2 3 7 3 3" xfId="5489" xr:uid="{00000000-0005-0000-0000-000063160000}"/>
    <cellStyle name="Cálculo 2 3 7 4" xfId="5490" xr:uid="{00000000-0005-0000-0000-000064160000}"/>
    <cellStyle name="Cálculo 2 3 7 5" xfId="5491" xr:uid="{00000000-0005-0000-0000-000065160000}"/>
    <cellStyle name="Cálculo 2 3 7 6" xfId="5492" xr:uid="{00000000-0005-0000-0000-000066160000}"/>
    <cellStyle name="Cálculo 2 3 8" xfId="5493" xr:uid="{00000000-0005-0000-0000-000067160000}"/>
    <cellStyle name="Cálculo 2 3 8 2" xfId="5494" xr:uid="{00000000-0005-0000-0000-000068160000}"/>
    <cellStyle name="Cálculo 2 3 8 2 2" xfId="5495" xr:uid="{00000000-0005-0000-0000-000069160000}"/>
    <cellStyle name="Cálculo 2 3 8 2 3" xfId="5496" xr:uid="{00000000-0005-0000-0000-00006A160000}"/>
    <cellStyle name="Cálculo 2 3 8 3" xfId="5497" xr:uid="{00000000-0005-0000-0000-00006B160000}"/>
    <cellStyle name="Cálculo 2 3 8 3 2" xfId="5498" xr:uid="{00000000-0005-0000-0000-00006C160000}"/>
    <cellStyle name="Cálculo 2 3 8 3 3" xfId="5499" xr:uid="{00000000-0005-0000-0000-00006D160000}"/>
    <cellStyle name="Cálculo 2 3 8 4" xfId="5500" xr:uid="{00000000-0005-0000-0000-00006E160000}"/>
    <cellStyle name="Cálculo 2 3 8 5" xfId="5501" xr:uid="{00000000-0005-0000-0000-00006F160000}"/>
    <cellStyle name="Cálculo 2 3 8 6" xfId="5502" xr:uid="{00000000-0005-0000-0000-000070160000}"/>
    <cellStyle name="Cálculo 2 3 9" xfId="5503" xr:uid="{00000000-0005-0000-0000-000071160000}"/>
    <cellStyle name="Cálculo 2 3 9 2" xfId="5504" xr:uid="{00000000-0005-0000-0000-000072160000}"/>
    <cellStyle name="Cálculo 2 3 9 2 2" xfId="5505" xr:uid="{00000000-0005-0000-0000-000073160000}"/>
    <cellStyle name="Cálculo 2 3 9 2 3" xfId="5506" xr:uid="{00000000-0005-0000-0000-000074160000}"/>
    <cellStyle name="Cálculo 2 3 9 3" xfId="5507" xr:uid="{00000000-0005-0000-0000-000075160000}"/>
    <cellStyle name="Cálculo 2 3 9 3 2" xfId="5508" xr:uid="{00000000-0005-0000-0000-000076160000}"/>
    <cellStyle name="Cálculo 2 3 9 3 3" xfId="5509" xr:uid="{00000000-0005-0000-0000-000077160000}"/>
    <cellStyle name="Cálculo 2 3 9 4" xfId="5510" xr:uid="{00000000-0005-0000-0000-000078160000}"/>
    <cellStyle name="Cálculo 2 3 9 5" xfId="5511" xr:uid="{00000000-0005-0000-0000-000079160000}"/>
    <cellStyle name="Cálculo 2 3 9 6" xfId="5512" xr:uid="{00000000-0005-0000-0000-00007A160000}"/>
    <cellStyle name="Cálculo 2 3_5.Weekly" xfId="5513" xr:uid="{00000000-0005-0000-0000-00007B160000}"/>
    <cellStyle name="Cálculo 2 4" xfId="5514" xr:uid="{00000000-0005-0000-0000-00007C160000}"/>
    <cellStyle name="Cálculo 2 4 10" xfId="5515" xr:uid="{00000000-0005-0000-0000-00007D160000}"/>
    <cellStyle name="Cálculo 2 4 10 2" xfId="5516" xr:uid="{00000000-0005-0000-0000-00007E160000}"/>
    <cellStyle name="Cálculo 2 4 10 2 2" xfId="5517" xr:uid="{00000000-0005-0000-0000-00007F160000}"/>
    <cellStyle name="Cálculo 2 4 10 2 3" xfId="5518" xr:uid="{00000000-0005-0000-0000-000080160000}"/>
    <cellStyle name="Cálculo 2 4 10 3" xfId="5519" xr:uid="{00000000-0005-0000-0000-000081160000}"/>
    <cellStyle name="Cálculo 2 4 10 3 2" xfId="5520" xr:uid="{00000000-0005-0000-0000-000082160000}"/>
    <cellStyle name="Cálculo 2 4 10 3 3" xfId="5521" xr:uid="{00000000-0005-0000-0000-000083160000}"/>
    <cellStyle name="Cálculo 2 4 10 4" xfId="5522" xr:uid="{00000000-0005-0000-0000-000084160000}"/>
    <cellStyle name="Cálculo 2 4 10 5" xfId="5523" xr:uid="{00000000-0005-0000-0000-000085160000}"/>
    <cellStyle name="Cálculo 2 4 10 6" xfId="5524" xr:uid="{00000000-0005-0000-0000-000086160000}"/>
    <cellStyle name="Cálculo 2 4 11" xfId="5525" xr:uid="{00000000-0005-0000-0000-000087160000}"/>
    <cellStyle name="Cálculo 2 4 11 2" xfId="5526" xr:uid="{00000000-0005-0000-0000-000088160000}"/>
    <cellStyle name="Cálculo 2 4 11 3" xfId="5527" xr:uid="{00000000-0005-0000-0000-000089160000}"/>
    <cellStyle name="Cálculo 2 4 12" xfId="5528" xr:uid="{00000000-0005-0000-0000-00008A160000}"/>
    <cellStyle name="Cálculo 2 4 12 2" xfId="5529" xr:uid="{00000000-0005-0000-0000-00008B160000}"/>
    <cellStyle name="Cálculo 2 4 12 3" xfId="5530" xr:uid="{00000000-0005-0000-0000-00008C160000}"/>
    <cellStyle name="Cálculo 2 4 13" xfId="5531" xr:uid="{00000000-0005-0000-0000-00008D160000}"/>
    <cellStyle name="Cálculo 2 4 14" xfId="5532" xr:uid="{00000000-0005-0000-0000-00008E160000}"/>
    <cellStyle name="Cálculo 2 4 15" xfId="5533" xr:uid="{00000000-0005-0000-0000-00008F160000}"/>
    <cellStyle name="Cálculo 2 4 2" xfId="5534" xr:uid="{00000000-0005-0000-0000-000090160000}"/>
    <cellStyle name="Cálculo 2 4 2 2" xfId="5535" xr:uid="{00000000-0005-0000-0000-000091160000}"/>
    <cellStyle name="Cálculo 2 4 2 2 2" xfId="5536" xr:uid="{00000000-0005-0000-0000-000092160000}"/>
    <cellStyle name="Cálculo 2 4 2 2 3" xfId="5537" xr:uid="{00000000-0005-0000-0000-000093160000}"/>
    <cellStyle name="Cálculo 2 4 2 3" xfId="5538" xr:uid="{00000000-0005-0000-0000-000094160000}"/>
    <cellStyle name="Cálculo 2 4 2 3 2" xfId="5539" xr:uid="{00000000-0005-0000-0000-000095160000}"/>
    <cellStyle name="Cálculo 2 4 2 3 3" xfId="5540" xr:uid="{00000000-0005-0000-0000-000096160000}"/>
    <cellStyle name="Cálculo 2 4 2 4" xfId="5541" xr:uid="{00000000-0005-0000-0000-000097160000}"/>
    <cellStyle name="Cálculo 2 4 2 5" xfId="5542" xr:uid="{00000000-0005-0000-0000-000098160000}"/>
    <cellStyle name="Cálculo 2 4 2 6" xfId="5543" xr:uid="{00000000-0005-0000-0000-000099160000}"/>
    <cellStyle name="Cálculo 2 4 3" xfId="5544" xr:uid="{00000000-0005-0000-0000-00009A160000}"/>
    <cellStyle name="Cálculo 2 4 3 2" xfId="5545" xr:uid="{00000000-0005-0000-0000-00009B160000}"/>
    <cellStyle name="Cálculo 2 4 3 2 2" xfId="5546" xr:uid="{00000000-0005-0000-0000-00009C160000}"/>
    <cellStyle name="Cálculo 2 4 3 2 3" xfId="5547" xr:uid="{00000000-0005-0000-0000-00009D160000}"/>
    <cellStyle name="Cálculo 2 4 3 3" xfId="5548" xr:uid="{00000000-0005-0000-0000-00009E160000}"/>
    <cellStyle name="Cálculo 2 4 3 3 2" xfId="5549" xr:uid="{00000000-0005-0000-0000-00009F160000}"/>
    <cellStyle name="Cálculo 2 4 3 3 3" xfId="5550" xr:uid="{00000000-0005-0000-0000-0000A0160000}"/>
    <cellStyle name="Cálculo 2 4 3 4" xfId="5551" xr:uid="{00000000-0005-0000-0000-0000A1160000}"/>
    <cellStyle name="Cálculo 2 4 3 5" xfId="5552" xr:uid="{00000000-0005-0000-0000-0000A2160000}"/>
    <cellStyle name="Cálculo 2 4 3 6" xfId="5553" xr:uid="{00000000-0005-0000-0000-0000A3160000}"/>
    <cellStyle name="Cálculo 2 4 4" xfId="5554" xr:uid="{00000000-0005-0000-0000-0000A4160000}"/>
    <cellStyle name="Cálculo 2 4 4 2" xfId="5555" xr:uid="{00000000-0005-0000-0000-0000A5160000}"/>
    <cellStyle name="Cálculo 2 4 4 2 2" xfId="5556" xr:uid="{00000000-0005-0000-0000-0000A6160000}"/>
    <cellStyle name="Cálculo 2 4 4 2 3" xfId="5557" xr:uid="{00000000-0005-0000-0000-0000A7160000}"/>
    <cellStyle name="Cálculo 2 4 4 3" xfId="5558" xr:uid="{00000000-0005-0000-0000-0000A8160000}"/>
    <cellStyle name="Cálculo 2 4 4 3 2" xfId="5559" xr:uid="{00000000-0005-0000-0000-0000A9160000}"/>
    <cellStyle name="Cálculo 2 4 4 3 3" xfId="5560" xr:uid="{00000000-0005-0000-0000-0000AA160000}"/>
    <cellStyle name="Cálculo 2 4 4 4" xfId="5561" xr:uid="{00000000-0005-0000-0000-0000AB160000}"/>
    <cellStyle name="Cálculo 2 4 4 5" xfId="5562" xr:uid="{00000000-0005-0000-0000-0000AC160000}"/>
    <cellStyle name="Cálculo 2 4 4 6" xfId="5563" xr:uid="{00000000-0005-0000-0000-0000AD160000}"/>
    <cellStyle name="Cálculo 2 4 5" xfId="5564" xr:uid="{00000000-0005-0000-0000-0000AE160000}"/>
    <cellStyle name="Cálculo 2 4 5 2" xfId="5565" xr:uid="{00000000-0005-0000-0000-0000AF160000}"/>
    <cellStyle name="Cálculo 2 4 5 2 2" xfId="5566" xr:uid="{00000000-0005-0000-0000-0000B0160000}"/>
    <cellStyle name="Cálculo 2 4 5 2 3" xfId="5567" xr:uid="{00000000-0005-0000-0000-0000B1160000}"/>
    <cellStyle name="Cálculo 2 4 5 3" xfId="5568" xr:uid="{00000000-0005-0000-0000-0000B2160000}"/>
    <cellStyle name="Cálculo 2 4 5 3 2" xfId="5569" xr:uid="{00000000-0005-0000-0000-0000B3160000}"/>
    <cellStyle name="Cálculo 2 4 5 3 3" xfId="5570" xr:uid="{00000000-0005-0000-0000-0000B4160000}"/>
    <cellStyle name="Cálculo 2 4 5 4" xfId="5571" xr:uid="{00000000-0005-0000-0000-0000B5160000}"/>
    <cellStyle name="Cálculo 2 4 5 5" xfId="5572" xr:uid="{00000000-0005-0000-0000-0000B6160000}"/>
    <cellStyle name="Cálculo 2 4 5 6" xfId="5573" xr:uid="{00000000-0005-0000-0000-0000B7160000}"/>
    <cellStyle name="Cálculo 2 4 6" xfId="5574" xr:uid="{00000000-0005-0000-0000-0000B8160000}"/>
    <cellStyle name="Cálculo 2 4 6 2" xfId="5575" xr:uid="{00000000-0005-0000-0000-0000B9160000}"/>
    <cellStyle name="Cálculo 2 4 6 2 2" xfId="5576" xr:uid="{00000000-0005-0000-0000-0000BA160000}"/>
    <cellStyle name="Cálculo 2 4 6 2 3" xfId="5577" xr:uid="{00000000-0005-0000-0000-0000BB160000}"/>
    <cellStyle name="Cálculo 2 4 6 3" xfId="5578" xr:uid="{00000000-0005-0000-0000-0000BC160000}"/>
    <cellStyle name="Cálculo 2 4 6 3 2" xfId="5579" xr:uid="{00000000-0005-0000-0000-0000BD160000}"/>
    <cellStyle name="Cálculo 2 4 6 3 3" xfId="5580" xr:uid="{00000000-0005-0000-0000-0000BE160000}"/>
    <cellStyle name="Cálculo 2 4 6 4" xfId="5581" xr:uid="{00000000-0005-0000-0000-0000BF160000}"/>
    <cellStyle name="Cálculo 2 4 6 5" xfId="5582" xr:uid="{00000000-0005-0000-0000-0000C0160000}"/>
    <cellStyle name="Cálculo 2 4 6 6" xfId="5583" xr:uid="{00000000-0005-0000-0000-0000C1160000}"/>
    <cellStyle name="Cálculo 2 4 7" xfId="5584" xr:uid="{00000000-0005-0000-0000-0000C2160000}"/>
    <cellStyle name="Cálculo 2 4 7 2" xfId="5585" xr:uid="{00000000-0005-0000-0000-0000C3160000}"/>
    <cellStyle name="Cálculo 2 4 7 2 2" xfId="5586" xr:uid="{00000000-0005-0000-0000-0000C4160000}"/>
    <cellStyle name="Cálculo 2 4 7 2 3" xfId="5587" xr:uid="{00000000-0005-0000-0000-0000C5160000}"/>
    <cellStyle name="Cálculo 2 4 7 3" xfId="5588" xr:uid="{00000000-0005-0000-0000-0000C6160000}"/>
    <cellStyle name="Cálculo 2 4 7 3 2" xfId="5589" xr:uid="{00000000-0005-0000-0000-0000C7160000}"/>
    <cellStyle name="Cálculo 2 4 7 3 3" xfId="5590" xr:uid="{00000000-0005-0000-0000-0000C8160000}"/>
    <cellStyle name="Cálculo 2 4 7 4" xfId="5591" xr:uid="{00000000-0005-0000-0000-0000C9160000}"/>
    <cellStyle name="Cálculo 2 4 7 5" xfId="5592" xr:uid="{00000000-0005-0000-0000-0000CA160000}"/>
    <cellStyle name="Cálculo 2 4 7 6" xfId="5593" xr:uid="{00000000-0005-0000-0000-0000CB160000}"/>
    <cellStyle name="Cálculo 2 4 8" xfId="5594" xr:uid="{00000000-0005-0000-0000-0000CC160000}"/>
    <cellStyle name="Cálculo 2 4 8 2" xfId="5595" xr:uid="{00000000-0005-0000-0000-0000CD160000}"/>
    <cellStyle name="Cálculo 2 4 8 2 2" xfId="5596" xr:uid="{00000000-0005-0000-0000-0000CE160000}"/>
    <cellStyle name="Cálculo 2 4 8 2 3" xfId="5597" xr:uid="{00000000-0005-0000-0000-0000CF160000}"/>
    <cellStyle name="Cálculo 2 4 8 3" xfId="5598" xr:uid="{00000000-0005-0000-0000-0000D0160000}"/>
    <cellStyle name="Cálculo 2 4 8 3 2" xfId="5599" xr:uid="{00000000-0005-0000-0000-0000D1160000}"/>
    <cellStyle name="Cálculo 2 4 8 3 3" xfId="5600" xr:uid="{00000000-0005-0000-0000-0000D2160000}"/>
    <cellStyle name="Cálculo 2 4 8 4" xfId="5601" xr:uid="{00000000-0005-0000-0000-0000D3160000}"/>
    <cellStyle name="Cálculo 2 4 8 5" xfId="5602" xr:uid="{00000000-0005-0000-0000-0000D4160000}"/>
    <cellStyle name="Cálculo 2 4 8 6" xfId="5603" xr:uid="{00000000-0005-0000-0000-0000D5160000}"/>
    <cellStyle name="Cálculo 2 4 9" xfId="5604" xr:uid="{00000000-0005-0000-0000-0000D6160000}"/>
    <cellStyle name="Cálculo 2 4 9 2" xfId="5605" xr:uid="{00000000-0005-0000-0000-0000D7160000}"/>
    <cellStyle name="Cálculo 2 4 9 2 2" xfId="5606" xr:uid="{00000000-0005-0000-0000-0000D8160000}"/>
    <cellStyle name="Cálculo 2 4 9 2 3" xfId="5607" xr:uid="{00000000-0005-0000-0000-0000D9160000}"/>
    <cellStyle name="Cálculo 2 4 9 3" xfId="5608" xr:uid="{00000000-0005-0000-0000-0000DA160000}"/>
    <cellStyle name="Cálculo 2 4 9 3 2" xfId="5609" xr:uid="{00000000-0005-0000-0000-0000DB160000}"/>
    <cellStyle name="Cálculo 2 4 9 3 3" xfId="5610" xr:uid="{00000000-0005-0000-0000-0000DC160000}"/>
    <cellStyle name="Cálculo 2 4 9 4" xfId="5611" xr:uid="{00000000-0005-0000-0000-0000DD160000}"/>
    <cellStyle name="Cálculo 2 4 9 5" xfId="5612" xr:uid="{00000000-0005-0000-0000-0000DE160000}"/>
    <cellStyle name="Cálculo 2 4 9 6" xfId="5613" xr:uid="{00000000-0005-0000-0000-0000DF160000}"/>
    <cellStyle name="Cálculo 2 4_5.Weekly" xfId="5614" xr:uid="{00000000-0005-0000-0000-0000E0160000}"/>
    <cellStyle name="Cálculo 2 5" xfId="5615" xr:uid="{00000000-0005-0000-0000-0000E1160000}"/>
    <cellStyle name="Cálculo 2 5 2" xfId="5616" xr:uid="{00000000-0005-0000-0000-0000E2160000}"/>
    <cellStyle name="Cálculo 2 5 2 2" xfId="5617" xr:uid="{00000000-0005-0000-0000-0000E3160000}"/>
    <cellStyle name="Cálculo 2 5 2 3" xfId="5618" xr:uid="{00000000-0005-0000-0000-0000E4160000}"/>
    <cellStyle name="Cálculo 2 5 3" xfId="5619" xr:uid="{00000000-0005-0000-0000-0000E5160000}"/>
    <cellStyle name="Cálculo 2 5 3 2" xfId="5620" xr:uid="{00000000-0005-0000-0000-0000E6160000}"/>
    <cellStyle name="Cálculo 2 5 3 3" xfId="5621" xr:uid="{00000000-0005-0000-0000-0000E7160000}"/>
    <cellStyle name="Cálculo 2 5 4" xfId="5622" xr:uid="{00000000-0005-0000-0000-0000E8160000}"/>
    <cellStyle name="Cálculo 2 5 5" xfId="5623" xr:uid="{00000000-0005-0000-0000-0000E9160000}"/>
    <cellStyle name="Cálculo 2 5 6" xfId="5624" xr:uid="{00000000-0005-0000-0000-0000EA160000}"/>
    <cellStyle name="Cálculo 2 6" xfId="5625" xr:uid="{00000000-0005-0000-0000-0000EB160000}"/>
    <cellStyle name="Cálculo 2 6 2" xfId="5626" xr:uid="{00000000-0005-0000-0000-0000EC160000}"/>
    <cellStyle name="Cálculo 2 6 2 2" xfId="5627" xr:uid="{00000000-0005-0000-0000-0000ED160000}"/>
    <cellStyle name="Cálculo 2 6 2 3" xfId="5628" xr:uid="{00000000-0005-0000-0000-0000EE160000}"/>
    <cellStyle name="Cálculo 2 6 3" xfId="5629" xr:uid="{00000000-0005-0000-0000-0000EF160000}"/>
    <cellStyle name="Cálculo 2 6 3 2" xfId="5630" xr:uid="{00000000-0005-0000-0000-0000F0160000}"/>
    <cellStyle name="Cálculo 2 6 3 3" xfId="5631" xr:uid="{00000000-0005-0000-0000-0000F1160000}"/>
    <cellStyle name="Cálculo 2 6 4" xfId="5632" xr:uid="{00000000-0005-0000-0000-0000F2160000}"/>
    <cellStyle name="Cálculo 2 6 5" xfId="5633" xr:uid="{00000000-0005-0000-0000-0000F3160000}"/>
    <cellStyle name="Cálculo 2 6 6" xfId="5634" xr:uid="{00000000-0005-0000-0000-0000F4160000}"/>
    <cellStyle name="Cálculo 2 7" xfId="5635" xr:uid="{00000000-0005-0000-0000-0000F5160000}"/>
    <cellStyle name="Cálculo 2 7 2" xfId="5636" xr:uid="{00000000-0005-0000-0000-0000F6160000}"/>
    <cellStyle name="Cálculo 2 7 2 2" xfId="5637" xr:uid="{00000000-0005-0000-0000-0000F7160000}"/>
    <cellStyle name="Cálculo 2 7 2 3" xfId="5638" xr:uid="{00000000-0005-0000-0000-0000F8160000}"/>
    <cellStyle name="Cálculo 2 7 3" xfId="5639" xr:uid="{00000000-0005-0000-0000-0000F9160000}"/>
    <cellStyle name="Cálculo 2 7 3 2" xfId="5640" xr:uid="{00000000-0005-0000-0000-0000FA160000}"/>
    <cellStyle name="Cálculo 2 7 3 3" xfId="5641" xr:uid="{00000000-0005-0000-0000-0000FB160000}"/>
    <cellStyle name="Cálculo 2 7 4" xfId="5642" xr:uid="{00000000-0005-0000-0000-0000FC160000}"/>
    <cellStyle name="Cálculo 2 7 5" xfId="5643" xr:uid="{00000000-0005-0000-0000-0000FD160000}"/>
    <cellStyle name="Cálculo 2 7 6" xfId="5644" xr:uid="{00000000-0005-0000-0000-0000FE160000}"/>
    <cellStyle name="Cálculo 2 8" xfId="5645" xr:uid="{00000000-0005-0000-0000-0000FF160000}"/>
    <cellStyle name="Cálculo 2 8 2" xfId="5646" xr:uid="{00000000-0005-0000-0000-000000170000}"/>
    <cellStyle name="Cálculo 2 8 2 2" xfId="5647" xr:uid="{00000000-0005-0000-0000-000001170000}"/>
    <cellStyle name="Cálculo 2 8 2 3" xfId="5648" xr:uid="{00000000-0005-0000-0000-000002170000}"/>
    <cellStyle name="Cálculo 2 8 3" xfId="5649" xr:uid="{00000000-0005-0000-0000-000003170000}"/>
    <cellStyle name="Cálculo 2 8 3 2" xfId="5650" xr:uid="{00000000-0005-0000-0000-000004170000}"/>
    <cellStyle name="Cálculo 2 8 3 3" xfId="5651" xr:uid="{00000000-0005-0000-0000-000005170000}"/>
    <cellStyle name="Cálculo 2 8 4" xfId="5652" xr:uid="{00000000-0005-0000-0000-000006170000}"/>
    <cellStyle name="Cálculo 2 8 5" xfId="5653" xr:uid="{00000000-0005-0000-0000-000007170000}"/>
    <cellStyle name="Cálculo 2 8 6" xfId="5654" xr:uid="{00000000-0005-0000-0000-000008170000}"/>
    <cellStyle name="Cálculo 2 9" xfId="5655" xr:uid="{00000000-0005-0000-0000-000009170000}"/>
    <cellStyle name="Cálculo 2 9 2" xfId="5656" xr:uid="{00000000-0005-0000-0000-00000A170000}"/>
    <cellStyle name="Cálculo 2 9 2 2" xfId="5657" xr:uid="{00000000-0005-0000-0000-00000B170000}"/>
    <cellStyle name="Cálculo 2 9 2 3" xfId="5658" xr:uid="{00000000-0005-0000-0000-00000C170000}"/>
    <cellStyle name="Cálculo 2 9 3" xfId="5659" xr:uid="{00000000-0005-0000-0000-00000D170000}"/>
    <cellStyle name="Cálculo 2 9 3 2" xfId="5660" xr:uid="{00000000-0005-0000-0000-00000E170000}"/>
    <cellStyle name="Cálculo 2 9 3 3" xfId="5661" xr:uid="{00000000-0005-0000-0000-00000F170000}"/>
    <cellStyle name="Cálculo 2 9 4" xfId="5662" xr:uid="{00000000-0005-0000-0000-000010170000}"/>
    <cellStyle name="Cálculo 2 9 5" xfId="5663" xr:uid="{00000000-0005-0000-0000-000011170000}"/>
    <cellStyle name="Cálculo 2 9 6" xfId="5664" xr:uid="{00000000-0005-0000-0000-000012170000}"/>
    <cellStyle name="Cálculo 2_5.Weekly" xfId="5665" xr:uid="{00000000-0005-0000-0000-000013170000}"/>
    <cellStyle name="Cálculo 20" xfId="5666" xr:uid="{00000000-0005-0000-0000-000014170000}"/>
    <cellStyle name="Cálculo 20 2" xfId="5667" xr:uid="{00000000-0005-0000-0000-000015170000}"/>
    <cellStyle name="Cálculo 20 2 2" xfId="5668" xr:uid="{00000000-0005-0000-0000-000016170000}"/>
    <cellStyle name="Cálculo 20 2 3" xfId="5669" xr:uid="{00000000-0005-0000-0000-000017170000}"/>
    <cellStyle name="Cálculo 20 3" xfId="5670" xr:uid="{00000000-0005-0000-0000-000018170000}"/>
    <cellStyle name="Cálculo 20 3 2" xfId="5671" xr:uid="{00000000-0005-0000-0000-000019170000}"/>
    <cellStyle name="Cálculo 20 3 3" xfId="5672" xr:uid="{00000000-0005-0000-0000-00001A170000}"/>
    <cellStyle name="Cálculo 20 4" xfId="5673" xr:uid="{00000000-0005-0000-0000-00001B170000}"/>
    <cellStyle name="Cálculo 20 5" xfId="5674" xr:uid="{00000000-0005-0000-0000-00001C170000}"/>
    <cellStyle name="Cálculo 20 6" xfId="5675" xr:uid="{00000000-0005-0000-0000-00001D170000}"/>
    <cellStyle name="Cálculo 21" xfId="5676" xr:uid="{00000000-0005-0000-0000-00001E170000}"/>
    <cellStyle name="Cálculo 22" xfId="5677" xr:uid="{00000000-0005-0000-0000-00001F170000}"/>
    <cellStyle name="Cálculo 22 2" xfId="5678" xr:uid="{00000000-0005-0000-0000-000020170000}"/>
    <cellStyle name="Cálculo 22 3" xfId="5679" xr:uid="{00000000-0005-0000-0000-000021170000}"/>
    <cellStyle name="Cálculo 23" xfId="5680" xr:uid="{00000000-0005-0000-0000-000022170000}"/>
    <cellStyle name="Cálculo 24" xfId="5681" xr:uid="{00000000-0005-0000-0000-000023170000}"/>
    <cellStyle name="Cálculo 25" xfId="5682" xr:uid="{00000000-0005-0000-0000-000024170000}"/>
    <cellStyle name="Cálculo 3" xfId="5683" xr:uid="{00000000-0005-0000-0000-000025170000}"/>
    <cellStyle name="Cálculo 3 10" xfId="5684" xr:uid="{00000000-0005-0000-0000-000026170000}"/>
    <cellStyle name="Cálculo 3 10 2" xfId="5685" xr:uid="{00000000-0005-0000-0000-000027170000}"/>
    <cellStyle name="Cálculo 3 10 2 2" xfId="5686" xr:uid="{00000000-0005-0000-0000-000028170000}"/>
    <cellStyle name="Cálculo 3 10 2 3" xfId="5687" xr:uid="{00000000-0005-0000-0000-000029170000}"/>
    <cellStyle name="Cálculo 3 10 3" xfId="5688" xr:uid="{00000000-0005-0000-0000-00002A170000}"/>
    <cellStyle name="Cálculo 3 10 3 2" xfId="5689" xr:uid="{00000000-0005-0000-0000-00002B170000}"/>
    <cellStyle name="Cálculo 3 10 3 3" xfId="5690" xr:uid="{00000000-0005-0000-0000-00002C170000}"/>
    <cellStyle name="Cálculo 3 10 4" xfId="5691" xr:uid="{00000000-0005-0000-0000-00002D170000}"/>
    <cellStyle name="Cálculo 3 10 5" xfId="5692" xr:uid="{00000000-0005-0000-0000-00002E170000}"/>
    <cellStyle name="Cálculo 3 10 6" xfId="5693" xr:uid="{00000000-0005-0000-0000-00002F170000}"/>
    <cellStyle name="Cálculo 3 11" xfId="5694" xr:uid="{00000000-0005-0000-0000-000030170000}"/>
    <cellStyle name="Cálculo 3 11 2" xfId="5695" xr:uid="{00000000-0005-0000-0000-000031170000}"/>
    <cellStyle name="Cálculo 3 11 2 2" xfId="5696" xr:uid="{00000000-0005-0000-0000-000032170000}"/>
    <cellStyle name="Cálculo 3 11 2 3" xfId="5697" xr:uid="{00000000-0005-0000-0000-000033170000}"/>
    <cellStyle name="Cálculo 3 11 3" xfId="5698" xr:uid="{00000000-0005-0000-0000-000034170000}"/>
    <cellStyle name="Cálculo 3 11 3 2" xfId="5699" xr:uid="{00000000-0005-0000-0000-000035170000}"/>
    <cellStyle name="Cálculo 3 11 3 3" xfId="5700" xr:uid="{00000000-0005-0000-0000-000036170000}"/>
    <cellStyle name="Cálculo 3 11 4" xfId="5701" xr:uid="{00000000-0005-0000-0000-000037170000}"/>
    <cellStyle name="Cálculo 3 11 5" xfId="5702" xr:uid="{00000000-0005-0000-0000-000038170000}"/>
    <cellStyle name="Cálculo 3 11 6" xfId="5703" xr:uid="{00000000-0005-0000-0000-000039170000}"/>
    <cellStyle name="Cálculo 3 12" xfId="5704" xr:uid="{00000000-0005-0000-0000-00003A170000}"/>
    <cellStyle name="Cálculo 3 12 2" xfId="5705" xr:uid="{00000000-0005-0000-0000-00003B170000}"/>
    <cellStyle name="Cálculo 3 12 3" xfId="5706" xr:uid="{00000000-0005-0000-0000-00003C170000}"/>
    <cellStyle name="Cálculo 3 13" xfId="5707" xr:uid="{00000000-0005-0000-0000-00003D170000}"/>
    <cellStyle name="Cálculo 3 13 2" xfId="5708" xr:uid="{00000000-0005-0000-0000-00003E170000}"/>
    <cellStyle name="Cálculo 3 13 3" xfId="5709" xr:uid="{00000000-0005-0000-0000-00003F170000}"/>
    <cellStyle name="Cálculo 3 14" xfId="5710" xr:uid="{00000000-0005-0000-0000-000040170000}"/>
    <cellStyle name="Cálculo 3 15" xfId="5711" xr:uid="{00000000-0005-0000-0000-000041170000}"/>
    <cellStyle name="Cálculo 3 16" xfId="5712" xr:uid="{00000000-0005-0000-0000-000042170000}"/>
    <cellStyle name="Cálculo 3 17" xfId="5713" xr:uid="{00000000-0005-0000-0000-000043170000}"/>
    <cellStyle name="Cálculo 3 2" xfId="5714" xr:uid="{00000000-0005-0000-0000-000044170000}"/>
    <cellStyle name="Cálculo 3 2 10" xfId="5715" xr:uid="{00000000-0005-0000-0000-000045170000}"/>
    <cellStyle name="Cálculo 3 2 10 2" xfId="5716" xr:uid="{00000000-0005-0000-0000-000046170000}"/>
    <cellStyle name="Cálculo 3 2 10 2 2" xfId="5717" xr:uid="{00000000-0005-0000-0000-000047170000}"/>
    <cellStyle name="Cálculo 3 2 10 2 3" xfId="5718" xr:uid="{00000000-0005-0000-0000-000048170000}"/>
    <cellStyle name="Cálculo 3 2 10 3" xfId="5719" xr:uid="{00000000-0005-0000-0000-000049170000}"/>
    <cellStyle name="Cálculo 3 2 10 3 2" xfId="5720" xr:uid="{00000000-0005-0000-0000-00004A170000}"/>
    <cellStyle name="Cálculo 3 2 10 3 3" xfId="5721" xr:uid="{00000000-0005-0000-0000-00004B170000}"/>
    <cellStyle name="Cálculo 3 2 10 4" xfId="5722" xr:uid="{00000000-0005-0000-0000-00004C170000}"/>
    <cellStyle name="Cálculo 3 2 10 5" xfId="5723" xr:uid="{00000000-0005-0000-0000-00004D170000}"/>
    <cellStyle name="Cálculo 3 2 10 6" xfId="5724" xr:uid="{00000000-0005-0000-0000-00004E170000}"/>
    <cellStyle name="Cálculo 3 2 11" xfId="5725" xr:uid="{00000000-0005-0000-0000-00004F170000}"/>
    <cellStyle name="Cálculo 3 2 11 2" xfId="5726" xr:uid="{00000000-0005-0000-0000-000050170000}"/>
    <cellStyle name="Cálculo 3 2 11 3" xfId="5727" xr:uid="{00000000-0005-0000-0000-000051170000}"/>
    <cellStyle name="Cálculo 3 2 12" xfId="5728" xr:uid="{00000000-0005-0000-0000-000052170000}"/>
    <cellStyle name="Cálculo 3 2 12 2" xfId="5729" xr:uid="{00000000-0005-0000-0000-000053170000}"/>
    <cellStyle name="Cálculo 3 2 12 3" xfId="5730" xr:uid="{00000000-0005-0000-0000-000054170000}"/>
    <cellStyle name="Cálculo 3 2 13" xfId="5731" xr:uid="{00000000-0005-0000-0000-000055170000}"/>
    <cellStyle name="Cálculo 3 2 14" xfId="5732" xr:uid="{00000000-0005-0000-0000-000056170000}"/>
    <cellStyle name="Cálculo 3 2 15" xfId="5733" xr:uid="{00000000-0005-0000-0000-000057170000}"/>
    <cellStyle name="Cálculo 3 2 2" xfId="5734" xr:uid="{00000000-0005-0000-0000-000058170000}"/>
    <cellStyle name="Cálculo 3 2 2 2" xfId="5735" xr:uid="{00000000-0005-0000-0000-000059170000}"/>
    <cellStyle name="Cálculo 3 2 2 2 2" xfId="5736" xr:uid="{00000000-0005-0000-0000-00005A170000}"/>
    <cellStyle name="Cálculo 3 2 2 2 3" xfId="5737" xr:uid="{00000000-0005-0000-0000-00005B170000}"/>
    <cellStyle name="Cálculo 3 2 2 3" xfId="5738" xr:uid="{00000000-0005-0000-0000-00005C170000}"/>
    <cellStyle name="Cálculo 3 2 2 3 2" xfId="5739" xr:uid="{00000000-0005-0000-0000-00005D170000}"/>
    <cellStyle name="Cálculo 3 2 2 3 3" xfId="5740" xr:uid="{00000000-0005-0000-0000-00005E170000}"/>
    <cellStyle name="Cálculo 3 2 2 4" xfId="5741" xr:uid="{00000000-0005-0000-0000-00005F170000}"/>
    <cellStyle name="Cálculo 3 2 2 5" xfId="5742" xr:uid="{00000000-0005-0000-0000-000060170000}"/>
    <cellStyle name="Cálculo 3 2 2 6" xfId="5743" xr:uid="{00000000-0005-0000-0000-000061170000}"/>
    <cellStyle name="Cálculo 3 2 3" xfId="5744" xr:uid="{00000000-0005-0000-0000-000062170000}"/>
    <cellStyle name="Cálculo 3 2 3 2" xfId="5745" xr:uid="{00000000-0005-0000-0000-000063170000}"/>
    <cellStyle name="Cálculo 3 2 3 2 2" xfId="5746" xr:uid="{00000000-0005-0000-0000-000064170000}"/>
    <cellStyle name="Cálculo 3 2 3 2 3" xfId="5747" xr:uid="{00000000-0005-0000-0000-000065170000}"/>
    <cellStyle name="Cálculo 3 2 3 3" xfId="5748" xr:uid="{00000000-0005-0000-0000-000066170000}"/>
    <cellStyle name="Cálculo 3 2 3 3 2" xfId="5749" xr:uid="{00000000-0005-0000-0000-000067170000}"/>
    <cellStyle name="Cálculo 3 2 3 3 3" xfId="5750" xr:uid="{00000000-0005-0000-0000-000068170000}"/>
    <cellStyle name="Cálculo 3 2 3 4" xfId="5751" xr:uid="{00000000-0005-0000-0000-000069170000}"/>
    <cellStyle name="Cálculo 3 2 3 5" xfId="5752" xr:uid="{00000000-0005-0000-0000-00006A170000}"/>
    <cellStyle name="Cálculo 3 2 3 6" xfId="5753" xr:uid="{00000000-0005-0000-0000-00006B170000}"/>
    <cellStyle name="Cálculo 3 2 4" xfId="5754" xr:uid="{00000000-0005-0000-0000-00006C170000}"/>
    <cellStyle name="Cálculo 3 2 4 2" xfId="5755" xr:uid="{00000000-0005-0000-0000-00006D170000}"/>
    <cellStyle name="Cálculo 3 2 4 2 2" xfId="5756" xr:uid="{00000000-0005-0000-0000-00006E170000}"/>
    <cellStyle name="Cálculo 3 2 4 2 3" xfId="5757" xr:uid="{00000000-0005-0000-0000-00006F170000}"/>
    <cellStyle name="Cálculo 3 2 4 3" xfId="5758" xr:uid="{00000000-0005-0000-0000-000070170000}"/>
    <cellStyle name="Cálculo 3 2 4 3 2" xfId="5759" xr:uid="{00000000-0005-0000-0000-000071170000}"/>
    <cellStyle name="Cálculo 3 2 4 3 3" xfId="5760" xr:uid="{00000000-0005-0000-0000-000072170000}"/>
    <cellStyle name="Cálculo 3 2 4 4" xfId="5761" xr:uid="{00000000-0005-0000-0000-000073170000}"/>
    <cellStyle name="Cálculo 3 2 4 5" xfId="5762" xr:uid="{00000000-0005-0000-0000-000074170000}"/>
    <cellStyle name="Cálculo 3 2 4 6" xfId="5763" xr:uid="{00000000-0005-0000-0000-000075170000}"/>
    <cellStyle name="Cálculo 3 2 5" xfId="5764" xr:uid="{00000000-0005-0000-0000-000076170000}"/>
    <cellStyle name="Cálculo 3 2 5 2" xfId="5765" xr:uid="{00000000-0005-0000-0000-000077170000}"/>
    <cellStyle name="Cálculo 3 2 5 2 2" xfId="5766" xr:uid="{00000000-0005-0000-0000-000078170000}"/>
    <cellStyle name="Cálculo 3 2 5 2 3" xfId="5767" xr:uid="{00000000-0005-0000-0000-000079170000}"/>
    <cellStyle name="Cálculo 3 2 5 3" xfId="5768" xr:uid="{00000000-0005-0000-0000-00007A170000}"/>
    <cellStyle name="Cálculo 3 2 5 3 2" xfId="5769" xr:uid="{00000000-0005-0000-0000-00007B170000}"/>
    <cellStyle name="Cálculo 3 2 5 3 3" xfId="5770" xr:uid="{00000000-0005-0000-0000-00007C170000}"/>
    <cellStyle name="Cálculo 3 2 5 4" xfId="5771" xr:uid="{00000000-0005-0000-0000-00007D170000}"/>
    <cellStyle name="Cálculo 3 2 5 5" xfId="5772" xr:uid="{00000000-0005-0000-0000-00007E170000}"/>
    <cellStyle name="Cálculo 3 2 5 6" xfId="5773" xr:uid="{00000000-0005-0000-0000-00007F170000}"/>
    <cellStyle name="Cálculo 3 2 6" xfId="5774" xr:uid="{00000000-0005-0000-0000-000080170000}"/>
    <cellStyle name="Cálculo 3 2 6 2" xfId="5775" xr:uid="{00000000-0005-0000-0000-000081170000}"/>
    <cellStyle name="Cálculo 3 2 6 2 2" xfId="5776" xr:uid="{00000000-0005-0000-0000-000082170000}"/>
    <cellStyle name="Cálculo 3 2 6 2 3" xfId="5777" xr:uid="{00000000-0005-0000-0000-000083170000}"/>
    <cellStyle name="Cálculo 3 2 6 3" xfId="5778" xr:uid="{00000000-0005-0000-0000-000084170000}"/>
    <cellStyle name="Cálculo 3 2 6 3 2" xfId="5779" xr:uid="{00000000-0005-0000-0000-000085170000}"/>
    <cellStyle name="Cálculo 3 2 6 3 3" xfId="5780" xr:uid="{00000000-0005-0000-0000-000086170000}"/>
    <cellStyle name="Cálculo 3 2 6 4" xfId="5781" xr:uid="{00000000-0005-0000-0000-000087170000}"/>
    <cellStyle name="Cálculo 3 2 6 5" xfId="5782" xr:uid="{00000000-0005-0000-0000-000088170000}"/>
    <cellStyle name="Cálculo 3 2 6 6" xfId="5783" xr:uid="{00000000-0005-0000-0000-000089170000}"/>
    <cellStyle name="Cálculo 3 2 7" xfId="5784" xr:uid="{00000000-0005-0000-0000-00008A170000}"/>
    <cellStyle name="Cálculo 3 2 7 2" xfId="5785" xr:uid="{00000000-0005-0000-0000-00008B170000}"/>
    <cellStyle name="Cálculo 3 2 7 2 2" xfId="5786" xr:uid="{00000000-0005-0000-0000-00008C170000}"/>
    <cellStyle name="Cálculo 3 2 7 2 3" xfId="5787" xr:uid="{00000000-0005-0000-0000-00008D170000}"/>
    <cellStyle name="Cálculo 3 2 7 3" xfId="5788" xr:uid="{00000000-0005-0000-0000-00008E170000}"/>
    <cellStyle name="Cálculo 3 2 7 3 2" xfId="5789" xr:uid="{00000000-0005-0000-0000-00008F170000}"/>
    <cellStyle name="Cálculo 3 2 7 3 3" xfId="5790" xr:uid="{00000000-0005-0000-0000-000090170000}"/>
    <cellStyle name="Cálculo 3 2 7 4" xfId="5791" xr:uid="{00000000-0005-0000-0000-000091170000}"/>
    <cellStyle name="Cálculo 3 2 7 5" xfId="5792" xr:uid="{00000000-0005-0000-0000-000092170000}"/>
    <cellStyle name="Cálculo 3 2 7 6" xfId="5793" xr:uid="{00000000-0005-0000-0000-000093170000}"/>
    <cellStyle name="Cálculo 3 2 8" xfId="5794" xr:uid="{00000000-0005-0000-0000-000094170000}"/>
    <cellStyle name="Cálculo 3 2 8 2" xfId="5795" xr:uid="{00000000-0005-0000-0000-000095170000}"/>
    <cellStyle name="Cálculo 3 2 8 2 2" xfId="5796" xr:uid="{00000000-0005-0000-0000-000096170000}"/>
    <cellStyle name="Cálculo 3 2 8 2 3" xfId="5797" xr:uid="{00000000-0005-0000-0000-000097170000}"/>
    <cellStyle name="Cálculo 3 2 8 3" xfId="5798" xr:uid="{00000000-0005-0000-0000-000098170000}"/>
    <cellStyle name="Cálculo 3 2 8 3 2" xfId="5799" xr:uid="{00000000-0005-0000-0000-000099170000}"/>
    <cellStyle name="Cálculo 3 2 8 3 3" xfId="5800" xr:uid="{00000000-0005-0000-0000-00009A170000}"/>
    <cellStyle name="Cálculo 3 2 8 4" xfId="5801" xr:uid="{00000000-0005-0000-0000-00009B170000}"/>
    <cellStyle name="Cálculo 3 2 8 5" xfId="5802" xr:uid="{00000000-0005-0000-0000-00009C170000}"/>
    <cellStyle name="Cálculo 3 2 8 6" xfId="5803" xr:uid="{00000000-0005-0000-0000-00009D170000}"/>
    <cellStyle name="Cálculo 3 2 9" xfId="5804" xr:uid="{00000000-0005-0000-0000-00009E170000}"/>
    <cellStyle name="Cálculo 3 2 9 2" xfId="5805" xr:uid="{00000000-0005-0000-0000-00009F170000}"/>
    <cellStyle name="Cálculo 3 2 9 2 2" xfId="5806" xr:uid="{00000000-0005-0000-0000-0000A0170000}"/>
    <cellStyle name="Cálculo 3 2 9 2 3" xfId="5807" xr:uid="{00000000-0005-0000-0000-0000A1170000}"/>
    <cellStyle name="Cálculo 3 2 9 3" xfId="5808" xr:uid="{00000000-0005-0000-0000-0000A2170000}"/>
    <cellStyle name="Cálculo 3 2 9 3 2" xfId="5809" xr:uid="{00000000-0005-0000-0000-0000A3170000}"/>
    <cellStyle name="Cálculo 3 2 9 3 3" xfId="5810" xr:uid="{00000000-0005-0000-0000-0000A4170000}"/>
    <cellStyle name="Cálculo 3 2 9 4" xfId="5811" xr:uid="{00000000-0005-0000-0000-0000A5170000}"/>
    <cellStyle name="Cálculo 3 2 9 5" xfId="5812" xr:uid="{00000000-0005-0000-0000-0000A6170000}"/>
    <cellStyle name="Cálculo 3 2 9 6" xfId="5813" xr:uid="{00000000-0005-0000-0000-0000A7170000}"/>
    <cellStyle name="Cálculo 3 2_5.Weekly" xfId="5814" xr:uid="{00000000-0005-0000-0000-0000A8170000}"/>
    <cellStyle name="Cálculo 3 3" xfId="5815" xr:uid="{00000000-0005-0000-0000-0000A9170000}"/>
    <cellStyle name="Cálculo 3 3 2" xfId="5816" xr:uid="{00000000-0005-0000-0000-0000AA170000}"/>
    <cellStyle name="Cálculo 3 3 2 2" xfId="5817" xr:uid="{00000000-0005-0000-0000-0000AB170000}"/>
    <cellStyle name="Cálculo 3 3 2 3" xfId="5818" xr:uid="{00000000-0005-0000-0000-0000AC170000}"/>
    <cellStyle name="Cálculo 3 3 3" xfId="5819" xr:uid="{00000000-0005-0000-0000-0000AD170000}"/>
    <cellStyle name="Cálculo 3 3 3 2" xfId="5820" xr:uid="{00000000-0005-0000-0000-0000AE170000}"/>
    <cellStyle name="Cálculo 3 3 3 3" xfId="5821" xr:uid="{00000000-0005-0000-0000-0000AF170000}"/>
    <cellStyle name="Cálculo 3 3 4" xfId="5822" xr:uid="{00000000-0005-0000-0000-0000B0170000}"/>
    <cellStyle name="Cálculo 3 3 5" xfId="5823" xr:uid="{00000000-0005-0000-0000-0000B1170000}"/>
    <cellStyle name="Cálculo 3 3 6" xfId="5824" xr:uid="{00000000-0005-0000-0000-0000B2170000}"/>
    <cellStyle name="Cálculo 3 4" xfId="5825" xr:uid="{00000000-0005-0000-0000-0000B3170000}"/>
    <cellStyle name="Cálculo 3 4 2" xfId="5826" xr:uid="{00000000-0005-0000-0000-0000B4170000}"/>
    <cellStyle name="Cálculo 3 4 2 2" xfId="5827" xr:uid="{00000000-0005-0000-0000-0000B5170000}"/>
    <cellStyle name="Cálculo 3 4 2 3" xfId="5828" xr:uid="{00000000-0005-0000-0000-0000B6170000}"/>
    <cellStyle name="Cálculo 3 4 3" xfId="5829" xr:uid="{00000000-0005-0000-0000-0000B7170000}"/>
    <cellStyle name="Cálculo 3 4 3 2" xfId="5830" xr:uid="{00000000-0005-0000-0000-0000B8170000}"/>
    <cellStyle name="Cálculo 3 4 3 3" xfId="5831" xr:uid="{00000000-0005-0000-0000-0000B9170000}"/>
    <cellStyle name="Cálculo 3 4 4" xfId="5832" xr:uid="{00000000-0005-0000-0000-0000BA170000}"/>
    <cellStyle name="Cálculo 3 4 5" xfId="5833" xr:uid="{00000000-0005-0000-0000-0000BB170000}"/>
    <cellStyle name="Cálculo 3 4 6" xfId="5834" xr:uid="{00000000-0005-0000-0000-0000BC170000}"/>
    <cellStyle name="Cálculo 3 5" xfId="5835" xr:uid="{00000000-0005-0000-0000-0000BD170000}"/>
    <cellStyle name="Cálculo 3 5 2" xfId="5836" xr:uid="{00000000-0005-0000-0000-0000BE170000}"/>
    <cellStyle name="Cálculo 3 5 2 2" xfId="5837" xr:uid="{00000000-0005-0000-0000-0000BF170000}"/>
    <cellStyle name="Cálculo 3 5 2 3" xfId="5838" xr:uid="{00000000-0005-0000-0000-0000C0170000}"/>
    <cellStyle name="Cálculo 3 5 3" xfId="5839" xr:uid="{00000000-0005-0000-0000-0000C1170000}"/>
    <cellStyle name="Cálculo 3 5 3 2" xfId="5840" xr:uid="{00000000-0005-0000-0000-0000C2170000}"/>
    <cellStyle name="Cálculo 3 5 3 3" xfId="5841" xr:uid="{00000000-0005-0000-0000-0000C3170000}"/>
    <cellStyle name="Cálculo 3 5 4" xfId="5842" xr:uid="{00000000-0005-0000-0000-0000C4170000}"/>
    <cellStyle name="Cálculo 3 5 5" xfId="5843" xr:uid="{00000000-0005-0000-0000-0000C5170000}"/>
    <cellStyle name="Cálculo 3 5 6" xfId="5844" xr:uid="{00000000-0005-0000-0000-0000C6170000}"/>
    <cellStyle name="Cálculo 3 6" xfId="5845" xr:uid="{00000000-0005-0000-0000-0000C7170000}"/>
    <cellStyle name="Cálculo 3 6 2" xfId="5846" xr:uid="{00000000-0005-0000-0000-0000C8170000}"/>
    <cellStyle name="Cálculo 3 6 2 2" xfId="5847" xr:uid="{00000000-0005-0000-0000-0000C9170000}"/>
    <cellStyle name="Cálculo 3 6 2 3" xfId="5848" xr:uid="{00000000-0005-0000-0000-0000CA170000}"/>
    <cellStyle name="Cálculo 3 6 3" xfId="5849" xr:uid="{00000000-0005-0000-0000-0000CB170000}"/>
    <cellStyle name="Cálculo 3 6 3 2" xfId="5850" xr:uid="{00000000-0005-0000-0000-0000CC170000}"/>
    <cellStyle name="Cálculo 3 6 3 3" xfId="5851" xr:uid="{00000000-0005-0000-0000-0000CD170000}"/>
    <cellStyle name="Cálculo 3 6 4" xfId="5852" xr:uid="{00000000-0005-0000-0000-0000CE170000}"/>
    <cellStyle name="Cálculo 3 6 5" xfId="5853" xr:uid="{00000000-0005-0000-0000-0000CF170000}"/>
    <cellStyle name="Cálculo 3 6 6" xfId="5854" xr:uid="{00000000-0005-0000-0000-0000D0170000}"/>
    <cellStyle name="Cálculo 3 7" xfId="5855" xr:uid="{00000000-0005-0000-0000-0000D1170000}"/>
    <cellStyle name="Cálculo 3 7 2" xfId="5856" xr:uid="{00000000-0005-0000-0000-0000D2170000}"/>
    <cellStyle name="Cálculo 3 7 2 2" xfId="5857" xr:uid="{00000000-0005-0000-0000-0000D3170000}"/>
    <cellStyle name="Cálculo 3 7 2 3" xfId="5858" xr:uid="{00000000-0005-0000-0000-0000D4170000}"/>
    <cellStyle name="Cálculo 3 7 3" xfId="5859" xr:uid="{00000000-0005-0000-0000-0000D5170000}"/>
    <cellStyle name="Cálculo 3 7 3 2" xfId="5860" xr:uid="{00000000-0005-0000-0000-0000D6170000}"/>
    <cellStyle name="Cálculo 3 7 3 3" xfId="5861" xr:uid="{00000000-0005-0000-0000-0000D7170000}"/>
    <cellStyle name="Cálculo 3 7 4" xfId="5862" xr:uid="{00000000-0005-0000-0000-0000D8170000}"/>
    <cellStyle name="Cálculo 3 7 5" xfId="5863" xr:uid="{00000000-0005-0000-0000-0000D9170000}"/>
    <cellStyle name="Cálculo 3 7 6" xfId="5864" xr:uid="{00000000-0005-0000-0000-0000DA170000}"/>
    <cellStyle name="Cálculo 3 8" xfId="5865" xr:uid="{00000000-0005-0000-0000-0000DB170000}"/>
    <cellStyle name="Cálculo 3 8 2" xfId="5866" xr:uid="{00000000-0005-0000-0000-0000DC170000}"/>
    <cellStyle name="Cálculo 3 8 2 2" xfId="5867" xr:uid="{00000000-0005-0000-0000-0000DD170000}"/>
    <cellStyle name="Cálculo 3 8 2 3" xfId="5868" xr:uid="{00000000-0005-0000-0000-0000DE170000}"/>
    <cellStyle name="Cálculo 3 8 3" xfId="5869" xr:uid="{00000000-0005-0000-0000-0000DF170000}"/>
    <cellStyle name="Cálculo 3 8 3 2" xfId="5870" xr:uid="{00000000-0005-0000-0000-0000E0170000}"/>
    <cellStyle name="Cálculo 3 8 3 3" xfId="5871" xr:uid="{00000000-0005-0000-0000-0000E1170000}"/>
    <cellStyle name="Cálculo 3 8 4" xfId="5872" xr:uid="{00000000-0005-0000-0000-0000E2170000}"/>
    <cellStyle name="Cálculo 3 8 5" xfId="5873" xr:uid="{00000000-0005-0000-0000-0000E3170000}"/>
    <cellStyle name="Cálculo 3 8 6" xfId="5874" xr:uid="{00000000-0005-0000-0000-0000E4170000}"/>
    <cellStyle name="Cálculo 3 9" xfId="5875" xr:uid="{00000000-0005-0000-0000-0000E5170000}"/>
    <cellStyle name="Cálculo 3 9 2" xfId="5876" xr:uid="{00000000-0005-0000-0000-0000E6170000}"/>
    <cellStyle name="Cálculo 3 9 2 2" xfId="5877" xr:uid="{00000000-0005-0000-0000-0000E7170000}"/>
    <cellStyle name="Cálculo 3 9 2 3" xfId="5878" xr:uid="{00000000-0005-0000-0000-0000E8170000}"/>
    <cellStyle name="Cálculo 3 9 3" xfId="5879" xr:uid="{00000000-0005-0000-0000-0000E9170000}"/>
    <cellStyle name="Cálculo 3 9 3 2" xfId="5880" xr:uid="{00000000-0005-0000-0000-0000EA170000}"/>
    <cellStyle name="Cálculo 3 9 3 3" xfId="5881" xr:uid="{00000000-0005-0000-0000-0000EB170000}"/>
    <cellStyle name="Cálculo 3 9 4" xfId="5882" xr:uid="{00000000-0005-0000-0000-0000EC170000}"/>
    <cellStyle name="Cálculo 3 9 5" xfId="5883" xr:uid="{00000000-0005-0000-0000-0000ED170000}"/>
    <cellStyle name="Cálculo 3 9 6" xfId="5884" xr:uid="{00000000-0005-0000-0000-0000EE170000}"/>
    <cellStyle name="Cálculo 3_5.Weekly" xfId="5885" xr:uid="{00000000-0005-0000-0000-0000EF170000}"/>
    <cellStyle name="Cálculo 4" xfId="5886" xr:uid="{00000000-0005-0000-0000-0000F0170000}"/>
    <cellStyle name="Cálculo 4 10" xfId="5887" xr:uid="{00000000-0005-0000-0000-0000F1170000}"/>
    <cellStyle name="Cálculo 4 10 2" xfId="5888" xr:uid="{00000000-0005-0000-0000-0000F2170000}"/>
    <cellStyle name="Cálculo 4 10 2 2" xfId="5889" xr:uid="{00000000-0005-0000-0000-0000F3170000}"/>
    <cellStyle name="Cálculo 4 10 2 3" xfId="5890" xr:uid="{00000000-0005-0000-0000-0000F4170000}"/>
    <cellStyle name="Cálculo 4 10 3" xfId="5891" xr:uid="{00000000-0005-0000-0000-0000F5170000}"/>
    <cellStyle name="Cálculo 4 10 3 2" xfId="5892" xr:uid="{00000000-0005-0000-0000-0000F6170000}"/>
    <cellStyle name="Cálculo 4 10 3 3" xfId="5893" xr:uid="{00000000-0005-0000-0000-0000F7170000}"/>
    <cellStyle name="Cálculo 4 10 4" xfId="5894" xr:uid="{00000000-0005-0000-0000-0000F8170000}"/>
    <cellStyle name="Cálculo 4 10 5" xfId="5895" xr:uid="{00000000-0005-0000-0000-0000F9170000}"/>
    <cellStyle name="Cálculo 4 10 6" xfId="5896" xr:uid="{00000000-0005-0000-0000-0000FA170000}"/>
    <cellStyle name="Cálculo 4 11" xfId="5897" xr:uid="{00000000-0005-0000-0000-0000FB170000}"/>
    <cellStyle name="Cálculo 4 11 2" xfId="5898" xr:uid="{00000000-0005-0000-0000-0000FC170000}"/>
    <cellStyle name="Cálculo 4 11 2 2" xfId="5899" xr:uid="{00000000-0005-0000-0000-0000FD170000}"/>
    <cellStyle name="Cálculo 4 11 2 3" xfId="5900" xr:uid="{00000000-0005-0000-0000-0000FE170000}"/>
    <cellStyle name="Cálculo 4 11 3" xfId="5901" xr:uid="{00000000-0005-0000-0000-0000FF170000}"/>
    <cellStyle name="Cálculo 4 11 3 2" xfId="5902" xr:uid="{00000000-0005-0000-0000-000000180000}"/>
    <cellStyle name="Cálculo 4 11 3 3" xfId="5903" xr:uid="{00000000-0005-0000-0000-000001180000}"/>
    <cellStyle name="Cálculo 4 11 4" xfId="5904" xr:uid="{00000000-0005-0000-0000-000002180000}"/>
    <cellStyle name="Cálculo 4 11 5" xfId="5905" xr:uid="{00000000-0005-0000-0000-000003180000}"/>
    <cellStyle name="Cálculo 4 11 6" xfId="5906" xr:uid="{00000000-0005-0000-0000-000004180000}"/>
    <cellStyle name="Cálculo 4 12" xfId="5907" xr:uid="{00000000-0005-0000-0000-000005180000}"/>
    <cellStyle name="Cálculo 4 12 2" xfId="5908" xr:uid="{00000000-0005-0000-0000-000006180000}"/>
    <cellStyle name="Cálculo 4 12 3" xfId="5909" xr:uid="{00000000-0005-0000-0000-000007180000}"/>
    <cellStyle name="Cálculo 4 13" xfId="5910" xr:uid="{00000000-0005-0000-0000-000008180000}"/>
    <cellStyle name="Cálculo 4 13 2" xfId="5911" xr:uid="{00000000-0005-0000-0000-000009180000}"/>
    <cellStyle name="Cálculo 4 13 3" xfId="5912" xr:uid="{00000000-0005-0000-0000-00000A180000}"/>
    <cellStyle name="Cálculo 4 14" xfId="5913" xr:uid="{00000000-0005-0000-0000-00000B180000}"/>
    <cellStyle name="Cálculo 4 15" xfId="5914" xr:uid="{00000000-0005-0000-0000-00000C180000}"/>
    <cellStyle name="Cálculo 4 16" xfId="5915" xr:uid="{00000000-0005-0000-0000-00000D180000}"/>
    <cellStyle name="Cálculo 4 17" xfId="5916" xr:uid="{00000000-0005-0000-0000-00000E180000}"/>
    <cellStyle name="Cálculo 4 2" xfId="5917" xr:uid="{00000000-0005-0000-0000-00000F180000}"/>
    <cellStyle name="Cálculo 4 2 10" xfId="5918" xr:uid="{00000000-0005-0000-0000-000010180000}"/>
    <cellStyle name="Cálculo 4 2 10 2" xfId="5919" xr:uid="{00000000-0005-0000-0000-000011180000}"/>
    <cellStyle name="Cálculo 4 2 10 2 2" xfId="5920" xr:uid="{00000000-0005-0000-0000-000012180000}"/>
    <cellStyle name="Cálculo 4 2 10 2 3" xfId="5921" xr:uid="{00000000-0005-0000-0000-000013180000}"/>
    <cellStyle name="Cálculo 4 2 10 3" xfId="5922" xr:uid="{00000000-0005-0000-0000-000014180000}"/>
    <cellStyle name="Cálculo 4 2 10 3 2" xfId="5923" xr:uid="{00000000-0005-0000-0000-000015180000}"/>
    <cellStyle name="Cálculo 4 2 10 3 3" xfId="5924" xr:uid="{00000000-0005-0000-0000-000016180000}"/>
    <cellStyle name="Cálculo 4 2 10 4" xfId="5925" xr:uid="{00000000-0005-0000-0000-000017180000}"/>
    <cellStyle name="Cálculo 4 2 10 5" xfId="5926" xr:uid="{00000000-0005-0000-0000-000018180000}"/>
    <cellStyle name="Cálculo 4 2 10 6" xfId="5927" xr:uid="{00000000-0005-0000-0000-000019180000}"/>
    <cellStyle name="Cálculo 4 2 11" xfId="5928" xr:uid="{00000000-0005-0000-0000-00001A180000}"/>
    <cellStyle name="Cálculo 4 2 11 2" xfId="5929" xr:uid="{00000000-0005-0000-0000-00001B180000}"/>
    <cellStyle name="Cálculo 4 2 11 3" xfId="5930" xr:uid="{00000000-0005-0000-0000-00001C180000}"/>
    <cellStyle name="Cálculo 4 2 12" xfId="5931" xr:uid="{00000000-0005-0000-0000-00001D180000}"/>
    <cellStyle name="Cálculo 4 2 12 2" xfId="5932" xr:uid="{00000000-0005-0000-0000-00001E180000}"/>
    <cellStyle name="Cálculo 4 2 12 3" xfId="5933" xr:uid="{00000000-0005-0000-0000-00001F180000}"/>
    <cellStyle name="Cálculo 4 2 13" xfId="5934" xr:uid="{00000000-0005-0000-0000-000020180000}"/>
    <cellStyle name="Cálculo 4 2 14" xfId="5935" xr:uid="{00000000-0005-0000-0000-000021180000}"/>
    <cellStyle name="Cálculo 4 2 15" xfId="5936" xr:uid="{00000000-0005-0000-0000-000022180000}"/>
    <cellStyle name="Cálculo 4 2 2" xfId="5937" xr:uid="{00000000-0005-0000-0000-000023180000}"/>
    <cellStyle name="Cálculo 4 2 2 2" xfId="5938" xr:uid="{00000000-0005-0000-0000-000024180000}"/>
    <cellStyle name="Cálculo 4 2 2 2 2" xfId="5939" xr:uid="{00000000-0005-0000-0000-000025180000}"/>
    <cellStyle name="Cálculo 4 2 2 2 3" xfId="5940" xr:uid="{00000000-0005-0000-0000-000026180000}"/>
    <cellStyle name="Cálculo 4 2 2 3" xfId="5941" xr:uid="{00000000-0005-0000-0000-000027180000}"/>
    <cellStyle name="Cálculo 4 2 2 3 2" xfId="5942" xr:uid="{00000000-0005-0000-0000-000028180000}"/>
    <cellStyle name="Cálculo 4 2 2 3 3" xfId="5943" xr:uid="{00000000-0005-0000-0000-000029180000}"/>
    <cellStyle name="Cálculo 4 2 2 4" xfId="5944" xr:uid="{00000000-0005-0000-0000-00002A180000}"/>
    <cellStyle name="Cálculo 4 2 2 5" xfId="5945" xr:uid="{00000000-0005-0000-0000-00002B180000}"/>
    <cellStyle name="Cálculo 4 2 2 6" xfId="5946" xr:uid="{00000000-0005-0000-0000-00002C180000}"/>
    <cellStyle name="Cálculo 4 2 3" xfId="5947" xr:uid="{00000000-0005-0000-0000-00002D180000}"/>
    <cellStyle name="Cálculo 4 2 3 2" xfId="5948" xr:uid="{00000000-0005-0000-0000-00002E180000}"/>
    <cellStyle name="Cálculo 4 2 3 2 2" xfId="5949" xr:uid="{00000000-0005-0000-0000-00002F180000}"/>
    <cellStyle name="Cálculo 4 2 3 2 3" xfId="5950" xr:uid="{00000000-0005-0000-0000-000030180000}"/>
    <cellStyle name="Cálculo 4 2 3 3" xfId="5951" xr:uid="{00000000-0005-0000-0000-000031180000}"/>
    <cellStyle name="Cálculo 4 2 3 3 2" xfId="5952" xr:uid="{00000000-0005-0000-0000-000032180000}"/>
    <cellStyle name="Cálculo 4 2 3 3 3" xfId="5953" xr:uid="{00000000-0005-0000-0000-000033180000}"/>
    <cellStyle name="Cálculo 4 2 3 4" xfId="5954" xr:uid="{00000000-0005-0000-0000-000034180000}"/>
    <cellStyle name="Cálculo 4 2 3 5" xfId="5955" xr:uid="{00000000-0005-0000-0000-000035180000}"/>
    <cellStyle name="Cálculo 4 2 3 6" xfId="5956" xr:uid="{00000000-0005-0000-0000-000036180000}"/>
    <cellStyle name="Cálculo 4 2 4" xfId="5957" xr:uid="{00000000-0005-0000-0000-000037180000}"/>
    <cellStyle name="Cálculo 4 2 4 2" xfId="5958" xr:uid="{00000000-0005-0000-0000-000038180000}"/>
    <cellStyle name="Cálculo 4 2 4 2 2" xfId="5959" xr:uid="{00000000-0005-0000-0000-000039180000}"/>
    <cellStyle name="Cálculo 4 2 4 2 3" xfId="5960" xr:uid="{00000000-0005-0000-0000-00003A180000}"/>
    <cellStyle name="Cálculo 4 2 4 3" xfId="5961" xr:uid="{00000000-0005-0000-0000-00003B180000}"/>
    <cellStyle name="Cálculo 4 2 4 3 2" xfId="5962" xr:uid="{00000000-0005-0000-0000-00003C180000}"/>
    <cellStyle name="Cálculo 4 2 4 3 3" xfId="5963" xr:uid="{00000000-0005-0000-0000-00003D180000}"/>
    <cellStyle name="Cálculo 4 2 4 4" xfId="5964" xr:uid="{00000000-0005-0000-0000-00003E180000}"/>
    <cellStyle name="Cálculo 4 2 4 5" xfId="5965" xr:uid="{00000000-0005-0000-0000-00003F180000}"/>
    <cellStyle name="Cálculo 4 2 4 6" xfId="5966" xr:uid="{00000000-0005-0000-0000-000040180000}"/>
    <cellStyle name="Cálculo 4 2 5" xfId="5967" xr:uid="{00000000-0005-0000-0000-000041180000}"/>
    <cellStyle name="Cálculo 4 2 5 2" xfId="5968" xr:uid="{00000000-0005-0000-0000-000042180000}"/>
    <cellStyle name="Cálculo 4 2 5 2 2" xfId="5969" xr:uid="{00000000-0005-0000-0000-000043180000}"/>
    <cellStyle name="Cálculo 4 2 5 2 3" xfId="5970" xr:uid="{00000000-0005-0000-0000-000044180000}"/>
    <cellStyle name="Cálculo 4 2 5 3" xfId="5971" xr:uid="{00000000-0005-0000-0000-000045180000}"/>
    <cellStyle name="Cálculo 4 2 5 3 2" xfId="5972" xr:uid="{00000000-0005-0000-0000-000046180000}"/>
    <cellStyle name="Cálculo 4 2 5 3 3" xfId="5973" xr:uid="{00000000-0005-0000-0000-000047180000}"/>
    <cellStyle name="Cálculo 4 2 5 4" xfId="5974" xr:uid="{00000000-0005-0000-0000-000048180000}"/>
    <cellStyle name="Cálculo 4 2 5 5" xfId="5975" xr:uid="{00000000-0005-0000-0000-000049180000}"/>
    <cellStyle name="Cálculo 4 2 5 6" xfId="5976" xr:uid="{00000000-0005-0000-0000-00004A180000}"/>
    <cellStyle name="Cálculo 4 2 6" xfId="5977" xr:uid="{00000000-0005-0000-0000-00004B180000}"/>
    <cellStyle name="Cálculo 4 2 6 2" xfId="5978" xr:uid="{00000000-0005-0000-0000-00004C180000}"/>
    <cellStyle name="Cálculo 4 2 6 2 2" xfId="5979" xr:uid="{00000000-0005-0000-0000-00004D180000}"/>
    <cellStyle name="Cálculo 4 2 6 2 3" xfId="5980" xr:uid="{00000000-0005-0000-0000-00004E180000}"/>
    <cellStyle name="Cálculo 4 2 6 3" xfId="5981" xr:uid="{00000000-0005-0000-0000-00004F180000}"/>
    <cellStyle name="Cálculo 4 2 6 3 2" xfId="5982" xr:uid="{00000000-0005-0000-0000-000050180000}"/>
    <cellStyle name="Cálculo 4 2 6 3 3" xfId="5983" xr:uid="{00000000-0005-0000-0000-000051180000}"/>
    <cellStyle name="Cálculo 4 2 6 4" xfId="5984" xr:uid="{00000000-0005-0000-0000-000052180000}"/>
    <cellStyle name="Cálculo 4 2 6 5" xfId="5985" xr:uid="{00000000-0005-0000-0000-000053180000}"/>
    <cellStyle name="Cálculo 4 2 6 6" xfId="5986" xr:uid="{00000000-0005-0000-0000-000054180000}"/>
    <cellStyle name="Cálculo 4 2 7" xfId="5987" xr:uid="{00000000-0005-0000-0000-000055180000}"/>
    <cellStyle name="Cálculo 4 2 7 2" xfId="5988" xr:uid="{00000000-0005-0000-0000-000056180000}"/>
    <cellStyle name="Cálculo 4 2 7 2 2" xfId="5989" xr:uid="{00000000-0005-0000-0000-000057180000}"/>
    <cellStyle name="Cálculo 4 2 7 2 3" xfId="5990" xr:uid="{00000000-0005-0000-0000-000058180000}"/>
    <cellStyle name="Cálculo 4 2 7 3" xfId="5991" xr:uid="{00000000-0005-0000-0000-000059180000}"/>
    <cellStyle name="Cálculo 4 2 7 3 2" xfId="5992" xr:uid="{00000000-0005-0000-0000-00005A180000}"/>
    <cellStyle name="Cálculo 4 2 7 3 3" xfId="5993" xr:uid="{00000000-0005-0000-0000-00005B180000}"/>
    <cellStyle name="Cálculo 4 2 7 4" xfId="5994" xr:uid="{00000000-0005-0000-0000-00005C180000}"/>
    <cellStyle name="Cálculo 4 2 7 5" xfId="5995" xr:uid="{00000000-0005-0000-0000-00005D180000}"/>
    <cellStyle name="Cálculo 4 2 7 6" xfId="5996" xr:uid="{00000000-0005-0000-0000-00005E180000}"/>
    <cellStyle name="Cálculo 4 2 8" xfId="5997" xr:uid="{00000000-0005-0000-0000-00005F180000}"/>
    <cellStyle name="Cálculo 4 2 8 2" xfId="5998" xr:uid="{00000000-0005-0000-0000-000060180000}"/>
    <cellStyle name="Cálculo 4 2 8 2 2" xfId="5999" xr:uid="{00000000-0005-0000-0000-000061180000}"/>
    <cellStyle name="Cálculo 4 2 8 2 3" xfId="6000" xr:uid="{00000000-0005-0000-0000-000062180000}"/>
    <cellStyle name="Cálculo 4 2 8 3" xfId="6001" xr:uid="{00000000-0005-0000-0000-000063180000}"/>
    <cellStyle name="Cálculo 4 2 8 3 2" xfId="6002" xr:uid="{00000000-0005-0000-0000-000064180000}"/>
    <cellStyle name="Cálculo 4 2 8 3 3" xfId="6003" xr:uid="{00000000-0005-0000-0000-000065180000}"/>
    <cellStyle name="Cálculo 4 2 8 4" xfId="6004" xr:uid="{00000000-0005-0000-0000-000066180000}"/>
    <cellStyle name="Cálculo 4 2 8 5" xfId="6005" xr:uid="{00000000-0005-0000-0000-000067180000}"/>
    <cellStyle name="Cálculo 4 2 8 6" xfId="6006" xr:uid="{00000000-0005-0000-0000-000068180000}"/>
    <cellStyle name="Cálculo 4 2 9" xfId="6007" xr:uid="{00000000-0005-0000-0000-000069180000}"/>
    <cellStyle name="Cálculo 4 2 9 2" xfId="6008" xr:uid="{00000000-0005-0000-0000-00006A180000}"/>
    <cellStyle name="Cálculo 4 2 9 2 2" xfId="6009" xr:uid="{00000000-0005-0000-0000-00006B180000}"/>
    <cellStyle name="Cálculo 4 2 9 2 3" xfId="6010" xr:uid="{00000000-0005-0000-0000-00006C180000}"/>
    <cellStyle name="Cálculo 4 2 9 3" xfId="6011" xr:uid="{00000000-0005-0000-0000-00006D180000}"/>
    <cellStyle name="Cálculo 4 2 9 3 2" xfId="6012" xr:uid="{00000000-0005-0000-0000-00006E180000}"/>
    <cellStyle name="Cálculo 4 2 9 3 3" xfId="6013" xr:uid="{00000000-0005-0000-0000-00006F180000}"/>
    <cellStyle name="Cálculo 4 2 9 4" xfId="6014" xr:uid="{00000000-0005-0000-0000-000070180000}"/>
    <cellStyle name="Cálculo 4 2 9 5" xfId="6015" xr:uid="{00000000-0005-0000-0000-000071180000}"/>
    <cellStyle name="Cálculo 4 2 9 6" xfId="6016" xr:uid="{00000000-0005-0000-0000-000072180000}"/>
    <cellStyle name="Cálculo 4 2_5.Weekly" xfId="6017" xr:uid="{00000000-0005-0000-0000-000073180000}"/>
    <cellStyle name="Cálculo 4 3" xfId="6018" xr:uid="{00000000-0005-0000-0000-000074180000}"/>
    <cellStyle name="Cálculo 4 3 2" xfId="6019" xr:uid="{00000000-0005-0000-0000-000075180000}"/>
    <cellStyle name="Cálculo 4 3 2 2" xfId="6020" xr:uid="{00000000-0005-0000-0000-000076180000}"/>
    <cellStyle name="Cálculo 4 3 2 3" xfId="6021" xr:uid="{00000000-0005-0000-0000-000077180000}"/>
    <cellStyle name="Cálculo 4 3 3" xfId="6022" xr:uid="{00000000-0005-0000-0000-000078180000}"/>
    <cellStyle name="Cálculo 4 3 3 2" xfId="6023" xr:uid="{00000000-0005-0000-0000-000079180000}"/>
    <cellStyle name="Cálculo 4 3 3 3" xfId="6024" xr:uid="{00000000-0005-0000-0000-00007A180000}"/>
    <cellStyle name="Cálculo 4 3 4" xfId="6025" xr:uid="{00000000-0005-0000-0000-00007B180000}"/>
    <cellStyle name="Cálculo 4 3 5" xfId="6026" xr:uid="{00000000-0005-0000-0000-00007C180000}"/>
    <cellStyle name="Cálculo 4 3 6" xfId="6027" xr:uid="{00000000-0005-0000-0000-00007D180000}"/>
    <cellStyle name="Cálculo 4 4" xfId="6028" xr:uid="{00000000-0005-0000-0000-00007E180000}"/>
    <cellStyle name="Cálculo 4 4 2" xfId="6029" xr:uid="{00000000-0005-0000-0000-00007F180000}"/>
    <cellStyle name="Cálculo 4 4 2 2" xfId="6030" xr:uid="{00000000-0005-0000-0000-000080180000}"/>
    <cellStyle name="Cálculo 4 4 2 3" xfId="6031" xr:uid="{00000000-0005-0000-0000-000081180000}"/>
    <cellStyle name="Cálculo 4 4 3" xfId="6032" xr:uid="{00000000-0005-0000-0000-000082180000}"/>
    <cellStyle name="Cálculo 4 4 3 2" xfId="6033" xr:uid="{00000000-0005-0000-0000-000083180000}"/>
    <cellStyle name="Cálculo 4 4 3 3" xfId="6034" xr:uid="{00000000-0005-0000-0000-000084180000}"/>
    <cellStyle name="Cálculo 4 4 4" xfId="6035" xr:uid="{00000000-0005-0000-0000-000085180000}"/>
    <cellStyle name="Cálculo 4 4 5" xfId="6036" xr:uid="{00000000-0005-0000-0000-000086180000}"/>
    <cellStyle name="Cálculo 4 4 6" xfId="6037" xr:uid="{00000000-0005-0000-0000-000087180000}"/>
    <cellStyle name="Cálculo 4 5" xfId="6038" xr:uid="{00000000-0005-0000-0000-000088180000}"/>
    <cellStyle name="Cálculo 4 5 2" xfId="6039" xr:uid="{00000000-0005-0000-0000-000089180000}"/>
    <cellStyle name="Cálculo 4 5 2 2" xfId="6040" xr:uid="{00000000-0005-0000-0000-00008A180000}"/>
    <cellStyle name="Cálculo 4 5 2 3" xfId="6041" xr:uid="{00000000-0005-0000-0000-00008B180000}"/>
    <cellStyle name="Cálculo 4 5 3" xfId="6042" xr:uid="{00000000-0005-0000-0000-00008C180000}"/>
    <cellStyle name="Cálculo 4 5 3 2" xfId="6043" xr:uid="{00000000-0005-0000-0000-00008D180000}"/>
    <cellStyle name="Cálculo 4 5 3 3" xfId="6044" xr:uid="{00000000-0005-0000-0000-00008E180000}"/>
    <cellStyle name="Cálculo 4 5 4" xfId="6045" xr:uid="{00000000-0005-0000-0000-00008F180000}"/>
    <cellStyle name="Cálculo 4 5 5" xfId="6046" xr:uid="{00000000-0005-0000-0000-000090180000}"/>
    <cellStyle name="Cálculo 4 5 6" xfId="6047" xr:uid="{00000000-0005-0000-0000-000091180000}"/>
    <cellStyle name="Cálculo 4 6" xfId="6048" xr:uid="{00000000-0005-0000-0000-000092180000}"/>
    <cellStyle name="Cálculo 4 6 2" xfId="6049" xr:uid="{00000000-0005-0000-0000-000093180000}"/>
    <cellStyle name="Cálculo 4 6 2 2" xfId="6050" xr:uid="{00000000-0005-0000-0000-000094180000}"/>
    <cellStyle name="Cálculo 4 6 2 3" xfId="6051" xr:uid="{00000000-0005-0000-0000-000095180000}"/>
    <cellStyle name="Cálculo 4 6 3" xfId="6052" xr:uid="{00000000-0005-0000-0000-000096180000}"/>
    <cellStyle name="Cálculo 4 6 3 2" xfId="6053" xr:uid="{00000000-0005-0000-0000-000097180000}"/>
    <cellStyle name="Cálculo 4 6 3 3" xfId="6054" xr:uid="{00000000-0005-0000-0000-000098180000}"/>
    <cellStyle name="Cálculo 4 6 4" xfId="6055" xr:uid="{00000000-0005-0000-0000-000099180000}"/>
    <cellStyle name="Cálculo 4 6 5" xfId="6056" xr:uid="{00000000-0005-0000-0000-00009A180000}"/>
    <cellStyle name="Cálculo 4 6 6" xfId="6057" xr:uid="{00000000-0005-0000-0000-00009B180000}"/>
    <cellStyle name="Cálculo 4 7" xfId="6058" xr:uid="{00000000-0005-0000-0000-00009C180000}"/>
    <cellStyle name="Cálculo 4 7 2" xfId="6059" xr:uid="{00000000-0005-0000-0000-00009D180000}"/>
    <cellStyle name="Cálculo 4 7 2 2" xfId="6060" xr:uid="{00000000-0005-0000-0000-00009E180000}"/>
    <cellStyle name="Cálculo 4 7 2 3" xfId="6061" xr:uid="{00000000-0005-0000-0000-00009F180000}"/>
    <cellStyle name="Cálculo 4 7 3" xfId="6062" xr:uid="{00000000-0005-0000-0000-0000A0180000}"/>
    <cellStyle name="Cálculo 4 7 3 2" xfId="6063" xr:uid="{00000000-0005-0000-0000-0000A1180000}"/>
    <cellStyle name="Cálculo 4 7 3 3" xfId="6064" xr:uid="{00000000-0005-0000-0000-0000A2180000}"/>
    <cellStyle name="Cálculo 4 7 4" xfId="6065" xr:uid="{00000000-0005-0000-0000-0000A3180000}"/>
    <cellStyle name="Cálculo 4 7 5" xfId="6066" xr:uid="{00000000-0005-0000-0000-0000A4180000}"/>
    <cellStyle name="Cálculo 4 7 6" xfId="6067" xr:uid="{00000000-0005-0000-0000-0000A5180000}"/>
    <cellStyle name="Cálculo 4 8" xfId="6068" xr:uid="{00000000-0005-0000-0000-0000A6180000}"/>
    <cellStyle name="Cálculo 4 8 2" xfId="6069" xr:uid="{00000000-0005-0000-0000-0000A7180000}"/>
    <cellStyle name="Cálculo 4 8 2 2" xfId="6070" xr:uid="{00000000-0005-0000-0000-0000A8180000}"/>
    <cellStyle name="Cálculo 4 8 2 3" xfId="6071" xr:uid="{00000000-0005-0000-0000-0000A9180000}"/>
    <cellStyle name="Cálculo 4 8 3" xfId="6072" xr:uid="{00000000-0005-0000-0000-0000AA180000}"/>
    <cellStyle name="Cálculo 4 8 3 2" xfId="6073" xr:uid="{00000000-0005-0000-0000-0000AB180000}"/>
    <cellStyle name="Cálculo 4 8 3 3" xfId="6074" xr:uid="{00000000-0005-0000-0000-0000AC180000}"/>
    <cellStyle name="Cálculo 4 8 4" xfId="6075" xr:uid="{00000000-0005-0000-0000-0000AD180000}"/>
    <cellStyle name="Cálculo 4 8 5" xfId="6076" xr:uid="{00000000-0005-0000-0000-0000AE180000}"/>
    <cellStyle name="Cálculo 4 8 6" xfId="6077" xr:uid="{00000000-0005-0000-0000-0000AF180000}"/>
    <cellStyle name="Cálculo 4 9" xfId="6078" xr:uid="{00000000-0005-0000-0000-0000B0180000}"/>
    <cellStyle name="Cálculo 4 9 2" xfId="6079" xr:uid="{00000000-0005-0000-0000-0000B1180000}"/>
    <cellStyle name="Cálculo 4 9 2 2" xfId="6080" xr:uid="{00000000-0005-0000-0000-0000B2180000}"/>
    <cellStyle name="Cálculo 4 9 2 3" xfId="6081" xr:uid="{00000000-0005-0000-0000-0000B3180000}"/>
    <cellStyle name="Cálculo 4 9 3" xfId="6082" xr:uid="{00000000-0005-0000-0000-0000B4180000}"/>
    <cellStyle name="Cálculo 4 9 3 2" xfId="6083" xr:uid="{00000000-0005-0000-0000-0000B5180000}"/>
    <cellStyle name="Cálculo 4 9 3 3" xfId="6084" xr:uid="{00000000-0005-0000-0000-0000B6180000}"/>
    <cellStyle name="Cálculo 4 9 4" xfId="6085" xr:uid="{00000000-0005-0000-0000-0000B7180000}"/>
    <cellStyle name="Cálculo 4 9 5" xfId="6086" xr:uid="{00000000-0005-0000-0000-0000B8180000}"/>
    <cellStyle name="Cálculo 4 9 6" xfId="6087" xr:uid="{00000000-0005-0000-0000-0000B9180000}"/>
    <cellStyle name="Cálculo 4_5.Weekly" xfId="6088" xr:uid="{00000000-0005-0000-0000-0000BA180000}"/>
    <cellStyle name="Cálculo 5" xfId="6089" xr:uid="{00000000-0005-0000-0000-0000BB180000}"/>
    <cellStyle name="Cálculo 5 10" xfId="6090" xr:uid="{00000000-0005-0000-0000-0000BC180000}"/>
    <cellStyle name="Cálculo 5 10 2" xfId="6091" xr:uid="{00000000-0005-0000-0000-0000BD180000}"/>
    <cellStyle name="Cálculo 5 10 2 2" xfId="6092" xr:uid="{00000000-0005-0000-0000-0000BE180000}"/>
    <cellStyle name="Cálculo 5 10 2 3" xfId="6093" xr:uid="{00000000-0005-0000-0000-0000BF180000}"/>
    <cellStyle name="Cálculo 5 10 3" xfId="6094" xr:uid="{00000000-0005-0000-0000-0000C0180000}"/>
    <cellStyle name="Cálculo 5 10 3 2" xfId="6095" xr:uid="{00000000-0005-0000-0000-0000C1180000}"/>
    <cellStyle name="Cálculo 5 10 3 3" xfId="6096" xr:uid="{00000000-0005-0000-0000-0000C2180000}"/>
    <cellStyle name="Cálculo 5 10 4" xfId="6097" xr:uid="{00000000-0005-0000-0000-0000C3180000}"/>
    <cellStyle name="Cálculo 5 10 5" xfId="6098" xr:uid="{00000000-0005-0000-0000-0000C4180000}"/>
    <cellStyle name="Cálculo 5 10 6" xfId="6099" xr:uid="{00000000-0005-0000-0000-0000C5180000}"/>
    <cellStyle name="Cálculo 5 11" xfId="6100" xr:uid="{00000000-0005-0000-0000-0000C6180000}"/>
    <cellStyle name="Cálculo 5 11 2" xfId="6101" xr:uid="{00000000-0005-0000-0000-0000C7180000}"/>
    <cellStyle name="Cálculo 5 11 2 2" xfId="6102" xr:uid="{00000000-0005-0000-0000-0000C8180000}"/>
    <cellStyle name="Cálculo 5 11 2 3" xfId="6103" xr:uid="{00000000-0005-0000-0000-0000C9180000}"/>
    <cellStyle name="Cálculo 5 11 3" xfId="6104" xr:uid="{00000000-0005-0000-0000-0000CA180000}"/>
    <cellStyle name="Cálculo 5 11 3 2" xfId="6105" xr:uid="{00000000-0005-0000-0000-0000CB180000}"/>
    <cellStyle name="Cálculo 5 11 3 3" xfId="6106" xr:uid="{00000000-0005-0000-0000-0000CC180000}"/>
    <cellStyle name="Cálculo 5 11 4" xfId="6107" xr:uid="{00000000-0005-0000-0000-0000CD180000}"/>
    <cellStyle name="Cálculo 5 11 5" xfId="6108" xr:uid="{00000000-0005-0000-0000-0000CE180000}"/>
    <cellStyle name="Cálculo 5 11 6" xfId="6109" xr:uid="{00000000-0005-0000-0000-0000CF180000}"/>
    <cellStyle name="Cálculo 5 12" xfId="6110" xr:uid="{00000000-0005-0000-0000-0000D0180000}"/>
    <cellStyle name="Cálculo 5 12 2" xfId="6111" xr:uid="{00000000-0005-0000-0000-0000D1180000}"/>
    <cellStyle name="Cálculo 5 12 3" xfId="6112" xr:uid="{00000000-0005-0000-0000-0000D2180000}"/>
    <cellStyle name="Cálculo 5 13" xfId="6113" xr:uid="{00000000-0005-0000-0000-0000D3180000}"/>
    <cellStyle name="Cálculo 5 13 2" xfId="6114" xr:uid="{00000000-0005-0000-0000-0000D4180000}"/>
    <cellStyle name="Cálculo 5 13 3" xfId="6115" xr:uid="{00000000-0005-0000-0000-0000D5180000}"/>
    <cellStyle name="Cálculo 5 14" xfId="6116" xr:uid="{00000000-0005-0000-0000-0000D6180000}"/>
    <cellStyle name="Cálculo 5 15" xfId="6117" xr:uid="{00000000-0005-0000-0000-0000D7180000}"/>
    <cellStyle name="Cálculo 5 16" xfId="6118" xr:uid="{00000000-0005-0000-0000-0000D8180000}"/>
    <cellStyle name="Cálculo 5 17" xfId="6119" xr:uid="{00000000-0005-0000-0000-0000D9180000}"/>
    <cellStyle name="Cálculo 5 2" xfId="6120" xr:uid="{00000000-0005-0000-0000-0000DA180000}"/>
    <cellStyle name="Cálculo 5 2 10" xfId="6121" xr:uid="{00000000-0005-0000-0000-0000DB180000}"/>
    <cellStyle name="Cálculo 5 2 10 2" xfId="6122" xr:uid="{00000000-0005-0000-0000-0000DC180000}"/>
    <cellStyle name="Cálculo 5 2 10 2 2" xfId="6123" xr:uid="{00000000-0005-0000-0000-0000DD180000}"/>
    <cellStyle name="Cálculo 5 2 10 2 3" xfId="6124" xr:uid="{00000000-0005-0000-0000-0000DE180000}"/>
    <cellStyle name="Cálculo 5 2 10 3" xfId="6125" xr:uid="{00000000-0005-0000-0000-0000DF180000}"/>
    <cellStyle name="Cálculo 5 2 10 3 2" xfId="6126" xr:uid="{00000000-0005-0000-0000-0000E0180000}"/>
    <cellStyle name="Cálculo 5 2 10 3 3" xfId="6127" xr:uid="{00000000-0005-0000-0000-0000E1180000}"/>
    <cellStyle name="Cálculo 5 2 10 4" xfId="6128" xr:uid="{00000000-0005-0000-0000-0000E2180000}"/>
    <cellStyle name="Cálculo 5 2 10 5" xfId="6129" xr:uid="{00000000-0005-0000-0000-0000E3180000}"/>
    <cellStyle name="Cálculo 5 2 10 6" xfId="6130" xr:uid="{00000000-0005-0000-0000-0000E4180000}"/>
    <cellStyle name="Cálculo 5 2 11" xfId="6131" xr:uid="{00000000-0005-0000-0000-0000E5180000}"/>
    <cellStyle name="Cálculo 5 2 11 2" xfId="6132" xr:uid="{00000000-0005-0000-0000-0000E6180000}"/>
    <cellStyle name="Cálculo 5 2 11 3" xfId="6133" xr:uid="{00000000-0005-0000-0000-0000E7180000}"/>
    <cellStyle name="Cálculo 5 2 12" xfId="6134" xr:uid="{00000000-0005-0000-0000-0000E8180000}"/>
    <cellStyle name="Cálculo 5 2 12 2" xfId="6135" xr:uid="{00000000-0005-0000-0000-0000E9180000}"/>
    <cellStyle name="Cálculo 5 2 12 3" xfId="6136" xr:uid="{00000000-0005-0000-0000-0000EA180000}"/>
    <cellStyle name="Cálculo 5 2 13" xfId="6137" xr:uid="{00000000-0005-0000-0000-0000EB180000}"/>
    <cellStyle name="Cálculo 5 2 14" xfId="6138" xr:uid="{00000000-0005-0000-0000-0000EC180000}"/>
    <cellStyle name="Cálculo 5 2 15" xfId="6139" xr:uid="{00000000-0005-0000-0000-0000ED180000}"/>
    <cellStyle name="Cálculo 5 2 2" xfId="6140" xr:uid="{00000000-0005-0000-0000-0000EE180000}"/>
    <cellStyle name="Cálculo 5 2 2 2" xfId="6141" xr:uid="{00000000-0005-0000-0000-0000EF180000}"/>
    <cellStyle name="Cálculo 5 2 2 2 2" xfId="6142" xr:uid="{00000000-0005-0000-0000-0000F0180000}"/>
    <cellStyle name="Cálculo 5 2 2 2 3" xfId="6143" xr:uid="{00000000-0005-0000-0000-0000F1180000}"/>
    <cellStyle name="Cálculo 5 2 2 3" xfId="6144" xr:uid="{00000000-0005-0000-0000-0000F2180000}"/>
    <cellStyle name="Cálculo 5 2 2 3 2" xfId="6145" xr:uid="{00000000-0005-0000-0000-0000F3180000}"/>
    <cellStyle name="Cálculo 5 2 2 3 3" xfId="6146" xr:uid="{00000000-0005-0000-0000-0000F4180000}"/>
    <cellStyle name="Cálculo 5 2 2 4" xfId="6147" xr:uid="{00000000-0005-0000-0000-0000F5180000}"/>
    <cellStyle name="Cálculo 5 2 2 5" xfId="6148" xr:uid="{00000000-0005-0000-0000-0000F6180000}"/>
    <cellStyle name="Cálculo 5 2 2 6" xfId="6149" xr:uid="{00000000-0005-0000-0000-0000F7180000}"/>
    <cellStyle name="Cálculo 5 2 3" xfId="6150" xr:uid="{00000000-0005-0000-0000-0000F8180000}"/>
    <cellStyle name="Cálculo 5 2 3 2" xfId="6151" xr:uid="{00000000-0005-0000-0000-0000F9180000}"/>
    <cellStyle name="Cálculo 5 2 3 2 2" xfId="6152" xr:uid="{00000000-0005-0000-0000-0000FA180000}"/>
    <cellStyle name="Cálculo 5 2 3 2 3" xfId="6153" xr:uid="{00000000-0005-0000-0000-0000FB180000}"/>
    <cellStyle name="Cálculo 5 2 3 3" xfId="6154" xr:uid="{00000000-0005-0000-0000-0000FC180000}"/>
    <cellStyle name="Cálculo 5 2 3 3 2" xfId="6155" xr:uid="{00000000-0005-0000-0000-0000FD180000}"/>
    <cellStyle name="Cálculo 5 2 3 3 3" xfId="6156" xr:uid="{00000000-0005-0000-0000-0000FE180000}"/>
    <cellStyle name="Cálculo 5 2 3 4" xfId="6157" xr:uid="{00000000-0005-0000-0000-0000FF180000}"/>
    <cellStyle name="Cálculo 5 2 3 5" xfId="6158" xr:uid="{00000000-0005-0000-0000-000000190000}"/>
    <cellStyle name="Cálculo 5 2 3 6" xfId="6159" xr:uid="{00000000-0005-0000-0000-000001190000}"/>
    <cellStyle name="Cálculo 5 2 4" xfId="6160" xr:uid="{00000000-0005-0000-0000-000002190000}"/>
    <cellStyle name="Cálculo 5 2 4 2" xfId="6161" xr:uid="{00000000-0005-0000-0000-000003190000}"/>
    <cellStyle name="Cálculo 5 2 4 2 2" xfId="6162" xr:uid="{00000000-0005-0000-0000-000004190000}"/>
    <cellStyle name="Cálculo 5 2 4 2 3" xfId="6163" xr:uid="{00000000-0005-0000-0000-000005190000}"/>
    <cellStyle name="Cálculo 5 2 4 3" xfId="6164" xr:uid="{00000000-0005-0000-0000-000006190000}"/>
    <cellStyle name="Cálculo 5 2 4 3 2" xfId="6165" xr:uid="{00000000-0005-0000-0000-000007190000}"/>
    <cellStyle name="Cálculo 5 2 4 3 3" xfId="6166" xr:uid="{00000000-0005-0000-0000-000008190000}"/>
    <cellStyle name="Cálculo 5 2 4 4" xfId="6167" xr:uid="{00000000-0005-0000-0000-000009190000}"/>
    <cellStyle name="Cálculo 5 2 4 5" xfId="6168" xr:uid="{00000000-0005-0000-0000-00000A190000}"/>
    <cellStyle name="Cálculo 5 2 4 6" xfId="6169" xr:uid="{00000000-0005-0000-0000-00000B190000}"/>
    <cellStyle name="Cálculo 5 2 5" xfId="6170" xr:uid="{00000000-0005-0000-0000-00000C190000}"/>
    <cellStyle name="Cálculo 5 2 5 2" xfId="6171" xr:uid="{00000000-0005-0000-0000-00000D190000}"/>
    <cellStyle name="Cálculo 5 2 5 2 2" xfId="6172" xr:uid="{00000000-0005-0000-0000-00000E190000}"/>
    <cellStyle name="Cálculo 5 2 5 2 3" xfId="6173" xr:uid="{00000000-0005-0000-0000-00000F190000}"/>
    <cellStyle name="Cálculo 5 2 5 3" xfId="6174" xr:uid="{00000000-0005-0000-0000-000010190000}"/>
    <cellStyle name="Cálculo 5 2 5 3 2" xfId="6175" xr:uid="{00000000-0005-0000-0000-000011190000}"/>
    <cellStyle name="Cálculo 5 2 5 3 3" xfId="6176" xr:uid="{00000000-0005-0000-0000-000012190000}"/>
    <cellStyle name="Cálculo 5 2 5 4" xfId="6177" xr:uid="{00000000-0005-0000-0000-000013190000}"/>
    <cellStyle name="Cálculo 5 2 5 5" xfId="6178" xr:uid="{00000000-0005-0000-0000-000014190000}"/>
    <cellStyle name="Cálculo 5 2 5 6" xfId="6179" xr:uid="{00000000-0005-0000-0000-000015190000}"/>
    <cellStyle name="Cálculo 5 2 6" xfId="6180" xr:uid="{00000000-0005-0000-0000-000016190000}"/>
    <cellStyle name="Cálculo 5 2 6 2" xfId="6181" xr:uid="{00000000-0005-0000-0000-000017190000}"/>
    <cellStyle name="Cálculo 5 2 6 2 2" xfId="6182" xr:uid="{00000000-0005-0000-0000-000018190000}"/>
    <cellStyle name="Cálculo 5 2 6 2 3" xfId="6183" xr:uid="{00000000-0005-0000-0000-000019190000}"/>
    <cellStyle name="Cálculo 5 2 6 3" xfId="6184" xr:uid="{00000000-0005-0000-0000-00001A190000}"/>
    <cellStyle name="Cálculo 5 2 6 3 2" xfId="6185" xr:uid="{00000000-0005-0000-0000-00001B190000}"/>
    <cellStyle name="Cálculo 5 2 6 3 3" xfId="6186" xr:uid="{00000000-0005-0000-0000-00001C190000}"/>
    <cellStyle name="Cálculo 5 2 6 4" xfId="6187" xr:uid="{00000000-0005-0000-0000-00001D190000}"/>
    <cellStyle name="Cálculo 5 2 6 5" xfId="6188" xr:uid="{00000000-0005-0000-0000-00001E190000}"/>
    <cellStyle name="Cálculo 5 2 6 6" xfId="6189" xr:uid="{00000000-0005-0000-0000-00001F190000}"/>
    <cellStyle name="Cálculo 5 2 7" xfId="6190" xr:uid="{00000000-0005-0000-0000-000020190000}"/>
    <cellStyle name="Cálculo 5 2 7 2" xfId="6191" xr:uid="{00000000-0005-0000-0000-000021190000}"/>
    <cellStyle name="Cálculo 5 2 7 2 2" xfId="6192" xr:uid="{00000000-0005-0000-0000-000022190000}"/>
    <cellStyle name="Cálculo 5 2 7 2 3" xfId="6193" xr:uid="{00000000-0005-0000-0000-000023190000}"/>
    <cellStyle name="Cálculo 5 2 7 3" xfId="6194" xr:uid="{00000000-0005-0000-0000-000024190000}"/>
    <cellStyle name="Cálculo 5 2 7 3 2" xfId="6195" xr:uid="{00000000-0005-0000-0000-000025190000}"/>
    <cellStyle name="Cálculo 5 2 7 3 3" xfId="6196" xr:uid="{00000000-0005-0000-0000-000026190000}"/>
    <cellStyle name="Cálculo 5 2 7 4" xfId="6197" xr:uid="{00000000-0005-0000-0000-000027190000}"/>
    <cellStyle name="Cálculo 5 2 7 5" xfId="6198" xr:uid="{00000000-0005-0000-0000-000028190000}"/>
    <cellStyle name="Cálculo 5 2 7 6" xfId="6199" xr:uid="{00000000-0005-0000-0000-000029190000}"/>
    <cellStyle name="Cálculo 5 2 8" xfId="6200" xr:uid="{00000000-0005-0000-0000-00002A190000}"/>
    <cellStyle name="Cálculo 5 2 8 2" xfId="6201" xr:uid="{00000000-0005-0000-0000-00002B190000}"/>
    <cellStyle name="Cálculo 5 2 8 2 2" xfId="6202" xr:uid="{00000000-0005-0000-0000-00002C190000}"/>
    <cellStyle name="Cálculo 5 2 8 2 3" xfId="6203" xr:uid="{00000000-0005-0000-0000-00002D190000}"/>
    <cellStyle name="Cálculo 5 2 8 3" xfId="6204" xr:uid="{00000000-0005-0000-0000-00002E190000}"/>
    <cellStyle name="Cálculo 5 2 8 3 2" xfId="6205" xr:uid="{00000000-0005-0000-0000-00002F190000}"/>
    <cellStyle name="Cálculo 5 2 8 3 3" xfId="6206" xr:uid="{00000000-0005-0000-0000-000030190000}"/>
    <cellStyle name="Cálculo 5 2 8 4" xfId="6207" xr:uid="{00000000-0005-0000-0000-000031190000}"/>
    <cellStyle name="Cálculo 5 2 8 5" xfId="6208" xr:uid="{00000000-0005-0000-0000-000032190000}"/>
    <cellStyle name="Cálculo 5 2 8 6" xfId="6209" xr:uid="{00000000-0005-0000-0000-000033190000}"/>
    <cellStyle name="Cálculo 5 2 9" xfId="6210" xr:uid="{00000000-0005-0000-0000-000034190000}"/>
    <cellStyle name="Cálculo 5 2 9 2" xfId="6211" xr:uid="{00000000-0005-0000-0000-000035190000}"/>
    <cellStyle name="Cálculo 5 2 9 2 2" xfId="6212" xr:uid="{00000000-0005-0000-0000-000036190000}"/>
    <cellStyle name="Cálculo 5 2 9 2 3" xfId="6213" xr:uid="{00000000-0005-0000-0000-000037190000}"/>
    <cellStyle name="Cálculo 5 2 9 3" xfId="6214" xr:uid="{00000000-0005-0000-0000-000038190000}"/>
    <cellStyle name="Cálculo 5 2 9 3 2" xfId="6215" xr:uid="{00000000-0005-0000-0000-000039190000}"/>
    <cellStyle name="Cálculo 5 2 9 3 3" xfId="6216" xr:uid="{00000000-0005-0000-0000-00003A190000}"/>
    <cellStyle name="Cálculo 5 2 9 4" xfId="6217" xr:uid="{00000000-0005-0000-0000-00003B190000}"/>
    <cellStyle name="Cálculo 5 2 9 5" xfId="6218" xr:uid="{00000000-0005-0000-0000-00003C190000}"/>
    <cellStyle name="Cálculo 5 2 9 6" xfId="6219" xr:uid="{00000000-0005-0000-0000-00003D190000}"/>
    <cellStyle name="Cálculo 5 2_5.Weekly" xfId="6220" xr:uid="{00000000-0005-0000-0000-00003E190000}"/>
    <cellStyle name="Cálculo 5 3" xfId="6221" xr:uid="{00000000-0005-0000-0000-00003F190000}"/>
    <cellStyle name="Cálculo 5 3 2" xfId="6222" xr:uid="{00000000-0005-0000-0000-000040190000}"/>
    <cellStyle name="Cálculo 5 3 2 2" xfId="6223" xr:uid="{00000000-0005-0000-0000-000041190000}"/>
    <cellStyle name="Cálculo 5 3 2 3" xfId="6224" xr:uid="{00000000-0005-0000-0000-000042190000}"/>
    <cellStyle name="Cálculo 5 3 3" xfId="6225" xr:uid="{00000000-0005-0000-0000-000043190000}"/>
    <cellStyle name="Cálculo 5 3 3 2" xfId="6226" xr:uid="{00000000-0005-0000-0000-000044190000}"/>
    <cellStyle name="Cálculo 5 3 3 3" xfId="6227" xr:uid="{00000000-0005-0000-0000-000045190000}"/>
    <cellStyle name="Cálculo 5 3 4" xfId="6228" xr:uid="{00000000-0005-0000-0000-000046190000}"/>
    <cellStyle name="Cálculo 5 3 5" xfId="6229" xr:uid="{00000000-0005-0000-0000-000047190000}"/>
    <cellStyle name="Cálculo 5 3 6" xfId="6230" xr:uid="{00000000-0005-0000-0000-000048190000}"/>
    <cellStyle name="Cálculo 5 4" xfId="6231" xr:uid="{00000000-0005-0000-0000-000049190000}"/>
    <cellStyle name="Cálculo 5 4 2" xfId="6232" xr:uid="{00000000-0005-0000-0000-00004A190000}"/>
    <cellStyle name="Cálculo 5 4 2 2" xfId="6233" xr:uid="{00000000-0005-0000-0000-00004B190000}"/>
    <cellStyle name="Cálculo 5 4 2 3" xfId="6234" xr:uid="{00000000-0005-0000-0000-00004C190000}"/>
    <cellStyle name="Cálculo 5 4 3" xfId="6235" xr:uid="{00000000-0005-0000-0000-00004D190000}"/>
    <cellStyle name="Cálculo 5 4 3 2" xfId="6236" xr:uid="{00000000-0005-0000-0000-00004E190000}"/>
    <cellStyle name="Cálculo 5 4 3 3" xfId="6237" xr:uid="{00000000-0005-0000-0000-00004F190000}"/>
    <cellStyle name="Cálculo 5 4 4" xfId="6238" xr:uid="{00000000-0005-0000-0000-000050190000}"/>
    <cellStyle name="Cálculo 5 4 5" xfId="6239" xr:uid="{00000000-0005-0000-0000-000051190000}"/>
    <cellStyle name="Cálculo 5 4 6" xfId="6240" xr:uid="{00000000-0005-0000-0000-000052190000}"/>
    <cellStyle name="Cálculo 5 5" xfId="6241" xr:uid="{00000000-0005-0000-0000-000053190000}"/>
    <cellStyle name="Cálculo 5 5 2" xfId="6242" xr:uid="{00000000-0005-0000-0000-000054190000}"/>
    <cellStyle name="Cálculo 5 5 2 2" xfId="6243" xr:uid="{00000000-0005-0000-0000-000055190000}"/>
    <cellStyle name="Cálculo 5 5 2 3" xfId="6244" xr:uid="{00000000-0005-0000-0000-000056190000}"/>
    <cellStyle name="Cálculo 5 5 3" xfId="6245" xr:uid="{00000000-0005-0000-0000-000057190000}"/>
    <cellStyle name="Cálculo 5 5 3 2" xfId="6246" xr:uid="{00000000-0005-0000-0000-000058190000}"/>
    <cellStyle name="Cálculo 5 5 3 3" xfId="6247" xr:uid="{00000000-0005-0000-0000-000059190000}"/>
    <cellStyle name="Cálculo 5 5 4" xfId="6248" xr:uid="{00000000-0005-0000-0000-00005A190000}"/>
    <cellStyle name="Cálculo 5 5 5" xfId="6249" xr:uid="{00000000-0005-0000-0000-00005B190000}"/>
    <cellStyle name="Cálculo 5 5 6" xfId="6250" xr:uid="{00000000-0005-0000-0000-00005C190000}"/>
    <cellStyle name="Cálculo 5 6" xfId="6251" xr:uid="{00000000-0005-0000-0000-00005D190000}"/>
    <cellStyle name="Cálculo 5 6 2" xfId="6252" xr:uid="{00000000-0005-0000-0000-00005E190000}"/>
    <cellStyle name="Cálculo 5 6 2 2" xfId="6253" xr:uid="{00000000-0005-0000-0000-00005F190000}"/>
    <cellStyle name="Cálculo 5 6 2 3" xfId="6254" xr:uid="{00000000-0005-0000-0000-000060190000}"/>
    <cellStyle name="Cálculo 5 6 3" xfId="6255" xr:uid="{00000000-0005-0000-0000-000061190000}"/>
    <cellStyle name="Cálculo 5 6 3 2" xfId="6256" xr:uid="{00000000-0005-0000-0000-000062190000}"/>
    <cellStyle name="Cálculo 5 6 3 3" xfId="6257" xr:uid="{00000000-0005-0000-0000-000063190000}"/>
    <cellStyle name="Cálculo 5 6 4" xfId="6258" xr:uid="{00000000-0005-0000-0000-000064190000}"/>
    <cellStyle name="Cálculo 5 6 5" xfId="6259" xr:uid="{00000000-0005-0000-0000-000065190000}"/>
    <cellStyle name="Cálculo 5 6 6" xfId="6260" xr:uid="{00000000-0005-0000-0000-000066190000}"/>
    <cellStyle name="Cálculo 5 7" xfId="6261" xr:uid="{00000000-0005-0000-0000-000067190000}"/>
    <cellStyle name="Cálculo 5 7 2" xfId="6262" xr:uid="{00000000-0005-0000-0000-000068190000}"/>
    <cellStyle name="Cálculo 5 7 2 2" xfId="6263" xr:uid="{00000000-0005-0000-0000-000069190000}"/>
    <cellStyle name="Cálculo 5 7 2 3" xfId="6264" xr:uid="{00000000-0005-0000-0000-00006A190000}"/>
    <cellStyle name="Cálculo 5 7 3" xfId="6265" xr:uid="{00000000-0005-0000-0000-00006B190000}"/>
    <cellStyle name="Cálculo 5 7 3 2" xfId="6266" xr:uid="{00000000-0005-0000-0000-00006C190000}"/>
    <cellStyle name="Cálculo 5 7 3 3" xfId="6267" xr:uid="{00000000-0005-0000-0000-00006D190000}"/>
    <cellStyle name="Cálculo 5 7 4" xfId="6268" xr:uid="{00000000-0005-0000-0000-00006E190000}"/>
    <cellStyle name="Cálculo 5 7 5" xfId="6269" xr:uid="{00000000-0005-0000-0000-00006F190000}"/>
    <cellStyle name="Cálculo 5 7 6" xfId="6270" xr:uid="{00000000-0005-0000-0000-000070190000}"/>
    <cellStyle name="Cálculo 5 8" xfId="6271" xr:uid="{00000000-0005-0000-0000-000071190000}"/>
    <cellStyle name="Cálculo 5 8 2" xfId="6272" xr:uid="{00000000-0005-0000-0000-000072190000}"/>
    <cellStyle name="Cálculo 5 8 2 2" xfId="6273" xr:uid="{00000000-0005-0000-0000-000073190000}"/>
    <cellStyle name="Cálculo 5 8 2 3" xfId="6274" xr:uid="{00000000-0005-0000-0000-000074190000}"/>
    <cellStyle name="Cálculo 5 8 3" xfId="6275" xr:uid="{00000000-0005-0000-0000-000075190000}"/>
    <cellStyle name="Cálculo 5 8 3 2" xfId="6276" xr:uid="{00000000-0005-0000-0000-000076190000}"/>
    <cellStyle name="Cálculo 5 8 3 3" xfId="6277" xr:uid="{00000000-0005-0000-0000-000077190000}"/>
    <cellStyle name="Cálculo 5 8 4" xfId="6278" xr:uid="{00000000-0005-0000-0000-000078190000}"/>
    <cellStyle name="Cálculo 5 8 5" xfId="6279" xr:uid="{00000000-0005-0000-0000-000079190000}"/>
    <cellStyle name="Cálculo 5 8 6" xfId="6280" xr:uid="{00000000-0005-0000-0000-00007A190000}"/>
    <cellStyle name="Cálculo 5 9" xfId="6281" xr:uid="{00000000-0005-0000-0000-00007B190000}"/>
    <cellStyle name="Cálculo 5 9 2" xfId="6282" xr:uid="{00000000-0005-0000-0000-00007C190000}"/>
    <cellStyle name="Cálculo 5 9 2 2" xfId="6283" xr:uid="{00000000-0005-0000-0000-00007D190000}"/>
    <cellStyle name="Cálculo 5 9 2 3" xfId="6284" xr:uid="{00000000-0005-0000-0000-00007E190000}"/>
    <cellStyle name="Cálculo 5 9 3" xfId="6285" xr:uid="{00000000-0005-0000-0000-00007F190000}"/>
    <cellStyle name="Cálculo 5 9 3 2" xfId="6286" xr:uid="{00000000-0005-0000-0000-000080190000}"/>
    <cellStyle name="Cálculo 5 9 3 3" xfId="6287" xr:uid="{00000000-0005-0000-0000-000081190000}"/>
    <cellStyle name="Cálculo 5 9 4" xfId="6288" xr:uid="{00000000-0005-0000-0000-000082190000}"/>
    <cellStyle name="Cálculo 5 9 5" xfId="6289" xr:uid="{00000000-0005-0000-0000-000083190000}"/>
    <cellStyle name="Cálculo 5 9 6" xfId="6290" xr:uid="{00000000-0005-0000-0000-000084190000}"/>
    <cellStyle name="Cálculo 5_5.Weekly" xfId="6291" xr:uid="{00000000-0005-0000-0000-000085190000}"/>
    <cellStyle name="Cálculo 6" xfId="6292" xr:uid="{00000000-0005-0000-0000-000086190000}"/>
    <cellStyle name="Cálculo 6 10" xfId="6293" xr:uid="{00000000-0005-0000-0000-000087190000}"/>
    <cellStyle name="Cálculo 6 10 2" xfId="6294" xr:uid="{00000000-0005-0000-0000-000088190000}"/>
    <cellStyle name="Cálculo 6 10 2 2" xfId="6295" xr:uid="{00000000-0005-0000-0000-000089190000}"/>
    <cellStyle name="Cálculo 6 10 2 3" xfId="6296" xr:uid="{00000000-0005-0000-0000-00008A190000}"/>
    <cellStyle name="Cálculo 6 10 3" xfId="6297" xr:uid="{00000000-0005-0000-0000-00008B190000}"/>
    <cellStyle name="Cálculo 6 10 3 2" xfId="6298" xr:uid="{00000000-0005-0000-0000-00008C190000}"/>
    <cellStyle name="Cálculo 6 10 3 3" xfId="6299" xr:uid="{00000000-0005-0000-0000-00008D190000}"/>
    <cellStyle name="Cálculo 6 10 4" xfId="6300" xr:uid="{00000000-0005-0000-0000-00008E190000}"/>
    <cellStyle name="Cálculo 6 10 5" xfId="6301" xr:uid="{00000000-0005-0000-0000-00008F190000}"/>
    <cellStyle name="Cálculo 6 10 6" xfId="6302" xr:uid="{00000000-0005-0000-0000-000090190000}"/>
    <cellStyle name="Cálculo 6 11" xfId="6303" xr:uid="{00000000-0005-0000-0000-000091190000}"/>
    <cellStyle name="Cálculo 6 11 2" xfId="6304" xr:uid="{00000000-0005-0000-0000-000092190000}"/>
    <cellStyle name="Cálculo 6 11 2 2" xfId="6305" xr:uid="{00000000-0005-0000-0000-000093190000}"/>
    <cellStyle name="Cálculo 6 11 2 3" xfId="6306" xr:uid="{00000000-0005-0000-0000-000094190000}"/>
    <cellStyle name="Cálculo 6 11 3" xfId="6307" xr:uid="{00000000-0005-0000-0000-000095190000}"/>
    <cellStyle name="Cálculo 6 11 3 2" xfId="6308" xr:uid="{00000000-0005-0000-0000-000096190000}"/>
    <cellStyle name="Cálculo 6 11 3 3" xfId="6309" xr:uid="{00000000-0005-0000-0000-000097190000}"/>
    <cellStyle name="Cálculo 6 11 4" xfId="6310" xr:uid="{00000000-0005-0000-0000-000098190000}"/>
    <cellStyle name="Cálculo 6 11 5" xfId="6311" xr:uid="{00000000-0005-0000-0000-000099190000}"/>
    <cellStyle name="Cálculo 6 11 6" xfId="6312" xr:uid="{00000000-0005-0000-0000-00009A190000}"/>
    <cellStyle name="Cálculo 6 12" xfId="6313" xr:uid="{00000000-0005-0000-0000-00009B190000}"/>
    <cellStyle name="Cálculo 6 12 2" xfId="6314" xr:uid="{00000000-0005-0000-0000-00009C190000}"/>
    <cellStyle name="Cálculo 6 12 3" xfId="6315" xr:uid="{00000000-0005-0000-0000-00009D190000}"/>
    <cellStyle name="Cálculo 6 13" xfId="6316" xr:uid="{00000000-0005-0000-0000-00009E190000}"/>
    <cellStyle name="Cálculo 6 13 2" xfId="6317" xr:uid="{00000000-0005-0000-0000-00009F190000}"/>
    <cellStyle name="Cálculo 6 13 3" xfId="6318" xr:uid="{00000000-0005-0000-0000-0000A0190000}"/>
    <cellStyle name="Cálculo 6 14" xfId="6319" xr:uid="{00000000-0005-0000-0000-0000A1190000}"/>
    <cellStyle name="Cálculo 6 15" xfId="6320" xr:uid="{00000000-0005-0000-0000-0000A2190000}"/>
    <cellStyle name="Cálculo 6 16" xfId="6321" xr:uid="{00000000-0005-0000-0000-0000A3190000}"/>
    <cellStyle name="Cálculo 6 17" xfId="6322" xr:uid="{00000000-0005-0000-0000-0000A4190000}"/>
    <cellStyle name="Cálculo 6 2" xfId="6323" xr:uid="{00000000-0005-0000-0000-0000A5190000}"/>
    <cellStyle name="Cálculo 6 2 10" xfId="6324" xr:uid="{00000000-0005-0000-0000-0000A6190000}"/>
    <cellStyle name="Cálculo 6 2 10 2" xfId="6325" xr:uid="{00000000-0005-0000-0000-0000A7190000}"/>
    <cellStyle name="Cálculo 6 2 10 2 2" xfId="6326" xr:uid="{00000000-0005-0000-0000-0000A8190000}"/>
    <cellStyle name="Cálculo 6 2 10 2 3" xfId="6327" xr:uid="{00000000-0005-0000-0000-0000A9190000}"/>
    <cellStyle name="Cálculo 6 2 10 3" xfId="6328" xr:uid="{00000000-0005-0000-0000-0000AA190000}"/>
    <cellStyle name="Cálculo 6 2 10 3 2" xfId="6329" xr:uid="{00000000-0005-0000-0000-0000AB190000}"/>
    <cellStyle name="Cálculo 6 2 10 3 3" xfId="6330" xr:uid="{00000000-0005-0000-0000-0000AC190000}"/>
    <cellStyle name="Cálculo 6 2 10 4" xfId="6331" xr:uid="{00000000-0005-0000-0000-0000AD190000}"/>
    <cellStyle name="Cálculo 6 2 10 5" xfId="6332" xr:uid="{00000000-0005-0000-0000-0000AE190000}"/>
    <cellStyle name="Cálculo 6 2 10 6" xfId="6333" xr:uid="{00000000-0005-0000-0000-0000AF190000}"/>
    <cellStyle name="Cálculo 6 2 11" xfId="6334" xr:uid="{00000000-0005-0000-0000-0000B0190000}"/>
    <cellStyle name="Cálculo 6 2 11 2" xfId="6335" xr:uid="{00000000-0005-0000-0000-0000B1190000}"/>
    <cellStyle name="Cálculo 6 2 11 3" xfId="6336" xr:uid="{00000000-0005-0000-0000-0000B2190000}"/>
    <cellStyle name="Cálculo 6 2 12" xfId="6337" xr:uid="{00000000-0005-0000-0000-0000B3190000}"/>
    <cellStyle name="Cálculo 6 2 12 2" xfId="6338" xr:uid="{00000000-0005-0000-0000-0000B4190000}"/>
    <cellStyle name="Cálculo 6 2 12 3" xfId="6339" xr:uid="{00000000-0005-0000-0000-0000B5190000}"/>
    <cellStyle name="Cálculo 6 2 13" xfId="6340" xr:uid="{00000000-0005-0000-0000-0000B6190000}"/>
    <cellStyle name="Cálculo 6 2 14" xfId="6341" xr:uid="{00000000-0005-0000-0000-0000B7190000}"/>
    <cellStyle name="Cálculo 6 2 15" xfId="6342" xr:uid="{00000000-0005-0000-0000-0000B8190000}"/>
    <cellStyle name="Cálculo 6 2 2" xfId="6343" xr:uid="{00000000-0005-0000-0000-0000B9190000}"/>
    <cellStyle name="Cálculo 6 2 2 2" xfId="6344" xr:uid="{00000000-0005-0000-0000-0000BA190000}"/>
    <cellStyle name="Cálculo 6 2 2 2 2" xfId="6345" xr:uid="{00000000-0005-0000-0000-0000BB190000}"/>
    <cellStyle name="Cálculo 6 2 2 2 3" xfId="6346" xr:uid="{00000000-0005-0000-0000-0000BC190000}"/>
    <cellStyle name="Cálculo 6 2 2 3" xfId="6347" xr:uid="{00000000-0005-0000-0000-0000BD190000}"/>
    <cellStyle name="Cálculo 6 2 2 3 2" xfId="6348" xr:uid="{00000000-0005-0000-0000-0000BE190000}"/>
    <cellStyle name="Cálculo 6 2 2 3 3" xfId="6349" xr:uid="{00000000-0005-0000-0000-0000BF190000}"/>
    <cellStyle name="Cálculo 6 2 2 4" xfId="6350" xr:uid="{00000000-0005-0000-0000-0000C0190000}"/>
    <cellStyle name="Cálculo 6 2 2 5" xfId="6351" xr:uid="{00000000-0005-0000-0000-0000C1190000}"/>
    <cellStyle name="Cálculo 6 2 2 6" xfId="6352" xr:uid="{00000000-0005-0000-0000-0000C2190000}"/>
    <cellStyle name="Cálculo 6 2 3" xfId="6353" xr:uid="{00000000-0005-0000-0000-0000C3190000}"/>
    <cellStyle name="Cálculo 6 2 3 2" xfId="6354" xr:uid="{00000000-0005-0000-0000-0000C4190000}"/>
    <cellStyle name="Cálculo 6 2 3 2 2" xfId="6355" xr:uid="{00000000-0005-0000-0000-0000C5190000}"/>
    <cellStyle name="Cálculo 6 2 3 2 3" xfId="6356" xr:uid="{00000000-0005-0000-0000-0000C6190000}"/>
    <cellStyle name="Cálculo 6 2 3 3" xfId="6357" xr:uid="{00000000-0005-0000-0000-0000C7190000}"/>
    <cellStyle name="Cálculo 6 2 3 3 2" xfId="6358" xr:uid="{00000000-0005-0000-0000-0000C8190000}"/>
    <cellStyle name="Cálculo 6 2 3 3 3" xfId="6359" xr:uid="{00000000-0005-0000-0000-0000C9190000}"/>
    <cellStyle name="Cálculo 6 2 3 4" xfId="6360" xr:uid="{00000000-0005-0000-0000-0000CA190000}"/>
    <cellStyle name="Cálculo 6 2 3 5" xfId="6361" xr:uid="{00000000-0005-0000-0000-0000CB190000}"/>
    <cellStyle name="Cálculo 6 2 3 6" xfId="6362" xr:uid="{00000000-0005-0000-0000-0000CC190000}"/>
    <cellStyle name="Cálculo 6 2 4" xfId="6363" xr:uid="{00000000-0005-0000-0000-0000CD190000}"/>
    <cellStyle name="Cálculo 6 2 4 2" xfId="6364" xr:uid="{00000000-0005-0000-0000-0000CE190000}"/>
    <cellStyle name="Cálculo 6 2 4 2 2" xfId="6365" xr:uid="{00000000-0005-0000-0000-0000CF190000}"/>
    <cellStyle name="Cálculo 6 2 4 2 3" xfId="6366" xr:uid="{00000000-0005-0000-0000-0000D0190000}"/>
    <cellStyle name="Cálculo 6 2 4 3" xfId="6367" xr:uid="{00000000-0005-0000-0000-0000D1190000}"/>
    <cellStyle name="Cálculo 6 2 4 3 2" xfId="6368" xr:uid="{00000000-0005-0000-0000-0000D2190000}"/>
    <cellStyle name="Cálculo 6 2 4 3 3" xfId="6369" xr:uid="{00000000-0005-0000-0000-0000D3190000}"/>
    <cellStyle name="Cálculo 6 2 4 4" xfId="6370" xr:uid="{00000000-0005-0000-0000-0000D4190000}"/>
    <cellStyle name="Cálculo 6 2 4 5" xfId="6371" xr:uid="{00000000-0005-0000-0000-0000D5190000}"/>
    <cellStyle name="Cálculo 6 2 4 6" xfId="6372" xr:uid="{00000000-0005-0000-0000-0000D6190000}"/>
    <cellStyle name="Cálculo 6 2 5" xfId="6373" xr:uid="{00000000-0005-0000-0000-0000D7190000}"/>
    <cellStyle name="Cálculo 6 2 5 2" xfId="6374" xr:uid="{00000000-0005-0000-0000-0000D8190000}"/>
    <cellStyle name="Cálculo 6 2 5 2 2" xfId="6375" xr:uid="{00000000-0005-0000-0000-0000D9190000}"/>
    <cellStyle name="Cálculo 6 2 5 2 3" xfId="6376" xr:uid="{00000000-0005-0000-0000-0000DA190000}"/>
    <cellStyle name="Cálculo 6 2 5 3" xfId="6377" xr:uid="{00000000-0005-0000-0000-0000DB190000}"/>
    <cellStyle name="Cálculo 6 2 5 3 2" xfId="6378" xr:uid="{00000000-0005-0000-0000-0000DC190000}"/>
    <cellStyle name="Cálculo 6 2 5 3 3" xfId="6379" xr:uid="{00000000-0005-0000-0000-0000DD190000}"/>
    <cellStyle name="Cálculo 6 2 5 4" xfId="6380" xr:uid="{00000000-0005-0000-0000-0000DE190000}"/>
    <cellStyle name="Cálculo 6 2 5 5" xfId="6381" xr:uid="{00000000-0005-0000-0000-0000DF190000}"/>
    <cellStyle name="Cálculo 6 2 5 6" xfId="6382" xr:uid="{00000000-0005-0000-0000-0000E0190000}"/>
    <cellStyle name="Cálculo 6 2 6" xfId="6383" xr:uid="{00000000-0005-0000-0000-0000E1190000}"/>
    <cellStyle name="Cálculo 6 2 6 2" xfId="6384" xr:uid="{00000000-0005-0000-0000-0000E2190000}"/>
    <cellStyle name="Cálculo 6 2 6 2 2" xfId="6385" xr:uid="{00000000-0005-0000-0000-0000E3190000}"/>
    <cellStyle name="Cálculo 6 2 6 2 3" xfId="6386" xr:uid="{00000000-0005-0000-0000-0000E4190000}"/>
    <cellStyle name="Cálculo 6 2 6 3" xfId="6387" xr:uid="{00000000-0005-0000-0000-0000E5190000}"/>
    <cellStyle name="Cálculo 6 2 6 3 2" xfId="6388" xr:uid="{00000000-0005-0000-0000-0000E6190000}"/>
    <cellStyle name="Cálculo 6 2 6 3 3" xfId="6389" xr:uid="{00000000-0005-0000-0000-0000E7190000}"/>
    <cellStyle name="Cálculo 6 2 6 4" xfId="6390" xr:uid="{00000000-0005-0000-0000-0000E8190000}"/>
    <cellStyle name="Cálculo 6 2 6 5" xfId="6391" xr:uid="{00000000-0005-0000-0000-0000E9190000}"/>
    <cellStyle name="Cálculo 6 2 6 6" xfId="6392" xr:uid="{00000000-0005-0000-0000-0000EA190000}"/>
    <cellStyle name="Cálculo 6 2 7" xfId="6393" xr:uid="{00000000-0005-0000-0000-0000EB190000}"/>
    <cellStyle name="Cálculo 6 2 7 2" xfId="6394" xr:uid="{00000000-0005-0000-0000-0000EC190000}"/>
    <cellStyle name="Cálculo 6 2 7 2 2" xfId="6395" xr:uid="{00000000-0005-0000-0000-0000ED190000}"/>
    <cellStyle name="Cálculo 6 2 7 2 3" xfId="6396" xr:uid="{00000000-0005-0000-0000-0000EE190000}"/>
    <cellStyle name="Cálculo 6 2 7 3" xfId="6397" xr:uid="{00000000-0005-0000-0000-0000EF190000}"/>
    <cellStyle name="Cálculo 6 2 7 3 2" xfId="6398" xr:uid="{00000000-0005-0000-0000-0000F0190000}"/>
    <cellStyle name="Cálculo 6 2 7 3 3" xfId="6399" xr:uid="{00000000-0005-0000-0000-0000F1190000}"/>
    <cellStyle name="Cálculo 6 2 7 4" xfId="6400" xr:uid="{00000000-0005-0000-0000-0000F2190000}"/>
    <cellStyle name="Cálculo 6 2 7 5" xfId="6401" xr:uid="{00000000-0005-0000-0000-0000F3190000}"/>
    <cellStyle name="Cálculo 6 2 7 6" xfId="6402" xr:uid="{00000000-0005-0000-0000-0000F4190000}"/>
    <cellStyle name="Cálculo 6 2 8" xfId="6403" xr:uid="{00000000-0005-0000-0000-0000F5190000}"/>
    <cellStyle name="Cálculo 6 2 8 2" xfId="6404" xr:uid="{00000000-0005-0000-0000-0000F6190000}"/>
    <cellStyle name="Cálculo 6 2 8 2 2" xfId="6405" xr:uid="{00000000-0005-0000-0000-0000F7190000}"/>
    <cellStyle name="Cálculo 6 2 8 2 3" xfId="6406" xr:uid="{00000000-0005-0000-0000-0000F8190000}"/>
    <cellStyle name="Cálculo 6 2 8 3" xfId="6407" xr:uid="{00000000-0005-0000-0000-0000F9190000}"/>
    <cellStyle name="Cálculo 6 2 8 3 2" xfId="6408" xr:uid="{00000000-0005-0000-0000-0000FA190000}"/>
    <cellStyle name="Cálculo 6 2 8 3 3" xfId="6409" xr:uid="{00000000-0005-0000-0000-0000FB190000}"/>
    <cellStyle name="Cálculo 6 2 8 4" xfId="6410" xr:uid="{00000000-0005-0000-0000-0000FC190000}"/>
    <cellStyle name="Cálculo 6 2 8 5" xfId="6411" xr:uid="{00000000-0005-0000-0000-0000FD190000}"/>
    <cellStyle name="Cálculo 6 2 8 6" xfId="6412" xr:uid="{00000000-0005-0000-0000-0000FE190000}"/>
    <cellStyle name="Cálculo 6 2 9" xfId="6413" xr:uid="{00000000-0005-0000-0000-0000FF190000}"/>
    <cellStyle name="Cálculo 6 2 9 2" xfId="6414" xr:uid="{00000000-0005-0000-0000-0000001A0000}"/>
    <cellStyle name="Cálculo 6 2 9 2 2" xfId="6415" xr:uid="{00000000-0005-0000-0000-0000011A0000}"/>
    <cellStyle name="Cálculo 6 2 9 2 3" xfId="6416" xr:uid="{00000000-0005-0000-0000-0000021A0000}"/>
    <cellStyle name="Cálculo 6 2 9 3" xfId="6417" xr:uid="{00000000-0005-0000-0000-0000031A0000}"/>
    <cellStyle name="Cálculo 6 2 9 3 2" xfId="6418" xr:uid="{00000000-0005-0000-0000-0000041A0000}"/>
    <cellStyle name="Cálculo 6 2 9 3 3" xfId="6419" xr:uid="{00000000-0005-0000-0000-0000051A0000}"/>
    <cellStyle name="Cálculo 6 2 9 4" xfId="6420" xr:uid="{00000000-0005-0000-0000-0000061A0000}"/>
    <cellStyle name="Cálculo 6 2 9 5" xfId="6421" xr:uid="{00000000-0005-0000-0000-0000071A0000}"/>
    <cellStyle name="Cálculo 6 2 9 6" xfId="6422" xr:uid="{00000000-0005-0000-0000-0000081A0000}"/>
    <cellStyle name="Cálculo 6 2_5.Weekly" xfId="6423" xr:uid="{00000000-0005-0000-0000-0000091A0000}"/>
    <cellStyle name="Cálculo 6 3" xfId="6424" xr:uid="{00000000-0005-0000-0000-00000A1A0000}"/>
    <cellStyle name="Cálculo 6 3 2" xfId="6425" xr:uid="{00000000-0005-0000-0000-00000B1A0000}"/>
    <cellStyle name="Cálculo 6 3 2 2" xfId="6426" xr:uid="{00000000-0005-0000-0000-00000C1A0000}"/>
    <cellStyle name="Cálculo 6 3 2 3" xfId="6427" xr:uid="{00000000-0005-0000-0000-00000D1A0000}"/>
    <cellStyle name="Cálculo 6 3 3" xfId="6428" xr:uid="{00000000-0005-0000-0000-00000E1A0000}"/>
    <cellStyle name="Cálculo 6 3 3 2" xfId="6429" xr:uid="{00000000-0005-0000-0000-00000F1A0000}"/>
    <cellStyle name="Cálculo 6 3 3 3" xfId="6430" xr:uid="{00000000-0005-0000-0000-0000101A0000}"/>
    <cellStyle name="Cálculo 6 3 4" xfId="6431" xr:uid="{00000000-0005-0000-0000-0000111A0000}"/>
    <cellStyle name="Cálculo 6 3 5" xfId="6432" xr:uid="{00000000-0005-0000-0000-0000121A0000}"/>
    <cellStyle name="Cálculo 6 3 6" xfId="6433" xr:uid="{00000000-0005-0000-0000-0000131A0000}"/>
    <cellStyle name="Cálculo 6 4" xfId="6434" xr:uid="{00000000-0005-0000-0000-0000141A0000}"/>
    <cellStyle name="Cálculo 6 4 2" xfId="6435" xr:uid="{00000000-0005-0000-0000-0000151A0000}"/>
    <cellStyle name="Cálculo 6 4 2 2" xfId="6436" xr:uid="{00000000-0005-0000-0000-0000161A0000}"/>
    <cellStyle name="Cálculo 6 4 2 3" xfId="6437" xr:uid="{00000000-0005-0000-0000-0000171A0000}"/>
    <cellStyle name="Cálculo 6 4 3" xfId="6438" xr:uid="{00000000-0005-0000-0000-0000181A0000}"/>
    <cellStyle name="Cálculo 6 4 3 2" xfId="6439" xr:uid="{00000000-0005-0000-0000-0000191A0000}"/>
    <cellStyle name="Cálculo 6 4 3 3" xfId="6440" xr:uid="{00000000-0005-0000-0000-00001A1A0000}"/>
    <cellStyle name="Cálculo 6 4 4" xfId="6441" xr:uid="{00000000-0005-0000-0000-00001B1A0000}"/>
    <cellStyle name="Cálculo 6 4 5" xfId="6442" xr:uid="{00000000-0005-0000-0000-00001C1A0000}"/>
    <cellStyle name="Cálculo 6 4 6" xfId="6443" xr:uid="{00000000-0005-0000-0000-00001D1A0000}"/>
    <cellStyle name="Cálculo 6 5" xfId="6444" xr:uid="{00000000-0005-0000-0000-00001E1A0000}"/>
    <cellStyle name="Cálculo 6 5 2" xfId="6445" xr:uid="{00000000-0005-0000-0000-00001F1A0000}"/>
    <cellStyle name="Cálculo 6 5 2 2" xfId="6446" xr:uid="{00000000-0005-0000-0000-0000201A0000}"/>
    <cellStyle name="Cálculo 6 5 2 3" xfId="6447" xr:uid="{00000000-0005-0000-0000-0000211A0000}"/>
    <cellStyle name="Cálculo 6 5 3" xfId="6448" xr:uid="{00000000-0005-0000-0000-0000221A0000}"/>
    <cellStyle name="Cálculo 6 5 3 2" xfId="6449" xr:uid="{00000000-0005-0000-0000-0000231A0000}"/>
    <cellStyle name="Cálculo 6 5 3 3" xfId="6450" xr:uid="{00000000-0005-0000-0000-0000241A0000}"/>
    <cellStyle name="Cálculo 6 5 4" xfId="6451" xr:uid="{00000000-0005-0000-0000-0000251A0000}"/>
    <cellStyle name="Cálculo 6 5 5" xfId="6452" xr:uid="{00000000-0005-0000-0000-0000261A0000}"/>
    <cellStyle name="Cálculo 6 5 6" xfId="6453" xr:uid="{00000000-0005-0000-0000-0000271A0000}"/>
    <cellStyle name="Cálculo 6 6" xfId="6454" xr:uid="{00000000-0005-0000-0000-0000281A0000}"/>
    <cellStyle name="Cálculo 6 6 2" xfId="6455" xr:uid="{00000000-0005-0000-0000-0000291A0000}"/>
    <cellStyle name="Cálculo 6 6 2 2" xfId="6456" xr:uid="{00000000-0005-0000-0000-00002A1A0000}"/>
    <cellStyle name="Cálculo 6 6 2 3" xfId="6457" xr:uid="{00000000-0005-0000-0000-00002B1A0000}"/>
    <cellStyle name="Cálculo 6 6 3" xfId="6458" xr:uid="{00000000-0005-0000-0000-00002C1A0000}"/>
    <cellStyle name="Cálculo 6 6 3 2" xfId="6459" xr:uid="{00000000-0005-0000-0000-00002D1A0000}"/>
    <cellStyle name="Cálculo 6 6 3 3" xfId="6460" xr:uid="{00000000-0005-0000-0000-00002E1A0000}"/>
    <cellStyle name="Cálculo 6 6 4" xfId="6461" xr:uid="{00000000-0005-0000-0000-00002F1A0000}"/>
    <cellStyle name="Cálculo 6 6 5" xfId="6462" xr:uid="{00000000-0005-0000-0000-0000301A0000}"/>
    <cellStyle name="Cálculo 6 6 6" xfId="6463" xr:uid="{00000000-0005-0000-0000-0000311A0000}"/>
    <cellStyle name="Cálculo 6 7" xfId="6464" xr:uid="{00000000-0005-0000-0000-0000321A0000}"/>
    <cellStyle name="Cálculo 6 7 2" xfId="6465" xr:uid="{00000000-0005-0000-0000-0000331A0000}"/>
    <cellStyle name="Cálculo 6 7 2 2" xfId="6466" xr:uid="{00000000-0005-0000-0000-0000341A0000}"/>
    <cellStyle name="Cálculo 6 7 2 3" xfId="6467" xr:uid="{00000000-0005-0000-0000-0000351A0000}"/>
    <cellStyle name="Cálculo 6 7 3" xfId="6468" xr:uid="{00000000-0005-0000-0000-0000361A0000}"/>
    <cellStyle name="Cálculo 6 7 3 2" xfId="6469" xr:uid="{00000000-0005-0000-0000-0000371A0000}"/>
    <cellStyle name="Cálculo 6 7 3 3" xfId="6470" xr:uid="{00000000-0005-0000-0000-0000381A0000}"/>
    <cellStyle name="Cálculo 6 7 4" xfId="6471" xr:uid="{00000000-0005-0000-0000-0000391A0000}"/>
    <cellStyle name="Cálculo 6 7 5" xfId="6472" xr:uid="{00000000-0005-0000-0000-00003A1A0000}"/>
    <cellStyle name="Cálculo 6 7 6" xfId="6473" xr:uid="{00000000-0005-0000-0000-00003B1A0000}"/>
    <cellStyle name="Cálculo 6 8" xfId="6474" xr:uid="{00000000-0005-0000-0000-00003C1A0000}"/>
    <cellStyle name="Cálculo 6 8 2" xfId="6475" xr:uid="{00000000-0005-0000-0000-00003D1A0000}"/>
    <cellStyle name="Cálculo 6 8 2 2" xfId="6476" xr:uid="{00000000-0005-0000-0000-00003E1A0000}"/>
    <cellStyle name="Cálculo 6 8 2 3" xfId="6477" xr:uid="{00000000-0005-0000-0000-00003F1A0000}"/>
    <cellStyle name="Cálculo 6 8 3" xfId="6478" xr:uid="{00000000-0005-0000-0000-0000401A0000}"/>
    <cellStyle name="Cálculo 6 8 3 2" xfId="6479" xr:uid="{00000000-0005-0000-0000-0000411A0000}"/>
    <cellStyle name="Cálculo 6 8 3 3" xfId="6480" xr:uid="{00000000-0005-0000-0000-0000421A0000}"/>
    <cellStyle name="Cálculo 6 8 4" xfId="6481" xr:uid="{00000000-0005-0000-0000-0000431A0000}"/>
    <cellStyle name="Cálculo 6 8 5" xfId="6482" xr:uid="{00000000-0005-0000-0000-0000441A0000}"/>
    <cellStyle name="Cálculo 6 8 6" xfId="6483" xr:uid="{00000000-0005-0000-0000-0000451A0000}"/>
    <cellStyle name="Cálculo 6 9" xfId="6484" xr:uid="{00000000-0005-0000-0000-0000461A0000}"/>
    <cellStyle name="Cálculo 6 9 2" xfId="6485" xr:uid="{00000000-0005-0000-0000-0000471A0000}"/>
    <cellStyle name="Cálculo 6 9 2 2" xfId="6486" xr:uid="{00000000-0005-0000-0000-0000481A0000}"/>
    <cellStyle name="Cálculo 6 9 2 3" xfId="6487" xr:uid="{00000000-0005-0000-0000-0000491A0000}"/>
    <cellStyle name="Cálculo 6 9 3" xfId="6488" xr:uid="{00000000-0005-0000-0000-00004A1A0000}"/>
    <cellStyle name="Cálculo 6 9 3 2" xfId="6489" xr:uid="{00000000-0005-0000-0000-00004B1A0000}"/>
    <cellStyle name="Cálculo 6 9 3 3" xfId="6490" xr:uid="{00000000-0005-0000-0000-00004C1A0000}"/>
    <cellStyle name="Cálculo 6 9 4" xfId="6491" xr:uid="{00000000-0005-0000-0000-00004D1A0000}"/>
    <cellStyle name="Cálculo 6 9 5" xfId="6492" xr:uid="{00000000-0005-0000-0000-00004E1A0000}"/>
    <cellStyle name="Cálculo 6 9 6" xfId="6493" xr:uid="{00000000-0005-0000-0000-00004F1A0000}"/>
    <cellStyle name="Cálculo 6_5.Weekly" xfId="6494" xr:uid="{00000000-0005-0000-0000-0000501A0000}"/>
    <cellStyle name="Cálculo 7" xfId="6495" xr:uid="{00000000-0005-0000-0000-0000511A0000}"/>
    <cellStyle name="Cálculo 7 10" xfId="6496" xr:uid="{00000000-0005-0000-0000-0000521A0000}"/>
    <cellStyle name="Cálculo 7 10 2" xfId="6497" xr:uid="{00000000-0005-0000-0000-0000531A0000}"/>
    <cellStyle name="Cálculo 7 10 2 2" xfId="6498" xr:uid="{00000000-0005-0000-0000-0000541A0000}"/>
    <cellStyle name="Cálculo 7 10 2 3" xfId="6499" xr:uid="{00000000-0005-0000-0000-0000551A0000}"/>
    <cellStyle name="Cálculo 7 10 3" xfId="6500" xr:uid="{00000000-0005-0000-0000-0000561A0000}"/>
    <cellStyle name="Cálculo 7 10 3 2" xfId="6501" xr:uid="{00000000-0005-0000-0000-0000571A0000}"/>
    <cellStyle name="Cálculo 7 10 3 3" xfId="6502" xr:uid="{00000000-0005-0000-0000-0000581A0000}"/>
    <cellStyle name="Cálculo 7 10 4" xfId="6503" xr:uid="{00000000-0005-0000-0000-0000591A0000}"/>
    <cellStyle name="Cálculo 7 10 5" xfId="6504" xr:uid="{00000000-0005-0000-0000-00005A1A0000}"/>
    <cellStyle name="Cálculo 7 10 6" xfId="6505" xr:uid="{00000000-0005-0000-0000-00005B1A0000}"/>
    <cellStyle name="Cálculo 7 11" xfId="6506" xr:uid="{00000000-0005-0000-0000-00005C1A0000}"/>
    <cellStyle name="Cálculo 7 11 2" xfId="6507" xr:uid="{00000000-0005-0000-0000-00005D1A0000}"/>
    <cellStyle name="Cálculo 7 11 2 2" xfId="6508" xr:uid="{00000000-0005-0000-0000-00005E1A0000}"/>
    <cellStyle name="Cálculo 7 11 2 3" xfId="6509" xr:uid="{00000000-0005-0000-0000-00005F1A0000}"/>
    <cellStyle name="Cálculo 7 11 3" xfId="6510" xr:uid="{00000000-0005-0000-0000-0000601A0000}"/>
    <cellStyle name="Cálculo 7 11 3 2" xfId="6511" xr:uid="{00000000-0005-0000-0000-0000611A0000}"/>
    <cellStyle name="Cálculo 7 11 3 3" xfId="6512" xr:uid="{00000000-0005-0000-0000-0000621A0000}"/>
    <cellStyle name="Cálculo 7 11 4" xfId="6513" xr:uid="{00000000-0005-0000-0000-0000631A0000}"/>
    <cellStyle name="Cálculo 7 11 5" xfId="6514" xr:uid="{00000000-0005-0000-0000-0000641A0000}"/>
    <cellStyle name="Cálculo 7 11 6" xfId="6515" xr:uid="{00000000-0005-0000-0000-0000651A0000}"/>
    <cellStyle name="Cálculo 7 12" xfId="6516" xr:uid="{00000000-0005-0000-0000-0000661A0000}"/>
    <cellStyle name="Cálculo 7 12 2" xfId="6517" xr:uid="{00000000-0005-0000-0000-0000671A0000}"/>
    <cellStyle name="Cálculo 7 12 3" xfId="6518" xr:uid="{00000000-0005-0000-0000-0000681A0000}"/>
    <cellStyle name="Cálculo 7 13" xfId="6519" xr:uid="{00000000-0005-0000-0000-0000691A0000}"/>
    <cellStyle name="Cálculo 7 13 2" xfId="6520" xr:uid="{00000000-0005-0000-0000-00006A1A0000}"/>
    <cellStyle name="Cálculo 7 13 3" xfId="6521" xr:uid="{00000000-0005-0000-0000-00006B1A0000}"/>
    <cellStyle name="Cálculo 7 14" xfId="6522" xr:uid="{00000000-0005-0000-0000-00006C1A0000}"/>
    <cellStyle name="Cálculo 7 15" xfId="6523" xr:uid="{00000000-0005-0000-0000-00006D1A0000}"/>
    <cellStyle name="Cálculo 7 16" xfId="6524" xr:uid="{00000000-0005-0000-0000-00006E1A0000}"/>
    <cellStyle name="Cálculo 7 17" xfId="6525" xr:uid="{00000000-0005-0000-0000-00006F1A0000}"/>
    <cellStyle name="Cálculo 7 2" xfId="6526" xr:uid="{00000000-0005-0000-0000-0000701A0000}"/>
    <cellStyle name="Cálculo 7 2 10" xfId="6527" xr:uid="{00000000-0005-0000-0000-0000711A0000}"/>
    <cellStyle name="Cálculo 7 2 10 2" xfId="6528" xr:uid="{00000000-0005-0000-0000-0000721A0000}"/>
    <cellStyle name="Cálculo 7 2 10 2 2" xfId="6529" xr:uid="{00000000-0005-0000-0000-0000731A0000}"/>
    <cellStyle name="Cálculo 7 2 10 2 3" xfId="6530" xr:uid="{00000000-0005-0000-0000-0000741A0000}"/>
    <cellStyle name="Cálculo 7 2 10 3" xfId="6531" xr:uid="{00000000-0005-0000-0000-0000751A0000}"/>
    <cellStyle name="Cálculo 7 2 10 3 2" xfId="6532" xr:uid="{00000000-0005-0000-0000-0000761A0000}"/>
    <cellStyle name="Cálculo 7 2 10 3 3" xfId="6533" xr:uid="{00000000-0005-0000-0000-0000771A0000}"/>
    <cellStyle name="Cálculo 7 2 10 4" xfId="6534" xr:uid="{00000000-0005-0000-0000-0000781A0000}"/>
    <cellStyle name="Cálculo 7 2 10 5" xfId="6535" xr:uid="{00000000-0005-0000-0000-0000791A0000}"/>
    <cellStyle name="Cálculo 7 2 10 6" xfId="6536" xr:uid="{00000000-0005-0000-0000-00007A1A0000}"/>
    <cellStyle name="Cálculo 7 2 11" xfId="6537" xr:uid="{00000000-0005-0000-0000-00007B1A0000}"/>
    <cellStyle name="Cálculo 7 2 11 2" xfId="6538" xr:uid="{00000000-0005-0000-0000-00007C1A0000}"/>
    <cellStyle name="Cálculo 7 2 11 3" xfId="6539" xr:uid="{00000000-0005-0000-0000-00007D1A0000}"/>
    <cellStyle name="Cálculo 7 2 12" xfId="6540" xr:uid="{00000000-0005-0000-0000-00007E1A0000}"/>
    <cellStyle name="Cálculo 7 2 12 2" xfId="6541" xr:uid="{00000000-0005-0000-0000-00007F1A0000}"/>
    <cellStyle name="Cálculo 7 2 12 3" xfId="6542" xr:uid="{00000000-0005-0000-0000-0000801A0000}"/>
    <cellStyle name="Cálculo 7 2 13" xfId="6543" xr:uid="{00000000-0005-0000-0000-0000811A0000}"/>
    <cellStyle name="Cálculo 7 2 14" xfId="6544" xr:uid="{00000000-0005-0000-0000-0000821A0000}"/>
    <cellStyle name="Cálculo 7 2 15" xfId="6545" xr:uid="{00000000-0005-0000-0000-0000831A0000}"/>
    <cellStyle name="Cálculo 7 2 2" xfId="6546" xr:uid="{00000000-0005-0000-0000-0000841A0000}"/>
    <cellStyle name="Cálculo 7 2 2 2" xfId="6547" xr:uid="{00000000-0005-0000-0000-0000851A0000}"/>
    <cellStyle name="Cálculo 7 2 2 2 2" xfId="6548" xr:uid="{00000000-0005-0000-0000-0000861A0000}"/>
    <cellStyle name="Cálculo 7 2 2 2 3" xfId="6549" xr:uid="{00000000-0005-0000-0000-0000871A0000}"/>
    <cellStyle name="Cálculo 7 2 2 3" xfId="6550" xr:uid="{00000000-0005-0000-0000-0000881A0000}"/>
    <cellStyle name="Cálculo 7 2 2 3 2" xfId="6551" xr:uid="{00000000-0005-0000-0000-0000891A0000}"/>
    <cellStyle name="Cálculo 7 2 2 3 3" xfId="6552" xr:uid="{00000000-0005-0000-0000-00008A1A0000}"/>
    <cellStyle name="Cálculo 7 2 2 4" xfId="6553" xr:uid="{00000000-0005-0000-0000-00008B1A0000}"/>
    <cellStyle name="Cálculo 7 2 2 5" xfId="6554" xr:uid="{00000000-0005-0000-0000-00008C1A0000}"/>
    <cellStyle name="Cálculo 7 2 2 6" xfId="6555" xr:uid="{00000000-0005-0000-0000-00008D1A0000}"/>
    <cellStyle name="Cálculo 7 2 3" xfId="6556" xr:uid="{00000000-0005-0000-0000-00008E1A0000}"/>
    <cellStyle name="Cálculo 7 2 3 2" xfId="6557" xr:uid="{00000000-0005-0000-0000-00008F1A0000}"/>
    <cellStyle name="Cálculo 7 2 3 2 2" xfId="6558" xr:uid="{00000000-0005-0000-0000-0000901A0000}"/>
    <cellStyle name="Cálculo 7 2 3 2 3" xfId="6559" xr:uid="{00000000-0005-0000-0000-0000911A0000}"/>
    <cellStyle name="Cálculo 7 2 3 3" xfId="6560" xr:uid="{00000000-0005-0000-0000-0000921A0000}"/>
    <cellStyle name="Cálculo 7 2 3 3 2" xfId="6561" xr:uid="{00000000-0005-0000-0000-0000931A0000}"/>
    <cellStyle name="Cálculo 7 2 3 3 3" xfId="6562" xr:uid="{00000000-0005-0000-0000-0000941A0000}"/>
    <cellStyle name="Cálculo 7 2 3 4" xfId="6563" xr:uid="{00000000-0005-0000-0000-0000951A0000}"/>
    <cellStyle name="Cálculo 7 2 3 5" xfId="6564" xr:uid="{00000000-0005-0000-0000-0000961A0000}"/>
    <cellStyle name="Cálculo 7 2 3 6" xfId="6565" xr:uid="{00000000-0005-0000-0000-0000971A0000}"/>
    <cellStyle name="Cálculo 7 2 4" xfId="6566" xr:uid="{00000000-0005-0000-0000-0000981A0000}"/>
    <cellStyle name="Cálculo 7 2 4 2" xfId="6567" xr:uid="{00000000-0005-0000-0000-0000991A0000}"/>
    <cellStyle name="Cálculo 7 2 4 2 2" xfId="6568" xr:uid="{00000000-0005-0000-0000-00009A1A0000}"/>
    <cellStyle name="Cálculo 7 2 4 2 3" xfId="6569" xr:uid="{00000000-0005-0000-0000-00009B1A0000}"/>
    <cellStyle name="Cálculo 7 2 4 3" xfId="6570" xr:uid="{00000000-0005-0000-0000-00009C1A0000}"/>
    <cellStyle name="Cálculo 7 2 4 3 2" xfId="6571" xr:uid="{00000000-0005-0000-0000-00009D1A0000}"/>
    <cellStyle name="Cálculo 7 2 4 3 3" xfId="6572" xr:uid="{00000000-0005-0000-0000-00009E1A0000}"/>
    <cellStyle name="Cálculo 7 2 4 4" xfId="6573" xr:uid="{00000000-0005-0000-0000-00009F1A0000}"/>
    <cellStyle name="Cálculo 7 2 4 5" xfId="6574" xr:uid="{00000000-0005-0000-0000-0000A01A0000}"/>
    <cellStyle name="Cálculo 7 2 4 6" xfId="6575" xr:uid="{00000000-0005-0000-0000-0000A11A0000}"/>
    <cellStyle name="Cálculo 7 2 5" xfId="6576" xr:uid="{00000000-0005-0000-0000-0000A21A0000}"/>
    <cellStyle name="Cálculo 7 2 5 2" xfId="6577" xr:uid="{00000000-0005-0000-0000-0000A31A0000}"/>
    <cellStyle name="Cálculo 7 2 5 2 2" xfId="6578" xr:uid="{00000000-0005-0000-0000-0000A41A0000}"/>
    <cellStyle name="Cálculo 7 2 5 2 3" xfId="6579" xr:uid="{00000000-0005-0000-0000-0000A51A0000}"/>
    <cellStyle name="Cálculo 7 2 5 3" xfId="6580" xr:uid="{00000000-0005-0000-0000-0000A61A0000}"/>
    <cellStyle name="Cálculo 7 2 5 3 2" xfId="6581" xr:uid="{00000000-0005-0000-0000-0000A71A0000}"/>
    <cellStyle name="Cálculo 7 2 5 3 3" xfId="6582" xr:uid="{00000000-0005-0000-0000-0000A81A0000}"/>
    <cellStyle name="Cálculo 7 2 5 4" xfId="6583" xr:uid="{00000000-0005-0000-0000-0000A91A0000}"/>
    <cellStyle name="Cálculo 7 2 5 5" xfId="6584" xr:uid="{00000000-0005-0000-0000-0000AA1A0000}"/>
    <cellStyle name="Cálculo 7 2 5 6" xfId="6585" xr:uid="{00000000-0005-0000-0000-0000AB1A0000}"/>
    <cellStyle name="Cálculo 7 2 6" xfId="6586" xr:uid="{00000000-0005-0000-0000-0000AC1A0000}"/>
    <cellStyle name="Cálculo 7 2 6 2" xfId="6587" xr:uid="{00000000-0005-0000-0000-0000AD1A0000}"/>
    <cellStyle name="Cálculo 7 2 6 2 2" xfId="6588" xr:uid="{00000000-0005-0000-0000-0000AE1A0000}"/>
    <cellStyle name="Cálculo 7 2 6 2 3" xfId="6589" xr:uid="{00000000-0005-0000-0000-0000AF1A0000}"/>
    <cellStyle name="Cálculo 7 2 6 3" xfId="6590" xr:uid="{00000000-0005-0000-0000-0000B01A0000}"/>
    <cellStyle name="Cálculo 7 2 6 3 2" xfId="6591" xr:uid="{00000000-0005-0000-0000-0000B11A0000}"/>
    <cellStyle name="Cálculo 7 2 6 3 3" xfId="6592" xr:uid="{00000000-0005-0000-0000-0000B21A0000}"/>
    <cellStyle name="Cálculo 7 2 6 4" xfId="6593" xr:uid="{00000000-0005-0000-0000-0000B31A0000}"/>
    <cellStyle name="Cálculo 7 2 6 5" xfId="6594" xr:uid="{00000000-0005-0000-0000-0000B41A0000}"/>
    <cellStyle name="Cálculo 7 2 6 6" xfId="6595" xr:uid="{00000000-0005-0000-0000-0000B51A0000}"/>
    <cellStyle name="Cálculo 7 2 7" xfId="6596" xr:uid="{00000000-0005-0000-0000-0000B61A0000}"/>
    <cellStyle name="Cálculo 7 2 7 2" xfId="6597" xr:uid="{00000000-0005-0000-0000-0000B71A0000}"/>
    <cellStyle name="Cálculo 7 2 7 2 2" xfId="6598" xr:uid="{00000000-0005-0000-0000-0000B81A0000}"/>
    <cellStyle name="Cálculo 7 2 7 2 3" xfId="6599" xr:uid="{00000000-0005-0000-0000-0000B91A0000}"/>
    <cellStyle name="Cálculo 7 2 7 3" xfId="6600" xr:uid="{00000000-0005-0000-0000-0000BA1A0000}"/>
    <cellStyle name="Cálculo 7 2 7 3 2" xfId="6601" xr:uid="{00000000-0005-0000-0000-0000BB1A0000}"/>
    <cellStyle name="Cálculo 7 2 7 3 3" xfId="6602" xr:uid="{00000000-0005-0000-0000-0000BC1A0000}"/>
    <cellStyle name="Cálculo 7 2 7 4" xfId="6603" xr:uid="{00000000-0005-0000-0000-0000BD1A0000}"/>
    <cellStyle name="Cálculo 7 2 7 5" xfId="6604" xr:uid="{00000000-0005-0000-0000-0000BE1A0000}"/>
    <cellStyle name="Cálculo 7 2 7 6" xfId="6605" xr:uid="{00000000-0005-0000-0000-0000BF1A0000}"/>
    <cellStyle name="Cálculo 7 2 8" xfId="6606" xr:uid="{00000000-0005-0000-0000-0000C01A0000}"/>
    <cellStyle name="Cálculo 7 2 8 2" xfId="6607" xr:uid="{00000000-0005-0000-0000-0000C11A0000}"/>
    <cellStyle name="Cálculo 7 2 8 2 2" xfId="6608" xr:uid="{00000000-0005-0000-0000-0000C21A0000}"/>
    <cellStyle name="Cálculo 7 2 8 2 3" xfId="6609" xr:uid="{00000000-0005-0000-0000-0000C31A0000}"/>
    <cellStyle name="Cálculo 7 2 8 3" xfId="6610" xr:uid="{00000000-0005-0000-0000-0000C41A0000}"/>
    <cellStyle name="Cálculo 7 2 8 3 2" xfId="6611" xr:uid="{00000000-0005-0000-0000-0000C51A0000}"/>
    <cellStyle name="Cálculo 7 2 8 3 3" xfId="6612" xr:uid="{00000000-0005-0000-0000-0000C61A0000}"/>
    <cellStyle name="Cálculo 7 2 8 4" xfId="6613" xr:uid="{00000000-0005-0000-0000-0000C71A0000}"/>
    <cellStyle name="Cálculo 7 2 8 5" xfId="6614" xr:uid="{00000000-0005-0000-0000-0000C81A0000}"/>
    <cellStyle name="Cálculo 7 2 8 6" xfId="6615" xr:uid="{00000000-0005-0000-0000-0000C91A0000}"/>
    <cellStyle name="Cálculo 7 2 9" xfId="6616" xr:uid="{00000000-0005-0000-0000-0000CA1A0000}"/>
    <cellStyle name="Cálculo 7 2 9 2" xfId="6617" xr:uid="{00000000-0005-0000-0000-0000CB1A0000}"/>
    <cellStyle name="Cálculo 7 2 9 2 2" xfId="6618" xr:uid="{00000000-0005-0000-0000-0000CC1A0000}"/>
    <cellStyle name="Cálculo 7 2 9 2 3" xfId="6619" xr:uid="{00000000-0005-0000-0000-0000CD1A0000}"/>
    <cellStyle name="Cálculo 7 2 9 3" xfId="6620" xr:uid="{00000000-0005-0000-0000-0000CE1A0000}"/>
    <cellStyle name="Cálculo 7 2 9 3 2" xfId="6621" xr:uid="{00000000-0005-0000-0000-0000CF1A0000}"/>
    <cellStyle name="Cálculo 7 2 9 3 3" xfId="6622" xr:uid="{00000000-0005-0000-0000-0000D01A0000}"/>
    <cellStyle name="Cálculo 7 2 9 4" xfId="6623" xr:uid="{00000000-0005-0000-0000-0000D11A0000}"/>
    <cellStyle name="Cálculo 7 2 9 5" xfId="6624" xr:uid="{00000000-0005-0000-0000-0000D21A0000}"/>
    <cellStyle name="Cálculo 7 2 9 6" xfId="6625" xr:uid="{00000000-0005-0000-0000-0000D31A0000}"/>
    <cellStyle name="Cálculo 7 2_5.Weekly" xfId="6626" xr:uid="{00000000-0005-0000-0000-0000D41A0000}"/>
    <cellStyle name="Cálculo 7 3" xfId="6627" xr:uid="{00000000-0005-0000-0000-0000D51A0000}"/>
    <cellStyle name="Cálculo 7 3 2" xfId="6628" xr:uid="{00000000-0005-0000-0000-0000D61A0000}"/>
    <cellStyle name="Cálculo 7 3 2 2" xfId="6629" xr:uid="{00000000-0005-0000-0000-0000D71A0000}"/>
    <cellStyle name="Cálculo 7 3 2 3" xfId="6630" xr:uid="{00000000-0005-0000-0000-0000D81A0000}"/>
    <cellStyle name="Cálculo 7 3 3" xfId="6631" xr:uid="{00000000-0005-0000-0000-0000D91A0000}"/>
    <cellStyle name="Cálculo 7 3 3 2" xfId="6632" xr:uid="{00000000-0005-0000-0000-0000DA1A0000}"/>
    <cellStyle name="Cálculo 7 3 3 3" xfId="6633" xr:uid="{00000000-0005-0000-0000-0000DB1A0000}"/>
    <cellStyle name="Cálculo 7 3 4" xfId="6634" xr:uid="{00000000-0005-0000-0000-0000DC1A0000}"/>
    <cellStyle name="Cálculo 7 3 5" xfId="6635" xr:uid="{00000000-0005-0000-0000-0000DD1A0000}"/>
    <cellStyle name="Cálculo 7 3 6" xfId="6636" xr:uid="{00000000-0005-0000-0000-0000DE1A0000}"/>
    <cellStyle name="Cálculo 7 4" xfId="6637" xr:uid="{00000000-0005-0000-0000-0000DF1A0000}"/>
    <cellStyle name="Cálculo 7 4 2" xfId="6638" xr:uid="{00000000-0005-0000-0000-0000E01A0000}"/>
    <cellStyle name="Cálculo 7 4 2 2" xfId="6639" xr:uid="{00000000-0005-0000-0000-0000E11A0000}"/>
    <cellStyle name="Cálculo 7 4 2 3" xfId="6640" xr:uid="{00000000-0005-0000-0000-0000E21A0000}"/>
    <cellStyle name="Cálculo 7 4 3" xfId="6641" xr:uid="{00000000-0005-0000-0000-0000E31A0000}"/>
    <cellStyle name="Cálculo 7 4 3 2" xfId="6642" xr:uid="{00000000-0005-0000-0000-0000E41A0000}"/>
    <cellStyle name="Cálculo 7 4 3 3" xfId="6643" xr:uid="{00000000-0005-0000-0000-0000E51A0000}"/>
    <cellStyle name="Cálculo 7 4 4" xfId="6644" xr:uid="{00000000-0005-0000-0000-0000E61A0000}"/>
    <cellStyle name="Cálculo 7 4 5" xfId="6645" xr:uid="{00000000-0005-0000-0000-0000E71A0000}"/>
    <cellStyle name="Cálculo 7 4 6" xfId="6646" xr:uid="{00000000-0005-0000-0000-0000E81A0000}"/>
    <cellStyle name="Cálculo 7 5" xfId="6647" xr:uid="{00000000-0005-0000-0000-0000E91A0000}"/>
    <cellStyle name="Cálculo 7 5 2" xfId="6648" xr:uid="{00000000-0005-0000-0000-0000EA1A0000}"/>
    <cellStyle name="Cálculo 7 5 2 2" xfId="6649" xr:uid="{00000000-0005-0000-0000-0000EB1A0000}"/>
    <cellStyle name="Cálculo 7 5 2 3" xfId="6650" xr:uid="{00000000-0005-0000-0000-0000EC1A0000}"/>
    <cellStyle name="Cálculo 7 5 3" xfId="6651" xr:uid="{00000000-0005-0000-0000-0000ED1A0000}"/>
    <cellStyle name="Cálculo 7 5 3 2" xfId="6652" xr:uid="{00000000-0005-0000-0000-0000EE1A0000}"/>
    <cellStyle name="Cálculo 7 5 3 3" xfId="6653" xr:uid="{00000000-0005-0000-0000-0000EF1A0000}"/>
    <cellStyle name="Cálculo 7 5 4" xfId="6654" xr:uid="{00000000-0005-0000-0000-0000F01A0000}"/>
    <cellStyle name="Cálculo 7 5 5" xfId="6655" xr:uid="{00000000-0005-0000-0000-0000F11A0000}"/>
    <cellStyle name="Cálculo 7 5 6" xfId="6656" xr:uid="{00000000-0005-0000-0000-0000F21A0000}"/>
    <cellStyle name="Cálculo 7 6" xfId="6657" xr:uid="{00000000-0005-0000-0000-0000F31A0000}"/>
    <cellStyle name="Cálculo 7 6 2" xfId="6658" xr:uid="{00000000-0005-0000-0000-0000F41A0000}"/>
    <cellStyle name="Cálculo 7 6 2 2" xfId="6659" xr:uid="{00000000-0005-0000-0000-0000F51A0000}"/>
    <cellStyle name="Cálculo 7 6 2 3" xfId="6660" xr:uid="{00000000-0005-0000-0000-0000F61A0000}"/>
    <cellStyle name="Cálculo 7 6 3" xfId="6661" xr:uid="{00000000-0005-0000-0000-0000F71A0000}"/>
    <cellStyle name="Cálculo 7 6 3 2" xfId="6662" xr:uid="{00000000-0005-0000-0000-0000F81A0000}"/>
    <cellStyle name="Cálculo 7 6 3 3" xfId="6663" xr:uid="{00000000-0005-0000-0000-0000F91A0000}"/>
    <cellStyle name="Cálculo 7 6 4" xfId="6664" xr:uid="{00000000-0005-0000-0000-0000FA1A0000}"/>
    <cellStyle name="Cálculo 7 6 5" xfId="6665" xr:uid="{00000000-0005-0000-0000-0000FB1A0000}"/>
    <cellStyle name="Cálculo 7 6 6" xfId="6666" xr:uid="{00000000-0005-0000-0000-0000FC1A0000}"/>
    <cellStyle name="Cálculo 7 7" xfId="6667" xr:uid="{00000000-0005-0000-0000-0000FD1A0000}"/>
    <cellStyle name="Cálculo 7 7 2" xfId="6668" xr:uid="{00000000-0005-0000-0000-0000FE1A0000}"/>
    <cellStyle name="Cálculo 7 7 2 2" xfId="6669" xr:uid="{00000000-0005-0000-0000-0000FF1A0000}"/>
    <cellStyle name="Cálculo 7 7 2 3" xfId="6670" xr:uid="{00000000-0005-0000-0000-0000001B0000}"/>
    <cellStyle name="Cálculo 7 7 3" xfId="6671" xr:uid="{00000000-0005-0000-0000-0000011B0000}"/>
    <cellStyle name="Cálculo 7 7 3 2" xfId="6672" xr:uid="{00000000-0005-0000-0000-0000021B0000}"/>
    <cellStyle name="Cálculo 7 7 3 3" xfId="6673" xr:uid="{00000000-0005-0000-0000-0000031B0000}"/>
    <cellStyle name="Cálculo 7 7 4" xfId="6674" xr:uid="{00000000-0005-0000-0000-0000041B0000}"/>
    <cellStyle name="Cálculo 7 7 5" xfId="6675" xr:uid="{00000000-0005-0000-0000-0000051B0000}"/>
    <cellStyle name="Cálculo 7 7 6" xfId="6676" xr:uid="{00000000-0005-0000-0000-0000061B0000}"/>
    <cellStyle name="Cálculo 7 8" xfId="6677" xr:uid="{00000000-0005-0000-0000-0000071B0000}"/>
    <cellStyle name="Cálculo 7 8 2" xfId="6678" xr:uid="{00000000-0005-0000-0000-0000081B0000}"/>
    <cellStyle name="Cálculo 7 8 2 2" xfId="6679" xr:uid="{00000000-0005-0000-0000-0000091B0000}"/>
    <cellStyle name="Cálculo 7 8 2 3" xfId="6680" xr:uid="{00000000-0005-0000-0000-00000A1B0000}"/>
    <cellStyle name="Cálculo 7 8 3" xfId="6681" xr:uid="{00000000-0005-0000-0000-00000B1B0000}"/>
    <cellStyle name="Cálculo 7 8 3 2" xfId="6682" xr:uid="{00000000-0005-0000-0000-00000C1B0000}"/>
    <cellStyle name="Cálculo 7 8 3 3" xfId="6683" xr:uid="{00000000-0005-0000-0000-00000D1B0000}"/>
    <cellStyle name="Cálculo 7 8 4" xfId="6684" xr:uid="{00000000-0005-0000-0000-00000E1B0000}"/>
    <cellStyle name="Cálculo 7 8 5" xfId="6685" xr:uid="{00000000-0005-0000-0000-00000F1B0000}"/>
    <cellStyle name="Cálculo 7 8 6" xfId="6686" xr:uid="{00000000-0005-0000-0000-0000101B0000}"/>
    <cellStyle name="Cálculo 7 9" xfId="6687" xr:uid="{00000000-0005-0000-0000-0000111B0000}"/>
    <cellStyle name="Cálculo 7 9 2" xfId="6688" xr:uid="{00000000-0005-0000-0000-0000121B0000}"/>
    <cellStyle name="Cálculo 7 9 2 2" xfId="6689" xr:uid="{00000000-0005-0000-0000-0000131B0000}"/>
    <cellStyle name="Cálculo 7 9 2 3" xfId="6690" xr:uid="{00000000-0005-0000-0000-0000141B0000}"/>
    <cellStyle name="Cálculo 7 9 3" xfId="6691" xr:uid="{00000000-0005-0000-0000-0000151B0000}"/>
    <cellStyle name="Cálculo 7 9 3 2" xfId="6692" xr:uid="{00000000-0005-0000-0000-0000161B0000}"/>
    <cellStyle name="Cálculo 7 9 3 3" xfId="6693" xr:uid="{00000000-0005-0000-0000-0000171B0000}"/>
    <cellStyle name="Cálculo 7 9 4" xfId="6694" xr:uid="{00000000-0005-0000-0000-0000181B0000}"/>
    <cellStyle name="Cálculo 7 9 5" xfId="6695" xr:uid="{00000000-0005-0000-0000-0000191B0000}"/>
    <cellStyle name="Cálculo 7 9 6" xfId="6696" xr:uid="{00000000-0005-0000-0000-00001A1B0000}"/>
    <cellStyle name="Cálculo 7_5.Weekly" xfId="6697" xr:uid="{00000000-0005-0000-0000-00001B1B0000}"/>
    <cellStyle name="Cálculo 8" xfId="6698" xr:uid="{00000000-0005-0000-0000-00001C1B0000}"/>
    <cellStyle name="Cálculo 8 10" xfId="6699" xr:uid="{00000000-0005-0000-0000-00001D1B0000}"/>
    <cellStyle name="Cálculo 8 10 2" xfId="6700" xr:uid="{00000000-0005-0000-0000-00001E1B0000}"/>
    <cellStyle name="Cálculo 8 10 2 2" xfId="6701" xr:uid="{00000000-0005-0000-0000-00001F1B0000}"/>
    <cellStyle name="Cálculo 8 10 2 3" xfId="6702" xr:uid="{00000000-0005-0000-0000-0000201B0000}"/>
    <cellStyle name="Cálculo 8 10 3" xfId="6703" xr:uid="{00000000-0005-0000-0000-0000211B0000}"/>
    <cellStyle name="Cálculo 8 10 3 2" xfId="6704" xr:uid="{00000000-0005-0000-0000-0000221B0000}"/>
    <cellStyle name="Cálculo 8 10 3 3" xfId="6705" xr:uid="{00000000-0005-0000-0000-0000231B0000}"/>
    <cellStyle name="Cálculo 8 10 4" xfId="6706" xr:uid="{00000000-0005-0000-0000-0000241B0000}"/>
    <cellStyle name="Cálculo 8 10 5" xfId="6707" xr:uid="{00000000-0005-0000-0000-0000251B0000}"/>
    <cellStyle name="Cálculo 8 10 6" xfId="6708" xr:uid="{00000000-0005-0000-0000-0000261B0000}"/>
    <cellStyle name="Cálculo 8 11" xfId="6709" xr:uid="{00000000-0005-0000-0000-0000271B0000}"/>
    <cellStyle name="Cálculo 8 11 2" xfId="6710" xr:uid="{00000000-0005-0000-0000-0000281B0000}"/>
    <cellStyle name="Cálculo 8 11 2 2" xfId="6711" xr:uid="{00000000-0005-0000-0000-0000291B0000}"/>
    <cellStyle name="Cálculo 8 11 2 3" xfId="6712" xr:uid="{00000000-0005-0000-0000-00002A1B0000}"/>
    <cellStyle name="Cálculo 8 11 3" xfId="6713" xr:uid="{00000000-0005-0000-0000-00002B1B0000}"/>
    <cellStyle name="Cálculo 8 11 3 2" xfId="6714" xr:uid="{00000000-0005-0000-0000-00002C1B0000}"/>
    <cellStyle name="Cálculo 8 11 3 3" xfId="6715" xr:uid="{00000000-0005-0000-0000-00002D1B0000}"/>
    <cellStyle name="Cálculo 8 11 4" xfId="6716" xr:uid="{00000000-0005-0000-0000-00002E1B0000}"/>
    <cellStyle name="Cálculo 8 11 5" xfId="6717" xr:uid="{00000000-0005-0000-0000-00002F1B0000}"/>
    <cellStyle name="Cálculo 8 11 6" xfId="6718" xr:uid="{00000000-0005-0000-0000-0000301B0000}"/>
    <cellStyle name="Cálculo 8 12" xfId="6719" xr:uid="{00000000-0005-0000-0000-0000311B0000}"/>
    <cellStyle name="Cálculo 8 12 2" xfId="6720" xr:uid="{00000000-0005-0000-0000-0000321B0000}"/>
    <cellStyle name="Cálculo 8 12 3" xfId="6721" xr:uid="{00000000-0005-0000-0000-0000331B0000}"/>
    <cellStyle name="Cálculo 8 13" xfId="6722" xr:uid="{00000000-0005-0000-0000-0000341B0000}"/>
    <cellStyle name="Cálculo 8 13 2" xfId="6723" xr:uid="{00000000-0005-0000-0000-0000351B0000}"/>
    <cellStyle name="Cálculo 8 13 3" xfId="6724" xr:uid="{00000000-0005-0000-0000-0000361B0000}"/>
    <cellStyle name="Cálculo 8 14" xfId="6725" xr:uid="{00000000-0005-0000-0000-0000371B0000}"/>
    <cellStyle name="Cálculo 8 15" xfId="6726" xr:uid="{00000000-0005-0000-0000-0000381B0000}"/>
    <cellStyle name="Cálculo 8 16" xfId="6727" xr:uid="{00000000-0005-0000-0000-0000391B0000}"/>
    <cellStyle name="Cálculo 8 17" xfId="6728" xr:uid="{00000000-0005-0000-0000-00003A1B0000}"/>
    <cellStyle name="Cálculo 8 2" xfId="6729" xr:uid="{00000000-0005-0000-0000-00003B1B0000}"/>
    <cellStyle name="Cálculo 8 2 10" xfId="6730" xr:uid="{00000000-0005-0000-0000-00003C1B0000}"/>
    <cellStyle name="Cálculo 8 2 10 2" xfId="6731" xr:uid="{00000000-0005-0000-0000-00003D1B0000}"/>
    <cellStyle name="Cálculo 8 2 10 2 2" xfId="6732" xr:uid="{00000000-0005-0000-0000-00003E1B0000}"/>
    <cellStyle name="Cálculo 8 2 10 2 3" xfId="6733" xr:uid="{00000000-0005-0000-0000-00003F1B0000}"/>
    <cellStyle name="Cálculo 8 2 10 3" xfId="6734" xr:uid="{00000000-0005-0000-0000-0000401B0000}"/>
    <cellStyle name="Cálculo 8 2 10 3 2" xfId="6735" xr:uid="{00000000-0005-0000-0000-0000411B0000}"/>
    <cellStyle name="Cálculo 8 2 10 3 3" xfId="6736" xr:uid="{00000000-0005-0000-0000-0000421B0000}"/>
    <cellStyle name="Cálculo 8 2 10 4" xfId="6737" xr:uid="{00000000-0005-0000-0000-0000431B0000}"/>
    <cellStyle name="Cálculo 8 2 10 5" xfId="6738" xr:uid="{00000000-0005-0000-0000-0000441B0000}"/>
    <cellStyle name="Cálculo 8 2 10 6" xfId="6739" xr:uid="{00000000-0005-0000-0000-0000451B0000}"/>
    <cellStyle name="Cálculo 8 2 11" xfId="6740" xr:uid="{00000000-0005-0000-0000-0000461B0000}"/>
    <cellStyle name="Cálculo 8 2 11 2" xfId="6741" xr:uid="{00000000-0005-0000-0000-0000471B0000}"/>
    <cellStyle name="Cálculo 8 2 11 3" xfId="6742" xr:uid="{00000000-0005-0000-0000-0000481B0000}"/>
    <cellStyle name="Cálculo 8 2 12" xfId="6743" xr:uid="{00000000-0005-0000-0000-0000491B0000}"/>
    <cellStyle name="Cálculo 8 2 12 2" xfId="6744" xr:uid="{00000000-0005-0000-0000-00004A1B0000}"/>
    <cellStyle name="Cálculo 8 2 12 3" xfId="6745" xr:uid="{00000000-0005-0000-0000-00004B1B0000}"/>
    <cellStyle name="Cálculo 8 2 13" xfId="6746" xr:uid="{00000000-0005-0000-0000-00004C1B0000}"/>
    <cellStyle name="Cálculo 8 2 14" xfId="6747" xr:uid="{00000000-0005-0000-0000-00004D1B0000}"/>
    <cellStyle name="Cálculo 8 2 15" xfId="6748" xr:uid="{00000000-0005-0000-0000-00004E1B0000}"/>
    <cellStyle name="Cálculo 8 2 2" xfId="6749" xr:uid="{00000000-0005-0000-0000-00004F1B0000}"/>
    <cellStyle name="Cálculo 8 2 2 2" xfId="6750" xr:uid="{00000000-0005-0000-0000-0000501B0000}"/>
    <cellStyle name="Cálculo 8 2 2 2 2" xfId="6751" xr:uid="{00000000-0005-0000-0000-0000511B0000}"/>
    <cellStyle name="Cálculo 8 2 2 2 3" xfId="6752" xr:uid="{00000000-0005-0000-0000-0000521B0000}"/>
    <cellStyle name="Cálculo 8 2 2 3" xfId="6753" xr:uid="{00000000-0005-0000-0000-0000531B0000}"/>
    <cellStyle name="Cálculo 8 2 2 3 2" xfId="6754" xr:uid="{00000000-0005-0000-0000-0000541B0000}"/>
    <cellStyle name="Cálculo 8 2 2 3 3" xfId="6755" xr:uid="{00000000-0005-0000-0000-0000551B0000}"/>
    <cellStyle name="Cálculo 8 2 2 4" xfId="6756" xr:uid="{00000000-0005-0000-0000-0000561B0000}"/>
    <cellStyle name="Cálculo 8 2 2 5" xfId="6757" xr:uid="{00000000-0005-0000-0000-0000571B0000}"/>
    <cellStyle name="Cálculo 8 2 2 6" xfId="6758" xr:uid="{00000000-0005-0000-0000-0000581B0000}"/>
    <cellStyle name="Cálculo 8 2 3" xfId="6759" xr:uid="{00000000-0005-0000-0000-0000591B0000}"/>
    <cellStyle name="Cálculo 8 2 3 2" xfId="6760" xr:uid="{00000000-0005-0000-0000-00005A1B0000}"/>
    <cellStyle name="Cálculo 8 2 3 2 2" xfId="6761" xr:uid="{00000000-0005-0000-0000-00005B1B0000}"/>
    <cellStyle name="Cálculo 8 2 3 2 3" xfId="6762" xr:uid="{00000000-0005-0000-0000-00005C1B0000}"/>
    <cellStyle name="Cálculo 8 2 3 3" xfId="6763" xr:uid="{00000000-0005-0000-0000-00005D1B0000}"/>
    <cellStyle name="Cálculo 8 2 3 3 2" xfId="6764" xr:uid="{00000000-0005-0000-0000-00005E1B0000}"/>
    <cellStyle name="Cálculo 8 2 3 3 3" xfId="6765" xr:uid="{00000000-0005-0000-0000-00005F1B0000}"/>
    <cellStyle name="Cálculo 8 2 3 4" xfId="6766" xr:uid="{00000000-0005-0000-0000-0000601B0000}"/>
    <cellStyle name="Cálculo 8 2 3 5" xfId="6767" xr:uid="{00000000-0005-0000-0000-0000611B0000}"/>
    <cellStyle name="Cálculo 8 2 3 6" xfId="6768" xr:uid="{00000000-0005-0000-0000-0000621B0000}"/>
    <cellStyle name="Cálculo 8 2 4" xfId="6769" xr:uid="{00000000-0005-0000-0000-0000631B0000}"/>
    <cellStyle name="Cálculo 8 2 4 2" xfId="6770" xr:uid="{00000000-0005-0000-0000-0000641B0000}"/>
    <cellStyle name="Cálculo 8 2 4 2 2" xfId="6771" xr:uid="{00000000-0005-0000-0000-0000651B0000}"/>
    <cellStyle name="Cálculo 8 2 4 2 3" xfId="6772" xr:uid="{00000000-0005-0000-0000-0000661B0000}"/>
    <cellStyle name="Cálculo 8 2 4 3" xfId="6773" xr:uid="{00000000-0005-0000-0000-0000671B0000}"/>
    <cellStyle name="Cálculo 8 2 4 3 2" xfId="6774" xr:uid="{00000000-0005-0000-0000-0000681B0000}"/>
    <cellStyle name="Cálculo 8 2 4 3 3" xfId="6775" xr:uid="{00000000-0005-0000-0000-0000691B0000}"/>
    <cellStyle name="Cálculo 8 2 4 4" xfId="6776" xr:uid="{00000000-0005-0000-0000-00006A1B0000}"/>
    <cellStyle name="Cálculo 8 2 4 5" xfId="6777" xr:uid="{00000000-0005-0000-0000-00006B1B0000}"/>
    <cellStyle name="Cálculo 8 2 4 6" xfId="6778" xr:uid="{00000000-0005-0000-0000-00006C1B0000}"/>
    <cellStyle name="Cálculo 8 2 5" xfId="6779" xr:uid="{00000000-0005-0000-0000-00006D1B0000}"/>
    <cellStyle name="Cálculo 8 2 5 2" xfId="6780" xr:uid="{00000000-0005-0000-0000-00006E1B0000}"/>
    <cellStyle name="Cálculo 8 2 5 2 2" xfId="6781" xr:uid="{00000000-0005-0000-0000-00006F1B0000}"/>
    <cellStyle name="Cálculo 8 2 5 2 3" xfId="6782" xr:uid="{00000000-0005-0000-0000-0000701B0000}"/>
    <cellStyle name="Cálculo 8 2 5 3" xfId="6783" xr:uid="{00000000-0005-0000-0000-0000711B0000}"/>
    <cellStyle name="Cálculo 8 2 5 3 2" xfId="6784" xr:uid="{00000000-0005-0000-0000-0000721B0000}"/>
    <cellStyle name="Cálculo 8 2 5 3 3" xfId="6785" xr:uid="{00000000-0005-0000-0000-0000731B0000}"/>
    <cellStyle name="Cálculo 8 2 5 4" xfId="6786" xr:uid="{00000000-0005-0000-0000-0000741B0000}"/>
    <cellStyle name="Cálculo 8 2 5 5" xfId="6787" xr:uid="{00000000-0005-0000-0000-0000751B0000}"/>
    <cellStyle name="Cálculo 8 2 5 6" xfId="6788" xr:uid="{00000000-0005-0000-0000-0000761B0000}"/>
    <cellStyle name="Cálculo 8 2 6" xfId="6789" xr:uid="{00000000-0005-0000-0000-0000771B0000}"/>
    <cellStyle name="Cálculo 8 2 6 2" xfId="6790" xr:uid="{00000000-0005-0000-0000-0000781B0000}"/>
    <cellStyle name="Cálculo 8 2 6 2 2" xfId="6791" xr:uid="{00000000-0005-0000-0000-0000791B0000}"/>
    <cellStyle name="Cálculo 8 2 6 2 3" xfId="6792" xr:uid="{00000000-0005-0000-0000-00007A1B0000}"/>
    <cellStyle name="Cálculo 8 2 6 3" xfId="6793" xr:uid="{00000000-0005-0000-0000-00007B1B0000}"/>
    <cellStyle name="Cálculo 8 2 6 3 2" xfId="6794" xr:uid="{00000000-0005-0000-0000-00007C1B0000}"/>
    <cellStyle name="Cálculo 8 2 6 3 3" xfId="6795" xr:uid="{00000000-0005-0000-0000-00007D1B0000}"/>
    <cellStyle name="Cálculo 8 2 6 4" xfId="6796" xr:uid="{00000000-0005-0000-0000-00007E1B0000}"/>
    <cellStyle name="Cálculo 8 2 6 5" xfId="6797" xr:uid="{00000000-0005-0000-0000-00007F1B0000}"/>
    <cellStyle name="Cálculo 8 2 6 6" xfId="6798" xr:uid="{00000000-0005-0000-0000-0000801B0000}"/>
    <cellStyle name="Cálculo 8 2 7" xfId="6799" xr:uid="{00000000-0005-0000-0000-0000811B0000}"/>
    <cellStyle name="Cálculo 8 2 7 2" xfId="6800" xr:uid="{00000000-0005-0000-0000-0000821B0000}"/>
    <cellStyle name="Cálculo 8 2 7 2 2" xfId="6801" xr:uid="{00000000-0005-0000-0000-0000831B0000}"/>
    <cellStyle name="Cálculo 8 2 7 2 3" xfId="6802" xr:uid="{00000000-0005-0000-0000-0000841B0000}"/>
    <cellStyle name="Cálculo 8 2 7 3" xfId="6803" xr:uid="{00000000-0005-0000-0000-0000851B0000}"/>
    <cellStyle name="Cálculo 8 2 7 3 2" xfId="6804" xr:uid="{00000000-0005-0000-0000-0000861B0000}"/>
    <cellStyle name="Cálculo 8 2 7 3 3" xfId="6805" xr:uid="{00000000-0005-0000-0000-0000871B0000}"/>
    <cellStyle name="Cálculo 8 2 7 4" xfId="6806" xr:uid="{00000000-0005-0000-0000-0000881B0000}"/>
    <cellStyle name="Cálculo 8 2 7 5" xfId="6807" xr:uid="{00000000-0005-0000-0000-0000891B0000}"/>
    <cellStyle name="Cálculo 8 2 7 6" xfId="6808" xr:uid="{00000000-0005-0000-0000-00008A1B0000}"/>
    <cellStyle name="Cálculo 8 2 8" xfId="6809" xr:uid="{00000000-0005-0000-0000-00008B1B0000}"/>
    <cellStyle name="Cálculo 8 2 8 2" xfId="6810" xr:uid="{00000000-0005-0000-0000-00008C1B0000}"/>
    <cellStyle name="Cálculo 8 2 8 2 2" xfId="6811" xr:uid="{00000000-0005-0000-0000-00008D1B0000}"/>
    <cellStyle name="Cálculo 8 2 8 2 3" xfId="6812" xr:uid="{00000000-0005-0000-0000-00008E1B0000}"/>
    <cellStyle name="Cálculo 8 2 8 3" xfId="6813" xr:uid="{00000000-0005-0000-0000-00008F1B0000}"/>
    <cellStyle name="Cálculo 8 2 8 3 2" xfId="6814" xr:uid="{00000000-0005-0000-0000-0000901B0000}"/>
    <cellStyle name="Cálculo 8 2 8 3 3" xfId="6815" xr:uid="{00000000-0005-0000-0000-0000911B0000}"/>
    <cellStyle name="Cálculo 8 2 8 4" xfId="6816" xr:uid="{00000000-0005-0000-0000-0000921B0000}"/>
    <cellStyle name="Cálculo 8 2 8 5" xfId="6817" xr:uid="{00000000-0005-0000-0000-0000931B0000}"/>
    <cellStyle name="Cálculo 8 2 8 6" xfId="6818" xr:uid="{00000000-0005-0000-0000-0000941B0000}"/>
    <cellStyle name="Cálculo 8 2 9" xfId="6819" xr:uid="{00000000-0005-0000-0000-0000951B0000}"/>
    <cellStyle name="Cálculo 8 2 9 2" xfId="6820" xr:uid="{00000000-0005-0000-0000-0000961B0000}"/>
    <cellStyle name="Cálculo 8 2 9 2 2" xfId="6821" xr:uid="{00000000-0005-0000-0000-0000971B0000}"/>
    <cellStyle name="Cálculo 8 2 9 2 3" xfId="6822" xr:uid="{00000000-0005-0000-0000-0000981B0000}"/>
    <cellStyle name="Cálculo 8 2 9 3" xfId="6823" xr:uid="{00000000-0005-0000-0000-0000991B0000}"/>
    <cellStyle name="Cálculo 8 2 9 3 2" xfId="6824" xr:uid="{00000000-0005-0000-0000-00009A1B0000}"/>
    <cellStyle name="Cálculo 8 2 9 3 3" xfId="6825" xr:uid="{00000000-0005-0000-0000-00009B1B0000}"/>
    <cellStyle name="Cálculo 8 2 9 4" xfId="6826" xr:uid="{00000000-0005-0000-0000-00009C1B0000}"/>
    <cellStyle name="Cálculo 8 2 9 5" xfId="6827" xr:uid="{00000000-0005-0000-0000-00009D1B0000}"/>
    <cellStyle name="Cálculo 8 2 9 6" xfId="6828" xr:uid="{00000000-0005-0000-0000-00009E1B0000}"/>
    <cellStyle name="Cálculo 8 2_5.Weekly" xfId="6829" xr:uid="{00000000-0005-0000-0000-00009F1B0000}"/>
    <cellStyle name="Cálculo 8 3" xfId="6830" xr:uid="{00000000-0005-0000-0000-0000A01B0000}"/>
    <cellStyle name="Cálculo 8 3 2" xfId="6831" xr:uid="{00000000-0005-0000-0000-0000A11B0000}"/>
    <cellStyle name="Cálculo 8 3 2 2" xfId="6832" xr:uid="{00000000-0005-0000-0000-0000A21B0000}"/>
    <cellStyle name="Cálculo 8 3 2 3" xfId="6833" xr:uid="{00000000-0005-0000-0000-0000A31B0000}"/>
    <cellStyle name="Cálculo 8 3 3" xfId="6834" xr:uid="{00000000-0005-0000-0000-0000A41B0000}"/>
    <cellStyle name="Cálculo 8 3 3 2" xfId="6835" xr:uid="{00000000-0005-0000-0000-0000A51B0000}"/>
    <cellStyle name="Cálculo 8 3 3 3" xfId="6836" xr:uid="{00000000-0005-0000-0000-0000A61B0000}"/>
    <cellStyle name="Cálculo 8 3 4" xfId="6837" xr:uid="{00000000-0005-0000-0000-0000A71B0000}"/>
    <cellStyle name="Cálculo 8 3 5" xfId="6838" xr:uid="{00000000-0005-0000-0000-0000A81B0000}"/>
    <cellStyle name="Cálculo 8 3 6" xfId="6839" xr:uid="{00000000-0005-0000-0000-0000A91B0000}"/>
    <cellStyle name="Cálculo 8 4" xfId="6840" xr:uid="{00000000-0005-0000-0000-0000AA1B0000}"/>
    <cellStyle name="Cálculo 8 4 2" xfId="6841" xr:uid="{00000000-0005-0000-0000-0000AB1B0000}"/>
    <cellStyle name="Cálculo 8 4 2 2" xfId="6842" xr:uid="{00000000-0005-0000-0000-0000AC1B0000}"/>
    <cellStyle name="Cálculo 8 4 2 3" xfId="6843" xr:uid="{00000000-0005-0000-0000-0000AD1B0000}"/>
    <cellStyle name="Cálculo 8 4 3" xfId="6844" xr:uid="{00000000-0005-0000-0000-0000AE1B0000}"/>
    <cellStyle name="Cálculo 8 4 3 2" xfId="6845" xr:uid="{00000000-0005-0000-0000-0000AF1B0000}"/>
    <cellStyle name="Cálculo 8 4 3 3" xfId="6846" xr:uid="{00000000-0005-0000-0000-0000B01B0000}"/>
    <cellStyle name="Cálculo 8 4 4" xfId="6847" xr:uid="{00000000-0005-0000-0000-0000B11B0000}"/>
    <cellStyle name="Cálculo 8 4 5" xfId="6848" xr:uid="{00000000-0005-0000-0000-0000B21B0000}"/>
    <cellStyle name="Cálculo 8 4 6" xfId="6849" xr:uid="{00000000-0005-0000-0000-0000B31B0000}"/>
    <cellStyle name="Cálculo 8 5" xfId="6850" xr:uid="{00000000-0005-0000-0000-0000B41B0000}"/>
    <cellStyle name="Cálculo 8 5 2" xfId="6851" xr:uid="{00000000-0005-0000-0000-0000B51B0000}"/>
    <cellStyle name="Cálculo 8 5 2 2" xfId="6852" xr:uid="{00000000-0005-0000-0000-0000B61B0000}"/>
    <cellStyle name="Cálculo 8 5 2 3" xfId="6853" xr:uid="{00000000-0005-0000-0000-0000B71B0000}"/>
    <cellStyle name="Cálculo 8 5 3" xfId="6854" xr:uid="{00000000-0005-0000-0000-0000B81B0000}"/>
    <cellStyle name="Cálculo 8 5 3 2" xfId="6855" xr:uid="{00000000-0005-0000-0000-0000B91B0000}"/>
    <cellStyle name="Cálculo 8 5 3 3" xfId="6856" xr:uid="{00000000-0005-0000-0000-0000BA1B0000}"/>
    <cellStyle name="Cálculo 8 5 4" xfId="6857" xr:uid="{00000000-0005-0000-0000-0000BB1B0000}"/>
    <cellStyle name="Cálculo 8 5 5" xfId="6858" xr:uid="{00000000-0005-0000-0000-0000BC1B0000}"/>
    <cellStyle name="Cálculo 8 5 6" xfId="6859" xr:uid="{00000000-0005-0000-0000-0000BD1B0000}"/>
    <cellStyle name="Cálculo 8 6" xfId="6860" xr:uid="{00000000-0005-0000-0000-0000BE1B0000}"/>
    <cellStyle name="Cálculo 8 6 2" xfId="6861" xr:uid="{00000000-0005-0000-0000-0000BF1B0000}"/>
    <cellStyle name="Cálculo 8 6 2 2" xfId="6862" xr:uid="{00000000-0005-0000-0000-0000C01B0000}"/>
    <cellStyle name="Cálculo 8 6 2 3" xfId="6863" xr:uid="{00000000-0005-0000-0000-0000C11B0000}"/>
    <cellStyle name="Cálculo 8 6 3" xfId="6864" xr:uid="{00000000-0005-0000-0000-0000C21B0000}"/>
    <cellStyle name="Cálculo 8 6 3 2" xfId="6865" xr:uid="{00000000-0005-0000-0000-0000C31B0000}"/>
    <cellStyle name="Cálculo 8 6 3 3" xfId="6866" xr:uid="{00000000-0005-0000-0000-0000C41B0000}"/>
    <cellStyle name="Cálculo 8 6 4" xfId="6867" xr:uid="{00000000-0005-0000-0000-0000C51B0000}"/>
    <cellStyle name="Cálculo 8 6 5" xfId="6868" xr:uid="{00000000-0005-0000-0000-0000C61B0000}"/>
    <cellStyle name="Cálculo 8 6 6" xfId="6869" xr:uid="{00000000-0005-0000-0000-0000C71B0000}"/>
    <cellStyle name="Cálculo 8 7" xfId="6870" xr:uid="{00000000-0005-0000-0000-0000C81B0000}"/>
    <cellStyle name="Cálculo 8 7 2" xfId="6871" xr:uid="{00000000-0005-0000-0000-0000C91B0000}"/>
    <cellStyle name="Cálculo 8 7 2 2" xfId="6872" xr:uid="{00000000-0005-0000-0000-0000CA1B0000}"/>
    <cellStyle name="Cálculo 8 7 2 3" xfId="6873" xr:uid="{00000000-0005-0000-0000-0000CB1B0000}"/>
    <cellStyle name="Cálculo 8 7 3" xfId="6874" xr:uid="{00000000-0005-0000-0000-0000CC1B0000}"/>
    <cellStyle name="Cálculo 8 7 3 2" xfId="6875" xr:uid="{00000000-0005-0000-0000-0000CD1B0000}"/>
    <cellStyle name="Cálculo 8 7 3 3" xfId="6876" xr:uid="{00000000-0005-0000-0000-0000CE1B0000}"/>
    <cellStyle name="Cálculo 8 7 4" xfId="6877" xr:uid="{00000000-0005-0000-0000-0000CF1B0000}"/>
    <cellStyle name="Cálculo 8 7 5" xfId="6878" xr:uid="{00000000-0005-0000-0000-0000D01B0000}"/>
    <cellStyle name="Cálculo 8 7 6" xfId="6879" xr:uid="{00000000-0005-0000-0000-0000D11B0000}"/>
    <cellStyle name="Cálculo 8 8" xfId="6880" xr:uid="{00000000-0005-0000-0000-0000D21B0000}"/>
    <cellStyle name="Cálculo 8 8 2" xfId="6881" xr:uid="{00000000-0005-0000-0000-0000D31B0000}"/>
    <cellStyle name="Cálculo 8 8 2 2" xfId="6882" xr:uid="{00000000-0005-0000-0000-0000D41B0000}"/>
    <cellStyle name="Cálculo 8 8 2 3" xfId="6883" xr:uid="{00000000-0005-0000-0000-0000D51B0000}"/>
    <cellStyle name="Cálculo 8 8 3" xfId="6884" xr:uid="{00000000-0005-0000-0000-0000D61B0000}"/>
    <cellStyle name="Cálculo 8 8 3 2" xfId="6885" xr:uid="{00000000-0005-0000-0000-0000D71B0000}"/>
    <cellStyle name="Cálculo 8 8 3 3" xfId="6886" xr:uid="{00000000-0005-0000-0000-0000D81B0000}"/>
    <cellStyle name="Cálculo 8 8 4" xfId="6887" xr:uid="{00000000-0005-0000-0000-0000D91B0000}"/>
    <cellStyle name="Cálculo 8 8 5" xfId="6888" xr:uid="{00000000-0005-0000-0000-0000DA1B0000}"/>
    <cellStyle name="Cálculo 8 8 6" xfId="6889" xr:uid="{00000000-0005-0000-0000-0000DB1B0000}"/>
    <cellStyle name="Cálculo 8 9" xfId="6890" xr:uid="{00000000-0005-0000-0000-0000DC1B0000}"/>
    <cellStyle name="Cálculo 8 9 2" xfId="6891" xr:uid="{00000000-0005-0000-0000-0000DD1B0000}"/>
    <cellStyle name="Cálculo 8 9 2 2" xfId="6892" xr:uid="{00000000-0005-0000-0000-0000DE1B0000}"/>
    <cellStyle name="Cálculo 8 9 2 3" xfId="6893" xr:uid="{00000000-0005-0000-0000-0000DF1B0000}"/>
    <cellStyle name="Cálculo 8 9 3" xfId="6894" xr:uid="{00000000-0005-0000-0000-0000E01B0000}"/>
    <cellStyle name="Cálculo 8 9 3 2" xfId="6895" xr:uid="{00000000-0005-0000-0000-0000E11B0000}"/>
    <cellStyle name="Cálculo 8 9 3 3" xfId="6896" xr:uid="{00000000-0005-0000-0000-0000E21B0000}"/>
    <cellStyle name="Cálculo 8 9 4" xfId="6897" xr:uid="{00000000-0005-0000-0000-0000E31B0000}"/>
    <cellStyle name="Cálculo 8 9 5" xfId="6898" xr:uid="{00000000-0005-0000-0000-0000E41B0000}"/>
    <cellStyle name="Cálculo 8 9 6" xfId="6899" xr:uid="{00000000-0005-0000-0000-0000E51B0000}"/>
    <cellStyle name="Cálculo 8_5.Weekly" xfId="6900" xr:uid="{00000000-0005-0000-0000-0000E61B0000}"/>
    <cellStyle name="Cálculo 9" xfId="6901" xr:uid="{00000000-0005-0000-0000-0000E71B0000}"/>
    <cellStyle name="Cálculo 9 10" xfId="6902" xr:uid="{00000000-0005-0000-0000-0000E81B0000}"/>
    <cellStyle name="Cálculo 9 10 2" xfId="6903" xr:uid="{00000000-0005-0000-0000-0000E91B0000}"/>
    <cellStyle name="Cálculo 9 10 2 2" xfId="6904" xr:uid="{00000000-0005-0000-0000-0000EA1B0000}"/>
    <cellStyle name="Cálculo 9 10 2 3" xfId="6905" xr:uid="{00000000-0005-0000-0000-0000EB1B0000}"/>
    <cellStyle name="Cálculo 9 10 3" xfId="6906" xr:uid="{00000000-0005-0000-0000-0000EC1B0000}"/>
    <cellStyle name="Cálculo 9 10 3 2" xfId="6907" xr:uid="{00000000-0005-0000-0000-0000ED1B0000}"/>
    <cellStyle name="Cálculo 9 10 3 3" xfId="6908" xr:uid="{00000000-0005-0000-0000-0000EE1B0000}"/>
    <cellStyle name="Cálculo 9 10 4" xfId="6909" xr:uid="{00000000-0005-0000-0000-0000EF1B0000}"/>
    <cellStyle name="Cálculo 9 10 5" xfId="6910" xr:uid="{00000000-0005-0000-0000-0000F01B0000}"/>
    <cellStyle name="Cálculo 9 10 6" xfId="6911" xr:uid="{00000000-0005-0000-0000-0000F11B0000}"/>
    <cellStyle name="Cálculo 9 11" xfId="6912" xr:uid="{00000000-0005-0000-0000-0000F21B0000}"/>
    <cellStyle name="Cálculo 9 11 2" xfId="6913" xr:uid="{00000000-0005-0000-0000-0000F31B0000}"/>
    <cellStyle name="Cálculo 9 11 2 2" xfId="6914" xr:uid="{00000000-0005-0000-0000-0000F41B0000}"/>
    <cellStyle name="Cálculo 9 11 2 3" xfId="6915" xr:uid="{00000000-0005-0000-0000-0000F51B0000}"/>
    <cellStyle name="Cálculo 9 11 3" xfId="6916" xr:uid="{00000000-0005-0000-0000-0000F61B0000}"/>
    <cellStyle name="Cálculo 9 11 3 2" xfId="6917" xr:uid="{00000000-0005-0000-0000-0000F71B0000}"/>
    <cellStyle name="Cálculo 9 11 3 3" xfId="6918" xr:uid="{00000000-0005-0000-0000-0000F81B0000}"/>
    <cellStyle name="Cálculo 9 11 4" xfId="6919" xr:uid="{00000000-0005-0000-0000-0000F91B0000}"/>
    <cellStyle name="Cálculo 9 11 5" xfId="6920" xr:uid="{00000000-0005-0000-0000-0000FA1B0000}"/>
    <cellStyle name="Cálculo 9 11 6" xfId="6921" xr:uid="{00000000-0005-0000-0000-0000FB1B0000}"/>
    <cellStyle name="Cálculo 9 12" xfId="6922" xr:uid="{00000000-0005-0000-0000-0000FC1B0000}"/>
    <cellStyle name="Cálculo 9 12 2" xfId="6923" xr:uid="{00000000-0005-0000-0000-0000FD1B0000}"/>
    <cellStyle name="Cálculo 9 12 3" xfId="6924" xr:uid="{00000000-0005-0000-0000-0000FE1B0000}"/>
    <cellStyle name="Cálculo 9 13" xfId="6925" xr:uid="{00000000-0005-0000-0000-0000FF1B0000}"/>
    <cellStyle name="Cálculo 9 13 2" xfId="6926" xr:uid="{00000000-0005-0000-0000-0000001C0000}"/>
    <cellStyle name="Cálculo 9 13 3" xfId="6927" xr:uid="{00000000-0005-0000-0000-0000011C0000}"/>
    <cellStyle name="Cálculo 9 14" xfId="6928" xr:uid="{00000000-0005-0000-0000-0000021C0000}"/>
    <cellStyle name="Cálculo 9 15" xfId="6929" xr:uid="{00000000-0005-0000-0000-0000031C0000}"/>
    <cellStyle name="Cálculo 9 16" xfId="6930" xr:uid="{00000000-0005-0000-0000-0000041C0000}"/>
    <cellStyle name="Cálculo 9 17" xfId="6931" xr:uid="{00000000-0005-0000-0000-0000051C0000}"/>
    <cellStyle name="Cálculo 9 2" xfId="6932" xr:uid="{00000000-0005-0000-0000-0000061C0000}"/>
    <cellStyle name="Cálculo 9 2 10" xfId="6933" xr:uid="{00000000-0005-0000-0000-0000071C0000}"/>
    <cellStyle name="Cálculo 9 2 10 2" xfId="6934" xr:uid="{00000000-0005-0000-0000-0000081C0000}"/>
    <cellStyle name="Cálculo 9 2 10 2 2" xfId="6935" xr:uid="{00000000-0005-0000-0000-0000091C0000}"/>
    <cellStyle name="Cálculo 9 2 10 2 3" xfId="6936" xr:uid="{00000000-0005-0000-0000-00000A1C0000}"/>
    <cellStyle name="Cálculo 9 2 10 3" xfId="6937" xr:uid="{00000000-0005-0000-0000-00000B1C0000}"/>
    <cellStyle name="Cálculo 9 2 10 3 2" xfId="6938" xr:uid="{00000000-0005-0000-0000-00000C1C0000}"/>
    <cellStyle name="Cálculo 9 2 10 3 3" xfId="6939" xr:uid="{00000000-0005-0000-0000-00000D1C0000}"/>
    <cellStyle name="Cálculo 9 2 10 4" xfId="6940" xr:uid="{00000000-0005-0000-0000-00000E1C0000}"/>
    <cellStyle name="Cálculo 9 2 10 5" xfId="6941" xr:uid="{00000000-0005-0000-0000-00000F1C0000}"/>
    <cellStyle name="Cálculo 9 2 10 6" xfId="6942" xr:uid="{00000000-0005-0000-0000-0000101C0000}"/>
    <cellStyle name="Cálculo 9 2 11" xfId="6943" xr:uid="{00000000-0005-0000-0000-0000111C0000}"/>
    <cellStyle name="Cálculo 9 2 11 2" xfId="6944" xr:uid="{00000000-0005-0000-0000-0000121C0000}"/>
    <cellStyle name="Cálculo 9 2 11 3" xfId="6945" xr:uid="{00000000-0005-0000-0000-0000131C0000}"/>
    <cellStyle name="Cálculo 9 2 12" xfId="6946" xr:uid="{00000000-0005-0000-0000-0000141C0000}"/>
    <cellStyle name="Cálculo 9 2 12 2" xfId="6947" xr:uid="{00000000-0005-0000-0000-0000151C0000}"/>
    <cellStyle name="Cálculo 9 2 12 3" xfId="6948" xr:uid="{00000000-0005-0000-0000-0000161C0000}"/>
    <cellStyle name="Cálculo 9 2 13" xfId="6949" xr:uid="{00000000-0005-0000-0000-0000171C0000}"/>
    <cellStyle name="Cálculo 9 2 14" xfId="6950" xr:uid="{00000000-0005-0000-0000-0000181C0000}"/>
    <cellStyle name="Cálculo 9 2 15" xfId="6951" xr:uid="{00000000-0005-0000-0000-0000191C0000}"/>
    <cellStyle name="Cálculo 9 2 2" xfId="6952" xr:uid="{00000000-0005-0000-0000-00001A1C0000}"/>
    <cellStyle name="Cálculo 9 2 2 2" xfId="6953" xr:uid="{00000000-0005-0000-0000-00001B1C0000}"/>
    <cellStyle name="Cálculo 9 2 2 2 2" xfId="6954" xr:uid="{00000000-0005-0000-0000-00001C1C0000}"/>
    <cellStyle name="Cálculo 9 2 2 2 3" xfId="6955" xr:uid="{00000000-0005-0000-0000-00001D1C0000}"/>
    <cellStyle name="Cálculo 9 2 2 3" xfId="6956" xr:uid="{00000000-0005-0000-0000-00001E1C0000}"/>
    <cellStyle name="Cálculo 9 2 2 3 2" xfId="6957" xr:uid="{00000000-0005-0000-0000-00001F1C0000}"/>
    <cellStyle name="Cálculo 9 2 2 3 3" xfId="6958" xr:uid="{00000000-0005-0000-0000-0000201C0000}"/>
    <cellStyle name="Cálculo 9 2 2 4" xfId="6959" xr:uid="{00000000-0005-0000-0000-0000211C0000}"/>
    <cellStyle name="Cálculo 9 2 2 5" xfId="6960" xr:uid="{00000000-0005-0000-0000-0000221C0000}"/>
    <cellStyle name="Cálculo 9 2 2 6" xfId="6961" xr:uid="{00000000-0005-0000-0000-0000231C0000}"/>
    <cellStyle name="Cálculo 9 2 3" xfId="6962" xr:uid="{00000000-0005-0000-0000-0000241C0000}"/>
    <cellStyle name="Cálculo 9 2 3 2" xfId="6963" xr:uid="{00000000-0005-0000-0000-0000251C0000}"/>
    <cellStyle name="Cálculo 9 2 3 2 2" xfId="6964" xr:uid="{00000000-0005-0000-0000-0000261C0000}"/>
    <cellStyle name="Cálculo 9 2 3 2 3" xfId="6965" xr:uid="{00000000-0005-0000-0000-0000271C0000}"/>
    <cellStyle name="Cálculo 9 2 3 3" xfId="6966" xr:uid="{00000000-0005-0000-0000-0000281C0000}"/>
    <cellStyle name="Cálculo 9 2 3 3 2" xfId="6967" xr:uid="{00000000-0005-0000-0000-0000291C0000}"/>
    <cellStyle name="Cálculo 9 2 3 3 3" xfId="6968" xr:uid="{00000000-0005-0000-0000-00002A1C0000}"/>
    <cellStyle name="Cálculo 9 2 3 4" xfId="6969" xr:uid="{00000000-0005-0000-0000-00002B1C0000}"/>
    <cellStyle name="Cálculo 9 2 3 5" xfId="6970" xr:uid="{00000000-0005-0000-0000-00002C1C0000}"/>
    <cellStyle name="Cálculo 9 2 3 6" xfId="6971" xr:uid="{00000000-0005-0000-0000-00002D1C0000}"/>
    <cellStyle name="Cálculo 9 2 4" xfId="6972" xr:uid="{00000000-0005-0000-0000-00002E1C0000}"/>
    <cellStyle name="Cálculo 9 2 4 2" xfId="6973" xr:uid="{00000000-0005-0000-0000-00002F1C0000}"/>
    <cellStyle name="Cálculo 9 2 4 2 2" xfId="6974" xr:uid="{00000000-0005-0000-0000-0000301C0000}"/>
    <cellStyle name="Cálculo 9 2 4 2 3" xfId="6975" xr:uid="{00000000-0005-0000-0000-0000311C0000}"/>
    <cellStyle name="Cálculo 9 2 4 3" xfId="6976" xr:uid="{00000000-0005-0000-0000-0000321C0000}"/>
    <cellStyle name="Cálculo 9 2 4 3 2" xfId="6977" xr:uid="{00000000-0005-0000-0000-0000331C0000}"/>
    <cellStyle name="Cálculo 9 2 4 3 3" xfId="6978" xr:uid="{00000000-0005-0000-0000-0000341C0000}"/>
    <cellStyle name="Cálculo 9 2 4 4" xfId="6979" xr:uid="{00000000-0005-0000-0000-0000351C0000}"/>
    <cellStyle name="Cálculo 9 2 4 5" xfId="6980" xr:uid="{00000000-0005-0000-0000-0000361C0000}"/>
    <cellStyle name="Cálculo 9 2 4 6" xfId="6981" xr:uid="{00000000-0005-0000-0000-0000371C0000}"/>
    <cellStyle name="Cálculo 9 2 5" xfId="6982" xr:uid="{00000000-0005-0000-0000-0000381C0000}"/>
    <cellStyle name="Cálculo 9 2 5 2" xfId="6983" xr:uid="{00000000-0005-0000-0000-0000391C0000}"/>
    <cellStyle name="Cálculo 9 2 5 2 2" xfId="6984" xr:uid="{00000000-0005-0000-0000-00003A1C0000}"/>
    <cellStyle name="Cálculo 9 2 5 2 3" xfId="6985" xr:uid="{00000000-0005-0000-0000-00003B1C0000}"/>
    <cellStyle name="Cálculo 9 2 5 3" xfId="6986" xr:uid="{00000000-0005-0000-0000-00003C1C0000}"/>
    <cellStyle name="Cálculo 9 2 5 3 2" xfId="6987" xr:uid="{00000000-0005-0000-0000-00003D1C0000}"/>
    <cellStyle name="Cálculo 9 2 5 3 3" xfId="6988" xr:uid="{00000000-0005-0000-0000-00003E1C0000}"/>
    <cellStyle name="Cálculo 9 2 5 4" xfId="6989" xr:uid="{00000000-0005-0000-0000-00003F1C0000}"/>
    <cellStyle name="Cálculo 9 2 5 5" xfId="6990" xr:uid="{00000000-0005-0000-0000-0000401C0000}"/>
    <cellStyle name="Cálculo 9 2 5 6" xfId="6991" xr:uid="{00000000-0005-0000-0000-0000411C0000}"/>
    <cellStyle name="Cálculo 9 2 6" xfId="6992" xr:uid="{00000000-0005-0000-0000-0000421C0000}"/>
    <cellStyle name="Cálculo 9 2 6 2" xfId="6993" xr:uid="{00000000-0005-0000-0000-0000431C0000}"/>
    <cellStyle name="Cálculo 9 2 6 2 2" xfId="6994" xr:uid="{00000000-0005-0000-0000-0000441C0000}"/>
    <cellStyle name="Cálculo 9 2 6 2 3" xfId="6995" xr:uid="{00000000-0005-0000-0000-0000451C0000}"/>
    <cellStyle name="Cálculo 9 2 6 3" xfId="6996" xr:uid="{00000000-0005-0000-0000-0000461C0000}"/>
    <cellStyle name="Cálculo 9 2 6 3 2" xfId="6997" xr:uid="{00000000-0005-0000-0000-0000471C0000}"/>
    <cellStyle name="Cálculo 9 2 6 3 3" xfId="6998" xr:uid="{00000000-0005-0000-0000-0000481C0000}"/>
    <cellStyle name="Cálculo 9 2 6 4" xfId="6999" xr:uid="{00000000-0005-0000-0000-0000491C0000}"/>
    <cellStyle name="Cálculo 9 2 6 5" xfId="7000" xr:uid="{00000000-0005-0000-0000-00004A1C0000}"/>
    <cellStyle name="Cálculo 9 2 6 6" xfId="7001" xr:uid="{00000000-0005-0000-0000-00004B1C0000}"/>
    <cellStyle name="Cálculo 9 2 7" xfId="7002" xr:uid="{00000000-0005-0000-0000-00004C1C0000}"/>
    <cellStyle name="Cálculo 9 2 7 2" xfId="7003" xr:uid="{00000000-0005-0000-0000-00004D1C0000}"/>
    <cellStyle name="Cálculo 9 2 7 2 2" xfId="7004" xr:uid="{00000000-0005-0000-0000-00004E1C0000}"/>
    <cellStyle name="Cálculo 9 2 7 2 3" xfId="7005" xr:uid="{00000000-0005-0000-0000-00004F1C0000}"/>
    <cellStyle name="Cálculo 9 2 7 3" xfId="7006" xr:uid="{00000000-0005-0000-0000-0000501C0000}"/>
    <cellStyle name="Cálculo 9 2 7 3 2" xfId="7007" xr:uid="{00000000-0005-0000-0000-0000511C0000}"/>
    <cellStyle name="Cálculo 9 2 7 3 3" xfId="7008" xr:uid="{00000000-0005-0000-0000-0000521C0000}"/>
    <cellStyle name="Cálculo 9 2 7 4" xfId="7009" xr:uid="{00000000-0005-0000-0000-0000531C0000}"/>
    <cellStyle name="Cálculo 9 2 7 5" xfId="7010" xr:uid="{00000000-0005-0000-0000-0000541C0000}"/>
    <cellStyle name="Cálculo 9 2 7 6" xfId="7011" xr:uid="{00000000-0005-0000-0000-0000551C0000}"/>
    <cellStyle name="Cálculo 9 2 8" xfId="7012" xr:uid="{00000000-0005-0000-0000-0000561C0000}"/>
    <cellStyle name="Cálculo 9 2 8 2" xfId="7013" xr:uid="{00000000-0005-0000-0000-0000571C0000}"/>
    <cellStyle name="Cálculo 9 2 8 2 2" xfId="7014" xr:uid="{00000000-0005-0000-0000-0000581C0000}"/>
    <cellStyle name="Cálculo 9 2 8 2 3" xfId="7015" xr:uid="{00000000-0005-0000-0000-0000591C0000}"/>
    <cellStyle name="Cálculo 9 2 8 3" xfId="7016" xr:uid="{00000000-0005-0000-0000-00005A1C0000}"/>
    <cellStyle name="Cálculo 9 2 8 3 2" xfId="7017" xr:uid="{00000000-0005-0000-0000-00005B1C0000}"/>
    <cellStyle name="Cálculo 9 2 8 3 3" xfId="7018" xr:uid="{00000000-0005-0000-0000-00005C1C0000}"/>
    <cellStyle name="Cálculo 9 2 8 4" xfId="7019" xr:uid="{00000000-0005-0000-0000-00005D1C0000}"/>
    <cellStyle name="Cálculo 9 2 8 5" xfId="7020" xr:uid="{00000000-0005-0000-0000-00005E1C0000}"/>
    <cellStyle name="Cálculo 9 2 8 6" xfId="7021" xr:uid="{00000000-0005-0000-0000-00005F1C0000}"/>
    <cellStyle name="Cálculo 9 2 9" xfId="7022" xr:uid="{00000000-0005-0000-0000-0000601C0000}"/>
    <cellStyle name="Cálculo 9 2 9 2" xfId="7023" xr:uid="{00000000-0005-0000-0000-0000611C0000}"/>
    <cellStyle name="Cálculo 9 2 9 2 2" xfId="7024" xr:uid="{00000000-0005-0000-0000-0000621C0000}"/>
    <cellStyle name="Cálculo 9 2 9 2 3" xfId="7025" xr:uid="{00000000-0005-0000-0000-0000631C0000}"/>
    <cellStyle name="Cálculo 9 2 9 3" xfId="7026" xr:uid="{00000000-0005-0000-0000-0000641C0000}"/>
    <cellStyle name="Cálculo 9 2 9 3 2" xfId="7027" xr:uid="{00000000-0005-0000-0000-0000651C0000}"/>
    <cellStyle name="Cálculo 9 2 9 3 3" xfId="7028" xr:uid="{00000000-0005-0000-0000-0000661C0000}"/>
    <cellStyle name="Cálculo 9 2 9 4" xfId="7029" xr:uid="{00000000-0005-0000-0000-0000671C0000}"/>
    <cellStyle name="Cálculo 9 2 9 5" xfId="7030" xr:uid="{00000000-0005-0000-0000-0000681C0000}"/>
    <cellStyle name="Cálculo 9 2 9 6" xfId="7031" xr:uid="{00000000-0005-0000-0000-0000691C0000}"/>
    <cellStyle name="Cálculo 9 2_5.Weekly" xfId="7032" xr:uid="{00000000-0005-0000-0000-00006A1C0000}"/>
    <cellStyle name="Cálculo 9 3" xfId="7033" xr:uid="{00000000-0005-0000-0000-00006B1C0000}"/>
    <cellStyle name="Cálculo 9 3 2" xfId="7034" xr:uid="{00000000-0005-0000-0000-00006C1C0000}"/>
    <cellStyle name="Cálculo 9 3 2 2" xfId="7035" xr:uid="{00000000-0005-0000-0000-00006D1C0000}"/>
    <cellStyle name="Cálculo 9 3 2 3" xfId="7036" xr:uid="{00000000-0005-0000-0000-00006E1C0000}"/>
    <cellStyle name="Cálculo 9 3 3" xfId="7037" xr:uid="{00000000-0005-0000-0000-00006F1C0000}"/>
    <cellStyle name="Cálculo 9 3 3 2" xfId="7038" xr:uid="{00000000-0005-0000-0000-0000701C0000}"/>
    <cellStyle name="Cálculo 9 3 3 3" xfId="7039" xr:uid="{00000000-0005-0000-0000-0000711C0000}"/>
    <cellStyle name="Cálculo 9 3 4" xfId="7040" xr:uid="{00000000-0005-0000-0000-0000721C0000}"/>
    <cellStyle name="Cálculo 9 3 5" xfId="7041" xr:uid="{00000000-0005-0000-0000-0000731C0000}"/>
    <cellStyle name="Cálculo 9 3 6" xfId="7042" xr:uid="{00000000-0005-0000-0000-0000741C0000}"/>
    <cellStyle name="Cálculo 9 4" xfId="7043" xr:uid="{00000000-0005-0000-0000-0000751C0000}"/>
    <cellStyle name="Cálculo 9 4 2" xfId="7044" xr:uid="{00000000-0005-0000-0000-0000761C0000}"/>
    <cellStyle name="Cálculo 9 4 2 2" xfId="7045" xr:uid="{00000000-0005-0000-0000-0000771C0000}"/>
    <cellStyle name="Cálculo 9 4 2 3" xfId="7046" xr:uid="{00000000-0005-0000-0000-0000781C0000}"/>
    <cellStyle name="Cálculo 9 4 3" xfId="7047" xr:uid="{00000000-0005-0000-0000-0000791C0000}"/>
    <cellStyle name="Cálculo 9 4 3 2" xfId="7048" xr:uid="{00000000-0005-0000-0000-00007A1C0000}"/>
    <cellStyle name="Cálculo 9 4 3 3" xfId="7049" xr:uid="{00000000-0005-0000-0000-00007B1C0000}"/>
    <cellStyle name="Cálculo 9 4 4" xfId="7050" xr:uid="{00000000-0005-0000-0000-00007C1C0000}"/>
    <cellStyle name="Cálculo 9 4 5" xfId="7051" xr:uid="{00000000-0005-0000-0000-00007D1C0000}"/>
    <cellStyle name="Cálculo 9 4 6" xfId="7052" xr:uid="{00000000-0005-0000-0000-00007E1C0000}"/>
    <cellStyle name="Cálculo 9 5" xfId="7053" xr:uid="{00000000-0005-0000-0000-00007F1C0000}"/>
    <cellStyle name="Cálculo 9 5 2" xfId="7054" xr:uid="{00000000-0005-0000-0000-0000801C0000}"/>
    <cellStyle name="Cálculo 9 5 2 2" xfId="7055" xr:uid="{00000000-0005-0000-0000-0000811C0000}"/>
    <cellStyle name="Cálculo 9 5 2 3" xfId="7056" xr:uid="{00000000-0005-0000-0000-0000821C0000}"/>
    <cellStyle name="Cálculo 9 5 3" xfId="7057" xr:uid="{00000000-0005-0000-0000-0000831C0000}"/>
    <cellStyle name="Cálculo 9 5 3 2" xfId="7058" xr:uid="{00000000-0005-0000-0000-0000841C0000}"/>
    <cellStyle name="Cálculo 9 5 3 3" xfId="7059" xr:uid="{00000000-0005-0000-0000-0000851C0000}"/>
    <cellStyle name="Cálculo 9 5 4" xfId="7060" xr:uid="{00000000-0005-0000-0000-0000861C0000}"/>
    <cellStyle name="Cálculo 9 5 5" xfId="7061" xr:uid="{00000000-0005-0000-0000-0000871C0000}"/>
    <cellStyle name="Cálculo 9 5 6" xfId="7062" xr:uid="{00000000-0005-0000-0000-0000881C0000}"/>
    <cellStyle name="Cálculo 9 6" xfId="7063" xr:uid="{00000000-0005-0000-0000-0000891C0000}"/>
    <cellStyle name="Cálculo 9 6 2" xfId="7064" xr:uid="{00000000-0005-0000-0000-00008A1C0000}"/>
    <cellStyle name="Cálculo 9 6 2 2" xfId="7065" xr:uid="{00000000-0005-0000-0000-00008B1C0000}"/>
    <cellStyle name="Cálculo 9 6 2 3" xfId="7066" xr:uid="{00000000-0005-0000-0000-00008C1C0000}"/>
    <cellStyle name="Cálculo 9 6 3" xfId="7067" xr:uid="{00000000-0005-0000-0000-00008D1C0000}"/>
    <cellStyle name="Cálculo 9 6 3 2" xfId="7068" xr:uid="{00000000-0005-0000-0000-00008E1C0000}"/>
    <cellStyle name="Cálculo 9 6 3 3" xfId="7069" xr:uid="{00000000-0005-0000-0000-00008F1C0000}"/>
    <cellStyle name="Cálculo 9 6 4" xfId="7070" xr:uid="{00000000-0005-0000-0000-0000901C0000}"/>
    <cellStyle name="Cálculo 9 6 5" xfId="7071" xr:uid="{00000000-0005-0000-0000-0000911C0000}"/>
    <cellStyle name="Cálculo 9 6 6" xfId="7072" xr:uid="{00000000-0005-0000-0000-0000921C0000}"/>
    <cellStyle name="Cálculo 9 7" xfId="7073" xr:uid="{00000000-0005-0000-0000-0000931C0000}"/>
    <cellStyle name="Cálculo 9 7 2" xfId="7074" xr:uid="{00000000-0005-0000-0000-0000941C0000}"/>
    <cellStyle name="Cálculo 9 7 2 2" xfId="7075" xr:uid="{00000000-0005-0000-0000-0000951C0000}"/>
    <cellStyle name="Cálculo 9 7 2 3" xfId="7076" xr:uid="{00000000-0005-0000-0000-0000961C0000}"/>
    <cellStyle name="Cálculo 9 7 3" xfId="7077" xr:uid="{00000000-0005-0000-0000-0000971C0000}"/>
    <cellStyle name="Cálculo 9 7 3 2" xfId="7078" xr:uid="{00000000-0005-0000-0000-0000981C0000}"/>
    <cellStyle name="Cálculo 9 7 3 3" xfId="7079" xr:uid="{00000000-0005-0000-0000-0000991C0000}"/>
    <cellStyle name="Cálculo 9 7 4" xfId="7080" xr:uid="{00000000-0005-0000-0000-00009A1C0000}"/>
    <cellStyle name="Cálculo 9 7 5" xfId="7081" xr:uid="{00000000-0005-0000-0000-00009B1C0000}"/>
    <cellStyle name="Cálculo 9 7 6" xfId="7082" xr:uid="{00000000-0005-0000-0000-00009C1C0000}"/>
    <cellStyle name="Cálculo 9 8" xfId="7083" xr:uid="{00000000-0005-0000-0000-00009D1C0000}"/>
    <cellStyle name="Cálculo 9 8 2" xfId="7084" xr:uid="{00000000-0005-0000-0000-00009E1C0000}"/>
    <cellStyle name="Cálculo 9 8 2 2" xfId="7085" xr:uid="{00000000-0005-0000-0000-00009F1C0000}"/>
    <cellStyle name="Cálculo 9 8 2 3" xfId="7086" xr:uid="{00000000-0005-0000-0000-0000A01C0000}"/>
    <cellStyle name="Cálculo 9 8 3" xfId="7087" xr:uid="{00000000-0005-0000-0000-0000A11C0000}"/>
    <cellStyle name="Cálculo 9 8 3 2" xfId="7088" xr:uid="{00000000-0005-0000-0000-0000A21C0000}"/>
    <cellStyle name="Cálculo 9 8 3 3" xfId="7089" xr:uid="{00000000-0005-0000-0000-0000A31C0000}"/>
    <cellStyle name="Cálculo 9 8 4" xfId="7090" xr:uid="{00000000-0005-0000-0000-0000A41C0000}"/>
    <cellStyle name="Cálculo 9 8 5" xfId="7091" xr:uid="{00000000-0005-0000-0000-0000A51C0000}"/>
    <cellStyle name="Cálculo 9 8 6" xfId="7092" xr:uid="{00000000-0005-0000-0000-0000A61C0000}"/>
    <cellStyle name="Cálculo 9 9" xfId="7093" xr:uid="{00000000-0005-0000-0000-0000A71C0000}"/>
    <cellStyle name="Cálculo 9 9 2" xfId="7094" xr:uid="{00000000-0005-0000-0000-0000A81C0000}"/>
    <cellStyle name="Cálculo 9 9 2 2" xfId="7095" xr:uid="{00000000-0005-0000-0000-0000A91C0000}"/>
    <cellStyle name="Cálculo 9 9 2 3" xfId="7096" xr:uid="{00000000-0005-0000-0000-0000AA1C0000}"/>
    <cellStyle name="Cálculo 9 9 3" xfId="7097" xr:uid="{00000000-0005-0000-0000-0000AB1C0000}"/>
    <cellStyle name="Cálculo 9 9 3 2" xfId="7098" xr:uid="{00000000-0005-0000-0000-0000AC1C0000}"/>
    <cellStyle name="Cálculo 9 9 3 3" xfId="7099" xr:uid="{00000000-0005-0000-0000-0000AD1C0000}"/>
    <cellStyle name="Cálculo 9 9 4" xfId="7100" xr:uid="{00000000-0005-0000-0000-0000AE1C0000}"/>
    <cellStyle name="Cálculo 9 9 5" xfId="7101" xr:uid="{00000000-0005-0000-0000-0000AF1C0000}"/>
    <cellStyle name="Cálculo 9 9 6" xfId="7102" xr:uid="{00000000-0005-0000-0000-0000B01C0000}"/>
    <cellStyle name="Cálculo 9_5.Weekly" xfId="7103" xr:uid="{00000000-0005-0000-0000-0000B11C0000}"/>
    <cellStyle name="CalcWhite_Date" xfId="45543" xr:uid="{00000000-0005-0000-0000-0000B21C0000}"/>
    <cellStyle name="Callum" xfId="45544" xr:uid="{00000000-0005-0000-0000-0000B31C0000}"/>
    <cellStyle name="Cancel" xfId="7104" xr:uid="{00000000-0005-0000-0000-0000B41C0000}"/>
    <cellStyle name="čárky_App.9a" xfId="45545" xr:uid="{00000000-0005-0000-0000-0000B51C0000}"/>
    <cellStyle name="CashFlow" xfId="45546" xr:uid="{00000000-0005-0000-0000-0000B61C0000}"/>
    <cellStyle name="Celda de comprobación 10" xfId="7105" xr:uid="{00000000-0005-0000-0000-0000B71C0000}"/>
    <cellStyle name="Celda de comprobación 11" xfId="7106" xr:uid="{00000000-0005-0000-0000-0000B81C0000}"/>
    <cellStyle name="Celda de comprobación 12" xfId="7107" xr:uid="{00000000-0005-0000-0000-0000B91C0000}"/>
    <cellStyle name="Celda de comprobación 13" xfId="7108" xr:uid="{00000000-0005-0000-0000-0000BA1C0000}"/>
    <cellStyle name="Celda de comprobación 14" xfId="7109" xr:uid="{00000000-0005-0000-0000-0000BB1C0000}"/>
    <cellStyle name="Celda de comprobación 15" xfId="7110" xr:uid="{00000000-0005-0000-0000-0000BC1C0000}"/>
    <cellStyle name="Celda de comprobación 16" xfId="7111" xr:uid="{00000000-0005-0000-0000-0000BD1C0000}"/>
    <cellStyle name="Celda de comprobación 17" xfId="7112" xr:uid="{00000000-0005-0000-0000-0000BE1C0000}"/>
    <cellStyle name="Celda de comprobación 18" xfId="7113" xr:uid="{00000000-0005-0000-0000-0000BF1C0000}"/>
    <cellStyle name="Celda de comprobación 19" xfId="7114" xr:uid="{00000000-0005-0000-0000-0000C01C0000}"/>
    <cellStyle name="Celda de comprobación 2" xfId="7115" xr:uid="{00000000-0005-0000-0000-0000C11C0000}"/>
    <cellStyle name="Celda de comprobación 2 2" xfId="7116" xr:uid="{00000000-0005-0000-0000-0000C21C0000}"/>
    <cellStyle name="Celda de comprobación 2 2 2" xfId="7117" xr:uid="{00000000-0005-0000-0000-0000C31C0000}"/>
    <cellStyle name="Celda de comprobación 2 2 3" xfId="7118" xr:uid="{00000000-0005-0000-0000-0000C41C0000}"/>
    <cellStyle name="Celda de comprobación 2 2 4" xfId="7119" xr:uid="{00000000-0005-0000-0000-0000C51C0000}"/>
    <cellStyle name="Celda de comprobación 2 3" xfId="7120" xr:uid="{00000000-0005-0000-0000-0000C61C0000}"/>
    <cellStyle name="Celda de comprobación 2 4" xfId="7121" xr:uid="{00000000-0005-0000-0000-0000C71C0000}"/>
    <cellStyle name="Celda de comprobación 2 5" xfId="7122" xr:uid="{00000000-0005-0000-0000-0000C81C0000}"/>
    <cellStyle name="Celda de comprobación 2 6" xfId="7123" xr:uid="{00000000-0005-0000-0000-0000C91C0000}"/>
    <cellStyle name="Celda de comprobación 2 7" xfId="7124" xr:uid="{00000000-0005-0000-0000-0000CA1C0000}"/>
    <cellStyle name="Celda de comprobación 2 8" xfId="7125" xr:uid="{00000000-0005-0000-0000-0000CB1C0000}"/>
    <cellStyle name="Celda de comprobación 2_6.Avance Itemizado VCP-2 y 5" xfId="7126" xr:uid="{00000000-0005-0000-0000-0000CC1C0000}"/>
    <cellStyle name="Celda de comprobación 20" xfId="7127" xr:uid="{00000000-0005-0000-0000-0000CD1C0000}"/>
    <cellStyle name="Celda de comprobación 21" xfId="7128" xr:uid="{00000000-0005-0000-0000-0000CE1C0000}"/>
    <cellStyle name="Celda de comprobación 3" xfId="7129" xr:uid="{00000000-0005-0000-0000-0000CF1C0000}"/>
    <cellStyle name="Celda de comprobación 3 2" xfId="7130" xr:uid="{00000000-0005-0000-0000-0000D01C0000}"/>
    <cellStyle name="Celda de comprobación 3 3" xfId="7131" xr:uid="{00000000-0005-0000-0000-0000D11C0000}"/>
    <cellStyle name="Celda de comprobación 3 4" xfId="7132" xr:uid="{00000000-0005-0000-0000-0000D21C0000}"/>
    <cellStyle name="Celda de comprobación 3 5" xfId="7133" xr:uid="{00000000-0005-0000-0000-0000D31C0000}"/>
    <cellStyle name="Celda de comprobación 3_6.Avance Itemizado VCP-2 y 5" xfId="7134" xr:uid="{00000000-0005-0000-0000-0000D41C0000}"/>
    <cellStyle name="Celda de comprobación 4" xfId="7135" xr:uid="{00000000-0005-0000-0000-0000D51C0000}"/>
    <cellStyle name="Celda de comprobación 5" xfId="7136" xr:uid="{00000000-0005-0000-0000-0000D61C0000}"/>
    <cellStyle name="Celda de comprobación 6" xfId="7137" xr:uid="{00000000-0005-0000-0000-0000D71C0000}"/>
    <cellStyle name="Celda de comprobación 7" xfId="7138" xr:uid="{00000000-0005-0000-0000-0000D81C0000}"/>
    <cellStyle name="Celda de comprobación 8" xfId="7139" xr:uid="{00000000-0005-0000-0000-0000D91C0000}"/>
    <cellStyle name="Celda de comprobación 9" xfId="7140" xr:uid="{00000000-0005-0000-0000-0000DA1C0000}"/>
    <cellStyle name="Celda vinculada 10" xfId="7141" xr:uid="{00000000-0005-0000-0000-0000DB1C0000}"/>
    <cellStyle name="Celda vinculada 11" xfId="7142" xr:uid="{00000000-0005-0000-0000-0000DC1C0000}"/>
    <cellStyle name="Celda vinculada 12" xfId="7143" xr:uid="{00000000-0005-0000-0000-0000DD1C0000}"/>
    <cellStyle name="Celda vinculada 13" xfId="7144" xr:uid="{00000000-0005-0000-0000-0000DE1C0000}"/>
    <cellStyle name="Celda vinculada 14" xfId="7145" xr:uid="{00000000-0005-0000-0000-0000DF1C0000}"/>
    <cellStyle name="Celda vinculada 15" xfId="7146" xr:uid="{00000000-0005-0000-0000-0000E01C0000}"/>
    <cellStyle name="Celda vinculada 16" xfId="7147" xr:uid="{00000000-0005-0000-0000-0000E11C0000}"/>
    <cellStyle name="Celda vinculada 17" xfId="7148" xr:uid="{00000000-0005-0000-0000-0000E21C0000}"/>
    <cellStyle name="Celda vinculada 18" xfId="7149" xr:uid="{00000000-0005-0000-0000-0000E31C0000}"/>
    <cellStyle name="Celda vinculada 19" xfId="7150" xr:uid="{00000000-0005-0000-0000-0000E41C0000}"/>
    <cellStyle name="Celda vinculada 2" xfId="7151" xr:uid="{00000000-0005-0000-0000-0000E51C0000}"/>
    <cellStyle name="Celda vinculada 2 10" xfId="7152" xr:uid="{00000000-0005-0000-0000-0000E61C0000}"/>
    <cellStyle name="Celda vinculada 2 11" xfId="7153" xr:uid="{00000000-0005-0000-0000-0000E71C0000}"/>
    <cellStyle name="Celda vinculada 2 2" xfId="7154" xr:uid="{00000000-0005-0000-0000-0000E81C0000}"/>
    <cellStyle name="Celda vinculada 2 2 2" xfId="7155" xr:uid="{00000000-0005-0000-0000-0000E91C0000}"/>
    <cellStyle name="Celda vinculada 2 2 3" xfId="7156" xr:uid="{00000000-0005-0000-0000-0000EA1C0000}"/>
    <cellStyle name="Celda vinculada 2 2 4" xfId="7157" xr:uid="{00000000-0005-0000-0000-0000EB1C0000}"/>
    <cellStyle name="Celda vinculada 2 3" xfId="7158" xr:uid="{00000000-0005-0000-0000-0000EC1C0000}"/>
    <cellStyle name="Celda vinculada 2 4" xfId="7159" xr:uid="{00000000-0005-0000-0000-0000ED1C0000}"/>
    <cellStyle name="Celda vinculada 2 5" xfId="7160" xr:uid="{00000000-0005-0000-0000-0000EE1C0000}"/>
    <cellStyle name="Celda vinculada 2 6" xfId="7161" xr:uid="{00000000-0005-0000-0000-0000EF1C0000}"/>
    <cellStyle name="Celda vinculada 2 7" xfId="7162" xr:uid="{00000000-0005-0000-0000-0000F01C0000}"/>
    <cellStyle name="Celda vinculada 2 8" xfId="7163" xr:uid="{00000000-0005-0000-0000-0000F11C0000}"/>
    <cellStyle name="Celda vinculada 2 9" xfId="7164" xr:uid="{00000000-0005-0000-0000-0000F21C0000}"/>
    <cellStyle name="Celda vinculada 2_6.Avance Itemizado VCP-2 y 5" xfId="7165" xr:uid="{00000000-0005-0000-0000-0000F31C0000}"/>
    <cellStyle name="Celda vinculada 20" xfId="7166" xr:uid="{00000000-0005-0000-0000-0000F41C0000}"/>
    <cellStyle name="Celda vinculada 21" xfId="7167" xr:uid="{00000000-0005-0000-0000-0000F51C0000}"/>
    <cellStyle name="Celda vinculada 3" xfId="7168" xr:uid="{00000000-0005-0000-0000-0000F61C0000}"/>
    <cellStyle name="Celda vinculada 3 2" xfId="7169" xr:uid="{00000000-0005-0000-0000-0000F71C0000}"/>
    <cellStyle name="Celda vinculada 3 3" xfId="7170" xr:uid="{00000000-0005-0000-0000-0000F81C0000}"/>
    <cellStyle name="Celda vinculada 3 4" xfId="7171" xr:uid="{00000000-0005-0000-0000-0000F91C0000}"/>
    <cellStyle name="Celda vinculada 3 5" xfId="7172" xr:uid="{00000000-0005-0000-0000-0000FA1C0000}"/>
    <cellStyle name="Celda vinculada 3_6.Avance Itemizado VCP-2 y 5" xfId="7173" xr:uid="{00000000-0005-0000-0000-0000FB1C0000}"/>
    <cellStyle name="Celda vinculada 4" xfId="7174" xr:uid="{00000000-0005-0000-0000-0000FC1C0000}"/>
    <cellStyle name="Celda vinculada 5" xfId="7175" xr:uid="{00000000-0005-0000-0000-0000FD1C0000}"/>
    <cellStyle name="Celda vinculada 6" xfId="7176" xr:uid="{00000000-0005-0000-0000-0000FE1C0000}"/>
    <cellStyle name="Celda vinculada 7" xfId="7177" xr:uid="{00000000-0005-0000-0000-0000FF1C0000}"/>
    <cellStyle name="Celda vinculada 8" xfId="7178" xr:uid="{00000000-0005-0000-0000-0000001D0000}"/>
    <cellStyle name="Celda vinculada 9" xfId="7179" xr:uid="{00000000-0005-0000-0000-0000011D0000}"/>
    <cellStyle name="Célula de Verificação" xfId="45547" xr:uid="{00000000-0005-0000-0000-0000021D0000}"/>
    <cellStyle name="Célula Ligada" xfId="45548" xr:uid="{00000000-0005-0000-0000-0000031D0000}"/>
    <cellStyle name="Célula Vinculada" xfId="45549" xr:uid="{00000000-0005-0000-0000-0000041D0000}"/>
    <cellStyle name="CenterHeader1" xfId="7180" xr:uid="{00000000-0005-0000-0000-0000051D0000}"/>
    <cellStyle name="CenterHeader2" xfId="7181" xr:uid="{00000000-0005-0000-0000-0000061D0000}"/>
    <cellStyle name="Cents" xfId="45550" xr:uid="{00000000-0005-0000-0000-0000071D0000}"/>
    <cellStyle name="centsperlb" xfId="7182" xr:uid="{00000000-0005-0000-0000-0000081D0000}"/>
    <cellStyle name="centsperlb 10" xfId="7183" xr:uid="{00000000-0005-0000-0000-0000091D0000}"/>
    <cellStyle name="centsperlb 10 2" xfId="7184" xr:uid="{00000000-0005-0000-0000-00000A1D0000}"/>
    <cellStyle name="centsperlb 10 3" xfId="7185" xr:uid="{00000000-0005-0000-0000-00000B1D0000}"/>
    <cellStyle name="centsperlb 11" xfId="7186" xr:uid="{00000000-0005-0000-0000-00000C1D0000}"/>
    <cellStyle name="centsperlb 11 2" xfId="7187" xr:uid="{00000000-0005-0000-0000-00000D1D0000}"/>
    <cellStyle name="centsperlb 11 3" xfId="7188" xr:uid="{00000000-0005-0000-0000-00000E1D0000}"/>
    <cellStyle name="centsperlb 12" xfId="7189" xr:uid="{00000000-0005-0000-0000-00000F1D0000}"/>
    <cellStyle name="centsperlb 13" xfId="7190" xr:uid="{00000000-0005-0000-0000-0000101D0000}"/>
    <cellStyle name="centsperlb 14" xfId="7191" xr:uid="{00000000-0005-0000-0000-0000111D0000}"/>
    <cellStyle name="centsperlb 15" xfId="7192" xr:uid="{00000000-0005-0000-0000-0000121D0000}"/>
    <cellStyle name="centsperlb 2" xfId="7193" xr:uid="{00000000-0005-0000-0000-0000131D0000}"/>
    <cellStyle name="centsperlb 2 10" xfId="7194" xr:uid="{00000000-0005-0000-0000-0000141D0000}"/>
    <cellStyle name="centsperlb 2 2" xfId="7195" xr:uid="{00000000-0005-0000-0000-0000151D0000}"/>
    <cellStyle name="centsperlb 2 2 2" xfId="7196" xr:uid="{00000000-0005-0000-0000-0000161D0000}"/>
    <cellStyle name="centsperlb 2 2 3" xfId="7197" xr:uid="{00000000-0005-0000-0000-0000171D0000}"/>
    <cellStyle name="centsperlb 2 3" xfId="7198" xr:uid="{00000000-0005-0000-0000-0000181D0000}"/>
    <cellStyle name="centsperlb 2 3 2" xfId="7199" xr:uid="{00000000-0005-0000-0000-0000191D0000}"/>
    <cellStyle name="centsperlb 2 3 3" xfId="7200" xr:uid="{00000000-0005-0000-0000-00001A1D0000}"/>
    <cellStyle name="centsperlb 2 4" xfId="7201" xr:uid="{00000000-0005-0000-0000-00001B1D0000}"/>
    <cellStyle name="centsperlb 2 4 2" xfId="7202" xr:uid="{00000000-0005-0000-0000-00001C1D0000}"/>
    <cellStyle name="centsperlb 2 4 3" xfId="7203" xr:uid="{00000000-0005-0000-0000-00001D1D0000}"/>
    <cellStyle name="centsperlb 2 5" xfId="7204" xr:uid="{00000000-0005-0000-0000-00001E1D0000}"/>
    <cellStyle name="centsperlb 2 6" xfId="7205" xr:uid="{00000000-0005-0000-0000-00001F1D0000}"/>
    <cellStyle name="centsperlb 2 7" xfId="7206" xr:uid="{00000000-0005-0000-0000-0000201D0000}"/>
    <cellStyle name="centsperlb 2 8" xfId="7207" xr:uid="{00000000-0005-0000-0000-0000211D0000}"/>
    <cellStyle name="centsperlb 2 9" xfId="7208" xr:uid="{00000000-0005-0000-0000-0000221D0000}"/>
    <cellStyle name="centsperlb 3" xfId="7209" xr:uid="{00000000-0005-0000-0000-0000231D0000}"/>
    <cellStyle name="centsperlb 3 2" xfId="7210" xr:uid="{00000000-0005-0000-0000-0000241D0000}"/>
    <cellStyle name="centsperlb 3 3" xfId="7211" xr:uid="{00000000-0005-0000-0000-0000251D0000}"/>
    <cellStyle name="centsperlb 3 4" xfId="7212" xr:uid="{00000000-0005-0000-0000-0000261D0000}"/>
    <cellStyle name="centsperlb 3 5" xfId="7213" xr:uid="{00000000-0005-0000-0000-0000271D0000}"/>
    <cellStyle name="centsperlb 3 6" xfId="7214" xr:uid="{00000000-0005-0000-0000-0000281D0000}"/>
    <cellStyle name="centsperlb 3 7" xfId="7215" xr:uid="{00000000-0005-0000-0000-0000291D0000}"/>
    <cellStyle name="centsperlb 4" xfId="7216" xr:uid="{00000000-0005-0000-0000-00002A1D0000}"/>
    <cellStyle name="centsperlb 4 2" xfId="7217" xr:uid="{00000000-0005-0000-0000-00002B1D0000}"/>
    <cellStyle name="centsperlb 4 3" xfId="7218" xr:uid="{00000000-0005-0000-0000-00002C1D0000}"/>
    <cellStyle name="centsperlb 4 4" xfId="7219" xr:uid="{00000000-0005-0000-0000-00002D1D0000}"/>
    <cellStyle name="centsperlb 4 5" xfId="7220" xr:uid="{00000000-0005-0000-0000-00002E1D0000}"/>
    <cellStyle name="centsperlb 4 6" xfId="7221" xr:uid="{00000000-0005-0000-0000-00002F1D0000}"/>
    <cellStyle name="centsperlb 4 7" xfId="7222" xr:uid="{00000000-0005-0000-0000-0000301D0000}"/>
    <cellStyle name="centsperlb 5" xfId="7223" xr:uid="{00000000-0005-0000-0000-0000311D0000}"/>
    <cellStyle name="centsperlb 5 2" xfId="7224" xr:uid="{00000000-0005-0000-0000-0000321D0000}"/>
    <cellStyle name="centsperlb 5 3" xfId="7225" xr:uid="{00000000-0005-0000-0000-0000331D0000}"/>
    <cellStyle name="centsperlb 5 4" xfId="7226" xr:uid="{00000000-0005-0000-0000-0000341D0000}"/>
    <cellStyle name="centsperlb 5 5" xfId="7227" xr:uid="{00000000-0005-0000-0000-0000351D0000}"/>
    <cellStyle name="centsperlb 5 6" xfId="7228" xr:uid="{00000000-0005-0000-0000-0000361D0000}"/>
    <cellStyle name="centsperlb 5 7" xfId="7229" xr:uid="{00000000-0005-0000-0000-0000371D0000}"/>
    <cellStyle name="centsperlb 6" xfId="7230" xr:uid="{00000000-0005-0000-0000-0000381D0000}"/>
    <cellStyle name="centsperlb 6 2" xfId="7231" xr:uid="{00000000-0005-0000-0000-0000391D0000}"/>
    <cellStyle name="centsperlb 6 3" xfId="7232" xr:uid="{00000000-0005-0000-0000-00003A1D0000}"/>
    <cellStyle name="centsperlb 6 4" xfId="7233" xr:uid="{00000000-0005-0000-0000-00003B1D0000}"/>
    <cellStyle name="centsperlb 6 5" xfId="7234" xr:uid="{00000000-0005-0000-0000-00003C1D0000}"/>
    <cellStyle name="centsperlb 6 6" xfId="7235" xr:uid="{00000000-0005-0000-0000-00003D1D0000}"/>
    <cellStyle name="centsperlb 6 7" xfId="7236" xr:uid="{00000000-0005-0000-0000-00003E1D0000}"/>
    <cellStyle name="centsperlb 7" xfId="7237" xr:uid="{00000000-0005-0000-0000-00003F1D0000}"/>
    <cellStyle name="centsperlb 7 2" xfId="7238" xr:uid="{00000000-0005-0000-0000-0000401D0000}"/>
    <cellStyle name="centsperlb 7 3" xfId="7239" xr:uid="{00000000-0005-0000-0000-0000411D0000}"/>
    <cellStyle name="centsperlb 7 4" xfId="7240" xr:uid="{00000000-0005-0000-0000-0000421D0000}"/>
    <cellStyle name="centsperlb 7 5" xfId="7241" xr:uid="{00000000-0005-0000-0000-0000431D0000}"/>
    <cellStyle name="centsperlb 7 6" xfId="7242" xr:uid="{00000000-0005-0000-0000-0000441D0000}"/>
    <cellStyle name="centsperlb 7 7" xfId="7243" xr:uid="{00000000-0005-0000-0000-0000451D0000}"/>
    <cellStyle name="centsperlb 8" xfId="7244" xr:uid="{00000000-0005-0000-0000-0000461D0000}"/>
    <cellStyle name="centsperlb 8 2" xfId="7245" xr:uid="{00000000-0005-0000-0000-0000471D0000}"/>
    <cellStyle name="centsperlb 8 3" xfId="7246" xr:uid="{00000000-0005-0000-0000-0000481D0000}"/>
    <cellStyle name="centsperlb 8 4" xfId="7247" xr:uid="{00000000-0005-0000-0000-0000491D0000}"/>
    <cellStyle name="centsperlb 8 5" xfId="7248" xr:uid="{00000000-0005-0000-0000-00004A1D0000}"/>
    <cellStyle name="centsperlb 8 6" xfId="7249" xr:uid="{00000000-0005-0000-0000-00004B1D0000}"/>
    <cellStyle name="centsperlb 8 7" xfId="7250" xr:uid="{00000000-0005-0000-0000-00004C1D0000}"/>
    <cellStyle name="centsperlb 9" xfId="7251" xr:uid="{00000000-0005-0000-0000-00004D1D0000}"/>
    <cellStyle name="centsperlb 9 2" xfId="7252" xr:uid="{00000000-0005-0000-0000-00004E1D0000}"/>
    <cellStyle name="centsperlb 9 3" xfId="7253" xr:uid="{00000000-0005-0000-0000-00004F1D0000}"/>
    <cellStyle name="centsperlb_5.Weekly" xfId="7254" xr:uid="{00000000-0005-0000-0000-0000501D0000}"/>
    <cellStyle name="CHANGE" xfId="45551" xr:uid="{00000000-0005-0000-0000-0000511D0000}"/>
    <cellStyle name="char" xfId="45552" xr:uid="{00000000-0005-0000-0000-0000521D0000}"/>
    <cellStyle name="Check" xfId="45553" xr:uid="{00000000-0005-0000-0000-0000531D0000}"/>
    <cellStyle name="Check Cell 2" xfId="7255" xr:uid="{00000000-0005-0000-0000-0000541D0000}"/>
    <cellStyle name="Check Cell 2 2" xfId="45670" xr:uid="{00000000-0005-0000-0000-0000551D0000}"/>
    <cellStyle name="Check Cell 3" xfId="7256" xr:uid="{00000000-0005-0000-0000-0000561D0000}"/>
    <cellStyle name="Check Cell 4" xfId="45671" xr:uid="{00000000-0005-0000-0000-0000571D0000}"/>
    <cellStyle name="čiarky [0]_kal6122" xfId="45554" xr:uid="{00000000-0005-0000-0000-0000581D0000}"/>
    <cellStyle name="čiarky_APPENDICES E1_2003 výsledné" xfId="45555" xr:uid="{00000000-0005-0000-0000-0000591D0000}"/>
    <cellStyle name="Clear" xfId="45556" xr:uid="{00000000-0005-0000-0000-00005A1D0000}"/>
    <cellStyle name="cm3" xfId="7257" xr:uid="{00000000-0005-0000-0000-00005B1D0000}"/>
    <cellStyle name="Col head light" xfId="7258" xr:uid="{00000000-0005-0000-0000-00005C1D0000}"/>
    <cellStyle name="ColHeading" xfId="45557" xr:uid="{00000000-0005-0000-0000-00005D1D0000}"/>
    <cellStyle name="Column Heads" xfId="7259" xr:uid="{00000000-0005-0000-0000-00005E1D0000}"/>
    <cellStyle name="Column Heads 2" xfId="45188" xr:uid="{00000000-0005-0000-0000-00005F1D0000}"/>
    <cellStyle name="Column Heads 3" xfId="45189" xr:uid="{00000000-0005-0000-0000-0000601D0000}"/>
    <cellStyle name="Column Heads_EP N° 49 Oct 09" xfId="45190" xr:uid="{00000000-0005-0000-0000-0000611D0000}"/>
    <cellStyle name="Column_Title" xfId="45558" xr:uid="{00000000-0005-0000-0000-0000621D0000}"/>
    <cellStyle name="Comet" xfId="7260" xr:uid="{00000000-0005-0000-0000-0000631D0000}"/>
    <cellStyle name="Comma [0] 2" xfId="7261" xr:uid="{00000000-0005-0000-0000-0000661D0000}"/>
    <cellStyle name="Comma [0] 2 10" xfId="7262" xr:uid="{00000000-0005-0000-0000-0000671D0000}"/>
    <cellStyle name="Comma [0] 2 11" xfId="7263" xr:uid="{00000000-0005-0000-0000-0000681D0000}"/>
    <cellStyle name="Comma [0] 2 12" xfId="7264" xr:uid="{00000000-0005-0000-0000-0000691D0000}"/>
    <cellStyle name="Comma [0] 2 13" xfId="7265" xr:uid="{00000000-0005-0000-0000-00006A1D0000}"/>
    <cellStyle name="Comma [0] 2 14" xfId="7266" xr:uid="{00000000-0005-0000-0000-00006B1D0000}"/>
    <cellStyle name="Comma [0] 2 15" xfId="7267" xr:uid="{00000000-0005-0000-0000-00006C1D0000}"/>
    <cellStyle name="Comma [0] 2 2" xfId="7268" xr:uid="{00000000-0005-0000-0000-00006D1D0000}"/>
    <cellStyle name="Comma [0] 2 3" xfId="7269" xr:uid="{00000000-0005-0000-0000-00006E1D0000}"/>
    <cellStyle name="Comma [0] 2 4" xfId="7270" xr:uid="{00000000-0005-0000-0000-00006F1D0000}"/>
    <cellStyle name="Comma [0] 2 5" xfId="7271" xr:uid="{00000000-0005-0000-0000-0000701D0000}"/>
    <cellStyle name="Comma [0] 2 6" xfId="7272" xr:uid="{00000000-0005-0000-0000-0000711D0000}"/>
    <cellStyle name="Comma [0] 2 7" xfId="7273" xr:uid="{00000000-0005-0000-0000-0000721D0000}"/>
    <cellStyle name="Comma [0] 2 8" xfId="7274" xr:uid="{00000000-0005-0000-0000-0000731D0000}"/>
    <cellStyle name="Comma [0] 2 9" xfId="7275" xr:uid="{00000000-0005-0000-0000-0000741D0000}"/>
    <cellStyle name="Comma [0] 3" xfId="45191" xr:uid="{00000000-0005-0000-0000-0000751D0000}"/>
    <cellStyle name="Comma [0] 4" xfId="45192" xr:uid="{00000000-0005-0000-0000-0000761D0000}"/>
    <cellStyle name="Comma [0] 5" xfId="45193" xr:uid="{00000000-0005-0000-0000-0000771D0000}"/>
    <cellStyle name="Comma [0] 6" xfId="45194" xr:uid="{00000000-0005-0000-0000-0000781D0000}"/>
    <cellStyle name="Comma [0] 7" xfId="45195" xr:uid="{00000000-0005-0000-0000-0000791D0000}"/>
    <cellStyle name="Comma [0] unprot" xfId="45672" xr:uid="{00000000-0005-0000-0000-00007A1D0000}"/>
    <cellStyle name="Comma [00]" xfId="7276" xr:uid="{00000000-0005-0000-0000-00007B1D0000}"/>
    <cellStyle name="Comma [00] 2" xfId="7277" xr:uid="{00000000-0005-0000-0000-00007C1D0000}"/>
    <cellStyle name="Comma [00] 2 2" xfId="7278" xr:uid="{00000000-0005-0000-0000-00007D1D0000}"/>
    <cellStyle name="Comma [00] 2 3" xfId="7279" xr:uid="{00000000-0005-0000-0000-00007E1D0000}"/>
    <cellStyle name="Comma [00] 3" xfId="7280" xr:uid="{00000000-0005-0000-0000-00007F1D0000}"/>
    <cellStyle name="Comma [00] 3 2" xfId="7281" xr:uid="{00000000-0005-0000-0000-0000801D0000}"/>
    <cellStyle name="Comma [00] 4" xfId="7282" xr:uid="{00000000-0005-0000-0000-0000811D0000}"/>
    <cellStyle name="Comma [00] 5" xfId="7283" xr:uid="{00000000-0005-0000-0000-0000821D0000}"/>
    <cellStyle name="Comma [00] 6" xfId="7284" xr:uid="{00000000-0005-0000-0000-0000831D0000}"/>
    <cellStyle name="Comma [00]_Informe Ejecutivo Semanal 26-Feb-10" xfId="7285" xr:uid="{00000000-0005-0000-0000-0000841D0000}"/>
    <cellStyle name="Comma [1]" xfId="45559" xr:uid="{00000000-0005-0000-0000-0000851D0000}"/>
    <cellStyle name="Comma [2]" xfId="45560" xr:uid="{00000000-0005-0000-0000-0000861D0000}"/>
    <cellStyle name="Comma [3]" xfId="45561" xr:uid="{00000000-0005-0000-0000-0000871D0000}"/>
    <cellStyle name="Comma 0" xfId="7286" xr:uid="{00000000-0005-0000-0000-0000881D0000}"/>
    <cellStyle name="Comma 1" xfId="7287" xr:uid="{00000000-0005-0000-0000-0000891D0000}"/>
    <cellStyle name="Comma 10" xfId="7288" xr:uid="{00000000-0005-0000-0000-00008A1D0000}"/>
    <cellStyle name="Comma 10 10" xfId="45642" xr:uid="{00000000-0005-0000-0000-00008B1D0000}"/>
    <cellStyle name="Comma 11" xfId="7289" xr:uid="{00000000-0005-0000-0000-00008C1D0000}"/>
    <cellStyle name="Comma 12" xfId="7290" xr:uid="{00000000-0005-0000-0000-00008D1D0000}"/>
    <cellStyle name="Comma 13" xfId="7291" xr:uid="{00000000-0005-0000-0000-00008E1D0000}"/>
    <cellStyle name="Comma 14" xfId="7292" xr:uid="{00000000-0005-0000-0000-00008F1D0000}"/>
    <cellStyle name="Comma 15" xfId="7293" xr:uid="{00000000-0005-0000-0000-0000901D0000}"/>
    <cellStyle name="Comma 16" xfId="7294" xr:uid="{00000000-0005-0000-0000-0000911D0000}"/>
    <cellStyle name="Comma 16 2" xfId="47313" xr:uid="{00000000-0005-0000-0000-0000921D0000}"/>
    <cellStyle name="Comma 17" xfId="7295" xr:uid="{00000000-0005-0000-0000-0000931D0000}"/>
    <cellStyle name="Comma 18" xfId="7296" xr:uid="{00000000-0005-0000-0000-0000941D0000}"/>
    <cellStyle name="Comma 19" xfId="7297" xr:uid="{00000000-0005-0000-0000-0000951D0000}"/>
    <cellStyle name="Comma 2" xfId="7298" xr:uid="{00000000-0005-0000-0000-0000961D0000}"/>
    <cellStyle name="Comma 2 10" xfId="7299" xr:uid="{00000000-0005-0000-0000-0000971D0000}"/>
    <cellStyle name="Comma 2 11" xfId="7300" xr:uid="{00000000-0005-0000-0000-0000981D0000}"/>
    <cellStyle name="Comma 2 12" xfId="7301" xr:uid="{00000000-0005-0000-0000-0000991D0000}"/>
    <cellStyle name="Comma 2 13" xfId="7302" xr:uid="{00000000-0005-0000-0000-00009A1D0000}"/>
    <cellStyle name="Comma 2 14" xfId="7303" xr:uid="{00000000-0005-0000-0000-00009B1D0000}"/>
    <cellStyle name="Comma 2 15" xfId="7304" xr:uid="{00000000-0005-0000-0000-00009C1D0000}"/>
    <cellStyle name="Comma 2 16" xfId="47309" xr:uid="{00000000-0005-0000-0000-00009D1D0000}"/>
    <cellStyle name="Comma 2 2" xfId="7305" xr:uid="{00000000-0005-0000-0000-00009E1D0000}"/>
    <cellStyle name="Comma 2 2 10" xfId="47316" xr:uid="{00000000-0005-0000-0000-00009F1D0000}"/>
    <cellStyle name="Comma 2 2 2" xfId="45673" xr:uid="{00000000-0005-0000-0000-0000A01D0000}"/>
    <cellStyle name="Comma 2 21" xfId="45562" xr:uid="{00000000-0005-0000-0000-0000A11D0000}"/>
    <cellStyle name="Comma 2 3" xfId="7306" xr:uid="{00000000-0005-0000-0000-0000A21D0000}"/>
    <cellStyle name="Comma 2 4" xfId="7307" xr:uid="{00000000-0005-0000-0000-0000A31D0000}"/>
    <cellStyle name="Comma 2 5" xfId="7308" xr:uid="{00000000-0005-0000-0000-0000A41D0000}"/>
    <cellStyle name="Comma 2 6" xfId="7309" xr:uid="{00000000-0005-0000-0000-0000A51D0000}"/>
    <cellStyle name="Comma 2 7" xfId="7310" xr:uid="{00000000-0005-0000-0000-0000A61D0000}"/>
    <cellStyle name="Comma 2 8" xfId="7311" xr:uid="{00000000-0005-0000-0000-0000A71D0000}"/>
    <cellStyle name="Comma 2 9" xfId="7312" xr:uid="{00000000-0005-0000-0000-0000A81D0000}"/>
    <cellStyle name="Comma 20" xfId="7313" xr:uid="{00000000-0005-0000-0000-0000A91D0000}"/>
    <cellStyle name="Comma 21" xfId="7314" xr:uid="{00000000-0005-0000-0000-0000AA1D0000}"/>
    <cellStyle name="Comma 22" xfId="7315" xr:uid="{00000000-0005-0000-0000-0000AB1D0000}"/>
    <cellStyle name="Comma 23" xfId="7316" xr:uid="{00000000-0005-0000-0000-0000AC1D0000}"/>
    <cellStyle name="Comma 24" xfId="7317" xr:uid="{00000000-0005-0000-0000-0000AD1D0000}"/>
    <cellStyle name="Comma 25" xfId="7318" xr:uid="{00000000-0005-0000-0000-0000AE1D0000}"/>
    <cellStyle name="Comma 26" xfId="7319" xr:uid="{00000000-0005-0000-0000-0000AF1D0000}"/>
    <cellStyle name="Comma 27" xfId="7320" xr:uid="{00000000-0005-0000-0000-0000B01D0000}"/>
    <cellStyle name="Comma 28" xfId="7321" xr:uid="{00000000-0005-0000-0000-0000B11D0000}"/>
    <cellStyle name="Comma 29" xfId="7322" xr:uid="{00000000-0005-0000-0000-0000B21D0000}"/>
    <cellStyle name="Comma 3" xfId="7323" xr:uid="{00000000-0005-0000-0000-0000B31D0000}"/>
    <cellStyle name="Comma 3 2" xfId="7324" xr:uid="{00000000-0005-0000-0000-0000B41D0000}"/>
    <cellStyle name="Comma 3 22" xfId="45563" xr:uid="{00000000-0005-0000-0000-0000B51D0000}"/>
    <cellStyle name="Comma 3 3" xfId="45104" xr:uid="{00000000-0005-0000-0000-0000B61D0000}"/>
    <cellStyle name="Comma 30" xfId="7325" xr:uid="{00000000-0005-0000-0000-0000B71D0000}"/>
    <cellStyle name="Comma 31" xfId="7326" xr:uid="{00000000-0005-0000-0000-0000B81D0000}"/>
    <cellStyle name="Comma 32" xfId="7327" xr:uid="{00000000-0005-0000-0000-0000B91D0000}"/>
    <cellStyle name="Comma 33" xfId="7328" xr:uid="{00000000-0005-0000-0000-0000BA1D0000}"/>
    <cellStyle name="Comma 34" xfId="7329" xr:uid="{00000000-0005-0000-0000-0000BB1D0000}"/>
    <cellStyle name="Comma 35" xfId="7330" xr:uid="{00000000-0005-0000-0000-0000BC1D0000}"/>
    <cellStyle name="Comma 36" xfId="7331" xr:uid="{00000000-0005-0000-0000-0000BD1D0000}"/>
    <cellStyle name="Comma 37" xfId="7332" xr:uid="{00000000-0005-0000-0000-0000BE1D0000}"/>
    <cellStyle name="Comma 38" xfId="7333" xr:uid="{00000000-0005-0000-0000-0000BF1D0000}"/>
    <cellStyle name="Comma 39" xfId="7334" xr:uid="{00000000-0005-0000-0000-0000C01D0000}"/>
    <cellStyle name="Comma 4" xfId="7335" xr:uid="{00000000-0005-0000-0000-0000C11D0000}"/>
    <cellStyle name="Comma 40" xfId="7336" xr:uid="{00000000-0005-0000-0000-0000C21D0000}"/>
    <cellStyle name="Comma 41" xfId="7337" xr:uid="{00000000-0005-0000-0000-0000C31D0000}"/>
    <cellStyle name="Comma 42" xfId="7338" xr:uid="{00000000-0005-0000-0000-0000C41D0000}"/>
    <cellStyle name="Comma 43" xfId="7339" xr:uid="{00000000-0005-0000-0000-0000C51D0000}"/>
    <cellStyle name="Comma 44" xfId="7340" xr:uid="{00000000-0005-0000-0000-0000C61D0000}"/>
    <cellStyle name="Comma 45" xfId="7341" xr:uid="{00000000-0005-0000-0000-0000C71D0000}"/>
    <cellStyle name="Comma 46" xfId="7342" xr:uid="{00000000-0005-0000-0000-0000C81D0000}"/>
    <cellStyle name="Comma 47" xfId="7343" xr:uid="{00000000-0005-0000-0000-0000C91D0000}"/>
    <cellStyle name="Comma 48" xfId="7344" xr:uid="{00000000-0005-0000-0000-0000CA1D0000}"/>
    <cellStyle name="Comma 48 2" xfId="45564" xr:uid="{00000000-0005-0000-0000-0000CB1D0000}"/>
    <cellStyle name="Comma 49" xfId="7345" xr:uid="{00000000-0005-0000-0000-0000CC1D0000}"/>
    <cellStyle name="Comma 5" xfId="7346" xr:uid="{00000000-0005-0000-0000-0000CD1D0000}"/>
    <cellStyle name="Comma 50" xfId="45099" xr:uid="{00000000-0005-0000-0000-0000CE1D0000}"/>
    <cellStyle name="Comma 51" xfId="45102" xr:uid="{00000000-0005-0000-0000-0000CF1D0000}"/>
    <cellStyle name="Comma 54" xfId="47306" xr:uid="{00000000-0005-0000-0000-0000D01D0000}"/>
    <cellStyle name="Comma 6" xfId="7347" xr:uid="{00000000-0005-0000-0000-0000D11D0000}"/>
    <cellStyle name="Comma 7" xfId="7348" xr:uid="{00000000-0005-0000-0000-0000D21D0000}"/>
    <cellStyle name="Comma 8" xfId="7349" xr:uid="{00000000-0005-0000-0000-0000D31D0000}"/>
    <cellStyle name="Comma 9" xfId="7350" xr:uid="{00000000-0005-0000-0000-0000D41D0000}"/>
    <cellStyle name="Comma Cents" xfId="45565" xr:uid="{00000000-0005-0000-0000-0000D51D0000}"/>
    <cellStyle name="Comma unprot" xfId="45674" xr:uid="{00000000-0005-0000-0000-0000D61D0000}"/>
    <cellStyle name="Comma unprot 2" xfId="45675" xr:uid="{00000000-0005-0000-0000-0000D71D0000}"/>
    <cellStyle name="Comma0" xfId="7351" xr:uid="{00000000-0005-0000-0000-0000D81D0000}"/>
    <cellStyle name="Comma0 - Estilo3" xfId="7352" xr:uid="{00000000-0005-0000-0000-0000D91D0000}"/>
    <cellStyle name="Comma0 - Modelo1" xfId="7353" xr:uid="{00000000-0005-0000-0000-0000DA1D0000}"/>
    <cellStyle name="Comma0 - Style1" xfId="7354" xr:uid="{00000000-0005-0000-0000-0000DB1D0000}"/>
    <cellStyle name="Comma0 10" xfId="7355" xr:uid="{00000000-0005-0000-0000-0000DC1D0000}"/>
    <cellStyle name="Comma0 11" xfId="7356" xr:uid="{00000000-0005-0000-0000-0000DD1D0000}"/>
    <cellStyle name="Comma0 12" xfId="7357" xr:uid="{00000000-0005-0000-0000-0000DE1D0000}"/>
    <cellStyle name="Comma0 13" xfId="7358" xr:uid="{00000000-0005-0000-0000-0000DF1D0000}"/>
    <cellStyle name="Comma0 14" xfId="7359" xr:uid="{00000000-0005-0000-0000-0000E01D0000}"/>
    <cellStyle name="Comma0 15" xfId="7360" xr:uid="{00000000-0005-0000-0000-0000E11D0000}"/>
    <cellStyle name="Comma0 16" xfId="7361" xr:uid="{00000000-0005-0000-0000-0000E21D0000}"/>
    <cellStyle name="Comma0 17" xfId="7362" xr:uid="{00000000-0005-0000-0000-0000E31D0000}"/>
    <cellStyle name="Comma0 18" xfId="7363" xr:uid="{00000000-0005-0000-0000-0000E41D0000}"/>
    <cellStyle name="Comma0 19" xfId="7364" xr:uid="{00000000-0005-0000-0000-0000E51D0000}"/>
    <cellStyle name="Comma0 2" xfId="7365" xr:uid="{00000000-0005-0000-0000-0000E61D0000}"/>
    <cellStyle name="Comma0 20" xfId="7366" xr:uid="{00000000-0005-0000-0000-0000E71D0000}"/>
    <cellStyle name="Comma0 21" xfId="7367" xr:uid="{00000000-0005-0000-0000-0000E81D0000}"/>
    <cellStyle name="Comma0 22" xfId="7368" xr:uid="{00000000-0005-0000-0000-0000E91D0000}"/>
    <cellStyle name="Comma0 23" xfId="7369" xr:uid="{00000000-0005-0000-0000-0000EA1D0000}"/>
    <cellStyle name="Comma0 24" xfId="7370" xr:uid="{00000000-0005-0000-0000-0000EB1D0000}"/>
    <cellStyle name="Comma0 25" xfId="7371" xr:uid="{00000000-0005-0000-0000-0000EC1D0000}"/>
    <cellStyle name="Comma0 26" xfId="7372" xr:uid="{00000000-0005-0000-0000-0000ED1D0000}"/>
    <cellStyle name="Comma0 27" xfId="7373" xr:uid="{00000000-0005-0000-0000-0000EE1D0000}"/>
    <cellStyle name="Comma0 28" xfId="7374" xr:uid="{00000000-0005-0000-0000-0000EF1D0000}"/>
    <cellStyle name="Comma0 29" xfId="7375" xr:uid="{00000000-0005-0000-0000-0000F01D0000}"/>
    <cellStyle name="Comma0 3" xfId="7376" xr:uid="{00000000-0005-0000-0000-0000F11D0000}"/>
    <cellStyle name="Comma0 4" xfId="7377" xr:uid="{00000000-0005-0000-0000-0000F21D0000}"/>
    <cellStyle name="Comma0 5" xfId="7378" xr:uid="{00000000-0005-0000-0000-0000F31D0000}"/>
    <cellStyle name="Comma0 6" xfId="7379" xr:uid="{00000000-0005-0000-0000-0000F41D0000}"/>
    <cellStyle name="Comma0 6 2" xfId="7380" xr:uid="{00000000-0005-0000-0000-0000F51D0000}"/>
    <cellStyle name="Comma0 6 3" xfId="7381" xr:uid="{00000000-0005-0000-0000-0000F61D0000}"/>
    <cellStyle name="Comma0 7" xfId="7382" xr:uid="{00000000-0005-0000-0000-0000F71D0000}"/>
    <cellStyle name="Comma0 8" xfId="7383" xr:uid="{00000000-0005-0000-0000-0000F81D0000}"/>
    <cellStyle name="Comma0 9" xfId="7384" xr:uid="{00000000-0005-0000-0000-0000F91D0000}"/>
    <cellStyle name="Comma0_2567-BLI-0000-CO-001-Itemizado_Rev C" xfId="45196" xr:uid="{00000000-0005-0000-0000-0000FA1D0000}"/>
    <cellStyle name="Comma1 - Estilo1" xfId="7385" xr:uid="{00000000-0005-0000-0000-0000FB1D0000}"/>
    <cellStyle name="Comma1 - Modelo2" xfId="7386" xr:uid="{00000000-0005-0000-0000-0000FC1D0000}"/>
    <cellStyle name="Comma1 - Style2" xfId="7387" xr:uid="{00000000-0005-0000-0000-0000FD1D0000}"/>
    <cellStyle name="Comma2" xfId="45566" xr:uid="{00000000-0005-0000-0000-0000FE1D0000}"/>
    <cellStyle name="Comments" xfId="45567" xr:uid="{00000000-0005-0000-0000-0000FF1D0000}"/>
    <cellStyle name="Company" xfId="45568" xr:uid="{00000000-0005-0000-0000-0000001E0000}"/>
    <cellStyle name="Copied" xfId="45676" xr:uid="{00000000-0005-0000-0000-0000011E0000}"/>
    <cellStyle name="Cor1" xfId="45569" xr:uid="{00000000-0005-0000-0000-0000021E0000}"/>
    <cellStyle name="Cor2" xfId="45570" xr:uid="{00000000-0005-0000-0000-0000031E0000}"/>
    <cellStyle name="Cor3" xfId="45571" xr:uid="{00000000-0005-0000-0000-0000041E0000}"/>
    <cellStyle name="Cor4" xfId="45572" xr:uid="{00000000-0005-0000-0000-0000051E0000}"/>
    <cellStyle name="Cor5" xfId="45573" xr:uid="{00000000-0005-0000-0000-0000061E0000}"/>
    <cellStyle name="Cor6" xfId="45574" xr:uid="{00000000-0005-0000-0000-0000071E0000}"/>
    <cellStyle name="Correcto" xfId="45575" xr:uid="{00000000-0005-0000-0000-0000081E0000}"/>
    <cellStyle name="COST1" xfId="45677" xr:uid="{00000000-0005-0000-0000-0000091E0000}"/>
    <cellStyle name="cubial" xfId="7388" xr:uid="{00000000-0005-0000-0000-00000A1E0000}"/>
    <cellStyle name="cubial 2" xfId="7389" xr:uid="{00000000-0005-0000-0000-00000B1E0000}"/>
    <cellStyle name="cubial 2 2" xfId="7390" xr:uid="{00000000-0005-0000-0000-00000C1E0000}"/>
    <cellStyle name="cubial 3" xfId="7391" xr:uid="{00000000-0005-0000-0000-00000D1E0000}"/>
    <cellStyle name="cubial 3 2" xfId="7392" xr:uid="{00000000-0005-0000-0000-00000E1E0000}"/>
    <cellStyle name="cubial 4" xfId="7393" xr:uid="{00000000-0005-0000-0000-00000F1E0000}"/>
    <cellStyle name="cubial_C1 Avance al 10-Oct" xfId="7394" xr:uid="{00000000-0005-0000-0000-0000101E0000}"/>
    <cellStyle name="Currency--" xfId="45576" xr:uid="{00000000-0005-0000-0000-0000111E0000}"/>
    <cellStyle name="Currency (0)" xfId="7395" xr:uid="{00000000-0005-0000-0000-0000121E0000}"/>
    <cellStyle name="Currency (2)" xfId="7396" xr:uid="{00000000-0005-0000-0000-0000131E0000}"/>
    <cellStyle name="Currency .000" xfId="45577" xr:uid="{00000000-0005-0000-0000-0000141E0000}"/>
    <cellStyle name="Currency [0] 2" xfId="45197" xr:uid="{00000000-0005-0000-0000-0000151E0000}"/>
    <cellStyle name="Currency [0] 3" xfId="45198" xr:uid="{00000000-0005-0000-0000-0000161E0000}"/>
    <cellStyle name="Currency [0] 4" xfId="45199" xr:uid="{00000000-0005-0000-0000-0000171E0000}"/>
    <cellStyle name="Currency [0] 5" xfId="45200" xr:uid="{00000000-0005-0000-0000-0000181E0000}"/>
    <cellStyle name="Currency [0] 6" xfId="45201" xr:uid="{00000000-0005-0000-0000-0000191E0000}"/>
    <cellStyle name="Currency [0] 7" xfId="45202" xr:uid="{00000000-0005-0000-0000-00001A1E0000}"/>
    <cellStyle name="Currency [00]" xfId="7397" xr:uid="{00000000-0005-0000-0000-00001B1E0000}"/>
    <cellStyle name="Currency [0ঢ়" xfId="45578" xr:uid="{00000000-0005-0000-0000-00001C1E0000}"/>
    <cellStyle name="Currency [1]" xfId="45579" xr:uid="{00000000-0005-0000-0000-00001D1E0000}"/>
    <cellStyle name="Currency [2]" xfId="45580" xr:uid="{00000000-0005-0000-0000-00001E1E0000}"/>
    <cellStyle name="Currency [3]" xfId="7398" xr:uid="{00000000-0005-0000-0000-00001F1E0000}"/>
    <cellStyle name="Currency [3] 10" xfId="45203" xr:uid="{00000000-0005-0000-0000-0000201E0000}"/>
    <cellStyle name="Currency [3] 2" xfId="45204" xr:uid="{00000000-0005-0000-0000-0000211E0000}"/>
    <cellStyle name="Currency [3] 3" xfId="45205" xr:uid="{00000000-0005-0000-0000-0000221E0000}"/>
    <cellStyle name="Currency [3] 4" xfId="45206" xr:uid="{00000000-0005-0000-0000-0000231E0000}"/>
    <cellStyle name="Currency [3] 5" xfId="45207" xr:uid="{00000000-0005-0000-0000-0000241E0000}"/>
    <cellStyle name="Currency [3] 6" xfId="45208" xr:uid="{00000000-0005-0000-0000-0000251E0000}"/>
    <cellStyle name="Currency [3] 7" xfId="45209" xr:uid="{00000000-0005-0000-0000-0000261E0000}"/>
    <cellStyle name="Currency [3] 8" xfId="45210" xr:uid="{00000000-0005-0000-0000-0000271E0000}"/>
    <cellStyle name="Currency [3] 9" xfId="45211" xr:uid="{00000000-0005-0000-0000-0000281E0000}"/>
    <cellStyle name="Currency [B]" xfId="45581" xr:uid="{00000000-0005-0000-0000-0000291E0000}"/>
    <cellStyle name="Currency 0" xfId="45212" xr:uid="{00000000-0005-0000-0000-00002A1E0000}"/>
    <cellStyle name="Currency 10" xfId="7399" xr:uid="{00000000-0005-0000-0000-00002B1E0000}"/>
    <cellStyle name="Currency 11" xfId="7400" xr:uid="{00000000-0005-0000-0000-00002C1E0000}"/>
    <cellStyle name="Currency 12" xfId="7401" xr:uid="{00000000-0005-0000-0000-00002D1E0000}"/>
    <cellStyle name="Currency 13" xfId="7402" xr:uid="{00000000-0005-0000-0000-00002E1E0000}"/>
    <cellStyle name="Currency 14" xfId="7403" xr:uid="{00000000-0005-0000-0000-00002F1E0000}"/>
    <cellStyle name="Currency 15" xfId="7404" xr:uid="{00000000-0005-0000-0000-0000301E0000}"/>
    <cellStyle name="Currency 16" xfId="7405" xr:uid="{00000000-0005-0000-0000-0000311E0000}"/>
    <cellStyle name="Currency 17" xfId="7406" xr:uid="{00000000-0005-0000-0000-0000321E0000}"/>
    <cellStyle name="Currency 18" xfId="7407" xr:uid="{00000000-0005-0000-0000-0000331E0000}"/>
    <cellStyle name="Currency 19" xfId="7408" xr:uid="{00000000-0005-0000-0000-0000341E0000}"/>
    <cellStyle name="Currency 19 2" xfId="7409" xr:uid="{00000000-0005-0000-0000-0000351E0000}"/>
    <cellStyle name="Currency 19 3" xfId="7410" xr:uid="{00000000-0005-0000-0000-0000361E0000}"/>
    <cellStyle name="Currency 2" xfId="7411" xr:uid="{00000000-0005-0000-0000-0000371E0000}"/>
    <cellStyle name="Currency 2 2" xfId="45678" xr:uid="{00000000-0005-0000-0000-0000381E0000}"/>
    <cellStyle name="Currency 2 3" xfId="45679" xr:uid="{00000000-0005-0000-0000-0000391E0000}"/>
    <cellStyle name="Currency 20" xfId="7412" xr:uid="{00000000-0005-0000-0000-00003A1E0000}"/>
    <cellStyle name="Currency 21" xfId="7413" xr:uid="{00000000-0005-0000-0000-00003B1E0000}"/>
    <cellStyle name="Currency 22" xfId="7414" xr:uid="{00000000-0005-0000-0000-00003C1E0000}"/>
    <cellStyle name="Currency 23" xfId="7415" xr:uid="{00000000-0005-0000-0000-00003D1E0000}"/>
    <cellStyle name="Currency 24" xfId="7416" xr:uid="{00000000-0005-0000-0000-00003E1E0000}"/>
    <cellStyle name="Currency 25" xfId="7417" xr:uid="{00000000-0005-0000-0000-00003F1E0000}"/>
    <cellStyle name="Currency 26" xfId="7418" xr:uid="{00000000-0005-0000-0000-0000401E0000}"/>
    <cellStyle name="Currency 27" xfId="7419" xr:uid="{00000000-0005-0000-0000-0000411E0000}"/>
    <cellStyle name="Currency 28" xfId="7420" xr:uid="{00000000-0005-0000-0000-0000421E0000}"/>
    <cellStyle name="Currency 29" xfId="7421" xr:uid="{00000000-0005-0000-0000-0000431E0000}"/>
    <cellStyle name="Currency 3" xfId="7422" xr:uid="{00000000-0005-0000-0000-0000441E0000}"/>
    <cellStyle name="Currency 3 2" xfId="45680" xr:uid="{00000000-0005-0000-0000-0000451E0000}"/>
    <cellStyle name="Currency 3 3" xfId="45681" xr:uid="{00000000-0005-0000-0000-0000461E0000}"/>
    <cellStyle name="Currency 3 4" xfId="45682" xr:uid="{00000000-0005-0000-0000-0000471E0000}"/>
    <cellStyle name="Currency 30" xfId="7423" xr:uid="{00000000-0005-0000-0000-0000481E0000}"/>
    <cellStyle name="Currency 31" xfId="7424" xr:uid="{00000000-0005-0000-0000-0000491E0000}"/>
    <cellStyle name="Currency 32" xfId="7425" xr:uid="{00000000-0005-0000-0000-00004A1E0000}"/>
    <cellStyle name="Currency 33" xfId="7426" xr:uid="{00000000-0005-0000-0000-00004B1E0000}"/>
    <cellStyle name="Currency 34" xfId="7427" xr:uid="{00000000-0005-0000-0000-00004C1E0000}"/>
    <cellStyle name="Currency 35" xfId="7428" xr:uid="{00000000-0005-0000-0000-00004D1E0000}"/>
    <cellStyle name="Currency 36" xfId="7429" xr:uid="{00000000-0005-0000-0000-00004E1E0000}"/>
    <cellStyle name="Currency 37" xfId="7430" xr:uid="{00000000-0005-0000-0000-00004F1E0000}"/>
    <cellStyle name="Currency 38" xfId="7431" xr:uid="{00000000-0005-0000-0000-0000501E0000}"/>
    <cellStyle name="Currency 39" xfId="7432" xr:uid="{00000000-0005-0000-0000-0000511E0000}"/>
    <cellStyle name="Currency 4" xfId="7433" xr:uid="{00000000-0005-0000-0000-0000521E0000}"/>
    <cellStyle name="Currency 4 2" xfId="45683" xr:uid="{00000000-0005-0000-0000-0000531E0000}"/>
    <cellStyle name="Currency 4 3" xfId="45684" xr:uid="{00000000-0005-0000-0000-0000541E0000}"/>
    <cellStyle name="Currency 4 4" xfId="45685" xr:uid="{00000000-0005-0000-0000-0000551E0000}"/>
    <cellStyle name="Currency 40" xfId="7434" xr:uid="{00000000-0005-0000-0000-0000561E0000}"/>
    <cellStyle name="Currency 41" xfId="7435" xr:uid="{00000000-0005-0000-0000-0000571E0000}"/>
    <cellStyle name="Currency 42" xfId="7436" xr:uid="{00000000-0005-0000-0000-0000581E0000}"/>
    <cellStyle name="Currency 43" xfId="7437" xr:uid="{00000000-0005-0000-0000-0000591E0000}"/>
    <cellStyle name="Currency 44" xfId="7438" xr:uid="{00000000-0005-0000-0000-00005A1E0000}"/>
    <cellStyle name="Currency 45" xfId="7439" xr:uid="{00000000-0005-0000-0000-00005B1E0000}"/>
    <cellStyle name="Currency 46" xfId="7440" xr:uid="{00000000-0005-0000-0000-00005C1E0000}"/>
    <cellStyle name="Currency 47" xfId="7441" xr:uid="{00000000-0005-0000-0000-00005D1E0000}"/>
    <cellStyle name="Currency 48" xfId="7442" xr:uid="{00000000-0005-0000-0000-00005E1E0000}"/>
    <cellStyle name="Currency 49" xfId="7443" xr:uid="{00000000-0005-0000-0000-00005F1E0000}"/>
    <cellStyle name="Currency 5" xfId="7444" xr:uid="{00000000-0005-0000-0000-0000601E0000}"/>
    <cellStyle name="Currency 5 2" xfId="45686" xr:uid="{00000000-0005-0000-0000-0000611E0000}"/>
    <cellStyle name="Currency 50" xfId="7445" xr:uid="{00000000-0005-0000-0000-0000621E0000}"/>
    <cellStyle name="Currency 51" xfId="7446" xr:uid="{00000000-0005-0000-0000-0000631E0000}"/>
    <cellStyle name="Currency 52" xfId="7447" xr:uid="{00000000-0005-0000-0000-0000641E0000}"/>
    <cellStyle name="Currency 53" xfId="7448" xr:uid="{00000000-0005-0000-0000-0000651E0000}"/>
    <cellStyle name="Currency 54" xfId="7449" xr:uid="{00000000-0005-0000-0000-0000661E0000}"/>
    <cellStyle name="Currency 55" xfId="7450" xr:uid="{00000000-0005-0000-0000-0000671E0000}"/>
    <cellStyle name="Currency 56" xfId="7451" xr:uid="{00000000-0005-0000-0000-0000681E0000}"/>
    <cellStyle name="Currency 57" xfId="7452" xr:uid="{00000000-0005-0000-0000-0000691E0000}"/>
    <cellStyle name="Currency 58" xfId="45103" xr:uid="{00000000-0005-0000-0000-00006A1E0000}"/>
    <cellStyle name="Currency 6" xfId="7453" xr:uid="{00000000-0005-0000-0000-00006B1E0000}"/>
    <cellStyle name="Currency 7" xfId="7454" xr:uid="{00000000-0005-0000-0000-00006C1E0000}"/>
    <cellStyle name="Currency 8" xfId="7455" xr:uid="{00000000-0005-0000-0000-00006D1E0000}"/>
    <cellStyle name="Currency 9" xfId="7456" xr:uid="{00000000-0005-0000-0000-00006E1E0000}"/>
    <cellStyle name="Currency0" xfId="7457" xr:uid="{00000000-0005-0000-0000-00006F1E0000}"/>
    <cellStyle name="Currency0 2" xfId="7458" xr:uid="{00000000-0005-0000-0000-0000701E0000}"/>
    <cellStyle name="Currency0 2 2" xfId="7459" xr:uid="{00000000-0005-0000-0000-0000711E0000}"/>
    <cellStyle name="Currency0 3" xfId="7460" xr:uid="{00000000-0005-0000-0000-0000721E0000}"/>
    <cellStyle name="Currency0 3 2" xfId="7461" xr:uid="{00000000-0005-0000-0000-0000731E0000}"/>
    <cellStyle name="Currency0 4" xfId="7462" xr:uid="{00000000-0005-0000-0000-0000741E0000}"/>
    <cellStyle name="Currency0 5" xfId="7463" xr:uid="{00000000-0005-0000-0000-0000751E0000}"/>
    <cellStyle name="Currency0 6" xfId="7464" xr:uid="{00000000-0005-0000-0000-0000761E0000}"/>
    <cellStyle name="Currency0_actividades" xfId="7465" xr:uid="{00000000-0005-0000-0000-0000771E0000}"/>
    <cellStyle name="Currency2" xfId="45582" xr:uid="{00000000-0005-0000-0000-0000781E0000}"/>
    <cellStyle name="Custom - Estilo8" xfId="7466" xr:uid="{00000000-0005-0000-0000-0000791E0000}"/>
    <cellStyle name="Custom - Modelo8" xfId="7467" xr:uid="{00000000-0005-0000-0000-00007A1E0000}"/>
    <cellStyle name="Custom - Modelo8 2" xfId="7468" xr:uid="{00000000-0005-0000-0000-00007B1E0000}"/>
    <cellStyle name="Custom - Modelo8 3" xfId="7469" xr:uid="{00000000-0005-0000-0000-00007C1E0000}"/>
    <cellStyle name="D" xfId="7470" xr:uid="{00000000-0005-0000-0000-00007D1E0000}"/>
    <cellStyle name="D 2" xfId="7471" xr:uid="{00000000-0005-0000-0000-00007E1E0000}"/>
    <cellStyle name="D 2 2" xfId="7472" xr:uid="{00000000-0005-0000-0000-00007F1E0000}"/>
    <cellStyle name="D 2 3" xfId="7473" xr:uid="{00000000-0005-0000-0000-0000801E0000}"/>
    <cellStyle name="D 3" xfId="7474" xr:uid="{00000000-0005-0000-0000-0000811E0000}"/>
    <cellStyle name="D 3 2" xfId="7475" xr:uid="{00000000-0005-0000-0000-0000821E0000}"/>
    <cellStyle name="D 4" xfId="7476" xr:uid="{00000000-0005-0000-0000-0000831E0000}"/>
    <cellStyle name="D 5" xfId="7477" xr:uid="{00000000-0005-0000-0000-0000841E0000}"/>
    <cellStyle name="D 5 2" xfId="7478" xr:uid="{00000000-0005-0000-0000-0000851E0000}"/>
    <cellStyle name="D__092107 TERMINO ITO TALABRE E 6 PRECO II  V1" xfId="45213" xr:uid="{00000000-0005-0000-0000-0000861E0000}"/>
    <cellStyle name="D__092107 TERMINO ITO TALABRE E 6 PRECO II  V1__102241_Collahuasi CP Patache 6" xfId="45214" xr:uid="{00000000-0005-0000-0000-0000871E0000}"/>
    <cellStyle name="D__092107 TERMINO ITO TALABRE E 6 PRECO II  V1_Mano de Obra rev.0" xfId="45215" xr:uid="{00000000-0005-0000-0000-0000881E0000}"/>
    <cellStyle name="D__092107 TERMINO ITO TALABRE E 6 PRECO II  V1_Mano de Obra rev.1" xfId="45216" xr:uid="{00000000-0005-0000-0000-0000891E0000}"/>
    <cellStyle name="D__092107 TERMINO ITO TALABRE E 6 PRECO II  V1_UTILIDAD PREMIO" xfId="45217" xr:uid="{00000000-0005-0000-0000-00008A1E0000}"/>
    <cellStyle name="D__092110 DCN 100 Proyectos PlantaV7F" xfId="45218" xr:uid="{00000000-0005-0000-0000-00008B1E0000}"/>
    <cellStyle name="D__092110 DCN 100 Proyectos PlantaV7F__102241_Collahuasi CP Patache 6" xfId="45219" xr:uid="{00000000-0005-0000-0000-00008C1E0000}"/>
    <cellStyle name="D__092110 DCN 100 Proyectos PlantaV7F_Mano de Obra rev.0" xfId="45220" xr:uid="{00000000-0005-0000-0000-00008D1E0000}"/>
    <cellStyle name="D__092110 DCN 100 Proyectos PlantaV7F_Mano de Obra rev.1" xfId="45221" xr:uid="{00000000-0005-0000-0000-00008E1E0000}"/>
    <cellStyle name="D__092110 DCN 100 Proyectos PlantaV7F_UTILIDAD PREMIO" xfId="45222" xr:uid="{00000000-0005-0000-0000-00008F1E0000}"/>
    <cellStyle name="D__092121 TOPO Mina Gaby II V5f" xfId="45223" xr:uid="{00000000-0005-0000-0000-0000901E0000}"/>
    <cellStyle name="D__092121 TOPO Mina Gaby II V5f__102241_Collahuasi CP Patache 6" xfId="45224" xr:uid="{00000000-0005-0000-0000-0000911E0000}"/>
    <cellStyle name="D__092121 TOPO Mina Gaby II V5f_Mano de Obra rev.0" xfId="45225" xr:uid="{00000000-0005-0000-0000-0000921E0000}"/>
    <cellStyle name="D__092121 TOPO Mina Gaby II V5f_UTILIDAD PREMIO" xfId="45226" xr:uid="{00000000-0005-0000-0000-0000931E0000}"/>
    <cellStyle name="D__092121 TOPO Mina Gaby II V7_12m_Cubesp" xfId="45227" xr:uid="{00000000-0005-0000-0000-0000941E0000}"/>
    <cellStyle name="D__092121 TOPO Mina Gaby II V7_12m_Cubesp__102241_Collahuasi CP Patache 6" xfId="45228" xr:uid="{00000000-0005-0000-0000-0000951E0000}"/>
    <cellStyle name="D__092121 TOPO Mina Gaby II V7_12m_Cubesp_Mano de Obra rev.0" xfId="45229" xr:uid="{00000000-0005-0000-0000-0000961E0000}"/>
    <cellStyle name="D__092121 TOPO Mina Gaby II V7_12m_Cubesp_UTILIDAD PREMIO" xfId="45230" xr:uid="{00000000-0005-0000-0000-0000971E0000}"/>
    <cellStyle name="D_12.Ingeniería - Log SDI" xfId="7479" xr:uid="{00000000-0005-0000-0000-0000981E0000}"/>
    <cellStyle name="D_20 Log SDI" xfId="7480" xr:uid="{00000000-0005-0000-0000-0000991E0000}"/>
    <cellStyle name="D_20 Log SDI_6.Avance Itemizado VCP-2 y 5" xfId="7481" xr:uid="{00000000-0005-0000-0000-00009A1E0000}"/>
    <cellStyle name="D_20 Log SDI_AREA" xfId="7482" xr:uid="{00000000-0005-0000-0000-00009B1E0000}"/>
    <cellStyle name="D_20 Log SDI_CONSOLIDADO" xfId="7483" xr:uid="{00000000-0005-0000-0000-00009C1E0000}"/>
    <cellStyle name="D_6.Avance Itemizado VCP-2 y 5" xfId="7484" xr:uid="{00000000-0005-0000-0000-00009D1E0000}"/>
    <cellStyle name="D_A- Nomina Prof. $ " xfId="45231" xr:uid="{00000000-0005-0000-0000-00009E1E0000}"/>
    <cellStyle name="D_A- Nomina Prof. $ _Costos y formularios RRLLNNMv2 12 meses" xfId="45232" xr:uid="{00000000-0005-0000-0000-00009F1E0000}"/>
    <cellStyle name="D_AREA" xfId="7485" xr:uid="{00000000-0005-0000-0000-0000A01E0000}"/>
    <cellStyle name="D_Avances Acumulados" xfId="7486" xr:uid="{00000000-0005-0000-0000-0000A11E0000}"/>
    <cellStyle name="D_C1 Avance al 10-Oct" xfId="7487" xr:uid="{00000000-0005-0000-0000-0000A21E0000}"/>
    <cellStyle name="D_C2-12 al 18 Julio Rev.0" xfId="7488" xr:uid="{00000000-0005-0000-0000-0000A31E0000}"/>
    <cellStyle name="D_CONSOLIDADO" xfId="7489" xr:uid="{00000000-0005-0000-0000-0000A41E0000}"/>
    <cellStyle name="D_CONSOLIDADO_1" xfId="7490" xr:uid="{00000000-0005-0000-0000-0000A51E0000}"/>
    <cellStyle name="D_Copia de ESTADO DE PAGO N°6 Rev 0" xfId="7491" xr:uid="{00000000-0005-0000-0000-0000A61E0000}"/>
    <cellStyle name="D_Cost - Cash Flow 2 - OK" xfId="7492" xr:uid="{00000000-0005-0000-0000-0000A71E0000}"/>
    <cellStyle name="D_Costos y formularios RRLLNNMv2 12 meses" xfId="45233" xr:uid="{00000000-0005-0000-0000-0000A81E0000}"/>
    <cellStyle name="D_Curvas Excavaciones C2" xfId="7493" xr:uid="{00000000-0005-0000-0000-0000A91E0000}"/>
    <cellStyle name="D_Curvas Excavaciones C2_6.Avance Itemizado VCP-2 y 5" xfId="7494" xr:uid="{00000000-0005-0000-0000-0000AA1E0000}"/>
    <cellStyle name="D_Curvas Excavaciones C2_AREA" xfId="7495" xr:uid="{00000000-0005-0000-0000-0000AB1E0000}"/>
    <cellStyle name="D_Curvas Excavaciones C2_C1 Avance al 10-Oct" xfId="7496" xr:uid="{00000000-0005-0000-0000-0000AC1E0000}"/>
    <cellStyle name="D_Curvas Excavaciones C2_C2-12 al 18 Julio Rev.0" xfId="7497" xr:uid="{00000000-0005-0000-0000-0000AD1E0000}"/>
    <cellStyle name="D_Curvas Excavaciones C2_CONSOLIDADO" xfId="7498" xr:uid="{00000000-0005-0000-0000-0000AE1E0000}"/>
    <cellStyle name="D_Curvas Excavaciones C2_Semana 28 (ACT)" xfId="7499" xr:uid="{00000000-0005-0000-0000-0000AF1E0000}"/>
    <cellStyle name="D_Curvas Excavaciones C2_Semana 30" xfId="7500" xr:uid="{00000000-0005-0000-0000-0000B01E0000}"/>
    <cellStyle name="D_Curvas Excavaciones C2_Semana 31" xfId="7501" xr:uid="{00000000-0005-0000-0000-0000B11E0000}"/>
    <cellStyle name="D_Determinación HD Catering - Proyecto MMH OOTT - rev Emq" xfId="7502" xr:uid="{00000000-0005-0000-0000-0000B21E0000}"/>
    <cellStyle name="D_DMH-Presupuesto DMH  (21-Dic-10) V0" xfId="7503" xr:uid="{00000000-0005-0000-0000-0000B31E0000}"/>
    <cellStyle name="D_DMH-Presupuesto DMH  (21-Dic-10) V0_Version 0 2010 Avance Fisico - rev 1" xfId="7504" xr:uid="{00000000-0005-0000-0000-0000B41E0000}"/>
    <cellStyle name="D_dotación giglio hidrico det" xfId="7505" xr:uid="{00000000-0005-0000-0000-0000B51E0000}"/>
    <cellStyle name="D_E-1 a E-7" xfId="45234" xr:uid="{00000000-0005-0000-0000-0000B61E0000}"/>
    <cellStyle name="D_E-1 a E-7__102241_Collahuasi CP Patache 6" xfId="45235" xr:uid="{00000000-0005-0000-0000-0000B71E0000}"/>
    <cellStyle name="D_E-1 a E-7_Costos y formularios RRLLNNMv2 12 meses" xfId="45236" xr:uid="{00000000-0005-0000-0000-0000B81E0000}"/>
    <cellStyle name="D_E-1 a E-7_Mano de Obra rev.0" xfId="45237" xr:uid="{00000000-0005-0000-0000-0000B91E0000}"/>
    <cellStyle name="D_E-1 a E-7_Mano de Obra rev.1" xfId="45238" xr:uid="{00000000-0005-0000-0000-0000BA1E0000}"/>
    <cellStyle name="D_E-1 a E-7_UTILIDAD PREMIO" xfId="45239" xr:uid="{00000000-0005-0000-0000-0000BB1E0000}"/>
    <cellStyle name="D_ECO 01, REV 0" xfId="45240" xr:uid="{00000000-0005-0000-0000-0000BC1E0000}"/>
    <cellStyle name="D_eco cp 115-08_V6" xfId="45241" xr:uid="{00000000-0005-0000-0000-0000BD1E0000}"/>
    <cellStyle name="D_eco cp 115-08_V6_Costos y formularios RRLLNNMv2 12 meses" xfId="45242" xr:uid="{00000000-0005-0000-0000-0000BE1E0000}"/>
    <cellStyle name="D_ECO GCAB-DAPVCP-193-2009rev2" xfId="7506" xr:uid="{00000000-0005-0000-0000-0000BF1E0000}"/>
    <cellStyle name="D_ECO GCAB-DAPVCP-193-2009rev2_EPC- 001 Review Progress MONTEC - Rev 17Agos10 " xfId="7507" xr:uid="{00000000-0005-0000-0000-0000C01E0000}"/>
    <cellStyle name="D_ECO GCAB-DAPVCP-193-2009rev2_Version 0 2010 Avance Fisico - rev 1" xfId="7508" xr:uid="{00000000-0005-0000-0000-0000C11E0000}"/>
    <cellStyle name="D_ECO-05_LAB_salvador" xfId="45243" xr:uid="{00000000-0005-0000-0000-0000C21E0000}"/>
    <cellStyle name="D_ECO-05_LAB_salvador__102241_Collahuasi CP Patache 6" xfId="45244" xr:uid="{00000000-0005-0000-0000-0000C31E0000}"/>
    <cellStyle name="D_ECO-05_LAB_salvador_Costos y formularios RRLLNNMv2 12 meses" xfId="45245" xr:uid="{00000000-0005-0000-0000-0000C41E0000}"/>
    <cellStyle name="D_ECO-05_LAB_salvador_Mano de Obra rev.0" xfId="45246" xr:uid="{00000000-0005-0000-0000-0000C51E0000}"/>
    <cellStyle name="D_ECO-05_LAB_salvador_Mano de Obra rev.1" xfId="45247" xr:uid="{00000000-0005-0000-0000-0000C61E0000}"/>
    <cellStyle name="D_ECO-05_LAB_salvador_UTILIDAD PREMIO" xfId="45248" xr:uid="{00000000-0005-0000-0000-0000C71E0000}"/>
    <cellStyle name="D_entregables" xfId="45687" xr:uid="{00000000-0005-0000-0000-0000C81E0000}"/>
    <cellStyle name="D_entregables mecanica" xfId="45688" xr:uid="{00000000-0005-0000-0000-0000C91E0000}"/>
    <cellStyle name="D_Form ECO Lic_09_1205  rev 0" xfId="45249" xr:uid="{00000000-0005-0000-0000-0000CA1E0000}"/>
    <cellStyle name="D_Form ECO Lic_09_1205  rev 0_Costos y formularios RRLLNNMv2 12 meses" xfId="45250" xr:uid="{00000000-0005-0000-0000-0000CB1E0000}"/>
    <cellStyle name="D_FORMATO NOMINA $ Rev.2-1" xfId="45251" xr:uid="{00000000-0005-0000-0000-0000CC1E0000}"/>
    <cellStyle name="D_Formato Oferta Económica " xfId="45252" xr:uid="{00000000-0005-0000-0000-0000CD1E0000}"/>
    <cellStyle name="D_Formato_Oferta_1" xfId="45253" xr:uid="{00000000-0005-0000-0000-0000CE1E0000}"/>
    <cellStyle name="D_Formul TEC 01 al 09" xfId="45689" xr:uid="{00000000-0005-0000-0000-0000CF1E0000}"/>
    <cellStyle name="D_Formularios DAP-CP-115-08" xfId="45254" xr:uid="{00000000-0005-0000-0000-0000D01E0000}"/>
    <cellStyle name="D_Formularios DAP-CP-115-08__102241_Collahuasi CP Patache 6" xfId="45255" xr:uid="{00000000-0005-0000-0000-0000D11E0000}"/>
    <cellStyle name="D_Formularios DAP-CP-115-08_Costos y formularios RRLLNNMv2 12 meses" xfId="45256" xr:uid="{00000000-0005-0000-0000-0000D21E0000}"/>
    <cellStyle name="D_Formularios DAP-CP-115-08_Mano de Obra rev.0" xfId="45257" xr:uid="{00000000-0005-0000-0000-0000D31E0000}"/>
    <cellStyle name="D_Formularios DAP-CP-115-08_Mano de Obra rev.1" xfId="45258" xr:uid="{00000000-0005-0000-0000-0000D41E0000}"/>
    <cellStyle name="D_Formularios DAP-CP-115-08_UTILIDAD PREMIO" xfId="45259" xr:uid="{00000000-0005-0000-0000-0000D51E0000}"/>
    <cellStyle name="D_g.Trisem" xfId="7509" xr:uid="{00000000-0005-0000-0000-0000D61E0000}"/>
    <cellStyle name="D_g.Trisem 2" xfId="7510" xr:uid="{00000000-0005-0000-0000-0000D71E0000}"/>
    <cellStyle name="D_g.Trisem 2 2" xfId="7511" xr:uid="{00000000-0005-0000-0000-0000D81E0000}"/>
    <cellStyle name="D_Informe Ejecutivo Semanal 26-Feb-10" xfId="7512" xr:uid="{00000000-0005-0000-0000-0000D91E0000}"/>
    <cellStyle name="D_Informe Ejecutivo Semanal al 16-04-10" xfId="7513" xr:uid="{00000000-0005-0000-0000-0000DA1E0000}"/>
    <cellStyle name="D_INFORME SEMANAL N°2 - C37 CONTEX REV 0" xfId="7514" xr:uid="{00000000-0005-0000-0000-0000DB1E0000}"/>
    <cellStyle name="D_INFORME SEMANAL N°2 - C37 CONTEX REV 0 2" xfId="7515" xr:uid="{00000000-0005-0000-0000-0000DC1E0000}"/>
    <cellStyle name="D_INFORME SEMANAL N°2 - C37 CONTEX REV 0 2 2" xfId="7516" xr:uid="{00000000-0005-0000-0000-0000DD1E0000}"/>
    <cellStyle name="D_Informe Semanal N°2 CONTEX al 28-11-08" xfId="7517" xr:uid="{00000000-0005-0000-0000-0000DE1E0000}"/>
    <cellStyle name="D_Informe Semanal N°2 CONTEX al 28-11-08 2" xfId="7518" xr:uid="{00000000-0005-0000-0000-0000DF1E0000}"/>
    <cellStyle name="D_Informe Semanal N°2 CONTEX al 28-11-08 2 2" xfId="7519" xr:uid="{00000000-0005-0000-0000-0000E01E0000}"/>
    <cellStyle name="D_Informe Semanal Nº31 C03 PCR Rev0" xfId="7520" xr:uid="{00000000-0005-0000-0000-0000E11E0000}"/>
    <cellStyle name="D_Itemizado Mov.Tierra Barrio Civico Rev.1 15-07-2010" xfId="7521" xr:uid="{00000000-0005-0000-0000-0000E21E0000}"/>
    <cellStyle name="D_Itemizado Mov.Tierra Barrio Civico Rev.1 15-07-2010 2" xfId="7522" xr:uid="{00000000-0005-0000-0000-0000E31E0000}"/>
    <cellStyle name="D_Itemizado Mov.Tierra Barrio Civico Rev.1 15-07-2010 2 2" xfId="7523" xr:uid="{00000000-0005-0000-0000-0000E41E0000}"/>
    <cellStyle name="D_Itemizado Mov.Tierra Barrio Civico Rev.1 15-07-2010 3" xfId="7524" xr:uid="{00000000-0005-0000-0000-0000E51E0000}"/>
    <cellStyle name="D_Itemizado Mov.Tierra Barrio Civico Rev.1 15-07-2010 3 2" xfId="7525" xr:uid="{00000000-0005-0000-0000-0000E61E0000}"/>
    <cellStyle name="D_Itemizado Mov.Tierra Barrio Civico Rev.1 15-07-2010 4" xfId="7526" xr:uid="{00000000-0005-0000-0000-0000E71E0000}"/>
    <cellStyle name="D_Libro1" xfId="45260" xr:uid="{00000000-0005-0000-0000-0000E81E0000}"/>
    <cellStyle name="D_Mano de Obra rev. 1" xfId="45261" xr:uid="{00000000-0005-0000-0000-0000E91E0000}"/>
    <cellStyle name="D_Mano de Obra rev.0" xfId="45262" xr:uid="{00000000-0005-0000-0000-0000EA1E0000}"/>
    <cellStyle name="D_Mano de Obra rev.1" xfId="45263" xr:uid="{00000000-0005-0000-0000-0000EB1E0000}"/>
    <cellStyle name="D_Mano de Obra rev.1_Costos y formularios RRLLNNMv2 12 meses" xfId="45264" xr:uid="{00000000-0005-0000-0000-0000EC1E0000}"/>
    <cellStyle name="D_Mano de Obra rev.1-1" xfId="45265" xr:uid="{00000000-0005-0000-0000-0000ED1E0000}"/>
    <cellStyle name="D_Mano de Obra rev.1-1_Costos y formularios RRLLNNMv2 12 meses" xfId="45266" xr:uid="{00000000-0005-0000-0000-0000EE1E0000}"/>
    <cellStyle name="D_Mano de Obra rev.2" xfId="45267" xr:uid="{00000000-0005-0000-0000-0000EF1E0000}"/>
    <cellStyle name="D_Mano de Obra rev.3" xfId="45268" xr:uid="{00000000-0005-0000-0000-0000F01E0000}"/>
    <cellStyle name="D_Org  y Manpower EN TIEMPO EPCM TOTAL CDG 07102010DEFrev2" xfId="45690" xr:uid="{00000000-0005-0000-0000-0000F11E0000}"/>
    <cellStyle name="D_Organigrama_CCG_REV_4" xfId="7527" xr:uid="{00000000-0005-0000-0000-0000F21E0000}"/>
    <cellStyle name="D_Organigrama_CCG_REV_4_dotación giglio hidrico det" xfId="7528" xr:uid="{00000000-0005-0000-0000-0000F31E0000}"/>
    <cellStyle name="D_P439(2)" xfId="45691" xr:uid="{00000000-0005-0000-0000-0000F41E0000}"/>
    <cellStyle name="D_PJP5208.01-INF-CP-101 Rev 30 al 31.10.08 RA" xfId="45692" xr:uid="{00000000-0005-0000-0000-0000F51E0000}"/>
    <cellStyle name="D_PJP5478.01-INF-CP-101 Rev 10 al 05 09 08 RA" xfId="45693" xr:uid="{00000000-0005-0000-0000-0000F61E0000}"/>
    <cellStyle name="D_PJP5478.01-INF-CP-101 Rev 10 al 05 09 08 RA_5568 Estimación EDP Noviembre" xfId="45694" xr:uid="{00000000-0005-0000-0000-0000F71E0000}"/>
    <cellStyle name="D_PJP5478.01-INF-CP-101 Rev 10 al 05 09 08 RA_5568 Estimación EDP Noviembre_5568 RA" xfId="45695" xr:uid="{00000000-0005-0000-0000-0000F81E0000}"/>
    <cellStyle name="D_PJP5478.01-INF-CP-101 Rev 10 al 05 09 08 RA_5568 Horas al 20 11 09 (6)" xfId="45696" xr:uid="{00000000-0005-0000-0000-0000F91E0000}"/>
    <cellStyle name="D_PJP5478.01-INF-CP-101 Rev 10 al 05 09 08 RA_5568 Horas al 20 11 09 (6)_5568 RA" xfId="45697" xr:uid="{00000000-0005-0000-0000-0000FA1E0000}"/>
    <cellStyle name="D_PJP5478.01-INF-CP-101 Rev 10 al 05 09 08 RA_5568 Monthly Manhour Summary- Noviembre- Diciembre EDP Nº2 RB" xfId="45698" xr:uid="{00000000-0005-0000-0000-0000FB1E0000}"/>
    <cellStyle name="D_PJP5478.01-INF-CP-101 Rev 10 al 05 09 08 RA_5568 Monthly Manhour Summary- Noviembre- Diciembre EDP Nº2 RB_5568 RA" xfId="45699" xr:uid="{00000000-0005-0000-0000-0000FC1E0000}"/>
    <cellStyle name="D_PJP5478.01-INF-CP-101 Rev 10 al 05 09 08 RA_5568 Monthly Manhour Summary- Oct- Noviembre EDP Nº1" xfId="45700" xr:uid="{00000000-0005-0000-0000-0000FD1E0000}"/>
    <cellStyle name="D_PJP5478.01-INF-CP-101 Rev 10 al 05 09 08 RA_5568 Monthly Manhour Summary- Oct- Noviembre EDP Nº1_5568 RA" xfId="45701" xr:uid="{00000000-0005-0000-0000-0000FE1E0000}"/>
    <cellStyle name="D_PJP5478.01-INF-CP-101 Rev 10 al 05 09 08 RA_Copia de 5568 PROV RB" xfId="45702" xr:uid="{00000000-0005-0000-0000-0000FF1E0000}"/>
    <cellStyle name="D_PJP5478.01-INF-CP-101 Rev 10 al 05 09 08 RA_EEPP PJC5566-1_Gastos_ Rev 0 Enero 10 CSE-381" xfId="45703" xr:uid="{00000000-0005-0000-0000-0000001F0000}"/>
    <cellStyle name="D_PJP5478.01-INF-CP-101 Rev 10 al 05 09 08 RA_Estructura" xfId="45704" xr:uid="{00000000-0005-0000-0000-0000011F0000}"/>
    <cellStyle name="D_PJP5478.01-INF-CP-101 Rev 10 al 05 09 08 RA_Niveles y Rates - Proyecto Galeno" xfId="45705" xr:uid="{00000000-0005-0000-0000-0000021F0000}"/>
    <cellStyle name="D_PJP5519-INF-CP-101 Preliminar" xfId="45706" xr:uid="{00000000-0005-0000-0000-0000031F0000}"/>
    <cellStyle name="D_PJP5519-INF-CP-101 Preliminar_5478.01 Estadisticas al 06.02.09" xfId="45707" xr:uid="{00000000-0005-0000-0000-0000041F0000}"/>
    <cellStyle name="D_PJP5519-INF-CP-101 Preliminar_Copia de Reformulación de Propuesta RA" xfId="45708" xr:uid="{00000000-0005-0000-0000-0000051F0000}"/>
    <cellStyle name="D_PJP5519-INF-CP-101 Preliminar_PSP5478.01-INF-CP-101 Rev 33 al 13.02.09" xfId="45709" xr:uid="{00000000-0005-0000-0000-0000061F0000}"/>
    <cellStyle name="D_PPto_ Asesoria_linca V1" xfId="45269" xr:uid="{00000000-0005-0000-0000-0000071F0000}"/>
    <cellStyle name="D_PRESUPUESTO DAP-CP-093-06_07_f" xfId="45270" xr:uid="{00000000-0005-0000-0000-0000081F0000}"/>
    <cellStyle name="D_Programa de recuperacion de Piscinas de emergencia" xfId="7529" xr:uid="{00000000-0005-0000-0000-0000091F0000}"/>
    <cellStyle name="D_Programa de recuperacion de Piscinas de emergencia (version 1)" xfId="7530" xr:uid="{00000000-0005-0000-0000-00000A1F0000}"/>
    <cellStyle name="D_PSC5593-PR-001" xfId="45710" xr:uid="{00000000-0005-0000-0000-00000B1F0000}"/>
    <cellStyle name="D_Reajustes" xfId="7531" xr:uid="{00000000-0005-0000-0000-00000C1F0000}"/>
    <cellStyle name="D_Retenciones" xfId="7532" xr:uid="{00000000-0005-0000-0000-00000D1F0000}"/>
    <cellStyle name="D_R-P N09DM09_Dic09" xfId="7533" xr:uid="{00000000-0005-0000-0000-00000E1F0000}"/>
    <cellStyle name="D_Semana 25 (ACT)" xfId="7534" xr:uid="{00000000-0005-0000-0000-00000F1F0000}"/>
    <cellStyle name="D_Semana 25 (ACT)_6.Avance Itemizado VCP-2 y 5" xfId="7535" xr:uid="{00000000-0005-0000-0000-0000101F0000}"/>
    <cellStyle name="D_Semana 25 (ACT)_AREA" xfId="7536" xr:uid="{00000000-0005-0000-0000-0000111F0000}"/>
    <cellStyle name="D_Semana 25 (ACT)_C1 Avance al 10-Oct" xfId="7537" xr:uid="{00000000-0005-0000-0000-0000121F0000}"/>
    <cellStyle name="D_Semana 25 (ACT)_C2-12 al 18 Julio Rev.0" xfId="7538" xr:uid="{00000000-0005-0000-0000-0000131F0000}"/>
    <cellStyle name="D_Semana 25 (ACT)_CONSOLIDADO" xfId="7539" xr:uid="{00000000-0005-0000-0000-0000141F0000}"/>
    <cellStyle name="D_Semana 25 (ACT)_Semana 28 (ACT)" xfId="7540" xr:uid="{00000000-0005-0000-0000-0000151F0000}"/>
    <cellStyle name="D_Semana 25 (ACT)_Semana 30" xfId="7541" xr:uid="{00000000-0005-0000-0000-0000161F0000}"/>
    <cellStyle name="D_Semana 25 (ACT)_Semana 31" xfId="7542" xr:uid="{00000000-0005-0000-0000-0000171F0000}"/>
    <cellStyle name="D_Semana 26 (ACT)" xfId="7543" xr:uid="{00000000-0005-0000-0000-0000181F0000}"/>
    <cellStyle name="D_Semana 27 (ACT)" xfId="7544" xr:uid="{00000000-0005-0000-0000-0000191F0000}"/>
    <cellStyle name="D_Semana 28 (ACT)" xfId="7545" xr:uid="{00000000-0005-0000-0000-00001A1F0000}"/>
    <cellStyle name="D_Semana 30" xfId="7546" xr:uid="{00000000-0005-0000-0000-00001B1F0000}"/>
    <cellStyle name="D_Semana 31" xfId="7547" xr:uid="{00000000-0005-0000-0000-00001C1F0000}"/>
    <cellStyle name="D_TEC DEL 01Al 09" xfId="45711" xr:uid="{00000000-0005-0000-0000-00001D1F0000}"/>
    <cellStyle name="D_TEC-01" xfId="45712" xr:uid="{00000000-0005-0000-0000-00001E1F0000}"/>
    <cellStyle name="D_Trisemanal Semana 43 Rev 0" xfId="7548" xr:uid="{00000000-0005-0000-0000-00001F1F0000}"/>
    <cellStyle name="D_Version 0 2009 API N09DM07_Rev 2" xfId="7549" xr:uid="{00000000-0005-0000-0000-0000201F0000}"/>
    <cellStyle name="D_Version 0 API N09DM09" xfId="7550" xr:uid="{00000000-0005-0000-0000-0000211F0000}"/>
    <cellStyle name="D_Weekly 25" xfId="7551" xr:uid="{00000000-0005-0000-0000-0000221F0000}"/>
    <cellStyle name="D_Weekly 25_6.Avance Itemizado VCP-2 y 5" xfId="7552" xr:uid="{00000000-0005-0000-0000-0000231F0000}"/>
    <cellStyle name="D_Weekly 25_AREA" xfId="7553" xr:uid="{00000000-0005-0000-0000-0000241F0000}"/>
    <cellStyle name="D_Weekly 25_C1 Avance al 10-Oct" xfId="7554" xr:uid="{00000000-0005-0000-0000-0000251F0000}"/>
    <cellStyle name="D_Weekly 25_C2-12 al 18 Julio Rev.0" xfId="7555" xr:uid="{00000000-0005-0000-0000-0000261F0000}"/>
    <cellStyle name="D_Weekly 25_CONSOLIDADO" xfId="7556" xr:uid="{00000000-0005-0000-0000-0000271F0000}"/>
    <cellStyle name="D_Weekly 25_Semana 28 (ACT)" xfId="7557" xr:uid="{00000000-0005-0000-0000-0000281F0000}"/>
    <cellStyle name="D_Weekly 25_Semana 30" xfId="7558" xr:uid="{00000000-0005-0000-0000-0000291F0000}"/>
    <cellStyle name="D_Weekly 25_Semana 31" xfId="7559" xr:uid="{00000000-0005-0000-0000-00002A1F0000}"/>
    <cellStyle name="Data" xfId="7560" xr:uid="{00000000-0005-0000-0000-00002B1F0000}"/>
    <cellStyle name="Data   - Estilo2" xfId="7561" xr:uid="{00000000-0005-0000-0000-00002C1F0000}"/>
    <cellStyle name="Data   - Modelo2" xfId="7562" xr:uid="{00000000-0005-0000-0000-00002D1F0000}"/>
    <cellStyle name="Data   - Modelo2 10" xfId="7563" xr:uid="{00000000-0005-0000-0000-00002E1F0000}"/>
    <cellStyle name="Data   - Modelo2 11" xfId="7564" xr:uid="{00000000-0005-0000-0000-00002F1F0000}"/>
    <cellStyle name="Data   - Modelo2 12" xfId="7565" xr:uid="{00000000-0005-0000-0000-0000301F0000}"/>
    <cellStyle name="Data   - Modelo2 2" xfId="7566" xr:uid="{00000000-0005-0000-0000-0000311F0000}"/>
    <cellStyle name="Data   - Modelo2 2 10" xfId="7567" xr:uid="{00000000-0005-0000-0000-0000321F0000}"/>
    <cellStyle name="Data   - Modelo2 2 2" xfId="7568" xr:uid="{00000000-0005-0000-0000-0000331F0000}"/>
    <cellStyle name="Data   - Modelo2 2 3" xfId="7569" xr:uid="{00000000-0005-0000-0000-0000341F0000}"/>
    <cellStyle name="Data   - Modelo2 2 4" xfId="7570" xr:uid="{00000000-0005-0000-0000-0000351F0000}"/>
    <cellStyle name="Data   - Modelo2 2 5" xfId="7571" xr:uid="{00000000-0005-0000-0000-0000361F0000}"/>
    <cellStyle name="Data   - Modelo2 2 6" xfId="7572" xr:uid="{00000000-0005-0000-0000-0000371F0000}"/>
    <cellStyle name="Data   - Modelo2 2 7" xfId="7573" xr:uid="{00000000-0005-0000-0000-0000381F0000}"/>
    <cellStyle name="Data   - Modelo2 2 8" xfId="7574" xr:uid="{00000000-0005-0000-0000-0000391F0000}"/>
    <cellStyle name="Data   - Modelo2 2 9" xfId="7575" xr:uid="{00000000-0005-0000-0000-00003A1F0000}"/>
    <cellStyle name="Data   - Modelo2 3" xfId="7576" xr:uid="{00000000-0005-0000-0000-00003B1F0000}"/>
    <cellStyle name="Data   - Modelo2 3 10" xfId="7577" xr:uid="{00000000-0005-0000-0000-00003C1F0000}"/>
    <cellStyle name="Data   - Modelo2 3 2" xfId="7578" xr:uid="{00000000-0005-0000-0000-00003D1F0000}"/>
    <cellStyle name="Data   - Modelo2 3 3" xfId="7579" xr:uid="{00000000-0005-0000-0000-00003E1F0000}"/>
    <cellStyle name="Data   - Modelo2 3 4" xfId="7580" xr:uid="{00000000-0005-0000-0000-00003F1F0000}"/>
    <cellStyle name="Data   - Modelo2 3 5" xfId="7581" xr:uid="{00000000-0005-0000-0000-0000401F0000}"/>
    <cellStyle name="Data   - Modelo2 3 6" xfId="7582" xr:uid="{00000000-0005-0000-0000-0000411F0000}"/>
    <cellStyle name="Data   - Modelo2 3 7" xfId="7583" xr:uid="{00000000-0005-0000-0000-0000421F0000}"/>
    <cellStyle name="Data   - Modelo2 3 8" xfId="7584" xr:uid="{00000000-0005-0000-0000-0000431F0000}"/>
    <cellStyle name="Data   - Modelo2 3 9" xfId="7585" xr:uid="{00000000-0005-0000-0000-0000441F0000}"/>
    <cellStyle name="Data   - Modelo2 4" xfId="7586" xr:uid="{00000000-0005-0000-0000-0000451F0000}"/>
    <cellStyle name="Data   - Modelo2 5" xfId="7587" xr:uid="{00000000-0005-0000-0000-0000461F0000}"/>
    <cellStyle name="Data   - Modelo2 6" xfId="7588" xr:uid="{00000000-0005-0000-0000-0000471F0000}"/>
    <cellStyle name="Data   - Modelo2 7" xfId="7589" xr:uid="{00000000-0005-0000-0000-0000481F0000}"/>
    <cellStyle name="Data   - Modelo2 8" xfId="7590" xr:uid="{00000000-0005-0000-0000-0000491F0000}"/>
    <cellStyle name="Data   - Modelo2 9" xfId="7591" xr:uid="{00000000-0005-0000-0000-00004A1F0000}"/>
    <cellStyle name="Datastream" xfId="45583" xr:uid="{00000000-0005-0000-0000-00004B1F0000}"/>
    <cellStyle name="Date" xfId="7592" xr:uid="{00000000-0005-0000-0000-00004C1F0000}"/>
    <cellStyle name="Date [d-mmm-yy]" xfId="45584" xr:uid="{00000000-0005-0000-0000-00004D1F0000}"/>
    <cellStyle name="Date [mm-d-yy]" xfId="45585" xr:uid="{00000000-0005-0000-0000-00004E1F0000}"/>
    <cellStyle name="Date [mm-d-yyyy]" xfId="45586" xr:uid="{00000000-0005-0000-0000-00004F1F0000}"/>
    <cellStyle name="Date [mmm-d-yyyy]" xfId="45587" xr:uid="{00000000-0005-0000-0000-0000501F0000}"/>
    <cellStyle name="Date [mmm-yy]" xfId="45588" xr:uid="{00000000-0005-0000-0000-0000511F0000}"/>
    <cellStyle name="Date [mmm-yyyy]" xfId="45589" xr:uid="{00000000-0005-0000-0000-0000521F0000}"/>
    <cellStyle name="Date 2" xfId="7593" xr:uid="{00000000-0005-0000-0000-0000531F0000}"/>
    <cellStyle name="Date 3" xfId="7594" xr:uid="{00000000-0005-0000-0000-0000541F0000}"/>
    <cellStyle name="Date Aligned" xfId="45271" xr:uid="{00000000-0005-0000-0000-0000551F0000}"/>
    <cellStyle name="Date m/d/yy" xfId="45590" xr:uid="{00000000-0005-0000-0000-0000561F0000}"/>
    <cellStyle name="Date Short" xfId="7595" xr:uid="{00000000-0005-0000-0000-0000571F0000}"/>
    <cellStyle name="Date Short 2" xfId="7596" xr:uid="{00000000-0005-0000-0000-0000581F0000}"/>
    <cellStyle name="Date:dd.mm.yyyy" xfId="7597" xr:uid="{00000000-0005-0000-0000-0000591F0000}"/>
    <cellStyle name="Date_~2163343" xfId="45591" xr:uid="{00000000-0005-0000-0000-00005A1F0000}"/>
    <cellStyle name="Date2" xfId="45592" xr:uid="{00000000-0005-0000-0000-00005B1F0000}"/>
    <cellStyle name="Date2h" xfId="45593" xr:uid="{00000000-0005-0000-0000-00005C1F0000}"/>
    <cellStyle name="Dates" xfId="45594" xr:uid="{00000000-0005-0000-0000-00005D1F0000}"/>
    <cellStyle name="Date-Time" xfId="7598" xr:uid="{00000000-0005-0000-0000-00005E1F0000}"/>
    <cellStyle name="Date-Time 2" xfId="7599" xr:uid="{00000000-0005-0000-0000-00005F1F0000}"/>
    <cellStyle name="DateYear" xfId="45595" xr:uid="{00000000-0005-0000-0000-0000601F0000}"/>
    <cellStyle name="DAv" xfId="45596" xr:uid="{00000000-0005-0000-0000-0000611F0000}"/>
    <cellStyle name="Dean's number format" xfId="7600" xr:uid="{00000000-0005-0000-0000-0000621F0000}"/>
    <cellStyle name="Dec places 0" xfId="45597" xr:uid="{00000000-0005-0000-0000-0000631F0000}"/>
    <cellStyle name="Dec places 1, millions" xfId="45598" xr:uid="{00000000-0005-0000-0000-0000641F0000}"/>
    <cellStyle name="Dec places 2" xfId="45599" xr:uid="{00000000-0005-0000-0000-0000651F0000}"/>
    <cellStyle name="Dec places 2, millions" xfId="45600" xr:uid="{00000000-0005-0000-0000-0000661F0000}"/>
    <cellStyle name="Dec places 2_Assumptions" xfId="45601" xr:uid="{00000000-0005-0000-0000-0000671F0000}"/>
    <cellStyle name="Decimal 1" xfId="7601" xr:uid="{00000000-0005-0000-0000-0000681F0000}"/>
    <cellStyle name="Decimal 2" xfId="7602" xr:uid="{00000000-0005-0000-0000-0000691F0000}"/>
    <cellStyle name="Decimal 3" xfId="7603" xr:uid="{00000000-0005-0000-0000-00006A1F0000}"/>
    <cellStyle name="Delete" xfId="7604" xr:uid="{00000000-0005-0000-0000-00006B1F0000}"/>
    <cellStyle name="DELTA" xfId="7605" xr:uid="{00000000-0005-0000-0000-00006C1F0000}"/>
    <cellStyle name="DELTA 2" xfId="45272" xr:uid="{00000000-0005-0000-0000-00006D1F0000}"/>
    <cellStyle name="Dezimal [0]_1998_1999_WGR_GESAMT" xfId="45602" xr:uid="{00000000-0005-0000-0000-00006E1F0000}"/>
    <cellStyle name="Dezimal_1998_1999_WGR_GESAMT" xfId="45603" xr:uid="{00000000-0005-0000-0000-00006F1F0000}"/>
    <cellStyle name="Dia" xfId="7606" xr:uid="{00000000-0005-0000-0000-0000701F0000}"/>
    <cellStyle name="Dia 2" xfId="7607" xr:uid="{00000000-0005-0000-0000-0000711F0000}"/>
    <cellStyle name="Dia 3" xfId="7608" xr:uid="{00000000-0005-0000-0000-0000721F0000}"/>
    <cellStyle name="Directors" xfId="45604" xr:uid="{00000000-0005-0000-0000-0000731F0000}"/>
    <cellStyle name="Diseño" xfId="7609" xr:uid="{00000000-0005-0000-0000-0000741F0000}"/>
    <cellStyle name="Diseño 2" xfId="45713" xr:uid="{00000000-0005-0000-0000-0000751F0000}"/>
    <cellStyle name="diskette" xfId="45605" xr:uid="{00000000-0005-0000-0000-0000761F0000}"/>
    <cellStyle name="Divis model input" xfId="45606" xr:uid="{00000000-0005-0000-0000-0000771F0000}"/>
    <cellStyle name="DM" xfId="45607" xr:uid="{00000000-0005-0000-0000-0000781F0000}"/>
    <cellStyle name="Dollar" xfId="45608" xr:uid="{00000000-0005-0000-0000-0000791F0000}"/>
    <cellStyle name="Dollars" xfId="7610" xr:uid="{00000000-0005-0000-0000-00007A1F0000}"/>
    <cellStyle name="Dollars [0]" xfId="45609" xr:uid="{00000000-0005-0000-0000-00007B1F0000}"/>
    <cellStyle name="Dollars M" xfId="7611" xr:uid="{00000000-0005-0000-0000-00007C1F0000}"/>
    <cellStyle name="Dollars(0)" xfId="7612" xr:uid="{00000000-0005-0000-0000-00007D1F0000}"/>
    <cellStyle name="dollarsPerKWh" xfId="7613" xr:uid="{00000000-0005-0000-0000-00007E1F0000}"/>
    <cellStyle name="dollarsPerKWh 10" xfId="45273" xr:uid="{00000000-0005-0000-0000-00007F1F0000}"/>
    <cellStyle name="dollarsPerKWh 2" xfId="7614" xr:uid="{00000000-0005-0000-0000-0000801F0000}"/>
    <cellStyle name="dollarsPerKWh 2 2" xfId="7615" xr:uid="{00000000-0005-0000-0000-0000811F0000}"/>
    <cellStyle name="dollarsPerKWh 3" xfId="7616" xr:uid="{00000000-0005-0000-0000-0000821F0000}"/>
    <cellStyle name="dollarsPerKWh 3 2" xfId="7617" xr:uid="{00000000-0005-0000-0000-0000831F0000}"/>
    <cellStyle name="dollarsPerKWh 4" xfId="7618" xr:uid="{00000000-0005-0000-0000-0000841F0000}"/>
    <cellStyle name="dollarsPerKWh 5" xfId="45274" xr:uid="{00000000-0005-0000-0000-0000851F0000}"/>
    <cellStyle name="dollarsPerKWh 6" xfId="45275" xr:uid="{00000000-0005-0000-0000-0000861F0000}"/>
    <cellStyle name="dollarsPerKWh 7" xfId="45276" xr:uid="{00000000-0005-0000-0000-0000871F0000}"/>
    <cellStyle name="dollarsPerKWh 8" xfId="45277" xr:uid="{00000000-0005-0000-0000-0000881F0000}"/>
    <cellStyle name="dollarsPerKWh 9" xfId="45278" xr:uid="{00000000-0005-0000-0000-0000891F0000}"/>
    <cellStyle name="dollarsPerKWh_C1 Avance al 10-Oct" xfId="7619" xr:uid="{00000000-0005-0000-0000-00008A1F0000}"/>
    <cellStyle name="dollarsPerLb" xfId="7620" xr:uid="{00000000-0005-0000-0000-00008B1F0000}"/>
    <cellStyle name="dollarsPerLb 10" xfId="45279" xr:uid="{00000000-0005-0000-0000-00008C1F0000}"/>
    <cellStyle name="dollarsPerLb 2" xfId="7621" xr:uid="{00000000-0005-0000-0000-00008D1F0000}"/>
    <cellStyle name="dollarsPerLb 2 2" xfId="7622" xr:uid="{00000000-0005-0000-0000-00008E1F0000}"/>
    <cellStyle name="dollarsPerLb 3" xfId="7623" xr:uid="{00000000-0005-0000-0000-00008F1F0000}"/>
    <cellStyle name="dollarsPerLb 3 2" xfId="7624" xr:uid="{00000000-0005-0000-0000-0000901F0000}"/>
    <cellStyle name="dollarsPerLb 4" xfId="7625" xr:uid="{00000000-0005-0000-0000-0000911F0000}"/>
    <cellStyle name="dollarsPerLb 5" xfId="45280" xr:uid="{00000000-0005-0000-0000-0000921F0000}"/>
    <cellStyle name="dollarsPerLb 6" xfId="45281" xr:uid="{00000000-0005-0000-0000-0000931F0000}"/>
    <cellStyle name="dollarsPerLb 7" xfId="45282" xr:uid="{00000000-0005-0000-0000-0000941F0000}"/>
    <cellStyle name="dollarsPerLb 8" xfId="45283" xr:uid="{00000000-0005-0000-0000-0000951F0000}"/>
    <cellStyle name="dollarsPerLb 9" xfId="45284" xr:uid="{00000000-0005-0000-0000-0000961F0000}"/>
    <cellStyle name="dollarsPerLb_C1 Avance al 10-Oct" xfId="7626" xr:uid="{00000000-0005-0000-0000-0000971F0000}"/>
    <cellStyle name="dollarsPerLb4" xfId="7627" xr:uid="{00000000-0005-0000-0000-0000981F0000}"/>
    <cellStyle name="dollarsPerLb4 10" xfId="45285" xr:uid="{00000000-0005-0000-0000-0000991F0000}"/>
    <cellStyle name="dollarsPerLb4 2" xfId="7628" xr:uid="{00000000-0005-0000-0000-00009A1F0000}"/>
    <cellStyle name="dollarsPerLb4 2 2" xfId="7629" xr:uid="{00000000-0005-0000-0000-00009B1F0000}"/>
    <cellStyle name="dollarsPerLb4 3" xfId="7630" xr:uid="{00000000-0005-0000-0000-00009C1F0000}"/>
    <cellStyle name="dollarsPerLb4 3 2" xfId="7631" xr:uid="{00000000-0005-0000-0000-00009D1F0000}"/>
    <cellStyle name="dollarsPerLb4 4" xfId="7632" xr:uid="{00000000-0005-0000-0000-00009E1F0000}"/>
    <cellStyle name="dollarsPerLb4 5" xfId="45286" xr:uid="{00000000-0005-0000-0000-00009F1F0000}"/>
    <cellStyle name="dollarsPerLb4 6" xfId="45287" xr:uid="{00000000-0005-0000-0000-0000A01F0000}"/>
    <cellStyle name="dollarsPerLb4 7" xfId="45288" xr:uid="{00000000-0005-0000-0000-0000A11F0000}"/>
    <cellStyle name="dollarsPerLb4 8" xfId="45289" xr:uid="{00000000-0005-0000-0000-0000A21F0000}"/>
    <cellStyle name="dollarsPerLb4 9" xfId="45290" xr:uid="{00000000-0005-0000-0000-0000A31F0000}"/>
    <cellStyle name="dollarsPerLb4_C1 Avance al 10-Oct" xfId="7633" xr:uid="{00000000-0005-0000-0000-0000A41F0000}"/>
    <cellStyle name="dollarsPerm3" xfId="7634" xr:uid="{00000000-0005-0000-0000-0000A51F0000}"/>
    <cellStyle name="dollarsPerm3 10" xfId="45291" xr:uid="{00000000-0005-0000-0000-0000A61F0000}"/>
    <cellStyle name="dollarsPerm3 2" xfId="7635" xr:uid="{00000000-0005-0000-0000-0000A71F0000}"/>
    <cellStyle name="dollarsPerm3 3" xfId="7636" xr:uid="{00000000-0005-0000-0000-0000A81F0000}"/>
    <cellStyle name="dollarsPerm3 4" xfId="45292" xr:uid="{00000000-0005-0000-0000-0000A91F0000}"/>
    <cellStyle name="dollarsPerm3 5" xfId="45293" xr:uid="{00000000-0005-0000-0000-0000AA1F0000}"/>
    <cellStyle name="dollarsPerm3 6" xfId="45294" xr:uid="{00000000-0005-0000-0000-0000AB1F0000}"/>
    <cellStyle name="dollarsPerm3 7" xfId="45295" xr:uid="{00000000-0005-0000-0000-0000AC1F0000}"/>
    <cellStyle name="dollarsPerm3 8" xfId="45296" xr:uid="{00000000-0005-0000-0000-0000AD1F0000}"/>
    <cellStyle name="dollarsPerm3 9" xfId="45297" xr:uid="{00000000-0005-0000-0000-0000AE1F0000}"/>
    <cellStyle name="dollarsPerMWh" xfId="7637" xr:uid="{00000000-0005-0000-0000-0000AF1F0000}"/>
    <cellStyle name="dollarsPerMWh 10" xfId="45298" xr:uid="{00000000-0005-0000-0000-0000B01F0000}"/>
    <cellStyle name="dollarsPerMWh 2" xfId="7638" xr:uid="{00000000-0005-0000-0000-0000B11F0000}"/>
    <cellStyle name="dollarsPerMWh 2 2" xfId="7639" xr:uid="{00000000-0005-0000-0000-0000B21F0000}"/>
    <cellStyle name="dollarsPerMWh 3" xfId="7640" xr:uid="{00000000-0005-0000-0000-0000B31F0000}"/>
    <cellStyle name="dollarsPerMWh 3 2" xfId="7641" xr:uid="{00000000-0005-0000-0000-0000B41F0000}"/>
    <cellStyle name="dollarsPerMWh 4" xfId="7642" xr:uid="{00000000-0005-0000-0000-0000B51F0000}"/>
    <cellStyle name="dollarsPerMWh 5" xfId="45299" xr:uid="{00000000-0005-0000-0000-0000B61F0000}"/>
    <cellStyle name="dollarsPerMWh 6" xfId="45300" xr:uid="{00000000-0005-0000-0000-0000B71F0000}"/>
    <cellStyle name="dollarsPerMWh 7" xfId="45301" xr:uid="{00000000-0005-0000-0000-0000B81F0000}"/>
    <cellStyle name="dollarsPerMWh 8" xfId="45302" xr:uid="{00000000-0005-0000-0000-0000B91F0000}"/>
    <cellStyle name="dollarsPerMWh 9" xfId="45303" xr:uid="{00000000-0005-0000-0000-0000BA1F0000}"/>
    <cellStyle name="dollarsPerMWh_C1 Avance al 10-Oct" xfId="7643" xr:uid="{00000000-0005-0000-0000-0000BB1F0000}"/>
    <cellStyle name="dollarsPerTon" xfId="7644" xr:uid="{00000000-0005-0000-0000-0000BC1F0000}"/>
    <cellStyle name="dollarsPerTon 10" xfId="45304" xr:uid="{00000000-0005-0000-0000-0000BD1F0000}"/>
    <cellStyle name="dollarsPerTon 2" xfId="7645" xr:uid="{00000000-0005-0000-0000-0000BE1F0000}"/>
    <cellStyle name="dollarsPerTon 2 2" xfId="7646" xr:uid="{00000000-0005-0000-0000-0000BF1F0000}"/>
    <cellStyle name="dollarsPerTon 3" xfId="7647" xr:uid="{00000000-0005-0000-0000-0000C01F0000}"/>
    <cellStyle name="dollarsPerTon 3 2" xfId="7648" xr:uid="{00000000-0005-0000-0000-0000C11F0000}"/>
    <cellStyle name="dollarsPerTon 4" xfId="7649" xr:uid="{00000000-0005-0000-0000-0000C21F0000}"/>
    <cellStyle name="dollarsPerTon 5" xfId="45305" xr:uid="{00000000-0005-0000-0000-0000C31F0000}"/>
    <cellStyle name="dollarsPerTon 6" xfId="45306" xr:uid="{00000000-0005-0000-0000-0000C41F0000}"/>
    <cellStyle name="dollarsPerTon 7" xfId="45307" xr:uid="{00000000-0005-0000-0000-0000C51F0000}"/>
    <cellStyle name="dollarsPerTon 8" xfId="45308" xr:uid="{00000000-0005-0000-0000-0000C61F0000}"/>
    <cellStyle name="dollarsPerTon 9" xfId="45309" xr:uid="{00000000-0005-0000-0000-0000C71F0000}"/>
    <cellStyle name="dollarsPerTon_C1 Avance al 10-Oct" xfId="7650" xr:uid="{00000000-0005-0000-0000-0000C81F0000}"/>
    <cellStyle name="dollarsPerYear" xfId="7651" xr:uid="{00000000-0005-0000-0000-0000C91F0000}"/>
    <cellStyle name="dollarsPerYear 10" xfId="45310" xr:uid="{00000000-0005-0000-0000-0000CA1F0000}"/>
    <cellStyle name="dollarsPerYear 2" xfId="7652" xr:uid="{00000000-0005-0000-0000-0000CB1F0000}"/>
    <cellStyle name="dollarsPerYear 2 2" xfId="7653" xr:uid="{00000000-0005-0000-0000-0000CC1F0000}"/>
    <cellStyle name="dollarsPerYear 2 2 2" xfId="7654" xr:uid="{00000000-0005-0000-0000-0000CD1F0000}"/>
    <cellStyle name="dollarsPerYear 2 2 2 2" xfId="7655" xr:uid="{00000000-0005-0000-0000-0000CE1F0000}"/>
    <cellStyle name="dollarsPerYear 2 2 2 3" xfId="7656" xr:uid="{00000000-0005-0000-0000-0000CF1F0000}"/>
    <cellStyle name="dollarsPerYear 2 2 3" xfId="7657" xr:uid="{00000000-0005-0000-0000-0000D01F0000}"/>
    <cellStyle name="dollarsPerYear 2 2 4" xfId="7658" xr:uid="{00000000-0005-0000-0000-0000D11F0000}"/>
    <cellStyle name="dollarsPerYear 2 3" xfId="7659" xr:uid="{00000000-0005-0000-0000-0000D21F0000}"/>
    <cellStyle name="dollarsPerYear 2 3 2" xfId="7660" xr:uid="{00000000-0005-0000-0000-0000D31F0000}"/>
    <cellStyle name="dollarsPerYear 2 3 2 2" xfId="7661" xr:uid="{00000000-0005-0000-0000-0000D41F0000}"/>
    <cellStyle name="dollarsPerYear 2 3 2 2 2" xfId="7662" xr:uid="{00000000-0005-0000-0000-0000D51F0000}"/>
    <cellStyle name="dollarsPerYear 2 3 2 2 3" xfId="7663" xr:uid="{00000000-0005-0000-0000-0000D61F0000}"/>
    <cellStyle name="dollarsPerYear 2 3 2 3" xfId="7664" xr:uid="{00000000-0005-0000-0000-0000D71F0000}"/>
    <cellStyle name="dollarsPerYear 2 3 2 4" xfId="7665" xr:uid="{00000000-0005-0000-0000-0000D81F0000}"/>
    <cellStyle name="dollarsPerYear 2 4" xfId="7666" xr:uid="{00000000-0005-0000-0000-0000D91F0000}"/>
    <cellStyle name="dollarsPerYear 2 4 2" xfId="7667" xr:uid="{00000000-0005-0000-0000-0000DA1F0000}"/>
    <cellStyle name="dollarsPerYear 2 4 3" xfId="7668" xr:uid="{00000000-0005-0000-0000-0000DB1F0000}"/>
    <cellStyle name="dollarsPerYear 2 5" xfId="7669" xr:uid="{00000000-0005-0000-0000-0000DC1F0000}"/>
    <cellStyle name="dollarsPerYear 3" xfId="7670" xr:uid="{00000000-0005-0000-0000-0000DD1F0000}"/>
    <cellStyle name="dollarsPerYear 3 2" xfId="7671" xr:uid="{00000000-0005-0000-0000-0000DE1F0000}"/>
    <cellStyle name="dollarsPerYear 3 2 2" xfId="7672" xr:uid="{00000000-0005-0000-0000-0000DF1F0000}"/>
    <cellStyle name="dollarsPerYear 3 2 2 2" xfId="7673" xr:uid="{00000000-0005-0000-0000-0000E01F0000}"/>
    <cellStyle name="dollarsPerYear 3 2 2 3" xfId="7674" xr:uid="{00000000-0005-0000-0000-0000E11F0000}"/>
    <cellStyle name="dollarsPerYear 3 2 3" xfId="7675" xr:uid="{00000000-0005-0000-0000-0000E21F0000}"/>
    <cellStyle name="dollarsPerYear 3 2 4" xfId="7676" xr:uid="{00000000-0005-0000-0000-0000E31F0000}"/>
    <cellStyle name="dollarsPerYear 3 3" xfId="7677" xr:uid="{00000000-0005-0000-0000-0000E41F0000}"/>
    <cellStyle name="dollarsPerYear 3 3 2" xfId="7678" xr:uid="{00000000-0005-0000-0000-0000E51F0000}"/>
    <cellStyle name="dollarsPerYear 3 3 2 2" xfId="7679" xr:uid="{00000000-0005-0000-0000-0000E61F0000}"/>
    <cellStyle name="dollarsPerYear 3 3 2 2 2" xfId="7680" xr:uid="{00000000-0005-0000-0000-0000E71F0000}"/>
    <cellStyle name="dollarsPerYear 3 3 2 2 3" xfId="7681" xr:uid="{00000000-0005-0000-0000-0000E81F0000}"/>
    <cellStyle name="dollarsPerYear 3 3 2 3" xfId="7682" xr:uid="{00000000-0005-0000-0000-0000E91F0000}"/>
    <cellStyle name="dollarsPerYear 3 3 2 4" xfId="7683" xr:uid="{00000000-0005-0000-0000-0000EA1F0000}"/>
    <cellStyle name="dollarsPerYear 3 4" xfId="7684" xr:uid="{00000000-0005-0000-0000-0000EB1F0000}"/>
    <cellStyle name="dollarsPerYear 3 4 2" xfId="7685" xr:uid="{00000000-0005-0000-0000-0000EC1F0000}"/>
    <cellStyle name="dollarsPerYear 3 4 3" xfId="7686" xr:uid="{00000000-0005-0000-0000-0000ED1F0000}"/>
    <cellStyle name="dollarsPerYear 3 5" xfId="7687" xr:uid="{00000000-0005-0000-0000-0000EE1F0000}"/>
    <cellStyle name="dollarsPerYear 4" xfId="45311" xr:uid="{00000000-0005-0000-0000-0000EF1F0000}"/>
    <cellStyle name="dollarsPerYear 5" xfId="45312" xr:uid="{00000000-0005-0000-0000-0000F01F0000}"/>
    <cellStyle name="dollarsPerYear 6" xfId="45313" xr:uid="{00000000-0005-0000-0000-0000F11F0000}"/>
    <cellStyle name="dollarsPerYear 7" xfId="45314" xr:uid="{00000000-0005-0000-0000-0000F21F0000}"/>
    <cellStyle name="dollarsPerYear 8" xfId="45315" xr:uid="{00000000-0005-0000-0000-0000F31F0000}"/>
    <cellStyle name="dollarsPerYear 9" xfId="45316" xr:uid="{00000000-0005-0000-0000-0000F41F0000}"/>
    <cellStyle name="DollarWhole" xfId="45610" xr:uid="{00000000-0005-0000-0000-0000F51F0000}"/>
    <cellStyle name="dosmil" xfId="7688" xr:uid="{00000000-0005-0000-0000-0000F61F0000}"/>
    <cellStyle name="Dotted Line" xfId="45317" xr:uid="{00000000-0005-0000-0000-0000F71F0000}"/>
    <cellStyle name="Download" xfId="45611" xr:uid="{00000000-0005-0000-0000-0000F81F0000}"/>
    <cellStyle name="DP 0, no commas" xfId="45612" xr:uid="{00000000-0005-0000-0000-0000F91F0000}"/>
    <cellStyle name="Dziesiętny [0]_(FRAG) aneks" xfId="45613" xr:uid="{00000000-0005-0000-0000-0000FA1F0000}"/>
    <cellStyle name="eliminado" xfId="45318" xr:uid="{00000000-0005-0000-0000-0000FB1F0000}"/>
    <cellStyle name="ENCABE" xfId="7689" xr:uid="{00000000-0005-0000-0000-0000FC1F0000}"/>
    <cellStyle name="Encabez1" xfId="7690" xr:uid="{00000000-0005-0000-0000-0000FD1F0000}"/>
    <cellStyle name="Encabez1 2" xfId="7691" xr:uid="{00000000-0005-0000-0000-0000FE1F0000}"/>
    <cellStyle name="Encabez1 2 2" xfId="7692" xr:uid="{00000000-0005-0000-0000-0000FF1F0000}"/>
    <cellStyle name="Encabez1 3" xfId="7693" xr:uid="{00000000-0005-0000-0000-000000200000}"/>
    <cellStyle name="Encabez1 3 2" xfId="7694" xr:uid="{00000000-0005-0000-0000-000001200000}"/>
    <cellStyle name="Encabez1 3 3" xfId="7695" xr:uid="{00000000-0005-0000-0000-000002200000}"/>
    <cellStyle name="Encabez1 4" xfId="7696" xr:uid="{00000000-0005-0000-0000-000003200000}"/>
    <cellStyle name="Encabez1 5" xfId="7697" xr:uid="{00000000-0005-0000-0000-000004200000}"/>
    <cellStyle name="Encabez1_actividades" xfId="7698" xr:uid="{00000000-0005-0000-0000-000005200000}"/>
    <cellStyle name="Encabez2" xfId="7699" xr:uid="{00000000-0005-0000-0000-000006200000}"/>
    <cellStyle name="Encabez2 2" xfId="7700" xr:uid="{00000000-0005-0000-0000-000007200000}"/>
    <cellStyle name="Encabez2 2 2" xfId="7701" xr:uid="{00000000-0005-0000-0000-000008200000}"/>
    <cellStyle name="Encabez2 3" xfId="7702" xr:uid="{00000000-0005-0000-0000-000009200000}"/>
    <cellStyle name="Encabez2 3 2" xfId="7703" xr:uid="{00000000-0005-0000-0000-00000A200000}"/>
    <cellStyle name="Encabez2 3 3" xfId="7704" xr:uid="{00000000-0005-0000-0000-00000B200000}"/>
    <cellStyle name="Encabez2 4" xfId="7705" xr:uid="{00000000-0005-0000-0000-00000C200000}"/>
    <cellStyle name="Encabez2 5" xfId="7706" xr:uid="{00000000-0005-0000-0000-00000D200000}"/>
    <cellStyle name="Encabez2_actividades" xfId="7707" xr:uid="{00000000-0005-0000-0000-00000E200000}"/>
    <cellStyle name="Encabezado 1" xfId="7708" xr:uid="{00000000-0005-0000-0000-00000F200000}"/>
    <cellStyle name="Encabezado 1 2" xfId="45319" xr:uid="{00000000-0005-0000-0000-000010200000}"/>
    <cellStyle name="Encabezado 2" xfId="7709" xr:uid="{00000000-0005-0000-0000-000011200000}"/>
    <cellStyle name="Encabezado 2 10" xfId="7710" xr:uid="{00000000-0005-0000-0000-000012200000}"/>
    <cellStyle name="Encabezado 2 11" xfId="7711" xr:uid="{00000000-0005-0000-0000-000013200000}"/>
    <cellStyle name="Encabezado 2 12" xfId="7712" xr:uid="{00000000-0005-0000-0000-000014200000}"/>
    <cellStyle name="Encabezado 2 13" xfId="7713" xr:uid="{00000000-0005-0000-0000-000015200000}"/>
    <cellStyle name="Encabezado 2 14" xfId="7714" xr:uid="{00000000-0005-0000-0000-000016200000}"/>
    <cellStyle name="Encabezado 2 15" xfId="7715" xr:uid="{00000000-0005-0000-0000-000017200000}"/>
    <cellStyle name="Encabezado 2 2" xfId="7716" xr:uid="{00000000-0005-0000-0000-000018200000}"/>
    <cellStyle name="Encabezado 2 2 2" xfId="7717" xr:uid="{00000000-0005-0000-0000-000019200000}"/>
    <cellStyle name="Encabezado 2 2 3" xfId="7718" xr:uid="{00000000-0005-0000-0000-00001A200000}"/>
    <cellStyle name="Encabezado 2 3" xfId="7719" xr:uid="{00000000-0005-0000-0000-00001B200000}"/>
    <cellStyle name="Encabezado 2 3 2" xfId="7720" xr:uid="{00000000-0005-0000-0000-00001C200000}"/>
    <cellStyle name="Encabezado 2 3 3" xfId="7721" xr:uid="{00000000-0005-0000-0000-00001D200000}"/>
    <cellStyle name="Encabezado 2 4" xfId="7722" xr:uid="{00000000-0005-0000-0000-00001E200000}"/>
    <cellStyle name="Encabezado 2 5" xfId="7723" xr:uid="{00000000-0005-0000-0000-00001F200000}"/>
    <cellStyle name="Encabezado 2 6" xfId="7724" xr:uid="{00000000-0005-0000-0000-000020200000}"/>
    <cellStyle name="Encabezado 2 7" xfId="7725" xr:uid="{00000000-0005-0000-0000-000021200000}"/>
    <cellStyle name="Encabezado 2 8" xfId="7726" xr:uid="{00000000-0005-0000-0000-000022200000}"/>
    <cellStyle name="Encabezado 2 9" xfId="7727" xr:uid="{00000000-0005-0000-0000-000023200000}"/>
    <cellStyle name="Encabezado 2_ 2.Curva de Avance Proyecto " xfId="7728" xr:uid="{00000000-0005-0000-0000-000024200000}"/>
    <cellStyle name="Encabezado 4 10" xfId="7729" xr:uid="{00000000-0005-0000-0000-000025200000}"/>
    <cellStyle name="Encabezado 4 11" xfId="7730" xr:uid="{00000000-0005-0000-0000-000026200000}"/>
    <cellStyle name="Encabezado 4 12" xfId="7731" xr:uid="{00000000-0005-0000-0000-000027200000}"/>
    <cellStyle name="Encabezado 4 13" xfId="7732" xr:uid="{00000000-0005-0000-0000-000028200000}"/>
    <cellStyle name="Encabezado 4 14" xfId="7733" xr:uid="{00000000-0005-0000-0000-000029200000}"/>
    <cellStyle name="Encabezado 4 15" xfId="7734" xr:uid="{00000000-0005-0000-0000-00002A200000}"/>
    <cellStyle name="Encabezado 4 16" xfId="7735" xr:uid="{00000000-0005-0000-0000-00002B200000}"/>
    <cellStyle name="Encabezado 4 17" xfId="7736" xr:uid="{00000000-0005-0000-0000-00002C200000}"/>
    <cellStyle name="Encabezado 4 18" xfId="7737" xr:uid="{00000000-0005-0000-0000-00002D200000}"/>
    <cellStyle name="Encabezado 4 19" xfId="7738" xr:uid="{00000000-0005-0000-0000-00002E200000}"/>
    <cellStyle name="Encabezado 4 2" xfId="7739" xr:uid="{00000000-0005-0000-0000-00002F200000}"/>
    <cellStyle name="Encabezado 4 2 10" xfId="7740" xr:uid="{00000000-0005-0000-0000-000030200000}"/>
    <cellStyle name="Encabezado 4 2 11" xfId="7741" xr:uid="{00000000-0005-0000-0000-000031200000}"/>
    <cellStyle name="Encabezado 4 2 2" xfId="7742" xr:uid="{00000000-0005-0000-0000-000032200000}"/>
    <cellStyle name="Encabezado 4 2 2 2" xfId="7743" xr:uid="{00000000-0005-0000-0000-000033200000}"/>
    <cellStyle name="Encabezado 4 2 2 3" xfId="7744" xr:uid="{00000000-0005-0000-0000-000034200000}"/>
    <cellStyle name="Encabezado 4 2 2 4" xfId="7745" xr:uid="{00000000-0005-0000-0000-000035200000}"/>
    <cellStyle name="Encabezado 4 2 3" xfId="7746" xr:uid="{00000000-0005-0000-0000-000036200000}"/>
    <cellStyle name="Encabezado 4 2 4" xfId="7747" xr:uid="{00000000-0005-0000-0000-000037200000}"/>
    <cellStyle name="Encabezado 4 2 5" xfId="7748" xr:uid="{00000000-0005-0000-0000-000038200000}"/>
    <cellStyle name="Encabezado 4 2 6" xfId="7749" xr:uid="{00000000-0005-0000-0000-000039200000}"/>
    <cellStyle name="Encabezado 4 2 7" xfId="7750" xr:uid="{00000000-0005-0000-0000-00003A200000}"/>
    <cellStyle name="Encabezado 4 2 8" xfId="7751" xr:uid="{00000000-0005-0000-0000-00003B200000}"/>
    <cellStyle name="Encabezado 4 2 9" xfId="7752" xr:uid="{00000000-0005-0000-0000-00003C200000}"/>
    <cellStyle name="Encabezado 4 2_CONSOLIDADO" xfId="7753" xr:uid="{00000000-0005-0000-0000-00003D200000}"/>
    <cellStyle name="Encabezado 4 20" xfId="7754" xr:uid="{00000000-0005-0000-0000-00003E200000}"/>
    <cellStyle name="Encabezado 4 21" xfId="7755" xr:uid="{00000000-0005-0000-0000-00003F200000}"/>
    <cellStyle name="Encabezado 4 3" xfId="7756" xr:uid="{00000000-0005-0000-0000-000040200000}"/>
    <cellStyle name="Encabezado 4 3 2" xfId="7757" xr:uid="{00000000-0005-0000-0000-000041200000}"/>
    <cellStyle name="Encabezado 4 3 3" xfId="7758" xr:uid="{00000000-0005-0000-0000-000042200000}"/>
    <cellStyle name="Encabezado 4 3 4" xfId="7759" xr:uid="{00000000-0005-0000-0000-000043200000}"/>
    <cellStyle name="Encabezado 4 3 5" xfId="7760" xr:uid="{00000000-0005-0000-0000-000044200000}"/>
    <cellStyle name="Encabezado 4 4" xfId="7761" xr:uid="{00000000-0005-0000-0000-000045200000}"/>
    <cellStyle name="Encabezado 4 5" xfId="7762" xr:uid="{00000000-0005-0000-0000-000046200000}"/>
    <cellStyle name="Encabezado 4 6" xfId="7763" xr:uid="{00000000-0005-0000-0000-000047200000}"/>
    <cellStyle name="Encabezado 4 7" xfId="7764" xr:uid="{00000000-0005-0000-0000-000048200000}"/>
    <cellStyle name="Encabezado 4 8" xfId="7765" xr:uid="{00000000-0005-0000-0000-000049200000}"/>
    <cellStyle name="Encabezado 4 9" xfId="7766" xr:uid="{00000000-0005-0000-0000-00004A200000}"/>
    <cellStyle name="Ênfase1" xfId="45614" xr:uid="{00000000-0005-0000-0000-00004B200000}"/>
    <cellStyle name="Ênfase2" xfId="45615" xr:uid="{00000000-0005-0000-0000-00004C200000}"/>
    <cellStyle name="Ênfase3" xfId="45616" xr:uid="{00000000-0005-0000-0000-00004D200000}"/>
    <cellStyle name="Ênfase4" xfId="45617" xr:uid="{00000000-0005-0000-0000-00004E200000}"/>
    <cellStyle name="Ênfase5" xfId="45618" xr:uid="{00000000-0005-0000-0000-00004F200000}"/>
    <cellStyle name="Ênfase6" xfId="45619" xr:uid="{00000000-0005-0000-0000-000050200000}"/>
    <cellStyle name="Énfasis 1" xfId="7767" xr:uid="{00000000-0005-0000-0000-000051200000}"/>
    <cellStyle name="Énfasis 1 2" xfId="7768" xr:uid="{00000000-0005-0000-0000-000052200000}"/>
    <cellStyle name="Énfasis 1 3" xfId="7769" xr:uid="{00000000-0005-0000-0000-000053200000}"/>
    <cellStyle name="Énfasis 1 4" xfId="7770" xr:uid="{00000000-0005-0000-0000-000054200000}"/>
    <cellStyle name="Énfasis 2" xfId="7771" xr:uid="{00000000-0005-0000-0000-000055200000}"/>
    <cellStyle name="Énfasis 2 2" xfId="7772" xr:uid="{00000000-0005-0000-0000-000056200000}"/>
    <cellStyle name="Énfasis 2 3" xfId="7773" xr:uid="{00000000-0005-0000-0000-000057200000}"/>
    <cellStyle name="Énfasis 2 4" xfId="7774" xr:uid="{00000000-0005-0000-0000-000058200000}"/>
    <cellStyle name="Énfasis 3" xfId="7775" xr:uid="{00000000-0005-0000-0000-000059200000}"/>
    <cellStyle name="Énfasis 3 2" xfId="7776" xr:uid="{00000000-0005-0000-0000-00005A200000}"/>
    <cellStyle name="Énfasis 3 3" xfId="7777" xr:uid="{00000000-0005-0000-0000-00005B200000}"/>
    <cellStyle name="Énfasis 3 4" xfId="7778" xr:uid="{00000000-0005-0000-0000-00005C200000}"/>
    <cellStyle name="Énfasis1 - 20%" xfId="7779" xr:uid="{00000000-0005-0000-0000-00005D200000}"/>
    <cellStyle name="Énfasis1 - 20% 2" xfId="7780" xr:uid="{00000000-0005-0000-0000-00005E200000}"/>
    <cellStyle name="Énfasis1 - 20% 3" xfId="7781" xr:uid="{00000000-0005-0000-0000-00005F200000}"/>
    <cellStyle name="Énfasis1 - 40%" xfId="7782" xr:uid="{00000000-0005-0000-0000-000060200000}"/>
    <cellStyle name="Énfasis1 - 40% 2" xfId="7783" xr:uid="{00000000-0005-0000-0000-000061200000}"/>
    <cellStyle name="Énfasis1 - 40% 3" xfId="7784" xr:uid="{00000000-0005-0000-0000-000062200000}"/>
    <cellStyle name="Énfasis1 - 60%" xfId="7785" xr:uid="{00000000-0005-0000-0000-000063200000}"/>
    <cellStyle name="Énfasis1 - 60% 2" xfId="7786" xr:uid="{00000000-0005-0000-0000-000064200000}"/>
    <cellStyle name="Énfasis1 - 60% 3" xfId="7787" xr:uid="{00000000-0005-0000-0000-000065200000}"/>
    <cellStyle name="Énfasis1 10" xfId="7788" xr:uid="{00000000-0005-0000-0000-000066200000}"/>
    <cellStyle name="Énfasis1 11" xfId="7789" xr:uid="{00000000-0005-0000-0000-000067200000}"/>
    <cellStyle name="Énfasis1 12" xfId="7790" xr:uid="{00000000-0005-0000-0000-000068200000}"/>
    <cellStyle name="Énfasis1 13" xfId="7791" xr:uid="{00000000-0005-0000-0000-000069200000}"/>
    <cellStyle name="Énfasis1 14" xfId="7792" xr:uid="{00000000-0005-0000-0000-00006A200000}"/>
    <cellStyle name="Énfasis1 15" xfId="7793" xr:uid="{00000000-0005-0000-0000-00006B200000}"/>
    <cellStyle name="Énfasis1 16" xfId="7794" xr:uid="{00000000-0005-0000-0000-00006C200000}"/>
    <cellStyle name="Énfasis1 17" xfId="7795" xr:uid="{00000000-0005-0000-0000-00006D200000}"/>
    <cellStyle name="Énfasis1 18" xfId="7796" xr:uid="{00000000-0005-0000-0000-00006E200000}"/>
    <cellStyle name="Énfasis1 19" xfId="7797" xr:uid="{00000000-0005-0000-0000-00006F200000}"/>
    <cellStyle name="Énfasis1 2" xfId="7798" xr:uid="{00000000-0005-0000-0000-000070200000}"/>
    <cellStyle name="Énfasis1 2 10" xfId="7799" xr:uid="{00000000-0005-0000-0000-000071200000}"/>
    <cellStyle name="Énfasis1 2 11" xfId="7800" xr:uid="{00000000-0005-0000-0000-000072200000}"/>
    <cellStyle name="Énfasis1 2 2" xfId="7801" xr:uid="{00000000-0005-0000-0000-000073200000}"/>
    <cellStyle name="Énfasis1 2 2 2" xfId="7802" xr:uid="{00000000-0005-0000-0000-000074200000}"/>
    <cellStyle name="Énfasis1 2 2 3" xfId="7803" xr:uid="{00000000-0005-0000-0000-000075200000}"/>
    <cellStyle name="Énfasis1 2 2 4" xfId="7804" xr:uid="{00000000-0005-0000-0000-000076200000}"/>
    <cellStyle name="Énfasis1 2 3" xfId="7805" xr:uid="{00000000-0005-0000-0000-000077200000}"/>
    <cellStyle name="Énfasis1 2 4" xfId="7806" xr:uid="{00000000-0005-0000-0000-000078200000}"/>
    <cellStyle name="Énfasis1 2 5" xfId="7807" xr:uid="{00000000-0005-0000-0000-000079200000}"/>
    <cellStyle name="Énfasis1 2 6" xfId="7808" xr:uid="{00000000-0005-0000-0000-00007A200000}"/>
    <cellStyle name="Énfasis1 2 7" xfId="7809" xr:uid="{00000000-0005-0000-0000-00007B200000}"/>
    <cellStyle name="Énfasis1 2 8" xfId="7810" xr:uid="{00000000-0005-0000-0000-00007C200000}"/>
    <cellStyle name="Énfasis1 2 9" xfId="7811" xr:uid="{00000000-0005-0000-0000-00007D200000}"/>
    <cellStyle name="Énfasis1 2_CONSOLIDADO" xfId="7812" xr:uid="{00000000-0005-0000-0000-00007E200000}"/>
    <cellStyle name="Énfasis1 20" xfId="7813" xr:uid="{00000000-0005-0000-0000-00007F200000}"/>
    <cellStyle name="Énfasis1 21" xfId="7814" xr:uid="{00000000-0005-0000-0000-000080200000}"/>
    <cellStyle name="Énfasis1 3" xfId="7815" xr:uid="{00000000-0005-0000-0000-000081200000}"/>
    <cellStyle name="Énfasis1 3 2" xfId="7816" xr:uid="{00000000-0005-0000-0000-000082200000}"/>
    <cellStyle name="Énfasis1 3 3" xfId="7817" xr:uid="{00000000-0005-0000-0000-000083200000}"/>
    <cellStyle name="Énfasis1 3 4" xfId="7818" xr:uid="{00000000-0005-0000-0000-000084200000}"/>
    <cellStyle name="Énfasis1 3 5" xfId="7819" xr:uid="{00000000-0005-0000-0000-000085200000}"/>
    <cellStyle name="Énfasis1 4" xfId="7820" xr:uid="{00000000-0005-0000-0000-000086200000}"/>
    <cellStyle name="Énfasis1 5" xfId="7821" xr:uid="{00000000-0005-0000-0000-000087200000}"/>
    <cellStyle name="Énfasis1 6" xfId="7822" xr:uid="{00000000-0005-0000-0000-000088200000}"/>
    <cellStyle name="Énfasis1 7" xfId="7823" xr:uid="{00000000-0005-0000-0000-000089200000}"/>
    <cellStyle name="Énfasis1 8" xfId="7824" xr:uid="{00000000-0005-0000-0000-00008A200000}"/>
    <cellStyle name="Énfasis1 9" xfId="7825" xr:uid="{00000000-0005-0000-0000-00008B200000}"/>
    <cellStyle name="Énfasis2 - 20%" xfId="7826" xr:uid="{00000000-0005-0000-0000-00008C200000}"/>
    <cellStyle name="Énfasis2 - 20% 2" xfId="7827" xr:uid="{00000000-0005-0000-0000-00008D200000}"/>
    <cellStyle name="Énfasis2 - 20% 3" xfId="7828" xr:uid="{00000000-0005-0000-0000-00008E200000}"/>
    <cellStyle name="Énfasis2 - 40%" xfId="7829" xr:uid="{00000000-0005-0000-0000-00008F200000}"/>
    <cellStyle name="Énfasis2 - 40% 2" xfId="7830" xr:uid="{00000000-0005-0000-0000-000090200000}"/>
    <cellStyle name="Énfasis2 - 40% 3" xfId="7831" xr:uid="{00000000-0005-0000-0000-000091200000}"/>
    <cellStyle name="Énfasis2 - 60%" xfId="7832" xr:uid="{00000000-0005-0000-0000-000092200000}"/>
    <cellStyle name="Énfasis2 - 60% 2" xfId="7833" xr:uid="{00000000-0005-0000-0000-000093200000}"/>
    <cellStyle name="Énfasis2 - 60% 3" xfId="7834" xr:uid="{00000000-0005-0000-0000-000094200000}"/>
    <cellStyle name="Énfasis2 10" xfId="7835" xr:uid="{00000000-0005-0000-0000-000095200000}"/>
    <cellStyle name="Énfasis2 11" xfId="7836" xr:uid="{00000000-0005-0000-0000-000096200000}"/>
    <cellStyle name="Énfasis2 12" xfId="7837" xr:uid="{00000000-0005-0000-0000-000097200000}"/>
    <cellStyle name="Énfasis2 13" xfId="7838" xr:uid="{00000000-0005-0000-0000-000098200000}"/>
    <cellStyle name="Énfasis2 14" xfId="7839" xr:uid="{00000000-0005-0000-0000-000099200000}"/>
    <cellStyle name="Énfasis2 15" xfId="7840" xr:uid="{00000000-0005-0000-0000-00009A200000}"/>
    <cellStyle name="Énfasis2 16" xfId="7841" xr:uid="{00000000-0005-0000-0000-00009B200000}"/>
    <cellStyle name="Énfasis2 17" xfId="7842" xr:uid="{00000000-0005-0000-0000-00009C200000}"/>
    <cellStyle name="Énfasis2 18" xfId="7843" xr:uid="{00000000-0005-0000-0000-00009D200000}"/>
    <cellStyle name="Énfasis2 19" xfId="7844" xr:uid="{00000000-0005-0000-0000-00009E200000}"/>
    <cellStyle name="Énfasis2 2" xfId="7845" xr:uid="{00000000-0005-0000-0000-00009F200000}"/>
    <cellStyle name="Énfasis2 2 10" xfId="7846" xr:uid="{00000000-0005-0000-0000-0000A0200000}"/>
    <cellStyle name="Énfasis2 2 11" xfId="7847" xr:uid="{00000000-0005-0000-0000-0000A1200000}"/>
    <cellStyle name="Énfasis2 2 2" xfId="7848" xr:uid="{00000000-0005-0000-0000-0000A2200000}"/>
    <cellStyle name="Énfasis2 2 2 2" xfId="7849" xr:uid="{00000000-0005-0000-0000-0000A3200000}"/>
    <cellStyle name="Énfasis2 2 2 3" xfId="7850" xr:uid="{00000000-0005-0000-0000-0000A4200000}"/>
    <cellStyle name="Énfasis2 2 2 4" xfId="7851" xr:uid="{00000000-0005-0000-0000-0000A5200000}"/>
    <cellStyle name="Énfasis2 2 3" xfId="7852" xr:uid="{00000000-0005-0000-0000-0000A6200000}"/>
    <cellStyle name="Énfasis2 2 4" xfId="7853" xr:uid="{00000000-0005-0000-0000-0000A7200000}"/>
    <cellStyle name="Énfasis2 2 5" xfId="7854" xr:uid="{00000000-0005-0000-0000-0000A8200000}"/>
    <cellStyle name="Énfasis2 2 6" xfId="7855" xr:uid="{00000000-0005-0000-0000-0000A9200000}"/>
    <cellStyle name="Énfasis2 2 7" xfId="7856" xr:uid="{00000000-0005-0000-0000-0000AA200000}"/>
    <cellStyle name="Énfasis2 2 8" xfId="7857" xr:uid="{00000000-0005-0000-0000-0000AB200000}"/>
    <cellStyle name="Énfasis2 2 9" xfId="7858" xr:uid="{00000000-0005-0000-0000-0000AC200000}"/>
    <cellStyle name="Énfasis2 2_CONSOLIDADO" xfId="7859" xr:uid="{00000000-0005-0000-0000-0000AD200000}"/>
    <cellStyle name="Énfasis2 20" xfId="7860" xr:uid="{00000000-0005-0000-0000-0000AE200000}"/>
    <cellStyle name="Énfasis2 21" xfId="7861" xr:uid="{00000000-0005-0000-0000-0000AF200000}"/>
    <cellStyle name="Énfasis2 3" xfId="7862" xr:uid="{00000000-0005-0000-0000-0000B0200000}"/>
    <cellStyle name="Énfasis2 3 2" xfId="7863" xr:uid="{00000000-0005-0000-0000-0000B1200000}"/>
    <cellStyle name="Énfasis2 3 3" xfId="7864" xr:uid="{00000000-0005-0000-0000-0000B2200000}"/>
    <cellStyle name="Énfasis2 3 4" xfId="7865" xr:uid="{00000000-0005-0000-0000-0000B3200000}"/>
    <cellStyle name="Énfasis2 3 5" xfId="7866" xr:uid="{00000000-0005-0000-0000-0000B4200000}"/>
    <cellStyle name="Énfasis2 4" xfId="7867" xr:uid="{00000000-0005-0000-0000-0000B5200000}"/>
    <cellStyle name="Énfasis2 5" xfId="7868" xr:uid="{00000000-0005-0000-0000-0000B6200000}"/>
    <cellStyle name="Énfasis2 6" xfId="7869" xr:uid="{00000000-0005-0000-0000-0000B7200000}"/>
    <cellStyle name="Énfasis2 7" xfId="7870" xr:uid="{00000000-0005-0000-0000-0000B8200000}"/>
    <cellStyle name="Énfasis2 8" xfId="7871" xr:uid="{00000000-0005-0000-0000-0000B9200000}"/>
    <cellStyle name="Énfasis2 9" xfId="7872" xr:uid="{00000000-0005-0000-0000-0000BA200000}"/>
    <cellStyle name="Énfasis3 - 20%" xfId="7873" xr:uid="{00000000-0005-0000-0000-0000BB200000}"/>
    <cellStyle name="Énfasis3 - 20% 2" xfId="7874" xr:uid="{00000000-0005-0000-0000-0000BC200000}"/>
    <cellStyle name="Énfasis3 - 20% 3" xfId="7875" xr:uid="{00000000-0005-0000-0000-0000BD200000}"/>
    <cellStyle name="Énfasis3 - 40%" xfId="7876" xr:uid="{00000000-0005-0000-0000-0000BE200000}"/>
    <cellStyle name="Énfasis3 - 40% 2" xfId="7877" xr:uid="{00000000-0005-0000-0000-0000BF200000}"/>
    <cellStyle name="Énfasis3 - 40% 3" xfId="7878" xr:uid="{00000000-0005-0000-0000-0000C0200000}"/>
    <cellStyle name="Énfasis3 - 60%" xfId="7879" xr:uid="{00000000-0005-0000-0000-0000C1200000}"/>
    <cellStyle name="Énfasis3 - 60% 2" xfId="7880" xr:uid="{00000000-0005-0000-0000-0000C2200000}"/>
    <cellStyle name="Énfasis3 - 60% 3" xfId="7881" xr:uid="{00000000-0005-0000-0000-0000C3200000}"/>
    <cellStyle name="Énfasis3 10" xfId="7882" xr:uid="{00000000-0005-0000-0000-0000C4200000}"/>
    <cellStyle name="Énfasis3 11" xfId="7883" xr:uid="{00000000-0005-0000-0000-0000C5200000}"/>
    <cellStyle name="Énfasis3 12" xfId="7884" xr:uid="{00000000-0005-0000-0000-0000C6200000}"/>
    <cellStyle name="Énfasis3 13" xfId="7885" xr:uid="{00000000-0005-0000-0000-0000C7200000}"/>
    <cellStyle name="Énfasis3 14" xfId="7886" xr:uid="{00000000-0005-0000-0000-0000C8200000}"/>
    <cellStyle name="Énfasis3 15" xfId="7887" xr:uid="{00000000-0005-0000-0000-0000C9200000}"/>
    <cellStyle name="Énfasis3 16" xfId="7888" xr:uid="{00000000-0005-0000-0000-0000CA200000}"/>
    <cellStyle name="Énfasis3 17" xfId="7889" xr:uid="{00000000-0005-0000-0000-0000CB200000}"/>
    <cellStyle name="Énfasis3 18" xfId="7890" xr:uid="{00000000-0005-0000-0000-0000CC200000}"/>
    <cellStyle name="Énfasis3 19" xfId="7891" xr:uid="{00000000-0005-0000-0000-0000CD200000}"/>
    <cellStyle name="Énfasis3 2" xfId="7892" xr:uid="{00000000-0005-0000-0000-0000CE200000}"/>
    <cellStyle name="Énfasis3 2 10" xfId="7893" xr:uid="{00000000-0005-0000-0000-0000CF200000}"/>
    <cellStyle name="Énfasis3 2 11" xfId="7894" xr:uid="{00000000-0005-0000-0000-0000D0200000}"/>
    <cellStyle name="Énfasis3 2 2" xfId="7895" xr:uid="{00000000-0005-0000-0000-0000D1200000}"/>
    <cellStyle name="Énfasis3 2 2 2" xfId="7896" xr:uid="{00000000-0005-0000-0000-0000D2200000}"/>
    <cellStyle name="Énfasis3 2 2 3" xfId="7897" xr:uid="{00000000-0005-0000-0000-0000D3200000}"/>
    <cellStyle name="Énfasis3 2 2 4" xfId="7898" xr:uid="{00000000-0005-0000-0000-0000D4200000}"/>
    <cellStyle name="Énfasis3 2 3" xfId="7899" xr:uid="{00000000-0005-0000-0000-0000D5200000}"/>
    <cellStyle name="Énfasis3 2 4" xfId="7900" xr:uid="{00000000-0005-0000-0000-0000D6200000}"/>
    <cellStyle name="Énfasis3 2 5" xfId="7901" xr:uid="{00000000-0005-0000-0000-0000D7200000}"/>
    <cellStyle name="Énfasis3 2 6" xfId="7902" xr:uid="{00000000-0005-0000-0000-0000D8200000}"/>
    <cellStyle name="Énfasis3 2 7" xfId="7903" xr:uid="{00000000-0005-0000-0000-0000D9200000}"/>
    <cellStyle name="Énfasis3 2 8" xfId="7904" xr:uid="{00000000-0005-0000-0000-0000DA200000}"/>
    <cellStyle name="Énfasis3 2 9" xfId="7905" xr:uid="{00000000-0005-0000-0000-0000DB200000}"/>
    <cellStyle name="Énfasis3 2_CONSOLIDADO" xfId="7906" xr:uid="{00000000-0005-0000-0000-0000DC200000}"/>
    <cellStyle name="Énfasis3 20" xfId="7907" xr:uid="{00000000-0005-0000-0000-0000DD200000}"/>
    <cellStyle name="Énfasis3 21" xfId="7908" xr:uid="{00000000-0005-0000-0000-0000DE200000}"/>
    <cellStyle name="Énfasis3 3" xfId="7909" xr:uid="{00000000-0005-0000-0000-0000DF200000}"/>
    <cellStyle name="Énfasis3 3 2" xfId="7910" xr:uid="{00000000-0005-0000-0000-0000E0200000}"/>
    <cellStyle name="Énfasis3 3 3" xfId="7911" xr:uid="{00000000-0005-0000-0000-0000E1200000}"/>
    <cellStyle name="Énfasis3 3 4" xfId="7912" xr:uid="{00000000-0005-0000-0000-0000E2200000}"/>
    <cellStyle name="Énfasis3 3 5" xfId="7913" xr:uid="{00000000-0005-0000-0000-0000E3200000}"/>
    <cellStyle name="Énfasis3 4" xfId="7914" xr:uid="{00000000-0005-0000-0000-0000E4200000}"/>
    <cellStyle name="Énfasis3 5" xfId="7915" xr:uid="{00000000-0005-0000-0000-0000E5200000}"/>
    <cellStyle name="Énfasis3 6" xfId="7916" xr:uid="{00000000-0005-0000-0000-0000E6200000}"/>
    <cellStyle name="Énfasis3 7" xfId="7917" xr:uid="{00000000-0005-0000-0000-0000E7200000}"/>
    <cellStyle name="Énfasis3 8" xfId="7918" xr:uid="{00000000-0005-0000-0000-0000E8200000}"/>
    <cellStyle name="Énfasis3 9" xfId="7919" xr:uid="{00000000-0005-0000-0000-0000E9200000}"/>
    <cellStyle name="Énfasis4 - 20%" xfId="7920" xr:uid="{00000000-0005-0000-0000-0000EA200000}"/>
    <cellStyle name="Énfasis4 - 20% 2" xfId="7921" xr:uid="{00000000-0005-0000-0000-0000EB200000}"/>
    <cellStyle name="Énfasis4 - 20% 3" xfId="7922" xr:uid="{00000000-0005-0000-0000-0000EC200000}"/>
    <cellStyle name="Énfasis4 - 40%" xfId="7923" xr:uid="{00000000-0005-0000-0000-0000ED200000}"/>
    <cellStyle name="Énfasis4 - 40% 2" xfId="7924" xr:uid="{00000000-0005-0000-0000-0000EE200000}"/>
    <cellStyle name="Énfasis4 - 40% 3" xfId="7925" xr:uid="{00000000-0005-0000-0000-0000EF200000}"/>
    <cellStyle name="Énfasis4 - 60%" xfId="7926" xr:uid="{00000000-0005-0000-0000-0000F0200000}"/>
    <cellStyle name="Énfasis4 - 60% 2" xfId="7927" xr:uid="{00000000-0005-0000-0000-0000F1200000}"/>
    <cellStyle name="Énfasis4 - 60% 3" xfId="7928" xr:uid="{00000000-0005-0000-0000-0000F2200000}"/>
    <cellStyle name="Énfasis4 10" xfId="7929" xr:uid="{00000000-0005-0000-0000-0000F3200000}"/>
    <cellStyle name="Énfasis4 11" xfId="7930" xr:uid="{00000000-0005-0000-0000-0000F4200000}"/>
    <cellStyle name="Énfasis4 12" xfId="7931" xr:uid="{00000000-0005-0000-0000-0000F5200000}"/>
    <cellStyle name="Énfasis4 13" xfId="7932" xr:uid="{00000000-0005-0000-0000-0000F6200000}"/>
    <cellStyle name="Énfasis4 14" xfId="7933" xr:uid="{00000000-0005-0000-0000-0000F7200000}"/>
    <cellStyle name="Énfasis4 15" xfId="7934" xr:uid="{00000000-0005-0000-0000-0000F8200000}"/>
    <cellStyle name="Énfasis4 16" xfId="7935" xr:uid="{00000000-0005-0000-0000-0000F9200000}"/>
    <cellStyle name="Énfasis4 17" xfId="7936" xr:uid="{00000000-0005-0000-0000-0000FA200000}"/>
    <cellStyle name="Énfasis4 18" xfId="7937" xr:uid="{00000000-0005-0000-0000-0000FB200000}"/>
    <cellStyle name="Énfasis4 19" xfId="7938" xr:uid="{00000000-0005-0000-0000-0000FC200000}"/>
    <cellStyle name="Énfasis4 2" xfId="7939" xr:uid="{00000000-0005-0000-0000-0000FD200000}"/>
    <cellStyle name="Énfasis4 2 10" xfId="7940" xr:uid="{00000000-0005-0000-0000-0000FE200000}"/>
    <cellStyle name="Énfasis4 2 11" xfId="7941" xr:uid="{00000000-0005-0000-0000-0000FF200000}"/>
    <cellStyle name="Énfasis4 2 2" xfId="7942" xr:uid="{00000000-0005-0000-0000-000000210000}"/>
    <cellStyle name="Énfasis4 2 2 2" xfId="7943" xr:uid="{00000000-0005-0000-0000-000001210000}"/>
    <cellStyle name="Énfasis4 2 2 3" xfId="7944" xr:uid="{00000000-0005-0000-0000-000002210000}"/>
    <cellStyle name="Énfasis4 2 2 4" xfId="7945" xr:uid="{00000000-0005-0000-0000-000003210000}"/>
    <cellStyle name="Énfasis4 2 3" xfId="7946" xr:uid="{00000000-0005-0000-0000-000004210000}"/>
    <cellStyle name="Énfasis4 2 4" xfId="7947" xr:uid="{00000000-0005-0000-0000-000005210000}"/>
    <cellStyle name="Énfasis4 2 5" xfId="7948" xr:uid="{00000000-0005-0000-0000-000006210000}"/>
    <cellStyle name="Énfasis4 2 6" xfId="7949" xr:uid="{00000000-0005-0000-0000-000007210000}"/>
    <cellStyle name="Énfasis4 2 7" xfId="7950" xr:uid="{00000000-0005-0000-0000-000008210000}"/>
    <cellStyle name="Énfasis4 2 8" xfId="7951" xr:uid="{00000000-0005-0000-0000-000009210000}"/>
    <cellStyle name="Énfasis4 2 9" xfId="7952" xr:uid="{00000000-0005-0000-0000-00000A210000}"/>
    <cellStyle name="Énfasis4 2_CONSOLIDADO" xfId="7953" xr:uid="{00000000-0005-0000-0000-00000B210000}"/>
    <cellStyle name="Énfasis4 20" xfId="7954" xr:uid="{00000000-0005-0000-0000-00000C210000}"/>
    <cellStyle name="Énfasis4 21" xfId="7955" xr:uid="{00000000-0005-0000-0000-00000D210000}"/>
    <cellStyle name="Énfasis4 3" xfId="7956" xr:uid="{00000000-0005-0000-0000-00000E210000}"/>
    <cellStyle name="Énfasis4 3 2" xfId="7957" xr:uid="{00000000-0005-0000-0000-00000F210000}"/>
    <cellStyle name="Énfasis4 3 3" xfId="7958" xr:uid="{00000000-0005-0000-0000-000010210000}"/>
    <cellStyle name="Énfasis4 3 4" xfId="7959" xr:uid="{00000000-0005-0000-0000-000011210000}"/>
    <cellStyle name="Énfasis4 3 5" xfId="7960" xr:uid="{00000000-0005-0000-0000-000012210000}"/>
    <cellStyle name="Énfasis4 4" xfId="7961" xr:uid="{00000000-0005-0000-0000-000013210000}"/>
    <cellStyle name="Énfasis4 5" xfId="7962" xr:uid="{00000000-0005-0000-0000-000014210000}"/>
    <cellStyle name="Énfasis4 6" xfId="7963" xr:uid="{00000000-0005-0000-0000-000015210000}"/>
    <cellStyle name="Énfasis4 7" xfId="7964" xr:uid="{00000000-0005-0000-0000-000016210000}"/>
    <cellStyle name="Énfasis4 8" xfId="7965" xr:uid="{00000000-0005-0000-0000-000017210000}"/>
    <cellStyle name="Énfasis4 9" xfId="7966" xr:uid="{00000000-0005-0000-0000-000018210000}"/>
    <cellStyle name="Énfasis5 - 20%" xfId="7967" xr:uid="{00000000-0005-0000-0000-000019210000}"/>
    <cellStyle name="Énfasis5 - 20% 2" xfId="7968" xr:uid="{00000000-0005-0000-0000-00001A210000}"/>
    <cellStyle name="Énfasis5 - 20% 3" xfId="7969" xr:uid="{00000000-0005-0000-0000-00001B210000}"/>
    <cellStyle name="Énfasis5 - 40%" xfId="7970" xr:uid="{00000000-0005-0000-0000-00001C210000}"/>
    <cellStyle name="Énfasis5 - 40% 2" xfId="7971" xr:uid="{00000000-0005-0000-0000-00001D210000}"/>
    <cellStyle name="Énfasis5 - 40% 3" xfId="7972" xr:uid="{00000000-0005-0000-0000-00001E210000}"/>
    <cellStyle name="Énfasis5 - 60%" xfId="7973" xr:uid="{00000000-0005-0000-0000-00001F210000}"/>
    <cellStyle name="Énfasis5 - 60% 2" xfId="7974" xr:uid="{00000000-0005-0000-0000-000020210000}"/>
    <cellStyle name="Énfasis5 - 60% 3" xfId="7975" xr:uid="{00000000-0005-0000-0000-000021210000}"/>
    <cellStyle name="Énfasis5 10" xfId="7976" xr:uid="{00000000-0005-0000-0000-000022210000}"/>
    <cellStyle name="Énfasis5 11" xfId="7977" xr:uid="{00000000-0005-0000-0000-000023210000}"/>
    <cellStyle name="Énfasis5 12" xfId="7978" xr:uid="{00000000-0005-0000-0000-000024210000}"/>
    <cellStyle name="Énfasis5 13" xfId="7979" xr:uid="{00000000-0005-0000-0000-000025210000}"/>
    <cellStyle name="Énfasis5 14" xfId="7980" xr:uid="{00000000-0005-0000-0000-000026210000}"/>
    <cellStyle name="Énfasis5 15" xfId="7981" xr:uid="{00000000-0005-0000-0000-000027210000}"/>
    <cellStyle name="Énfasis5 16" xfId="7982" xr:uid="{00000000-0005-0000-0000-000028210000}"/>
    <cellStyle name="Énfasis5 17" xfId="7983" xr:uid="{00000000-0005-0000-0000-000029210000}"/>
    <cellStyle name="Énfasis5 18" xfId="7984" xr:uid="{00000000-0005-0000-0000-00002A210000}"/>
    <cellStyle name="Énfasis5 19" xfId="7985" xr:uid="{00000000-0005-0000-0000-00002B210000}"/>
    <cellStyle name="Énfasis5 2" xfId="7986" xr:uid="{00000000-0005-0000-0000-00002C210000}"/>
    <cellStyle name="Énfasis5 2 10" xfId="7987" xr:uid="{00000000-0005-0000-0000-00002D210000}"/>
    <cellStyle name="Énfasis5 2 11" xfId="7988" xr:uid="{00000000-0005-0000-0000-00002E210000}"/>
    <cellStyle name="Énfasis5 2 2" xfId="7989" xr:uid="{00000000-0005-0000-0000-00002F210000}"/>
    <cellStyle name="Énfasis5 2 2 2" xfId="7990" xr:uid="{00000000-0005-0000-0000-000030210000}"/>
    <cellStyle name="Énfasis5 2 2 3" xfId="7991" xr:uid="{00000000-0005-0000-0000-000031210000}"/>
    <cellStyle name="Énfasis5 2 2 4" xfId="7992" xr:uid="{00000000-0005-0000-0000-000032210000}"/>
    <cellStyle name="Énfasis5 2 3" xfId="7993" xr:uid="{00000000-0005-0000-0000-000033210000}"/>
    <cellStyle name="Énfasis5 2 4" xfId="7994" xr:uid="{00000000-0005-0000-0000-000034210000}"/>
    <cellStyle name="Énfasis5 2 5" xfId="7995" xr:uid="{00000000-0005-0000-0000-000035210000}"/>
    <cellStyle name="Énfasis5 2 6" xfId="7996" xr:uid="{00000000-0005-0000-0000-000036210000}"/>
    <cellStyle name="Énfasis5 2 7" xfId="7997" xr:uid="{00000000-0005-0000-0000-000037210000}"/>
    <cellStyle name="Énfasis5 2 8" xfId="7998" xr:uid="{00000000-0005-0000-0000-000038210000}"/>
    <cellStyle name="Énfasis5 2 9" xfId="7999" xr:uid="{00000000-0005-0000-0000-000039210000}"/>
    <cellStyle name="Énfasis5 20" xfId="8000" xr:uid="{00000000-0005-0000-0000-00003A210000}"/>
    <cellStyle name="Énfasis5 21" xfId="8001" xr:uid="{00000000-0005-0000-0000-00003B210000}"/>
    <cellStyle name="Énfasis5 3" xfId="8002" xr:uid="{00000000-0005-0000-0000-00003C210000}"/>
    <cellStyle name="Énfasis5 3 2" xfId="8003" xr:uid="{00000000-0005-0000-0000-00003D210000}"/>
    <cellStyle name="Énfasis5 3 3" xfId="8004" xr:uid="{00000000-0005-0000-0000-00003E210000}"/>
    <cellStyle name="Énfasis5 3 4" xfId="8005" xr:uid="{00000000-0005-0000-0000-00003F210000}"/>
    <cellStyle name="Énfasis5 3 5" xfId="8006" xr:uid="{00000000-0005-0000-0000-000040210000}"/>
    <cellStyle name="Énfasis5 4" xfId="8007" xr:uid="{00000000-0005-0000-0000-000041210000}"/>
    <cellStyle name="Énfasis5 5" xfId="8008" xr:uid="{00000000-0005-0000-0000-000042210000}"/>
    <cellStyle name="Énfasis5 6" xfId="8009" xr:uid="{00000000-0005-0000-0000-000043210000}"/>
    <cellStyle name="Énfasis5 7" xfId="8010" xr:uid="{00000000-0005-0000-0000-000044210000}"/>
    <cellStyle name="Énfasis5 8" xfId="8011" xr:uid="{00000000-0005-0000-0000-000045210000}"/>
    <cellStyle name="Énfasis5 9" xfId="8012" xr:uid="{00000000-0005-0000-0000-000046210000}"/>
    <cellStyle name="Énfasis6 - 20%" xfId="8013" xr:uid="{00000000-0005-0000-0000-000047210000}"/>
    <cellStyle name="Énfasis6 - 20% 2" xfId="8014" xr:uid="{00000000-0005-0000-0000-000048210000}"/>
    <cellStyle name="Énfasis6 - 20% 3" xfId="8015" xr:uid="{00000000-0005-0000-0000-000049210000}"/>
    <cellStyle name="Énfasis6 - 40%" xfId="8016" xr:uid="{00000000-0005-0000-0000-00004A210000}"/>
    <cellStyle name="Énfasis6 - 40% 2" xfId="8017" xr:uid="{00000000-0005-0000-0000-00004B210000}"/>
    <cellStyle name="Énfasis6 - 40% 3" xfId="8018" xr:uid="{00000000-0005-0000-0000-00004C210000}"/>
    <cellStyle name="Énfasis6 - 60%" xfId="8019" xr:uid="{00000000-0005-0000-0000-00004D210000}"/>
    <cellStyle name="Énfasis6 - 60% 2" xfId="8020" xr:uid="{00000000-0005-0000-0000-00004E210000}"/>
    <cellStyle name="Énfasis6 - 60% 3" xfId="8021" xr:uid="{00000000-0005-0000-0000-00004F210000}"/>
    <cellStyle name="Énfasis6 10" xfId="8022" xr:uid="{00000000-0005-0000-0000-000050210000}"/>
    <cellStyle name="Énfasis6 11" xfId="8023" xr:uid="{00000000-0005-0000-0000-000051210000}"/>
    <cellStyle name="Énfasis6 12" xfId="8024" xr:uid="{00000000-0005-0000-0000-000052210000}"/>
    <cellStyle name="Énfasis6 13" xfId="8025" xr:uid="{00000000-0005-0000-0000-000053210000}"/>
    <cellStyle name="Énfasis6 14" xfId="8026" xr:uid="{00000000-0005-0000-0000-000054210000}"/>
    <cellStyle name="Énfasis6 15" xfId="8027" xr:uid="{00000000-0005-0000-0000-000055210000}"/>
    <cellStyle name="Énfasis6 16" xfId="8028" xr:uid="{00000000-0005-0000-0000-000056210000}"/>
    <cellStyle name="Énfasis6 17" xfId="8029" xr:uid="{00000000-0005-0000-0000-000057210000}"/>
    <cellStyle name="Énfasis6 18" xfId="8030" xr:uid="{00000000-0005-0000-0000-000058210000}"/>
    <cellStyle name="Énfasis6 19" xfId="8031" xr:uid="{00000000-0005-0000-0000-000059210000}"/>
    <cellStyle name="Énfasis6 2" xfId="8032" xr:uid="{00000000-0005-0000-0000-00005A210000}"/>
    <cellStyle name="Énfasis6 2 10" xfId="8033" xr:uid="{00000000-0005-0000-0000-00005B210000}"/>
    <cellStyle name="Énfasis6 2 11" xfId="8034" xr:uid="{00000000-0005-0000-0000-00005C210000}"/>
    <cellStyle name="Énfasis6 2 2" xfId="8035" xr:uid="{00000000-0005-0000-0000-00005D210000}"/>
    <cellStyle name="Énfasis6 2 2 2" xfId="8036" xr:uid="{00000000-0005-0000-0000-00005E210000}"/>
    <cellStyle name="Énfasis6 2 2 3" xfId="8037" xr:uid="{00000000-0005-0000-0000-00005F210000}"/>
    <cellStyle name="Énfasis6 2 2 4" xfId="8038" xr:uid="{00000000-0005-0000-0000-000060210000}"/>
    <cellStyle name="Énfasis6 2 3" xfId="8039" xr:uid="{00000000-0005-0000-0000-000061210000}"/>
    <cellStyle name="Énfasis6 2 4" xfId="8040" xr:uid="{00000000-0005-0000-0000-000062210000}"/>
    <cellStyle name="Énfasis6 2 5" xfId="8041" xr:uid="{00000000-0005-0000-0000-000063210000}"/>
    <cellStyle name="Énfasis6 2 6" xfId="8042" xr:uid="{00000000-0005-0000-0000-000064210000}"/>
    <cellStyle name="Énfasis6 2 7" xfId="8043" xr:uid="{00000000-0005-0000-0000-000065210000}"/>
    <cellStyle name="Énfasis6 2 8" xfId="8044" xr:uid="{00000000-0005-0000-0000-000066210000}"/>
    <cellStyle name="Énfasis6 2 9" xfId="8045" xr:uid="{00000000-0005-0000-0000-000067210000}"/>
    <cellStyle name="Énfasis6 2_CONSOLIDADO" xfId="8046" xr:uid="{00000000-0005-0000-0000-000068210000}"/>
    <cellStyle name="Énfasis6 20" xfId="8047" xr:uid="{00000000-0005-0000-0000-000069210000}"/>
    <cellStyle name="Énfasis6 21" xfId="8048" xr:uid="{00000000-0005-0000-0000-00006A210000}"/>
    <cellStyle name="Énfasis6 3" xfId="8049" xr:uid="{00000000-0005-0000-0000-00006B210000}"/>
    <cellStyle name="Énfasis6 3 2" xfId="8050" xr:uid="{00000000-0005-0000-0000-00006C210000}"/>
    <cellStyle name="Énfasis6 3 3" xfId="8051" xr:uid="{00000000-0005-0000-0000-00006D210000}"/>
    <cellStyle name="Énfasis6 3 4" xfId="8052" xr:uid="{00000000-0005-0000-0000-00006E210000}"/>
    <cellStyle name="Énfasis6 3 5" xfId="8053" xr:uid="{00000000-0005-0000-0000-00006F210000}"/>
    <cellStyle name="Énfasis6 4" xfId="8054" xr:uid="{00000000-0005-0000-0000-000070210000}"/>
    <cellStyle name="Énfasis6 5" xfId="8055" xr:uid="{00000000-0005-0000-0000-000071210000}"/>
    <cellStyle name="Énfasis6 6" xfId="8056" xr:uid="{00000000-0005-0000-0000-000072210000}"/>
    <cellStyle name="Énfasis6 7" xfId="8057" xr:uid="{00000000-0005-0000-0000-000073210000}"/>
    <cellStyle name="Énfasis6 8" xfId="8058" xr:uid="{00000000-0005-0000-0000-000074210000}"/>
    <cellStyle name="Énfasis6 9" xfId="8059" xr:uid="{00000000-0005-0000-0000-000075210000}"/>
    <cellStyle name="Enter Currency (0)" xfId="8060" xr:uid="{00000000-0005-0000-0000-000076210000}"/>
    <cellStyle name="Enter Currency (0) 2" xfId="8061" xr:uid="{00000000-0005-0000-0000-000077210000}"/>
    <cellStyle name="Enter Currency (0) 2 2" xfId="8062" xr:uid="{00000000-0005-0000-0000-000078210000}"/>
    <cellStyle name="Enter Currency (0) 3" xfId="8063" xr:uid="{00000000-0005-0000-0000-000079210000}"/>
    <cellStyle name="Enter Currency (0) 3 2" xfId="8064" xr:uid="{00000000-0005-0000-0000-00007A210000}"/>
    <cellStyle name="Enter Currency (0) 4" xfId="8065" xr:uid="{00000000-0005-0000-0000-00007B210000}"/>
    <cellStyle name="Enter Currency (0) 5" xfId="8066" xr:uid="{00000000-0005-0000-0000-00007C210000}"/>
    <cellStyle name="Enter Currency (0) 6" xfId="8067" xr:uid="{00000000-0005-0000-0000-00007D210000}"/>
    <cellStyle name="Enter Currency (0)_C1 Avance al 10-Oct" xfId="8068" xr:uid="{00000000-0005-0000-0000-00007E210000}"/>
    <cellStyle name="Enter Currency (2)" xfId="8069" xr:uid="{00000000-0005-0000-0000-00007F210000}"/>
    <cellStyle name="Enter Units (0)" xfId="8070" xr:uid="{00000000-0005-0000-0000-000080210000}"/>
    <cellStyle name="Enter Units (0) 2" xfId="8071" xr:uid="{00000000-0005-0000-0000-000081210000}"/>
    <cellStyle name="Enter Units (0) 2 2" xfId="8072" xr:uid="{00000000-0005-0000-0000-000082210000}"/>
    <cellStyle name="Enter Units (0) 3" xfId="8073" xr:uid="{00000000-0005-0000-0000-000083210000}"/>
    <cellStyle name="Enter Units (0) 3 2" xfId="8074" xr:uid="{00000000-0005-0000-0000-000084210000}"/>
    <cellStyle name="Enter Units (0) 4" xfId="8075" xr:uid="{00000000-0005-0000-0000-000085210000}"/>
    <cellStyle name="Enter Units (0) 5" xfId="8076" xr:uid="{00000000-0005-0000-0000-000086210000}"/>
    <cellStyle name="Enter Units (0) 6" xfId="8077" xr:uid="{00000000-0005-0000-0000-000087210000}"/>
    <cellStyle name="Enter Units (0)_C1 Avance al 10-Oct" xfId="8078" xr:uid="{00000000-0005-0000-0000-000088210000}"/>
    <cellStyle name="Enter Units (1)" xfId="8079" xr:uid="{00000000-0005-0000-0000-000089210000}"/>
    <cellStyle name="Enter Units (1) 2" xfId="8080" xr:uid="{00000000-0005-0000-0000-00008A210000}"/>
    <cellStyle name="Enter Units (1) 2 2" xfId="8081" xr:uid="{00000000-0005-0000-0000-00008B210000}"/>
    <cellStyle name="Enter Units (1) 3" xfId="8082" xr:uid="{00000000-0005-0000-0000-00008C210000}"/>
    <cellStyle name="Enter Units (1) 3 2" xfId="8083" xr:uid="{00000000-0005-0000-0000-00008D210000}"/>
    <cellStyle name="Enter Units (1) 4" xfId="8084" xr:uid="{00000000-0005-0000-0000-00008E210000}"/>
    <cellStyle name="Enter Units (1) 5" xfId="8085" xr:uid="{00000000-0005-0000-0000-00008F210000}"/>
    <cellStyle name="Enter Units (1) 6" xfId="8086" xr:uid="{00000000-0005-0000-0000-000090210000}"/>
    <cellStyle name="Enter Units (1)_C1 Avance al 10-Oct" xfId="8087" xr:uid="{00000000-0005-0000-0000-000091210000}"/>
    <cellStyle name="Enter Units (2)" xfId="8088" xr:uid="{00000000-0005-0000-0000-000092210000}"/>
    <cellStyle name="Entered" xfId="45714" xr:uid="{00000000-0005-0000-0000-000093210000}"/>
    <cellStyle name="Entrada" xfId="45620" xr:uid="{00000000-0005-0000-0000-000094210000}"/>
    <cellStyle name="Entrada 10" xfId="8089" xr:uid="{00000000-0005-0000-0000-000095210000}"/>
    <cellStyle name="Entrada 10 10" xfId="8090" xr:uid="{00000000-0005-0000-0000-000096210000}"/>
    <cellStyle name="Entrada 10 10 2" xfId="8091" xr:uid="{00000000-0005-0000-0000-000097210000}"/>
    <cellStyle name="Entrada 10 10 2 2" xfId="8092" xr:uid="{00000000-0005-0000-0000-000098210000}"/>
    <cellStyle name="Entrada 10 10 2 3" xfId="8093" xr:uid="{00000000-0005-0000-0000-000099210000}"/>
    <cellStyle name="Entrada 10 10 3" xfId="8094" xr:uid="{00000000-0005-0000-0000-00009A210000}"/>
    <cellStyle name="Entrada 10 10 3 2" xfId="8095" xr:uid="{00000000-0005-0000-0000-00009B210000}"/>
    <cellStyle name="Entrada 10 10 3 3" xfId="8096" xr:uid="{00000000-0005-0000-0000-00009C210000}"/>
    <cellStyle name="Entrada 10 10 4" xfId="8097" xr:uid="{00000000-0005-0000-0000-00009D210000}"/>
    <cellStyle name="Entrada 10 10 5" xfId="8098" xr:uid="{00000000-0005-0000-0000-00009E210000}"/>
    <cellStyle name="Entrada 10 10 6" xfId="8099" xr:uid="{00000000-0005-0000-0000-00009F210000}"/>
    <cellStyle name="Entrada 10 11" xfId="8100" xr:uid="{00000000-0005-0000-0000-0000A0210000}"/>
    <cellStyle name="Entrada 10 11 2" xfId="8101" xr:uid="{00000000-0005-0000-0000-0000A1210000}"/>
    <cellStyle name="Entrada 10 11 2 2" xfId="8102" xr:uid="{00000000-0005-0000-0000-0000A2210000}"/>
    <cellStyle name="Entrada 10 11 2 3" xfId="8103" xr:uid="{00000000-0005-0000-0000-0000A3210000}"/>
    <cellStyle name="Entrada 10 11 3" xfId="8104" xr:uid="{00000000-0005-0000-0000-0000A4210000}"/>
    <cellStyle name="Entrada 10 11 3 2" xfId="8105" xr:uid="{00000000-0005-0000-0000-0000A5210000}"/>
    <cellStyle name="Entrada 10 11 3 3" xfId="8106" xr:uid="{00000000-0005-0000-0000-0000A6210000}"/>
    <cellStyle name="Entrada 10 11 4" xfId="8107" xr:uid="{00000000-0005-0000-0000-0000A7210000}"/>
    <cellStyle name="Entrada 10 11 5" xfId="8108" xr:uid="{00000000-0005-0000-0000-0000A8210000}"/>
    <cellStyle name="Entrada 10 11 6" xfId="8109" xr:uid="{00000000-0005-0000-0000-0000A9210000}"/>
    <cellStyle name="Entrada 10 12" xfId="8110" xr:uid="{00000000-0005-0000-0000-0000AA210000}"/>
    <cellStyle name="Entrada 10 12 2" xfId="8111" xr:uid="{00000000-0005-0000-0000-0000AB210000}"/>
    <cellStyle name="Entrada 10 12 3" xfId="8112" xr:uid="{00000000-0005-0000-0000-0000AC210000}"/>
    <cellStyle name="Entrada 10 13" xfId="8113" xr:uid="{00000000-0005-0000-0000-0000AD210000}"/>
    <cellStyle name="Entrada 10 13 2" xfId="8114" xr:uid="{00000000-0005-0000-0000-0000AE210000}"/>
    <cellStyle name="Entrada 10 13 3" xfId="8115" xr:uid="{00000000-0005-0000-0000-0000AF210000}"/>
    <cellStyle name="Entrada 10 14" xfId="8116" xr:uid="{00000000-0005-0000-0000-0000B0210000}"/>
    <cellStyle name="Entrada 10 15" xfId="8117" xr:uid="{00000000-0005-0000-0000-0000B1210000}"/>
    <cellStyle name="Entrada 10 16" xfId="8118" xr:uid="{00000000-0005-0000-0000-0000B2210000}"/>
    <cellStyle name="Entrada 10 17" xfId="8119" xr:uid="{00000000-0005-0000-0000-0000B3210000}"/>
    <cellStyle name="Entrada 10 2" xfId="8120" xr:uid="{00000000-0005-0000-0000-0000B4210000}"/>
    <cellStyle name="Entrada 10 2 10" xfId="8121" xr:uid="{00000000-0005-0000-0000-0000B5210000}"/>
    <cellStyle name="Entrada 10 2 10 2" xfId="8122" xr:uid="{00000000-0005-0000-0000-0000B6210000}"/>
    <cellStyle name="Entrada 10 2 10 2 2" xfId="8123" xr:uid="{00000000-0005-0000-0000-0000B7210000}"/>
    <cellStyle name="Entrada 10 2 10 2 3" xfId="8124" xr:uid="{00000000-0005-0000-0000-0000B8210000}"/>
    <cellStyle name="Entrada 10 2 10 3" xfId="8125" xr:uid="{00000000-0005-0000-0000-0000B9210000}"/>
    <cellStyle name="Entrada 10 2 10 3 2" xfId="8126" xr:uid="{00000000-0005-0000-0000-0000BA210000}"/>
    <cellStyle name="Entrada 10 2 10 3 3" xfId="8127" xr:uid="{00000000-0005-0000-0000-0000BB210000}"/>
    <cellStyle name="Entrada 10 2 10 4" xfId="8128" xr:uid="{00000000-0005-0000-0000-0000BC210000}"/>
    <cellStyle name="Entrada 10 2 10 5" xfId="8129" xr:uid="{00000000-0005-0000-0000-0000BD210000}"/>
    <cellStyle name="Entrada 10 2 10 6" xfId="8130" xr:uid="{00000000-0005-0000-0000-0000BE210000}"/>
    <cellStyle name="Entrada 10 2 11" xfId="8131" xr:uid="{00000000-0005-0000-0000-0000BF210000}"/>
    <cellStyle name="Entrada 10 2 11 2" xfId="8132" xr:uid="{00000000-0005-0000-0000-0000C0210000}"/>
    <cellStyle name="Entrada 10 2 11 3" xfId="8133" xr:uid="{00000000-0005-0000-0000-0000C1210000}"/>
    <cellStyle name="Entrada 10 2 12" xfId="8134" xr:uid="{00000000-0005-0000-0000-0000C2210000}"/>
    <cellStyle name="Entrada 10 2 12 2" xfId="8135" xr:uid="{00000000-0005-0000-0000-0000C3210000}"/>
    <cellStyle name="Entrada 10 2 12 3" xfId="8136" xr:uid="{00000000-0005-0000-0000-0000C4210000}"/>
    <cellStyle name="Entrada 10 2 13" xfId="8137" xr:uid="{00000000-0005-0000-0000-0000C5210000}"/>
    <cellStyle name="Entrada 10 2 14" xfId="8138" xr:uid="{00000000-0005-0000-0000-0000C6210000}"/>
    <cellStyle name="Entrada 10 2 15" xfId="8139" xr:uid="{00000000-0005-0000-0000-0000C7210000}"/>
    <cellStyle name="Entrada 10 2 2" xfId="8140" xr:uid="{00000000-0005-0000-0000-0000C8210000}"/>
    <cellStyle name="Entrada 10 2 2 2" xfId="8141" xr:uid="{00000000-0005-0000-0000-0000C9210000}"/>
    <cellStyle name="Entrada 10 2 2 2 2" xfId="8142" xr:uid="{00000000-0005-0000-0000-0000CA210000}"/>
    <cellStyle name="Entrada 10 2 2 2 3" xfId="8143" xr:uid="{00000000-0005-0000-0000-0000CB210000}"/>
    <cellStyle name="Entrada 10 2 2 3" xfId="8144" xr:uid="{00000000-0005-0000-0000-0000CC210000}"/>
    <cellStyle name="Entrada 10 2 2 3 2" xfId="8145" xr:uid="{00000000-0005-0000-0000-0000CD210000}"/>
    <cellStyle name="Entrada 10 2 2 3 3" xfId="8146" xr:uid="{00000000-0005-0000-0000-0000CE210000}"/>
    <cellStyle name="Entrada 10 2 2 4" xfId="8147" xr:uid="{00000000-0005-0000-0000-0000CF210000}"/>
    <cellStyle name="Entrada 10 2 2 5" xfId="8148" xr:uid="{00000000-0005-0000-0000-0000D0210000}"/>
    <cellStyle name="Entrada 10 2 2 6" xfId="8149" xr:uid="{00000000-0005-0000-0000-0000D1210000}"/>
    <cellStyle name="Entrada 10 2 3" xfId="8150" xr:uid="{00000000-0005-0000-0000-0000D2210000}"/>
    <cellStyle name="Entrada 10 2 3 2" xfId="8151" xr:uid="{00000000-0005-0000-0000-0000D3210000}"/>
    <cellStyle name="Entrada 10 2 3 2 2" xfId="8152" xr:uid="{00000000-0005-0000-0000-0000D4210000}"/>
    <cellStyle name="Entrada 10 2 3 2 3" xfId="8153" xr:uid="{00000000-0005-0000-0000-0000D5210000}"/>
    <cellStyle name="Entrada 10 2 3 3" xfId="8154" xr:uid="{00000000-0005-0000-0000-0000D6210000}"/>
    <cellStyle name="Entrada 10 2 3 3 2" xfId="8155" xr:uid="{00000000-0005-0000-0000-0000D7210000}"/>
    <cellStyle name="Entrada 10 2 3 3 3" xfId="8156" xr:uid="{00000000-0005-0000-0000-0000D8210000}"/>
    <cellStyle name="Entrada 10 2 3 4" xfId="8157" xr:uid="{00000000-0005-0000-0000-0000D9210000}"/>
    <cellStyle name="Entrada 10 2 3 5" xfId="8158" xr:uid="{00000000-0005-0000-0000-0000DA210000}"/>
    <cellStyle name="Entrada 10 2 3 6" xfId="8159" xr:uid="{00000000-0005-0000-0000-0000DB210000}"/>
    <cellStyle name="Entrada 10 2 4" xfId="8160" xr:uid="{00000000-0005-0000-0000-0000DC210000}"/>
    <cellStyle name="Entrada 10 2 4 2" xfId="8161" xr:uid="{00000000-0005-0000-0000-0000DD210000}"/>
    <cellStyle name="Entrada 10 2 4 2 2" xfId="8162" xr:uid="{00000000-0005-0000-0000-0000DE210000}"/>
    <cellStyle name="Entrada 10 2 4 2 3" xfId="8163" xr:uid="{00000000-0005-0000-0000-0000DF210000}"/>
    <cellStyle name="Entrada 10 2 4 3" xfId="8164" xr:uid="{00000000-0005-0000-0000-0000E0210000}"/>
    <cellStyle name="Entrada 10 2 4 3 2" xfId="8165" xr:uid="{00000000-0005-0000-0000-0000E1210000}"/>
    <cellStyle name="Entrada 10 2 4 3 3" xfId="8166" xr:uid="{00000000-0005-0000-0000-0000E2210000}"/>
    <cellStyle name="Entrada 10 2 4 4" xfId="8167" xr:uid="{00000000-0005-0000-0000-0000E3210000}"/>
    <cellStyle name="Entrada 10 2 4 5" xfId="8168" xr:uid="{00000000-0005-0000-0000-0000E4210000}"/>
    <cellStyle name="Entrada 10 2 4 6" xfId="8169" xr:uid="{00000000-0005-0000-0000-0000E5210000}"/>
    <cellStyle name="Entrada 10 2 5" xfId="8170" xr:uid="{00000000-0005-0000-0000-0000E6210000}"/>
    <cellStyle name="Entrada 10 2 5 2" xfId="8171" xr:uid="{00000000-0005-0000-0000-0000E7210000}"/>
    <cellStyle name="Entrada 10 2 5 2 2" xfId="8172" xr:uid="{00000000-0005-0000-0000-0000E8210000}"/>
    <cellStyle name="Entrada 10 2 5 2 3" xfId="8173" xr:uid="{00000000-0005-0000-0000-0000E9210000}"/>
    <cellStyle name="Entrada 10 2 5 3" xfId="8174" xr:uid="{00000000-0005-0000-0000-0000EA210000}"/>
    <cellStyle name="Entrada 10 2 5 3 2" xfId="8175" xr:uid="{00000000-0005-0000-0000-0000EB210000}"/>
    <cellStyle name="Entrada 10 2 5 3 3" xfId="8176" xr:uid="{00000000-0005-0000-0000-0000EC210000}"/>
    <cellStyle name="Entrada 10 2 5 4" xfId="8177" xr:uid="{00000000-0005-0000-0000-0000ED210000}"/>
    <cellStyle name="Entrada 10 2 5 5" xfId="8178" xr:uid="{00000000-0005-0000-0000-0000EE210000}"/>
    <cellStyle name="Entrada 10 2 5 6" xfId="8179" xr:uid="{00000000-0005-0000-0000-0000EF210000}"/>
    <cellStyle name="Entrada 10 2 6" xfId="8180" xr:uid="{00000000-0005-0000-0000-0000F0210000}"/>
    <cellStyle name="Entrada 10 2 6 2" xfId="8181" xr:uid="{00000000-0005-0000-0000-0000F1210000}"/>
    <cellStyle name="Entrada 10 2 6 2 2" xfId="8182" xr:uid="{00000000-0005-0000-0000-0000F2210000}"/>
    <cellStyle name="Entrada 10 2 6 2 3" xfId="8183" xr:uid="{00000000-0005-0000-0000-0000F3210000}"/>
    <cellStyle name="Entrada 10 2 6 3" xfId="8184" xr:uid="{00000000-0005-0000-0000-0000F4210000}"/>
    <cellStyle name="Entrada 10 2 6 3 2" xfId="8185" xr:uid="{00000000-0005-0000-0000-0000F5210000}"/>
    <cellStyle name="Entrada 10 2 6 3 3" xfId="8186" xr:uid="{00000000-0005-0000-0000-0000F6210000}"/>
    <cellStyle name="Entrada 10 2 6 4" xfId="8187" xr:uid="{00000000-0005-0000-0000-0000F7210000}"/>
    <cellStyle name="Entrada 10 2 6 5" xfId="8188" xr:uid="{00000000-0005-0000-0000-0000F8210000}"/>
    <cellStyle name="Entrada 10 2 6 6" xfId="8189" xr:uid="{00000000-0005-0000-0000-0000F9210000}"/>
    <cellStyle name="Entrada 10 2 7" xfId="8190" xr:uid="{00000000-0005-0000-0000-0000FA210000}"/>
    <cellStyle name="Entrada 10 2 7 2" xfId="8191" xr:uid="{00000000-0005-0000-0000-0000FB210000}"/>
    <cellStyle name="Entrada 10 2 7 2 2" xfId="8192" xr:uid="{00000000-0005-0000-0000-0000FC210000}"/>
    <cellStyle name="Entrada 10 2 7 2 3" xfId="8193" xr:uid="{00000000-0005-0000-0000-0000FD210000}"/>
    <cellStyle name="Entrada 10 2 7 3" xfId="8194" xr:uid="{00000000-0005-0000-0000-0000FE210000}"/>
    <cellStyle name="Entrada 10 2 7 3 2" xfId="8195" xr:uid="{00000000-0005-0000-0000-0000FF210000}"/>
    <cellStyle name="Entrada 10 2 7 3 3" xfId="8196" xr:uid="{00000000-0005-0000-0000-000000220000}"/>
    <cellStyle name="Entrada 10 2 7 4" xfId="8197" xr:uid="{00000000-0005-0000-0000-000001220000}"/>
    <cellStyle name="Entrada 10 2 7 5" xfId="8198" xr:uid="{00000000-0005-0000-0000-000002220000}"/>
    <cellStyle name="Entrada 10 2 7 6" xfId="8199" xr:uid="{00000000-0005-0000-0000-000003220000}"/>
    <cellStyle name="Entrada 10 2 8" xfId="8200" xr:uid="{00000000-0005-0000-0000-000004220000}"/>
    <cellStyle name="Entrada 10 2 8 2" xfId="8201" xr:uid="{00000000-0005-0000-0000-000005220000}"/>
    <cellStyle name="Entrada 10 2 8 2 2" xfId="8202" xr:uid="{00000000-0005-0000-0000-000006220000}"/>
    <cellStyle name="Entrada 10 2 8 2 3" xfId="8203" xr:uid="{00000000-0005-0000-0000-000007220000}"/>
    <cellStyle name="Entrada 10 2 8 3" xfId="8204" xr:uid="{00000000-0005-0000-0000-000008220000}"/>
    <cellStyle name="Entrada 10 2 8 3 2" xfId="8205" xr:uid="{00000000-0005-0000-0000-000009220000}"/>
    <cellStyle name="Entrada 10 2 8 3 3" xfId="8206" xr:uid="{00000000-0005-0000-0000-00000A220000}"/>
    <cellStyle name="Entrada 10 2 8 4" xfId="8207" xr:uid="{00000000-0005-0000-0000-00000B220000}"/>
    <cellStyle name="Entrada 10 2 8 5" xfId="8208" xr:uid="{00000000-0005-0000-0000-00000C220000}"/>
    <cellStyle name="Entrada 10 2 8 6" xfId="8209" xr:uid="{00000000-0005-0000-0000-00000D220000}"/>
    <cellStyle name="Entrada 10 2 9" xfId="8210" xr:uid="{00000000-0005-0000-0000-00000E220000}"/>
    <cellStyle name="Entrada 10 2 9 2" xfId="8211" xr:uid="{00000000-0005-0000-0000-00000F220000}"/>
    <cellStyle name="Entrada 10 2 9 2 2" xfId="8212" xr:uid="{00000000-0005-0000-0000-000010220000}"/>
    <cellStyle name="Entrada 10 2 9 2 3" xfId="8213" xr:uid="{00000000-0005-0000-0000-000011220000}"/>
    <cellStyle name="Entrada 10 2 9 3" xfId="8214" xr:uid="{00000000-0005-0000-0000-000012220000}"/>
    <cellStyle name="Entrada 10 2 9 3 2" xfId="8215" xr:uid="{00000000-0005-0000-0000-000013220000}"/>
    <cellStyle name="Entrada 10 2 9 3 3" xfId="8216" xr:uid="{00000000-0005-0000-0000-000014220000}"/>
    <cellStyle name="Entrada 10 2 9 4" xfId="8217" xr:uid="{00000000-0005-0000-0000-000015220000}"/>
    <cellStyle name="Entrada 10 2 9 5" xfId="8218" xr:uid="{00000000-0005-0000-0000-000016220000}"/>
    <cellStyle name="Entrada 10 2 9 6" xfId="8219" xr:uid="{00000000-0005-0000-0000-000017220000}"/>
    <cellStyle name="Entrada 10 2_5.Weekly" xfId="8220" xr:uid="{00000000-0005-0000-0000-000018220000}"/>
    <cellStyle name="Entrada 10 3" xfId="8221" xr:uid="{00000000-0005-0000-0000-000019220000}"/>
    <cellStyle name="Entrada 10 3 2" xfId="8222" xr:uid="{00000000-0005-0000-0000-00001A220000}"/>
    <cellStyle name="Entrada 10 3 2 2" xfId="8223" xr:uid="{00000000-0005-0000-0000-00001B220000}"/>
    <cellStyle name="Entrada 10 3 2 3" xfId="8224" xr:uid="{00000000-0005-0000-0000-00001C220000}"/>
    <cellStyle name="Entrada 10 3 3" xfId="8225" xr:uid="{00000000-0005-0000-0000-00001D220000}"/>
    <cellStyle name="Entrada 10 3 3 2" xfId="8226" xr:uid="{00000000-0005-0000-0000-00001E220000}"/>
    <cellStyle name="Entrada 10 3 3 3" xfId="8227" xr:uid="{00000000-0005-0000-0000-00001F220000}"/>
    <cellStyle name="Entrada 10 3 4" xfId="8228" xr:uid="{00000000-0005-0000-0000-000020220000}"/>
    <cellStyle name="Entrada 10 3 5" xfId="8229" xr:uid="{00000000-0005-0000-0000-000021220000}"/>
    <cellStyle name="Entrada 10 3 6" xfId="8230" xr:uid="{00000000-0005-0000-0000-000022220000}"/>
    <cellStyle name="Entrada 10 4" xfId="8231" xr:uid="{00000000-0005-0000-0000-000023220000}"/>
    <cellStyle name="Entrada 10 4 2" xfId="8232" xr:uid="{00000000-0005-0000-0000-000024220000}"/>
    <cellStyle name="Entrada 10 4 2 2" xfId="8233" xr:uid="{00000000-0005-0000-0000-000025220000}"/>
    <cellStyle name="Entrada 10 4 2 3" xfId="8234" xr:uid="{00000000-0005-0000-0000-000026220000}"/>
    <cellStyle name="Entrada 10 4 3" xfId="8235" xr:uid="{00000000-0005-0000-0000-000027220000}"/>
    <cellStyle name="Entrada 10 4 3 2" xfId="8236" xr:uid="{00000000-0005-0000-0000-000028220000}"/>
    <cellStyle name="Entrada 10 4 3 3" xfId="8237" xr:uid="{00000000-0005-0000-0000-000029220000}"/>
    <cellStyle name="Entrada 10 4 4" xfId="8238" xr:uid="{00000000-0005-0000-0000-00002A220000}"/>
    <cellStyle name="Entrada 10 4 5" xfId="8239" xr:uid="{00000000-0005-0000-0000-00002B220000}"/>
    <cellStyle name="Entrada 10 4 6" xfId="8240" xr:uid="{00000000-0005-0000-0000-00002C220000}"/>
    <cellStyle name="Entrada 10 5" xfId="8241" xr:uid="{00000000-0005-0000-0000-00002D220000}"/>
    <cellStyle name="Entrada 10 5 2" xfId="8242" xr:uid="{00000000-0005-0000-0000-00002E220000}"/>
    <cellStyle name="Entrada 10 5 2 2" xfId="8243" xr:uid="{00000000-0005-0000-0000-00002F220000}"/>
    <cellStyle name="Entrada 10 5 2 3" xfId="8244" xr:uid="{00000000-0005-0000-0000-000030220000}"/>
    <cellStyle name="Entrada 10 5 3" xfId="8245" xr:uid="{00000000-0005-0000-0000-000031220000}"/>
    <cellStyle name="Entrada 10 5 3 2" xfId="8246" xr:uid="{00000000-0005-0000-0000-000032220000}"/>
    <cellStyle name="Entrada 10 5 3 3" xfId="8247" xr:uid="{00000000-0005-0000-0000-000033220000}"/>
    <cellStyle name="Entrada 10 5 4" xfId="8248" xr:uid="{00000000-0005-0000-0000-000034220000}"/>
    <cellStyle name="Entrada 10 5 5" xfId="8249" xr:uid="{00000000-0005-0000-0000-000035220000}"/>
    <cellStyle name="Entrada 10 5 6" xfId="8250" xr:uid="{00000000-0005-0000-0000-000036220000}"/>
    <cellStyle name="Entrada 10 6" xfId="8251" xr:uid="{00000000-0005-0000-0000-000037220000}"/>
    <cellStyle name="Entrada 10 6 2" xfId="8252" xr:uid="{00000000-0005-0000-0000-000038220000}"/>
    <cellStyle name="Entrada 10 6 2 2" xfId="8253" xr:uid="{00000000-0005-0000-0000-000039220000}"/>
    <cellStyle name="Entrada 10 6 2 3" xfId="8254" xr:uid="{00000000-0005-0000-0000-00003A220000}"/>
    <cellStyle name="Entrada 10 6 3" xfId="8255" xr:uid="{00000000-0005-0000-0000-00003B220000}"/>
    <cellStyle name="Entrada 10 6 3 2" xfId="8256" xr:uid="{00000000-0005-0000-0000-00003C220000}"/>
    <cellStyle name="Entrada 10 6 3 3" xfId="8257" xr:uid="{00000000-0005-0000-0000-00003D220000}"/>
    <cellStyle name="Entrada 10 6 4" xfId="8258" xr:uid="{00000000-0005-0000-0000-00003E220000}"/>
    <cellStyle name="Entrada 10 6 5" xfId="8259" xr:uid="{00000000-0005-0000-0000-00003F220000}"/>
    <cellStyle name="Entrada 10 6 6" xfId="8260" xr:uid="{00000000-0005-0000-0000-000040220000}"/>
    <cellStyle name="Entrada 10 7" xfId="8261" xr:uid="{00000000-0005-0000-0000-000041220000}"/>
    <cellStyle name="Entrada 10 7 2" xfId="8262" xr:uid="{00000000-0005-0000-0000-000042220000}"/>
    <cellStyle name="Entrada 10 7 2 2" xfId="8263" xr:uid="{00000000-0005-0000-0000-000043220000}"/>
    <cellStyle name="Entrada 10 7 2 3" xfId="8264" xr:uid="{00000000-0005-0000-0000-000044220000}"/>
    <cellStyle name="Entrada 10 7 3" xfId="8265" xr:uid="{00000000-0005-0000-0000-000045220000}"/>
    <cellStyle name="Entrada 10 7 3 2" xfId="8266" xr:uid="{00000000-0005-0000-0000-000046220000}"/>
    <cellStyle name="Entrada 10 7 3 3" xfId="8267" xr:uid="{00000000-0005-0000-0000-000047220000}"/>
    <cellStyle name="Entrada 10 7 4" xfId="8268" xr:uid="{00000000-0005-0000-0000-000048220000}"/>
    <cellStyle name="Entrada 10 7 5" xfId="8269" xr:uid="{00000000-0005-0000-0000-000049220000}"/>
    <cellStyle name="Entrada 10 7 6" xfId="8270" xr:uid="{00000000-0005-0000-0000-00004A220000}"/>
    <cellStyle name="Entrada 10 8" xfId="8271" xr:uid="{00000000-0005-0000-0000-00004B220000}"/>
    <cellStyle name="Entrada 10 8 2" xfId="8272" xr:uid="{00000000-0005-0000-0000-00004C220000}"/>
    <cellStyle name="Entrada 10 8 2 2" xfId="8273" xr:uid="{00000000-0005-0000-0000-00004D220000}"/>
    <cellStyle name="Entrada 10 8 2 3" xfId="8274" xr:uid="{00000000-0005-0000-0000-00004E220000}"/>
    <cellStyle name="Entrada 10 8 3" xfId="8275" xr:uid="{00000000-0005-0000-0000-00004F220000}"/>
    <cellStyle name="Entrada 10 8 3 2" xfId="8276" xr:uid="{00000000-0005-0000-0000-000050220000}"/>
    <cellStyle name="Entrada 10 8 3 3" xfId="8277" xr:uid="{00000000-0005-0000-0000-000051220000}"/>
    <cellStyle name="Entrada 10 8 4" xfId="8278" xr:uid="{00000000-0005-0000-0000-000052220000}"/>
    <cellStyle name="Entrada 10 8 5" xfId="8279" xr:uid="{00000000-0005-0000-0000-000053220000}"/>
    <cellStyle name="Entrada 10 8 6" xfId="8280" xr:uid="{00000000-0005-0000-0000-000054220000}"/>
    <cellStyle name="Entrada 10 9" xfId="8281" xr:uid="{00000000-0005-0000-0000-000055220000}"/>
    <cellStyle name="Entrada 10 9 2" xfId="8282" xr:uid="{00000000-0005-0000-0000-000056220000}"/>
    <cellStyle name="Entrada 10 9 2 2" xfId="8283" xr:uid="{00000000-0005-0000-0000-000057220000}"/>
    <cellStyle name="Entrada 10 9 2 3" xfId="8284" xr:uid="{00000000-0005-0000-0000-000058220000}"/>
    <cellStyle name="Entrada 10 9 3" xfId="8285" xr:uid="{00000000-0005-0000-0000-000059220000}"/>
    <cellStyle name="Entrada 10 9 3 2" xfId="8286" xr:uid="{00000000-0005-0000-0000-00005A220000}"/>
    <cellStyle name="Entrada 10 9 3 3" xfId="8287" xr:uid="{00000000-0005-0000-0000-00005B220000}"/>
    <cellStyle name="Entrada 10 9 4" xfId="8288" xr:uid="{00000000-0005-0000-0000-00005C220000}"/>
    <cellStyle name="Entrada 10 9 5" xfId="8289" xr:uid="{00000000-0005-0000-0000-00005D220000}"/>
    <cellStyle name="Entrada 10 9 6" xfId="8290" xr:uid="{00000000-0005-0000-0000-00005E220000}"/>
    <cellStyle name="Entrada 10_5.Weekly" xfId="8291" xr:uid="{00000000-0005-0000-0000-00005F220000}"/>
    <cellStyle name="Entrada 11" xfId="8292" xr:uid="{00000000-0005-0000-0000-000060220000}"/>
    <cellStyle name="Entrada 11 10" xfId="8293" xr:uid="{00000000-0005-0000-0000-000061220000}"/>
    <cellStyle name="Entrada 11 10 2" xfId="8294" xr:uid="{00000000-0005-0000-0000-000062220000}"/>
    <cellStyle name="Entrada 11 10 2 2" xfId="8295" xr:uid="{00000000-0005-0000-0000-000063220000}"/>
    <cellStyle name="Entrada 11 10 2 3" xfId="8296" xr:uid="{00000000-0005-0000-0000-000064220000}"/>
    <cellStyle name="Entrada 11 10 3" xfId="8297" xr:uid="{00000000-0005-0000-0000-000065220000}"/>
    <cellStyle name="Entrada 11 10 3 2" xfId="8298" xr:uid="{00000000-0005-0000-0000-000066220000}"/>
    <cellStyle name="Entrada 11 10 3 3" xfId="8299" xr:uid="{00000000-0005-0000-0000-000067220000}"/>
    <cellStyle name="Entrada 11 10 4" xfId="8300" xr:uid="{00000000-0005-0000-0000-000068220000}"/>
    <cellStyle name="Entrada 11 10 5" xfId="8301" xr:uid="{00000000-0005-0000-0000-000069220000}"/>
    <cellStyle name="Entrada 11 10 6" xfId="8302" xr:uid="{00000000-0005-0000-0000-00006A220000}"/>
    <cellStyle name="Entrada 11 11" xfId="8303" xr:uid="{00000000-0005-0000-0000-00006B220000}"/>
    <cellStyle name="Entrada 11 11 2" xfId="8304" xr:uid="{00000000-0005-0000-0000-00006C220000}"/>
    <cellStyle name="Entrada 11 11 2 2" xfId="8305" xr:uid="{00000000-0005-0000-0000-00006D220000}"/>
    <cellStyle name="Entrada 11 11 2 3" xfId="8306" xr:uid="{00000000-0005-0000-0000-00006E220000}"/>
    <cellStyle name="Entrada 11 11 3" xfId="8307" xr:uid="{00000000-0005-0000-0000-00006F220000}"/>
    <cellStyle name="Entrada 11 11 3 2" xfId="8308" xr:uid="{00000000-0005-0000-0000-000070220000}"/>
    <cellStyle name="Entrada 11 11 3 3" xfId="8309" xr:uid="{00000000-0005-0000-0000-000071220000}"/>
    <cellStyle name="Entrada 11 11 4" xfId="8310" xr:uid="{00000000-0005-0000-0000-000072220000}"/>
    <cellStyle name="Entrada 11 11 5" xfId="8311" xr:uid="{00000000-0005-0000-0000-000073220000}"/>
    <cellStyle name="Entrada 11 11 6" xfId="8312" xr:uid="{00000000-0005-0000-0000-000074220000}"/>
    <cellStyle name="Entrada 11 12" xfId="8313" xr:uid="{00000000-0005-0000-0000-000075220000}"/>
    <cellStyle name="Entrada 11 12 2" xfId="8314" xr:uid="{00000000-0005-0000-0000-000076220000}"/>
    <cellStyle name="Entrada 11 12 3" xfId="8315" xr:uid="{00000000-0005-0000-0000-000077220000}"/>
    <cellStyle name="Entrada 11 13" xfId="8316" xr:uid="{00000000-0005-0000-0000-000078220000}"/>
    <cellStyle name="Entrada 11 13 2" xfId="8317" xr:uid="{00000000-0005-0000-0000-000079220000}"/>
    <cellStyle name="Entrada 11 13 3" xfId="8318" xr:uid="{00000000-0005-0000-0000-00007A220000}"/>
    <cellStyle name="Entrada 11 14" xfId="8319" xr:uid="{00000000-0005-0000-0000-00007B220000}"/>
    <cellStyle name="Entrada 11 15" xfId="8320" xr:uid="{00000000-0005-0000-0000-00007C220000}"/>
    <cellStyle name="Entrada 11 16" xfId="8321" xr:uid="{00000000-0005-0000-0000-00007D220000}"/>
    <cellStyle name="Entrada 11 17" xfId="8322" xr:uid="{00000000-0005-0000-0000-00007E220000}"/>
    <cellStyle name="Entrada 11 2" xfId="8323" xr:uid="{00000000-0005-0000-0000-00007F220000}"/>
    <cellStyle name="Entrada 11 2 10" xfId="8324" xr:uid="{00000000-0005-0000-0000-000080220000}"/>
    <cellStyle name="Entrada 11 2 10 2" xfId="8325" xr:uid="{00000000-0005-0000-0000-000081220000}"/>
    <cellStyle name="Entrada 11 2 10 2 2" xfId="8326" xr:uid="{00000000-0005-0000-0000-000082220000}"/>
    <cellStyle name="Entrada 11 2 10 2 3" xfId="8327" xr:uid="{00000000-0005-0000-0000-000083220000}"/>
    <cellStyle name="Entrada 11 2 10 3" xfId="8328" xr:uid="{00000000-0005-0000-0000-000084220000}"/>
    <cellStyle name="Entrada 11 2 10 3 2" xfId="8329" xr:uid="{00000000-0005-0000-0000-000085220000}"/>
    <cellStyle name="Entrada 11 2 10 3 3" xfId="8330" xr:uid="{00000000-0005-0000-0000-000086220000}"/>
    <cellStyle name="Entrada 11 2 10 4" xfId="8331" xr:uid="{00000000-0005-0000-0000-000087220000}"/>
    <cellStyle name="Entrada 11 2 10 5" xfId="8332" xr:uid="{00000000-0005-0000-0000-000088220000}"/>
    <cellStyle name="Entrada 11 2 10 6" xfId="8333" xr:uid="{00000000-0005-0000-0000-000089220000}"/>
    <cellStyle name="Entrada 11 2 11" xfId="8334" xr:uid="{00000000-0005-0000-0000-00008A220000}"/>
    <cellStyle name="Entrada 11 2 11 2" xfId="8335" xr:uid="{00000000-0005-0000-0000-00008B220000}"/>
    <cellStyle name="Entrada 11 2 11 3" xfId="8336" xr:uid="{00000000-0005-0000-0000-00008C220000}"/>
    <cellStyle name="Entrada 11 2 12" xfId="8337" xr:uid="{00000000-0005-0000-0000-00008D220000}"/>
    <cellStyle name="Entrada 11 2 12 2" xfId="8338" xr:uid="{00000000-0005-0000-0000-00008E220000}"/>
    <cellStyle name="Entrada 11 2 12 3" xfId="8339" xr:uid="{00000000-0005-0000-0000-00008F220000}"/>
    <cellStyle name="Entrada 11 2 13" xfId="8340" xr:uid="{00000000-0005-0000-0000-000090220000}"/>
    <cellStyle name="Entrada 11 2 14" xfId="8341" xr:uid="{00000000-0005-0000-0000-000091220000}"/>
    <cellStyle name="Entrada 11 2 15" xfId="8342" xr:uid="{00000000-0005-0000-0000-000092220000}"/>
    <cellStyle name="Entrada 11 2 2" xfId="8343" xr:uid="{00000000-0005-0000-0000-000093220000}"/>
    <cellStyle name="Entrada 11 2 2 2" xfId="8344" xr:uid="{00000000-0005-0000-0000-000094220000}"/>
    <cellStyle name="Entrada 11 2 2 2 2" xfId="8345" xr:uid="{00000000-0005-0000-0000-000095220000}"/>
    <cellStyle name="Entrada 11 2 2 2 3" xfId="8346" xr:uid="{00000000-0005-0000-0000-000096220000}"/>
    <cellStyle name="Entrada 11 2 2 3" xfId="8347" xr:uid="{00000000-0005-0000-0000-000097220000}"/>
    <cellStyle name="Entrada 11 2 2 3 2" xfId="8348" xr:uid="{00000000-0005-0000-0000-000098220000}"/>
    <cellStyle name="Entrada 11 2 2 3 3" xfId="8349" xr:uid="{00000000-0005-0000-0000-000099220000}"/>
    <cellStyle name="Entrada 11 2 2 4" xfId="8350" xr:uid="{00000000-0005-0000-0000-00009A220000}"/>
    <cellStyle name="Entrada 11 2 2 5" xfId="8351" xr:uid="{00000000-0005-0000-0000-00009B220000}"/>
    <cellStyle name="Entrada 11 2 2 6" xfId="8352" xr:uid="{00000000-0005-0000-0000-00009C220000}"/>
    <cellStyle name="Entrada 11 2 3" xfId="8353" xr:uid="{00000000-0005-0000-0000-00009D220000}"/>
    <cellStyle name="Entrada 11 2 3 2" xfId="8354" xr:uid="{00000000-0005-0000-0000-00009E220000}"/>
    <cellStyle name="Entrada 11 2 3 2 2" xfId="8355" xr:uid="{00000000-0005-0000-0000-00009F220000}"/>
    <cellStyle name="Entrada 11 2 3 2 3" xfId="8356" xr:uid="{00000000-0005-0000-0000-0000A0220000}"/>
    <cellStyle name="Entrada 11 2 3 3" xfId="8357" xr:uid="{00000000-0005-0000-0000-0000A1220000}"/>
    <cellStyle name="Entrada 11 2 3 3 2" xfId="8358" xr:uid="{00000000-0005-0000-0000-0000A2220000}"/>
    <cellStyle name="Entrada 11 2 3 3 3" xfId="8359" xr:uid="{00000000-0005-0000-0000-0000A3220000}"/>
    <cellStyle name="Entrada 11 2 3 4" xfId="8360" xr:uid="{00000000-0005-0000-0000-0000A4220000}"/>
    <cellStyle name="Entrada 11 2 3 5" xfId="8361" xr:uid="{00000000-0005-0000-0000-0000A5220000}"/>
    <cellStyle name="Entrada 11 2 3 6" xfId="8362" xr:uid="{00000000-0005-0000-0000-0000A6220000}"/>
    <cellStyle name="Entrada 11 2 4" xfId="8363" xr:uid="{00000000-0005-0000-0000-0000A7220000}"/>
    <cellStyle name="Entrada 11 2 4 2" xfId="8364" xr:uid="{00000000-0005-0000-0000-0000A8220000}"/>
    <cellStyle name="Entrada 11 2 4 2 2" xfId="8365" xr:uid="{00000000-0005-0000-0000-0000A9220000}"/>
    <cellStyle name="Entrada 11 2 4 2 3" xfId="8366" xr:uid="{00000000-0005-0000-0000-0000AA220000}"/>
    <cellStyle name="Entrada 11 2 4 3" xfId="8367" xr:uid="{00000000-0005-0000-0000-0000AB220000}"/>
    <cellStyle name="Entrada 11 2 4 3 2" xfId="8368" xr:uid="{00000000-0005-0000-0000-0000AC220000}"/>
    <cellStyle name="Entrada 11 2 4 3 3" xfId="8369" xr:uid="{00000000-0005-0000-0000-0000AD220000}"/>
    <cellStyle name="Entrada 11 2 4 4" xfId="8370" xr:uid="{00000000-0005-0000-0000-0000AE220000}"/>
    <cellStyle name="Entrada 11 2 4 5" xfId="8371" xr:uid="{00000000-0005-0000-0000-0000AF220000}"/>
    <cellStyle name="Entrada 11 2 4 6" xfId="8372" xr:uid="{00000000-0005-0000-0000-0000B0220000}"/>
    <cellStyle name="Entrada 11 2 5" xfId="8373" xr:uid="{00000000-0005-0000-0000-0000B1220000}"/>
    <cellStyle name="Entrada 11 2 5 2" xfId="8374" xr:uid="{00000000-0005-0000-0000-0000B2220000}"/>
    <cellStyle name="Entrada 11 2 5 2 2" xfId="8375" xr:uid="{00000000-0005-0000-0000-0000B3220000}"/>
    <cellStyle name="Entrada 11 2 5 2 3" xfId="8376" xr:uid="{00000000-0005-0000-0000-0000B4220000}"/>
    <cellStyle name="Entrada 11 2 5 3" xfId="8377" xr:uid="{00000000-0005-0000-0000-0000B5220000}"/>
    <cellStyle name="Entrada 11 2 5 3 2" xfId="8378" xr:uid="{00000000-0005-0000-0000-0000B6220000}"/>
    <cellStyle name="Entrada 11 2 5 3 3" xfId="8379" xr:uid="{00000000-0005-0000-0000-0000B7220000}"/>
    <cellStyle name="Entrada 11 2 5 4" xfId="8380" xr:uid="{00000000-0005-0000-0000-0000B8220000}"/>
    <cellStyle name="Entrada 11 2 5 5" xfId="8381" xr:uid="{00000000-0005-0000-0000-0000B9220000}"/>
    <cellStyle name="Entrada 11 2 5 6" xfId="8382" xr:uid="{00000000-0005-0000-0000-0000BA220000}"/>
    <cellStyle name="Entrada 11 2 6" xfId="8383" xr:uid="{00000000-0005-0000-0000-0000BB220000}"/>
    <cellStyle name="Entrada 11 2 6 2" xfId="8384" xr:uid="{00000000-0005-0000-0000-0000BC220000}"/>
    <cellStyle name="Entrada 11 2 6 2 2" xfId="8385" xr:uid="{00000000-0005-0000-0000-0000BD220000}"/>
    <cellStyle name="Entrada 11 2 6 2 3" xfId="8386" xr:uid="{00000000-0005-0000-0000-0000BE220000}"/>
    <cellStyle name="Entrada 11 2 6 3" xfId="8387" xr:uid="{00000000-0005-0000-0000-0000BF220000}"/>
    <cellStyle name="Entrada 11 2 6 3 2" xfId="8388" xr:uid="{00000000-0005-0000-0000-0000C0220000}"/>
    <cellStyle name="Entrada 11 2 6 3 3" xfId="8389" xr:uid="{00000000-0005-0000-0000-0000C1220000}"/>
    <cellStyle name="Entrada 11 2 6 4" xfId="8390" xr:uid="{00000000-0005-0000-0000-0000C2220000}"/>
    <cellStyle name="Entrada 11 2 6 5" xfId="8391" xr:uid="{00000000-0005-0000-0000-0000C3220000}"/>
    <cellStyle name="Entrada 11 2 6 6" xfId="8392" xr:uid="{00000000-0005-0000-0000-0000C4220000}"/>
    <cellStyle name="Entrada 11 2 7" xfId="8393" xr:uid="{00000000-0005-0000-0000-0000C5220000}"/>
    <cellStyle name="Entrada 11 2 7 2" xfId="8394" xr:uid="{00000000-0005-0000-0000-0000C6220000}"/>
    <cellStyle name="Entrada 11 2 7 2 2" xfId="8395" xr:uid="{00000000-0005-0000-0000-0000C7220000}"/>
    <cellStyle name="Entrada 11 2 7 2 3" xfId="8396" xr:uid="{00000000-0005-0000-0000-0000C8220000}"/>
    <cellStyle name="Entrada 11 2 7 3" xfId="8397" xr:uid="{00000000-0005-0000-0000-0000C9220000}"/>
    <cellStyle name="Entrada 11 2 7 3 2" xfId="8398" xr:uid="{00000000-0005-0000-0000-0000CA220000}"/>
    <cellStyle name="Entrada 11 2 7 3 3" xfId="8399" xr:uid="{00000000-0005-0000-0000-0000CB220000}"/>
    <cellStyle name="Entrada 11 2 7 4" xfId="8400" xr:uid="{00000000-0005-0000-0000-0000CC220000}"/>
    <cellStyle name="Entrada 11 2 7 5" xfId="8401" xr:uid="{00000000-0005-0000-0000-0000CD220000}"/>
    <cellStyle name="Entrada 11 2 7 6" xfId="8402" xr:uid="{00000000-0005-0000-0000-0000CE220000}"/>
    <cellStyle name="Entrada 11 2 8" xfId="8403" xr:uid="{00000000-0005-0000-0000-0000CF220000}"/>
    <cellStyle name="Entrada 11 2 8 2" xfId="8404" xr:uid="{00000000-0005-0000-0000-0000D0220000}"/>
    <cellStyle name="Entrada 11 2 8 2 2" xfId="8405" xr:uid="{00000000-0005-0000-0000-0000D1220000}"/>
    <cellStyle name="Entrada 11 2 8 2 3" xfId="8406" xr:uid="{00000000-0005-0000-0000-0000D2220000}"/>
    <cellStyle name="Entrada 11 2 8 3" xfId="8407" xr:uid="{00000000-0005-0000-0000-0000D3220000}"/>
    <cellStyle name="Entrada 11 2 8 3 2" xfId="8408" xr:uid="{00000000-0005-0000-0000-0000D4220000}"/>
    <cellStyle name="Entrada 11 2 8 3 3" xfId="8409" xr:uid="{00000000-0005-0000-0000-0000D5220000}"/>
    <cellStyle name="Entrada 11 2 8 4" xfId="8410" xr:uid="{00000000-0005-0000-0000-0000D6220000}"/>
    <cellStyle name="Entrada 11 2 8 5" xfId="8411" xr:uid="{00000000-0005-0000-0000-0000D7220000}"/>
    <cellStyle name="Entrada 11 2 8 6" xfId="8412" xr:uid="{00000000-0005-0000-0000-0000D8220000}"/>
    <cellStyle name="Entrada 11 2 9" xfId="8413" xr:uid="{00000000-0005-0000-0000-0000D9220000}"/>
    <cellStyle name="Entrada 11 2 9 2" xfId="8414" xr:uid="{00000000-0005-0000-0000-0000DA220000}"/>
    <cellStyle name="Entrada 11 2 9 2 2" xfId="8415" xr:uid="{00000000-0005-0000-0000-0000DB220000}"/>
    <cellStyle name="Entrada 11 2 9 2 3" xfId="8416" xr:uid="{00000000-0005-0000-0000-0000DC220000}"/>
    <cellStyle name="Entrada 11 2 9 3" xfId="8417" xr:uid="{00000000-0005-0000-0000-0000DD220000}"/>
    <cellStyle name="Entrada 11 2 9 3 2" xfId="8418" xr:uid="{00000000-0005-0000-0000-0000DE220000}"/>
    <cellStyle name="Entrada 11 2 9 3 3" xfId="8419" xr:uid="{00000000-0005-0000-0000-0000DF220000}"/>
    <cellStyle name="Entrada 11 2 9 4" xfId="8420" xr:uid="{00000000-0005-0000-0000-0000E0220000}"/>
    <cellStyle name="Entrada 11 2 9 5" xfId="8421" xr:uid="{00000000-0005-0000-0000-0000E1220000}"/>
    <cellStyle name="Entrada 11 2 9 6" xfId="8422" xr:uid="{00000000-0005-0000-0000-0000E2220000}"/>
    <cellStyle name="Entrada 11 2_5.Weekly" xfId="8423" xr:uid="{00000000-0005-0000-0000-0000E3220000}"/>
    <cellStyle name="Entrada 11 3" xfId="8424" xr:uid="{00000000-0005-0000-0000-0000E4220000}"/>
    <cellStyle name="Entrada 11 3 2" xfId="8425" xr:uid="{00000000-0005-0000-0000-0000E5220000}"/>
    <cellStyle name="Entrada 11 3 2 2" xfId="8426" xr:uid="{00000000-0005-0000-0000-0000E6220000}"/>
    <cellStyle name="Entrada 11 3 2 3" xfId="8427" xr:uid="{00000000-0005-0000-0000-0000E7220000}"/>
    <cellStyle name="Entrada 11 3 3" xfId="8428" xr:uid="{00000000-0005-0000-0000-0000E8220000}"/>
    <cellStyle name="Entrada 11 3 3 2" xfId="8429" xr:uid="{00000000-0005-0000-0000-0000E9220000}"/>
    <cellStyle name="Entrada 11 3 3 3" xfId="8430" xr:uid="{00000000-0005-0000-0000-0000EA220000}"/>
    <cellStyle name="Entrada 11 3 4" xfId="8431" xr:uid="{00000000-0005-0000-0000-0000EB220000}"/>
    <cellStyle name="Entrada 11 3 5" xfId="8432" xr:uid="{00000000-0005-0000-0000-0000EC220000}"/>
    <cellStyle name="Entrada 11 3 6" xfId="8433" xr:uid="{00000000-0005-0000-0000-0000ED220000}"/>
    <cellStyle name="Entrada 11 4" xfId="8434" xr:uid="{00000000-0005-0000-0000-0000EE220000}"/>
    <cellStyle name="Entrada 11 4 2" xfId="8435" xr:uid="{00000000-0005-0000-0000-0000EF220000}"/>
    <cellStyle name="Entrada 11 4 2 2" xfId="8436" xr:uid="{00000000-0005-0000-0000-0000F0220000}"/>
    <cellStyle name="Entrada 11 4 2 3" xfId="8437" xr:uid="{00000000-0005-0000-0000-0000F1220000}"/>
    <cellStyle name="Entrada 11 4 3" xfId="8438" xr:uid="{00000000-0005-0000-0000-0000F2220000}"/>
    <cellStyle name="Entrada 11 4 3 2" xfId="8439" xr:uid="{00000000-0005-0000-0000-0000F3220000}"/>
    <cellStyle name="Entrada 11 4 3 3" xfId="8440" xr:uid="{00000000-0005-0000-0000-0000F4220000}"/>
    <cellStyle name="Entrada 11 4 4" xfId="8441" xr:uid="{00000000-0005-0000-0000-0000F5220000}"/>
    <cellStyle name="Entrada 11 4 5" xfId="8442" xr:uid="{00000000-0005-0000-0000-0000F6220000}"/>
    <cellStyle name="Entrada 11 4 6" xfId="8443" xr:uid="{00000000-0005-0000-0000-0000F7220000}"/>
    <cellStyle name="Entrada 11 5" xfId="8444" xr:uid="{00000000-0005-0000-0000-0000F8220000}"/>
    <cellStyle name="Entrada 11 5 2" xfId="8445" xr:uid="{00000000-0005-0000-0000-0000F9220000}"/>
    <cellStyle name="Entrada 11 5 2 2" xfId="8446" xr:uid="{00000000-0005-0000-0000-0000FA220000}"/>
    <cellStyle name="Entrada 11 5 2 3" xfId="8447" xr:uid="{00000000-0005-0000-0000-0000FB220000}"/>
    <cellStyle name="Entrada 11 5 3" xfId="8448" xr:uid="{00000000-0005-0000-0000-0000FC220000}"/>
    <cellStyle name="Entrada 11 5 3 2" xfId="8449" xr:uid="{00000000-0005-0000-0000-0000FD220000}"/>
    <cellStyle name="Entrada 11 5 3 3" xfId="8450" xr:uid="{00000000-0005-0000-0000-0000FE220000}"/>
    <cellStyle name="Entrada 11 5 4" xfId="8451" xr:uid="{00000000-0005-0000-0000-0000FF220000}"/>
    <cellStyle name="Entrada 11 5 5" xfId="8452" xr:uid="{00000000-0005-0000-0000-000000230000}"/>
    <cellStyle name="Entrada 11 5 6" xfId="8453" xr:uid="{00000000-0005-0000-0000-000001230000}"/>
    <cellStyle name="Entrada 11 6" xfId="8454" xr:uid="{00000000-0005-0000-0000-000002230000}"/>
    <cellStyle name="Entrada 11 6 2" xfId="8455" xr:uid="{00000000-0005-0000-0000-000003230000}"/>
    <cellStyle name="Entrada 11 6 2 2" xfId="8456" xr:uid="{00000000-0005-0000-0000-000004230000}"/>
    <cellStyle name="Entrada 11 6 2 3" xfId="8457" xr:uid="{00000000-0005-0000-0000-000005230000}"/>
    <cellStyle name="Entrada 11 6 3" xfId="8458" xr:uid="{00000000-0005-0000-0000-000006230000}"/>
    <cellStyle name="Entrada 11 6 3 2" xfId="8459" xr:uid="{00000000-0005-0000-0000-000007230000}"/>
    <cellStyle name="Entrada 11 6 3 3" xfId="8460" xr:uid="{00000000-0005-0000-0000-000008230000}"/>
    <cellStyle name="Entrada 11 6 4" xfId="8461" xr:uid="{00000000-0005-0000-0000-000009230000}"/>
    <cellStyle name="Entrada 11 6 5" xfId="8462" xr:uid="{00000000-0005-0000-0000-00000A230000}"/>
    <cellStyle name="Entrada 11 6 6" xfId="8463" xr:uid="{00000000-0005-0000-0000-00000B230000}"/>
    <cellStyle name="Entrada 11 7" xfId="8464" xr:uid="{00000000-0005-0000-0000-00000C230000}"/>
    <cellStyle name="Entrada 11 7 2" xfId="8465" xr:uid="{00000000-0005-0000-0000-00000D230000}"/>
    <cellStyle name="Entrada 11 7 2 2" xfId="8466" xr:uid="{00000000-0005-0000-0000-00000E230000}"/>
    <cellStyle name="Entrada 11 7 2 3" xfId="8467" xr:uid="{00000000-0005-0000-0000-00000F230000}"/>
    <cellStyle name="Entrada 11 7 3" xfId="8468" xr:uid="{00000000-0005-0000-0000-000010230000}"/>
    <cellStyle name="Entrada 11 7 3 2" xfId="8469" xr:uid="{00000000-0005-0000-0000-000011230000}"/>
    <cellStyle name="Entrada 11 7 3 3" xfId="8470" xr:uid="{00000000-0005-0000-0000-000012230000}"/>
    <cellStyle name="Entrada 11 7 4" xfId="8471" xr:uid="{00000000-0005-0000-0000-000013230000}"/>
    <cellStyle name="Entrada 11 7 5" xfId="8472" xr:uid="{00000000-0005-0000-0000-000014230000}"/>
    <cellStyle name="Entrada 11 7 6" xfId="8473" xr:uid="{00000000-0005-0000-0000-000015230000}"/>
    <cellStyle name="Entrada 11 8" xfId="8474" xr:uid="{00000000-0005-0000-0000-000016230000}"/>
    <cellStyle name="Entrada 11 8 2" xfId="8475" xr:uid="{00000000-0005-0000-0000-000017230000}"/>
    <cellStyle name="Entrada 11 8 2 2" xfId="8476" xr:uid="{00000000-0005-0000-0000-000018230000}"/>
    <cellStyle name="Entrada 11 8 2 3" xfId="8477" xr:uid="{00000000-0005-0000-0000-000019230000}"/>
    <cellStyle name="Entrada 11 8 3" xfId="8478" xr:uid="{00000000-0005-0000-0000-00001A230000}"/>
    <cellStyle name="Entrada 11 8 3 2" xfId="8479" xr:uid="{00000000-0005-0000-0000-00001B230000}"/>
    <cellStyle name="Entrada 11 8 3 3" xfId="8480" xr:uid="{00000000-0005-0000-0000-00001C230000}"/>
    <cellStyle name="Entrada 11 8 4" xfId="8481" xr:uid="{00000000-0005-0000-0000-00001D230000}"/>
    <cellStyle name="Entrada 11 8 5" xfId="8482" xr:uid="{00000000-0005-0000-0000-00001E230000}"/>
    <cellStyle name="Entrada 11 8 6" xfId="8483" xr:uid="{00000000-0005-0000-0000-00001F230000}"/>
    <cellStyle name="Entrada 11 9" xfId="8484" xr:uid="{00000000-0005-0000-0000-000020230000}"/>
    <cellStyle name="Entrada 11 9 2" xfId="8485" xr:uid="{00000000-0005-0000-0000-000021230000}"/>
    <cellStyle name="Entrada 11 9 2 2" xfId="8486" xr:uid="{00000000-0005-0000-0000-000022230000}"/>
    <cellStyle name="Entrada 11 9 2 3" xfId="8487" xr:uid="{00000000-0005-0000-0000-000023230000}"/>
    <cellStyle name="Entrada 11 9 3" xfId="8488" xr:uid="{00000000-0005-0000-0000-000024230000}"/>
    <cellStyle name="Entrada 11 9 3 2" xfId="8489" xr:uid="{00000000-0005-0000-0000-000025230000}"/>
    <cellStyle name="Entrada 11 9 3 3" xfId="8490" xr:uid="{00000000-0005-0000-0000-000026230000}"/>
    <cellStyle name="Entrada 11 9 4" xfId="8491" xr:uid="{00000000-0005-0000-0000-000027230000}"/>
    <cellStyle name="Entrada 11 9 5" xfId="8492" xr:uid="{00000000-0005-0000-0000-000028230000}"/>
    <cellStyle name="Entrada 11 9 6" xfId="8493" xr:uid="{00000000-0005-0000-0000-000029230000}"/>
    <cellStyle name="Entrada 11_5.Weekly" xfId="8494" xr:uid="{00000000-0005-0000-0000-00002A230000}"/>
    <cellStyle name="Entrada 12" xfId="8495" xr:uid="{00000000-0005-0000-0000-00002B230000}"/>
    <cellStyle name="Entrada 13" xfId="8496" xr:uid="{00000000-0005-0000-0000-00002C230000}"/>
    <cellStyle name="Entrada 14" xfId="8497" xr:uid="{00000000-0005-0000-0000-00002D230000}"/>
    <cellStyle name="Entrada 15" xfId="8498" xr:uid="{00000000-0005-0000-0000-00002E230000}"/>
    <cellStyle name="Entrada 16" xfId="8499" xr:uid="{00000000-0005-0000-0000-00002F230000}"/>
    <cellStyle name="Entrada 17" xfId="8500" xr:uid="{00000000-0005-0000-0000-000030230000}"/>
    <cellStyle name="Entrada 18" xfId="8501" xr:uid="{00000000-0005-0000-0000-000031230000}"/>
    <cellStyle name="Entrada 18 2" xfId="8502" xr:uid="{00000000-0005-0000-0000-000032230000}"/>
    <cellStyle name="Entrada 18 2 2" xfId="8503" xr:uid="{00000000-0005-0000-0000-000033230000}"/>
    <cellStyle name="Entrada 18 2 3" xfId="8504" xr:uid="{00000000-0005-0000-0000-000034230000}"/>
    <cellStyle name="Entrada 18 3" xfId="8505" xr:uid="{00000000-0005-0000-0000-000035230000}"/>
    <cellStyle name="Entrada 18 3 2" xfId="8506" xr:uid="{00000000-0005-0000-0000-000036230000}"/>
    <cellStyle name="Entrada 18 3 3" xfId="8507" xr:uid="{00000000-0005-0000-0000-000037230000}"/>
    <cellStyle name="Entrada 18 4" xfId="8508" xr:uid="{00000000-0005-0000-0000-000038230000}"/>
    <cellStyle name="Entrada 18 5" xfId="8509" xr:uid="{00000000-0005-0000-0000-000039230000}"/>
    <cellStyle name="Entrada 18 6" xfId="8510" xr:uid="{00000000-0005-0000-0000-00003A230000}"/>
    <cellStyle name="Entrada 19" xfId="8511" xr:uid="{00000000-0005-0000-0000-00003B230000}"/>
    <cellStyle name="Entrada 19 2" xfId="8512" xr:uid="{00000000-0005-0000-0000-00003C230000}"/>
    <cellStyle name="Entrada 19 2 2" xfId="8513" xr:uid="{00000000-0005-0000-0000-00003D230000}"/>
    <cellStyle name="Entrada 19 2 3" xfId="8514" xr:uid="{00000000-0005-0000-0000-00003E230000}"/>
    <cellStyle name="Entrada 19 3" xfId="8515" xr:uid="{00000000-0005-0000-0000-00003F230000}"/>
    <cellStyle name="Entrada 19 3 2" xfId="8516" xr:uid="{00000000-0005-0000-0000-000040230000}"/>
    <cellStyle name="Entrada 19 3 3" xfId="8517" xr:uid="{00000000-0005-0000-0000-000041230000}"/>
    <cellStyle name="Entrada 19 4" xfId="8518" xr:uid="{00000000-0005-0000-0000-000042230000}"/>
    <cellStyle name="Entrada 19 5" xfId="8519" xr:uid="{00000000-0005-0000-0000-000043230000}"/>
    <cellStyle name="Entrada 19 6" xfId="8520" xr:uid="{00000000-0005-0000-0000-000044230000}"/>
    <cellStyle name="Entrada 2" xfId="8521" xr:uid="{00000000-0005-0000-0000-000045230000}"/>
    <cellStyle name="Entrada 2 10" xfId="8522" xr:uid="{00000000-0005-0000-0000-000046230000}"/>
    <cellStyle name="Entrada 2 11" xfId="8523" xr:uid="{00000000-0005-0000-0000-000047230000}"/>
    <cellStyle name="Entrada 2 2" xfId="8524" xr:uid="{00000000-0005-0000-0000-000048230000}"/>
    <cellStyle name="Entrada 2 2 10" xfId="8525" xr:uid="{00000000-0005-0000-0000-000049230000}"/>
    <cellStyle name="Entrada 2 2 10 2" xfId="8526" xr:uid="{00000000-0005-0000-0000-00004A230000}"/>
    <cellStyle name="Entrada 2 2 10 2 2" xfId="8527" xr:uid="{00000000-0005-0000-0000-00004B230000}"/>
    <cellStyle name="Entrada 2 2 10 2 3" xfId="8528" xr:uid="{00000000-0005-0000-0000-00004C230000}"/>
    <cellStyle name="Entrada 2 2 10 3" xfId="8529" xr:uid="{00000000-0005-0000-0000-00004D230000}"/>
    <cellStyle name="Entrada 2 2 10 3 2" xfId="8530" xr:uid="{00000000-0005-0000-0000-00004E230000}"/>
    <cellStyle name="Entrada 2 2 10 3 3" xfId="8531" xr:uid="{00000000-0005-0000-0000-00004F230000}"/>
    <cellStyle name="Entrada 2 2 10 4" xfId="8532" xr:uid="{00000000-0005-0000-0000-000050230000}"/>
    <cellStyle name="Entrada 2 2 10 5" xfId="8533" xr:uid="{00000000-0005-0000-0000-000051230000}"/>
    <cellStyle name="Entrada 2 2 10 6" xfId="8534" xr:uid="{00000000-0005-0000-0000-000052230000}"/>
    <cellStyle name="Entrada 2 2 11" xfId="8535" xr:uid="{00000000-0005-0000-0000-000053230000}"/>
    <cellStyle name="Entrada 2 2 11 2" xfId="8536" xr:uid="{00000000-0005-0000-0000-000054230000}"/>
    <cellStyle name="Entrada 2 2 11 2 2" xfId="8537" xr:uid="{00000000-0005-0000-0000-000055230000}"/>
    <cellStyle name="Entrada 2 2 11 2 3" xfId="8538" xr:uid="{00000000-0005-0000-0000-000056230000}"/>
    <cellStyle name="Entrada 2 2 11 3" xfId="8539" xr:uid="{00000000-0005-0000-0000-000057230000}"/>
    <cellStyle name="Entrada 2 2 11 3 2" xfId="8540" xr:uid="{00000000-0005-0000-0000-000058230000}"/>
    <cellStyle name="Entrada 2 2 11 3 3" xfId="8541" xr:uid="{00000000-0005-0000-0000-000059230000}"/>
    <cellStyle name="Entrada 2 2 11 4" xfId="8542" xr:uid="{00000000-0005-0000-0000-00005A230000}"/>
    <cellStyle name="Entrada 2 2 11 5" xfId="8543" xr:uid="{00000000-0005-0000-0000-00005B230000}"/>
    <cellStyle name="Entrada 2 2 11 6" xfId="8544" xr:uid="{00000000-0005-0000-0000-00005C230000}"/>
    <cellStyle name="Entrada 2 2 12" xfId="8545" xr:uid="{00000000-0005-0000-0000-00005D230000}"/>
    <cellStyle name="Entrada 2 2 12 2" xfId="8546" xr:uid="{00000000-0005-0000-0000-00005E230000}"/>
    <cellStyle name="Entrada 2 2 12 2 2" xfId="8547" xr:uid="{00000000-0005-0000-0000-00005F230000}"/>
    <cellStyle name="Entrada 2 2 12 2 3" xfId="8548" xr:uid="{00000000-0005-0000-0000-000060230000}"/>
    <cellStyle name="Entrada 2 2 12 3" xfId="8549" xr:uid="{00000000-0005-0000-0000-000061230000}"/>
    <cellStyle name="Entrada 2 2 12 3 2" xfId="8550" xr:uid="{00000000-0005-0000-0000-000062230000}"/>
    <cellStyle name="Entrada 2 2 12 3 3" xfId="8551" xr:uid="{00000000-0005-0000-0000-000063230000}"/>
    <cellStyle name="Entrada 2 2 12 4" xfId="8552" xr:uid="{00000000-0005-0000-0000-000064230000}"/>
    <cellStyle name="Entrada 2 2 12 5" xfId="8553" xr:uid="{00000000-0005-0000-0000-000065230000}"/>
    <cellStyle name="Entrada 2 2 12 6" xfId="8554" xr:uid="{00000000-0005-0000-0000-000066230000}"/>
    <cellStyle name="Entrada 2 2 13" xfId="8555" xr:uid="{00000000-0005-0000-0000-000067230000}"/>
    <cellStyle name="Entrada 2 2 13 2" xfId="8556" xr:uid="{00000000-0005-0000-0000-000068230000}"/>
    <cellStyle name="Entrada 2 2 13 3" xfId="8557" xr:uid="{00000000-0005-0000-0000-000069230000}"/>
    <cellStyle name="Entrada 2 2 14" xfId="8558" xr:uid="{00000000-0005-0000-0000-00006A230000}"/>
    <cellStyle name="Entrada 2 2 14 2" xfId="8559" xr:uid="{00000000-0005-0000-0000-00006B230000}"/>
    <cellStyle name="Entrada 2 2 14 3" xfId="8560" xr:uid="{00000000-0005-0000-0000-00006C230000}"/>
    <cellStyle name="Entrada 2 2 15" xfId="8561" xr:uid="{00000000-0005-0000-0000-00006D230000}"/>
    <cellStyle name="Entrada 2 2 16" xfId="8562" xr:uid="{00000000-0005-0000-0000-00006E230000}"/>
    <cellStyle name="Entrada 2 2 17" xfId="8563" xr:uid="{00000000-0005-0000-0000-00006F230000}"/>
    <cellStyle name="Entrada 2 2 18" xfId="8564" xr:uid="{00000000-0005-0000-0000-000070230000}"/>
    <cellStyle name="Entrada 2 2 2" xfId="8565" xr:uid="{00000000-0005-0000-0000-000071230000}"/>
    <cellStyle name="Entrada 2 2 2 2" xfId="8566" xr:uid="{00000000-0005-0000-0000-000072230000}"/>
    <cellStyle name="Entrada 2 2 2 2 2" xfId="8567" xr:uid="{00000000-0005-0000-0000-000073230000}"/>
    <cellStyle name="Entrada 2 2 2 2 2 2" xfId="8568" xr:uid="{00000000-0005-0000-0000-000074230000}"/>
    <cellStyle name="Entrada 2 2 2 2 2_6.Avance Itemizado VCP-2 y 5" xfId="8569" xr:uid="{00000000-0005-0000-0000-000075230000}"/>
    <cellStyle name="Entrada 2 2 2 2 3" xfId="8570" xr:uid="{00000000-0005-0000-0000-000076230000}"/>
    <cellStyle name="Entrada 2 2 2 2_6.Avance Itemizado VCP-2 y 5" xfId="8571" xr:uid="{00000000-0005-0000-0000-000077230000}"/>
    <cellStyle name="Entrada 2 2 2 3" xfId="8572" xr:uid="{00000000-0005-0000-0000-000078230000}"/>
    <cellStyle name="Entrada 2 2 2 4" xfId="8573" xr:uid="{00000000-0005-0000-0000-000079230000}"/>
    <cellStyle name="Entrada 2 2 2 5" xfId="8574" xr:uid="{00000000-0005-0000-0000-00007A230000}"/>
    <cellStyle name="Entrada 2 2 2 5 2" xfId="8575" xr:uid="{00000000-0005-0000-0000-00007B230000}"/>
    <cellStyle name="Entrada 2 2 2 5_6.Avance Itemizado VCP-2 y 5" xfId="8576" xr:uid="{00000000-0005-0000-0000-00007C230000}"/>
    <cellStyle name="Entrada 2 2 2_6.Avance Itemizado VCP-2 y 5" xfId="8577" xr:uid="{00000000-0005-0000-0000-00007D230000}"/>
    <cellStyle name="Entrada 2 2 3" xfId="8578" xr:uid="{00000000-0005-0000-0000-00007E230000}"/>
    <cellStyle name="Entrada 2 2 3 10" xfId="8579" xr:uid="{00000000-0005-0000-0000-00007F230000}"/>
    <cellStyle name="Entrada 2 2 3 10 2" xfId="8580" xr:uid="{00000000-0005-0000-0000-000080230000}"/>
    <cellStyle name="Entrada 2 2 3 10 2 2" xfId="8581" xr:uid="{00000000-0005-0000-0000-000081230000}"/>
    <cellStyle name="Entrada 2 2 3 10 2 3" xfId="8582" xr:uid="{00000000-0005-0000-0000-000082230000}"/>
    <cellStyle name="Entrada 2 2 3 10 3" xfId="8583" xr:uid="{00000000-0005-0000-0000-000083230000}"/>
    <cellStyle name="Entrada 2 2 3 10 3 2" xfId="8584" xr:uid="{00000000-0005-0000-0000-000084230000}"/>
    <cellStyle name="Entrada 2 2 3 10 3 3" xfId="8585" xr:uid="{00000000-0005-0000-0000-000085230000}"/>
    <cellStyle name="Entrada 2 2 3 10 4" xfId="8586" xr:uid="{00000000-0005-0000-0000-000086230000}"/>
    <cellStyle name="Entrada 2 2 3 10 5" xfId="8587" xr:uid="{00000000-0005-0000-0000-000087230000}"/>
    <cellStyle name="Entrada 2 2 3 10 6" xfId="8588" xr:uid="{00000000-0005-0000-0000-000088230000}"/>
    <cellStyle name="Entrada 2 2 3 11" xfId="8589" xr:uid="{00000000-0005-0000-0000-000089230000}"/>
    <cellStyle name="Entrada 2 2 3 11 2" xfId="8590" xr:uid="{00000000-0005-0000-0000-00008A230000}"/>
    <cellStyle name="Entrada 2 2 3 11 2 2" xfId="8591" xr:uid="{00000000-0005-0000-0000-00008B230000}"/>
    <cellStyle name="Entrada 2 2 3 11 2 3" xfId="8592" xr:uid="{00000000-0005-0000-0000-00008C230000}"/>
    <cellStyle name="Entrada 2 2 3 11 3" xfId="8593" xr:uid="{00000000-0005-0000-0000-00008D230000}"/>
    <cellStyle name="Entrada 2 2 3 11 3 2" xfId="8594" xr:uid="{00000000-0005-0000-0000-00008E230000}"/>
    <cellStyle name="Entrada 2 2 3 11 3 3" xfId="8595" xr:uid="{00000000-0005-0000-0000-00008F230000}"/>
    <cellStyle name="Entrada 2 2 3 11 4" xfId="8596" xr:uid="{00000000-0005-0000-0000-000090230000}"/>
    <cellStyle name="Entrada 2 2 3 11 5" xfId="8597" xr:uid="{00000000-0005-0000-0000-000091230000}"/>
    <cellStyle name="Entrada 2 2 3 11 6" xfId="8598" xr:uid="{00000000-0005-0000-0000-000092230000}"/>
    <cellStyle name="Entrada 2 2 3 12" xfId="8599" xr:uid="{00000000-0005-0000-0000-000093230000}"/>
    <cellStyle name="Entrada 2 2 3 12 2" xfId="8600" xr:uid="{00000000-0005-0000-0000-000094230000}"/>
    <cellStyle name="Entrada 2 2 3 12 3" xfId="8601" xr:uid="{00000000-0005-0000-0000-000095230000}"/>
    <cellStyle name="Entrada 2 2 3 13" xfId="8602" xr:uid="{00000000-0005-0000-0000-000096230000}"/>
    <cellStyle name="Entrada 2 2 3 13 2" xfId="8603" xr:uid="{00000000-0005-0000-0000-000097230000}"/>
    <cellStyle name="Entrada 2 2 3 13 3" xfId="8604" xr:uid="{00000000-0005-0000-0000-000098230000}"/>
    <cellStyle name="Entrada 2 2 3 14" xfId="8605" xr:uid="{00000000-0005-0000-0000-000099230000}"/>
    <cellStyle name="Entrada 2 2 3 15" xfId="8606" xr:uid="{00000000-0005-0000-0000-00009A230000}"/>
    <cellStyle name="Entrada 2 2 3 16" xfId="8607" xr:uid="{00000000-0005-0000-0000-00009B230000}"/>
    <cellStyle name="Entrada 2 2 3 17" xfId="8608" xr:uid="{00000000-0005-0000-0000-00009C230000}"/>
    <cellStyle name="Entrada 2 2 3 2" xfId="8609" xr:uid="{00000000-0005-0000-0000-00009D230000}"/>
    <cellStyle name="Entrada 2 2 3 2 10" xfId="8610" xr:uid="{00000000-0005-0000-0000-00009E230000}"/>
    <cellStyle name="Entrada 2 2 3 2 10 2" xfId="8611" xr:uid="{00000000-0005-0000-0000-00009F230000}"/>
    <cellStyle name="Entrada 2 2 3 2 10 2 2" xfId="8612" xr:uid="{00000000-0005-0000-0000-0000A0230000}"/>
    <cellStyle name="Entrada 2 2 3 2 10 2 3" xfId="8613" xr:uid="{00000000-0005-0000-0000-0000A1230000}"/>
    <cellStyle name="Entrada 2 2 3 2 10 3" xfId="8614" xr:uid="{00000000-0005-0000-0000-0000A2230000}"/>
    <cellStyle name="Entrada 2 2 3 2 10 3 2" xfId="8615" xr:uid="{00000000-0005-0000-0000-0000A3230000}"/>
    <cellStyle name="Entrada 2 2 3 2 10 3 3" xfId="8616" xr:uid="{00000000-0005-0000-0000-0000A4230000}"/>
    <cellStyle name="Entrada 2 2 3 2 10 4" xfId="8617" xr:uid="{00000000-0005-0000-0000-0000A5230000}"/>
    <cellStyle name="Entrada 2 2 3 2 10 5" xfId="8618" xr:uid="{00000000-0005-0000-0000-0000A6230000}"/>
    <cellStyle name="Entrada 2 2 3 2 10 6" xfId="8619" xr:uid="{00000000-0005-0000-0000-0000A7230000}"/>
    <cellStyle name="Entrada 2 2 3 2 11" xfId="8620" xr:uid="{00000000-0005-0000-0000-0000A8230000}"/>
    <cellStyle name="Entrada 2 2 3 2 11 2" xfId="8621" xr:uid="{00000000-0005-0000-0000-0000A9230000}"/>
    <cellStyle name="Entrada 2 2 3 2 11 3" xfId="8622" xr:uid="{00000000-0005-0000-0000-0000AA230000}"/>
    <cellStyle name="Entrada 2 2 3 2 12" xfId="8623" xr:uid="{00000000-0005-0000-0000-0000AB230000}"/>
    <cellStyle name="Entrada 2 2 3 2 12 2" xfId="8624" xr:uid="{00000000-0005-0000-0000-0000AC230000}"/>
    <cellStyle name="Entrada 2 2 3 2 12 3" xfId="8625" xr:uid="{00000000-0005-0000-0000-0000AD230000}"/>
    <cellStyle name="Entrada 2 2 3 2 13" xfId="8626" xr:uid="{00000000-0005-0000-0000-0000AE230000}"/>
    <cellStyle name="Entrada 2 2 3 2 14" xfId="8627" xr:uid="{00000000-0005-0000-0000-0000AF230000}"/>
    <cellStyle name="Entrada 2 2 3 2 15" xfId="8628" xr:uid="{00000000-0005-0000-0000-0000B0230000}"/>
    <cellStyle name="Entrada 2 2 3 2 2" xfId="8629" xr:uid="{00000000-0005-0000-0000-0000B1230000}"/>
    <cellStyle name="Entrada 2 2 3 2 2 2" xfId="8630" xr:uid="{00000000-0005-0000-0000-0000B2230000}"/>
    <cellStyle name="Entrada 2 2 3 2 2 2 2" xfId="8631" xr:uid="{00000000-0005-0000-0000-0000B3230000}"/>
    <cellStyle name="Entrada 2 2 3 2 2 2 3" xfId="8632" xr:uid="{00000000-0005-0000-0000-0000B4230000}"/>
    <cellStyle name="Entrada 2 2 3 2 2 3" xfId="8633" xr:uid="{00000000-0005-0000-0000-0000B5230000}"/>
    <cellStyle name="Entrada 2 2 3 2 2 3 2" xfId="8634" xr:uid="{00000000-0005-0000-0000-0000B6230000}"/>
    <cellStyle name="Entrada 2 2 3 2 2 3 3" xfId="8635" xr:uid="{00000000-0005-0000-0000-0000B7230000}"/>
    <cellStyle name="Entrada 2 2 3 2 2 4" xfId="8636" xr:uid="{00000000-0005-0000-0000-0000B8230000}"/>
    <cellStyle name="Entrada 2 2 3 2 2 5" xfId="8637" xr:uid="{00000000-0005-0000-0000-0000B9230000}"/>
    <cellStyle name="Entrada 2 2 3 2 2 6" xfId="8638" xr:uid="{00000000-0005-0000-0000-0000BA230000}"/>
    <cellStyle name="Entrada 2 2 3 2 3" xfId="8639" xr:uid="{00000000-0005-0000-0000-0000BB230000}"/>
    <cellStyle name="Entrada 2 2 3 2 3 2" xfId="8640" xr:uid="{00000000-0005-0000-0000-0000BC230000}"/>
    <cellStyle name="Entrada 2 2 3 2 3 2 2" xfId="8641" xr:uid="{00000000-0005-0000-0000-0000BD230000}"/>
    <cellStyle name="Entrada 2 2 3 2 3 2 3" xfId="8642" xr:uid="{00000000-0005-0000-0000-0000BE230000}"/>
    <cellStyle name="Entrada 2 2 3 2 3 3" xfId="8643" xr:uid="{00000000-0005-0000-0000-0000BF230000}"/>
    <cellStyle name="Entrada 2 2 3 2 3 3 2" xfId="8644" xr:uid="{00000000-0005-0000-0000-0000C0230000}"/>
    <cellStyle name="Entrada 2 2 3 2 3 3 3" xfId="8645" xr:uid="{00000000-0005-0000-0000-0000C1230000}"/>
    <cellStyle name="Entrada 2 2 3 2 3 4" xfId="8646" xr:uid="{00000000-0005-0000-0000-0000C2230000}"/>
    <cellStyle name="Entrada 2 2 3 2 3 5" xfId="8647" xr:uid="{00000000-0005-0000-0000-0000C3230000}"/>
    <cellStyle name="Entrada 2 2 3 2 3 6" xfId="8648" xr:uid="{00000000-0005-0000-0000-0000C4230000}"/>
    <cellStyle name="Entrada 2 2 3 2 4" xfId="8649" xr:uid="{00000000-0005-0000-0000-0000C5230000}"/>
    <cellStyle name="Entrada 2 2 3 2 4 2" xfId="8650" xr:uid="{00000000-0005-0000-0000-0000C6230000}"/>
    <cellStyle name="Entrada 2 2 3 2 4 2 2" xfId="8651" xr:uid="{00000000-0005-0000-0000-0000C7230000}"/>
    <cellStyle name="Entrada 2 2 3 2 4 2 3" xfId="8652" xr:uid="{00000000-0005-0000-0000-0000C8230000}"/>
    <cellStyle name="Entrada 2 2 3 2 4 3" xfId="8653" xr:uid="{00000000-0005-0000-0000-0000C9230000}"/>
    <cellStyle name="Entrada 2 2 3 2 4 3 2" xfId="8654" xr:uid="{00000000-0005-0000-0000-0000CA230000}"/>
    <cellStyle name="Entrada 2 2 3 2 4 3 3" xfId="8655" xr:uid="{00000000-0005-0000-0000-0000CB230000}"/>
    <cellStyle name="Entrada 2 2 3 2 4 4" xfId="8656" xr:uid="{00000000-0005-0000-0000-0000CC230000}"/>
    <cellStyle name="Entrada 2 2 3 2 4 5" xfId="8657" xr:uid="{00000000-0005-0000-0000-0000CD230000}"/>
    <cellStyle name="Entrada 2 2 3 2 4 6" xfId="8658" xr:uid="{00000000-0005-0000-0000-0000CE230000}"/>
    <cellStyle name="Entrada 2 2 3 2 5" xfId="8659" xr:uid="{00000000-0005-0000-0000-0000CF230000}"/>
    <cellStyle name="Entrada 2 2 3 2 5 2" xfId="8660" xr:uid="{00000000-0005-0000-0000-0000D0230000}"/>
    <cellStyle name="Entrada 2 2 3 2 5 2 2" xfId="8661" xr:uid="{00000000-0005-0000-0000-0000D1230000}"/>
    <cellStyle name="Entrada 2 2 3 2 5 2 3" xfId="8662" xr:uid="{00000000-0005-0000-0000-0000D2230000}"/>
    <cellStyle name="Entrada 2 2 3 2 5 3" xfId="8663" xr:uid="{00000000-0005-0000-0000-0000D3230000}"/>
    <cellStyle name="Entrada 2 2 3 2 5 3 2" xfId="8664" xr:uid="{00000000-0005-0000-0000-0000D4230000}"/>
    <cellStyle name="Entrada 2 2 3 2 5 3 3" xfId="8665" xr:uid="{00000000-0005-0000-0000-0000D5230000}"/>
    <cellStyle name="Entrada 2 2 3 2 5 4" xfId="8666" xr:uid="{00000000-0005-0000-0000-0000D6230000}"/>
    <cellStyle name="Entrada 2 2 3 2 5 5" xfId="8667" xr:uid="{00000000-0005-0000-0000-0000D7230000}"/>
    <cellStyle name="Entrada 2 2 3 2 5 6" xfId="8668" xr:uid="{00000000-0005-0000-0000-0000D8230000}"/>
    <cellStyle name="Entrada 2 2 3 2 6" xfId="8669" xr:uid="{00000000-0005-0000-0000-0000D9230000}"/>
    <cellStyle name="Entrada 2 2 3 2 6 2" xfId="8670" xr:uid="{00000000-0005-0000-0000-0000DA230000}"/>
    <cellStyle name="Entrada 2 2 3 2 6 2 2" xfId="8671" xr:uid="{00000000-0005-0000-0000-0000DB230000}"/>
    <cellStyle name="Entrada 2 2 3 2 6 2 3" xfId="8672" xr:uid="{00000000-0005-0000-0000-0000DC230000}"/>
    <cellStyle name="Entrada 2 2 3 2 6 3" xfId="8673" xr:uid="{00000000-0005-0000-0000-0000DD230000}"/>
    <cellStyle name="Entrada 2 2 3 2 6 3 2" xfId="8674" xr:uid="{00000000-0005-0000-0000-0000DE230000}"/>
    <cellStyle name="Entrada 2 2 3 2 6 3 3" xfId="8675" xr:uid="{00000000-0005-0000-0000-0000DF230000}"/>
    <cellStyle name="Entrada 2 2 3 2 6 4" xfId="8676" xr:uid="{00000000-0005-0000-0000-0000E0230000}"/>
    <cellStyle name="Entrada 2 2 3 2 6 5" xfId="8677" xr:uid="{00000000-0005-0000-0000-0000E1230000}"/>
    <cellStyle name="Entrada 2 2 3 2 6 6" xfId="8678" xr:uid="{00000000-0005-0000-0000-0000E2230000}"/>
    <cellStyle name="Entrada 2 2 3 2 7" xfId="8679" xr:uid="{00000000-0005-0000-0000-0000E3230000}"/>
    <cellStyle name="Entrada 2 2 3 2 7 2" xfId="8680" xr:uid="{00000000-0005-0000-0000-0000E4230000}"/>
    <cellStyle name="Entrada 2 2 3 2 7 2 2" xfId="8681" xr:uid="{00000000-0005-0000-0000-0000E5230000}"/>
    <cellStyle name="Entrada 2 2 3 2 7 2 3" xfId="8682" xr:uid="{00000000-0005-0000-0000-0000E6230000}"/>
    <cellStyle name="Entrada 2 2 3 2 7 3" xfId="8683" xr:uid="{00000000-0005-0000-0000-0000E7230000}"/>
    <cellStyle name="Entrada 2 2 3 2 7 3 2" xfId="8684" xr:uid="{00000000-0005-0000-0000-0000E8230000}"/>
    <cellStyle name="Entrada 2 2 3 2 7 3 3" xfId="8685" xr:uid="{00000000-0005-0000-0000-0000E9230000}"/>
    <cellStyle name="Entrada 2 2 3 2 7 4" xfId="8686" xr:uid="{00000000-0005-0000-0000-0000EA230000}"/>
    <cellStyle name="Entrada 2 2 3 2 7 5" xfId="8687" xr:uid="{00000000-0005-0000-0000-0000EB230000}"/>
    <cellStyle name="Entrada 2 2 3 2 7 6" xfId="8688" xr:uid="{00000000-0005-0000-0000-0000EC230000}"/>
    <cellStyle name="Entrada 2 2 3 2 8" xfId="8689" xr:uid="{00000000-0005-0000-0000-0000ED230000}"/>
    <cellStyle name="Entrada 2 2 3 2 8 2" xfId="8690" xr:uid="{00000000-0005-0000-0000-0000EE230000}"/>
    <cellStyle name="Entrada 2 2 3 2 8 2 2" xfId="8691" xr:uid="{00000000-0005-0000-0000-0000EF230000}"/>
    <cellStyle name="Entrada 2 2 3 2 8 2 3" xfId="8692" xr:uid="{00000000-0005-0000-0000-0000F0230000}"/>
    <cellStyle name="Entrada 2 2 3 2 8 3" xfId="8693" xr:uid="{00000000-0005-0000-0000-0000F1230000}"/>
    <cellStyle name="Entrada 2 2 3 2 8 3 2" xfId="8694" xr:uid="{00000000-0005-0000-0000-0000F2230000}"/>
    <cellStyle name="Entrada 2 2 3 2 8 3 3" xfId="8695" xr:uid="{00000000-0005-0000-0000-0000F3230000}"/>
    <cellStyle name="Entrada 2 2 3 2 8 4" xfId="8696" xr:uid="{00000000-0005-0000-0000-0000F4230000}"/>
    <cellStyle name="Entrada 2 2 3 2 8 5" xfId="8697" xr:uid="{00000000-0005-0000-0000-0000F5230000}"/>
    <cellStyle name="Entrada 2 2 3 2 8 6" xfId="8698" xr:uid="{00000000-0005-0000-0000-0000F6230000}"/>
    <cellStyle name="Entrada 2 2 3 2 9" xfId="8699" xr:uid="{00000000-0005-0000-0000-0000F7230000}"/>
    <cellStyle name="Entrada 2 2 3 2 9 2" xfId="8700" xr:uid="{00000000-0005-0000-0000-0000F8230000}"/>
    <cellStyle name="Entrada 2 2 3 2 9 2 2" xfId="8701" xr:uid="{00000000-0005-0000-0000-0000F9230000}"/>
    <cellStyle name="Entrada 2 2 3 2 9 2 3" xfId="8702" xr:uid="{00000000-0005-0000-0000-0000FA230000}"/>
    <cellStyle name="Entrada 2 2 3 2 9 3" xfId="8703" xr:uid="{00000000-0005-0000-0000-0000FB230000}"/>
    <cellStyle name="Entrada 2 2 3 2 9 3 2" xfId="8704" xr:uid="{00000000-0005-0000-0000-0000FC230000}"/>
    <cellStyle name="Entrada 2 2 3 2 9 3 3" xfId="8705" xr:uid="{00000000-0005-0000-0000-0000FD230000}"/>
    <cellStyle name="Entrada 2 2 3 2 9 4" xfId="8706" xr:uid="{00000000-0005-0000-0000-0000FE230000}"/>
    <cellStyle name="Entrada 2 2 3 2 9 5" xfId="8707" xr:uid="{00000000-0005-0000-0000-0000FF230000}"/>
    <cellStyle name="Entrada 2 2 3 2 9 6" xfId="8708" xr:uid="{00000000-0005-0000-0000-000000240000}"/>
    <cellStyle name="Entrada 2 2 3 2_5.Weekly" xfId="8709" xr:uid="{00000000-0005-0000-0000-000001240000}"/>
    <cellStyle name="Entrada 2 2 3 3" xfId="8710" xr:uid="{00000000-0005-0000-0000-000002240000}"/>
    <cellStyle name="Entrada 2 2 3 3 2" xfId="8711" xr:uid="{00000000-0005-0000-0000-000003240000}"/>
    <cellStyle name="Entrada 2 2 3 3 2 2" xfId="8712" xr:uid="{00000000-0005-0000-0000-000004240000}"/>
    <cellStyle name="Entrada 2 2 3 3 2 3" xfId="8713" xr:uid="{00000000-0005-0000-0000-000005240000}"/>
    <cellStyle name="Entrada 2 2 3 3 3" xfId="8714" xr:uid="{00000000-0005-0000-0000-000006240000}"/>
    <cellStyle name="Entrada 2 2 3 3 3 2" xfId="8715" xr:uid="{00000000-0005-0000-0000-000007240000}"/>
    <cellStyle name="Entrada 2 2 3 3 3 3" xfId="8716" xr:uid="{00000000-0005-0000-0000-000008240000}"/>
    <cellStyle name="Entrada 2 2 3 3 4" xfId="8717" xr:uid="{00000000-0005-0000-0000-000009240000}"/>
    <cellStyle name="Entrada 2 2 3 3 5" xfId="8718" xr:uid="{00000000-0005-0000-0000-00000A240000}"/>
    <cellStyle name="Entrada 2 2 3 3 6" xfId="8719" xr:uid="{00000000-0005-0000-0000-00000B240000}"/>
    <cellStyle name="Entrada 2 2 3 4" xfId="8720" xr:uid="{00000000-0005-0000-0000-00000C240000}"/>
    <cellStyle name="Entrada 2 2 3 4 2" xfId="8721" xr:uid="{00000000-0005-0000-0000-00000D240000}"/>
    <cellStyle name="Entrada 2 2 3 4 2 2" xfId="8722" xr:uid="{00000000-0005-0000-0000-00000E240000}"/>
    <cellStyle name="Entrada 2 2 3 4 2 3" xfId="8723" xr:uid="{00000000-0005-0000-0000-00000F240000}"/>
    <cellStyle name="Entrada 2 2 3 4 3" xfId="8724" xr:uid="{00000000-0005-0000-0000-000010240000}"/>
    <cellStyle name="Entrada 2 2 3 4 3 2" xfId="8725" xr:uid="{00000000-0005-0000-0000-000011240000}"/>
    <cellStyle name="Entrada 2 2 3 4 3 3" xfId="8726" xr:uid="{00000000-0005-0000-0000-000012240000}"/>
    <cellStyle name="Entrada 2 2 3 4 4" xfId="8727" xr:uid="{00000000-0005-0000-0000-000013240000}"/>
    <cellStyle name="Entrada 2 2 3 4 5" xfId="8728" xr:uid="{00000000-0005-0000-0000-000014240000}"/>
    <cellStyle name="Entrada 2 2 3 4 6" xfId="8729" xr:uid="{00000000-0005-0000-0000-000015240000}"/>
    <cellStyle name="Entrada 2 2 3 5" xfId="8730" xr:uid="{00000000-0005-0000-0000-000016240000}"/>
    <cellStyle name="Entrada 2 2 3 5 2" xfId="8731" xr:uid="{00000000-0005-0000-0000-000017240000}"/>
    <cellStyle name="Entrada 2 2 3 5 2 2" xfId="8732" xr:uid="{00000000-0005-0000-0000-000018240000}"/>
    <cellStyle name="Entrada 2 2 3 5 2 3" xfId="8733" xr:uid="{00000000-0005-0000-0000-000019240000}"/>
    <cellStyle name="Entrada 2 2 3 5 3" xfId="8734" xr:uid="{00000000-0005-0000-0000-00001A240000}"/>
    <cellStyle name="Entrada 2 2 3 5 3 2" xfId="8735" xr:uid="{00000000-0005-0000-0000-00001B240000}"/>
    <cellStyle name="Entrada 2 2 3 5 3 3" xfId="8736" xr:uid="{00000000-0005-0000-0000-00001C240000}"/>
    <cellStyle name="Entrada 2 2 3 5 4" xfId="8737" xr:uid="{00000000-0005-0000-0000-00001D240000}"/>
    <cellStyle name="Entrada 2 2 3 5 5" xfId="8738" xr:uid="{00000000-0005-0000-0000-00001E240000}"/>
    <cellStyle name="Entrada 2 2 3 5 6" xfId="8739" xr:uid="{00000000-0005-0000-0000-00001F240000}"/>
    <cellStyle name="Entrada 2 2 3 6" xfId="8740" xr:uid="{00000000-0005-0000-0000-000020240000}"/>
    <cellStyle name="Entrada 2 2 3 6 2" xfId="8741" xr:uid="{00000000-0005-0000-0000-000021240000}"/>
    <cellStyle name="Entrada 2 2 3 6 2 2" xfId="8742" xr:uid="{00000000-0005-0000-0000-000022240000}"/>
    <cellStyle name="Entrada 2 2 3 6 2 3" xfId="8743" xr:uid="{00000000-0005-0000-0000-000023240000}"/>
    <cellStyle name="Entrada 2 2 3 6 3" xfId="8744" xr:uid="{00000000-0005-0000-0000-000024240000}"/>
    <cellStyle name="Entrada 2 2 3 6 3 2" xfId="8745" xr:uid="{00000000-0005-0000-0000-000025240000}"/>
    <cellStyle name="Entrada 2 2 3 6 3 3" xfId="8746" xr:uid="{00000000-0005-0000-0000-000026240000}"/>
    <cellStyle name="Entrada 2 2 3 6 4" xfId="8747" xr:uid="{00000000-0005-0000-0000-000027240000}"/>
    <cellStyle name="Entrada 2 2 3 6 5" xfId="8748" xr:uid="{00000000-0005-0000-0000-000028240000}"/>
    <cellStyle name="Entrada 2 2 3 6 6" xfId="8749" xr:uid="{00000000-0005-0000-0000-000029240000}"/>
    <cellStyle name="Entrada 2 2 3 7" xfId="8750" xr:uid="{00000000-0005-0000-0000-00002A240000}"/>
    <cellStyle name="Entrada 2 2 3 7 2" xfId="8751" xr:uid="{00000000-0005-0000-0000-00002B240000}"/>
    <cellStyle name="Entrada 2 2 3 7 2 2" xfId="8752" xr:uid="{00000000-0005-0000-0000-00002C240000}"/>
    <cellStyle name="Entrada 2 2 3 7 2 3" xfId="8753" xr:uid="{00000000-0005-0000-0000-00002D240000}"/>
    <cellStyle name="Entrada 2 2 3 7 3" xfId="8754" xr:uid="{00000000-0005-0000-0000-00002E240000}"/>
    <cellStyle name="Entrada 2 2 3 7 3 2" xfId="8755" xr:uid="{00000000-0005-0000-0000-00002F240000}"/>
    <cellStyle name="Entrada 2 2 3 7 3 3" xfId="8756" xr:uid="{00000000-0005-0000-0000-000030240000}"/>
    <cellStyle name="Entrada 2 2 3 7 4" xfId="8757" xr:uid="{00000000-0005-0000-0000-000031240000}"/>
    <cellStyle name="Entrada 2 2 3 7 5" xfId="8758" xr:uid="{00000000-0005-0000-0000-000032240000}"/>
    <cellStyle name="Entrada 2 2 3 7 6" xfId="8759" xr:uid="{00000000-0005-0000-0000-000033240000}"/>
    <cellStyle name="Entrada 2 2 3 8" xfId="8760" xr:uid="{00000000-0005-0000-0000-000034240000}"/>
    <cellStyle name="Entrada 2 2 3 8 2" xfId="8761" xr:uid="{00000000-0005-0000-0000-000035240000}"/>
    <cellStyle name="Entrada 2 2 3 8 2 2" xfId="8762" xr:uid="{00000000-0005-0000-0000-000036240000}"/>
    <cellStyle name="Entrada 2 2 3 8 2 3" xfId="8763" xr:uid="{00000000-0005-0000-0000-000037240000}"/>
    <cellStyle name="Entrada 2 2 3 8 3" xfId="8764" xr:uid="{00000000-0005-0000-0000-000038240000}"/>
    <cellStyle name="Entrada 2 2 3 8 3 2" xfId="8765" xr:uid="{00000000-0005-0000-0000-000039240000}"/>
    <cellStyle name="Entrada 2 2 3 8 3 3" xfId="8766" xr:uid="{00000000-0005-0000-0000-00003A240000}"/>
    <cellStyle name="Entrada 2 2 3 8 4" xfId="8767" xr:uid="{00000000-0005-0000-0000-00003B240000}"/>
    <cellStyle name="Entrada 2 2 3 8 5" xfId="8768" xr:uid="{00000000-0005-0000-0000-00003C240000}"/>
    <cellStyle name="Entrada 2 2 3 8 6" xfId="8769" xr:uid="{00000000-0005-0000-0000-00003D240000}"/>
    <cellStyle name="Entrada 2 2 3 9" xfId="8770" xr:uid="{00000000-0005-0000-0000-00003E240000}"/>
    <cellStyle name="Entrada 2 2 3 9 2" xfId="8771" xr:uid="{00000000-0005-0000-0000-00003F240000}"/>
    <cellStyle name="Entrada 2 2 3 9 2 2" xfId="8772" xr:uid="{00000000-0005-0000-0000-000040240000}"/>
    <cellStyle name="Entrada 2 2 3 9 2 3" xfId="8773" xr:uid="{00000000-0005-0000-0000-000041240000}"/>
    <cellStyle name="Entrada 2 2 3 9 3" xfId="8774" xr:uid="{00000000-0005-0000-0000-000042240000}"/>
    <cellStyle name="Entrada 2 2 3 9 3 2" xfId="8775" xr:uid="{00000000-0005-0000-0000-000043240000}"/>
    <cellStyle name="Entrada 2 2 3 9 3 3" xfId="8776" xr:uid="{00000000-0005-0000-0000-000044240000}"/>
    <cellStyle name="Entrada 2 2 3 9 4" xfId="8777" xr:uid="{00000000-0005-0000-0000-000045240000}"/>
    <cellStyle name="Entrada 2 2 3 9 5" xfId="8778" xr:uid="{00000000-0005-0000-0000-000046240000}"/>
    <cellStyle name="Entrada 2 2 3 9 6" xfId="8779" xr:uid="{00000000-0005-0000-0000-000047240000}"/>
    <cellStyle name="Entrada 2 2 3_5.Weekly" xfId="8780" xr:uid="{00000000-0005-0000-0000-000048240000}"/>
    <cellStyle name="Entrada 2 2 4" xfId="8781" xr:uid="{00000000-0005-0000-0000-000049240000}"/>
    <cellStyle name="Entrada 2 2 4 2" xfId="8782" xr:uid="{00000000-0005-0000-0000-00004A240000}"/>
    <cellStyle name="Entrada 2 2 4 2 2" xfId="8783" xr:uid="{00000000-0005-0000-0000-00004B240000}"/>
    <cellStyle name="Entrada 2 2 4 2 3" xfId="8784" xr:uid="{00000000-0005-0000-0000-00004C240000}"/>
    <cellStyle name="Entrada 2 2 4 3" xfId="8785" xr:uid="{00000000-0005-0000-0000-00004D240000}"/>
    <cellStyle name="Entrada 2 2 4 3 2" xfId="8786" xr:uid="{00000000-0005-0000-0000-00004E240000}"/>
    <cellStyle name="Entrada 2 2 4 3 3" xfId="8787" xr:uid="{00000000-0005-0000-0000-00004F240000}"/>
    <cellStyle name="Entrada 2 2 4 4" xfId="8788" xr:uid="{00000000-0005-0000-0000-000050240000}"/>
    <cellStyle name="Entrada 2 2 4 5" xfId="8789" xr:uid="{00000000-0005-0000-0000-000051240000}"/>
    <cellStyle name="Entrada 2 2 4 6" xfId="8790" xr:uid="{00000000-0005-0000-0000-000052240000}"/>
    <cellStyle name="Entrada 2 2 5" xfId="8791" xr:uid="{00000000-0005-0000-0000-000053240000}"/>
    <cellStyle name="Entrada 2 2 5 2" xfId="8792" xr:uid="{00000000-0005-0000-0000-000054240000}"/>
    <cellStyle name="Entrada 2 2 5 2 2" xfId="8793" xr:uid="{00000000-0005-0000-0000-000055240000}"/>
    <cellStyle name="Entrada 2 2 5 2 3" xfId="8794" xr:uid="{00000000-0005-0000-0000-000056240000}"/>
    <cellStyle name="Entrada 2 2 5 3" xfId="8795" xr:uid="{00000000-0005-0000-0000-000057240000}"/>
    <cellStyle name="Entrada 2 2 5 3 2" xfId="8796" xr:uid="{00000000-0005-0000-0000-000058240000}"/>
    <cellStyle name="Entrada 2 2 5 3 3" xfId="8797" xr:uid="{00000000-0005-0000-0000-000059240000}"/>
    <cellStyle name="Entrada 2 2 5 4" xfId="8798" xr:uid="{00000000-0005-0000-0000-00005A240000}"/>
    <cellStyle name="Entrada 2 2 5 5" xfId="8799" xr:uid="{00000000-0005-0000-0000-00005B240000}"/>
    <cellStyle name="Entrada 2 2 5 6" xfId="8800" xr:uid="{00000000-0005-0000-0000-00005C240000}"/>
    <cellStyle name="Entrada 2 2 5_6.Avance Itemizado VCP-2 y 5" xfId="8801" xr:uid="{00000000-0005-0000-0000-00005D240000}"/>
    <cellStyle name="Entrada 2 2 6" xfId="8802" xr:uid="{00000000-0005-0000-0000-00005E240000}"/>
    <cellStyle name="Entrada 2 2 6 2" xfId="8803" xr:uid="{00000000-0005-0000-0000-00005F240000}"/>
    <cellStyle name="Entrada 2 2 6 2 2" xfId="8804" xr:uid="{00000000-0005-0000-0000-000060240000}"/>
    <cellStyle name="Entrada 2 2 6 2 3" xfId="8805" xr:uid="{00000000-0005-0000-0000-000061240000}"/>
    <cellStyle name="Entrada 2 2 6 3" xfId="8806" xr:uid="{00000000-0005-0000-0000-000062240000}"/>
    <cellStyle name="Entrada 2 2 6 3 2" xfId="8807" xr:uid="{00000000-0005-0000-0000-000063240000}"/>
    <cellStyle name="Entrada 2 2 6 3 3" xfId="8808" xr:uid="{00000000-0005-0000-0000-000064240000}"/>
    <cellStyle name="Entrada 2 2 6 4" xfId="8809" xr:uid="{00000000-0005-0000-0000-000065240000}"/>
    <cellStyle name="Entrada 2 2 6 5" xfId="8810" xr:uid="{00000000-0005-0000-0000-000066240000}"/>
    <cellStyle name="Entrada 2 2 6 6" xfId="8811" xr:uid="{00000000-0005-0000-0000-000067240000}"/>
    <cellStyle name="Entrada 2 2 7" xfId="8812" xr:uid="{00000000-0005-0000-0000-000068240000}"/>
    <cellStyle name="Entrada 2 2 7 2" xfId="8813" xr:uid="{00000000-0005-0000-0000-000069240000}"/>
    <cellStyle name="Entrada 2 2 7 2 2" xfId="8814" xr:uid="{00000000-0005-0000-0000-00006A240000}"/>
    <cellStyle name="Entrada 2 2 7 2 3" xfId="8815" xr:uid="{00000000-0005-0000-0000-00006B240000}"/>
    <cellStyle name="Entrada 2 2 7 3" xfId="8816" xr:uid="{00000000-0005-0000-0000-00006C240000}"/>
    <cellStyle name="Entrada 2 2 7 3 2" xfId="8817" xr:uid="{00000000-0005-0000-0000-00006D240000}"/>
    <cellStyle name="Entrada 2 2 7 3 3" xfId="8818" xr:uid="{00000000-0005-0000-0000-00006E240000}"/>
    <cellStyle name="Entrada 2 2 7 4" xfId="8819" xr:uid="{00000000-0005-0000-0000-00006F240000}"/>
    <cellStyle name="Entrada 2 2 7 5" xfId="8820" xr:uid="{00000000-0005-0000-0000-000070240000}"/>
    <cellStyle name="Entrada 2 2 7 6" xfId="8821" xr:uid="{00000000-0005-0000-0000-000071240000}"/>
    <cellStyle name="Entrada 2 2 8" xfId="8822" xr:uid="{00000000-0005-0000-0000-000072240000}"/>
    <cellStyle name="Entrada 2 2 8 2" xfId="8823" xr:uid="{00000000-0005-0000-0000-000073240000}"/>
    <cellStyle name="Entrada 2 2 8 2 2" xfId="8824" xr:uid="{00000000-0005-0000-0000-000074240000}"/>
    <cellStyle name="Entrada 2 2 8 2 3" xfId="8825" xr:uid="{00000000-0005-0000-0000-000075240000}"/>
    <cellStyle name="Entrada 2 2 8 3" xfId="8826" xr:uid="{00000000-0005-0000-0000-000076240000}"/>
    <cellStyle name="Entrada 2 2 8 3 2" xfId="8827" xr:uid="{00000000-0005-0000-0000-000077240000}"/>
    <cellStyle name="Entrada 2 2 8 3 3" xfId="8828" xr:uid="{00000000-0005-0000-0000-000078240000}"/>
    <cellStyle name="Entrada 2 2 8 4" xfId="8829" xr:uid="{00000000-0005-0000-0000-000079240000}"/>
    <cellStyle name="Entrada 2 2 8 5" xfId="8830" xr:uid="{00000000-0005-0000-0000-00007A240000}"/>
    <cellStyle name="Entrada 2 2 8 6" xfId="8831" xr:uid="{00000000-0005-0000-0000-00007B240000}"/>
    <cellStyle name="Entrada 2 2 9" xfId="8832" xr:uid="{00000000-0005-0000-0000-00007C240000}"/>
    <cellStyle name="Entrada 2 2 9 2" xfId="8833" xr:uid="{00000000-0005-0000-0000-00007D240000}"/>
    <cellStyle name="Entrada 2 2 9 2 2" xfId="8834" xr:uid="{00000000-0005-0000-0000-00007E240000}"/>
    <cellStyle name="Entrada 2 2 9 2 3" xfId="8835" xr:uid="{00000000-0005-0000-0000-00007F240000}"/>
    <cellStyle name="Entrada 2 2 9 3" xfId="8836" xr:uid="{00000000-0005-0000-0000-000080240000}"/>
    <cellStyle name="Entrada 2 2 9 3 2" xfId="8837" xr:uid="{00000000-0005-0000-0000-000081240000}"/>
    <cellStyle name="Entrada 2 2 9 3 3" xfId="8838" xr:uid="{00000000-0005-0000-0000-000082240000}"/>
    <cellStyle name="Entrada 2 2 9 4" xfId="8839" xr:uid="{00000000-0005-0000-0000-000083240000}"/>
    <cellStyle name="Entrada 2 2 9 5" xfId="8840" xr:uid="{00000000-0005-0000-0000-000084240000}"/>
    <cellStyle name="Entrada 2 2 9 6" xfId="8841" xr:uid="{00000000-0005-0000-0000-000085240000}"/>
    <cellStyle name="Entrada 2 2_5.Weekly" xfId="8842" xr:uid="{00000000-0005-0000-0000-000086240000}"/>
    <cellStyle name="Entrada 2 3" xfId="8843" xr:uid="{00000000-0005-0000-0000-000087240000}"/>
    <cellStyle name="Entrada 2 3 10" xfId="8844" xr:uid="{00000000-0005-0000-0000-000088240000}"/>
    <cellStyle name="Entrada 2 3 10 2" xfId="8845" xr:uid="{00000000-0005-0000-0000-000089240000}"/>
    <cellStyle name="Entrada 2 3 10 2 2" xfId="8846" xr:uid="{00000000-0005-0000-0000-00008A240000}"/>
    <cellStyle name="Entrada 2 3 10 2 3" xfId="8847" xr:uid="{00000000-0005-0000-0000-00008B240000}"/>
    <cellStyle name="Entrada 2 3 10 3" xfId="8848" xr:uid="{00000000-0005-0000-0000-00008C240000}"/>
    <cellStyle name="Entrada 2 3 10 3 2" xfId="8849" xr:uid="{00000000-0005-0000-0000-00008D240000}"/>
    <cellStyle name="Entrada 2 3 10 3 3" xfId="8850" xr:uid="{00000000-0005-0000-0000-00008E240000}"/>
    <cellStyle name="Entrada 2 3 10 4" xfId="8851" xr:uid="{00000000-0005-0000-0000-00008F240000}"/>
    <cellStyle name="Entrada 2 3 10 5" xfId="8852" xr:uid="{00000000-0005-0000-0000-000090240000}"/>
    <cellStyle name="Entrada 2 3 10 6" xfId="8853" xr:uid="{00000000-0005-0000-0000-000091240000}"/>
    <cellStyle name="Entrada 2 3 11" xfId="8854" xr:uid="{00000000-0005-0000-0000-000092240000}"/>
    <cellStyle name="Entrada 2 3 11 2" xfId="8855" xr:uid="{00000000-0005-0000-0000-000093240000}"/>
    <cellStyle name="Entrada 2 3 11 3" xfId="8856" xr:uid="{00000000-0005-0000-0000-000094240000}"/>
    <cellStyle name="Entrada 2 3 12" xfId="8857" xr:uid="{00000000-0005-0000-0000-000095240000}"/>
    <cellStyle name="Entrada 2 3 12 2" xfId="8858" xr:uid="{00000000-0005-0000-0000-000096240000}"/>
    <cellStyle name="Entrada 2 3 12 3" xfId="8859" xr:uid="{00000000-0005-0000-0000-000097240000}"/>
    <cellStyle name="Entrada 2 3 13" xfId="8860" xr:uid="{00000000-0005-0000-0000-000098240000}"/>
    <cellStyle name="Entrada 2 3 14" xfId="8861" xr:uid="{00000000-0005-0000-0000-000099240000}"/>
    <cellStyle name="Entrada 2 3 15" xfId="8862" xr:uid="{00000000-0005-0000-0000-00009A240000}"/>
    <cellStyle name="Entrada 2 3 2" xfId="8863" xr:uid="{00000000-0005-0000-0000-00009B240000}"/>
    <cellStyle name="Entrada 2 3 2 2" xfId="8864" xr:uid="{00000000-0005-0000-0000-00009C240000}"/>
    <cellStyle name="Entrada 2 3 2 2 2" xfId="8865" xr:uid="{00000000-0005-0000-0000-00009D240000}"/>
    <cellStyle name="Entrada 2 3 2 2 3" xfId="8866" xr:uid="{00000000-0005-0000-0000-00009E240000}"/>
    <cellStyle name="Entrada 2 3 2 3" xfId="8867" xr:uid="{00000000-0005-0000-0000-00009F240000}"/>
    <cellStyle name="Entrada 2 3 2 3 2" xfId="8868" xr:uid="{00000000-0005-0000-0000-0000A0240000}"/>
    <cellStyle name="Entrada 2 3 2 3 3" xfId="8869" xr:uid="{00000000-0005-0000-0000-0000A1240000}"/>
    <cellStyle name="Entrada 2 3 2 4" xfId="8870" xr:uid="{00000000-0005-0000-0000-0000A2240000}"/>
    <cellStyle name="Entrada 2 3 2 5" xfId="8871" xr:uid="{00000000-0005-0000-0000-0000A3240000}"/>
    <cellStyle name="Entrada 2 3 2 6" xfId="8872" xr:uid="{00000000-0005-0000-0000-0000A4240000}"/>
    <cellStyle name="Entrada 2 3 3" xfId="8873" xr:uid="{00000000-0005-0000-0000-0000A5240000}"/>
    <cellStyle name="Entrada 2 3 3 2" xfId="8874" xr:uid="{00000000-0005-0000-0000-0000A6240000}"/>
    <cellStyle name="Entrada 2 3 3 2 2" xfId="8875" xr:uid="{00000000-0005-0000-0000-0000A7240000}"/>
    <cellStyle name="Entrada 2 3 3 2 3" xfId="8876" xr:uid="{00000000-0005-0000-0000-0000A8240000}"/>
    <cellStyle name="Entrada 2 3 3 3" xfId="8877" xr:uid="{00000000-0005-0000-0000-0000A9240000}"/>
    <cellStyle name="Entrada 2 3 3 3 2" xfId="8878" xr:uid="{00000000-0005-0000-0000-0000AA240000}"/>
    <cellStyle name="Entrada 2 3 3 3 3" xfId="8879" xr:uid="{00000000-0005-0000-0000-0000AB240000}"/>
    <cellStyle name="Entrada 2 3 3 4" xfId="8880" xr:uid="{00000000-0005-0000-0000-0000AC240000}"/>
    <cellStyle name="Entrada 2 3 3 5" xfId="8881" xr:uid="{00000000-0005-0000-0000-0000AD240000}"/>
    <cellStyle name="Entrada 2 3 3 6" xfId="8882" xr:uid="{00000000-0005-0000-0000-0000AE240000}"/>
    <cellStyle name="Entrada 2 3 4" xfId="8883" xr:uid="{00000000-0005-0000-0000-0000AF240000}"/>
    <cellStyle name="Entrada 2 3 4 2" xfId="8884" xr:uid="{00000000-0005-0000-0000-0000B0240000}"/>
    <cellStyle name="Entrada 2 3 4 2 2" xfId="8885" xr:uid="{00000000-0005-0000-0000-0000B1240000}"/>
    <cellStyle name="Entrada 2 3 4 2 3" xfId="8886" xr:uid="{00000000-0005-0000-0000-0000B2240000}"/>
    <cellStyle name="Entrada 2 3 4 3" xfId="8887" xr:uid="{00000000-0005-0000-0000-0000B3240000}"/>
    <cellStyle name="Entrada 2 3 4 3 2" xfId="8888" xr:uid="{00000000-0005-0000-0000-0000B4240000}"/>
    <cellStyle name="Entrada 2 3 4 3 3" xfId="8889" xr:uid="{00000000-0005-0000-0000-0000B5240000}"/>
    <cellStyle name="Entrada 2 3 4 4" xfId="8890" xr:uid="{00000000-0005-0000-0000-0000B6240000}"/>
    <cellStyle name="Entrada 2 3 4 5" xfId="8891" xr:uid="{00000000-0005-0000-0000-0000B7240000}"/>
    <cellStyle name="Entrada 2 3 4 6" xfId="8892" xr:uid="{00000000-0005-0000-0000-0000B8240000}"/>
    <cellStyle name="Entrada 2 3 5" xfId="8893" xr:uid="{00000000-0005-0000-0000-0000B9240000}"/>
    <cellStyle name="Entrada 2 3 5 2" xfId="8894" xr:uid="{00000000-0005-0000-0000-0000BA240000}"/>
    <cellStyle name="Entrada 2 3 5 2 2" xfId="8895" xr:uid="{00000000-0005-0000-0000-0000BB240000}"/>
    <cellStyle name="Entrada 2 3 5 2 3" xfId="8896" xr:uid="{00000000-0005-0000-0000-0000BC240000}"/>
    <cellStyle name="Entrada 2 3 5 3" xfId="8897" xr:uid="{00000000-0005-0000-0000-0000BD240000}"/>
    <cellStyle name="Entrada 2 3 5 3 2" xfId="8898" xr:uid="{00000000-0005-0000-0000-0000BE240000}"/>
    <cellStyle name="Entrada 2 3 5 3 3" xfId="8899" xr:uid="{00000000-0005-0000-0000-0000BF240000}"/>
    <cellStyle name="Entrada 2 3 5 4" xfId="8900" xr:uid="{00000000-0005-0000-0000-0000C0240000}"/>
    <cellStyle name="Entrada 2 3 5 5" xfId="8901" xr:uid="{00000000-0005-0000-0000-0000C1240000}"/>
    <cellStyle name="Entrada 2 3 5 6" xfId="8902" xr:uid="{00000000-0005-0000-0000-0000C2240000}"/>
    <cellStyle name="Entrada 2 3 6" xfId="8903" xr:uid="{00000000-0005-0000-0000-0000C3240000}"/>
    <cellStyle name="Entrada 2 3 6 2" xfId="8904" xr:uid="{00000000-0005-0000-0000-0000C4240000}"/>
    <cellStyle name="Entrada 2 3 6 2 2" xfId="8905" xr:uid="{00000000-0005-0000-0000-0000C5240000}"/>
    <cellStyle name="Entrada 2 3 6 2 3" xfId="8906" xr:uid="{00000000-0005-0000-0000-0000C6240000}"/>
    <cellStyle name="Entrada 2 3 6 3" xfId="8907" xr:uid="{00000000-0005-0000-0000-0000C7240000}"/>
    <cellStyle name="Entrada 2 3 6 3 2" xfId="8908" xr:uid="{00000000-0005-0000-0000-0000C8240000}"/>
    <cellStyle name="Entrada 2 3 6 3 3" xfId="8909" xr:uid="{00000000-0005-0000-0000-0000C9240000}"/>
    <cellStyle name="Entrada 2 3 6 4" xfId="8910" xr:uid="{00000000-0005-0000-0000-0000CA240000}"/>
    <cellStyle name="Entrada 2 3 6 5" xfId="8911" xr:uid="{00000000-0005-0000-0000-0000CB240000}"/>
    <cellStyle name="Entrada 2 3 6 6" xfId="8912" xr:uid="{00000000-0005-0000-0000-0000CC240000}"/>
    <cellStyle name="Entrada 2 3 7" xfId="8913" xr:uid="{00000000-0005-0000-0000-0000CD240000}"/>
    <cellStyle name="Entrada 2 3 7 2" xfId="8914" xr:uid="{00000000-0005-0000-0000-0000CE240000}"/>
    <cellStyle name="Entrada 2 3 7 2 2" xfId="8915" xr:uid="{00000000-0005-0000-0000-0000CF240000}"/>
    <cellStyle name="Entrada 2 3 7 2 3" xfId="8916" xr:uid="{00000000-0005-0000-0000-0000D0240000}"/>
    <cellStyle name="Entrada 2 3 7 3" xfId="8917" xr:uid="{00000000-0005-0000-0000-0000D1240000}"/>
    <cellStyle name="Entrada 2 3 7 3 2" xfId="8918" xr:uid="{00000000-0005-0000-0000-0000D2240000}"/>
    <cellStyle name="Entrada 2 3 7 3 3" xfId="8919" xr:uid="{00000000-0005-0000-0000-0000D3240000}"/>
    <cellStyle name="Entrada 2 3 7 4" xfId="8920" xr:uid="{00000000-0005-0000-0000-0000D4240000}"/>
    <cellStyle name="Entrada 2 3 7 5" xfId="8921" xr:uid="{00000000-0005-0000-0000-0000D5240000}"/>
    <cellStyle name="Entrada 2 3 7 6" xfId="8922" xr:uid="{00000000-0005-0000-0000-0000D6240000}"/>
    <cellStyle name="Entrada 2 3 8" xfId="8923" xr:uid="{00000000-0005-0000-0000-0000D7240000}"/>
    <cellStyle name="Entrada 2 3 8 2" xfId="8924" xr:uid="{00000000-0005-0000-0000-0000D8240000}"/>
    <cellStyle name="Entrada 2 3 8 2 2" xfId="8925" xr:uid="{00000000-0005-0000-0000-0000D9240000}"/>
    <cellStyle name="Entrada 2 3 8 2 3" xfId="8926" xr:uid="{00000000-0005-0000-0000-0000DA240000}"/>
    <cellStyle name="Entrada 2 3 8 3" xfId="8927" xr:uid="{00000000-0005-0000-0000-0000DB240000}"/>
    <cellStyle name="Entrada 2 3 8 3 2" xfId="8928" xr:uid="{00000000-0005-0000-0000-0000DC240000}"/>
    <cellStyle name="Entrada 2 3 8 3 3" xfId="8929" xr:uid="{00000000-0005-0000-0000-0000DD240000}"/>
    <cellStyle name="Entrada 2 3 8 4" xfId="8930" xr:uid="{00000000-0005-0000-0000-0000DE240000}"/>
    <cellStyle name="Entrada 2 3 8 5" xfId="8931" xr:uid="{00000000-0005-0000-0000-0000DF240000}"/>
    <cellStyle name="Entrada 2 3 8 6" xfId="8932" xr:uid="{00000000-0005-0000-0000-0000E0240000}"/>
    <cellStyle name="Entrada 2 3 9" xfId="8933" xr:uid="{00000000-0005-0000-0000-0000E1240000}"/>
    <cellStyle name="Entrada 2 3 9 2" xfId="8934" xr:uid="{00000000-0005-0000-0000-0000E2240000}"/>
    <cellStyle name="Entrada 2 3 9 2 2" xfId="8935" xr:uid="{00000000-0005-0000-0000-0000E3240000}"/>
    <cellStyle name="Entrada 2 3 9 2 3" xfId="8936" xr:uid="{00000000-0005-0000-0000-0000E4240000}"/>
    <cellStyle name="Entrada 2 3 9 3" xfId="8937" xr:uid="{00000000-0005-0000-0000-0000E5240000}"/>
    <cellStyle name="Entrada 2 3 9 3 2" xfId="8938" xr:uid="{00000000-0005-0000-0000-0000E6240000}"/>
    <cellStyle name="Entrada 2 3 9 3 3" xfId="8939" xr:uid="{00000000-0005-0000-0000-0000E7240000}"/>
    <cellStyle name="Entrada 2 3 9 4" xfId="8940" xr:uid="{00000000-0005-0000-0000-0000E8240000}"/>
    <cellStyle name="Entrada 2 3 9 5" xfId="8941" xr:uid="{00000000-0005-0000-0000-0000E9240000}"/>
    <cellStyle name="Entrada 2 3 9 6" xfId="8942" xr:uid="{00000000-0005-0000-0000-0000EA240000}"/>
    <cellStyle name="Entrada 2 3_5.Weekly" xfId="8943" xr:uid="{00000000-0005-0000-0000-0000EB240000}"/>
    <cellStyle name="Entrada 2 4" xfId="8944" xr:uid="{00000000-0005-0000-0000-0000EC240000}"/>
    <cellStyle name="Entrada 2 5" xfId="8945" xr:uid="{00000000-0005-0000-0000-0000ED240000}"/>
    <cellStyle name="Entrada 2 6" xfId="8946" xr:uid="{00000000-0005-0000-0000-0000EE240000}"/>
    <cellStyle name="Entrada 2 7" xfId="8947" xr:uid="{00000000-0005-0000-0000-0000EF240000}"/>
    <cellStyle name="Entrada 2 8" xfId="8948" xr:uid="{00000000-0005-0000-0000-0000F0240000}"/>
    <cellStyle name="Entrada 2 9" xfId="8949" xr:uid="{00000000-0005-0000-0000-0000F1240000}"/>
    <cellStyle name="Entrada 2_6.Avance Itemizado VCP-2 y 5" xfId="8950" xr:uid="{00000000-0005-0000-0000-0000F2240000}"/>
    <cellStyle name="Entrada 20" xfId="8951" xr:uid="{00000000-0005-0000-0000-0000F3240000}"/>
    <cellStyle name="Entrada 20 2" xfId="8952" xr:uid="{00000000-0005-0000-0000-0000F4240000}"/>
    <cellStyle name="Entrada 20 2 2" xfId="8953" xr:uid="{00000000-0005-0000-0000-0000F5240000}"/>
    <cellStyle name="Entrada 20 2 3" xfId="8954" xr:uid="{00000000-0005-0000-0000-0000F6240000}"/>
    <cellStyle name="Entrada 20 3" xfId="8955" xr:uid="{00000000-0005-0000-0000-0000F7240000}"/>
    <cellStyle name="Entrada 20 3 2" xfId="8956" xr:uid="{00000000-0005-0000-0000-0000F8240000}"/>
    <cellStyle name="Entrada 20 3 3" xfId="8957" xr:uid="{00000000-0005-0000-0000-0000F9240000}"/>
    <cellStyle name="Entrada 20 4" xfId="8958" xr:uid="{00000000-0005-0000-0000-0000FA240000}"/>
    <cellStyle name="Entrada 20 5" xfId="8959" xr:uid="{00000000-0005-0000-0000-0000FB240000}"/>
    <cellStyle name="Entrada 20 6" xfId="8960" xr:uid="{00000000-0005-0000-0000-0000FC240000}"/>
    <cellStyle name="Entrada 21" xfId="8961" xr:uid="{00000000-0005-0000-0000-0000FD240000}"/>
    <cellStyle name="Entrada 22" xfId="8962" xr:uid="{00000000-0005-0000-0000-0000FE240000}"/>
    <cellStyle name="Entrada 22 2" xfId="8963" xr:uid="{00000000-0005-0000-0000-0000FF240000}"/>
    <cellStyle name="Entrada 22 3" xfId="8964" xr:uid="{00000000-0005-0000-0000-000000250000}"/>
    <cellStyle name="Entrada 23" xfId="8965" xr:uid="{00000000-0005-0000-0000-000001250000}"/>
    <cellStyle name="Entrada 24" xfId="8966" xr:uid="{00000000-0005-0000-0000-000002250000}"/>
    <cellStyle name="Entrada 25" xfId="8967" xr:uid="{00000000-0005-0000-0000-000003250000}"/>
    <cellStyle name="Entrada 3" xfId="8968" xr:uid="{00000000-0005-0000-0000-000004250000}"/>
    <cellStyle name="Entrada 3 10" xfId="8969" xr:uid="{00000000-0005-0000-0000-000005250000}"/>
    <cellStyle name="Entrada 3 10 2" xfId="8970" xr:uid="{00000000-0005-0000-0000-000006250000}"/>
    <cellStyle name="Entrada 3 10 2 2" xfId="8971" xr:uid="{00000000-0005-0000-0000-000007250000}"/>
    <cellStyle name="Entrada 3 10 2 3" xfId="8972" xr:uid="{00000000-0005-0000-0000-000008250000}"/>
    <cellStyle name="Entrada 3 10 3" xfId="8973" xr:uid="{00000000-0005-0000-0000-000009250000}"/>
    <cellStyle name="Entrada 3 10 3 2" xfId="8974" xr:uid="{00000000-0005-0000-0000-00000A250000}"/>
    <cellStyle name="Entrada 3 10 3 3" xfId="8975" xr:uid="{00000000-0005-0000-0000-00000B250000}"/>
    <cellStyle name="Entrada 3 10 4" xfId="8976" xr:uid="{00000000-0005-0000-0000-00000C250000}"/>
    <cellStyle name="Entrada 3 10 5" xfId="8977" xr:uid="{00000000-0005-0000-0000-00000D250000}"/>
    <cellStyle name="Entrada 3 10 6" xfId="8978" xr:uid="{00000000-0005-0000-0000-00000E250000}"/>
    <cellStyle name="Entrada 3 11" xfId="8979" xr:uid="{00000000-0005-0000-0000-00000F250000}"/>
    <cellStyle name="Entrada 3 11 2" xfId="8980" xr:uid="{00000000-0005-0000-0000-000010250000}"/>
    <cellStyle name="Entrada 3 11 2 2" xfId="8981" xr:uid="{00000000-0005-0000-0000-000011250000}"/>
    <cellStyle name="Entrada 3 11 2 3" xfId="8982" xr:uid="{00000000-0005-0000-0000-000012250000}"/>
    <cellStyle name="Entrada 3 11 3" xfId="8983" xr:uid="{00000000-0005-0000-0000-000013250000}"/>
    <cellStyle name="Entrada 3 11 3 2" xfId="8984" xr:uid="{00000000-0005-0000-0000-000014250000}"/>
    <cellStyle name="Entrada 3 11 3 3" xfId="8985" xr:uid="{00000000-0005-0000-0000-000015250000}"/>
    <cellStyle name="Entrada 3 11 4" xfId="8986" xr:uid="{00000000-0005-0000-0000-000016250000}"/>
    <cellStyle name="Entrada 3 11 5" xfId="8987" xr:uid="{00000000-0005-0000-0000-000017250000}"/>
    <cellStyle name="Entrada 3 11 6" xfId="8988" xr:uid="{00000000-0005-0000-0000-000018250000}"/>
    <cellStyle name="Entrada 3 12" xfId="8989" xr:uid="{00000000-0005-0000-0000-000019250000}"/>
    <cellStyle name="Entrada 3 12 2" xfId="8990" xr:uid="{00000000-0005-0000-0000-00001A250000}"/>
    <cellStyle name="Entrada 3 12 2 2" xfId="8991" xr:uid="{00000000-0005-0000-0000-00001B250000}"/>
    <cellStyle name="Entrada 3 12 2 3" xfId="8992" xr:uid="{00000000-0005-0000-0000-00001C250000}"/>
    <cellStyle name="Entrada 3 12 3" xfId="8993" xr:uid="{00000000-0005-0000-0000-00001D250000}"/>
    <cellStyle name="Entrada 3 12 3 2" xfId="8994" xr:uid="{00000000-0005-0000-0000-00001E250000}"/>
    <cellStyle name="Entrada 3 12 3 3" xfId="8995" xr:uid="{00000000-0005-0000-0000-00001F250000}"/>
    <cellStyle name="Entrada 3 12 4" xfId="8996" xr:uid="{00000000-0005-0000-0000-000020250000}"/>
    <cellStyle name="Entrada 3 12 5" xfId="8997" xr:uid="{00000000-0005-0000-0000-000021250000}"/>
    <cellStyle name="Entrada 3 12 6" xfId="8998" xr:uid="{00000000-0005-0000-0000-000022250000}"/>
    <cellStyle name="Entrada 3 13" xfId="8999" xr:uid="{00000000-0005-0000-0000-000023250000}"/>
    <cellStyle name="Entrada 3 13 2" xfId="9000" xr:uid="{00000000-0005-0000-0000-000024250000}"/>
    <cellStyle name="Entrada 3 13 2 2" xfId="9001" xr:uid="{00000000-0005-0000-0000-000025250000}"/>
    <cellStyle name="Entrada 3 13 2 3" xfId="9002" xr:uid="{00000000-0005-0000-0000-000026250000}"/>
    <cellStyle name="Entrada 3 13 3" xfId="9003" xr:uid="{00000000-0005-0000-0000-000027250000}"/>
    <cellStyle name="Entrada 3 13 3 2" xfId="9004" xr:uid="{00000000-0005-0000-0000-000028250000}"/>
    <cellStyle name="Entrada 3 13 3 3" xfId="9005" xr:uid="{00000000-0005-0000-0000-000029250000}"/>
    <cellStyle name="Entrada 3 13 4" xfId="9006" xr:uid="{00000000-0005-0000-0000-00002A250000}"/>
    <cellStyle name="Entrada 3 13 5" xfId="9007" xr:uid="{00000000-0005-0000-0000-00002B250000}"/>
    <cellStyle name="Entrada 3 13 6" xfId="9008" xr:uid="{00000000-0005-0000-0000-00002C250000}"/>
    <cellStyle name="Entrada 3 14" xfId="9009" xr:uid="{00000000-0005-0000-0000-00002D250000}"/>
    <cellStyle name="Entrada 3 14 2" xfId="9010" xr:uid="{00000000-0005-0000-0000-00002E250000}"/>
    <cellStyle name="Entrada 3 14 3" xfId="9011" xr:uid="{00000000-0005-0000-0000-00002F250000}"/>
    <cellStyle name="Entrada 3 15" xfId="9012" xr:uid="{00000000-0005-0000-0000-000030250000}"/>
    <cellStyle name="Entrada 3 15 2" xfId="9013" xr:uid="{00000000-0005-0000-0000-000031250000}"/>
    <cellStyle name="Entrada 3 15 3" xfId="9014" xr:uid="{00000000-0005-0000-0000-000032250000}"/>
    <cellStyle name="Entrada 3 16" xfId="9015" xr:uid="{00000000-0005-0000-0000-000033250000}"/>
    <cellStyle name="Entrada 3 17" xfId="9016" xr:uid="{00000000-0005-0000-0000-000034250000}"/>
    <cellStyle name="Entrada 3 18" xfId="9017" xr:uid="{00000000-0005-0000-0000-000035250000}"/>
    <cellStyle name="Entrada 3 19" xfId="9018" xr:uid="{00000000-0005-0000-0000-000036250000}"/>
    <cellStyle name="Entrada 3 2" xfId="9019" xr:uid="{00000000-0005-0000-0000-000037250000}"/>
    <cellStyle name="Entrada 3 2 10" xfId="9020" xr:uid="{00000000-0005-0000-0000-000038250000}"/>
    <cellStyle name="Entrada 3 2 10 2" xfId="9021" xr:uid="{00000000-0005-0000-0000-000039250000}"/>
    <cellStyle name="Entrada 3 2 10 2 2" xfId="9022" xr:uid="{00000000-0005-0000-0000-00003A250000}"/>
    <cellStyle name="Entrada 3 2 10 2 3" xfId="9023" xr:uid="{00000000-0005-0000-0000-00003B250000}"/>
    <cellStyle name="Entrada 3 2 10 3" xfId="9024" xr:uid="{00000000-0005-0000-0000-00003C250000}"/>
    <cellStyle name="Entrada 3 2 10 3 2" xfId="9025" xr:uid="{00000000-0005-0000-0000-00003D250000}"/>
    <cellStyle name="Entrada 3 2 10 3 3" xfId="9026" xr:uid="{00000000-0005-0000-0000-00003E250000}"/>
    <cellStyle name="Entrada 3 2 10 4" xfId="9027" xr:uid="{00000000-0005-0000-0000-00003F250000}"/>
    <cellStyle name="Entrada 3 2 10 5" xfId="9028" xr:uid="{00000000-0005-0000-0000-000040250000}"/>
    <cellStyle name="Entrada 3 2 10 6" xfId="9029" xr:uid="{00000000-0005-0000-0000-000041250000}"/>
    <cellStyle name="Entrada 3 2 11" xfId="9030" xr:uid="{00000000-0005-0000-0000-000042250000}"/>
    <cellStyle name="Entrada 3 2 11 2" xfId="9031" xr:uid="{00000000-0005-0000-0000-000043250000}"/>
    <cellStyle name="Entrada 3 2 11 2 2" xfId="9032" xr:uid="{00000000-0005-0000-0000-000044250000}"/>
    <cellStyle name="Entrada 3 2 11 2 3" xfId="9033" xr:uid="{00000000-0005-0000-0000-000045250000}"/>
    <cellStyle name="Entrada 3 2 11 3" xfId="9034" xr:uid="{00000000-0005-0000-0000-000046250000}"/>
    <cellStyle name="Entrada 3 2 11 3 2" xfId="9035" xr:uid="{00000000-0005-0000-0000-000047250000}"/>
    <cellStyle name="Entrada 3 2 11 3 3" xfId="9036" xr:uid="{00000000-0005-0000-0000-000048250000}"/>
    <cellStyle name="Entrada 3 2 11 4" xfId="9037" xr:uid="{00000000-0005-0000-0000-000049250000}"/>
    <cellStyle name="Entrada 3 2 11 5" xfId="9038" xr:uid="{00000000-0005-0000-0000-00004A250000}"/>
    <cellStyle name="Entrada 3 2 11 6" xfId="9039" xr:uid="{00000000-0005-0000-0000-00004B250000}"/>
    <cellStyle name="Entrada 3 2 12" xfId="9040" xr:uid="{00000000-0005-0000-0000-00004C250000}"/>
    <cellStyle name="Entrada 3 2 12 2" xfId="9041" xr:uid="{00000000-0005-0000-0000-00004D250000}"/>
    <cellStyle name="Entrada 3 2 12 3" xfId="9042" xr:uid="{00000000-0005-0000-0000-00004E250000}"/>
    <cellStyle name="Entrada 3 2 13" xfId="9043" xr:uid="{00000000-0005-0000-0000-00004F250000}"/>
    <cellStyle name="Entrada 3 2 13 2" xfId="9044" xr:uid="{00000000-0005-0000-0000-000050250000}"/>
    <cellStyle name="Entrada 3 2 13 3" xfId="9045" xr:uid="{00000000-0005-0000-0000-000051250000}"/>
    <cellStyle name="Entrada 3 2 14" xfId="9046" xr:uid="{00000000-0005-0000-0000-000052250000}"/>
    <cellStyle name="Entrada 3 2 15" xfId="9047" xr:uid="{00000000-0005-0000-0000-000053250000}"/>
    <cellStyle name="Entrada 3 2 16" xfId="9048" xr:uid="{00000000-0005-0000-0000-000054250000}"/>
    <cellStyle name="Entrada 3 2 17" xfId="9049" xr:uid="{00000000-0005-0000-0000-000055250000}"/>
    <cellStyle name="Entrada 3 2 2" xfId="9050" xr:uid="{00000000-0005-0000-0000-000056250000}"/>
    <cellStyle name="Entrada 3 2 2 10" xfId="9051" xr:uid="{00000000-0005-0000-0000-000057250000}"/>
    <cellStyle name="Entrada 3 2 2 10 2" xfId="9052" xr:uid="{00000000-0005-0000-0000-000058250000}"/>
    <cellStyle name="Entrada 3 2 2 10 2 2" xfId="9053" xr:uid="{00000000-0005-0000-0000-000059250000}"/>
    <cellStyle name="Entrada 3 2 2 10 2 3" xfId="9054" xr:uid="{00000000-0005-0000-0000-00005A250000}"/>
    <cellStyle name="Entrada 3 2 2 10 3" xfId="9055" xr:uid="{00000000-0005-0000-0000-00005B250000}"/>
    <cellStyle name="Entrada 3 2 2 10 3 2" xfId="9056" xr:uid="{00000000-0005-0000-0000-00005C250000}"/>
    <cellStyle name="Entrada 3 2 2 10 3 3" xfId="9057" xr:uid="{00000000-0005-0000-0000-00005D250000}"/>
    <cellStyle name="Entrada 3 2 2 10 4" xfId="9058" xr:uid="{00000000-0005-0000-0000-00005E250000}"/>
    <cellStyle name="Entrada 3 2 2 10 5" xfId="9059" xr:uid="{00000000-0005-0000-0000-00005F250000}"/>
    <cellStyle name="Entrada 3 2 2 10 6" xfId="9060" xr:uid="{00000000-0005-0000-0000-000060250000}"/>
    <cellStyle name="Entrada 3 2 2 11" xfId="9061" xr:uid="{00000000-0005-0000-0000-000061250000}"/>
    <cellStyle name="Entrada 3 2 2 11 2" xfId="9062" xr:uid="{00000000-0005-0000-0000-000062250000}"/>
    <cellStyle name="Entrada 3 2 2 11 3" xfId="9063" xr:uid="{00000000-0005-0000-0000-000063250000}"/>
    <cellStyle name="Entrada 3 2 2 12" xfId="9064" xr:uid="{00000000-0005-0000-0000-000064250000}"/>
    <cellStyle name="Entrada 3 2 2 12 2" xfId="9065" xr:uid="{00000000-0005-0000-0000-000065250000}"/>
    <cellStyle name="Entrada 3 2 2 12 3" xfId="9066" xr:uid="{00000000-0005-0000-0000-000066250000}"/>
    <cellStyle name="Entrada 3 2 2 13" xfId="9067" xr:uid="{00000000-0005-0000-0000-000067250000}"/>
    <cellStyle name="Entrada 3 2 2 14" xfId="9068" xr:uid="{00000000-0005-0000-0000-000068250000}"/>
    <cellStyle name="Entrada 3 2 2 15" xfId="9069" xr:uid="{00000000-0005-0000-0000-000069250000}"/>
    <cellStyle name="Entrada 3 2 2 2" xfId="9070" xr:uid="{00000000-0005-0000-0000-00006A250000}"/>
    <cellStyle name="Entrada 3 2 2 2 2" xfId="9071" xr:uid="{00000000-0005-0000-0000-00006B250000}"/>
    <cellStyle name="Entrada 3 2 2 2 2 2" xfId="9072" xr:uid="{00000000-0005-0000-0000-00006C250000}"/>
    <cellStyle name="Entrada 3 2 2 2 2 3" xfId="9073" xr:uid="{00000000-0005-0000-0000-00006D250000}"/>
    <cellStyle name="Entrada 3 2 2 2 3" xfId="9074" xr:uid="{00000000-0005-0000-0000-00006E250000}"/>
    <cellStyle name="Entrada 3 2 2 2 3 2" xfId="9075" xr:uid="{00000000-0005-0000-0000-00006F250000}"/>
    <cellStyle name="Entrada 3 2 2 2 3 3" xfId="9076" xr:uid="{00000000-0005-0000-0000-000070250000}"/>
    <cellStyle name="Entrada 3 2 2 2 4" xfId="9077" xr:uid="{00000000-0005-0000-0000-000071250000}"/>
    <cellStyle name="Entrada 3 2 2 2 5" xfId="9078" xr:uid="{00000000-0005-0000-0000-000072250000}"/>
    <cellStyle name="Entrada 3 2 2 2 6" xfId="9079" xr:uid="{00000000-0005-0000-0000-000073250000}"/>
    <cellStyle name="Entrada 3 2 2 3" xfId="9080" xr:uid="{00000000-0005-0000-0000-000074250000}"/>
    <cellStyle name="Entrada 3 2 2 3 2" xfId="9081" xr:uid="{00000000-0005-0000-0000-000075250000}"/>
    <cellStyle name="Entrada 3 2 2 3 2 2" xfId="9082" xr:uid="{00000000-0005-0000-0000-000076250000}"/>
    <cellStyle name="Entrada 3 2 2 3 2 3" xfId="9083" xr:uid="{00000000-0005-0000-0000-000077250000}"/>
    <cellStyle name="Entrada 3 2 2 3 3" xfId="9084" xr:uid="{00000000-0005-0000-0000-000078250000}"/>
    <cellStyle name="Entrada 3 2 2 3 3 2" xfId="9085" xr:uid="{00000000-0005-0000-0000-000079250000}"/>
    <cellStyle name="Entrada 3 2 2 3 3 3" xfId="9086" xr:uid="{00000000-0005-0000-0000-00007A250000}"/>
    <cellStyle name="Entrada 3 2 2 3 4" xfId="9087" xr:uid="{00000000-0005-0000-0000-00007B250000}"/>
    <cellStyle name="Entrada 3 2 2 3 5" xfId="9088" xr:uid="{00000000-0005-0000-0000-00007C250000}"/>
    <cellStyle name="Entrada 3 2 2 3 6" xfId="9089" xr:uid="{00000000-0005-0000-0000-00007D250000}"/>
    <cellStyle name="Entrada 3 2 2 4" xfId="9090" xr:uid="{00000000-0005-0000-0000-00007E250000}"/>
    <cellStyle name="Entrada 3 2 2 4 2" xfId="9091" xr:uid="{00000000-0005-0000-0000-00007F250000}"/>
    <cellStyle name="Entrada 3 2 2 4 2 2" xfId="9092" xr:uid="{00000000-0005-0000-0000-000080250000}"/>
    <cellStyle name="Entrada 3 2 2 4 2 3" xfId="9093" xr:uid="{00000000-0005-0000-0000-000081250000}"/>
    <cellStyle name="Entrada 3 2 2 4 3" xfId="9094" xr:uid="{00000000-0005-0000-0000-000082250000}"/>
    <cellStyle name="Entrada 3 2 2 4 3 2" xfId="9095" xr:uid="{00000000-0005-0000-0000-000083250000}"/>
    <cellStyle name="Entrada 3 2 2 4 3 3" xfId="9096" xr:uid="{00000000-0005-0000-0000-000084250000}"/>
    <cellStyle name="Entrada 3 2 2 4 4" xfId="9097" xr:uid="{00000000-0005-0000-0000-000085250000}"/>
    <cellStyle name="Entrada 3 2 2 4 5" xfId="9098" xr:uid="{00000000-0005-0000-0000-000086250000}"/>
    <cellStyle name="Entrada 3 2 2 4 6" xfId="9099" xr:uid="{00000000-0005-0000-0000-000087250000}"/>
    <cellStyle name="Entrada 3 2 2 5" xfId="9100" xr:uid="{00000000-0005-0000-0000-000088250000}"/>
    <cellStyle name="Entrada 3 2 2 5 2" xfId="9101" xr:uid="{00000000-0005-0000-0000-000089250000}"/>
    <cellStyle name="Entrada 3 2 2 5 2 2" xfId="9102" xr:uid="{00000000-0005-0000-0000-00008A250000}"/>
    <cellStyle name="Entrada 3 2 2 5 2 3" xfId="9103" xr:uid="{00000000-0005-0000-0000-00008B250000}"/>
    <cellStyle name="Entrada 3 2 2 5 3" xfId="9104" xr:uid="{00000000-0005-0000-0000-00008C250000}"/>
    <cellStyle name="Entrada 3 2 2 5 3 2" xfId="9105" xr:uid="{00000000-0005-0000-0000-00008D250000}"/>
    <cellStyle name="Entrada 3 2 2 5 3 3" xfId="9106" xr:uid="{00000000-0005-0000-0000-00008E250000}"/>
    <cellStyle name="Entrada 3 2 2 5 4" xfId="9107" xr:uid="{00000000-0005-0000-0000-00008F250000}"/>
    <cellStyle name="Entrada 3 2 2 5 5" xfId="9108" xr:uid="{00000000-0005-0000-0000-000090250000}"/>
    <cellStyle name="Entrada 3 2 2 5 6" xfId="9109" xr:uid="{00000000-0005-0000-0000-000091250000}"/>
    <cellStyle name="Entrada 3 2 2 6" xfId="9110" xr:uid="{00000000-0005-0000-0000-000092250000}"/>
    <cellStyle name="Entrada 3 2 2 6 2" xfId="9111" xr:uid="{00000000-0005-0000-0000-000093250000}"/>
    <cellStyle name="Entrada 3 2 2 6 2 2" xfId="9112" xr:uid="{00000000-0005-0000-0000-000094250000}"/>
    <cellStyle name="Entrada 3 2 2 6 2 3" xfId="9113" xr:uid="{00000000-0005-0000-0000-000095250000}"/>
    <cellStyle name="Entrada 3 2 2 6 3" xfId="9114" xr:uid="{00000000-0005-0000-0000-000096250000}"/>
    <cellStyle name="Entrada 3 2 2 6 3 2" xfId="9115" xr:uid="{00000000-0005-0000-0000-000097250000}"/>
    <cellStyle name="Entrada 3 2 2 6 3 3" xfId="9116" xr:uid="{00000000-0005-0000-0000-000098250000}"/>
    <cellStyle name="Entrada 3 2 2 6 4" xfId="9117" xr:uid="{00000000-0005-0000-0000-000099250000}"/>
    <cellStyle name="Entrada 3 2 2 6 5" xfId="9118" xr:uid="{00000000-0005-0000-0000-00009A250000}"/>
    <cellStyle name="Entrada 3 2 2 6 6" xfId="9119" xr:uid="{00000000-0005-0000-0000-00009B250000}"/>
    <cellStyle name="Entrada 3 2 2 7" xfId="9120" xr:uid="{00000000-0005-0000-0000-00009C250000}"/>
    <cellStyle name="Entrada 3 2 2 7 2" xfId="9121" xr:uid="{00000000-0005-0000-0000-00009D250000}"/>
    <cellStyle name="Entrada 3 2 2 7 2 2" xfId="9122" xr:uid="{00000000-0005-0000-0000-00009E250000}"/>
    <cellStyle name="Entrada 3 2 2 7 2 3" xfId="9123" xr:uid="{00000000-0005-0000-0000-00009F250000}"/>
    <cellStyle name="Entrada 3 2 2 7 3" xfId="9124" xr:uid="{00000000-0005-0000-0000-0000A0250000}"/>
    <cellStyle name="Entrada 3 2 2 7 3 2" xfId="9125" xr:uid="{00000000-0005-0000-0000-0000A1250000}"/>
    <cellStyle name="Entrada 3 2 2 7 3 3" xfId="9126" xr:uid="{00000000-0005-0000-0000-0000A2250000}"/>
    <cellStyle name="Entrada 3 2 2 7 4" xfId="9127" xr:uid="{00000000-0005-0000-0000-0000A3250000}"/>
    <cellStyle name="Entrada 3 2 2 7 5" xfId="9128" xr:uid="{00000000-0005-0000-0000-0000A4250000}"/>
    <cellStyle name="Entrada 3 2 2 7 6" xfId="9129" xr:uid="{00000000-0005-0000-0000-0000A5250000}"/>
    <cellStyle name="Entrada 3 2 2 8" xfId="9130" xr:uid="{00000000-0005-0000-0000-0000A6250000}"/>
    <cellStyle name="Entrada 3 2 2 8 2" xfId="9131" xr:uid="{00000000-0005-0000-0000-0000A7250000}"/>
    <cellStyle name="Entrada 3 2 2 8 2 2" xfId="9132" xr:uid="{00000000-0005-0000-0000-0000A8250000}"/>
    <cellStyle name="Entrada 3 2 2 8 2 3" xfId="9133" xr:uid="{00000000-0005-0000-0000-0000A9250000}"/>
    <cellStyle name="Entrada 3 2 2 8 3" xfId="9134" xr:uid="{00000000-0005-0000-0000-0000AA250000}"/>
    <cellStyle name="Entrada 3 2 2 8 3 2" xfId="9135" xr:uid="{00000000-0005-0000-0000-0000AB250000}"/>
    <cellStyle name="Entrada 3 2 2 8 3 3" xfId="9136" xr:uid="{00000000-0005-0000-0000-0000AC250000}"/>
    <cellStyle name="Entrada 3 2 2 8 4" xfId="9137" xr:uid="{00000000-0005-0000-0000-0000AD250000}"/>
    <cellStyle name="Entrada 3 2 2 8 5" xfId="9138" xr:uid="{00000000-0005-0000-0000-0000AE250000}"/>
    <cellStyle name="Entrada 3 2 2 8 6" xfId="9139" xr:uid="{00000000-0005-0000-0000-0000AF250000}"/>
    <cellStyle name="Entrada 3 2 2 9" xfId="9140" xr:uid="{00000000-0005-0000-0000-0000B0250000}"/>
    <cellStyle name="Entrada 3 2 2 9 2" xfId="9141" xr:uid="{00000000-0005-0000-0000-0000B1250000}"/>
    <cellStyle name="Entrada 3 2 2 9 2 2" xfId="9142" xr:uid="{00000000-0005-0000-0000-0000B2250000}"/>
    <cellStyle name="Entrada 3 2 2 9 2 3" xfId="9143" xr:uid="{00000000-0005-0000-0000-0000B3250000}"/>
    <cellStyle name="Entrada 3 2 2 9 3" xfId="9144" xr:uid="{00000000-0005-0000-0000-0000B4250000}"/>
    <cellStyle name="Entrada 3 2 2 9 3 2" xfId="9145" xr:uid="{00000000-0005-0000-0000-0000B5250000}"/>
    <cellStyle name="Entrada 3 2 2 9 3 3" xfId="9146" xr:uid="{00000000-0005-0000-0000-0000B6250000}"/>
    <cellStyle name="Entrada 3 2 2 9 4" xfId="9147" xr:uid="{00000000-0005-0000-0000-0000B7250000}"/>
    <cellStyle name="Entrada 3 2 2 9 5" xfId="9148" xr:uid="{00000000-0005-0000-0000-0000B8250000}"/>
    <cellStyle name="Entrada 3 2 2 9 6" xfId="9149" xr:uid="{00000000-0005-0000-0000-0000B9250000}"/>
    <cellStyle name="Entrada 3 2 2_5.Weekly" xfId="9150" xr:uid="{00000000-0005-0000-0000-0000BA250000}"/>
    <cellStyle name="Entrada 3 2 3" xfId="9151" xr:uid="{00000000-0005-0000-0000-0000BB250000}"/>
    <cellStyle name="Entrada 3 2 3 2" xfId="9152" xr:uid="{00000000-0005-0000-0000-0000BC250000}"/>
    <cellStyle name="Entrada 3 2 3 2 2" xfId="9153" xr:uid="{00000000-0005-0000-0000-0000BD250000}"/>
    <cellStyle name="Entrada 3 2 3 2 3" xfId="9154" xr:uid="{00000000-0005-0000-0000-0000BE250000}"/>
    <cellStyle name="Entrada 3 2 3 3" xfId="9155" xr:uid="{00000000-0005-0000-0000-0000BF250000}"/>
    <cellStyle name="Entrada 3 2 3 3 2" xfId="9156" xr:uid="{00000000-0005-0000-0000-0000C0250000}"/>
    <cellStyle name="Entrada 3 2 3 3 3" xfId="9157" xr:uid="{00000000-0005-0000-0000-0000C1250000}"/>
    <cellStyle name="Entrada 3 2 3 4" xfId="9158" xr:uid="{00000000-0005-0000-0000-0000C2250000}"/>
    <cellStyle name="Entrada 3 2 3 5" xfId="9159" xr:uid="{00000000-0005-0000-0000-0000C3250000}"/>
    <cellStyle name="Entrada 3 2 3 6" xfId="9160" xr:uid="{00000000-0005-0000-0000-0000C4250000}"/>
    <cellStyle name="Entrada 3 2 4" xfId="9161" xr:uid="{00000000-0005-0000-0000-0000C5250000}"/>
    <cellStyle name="Entrada 3 2 4 2" xfId="9162" xr:uid="{00000000-0005-0000-0000-0000C6250000}"/>
    <cellStyle name="Entrada 3 2 4 2 2" xfId="9163" xr:uid="{00000000-0005-0000-0000-0000C7250000}"/>
    <cellStyle name="Entrada 3 2 4 2 3" xfId="9164" xr:uid="{00000000-0005-0000-0000-0000C8250000}"/>
    <cellStyle name="Entrada 3 2 4 3" xfId="9165" xr:uid="{00000000-0005-0000-0000-0000C9250000}"/>
    <cellStyle name="Entrada 3 2 4 3 2" xfId="9166" xr:uid="{00000000-0005-0000-0000-0000CA250000}"/>
    <cellStyle name="Entrada 3 2 4 3 3" xfId="9167" xr:uid="{00000000-0005-0000-0000-0000CB250000}"/>
    <cellStyle name="Entrada 3 2 4 4" xfId="9168" xr:uid="{00000000-0005-0000-0000-0000CC250000}"/>
    <cellStyle name="Entrada 3 2 4 5" xfId="9169" xr:uid="{00000000-0005-0000-0000-0000CD250000}"/>
    <cellStyle name="Entrada 3 2 4 6" xfId="9170" xr:uid="{00000000-0005-0000-0000-0000CE250000}"/>
    <cellStyle name="Entrada 3 2 5" xfId="9171" xr:uid="{00000000-0005-0000-0000-0000CF250000}"/>
    <cellStyle name="Entrada 3 2 5 2" xfId="9172" xr:uid="{00000000-0005-0000-0000-0000D0250000}"/>
    <cellStyle name="Entrada 3 2 5 2 2" xfId="9173" xr:uid="{00000000-0005-0000-0000-0000D1250000}"/>
    <cellStyle name="Entrada 3 2 5 2 3" xfId="9174" xr:uid="{00000000-0005-0000-0000-0000D2250000}"/>
    <cellStyle name="Entrada 3 2 5 3" xfId="9175" xr:uid="{00000000-0005-0000-0000-0000D3250000}"/>
    <cellStyle name="Entrada 3 2 5 3 2" xfId="9176" xr:uid="{00000000-0005-0000-0000-0000D4250000}"/>
    <cellStyle name="Entrada 3 2 5 3 3" xfId="9177" xr:uid="{00000000-0005-0000-0000-0000D5250000}"/>
    <cellStyle name="Entrada 3 2 5 4" xfId="9178" xr:uid="{00000000-0005-0000-0000-0000D6250000}"/>
    <cellStyle name="Entrada 3 2 5 5" xfId="9179" xr:uid="{00000000-0005-0000-0000-0000D7250000}"/>
    <cellStyle name="Entrada 3 2 5 6" xfId="9180" xr:uid="{00000000-0005-0000-0000-0000D8250000}"/>
    <cellStyle name="Entrada 3 2 6" xfId="9181" xr:uid="{00000000-0005-0000-0000-0000D9250000}"/>
    <cellStyle name="Entrada 3 2 6 2" xfId="9182" xr:uid="{00000000-0005-0000-0000-0000DA250000}"/>
    <cellStyle name="Entrada 3 2 6 2 2" xfId="9183" xr:uid="{00000000-0005-0000-0000-0000DB250000}"/>
    <cellStyle name="Entrada 3 2 6 2 3" xfId="9184" xr:uid="{00000000-0005-0000-0000-0000DC250000}"/>
    <cellStyle name="Entrada 3 2 6 3" xfId="9185" xr:uid="{00000000-0005-0000-0000-0000DD250000}"/>
    <cellStyle name="Entrada 3 2 6 3 2" xfId="9186" xr:uid="{00000000-0005-0000-0000-0000DE250000}"/>
    <cellStyle name="Entrada 3 2 6 3 3" xfId="9187" xr:uid="{00000000-0005-0000-0000-0000DF250000}"/>
    <cellStyle name="Entrada 3 2 6 4" xfId="9188" xr:uid="{00000000-0005-0000-0000-0000E0250000}"/>
    <cellStyle name="Entrada 3 2 6 5" xfId="9189" xr:uid="{00000000-0005-0000-0000-0000E1250000}"/>
    <cellStyle name="Entrada 3 2 6 6" xfId="9190" xr:uid="{00000000-0005-0000-0000-0000E2250000}"/>
    <cellStyle name="Entrada 3 2 7" xfId="9191" xr:uid="{00000000-0005-0000-0000-0000E3250000}"/>
    <cellStyle name="Entrada 3 2 7 2" xfId="9192" xr:uid="{00000000-0005-0000-0000-0000E4250000}"/>
    <cellStyle name="Entrada 3 2 7 2 2" xfId="9193" xr:uid="{00000000-0005-0000-0000-0000E5250000}"/>
    <cellStyle name="Entrada 3 2 7 2 3" xfId="9194" xr:uid="{00000000-0005-0000-0000-0000E6250000}"/>
    <cellStyle name="Entrada 3 2 7 3" xfId="9195" xr:uid="{00000000-0005-0000-0000-0000E7250000}"/>
    <cellStyle name="Entrada 3 2 7 3 2" xfId="9196" xr:uid="{00000000-0005-0000-0000-0000E8250000}"/>
    <cellStyle name="Entrada 3 2 7 3 3" xfId="9197" xr:uid="{00000000-0005-0000-0000-0000E9250000}"/>
    <cellStyle name="Entrada 3 2 7 4" xfId="9198" xr:uid="{00000000-0005-0000-0000-0000EA250000}"/>
    <cellStyle name="Entrada 3 2 7 5" xfId="9199" xr:uid="{00000000-0005-0000-0000-0000EB250000}"/>
    <cellStyle name="Entrada 3 2 7 6" xfId="9200" xr:uid="{00000000-0005-0000-0000-0000EC250000}"/>
    <cellStyle name="Entrada 3 2 8" xfId="9201" xr:uid="{00000000-0005-0000-0000-0000ED250000}"/>
    <cellStyle name="Entrada 3 2 8 2" xfId="9202" xr:uid="{00000000-0005-0000-0000-0000EE250000}"/>
    <cellStyle name="Entrada 3 2 8 2 2" xfId="9203" xr:uid="{00000000-0005-0000-0000-0000EF250000}"/>
    <cellStyle name="Entrada 3 2 8 2 3" xfId="9204" xr:uid="{00000000-0005-0000-0000-0000F0250000}"/>
    <cellStyle name="Entrada 3 2 8 3" xfId="9205" xr:uid="{00000000-0005-0000-0000-0000F1250000}"/>
    <cellStyle name="Entrada 3 2 8 3 2" xfId="9206" xr:uid="{00000000-0005-0000-0000-0000F2250000}"/>
    <cellStyle name="Entrada 3 2 8 3 3" xfId="9207" xr:uid="{00000000-0005-0000-0000-0000F3250000}"/>
    <cellStyle name="Entrada 3 2 8 4" xfId="9208" xr:uid="{00000000-0005-0000-0000-0000F4250000}"/>
    <cellStyle name="Entrada 3 2 8 5" xfId="9209" xr:uid="{00000000-0005-0000-0000-0000F5250000}"/>
    <cellStyle name="Entrada 3 2 8 6" xfId="9210" xr:uid="{00000000-0005-0000-0000-0000F6250000}"/>
    <cellStyle name="Entrada 3 2 9" xfId="9211" xr:uid="{00000000-0005-0000-0000-0000F7250000}"/>
    <cellStyle name="Entrada 3 2 9 2" xfId="9212" xr:uid="{00000000-0005-0000-0000-0000F8250000}"/>
    <cellStyle name="Entrada 3 2 9 2 2" xfId="9213" xr:uid="{00000000-0005-0000-0000-0000F9250000}"/>
    <cellStyle name="Entrada 3 2 9 2 3" xfId="9214" xr:uid="{00000000-0005-0000-0000-0000FA250000}"/>
    <cellStyle name="Entrada 3 2 9 3" xfId="9215" xr:uid="{00000000-0005-0000-0000-0000FB250000}"/>
    <cellStyle name="Entrada 3 2 9 3 2" xfId="9216" xr:uid="{00000000-0005-0000-0000-0000FC250000}"/>
    <cellStyle name="Entrada 3 2 9 3 3" xfId="9217" xr:uid="{00000000-0005-0000-0000-0000FD250000}"/>
    <cellStyle name="Entrada 3 2 9 4" xfId="9218" xr:uid="{00000000-0005-0000-0000-0000FE250000}"/>
    <cellStyle name="Entrada 3 2 9 5" xfId="9219" xr:uid="{00000000-0005-0000-0000-0000FF250000}"/>
    <cellStyle name="Entrada 3 2 9 6" xfId="9220" xr:uid="{00000000-0005-0000-0000-000000260000}"/>
    <cellStyle name="Entrada 3 2_5.Weekly" xfId="9221" xr:uid="{00000000-0005-0000-0000-000001260000}"/>
    <cellStyle name="Entrada 3 3" xfId="9222" xr:uid="{00000000-0005-0000-0000-000002260000}"/>
    <cellStyle name="Entrada 3 3 10" xfId="9223" xr:uid="{00000000-0005-0000-0000-000003260000}"/>
    <cellStyle name="Entrada 3 3 10 2" xfId="9224" xr:uid="{00000000-0005-0000-0000-000004260000}"/>
    <cellStyle name="Entrada 3 3 10 2 2" xfId="9225" xr:uid="{00000000-0005-0000-0000-000005260000}"/>
    <cellStyle name="Entrada 3 3 10 2 3" xfId="9226" xr:uid="{00000000-0005-0000-0000-000006260000}"/>
    <cellStyle name="Entrada 3 3 10 3" xfId="9227" xr:uid="{00000000-0005-0000-0000-000007260000}"/>
    <cellStyle name="Entrada 3 3 10 3 2" xfId="9228" xr:uid="{00000000-0005-0000-0000-000008260000}"/>
    <cellStyle name="Entrada 3 3 10 3 3" xfId="9229" xr:uid="{00000000-0005-0000-0000-000009260000}"/>
    <cellStyle name="Entrada 3 3 10 4" xfId="9230" xr:uid="{00000000-0005-0000-0000-00000A260000}"/>
    <cellStyle name="Entrada 3 3 10 5" xfId="9231" xr:uid="{00000000-0005-0000-0000-00000B260000}"/>
    <cellStyle name="Entrada 3 3 10 6" xfId="9232" xr:uid="{00000000-0005-0000-0000-00000C260000}"/>
    <cellStyle name="Entrada 3 3 11" xfId="9233" xr:uid="{00000000-0005-0000-0000-00000D260000}"/>
    <cellStyle name="Entrada 3 3 11 2" xfId="9234" xr:uid="{00000000-0005-0000-0000-00000E260000}"/>
    <cellStyle name="Entrada 3 3 11 2 2" xfId="9235" xr:uid="{00000000-0005-0000-0000-00000F260000}"/>
    <cellStyle name="Entrada 3 3 11 2 3" xfId="9236" xr:uid="{00000000-0005-0000-0000-000010260000}"/>
    <cellStyle name="Entrada 3 3 11 3" xfId="9237" xr:uid="{00000000-0005-0000-0000-000011260000}"/>
    <cellStyle name="Entrada 3 3 11 3 2" xfId="9238" xr:uid="{00000000-0005-0000-0000-000012260000}"/>
    <cellStyle name="Entrada 3 3 11 3 3" xfId="9239" xr:uid="{00000000-0005-0000-0000-000013260000}"/>
    <cellStyle name="Entrada 3 3 11 4" xfId="9240" xr:uid="{00000000-0005-0000-0000-000014260000}"/>
    <cellStyle name="Entrada 3 3 11 5" xfId="9241" xr:uid="{00000000-0005-0000-0000-000015260000}"/>
    <cellStyle name="Entrada 3 3 11 6" xfId="9242" xr:uid="{00000000-0005-0000-0000-000016260000}"/>
    <cellStyle name="Entrada 3 3 12" xfId="9243" xr:uid="{00000000-0005-0000-0000-000017260000}"/>
    <cellStyle name="Entrada 3 3 12 2" xfId="9244" xr:uid="{00000000-0005-0000-0000-000018260000}"/>
    <cellStyle name="Entrada 3 3 12 3" xfId="9245" xr:uid="{00000000-0005-0000-0000-000019260000}"/>
    <cellStyle name="Entrada 3 3 13" xfId="9246" xr:uid="{00000000-0005-0000-0000-00001A260000}"/>
    <cellStyle name="Entrada 3 3 13 2" xfId="9247" xr:uid="{00000000-0005-0000-0000-00001B260000}"/>
    <cellStyle name="Entrada 3 3 13 3" xfId="9248" xr:uid="{00000000-0005-0000-0000-00001C260000}"/>
    <cellStyle name="Entrada 3 3 14" xfId="9249" xr:uid="{00000000-0005-0000-0000-00001D260000}"/>
    <cellStyle name="Entrada 3 3 15" xfId="9250" xr:uid="{00000000-0005-0000-0000-00001E260000}"/>
    <cellStyle name="Entrada 3 3 16" xfId="9251" xr:uid="{00000000-0005-0000-0000-00001F260000}"/>
    <cellStyle name="Entrada 3 3 17" xfId="9252" xr:uid="{00000000-0005-0000-0000-000020260000}"/>
    <cellStyle name="Entrada 3 3 2" xfId="9253" xr:uid="{00000000-0005-0000-0000-000021260000}"/>
    <cellStyle name="Entrada 3 3 2 10" xfId="9254" xr:uid="{00000000-0005-0000-0000-000022260000}"/>
    <cellStyle name="Entrada 3 3 2 10 2" xfId="9255" xr:uid="{00000000-0005-0000-0000-000023260000}"/>
    <cellStyle name="Entrada 3 3 2 10 2 2" xfId="9256" xr:uid="{00000000-0005-0000-0000-000024260000}"/>
    <cellStyle name="Entrada 3 3 2 10 2 3" xfId="9257" xr:uid="{00000000-0005-0000-0000-000025260000}"/>
    <cellStyle name="Entrada 3 3 2 10 3" xfId="9258" xr:uid="{00000000-0005-0000-0000-000026260000}"/>
    <cellStyle name="Entrada 3 3 2 10 3 2" xfId="9259" xr:uid="{00000000-0005-0000-0000-000027260000}"/>
    <cellStyle name="Entrada 3 3 2 10 3 3" xfId="9260" xr:uid="{00000000-0005-0000-0000-000028260000}"/>
    <cellStyle name="Entrada 3 3 2 10 4" xfId="9261" xr:uid="{00000000-0005-0000-0000-000029260000}"/>
    <cellStyle name="Entrada 3 3 2 10 5" xfId="9262" xr:uid="{00000000-0005-0000-0000-00002A260000}"/>
    <cellStyle name="Entrada 3 3 2 10 6" xfId="9263" xr:uid="{00000000-0005-0000-0000-00002B260000}"/>
    <cellStyle name="Entrada 3 3 2 11" xfId="9264" xr:uid="{00000000-0005-0000-0000-00002C260000}"/>
    <cellStyle name="Entrada 3 3 2 11 2" xfId="9265" xr:uid="{00000000-0005-0000-0000-00002D260000}"/>
    <cellStyle name="Entrada 3 3 2 11 3" xfId="9266" xr:uid="{00000000-0005-0000-0000-00002E260000}"/>
    <cellStyle name="Entrada 3 3 2 12" xfId="9267" xr:uid="{00000000-0005-0000-0000-00002F260000}"/>
    <cellStyle name="Entrada 3 3 2 12 2" xfId="9268" xr:uid="{00000000-0005-0000-0000-000030260000}"/>
    <cellStyle name="Entrada 3 3 2 12 3" xfId="9269" xr:uid="{00000000-0005-0000-0000-000031260000}"/>
    <cellStyle name="Entrada 3 3 2 13" xfId="9270" xr:uid="{00000000-0005-0000-0000-000032260000}"/>
    <cellStyle name="Entrada 3 3 2 14" xfId="9271" xr:uid="{00000000-0005-0000-0000-000033260000}"/>
    <cellStyle name="Entrada 3 3 2 15" xfId="9272" xr:uid="{00000000-0005-0000-0000-000034260000}"/>
    <cellStyle name="Entrada 3 3 2 2" xfId="9273" xr:uid="{00000000-0005-0000-0000-000035260000}"/>
    <cellStyle name="Entrada 3 3 2 2 2" xfId="9274" xr:uid="{00000000-0005-0000-0000-000036260000}"/>
    <cellStyle name="Entrada 3 3 2 2 2 2" xfId="9275" xr:uid="{00000000-0005-0000-0000-000037260000}"/>
    <cellStyle name="Entrada 3 3 2 2 2 3" xfId="9276" xr:uid="{00000000-0005-0000-0000-000038260000}"/>
    <cellStyle name="Entrada 3 3 2 2 3" xfId="9277" xr:uid="{00000000-0005-0000-0000-000039260000}"/>
    <cellStyle name="Entrada 3 3 2 2 3 2" xfId="9278" xr:uid="{00000000-0005-0000-0000-00003A260000}"/>
    <cellStyle name="Entrada 3 3 2 2 3 3" xfId="9279" xr:uid="{00000000-0005-0000-0000-00003B260000}"/>
    <cellStyle name="Entrada 3 3 2 2 4" xfId="9280" xr:uid="{00000000-0005-0000-0000-00003C260000}"/>
    <cellStyle name="Entrada 3 3 2 2 5" xfId="9281" xr:uid="{00000000-0005-0000-0000-00003D260000}"/>
    <cellStyle name="Entrada 3 3 2 2 6" xfId="9282" xr:uid="{00000000-0005-0000-0000-00003E260000}"/>
    <cellStyle name="Entrada 3 3 2 3" xfId="9283" xr:uid="{00000000-0005-0000-0000-00003F260000}"/>
    <cellStyle name="Entrada 3 3 2 3 2" xfId="9284" xr:uid="{00000000-0005-0000-0000-000040260000}"/>
    <cellStyle name="Entrada 3 3 2 3 2 2" xfId="9285" xr:uid="{00000000-0005-0000-0000-000041260000}"/>
    <cellStyle name="Entrada 3 3 2 3 2 3" xfId="9286" xr:uid="{00000000-0005-0000-0000-000042260000}"/>
    <cellStyle name="Entrada 3 3 2 3 3" xfId="9287" xr:uid="{00000000-0005-0000-0000-000043260000}"/>
    <cellStyle name="Entrada 3 3 2 3 3 2" xfId="9288" xr:uid="{00000000-0005-0000-0000-000044260000}"/>
    <cellStyle name="Entrada 3 3 2 3 3 3" xfId="9289" xr:uid="{00000000-0005-0000-0000-000045260000}"/>
    <cellStyle name="Entrada 3 3 2 3 4" xfId="9290" xr:uid="{00000000-0005-0000-0000-000046260000}"/>
    <cellStyle name="Entrada 3 3 2 3 5" xfId="9291" xr:uid="{00000000-0005-0000-0000-000047260000}"/>
    <cellStyle name="Entrada 3 3 2 3 6" xfId="9292" xr:uid="{00000000-0005-0000-0000-000048260000}"/>
    <cellStyle name="Entrada 3 3 2 4" xfId="9293" xr:uid="{00000000-0005-0000-0000-000049260000}"/>
    <cellStyle name="Entrada 3 3 2 4 2" xfId="9294" xr:uid="{00000000-0005-0000-0000-00004A260000}"/>
    <cellStyle name="Entrada 3 3 2 4 2 2" xfId="9295" xr:uid="{00000000-0005-0000-0000-00004B260000}"/>
    <cellStyle name="Entrada 3 3 2 4 2 3" xfId="9296" xr:uid="{00000000-0005-0000-0000-00004C260000}"/>
    <cellStyle name="Entrada 3 3 2 4 3" xfId="9297" xr:uid="{00000000-0005-0000-0000-00004D260000}"/>
    <cellStyle name="Entrada 3 3 2 4 3 2" xfId="9298" xr:uid="{00000000-0005-0000-0000-00004E260000}"/>
    <cellStyle name="Entrada 3 3 2 4 3 3" xfId="9299" xr:uid="{00000000-0005-0000-0000-00004F260000}"/>
    <cellStyle name="Entrada 3 3 2 4 4" xfId="9300" xr:uid="{00000000-0005-0000-0000-000050260000}"/>
    <cellStyle name="Entrada 3 3 2 4 5" xfId="9301" xr:uid="{00000000-0005-0000-0000-000051260000}"/>
    <cellStyle name="Entrada 3 3 2 4 6" xfId="9302" xr:uid="{00000000-0005-0000-0000-000052260000}"/>
    <cellStyle name="Entrada 3 3 2 5" xfId="9303" xr:uid="{00000000-0005-0000-0000-000053260000}"/>
    <cellStyle name="Entrada 3 3 2 5 2" xfId="9304" xr:uid="{00000000-0005-0000-0000-000054260000}"/>
    <cellStyle name="Entrada 3 3 2 5 2 2" xfId="9305" xr:uid="{00000000-0005-0000-0000-000055260000}"/>
    <cellStyle name="Entrada 3 3 2 5 2 3" xfId="9306" xr:uid="{00000000-0005-0000-0000-000056260000}"/>
    <cellStyle name="Entrada 3 3 2 5 3" xfId="9307" xr:uid="{00000000-0005-0000-0000-000057260000}"/>
    <cellStyle name="Entrada 3 3 2 5 3 2" xfId="9308" xr:uid="{00000000-0005-0000-0000-000058260000}"/>
    <cellStyle name="Entrada 3 3 2 5 3 3" xfId="9309" xr:uid="{00000000-0005-0000-0000-000059260000}"/>
    <cellStyle name="Entrada 3 3 2 5 4" xfId="9310" xr:uid="{00000000-0005-0000-0000-00005A260000}"/>
    <cellStyle name="Entrada 3 3 2 5 5" xfId="9311" xr:uid="{00000000-0005-0000-0000-00005B260000}"/>
    <cellStyle name="Entrada 3 3 2 5 6" xfId="9312" xr:uid="{00000000-0005-0000-0000-00005C260000}"/>
    <cellStyle name="Entrada 3 3 2 6" xfId="9313" xr:uid="{00000000-0005-0000-0000-00005D260000}"/>
    <cellStyle name="Entrada 3 3 2 6 2" xfId="9314" xr:uid="{00000000-0005-0000-0000-00005E260000}"/>
    <cellStyle name="Entrada 3 3 2 6 2 2" xfId="9315" xr:uid="{00000000-0005-0000-0000-00005F260000}"/>
    <cellStyle name="Entrada 3 3 2 6 2 3" xfId="9316" xr:uid="{00000000-0005-0000-0000-000060260000}"/>
    <cellStyle name="Entrada 3 3 2 6 3" xfId="9317" xr:uid="{00000000-0005-0000-0000-000061260000}"/>
    <cellStyle name="Entrada 3 3 2 6 3 2" xfId="9318" xr:uid="{00000000-0005-0000-0000-000062260000}"/>
    <cellStyle name="Entrada 3 3 2 6 3 3" xfId="9319" xr:uid="{00000000-0005-0000-0000-000063260000}"/>
    <cellStyle name="Entrada 3 3 2 6 4" xfId="9320" xr:uid="{00000000-0005-0000-0000-000064260000}"/>
    <cellStyle name="Entrada 3 3 2 6 5" xfId="9321" xr:uid="{00000000-0005-0000-0000-000065260000}"/>
    <cellStyle name="Entrada 3 3 2 6 6" xfId="9322" xr:uid="{00000000-0005-0000-0000-000066260000}"/>
    <cellStyle name="Entrada 3 3 2 7" xfId="9323" xr:uid="{00000000-0005-0000-0000-000067260000}"/>
    <cellStyle name="Entrada 3 3 2 7 2" xfId="9324" xr:uid="{00000000-0005-0000-0000-000068260000}"/>
    <cellStyle name="Entrada 3 3 2 7 2 2" xfId="9325" xr:uid="{00000000-0005-0000-0000-000069260000}"/>
    <cellStyle name="Entrada 3 3 2 7 2 3" xfId="9326" xr:uid="{00000000-0005-0000-0000-00006A260000}"/>
    <cellStyle name="Entrada 3 3 2 7 3" xfId="9327" xr:uid="{00000000-0005-0000-0000-00006B260000}"/>
    <cellStyle name="Entrada 3 3 2 7 3 2" xfId="9328" xr:uid="{00000000-0005-0000-0000-00006C260000}"/>
    <cellStyle name="Entrada 3 3 2 7 3 3" xfId="9329" xr:uid="{00000000-0005-0000-0000-00006D260000}"/>
    <cellStyle name="Entrada 3 3 2 7 4" xfId="9330" xr:uid="{00000000-0005-0000-0000-00006E260000}"/>
    <cellStyle name="Entrada 3 3 2 7 5" xfId="9331" xr:uid="{00000000-0005-0000-0000-00006F260000}"/>
    <cellStyle name="Entrada 3 3 2 7 6" xfId="9332" xr:uid="{00000000-0005-0000-0000-000070260000}"/>
    <cellStyle name="Entrada 3 3 2 8" xfId="9333" xr:uid="{00000000-0005-0000-0000-000071260000}"/>
    <cellStyle name="Entrada 3 3 2 8 2" xfId="9334" xr:uid="{00000000-0005-0000-0000-000072260000}"/>
    <cellStyle name="Entrada 3 3 2 8 2 2" xfId="9335" xr:uid="{00000000-0005-0000-0000-000073260000}"/>
    <cellStyle name="Entrada 3 3 2 8 2 3" xfId="9336" xr:uid="{00000000-0005-0000-0000-000074260000}"/>
    <cellStyle name="Entrada 3 3 2 8 3" xfId="9337" xr:uid="{00000000-0005-0000-0000-000075260000}"/>
    <cellStyle name="Entrada 3 3 2 8 3 2" xfId="9338" xr:uid="{00000000-0005-0000-0000-000076260000}"/>
    <cellStyle name="Entrada 3 3 2 8 3 3" xfId="9339" xr:uid="{00000000-0005-0000-0000-000077260000}"/>
    <cellStyle name="Entrada 3 3 2 8 4" xfId="9340" xr:uid="{00000000-0005-0000-0000-000078260000}"/>
    <cellStyle name="Entrada 3 3 2 8 5" xfId="9341" xr:uid="{00000000-0005-0000-0000-000079260000}"/>
    <cellStyle name="Entrada 3 3 2 8 6" xfId="9342" xr:uid="{00000000-0005-0000-0000-00007A260000}"/>
    <cellStyle name="Entrada 3 3 2 9" xfId="9343" xr:uid="{00000000-0005-0000-0000-00007B260000}"/>
    <cellStyle name="Entrada 3 3 2 9 2" xfId="9344" xr:uid="{00000000-0005-0000-0000-00007C260000}"/>
    <cellStyle name="Entrada 3 3 2 9 2 2" xfId="9345" xr:uid="{00000000-0005-0000-0000-00007D260000}"/>
    <cellStyle name="Entrada 3 3 2 9 2 3" xfId="9346" xr:uid="{00000000-0005-0000-0000-00007E260000}"/>
    <cellStyle name="Entrada 3 3 2 9 3" xfId="9347" xr:uid="{00000000-0005-0000-0000-00007F260000}"/>
    <cellStyle name="Entrada 3 3 2 9 3 2" xfId="9348" xr:uid="{00000000-0005-0000-0000-000080260000}"/>
    <cellStyle name="Entrada 3 3 2 9 3 3" xfId="9349" xr:uid="{00000000-0005-0000-0000-000081260000}"/>
    <cellStyle name="Entrada 3 3 2 9 4" xfId="9350" xr:uid="{00000000-0005-0000-0000-000082260000}"/>
    <cellStyle name="Entrada 3 3 2 9 5" xfId="9351" xr:uid="{00000000-0005-0000-0000-000083260000}"/>
    <cellStyle name="Entrada 3 3 2 9 6" xfId="9352" xr:uid="{00000000-0005-0000-0000-000084260000}"/>
    <cellStyle name="Entrada 3 3 2_5.Weekly" xfId="9353" xr:uid="{00000000-0005-0000-0000-000085260000}"/>
    <cellStyle name="Entrada 3 3 3" xfId="9354" xr:uid="{00000000-0005-0000-0000-000086260000}"/>
    <cellStyle name="Entrada 3 3 3 2" xfId="9355" xr:uid="{00000000-0005-0000-0000-000087260000}"/>
    <cellStyle name="Entrada 3 3 3 2 2" xfId="9356" xr:uid="{00000000-0005-0000-0000-000088260000}"/>
    <cellStyle name="Entrada 3 3 3 2 3" xfId="9357" xr:uid="{00000000-0005-0000-0000-000089260000}"/>
    <cellStyle name="Entrada 3 3 3 3" xfId="9358" xr:uid="{00000000-0005-0000-0000-00008A260000}"/>
    <cellStyle name="Entrada 3 3 3 3 2" xfId="9359" xr:uid="{00000000-0005-0000-0000-00008B260000}"/>
    <cellStyle name="Entrada 3 3 3 3 3" xfId="9360" xr:uid="{00000000-0005-0000-0000-00008C260000}"/>
    <cellStyle name="Entrada 3 3 3 4" xfId="9361" xr:uid="{00000000-0005-0000-0000-00008D260000}"/>
    <cellStyle name="Entrada 3 3 3 5" xfId="9362" xr:uid="{00000000-0005-0000-0000-00008E260000}"/>
    <cellStyle name="Entrada 3 3 3 6" xfId="9363" xr:uid="{00000000-0005-0000-0000-00008F260000}"/>
    <cellStyle name="Entrada 3 3 4" xfId="9364" xr:uid="{00000000-0005-0000-0000-000090260000}"/>
    <cellStyle name="Entrada 3 3 4 2" xfId="9365" xr:uid="{00000000-0005-0000-0000-000091260000}"/>
    <cellStyle name="Entrada 3 3 4 2 2" xfId="9366" xr:uid="{00000000-0005-0000-0000-000092260000}"/>
    <cellStyle name="Entrada 3 3 4 2 3" xfId="9367" xr:uid="{00000000-0005-0000-0000-000093260000}"/>
    <cellStyle name="Entrada 3 3 4 3" xfId="9368" xr:uid="{00000000-0005-0000-0000-000094260000}"/>
    <cellStyle name="Entrada 3 3 4 3 2" xfId="9369" xr:uid="{00000000-0005-0000-0000-000095260000}"/>
    <cellStyle name="Entrada 3 3 4 3 3" xfId="9370" xr:uid="{00000000-0005-0000-0000-000096260000}"/>
    <cellStyle name="Entrada 3 3 4 4" xfId="9371" xr:uid="{00000000-0005-0000-0000-000097260000}"/>
    <cellStyle name="Entrada 3 3 4 5" xfId="9372" xr:uid="{00000000-0005-0000-0000-000098260000}"/>
    <cellStyle name="Entrada 3 3 4 6" xfId="9373" xr:uid="{00000000-0005-0000-0000-000099260000}"/>
    <cellStyle name="Entrada 3 3 5" xfId="9374" xr:uid="{00000000-0005-0000-0000-00009A260000}"/>
    <cellStyle name="Entrada 3 3 5 2" xfId="9375" xr:uid="{00000000-0005-0000-0000-00009B260000}"/>
    <cellStyle name="Entrada 3 3 5 2 2" xfId="9376" xr:uid="{00000000-0005-0000-0000-00009C260000}"/>
    <cellStyle name="Entrada 3 3 5 2 3" xfId="9377" xr:uid="{00000000-0005-0000-0000-00009D260000}"/>
    <cellStyle name="Entrada 3 3 5 3" xfId="9378" xr:uid="{00000000-0005-0000-0000-00009E260000}"/>
    <cellStyle name="Entrada 3 3 5 3 2" xfId="9379" xr:uid="{00000000-0005-0000-0000-00009F260000}"/>
    <cellStyle name="Entrada 3 3 5 3 3" xfId="9380" xr:uid="{00000000-0005-0000-0000-0000A0260000}"/>
    <cellStyle name="Entrada 3 3 5 4" xfId="9381" xr:uid="{00000000-0005-0000-0000-0000A1260000}"/>
    <cellStyle name="Entrada 3 3 5 5" xfId="9382" xr:uid="{00000000-0005-0000-0000-0000A2260000}"/>
    <cellStyle name="Entrada 3 3 5 6" xfId="9383" xr:uid="{00000000-0005-0000-0000-0000A3260000}"/>
    <cellStyle name="Entrada 3 3 6" xfId="9384" xr:uid="{00000000-0005-0000-0000-0000A4260000}"/>
    <cellStyle name="Entrada 3 3 6 2" xfId="9385" xr:uid="{00000000-0005-0000-0000-0000A5260000}"/>
    <cellStyle name="Entrada 3 3 6 2 2" xfId="9386" xr:uid="{00000000-0005-0000-0000-0000A6260000}"/>
    <cellStyle name="Entrada 3 3 6 2 3" xfId="9387" xr:uid="{00000000-0005-0000-0000-0000A7260000}"/>
    <cellStyle name="Entrada 3 3 6 3" xfId="9388" xr:uid="{00000000-0005-0000-0000-0000A8260000}"/>
    <cellStyle name="Entrada 3 3 6 3 2" xfId="9389" xr:uid="{00000000-0005-0000-0000-0000A9260000}"/>
    <cellStyle name="Entrada 3 3 6 3 3" xfId="9390" xr:uid="{00000000-0005-0000-0000-0000AA260000}"/>
    <cellStyle name="Entrada 3 3 6 4" xfId="9391" xr:uid="{00000000-0005-0000-0000-0000AB260000}"/>
    <cellStyle name="Entrada 3 3 6 5" xfId="9392" xr:uid="{00000000-0005-0000-0000-0000AC260000}"/>
    <cellStyle name="Entrada 3 3 6 6" xfId="9393" xr:uid="{00000000-0005-0000-0000-0000AD260000}"/>
    <cellStyle name="Entrada 3 3 7" xfId="9394" xr:uid="{00000000-0005-0000-0000-0000AE260000}"/>
    <cellStyle name="Entrada 3 3 7 2" xfId="9395" xr:uid="{00000000-0005-0000-0000-0000AF260000}"/>
    <cellStyle name="Entrada 3 3 7 2 2" xfId="9396" xr:uid="{00000000-0005-0000-0000-0000B0260000}"/>
    <cellStyle name="Entrada 3 3 7 2 3" xfId="9397" xr:uid="{00000000-0005-0000-0000-0000B1260000}"/>
    <cellStyle name="Entrada 3 3 7 3" xfId="9398" xr:uid="{00000000-0005-0000-0000-0000B2260000}"/>
    <cellStyle name="Entrada 3 3 7 3 2" xfId="9399" xr:uid="{00000000-0005-0000-0000-0000B3260000}"/>
    <cellStyle name="Entrada 3 3 7 3 3" xfId="9400" xr:uid="{00000000-0005-0000-0000-0000B4260000}"/>
    <cellStyle name="Entrada 3 3 7 4" xfId="9401" xr:uid="{00000000-0005-0000-0000-0000B5260000}"/>
    <cellStyle name="Entrada 3 3 7 5" xfId="9402" xr:uid="{00000000-0005-0000-0000-0000B6260000}"/>
    <cellStyle name="Entrada 3 3 7 6" xfId="9403" xr:uid="{00000000-0005-0000-0000-0000B7260000}"/>
    <cellStyle name="Entrada 3 3 8" xfId="9404" xr:uid="{00000000-0005-0000-0000-0000B8260000}"/>
    <cellStyle name="Entrada 3 3 8 2" xfId="9405" xr:uid="{00000000-0005-0000-0000-0000B9260000}"/>
    <cellStyle name="Entrada 3 3 8 2 2" xfId="9406" xr:uid="{00000000-0005-0000-0000-0000BA260000}"/>
    <cellStyle name="Entrada 3 3 8 2 3" xfId="9407" xr:uid="{00000000-0005-0000-0000-0000BB260000}"/>
    <cellStyle name="Entrada 3 3 8 3" xfId="9408" xr:uid="{00000000-0005-0000-0000-0000BC260000}"/>
    <cellStyle name="Entrada 3 3 8 3 2" xfId="9409" xr:uid="{00000000-0005-0000-0000-0000BD260000}"/>
    <cellStyle name="Entrada 3 3 8 3 3" xfId="9410" xr:uid="{00000000-0005-0000-0000-0000BE260000}"/>
    <cellStyle name="Entrada 3 3 8 4" xfId="9411" xr:uid="{00000000-0005-0000-0000-0000BF260000}"/>
    <cellStyle name="Entrada 3 3 8 5" xfId="9412" xr:uid="{00000000-0005-0000-0000-0000C0260000}"/>
    <cellStyle name="Entrada 3 3 8 6" xfId="9413" xr:uid="{00000000-0005-0000-0000-0000C1260000}"/>
    <cellStyle name="Entrada 3 3 9" xfId="9414" xr:uid="{00000000-0005-0000-0000-0000C2260000}"/>
    <cellStyle name="Entrada 3 3 9 2" xfId="9415" xr:uid="{00000000-0005-0000-0000-0000C3260000}"/>
    <cellStyle name="Entrada 3 3 9 2 2" xfId="9416" xr:uid="{00000000-0005-0000-0000-0000C4260000}"/>
    <cellStyle name="Entrada 3 3 9 2 3" xfId="9417" xr:uid="{00000000-0005-0000-0000-0000C5260000}"/>
    <cellStyle name="Entrada 3 3 9 3" xfId="9418" xr:uid="{00000000-0005-0000-0000-0000C6260000}"/>
    <cellStyle name="Entrada 3 3 9 3 2" xfId="9419" xr:uid="{00000000-0005-0000-0000-0000C7260000}"/>
    <cellStyle name="Entrada 3 3 9 3 3" xfId="9420" xr:uid="{00000000-0005-0000-0000-0000C8260000}"/>
    <cellStyle name="Entrada 3 3 9 4" xfId="9421" xr:uid="{00000000-0005-0000-0000-0000C9260000}"/>
    <cellStyle name="Entrada 3 3 9 5" xfId="9422" xr:uid="{00000000-0005-0000-0000-0000CA260000}"/>
    <cellStyle name="Entrada 3 3 9 6" xfId="9423" xr:uid="{00000000-0005-0000-0000-0000CB260000}"/>
    <cellStyle name="Entrada 3 3_5.Weekly" xfId="9424" xr:uid="{00000000-0005-0000-0000-0000CC260000}"/>
    <cellStyle name="Entrada 3 4" xfId="9425" xr:uid="{00000000-0005-0000-0000-0000CD260000}"/>
    <cellStyle name="Entrada 3 4 10" xfId="9426" xr:uid="{00000000-0005-0000-0000-0000CE260000}"/>
    <cellStyle name="Entrada 3 4 10 2" xfId="9427" xr:uid="{00000000-0005-0000-0000-0000CF260000}"/>
    <cellStyle name="Entrada 3 4 10 2 2" xfId="9428" xr:uid="{00000000-0005-0000-0000-0000D0260000}"/>
    <cellStyle name="Entrada 3 4 10 2 3" xfId="9429" xr:uid="{00000000-0005-0000-0000-0000D1260000}"/>
    <cellStyle name="Entrada 3 4 10 3" xfId="9430" xr:uid="{00000000-0005-0000-0000-0000D2260000}"/>
    <cellStyle name="Entrada 3 4 10 3 2" xfId="9431" xr:uid="{00000000-0005-0000-0000-0000D3260000}"/>
    <cellStyle name="Entrada 3 4 10 3 3" xfId="9432" xr:uid="{00000000-0005-0000-0000-0000D4260000}"/>
    <cellStyle name="Entrada 3 4 10 4" xfId="9433" xr:uid="{00000000-0005-0000-0000-0000D5260000}"/>
    <cellStyle name="Entrada 3 4 10 5" xfId="9434" xr:uid="{00000000-0005-0000-0000-0000D6260000}"/>
    <cellStyle name="Entrada 3 4 10 6" xfId="9435" xr:uid="{00000000-0005-0000-0000-0000D7260000}"/>
    <cellStyle name="Entrada 3 4 11" xfId="9436" xr:uid="{00000000-0005-0000-0000-0000D8260000}"/>
    <cellStyle name="Entrada 3 4 11 2" xfId="9437" xr:uid="{00000000-0005-0000-0000-0000D9260000}"/>
    <cellStyle name="Entrada 3 4 11 3" xfId="9438" xr:uid="{00000000-0005-0000-0000-0000DA260000}"/>
    <cellStyle name="Entrada 3 4 12" xfId="9439" xr:uid="{00000000-0005-0000-0000-0000DB260000}"/>
    <cellStyle name="Entrada 3 4 12 2" xfId="9440" xr:uid="{00000000-0005-0000-0000-0000DC260000}"/>
    <cellStyle name="Entrada 3 4 12 3" xfId="9441" xr:uid="{00000000-0005-0000-0000-0000DD260000}"/>
    <cellStyle name="Entrada 3 4 13" xfId="9442" xr:uid="{00000000-0005-0000-0000-0000DE260000}"/>
    <cellStyle name="Entrada 3 4 14" xfId="9443" xr:uid="{00000000-0005-0000-0000-0000DF260000}"/>
    <cellStyle name="Entrada 3 4 15" xfId="9444" xr:uid="{00000000-0005-0000-0000-0000E0260000}"/>
    <cellStyle name="Entrada 3 4 2" xfId="9445" xr:uid="{00000000-0005-0000-0000-0000E1260000}"/>
    <cellStyle name="Entrada 3 4 2 2" xfId="9446" xr:uid="{00000000-0005-0000-0000-0000E2260000}"/>
    <cellStyle name="Entrada 3 4 2 2 2" xfId="9447" xr:uid="{00000000-0005-0000-0000-0000E3260000}"/>
    <cellStyle name="Entrada 3 4 2 2 3" xfId="9448" xr:uid="{00000000-0005-0000-0000-0000E4260000}"/>
    <cellStyle name="Entrada 3 4 2 3" xfId="9449" xr:uid="{00000000-0005-0000-0000-0000E5260000}"/>
    <cellStyle name="Entrada 3 4 2 3 2" xfId="9450" xr:uid="{00000000-0005-0000-0000-0000E6260000}"/>
    <cellStyle name="Entrada 3 4 2 3 3" xfId="9451" xr:uid="{00000000-0005-0000-0000-0000E7260000}"/>
    <cellStyle name="Entrada 3 4 2 4" xfId="9452" xr:uid="{00000000-0005-0000-0000-0000E8260000}"/>
    <cellStyle name="Entrada 3 4 2 5" xfId="9453" xr:uid="{00000000-0005-0000-0000-0000E9260000}"/>
    <cellStyle name="Entrada 3 4 2 6" xfId="9454" xr:uid="{00000000-0005-0000-0000-0000EA260000}"/>
    <cellStyle name="Entrada 3 4 3" xfId="9455" xr:uid="{00000000-0005-0000-0000-0000EB260000}"/>
    <cellStyle name="Entrada 3 4 3 2" xfId="9456" xr:uid="{00000000-0005-0000-0000-0000EC260000}"/>
    <cellStyle name="Entrada 3 4 3 2 2" xfId="9457" xr:uid="{00000000-0005-0000-0000-0000ED260000}"/>
    <cellStyle name="Entrada 3 4 3 2 3" xfId="9458" xr:uid="{00000000-0005-0000-0000-0000EE260000}"/>
    <cellStyle name="Entrada 3 4 3 3" xfId="9459" xr:uid="{00000000-0005-0000-0000-0000EF260000}"/>
    <cellStyle name="Entrada 3 4 3 3 2" xfId="9460" xr:uid="{00000000-0005-0000-0000-0000F0260000}"/>
    <cellStyle name="Entrada 3 4 3 3 3" xfId="9461" xr:uid="{00000000-0005-0000-0000-0000F1260000}"/>
    <cellStyle name="Entrada 3 4 3 4" xfId="9462" xr:uid="{00000000-0005-0000-0000-0000F2260000}"/>
    <cellStyle name="Entrada 3 4 3 5" xfId="9463" xr:uid="{00000000-0005-0000-0000-0000F3260000}"/>
    <cellStyle name="Entrada 3 4 3 6" xfId="9464" xr:uid="{00000000-0005-0000-0000-0000F4260000}"/>
    <cellStyle name="Entrada 3 4 4" xfId="9465" xr:uid="{00000000-0005-0000-0000-0000F5260000}"/>
    <cellStyle name="Entrada 3 4 4 2" xfId="9466" xr:uid="{00000000-0005-0000-0000-0000F6260000}"/>
    <cellStyle name="Entrada 3 4 4 2 2" xfId="9467" xr:uid="{00000000-0005-0000-0000-0000F7260000}"/>
    <cellStyle name="Entrada 3 4 4 2 3" xfId="9468" xr:uid="{00000000-0005-0000-0000-0000F8260000}"/>
    <cellStyle name="Entrada 3 4 4 3" xfId="9469" xr:uid="{00000000-0005-0000-0000-0000F9260000}"/>
    <cellStyle name="Entrada 3 4 4 3 2" xfId="9470" xr:uid="{00000000-0005-0000-0000-0000FA260000}"/>
    <cellStyle name="Entrada 3 4 4 3 3" xfId="9471" xr:uid="{00000000-0005-0000-0000-0000FB260000}"/>
    <cellStyle name="Entrada 3 4 4 4" xfId="9472" xr:uid="{00000000-0005-0000-0000-0000FC260000}"/>
    <cellStyle name="Entrada 3 4 4 5" xfId="9473" xr:uid="{00000000-0005-0000-0000-0000FD260000}"/>
    <cellStyle name="Entrada 3 4 4 6" xfId="9474" xr:uid="{00000000-0005-0000-0000-0000FE260000}"/>
    <cellStyle name="Entrada 3 4 5" xfId="9475" xr:uid="{00000000-0005-0000-0000-0000FF260000}"/>
    <cellStyle name="Entrada 3 4 5 2" xfId="9476" xr:uid="{00000000-0005-0000-0000-000000270000}"/>
    <cellStyle name="Entrada 3 4 5 2 2" xfId="9477" xr:uid="{00000000-0005-0000-0000-000001270000}"/>
    <cellStyle name="Entrada 3 4 5 2 3" xfId="9478" xr:uid="{00000000-0005-0000-0000-000002270000}"/>
    <cellStyle name="Entrada 3 4 5 3" xfId="9479" xr:uid="{00000000-0005-0000-0000-000003270000}"/>
    <cellStyle name="Entrada 3 4 5 3 2" xfId="9480" xr:uid="{00000000-0005-0000-0000-000004270000}"/>
    <cellStyle name="Entrada 3 4 5 3 3" xfId="9481" xr:uid="{00000000-0005-0000-0000-000005270000}"/>
    <cellStyle name="Entrada 3 4 5 4" xfId="9482" xr:uid="{00000000-0005-0000-0000-000006270000}"/>
    <cellStyle name="Entrada 3 4 5 5" xfId="9483" xr:uid="{00000000-0005-0000-0000-000007270000}"/>
    <cellStyle name="Entrada 3 4 5 6" xfId="9484" xr:uid="{00000000-0005-0000-0000-000008270000}"/>
    <cellStyle name="Entrada 3 4 6" xfId="9485" xr:uid="{00000000-0005-0000-0000-000009270000}"/>
    <cellStyle name="Entrada 3 4 6 2" xfId="9486" xr:uid="{00000000-0005-0000-0000-00000A270000}"/>
    <cellStyle name="Entrada 3 4 6 2 2" xfId="9487" xr:uid="{00000000-0005-0000-0000-00000B270000}"/>
    <cellStyle name="Entrada 3 4 6 2 3" xfId="9488" xr:uid="{00000000-0005-0000-0000-00000C270000}"/>
    <cellStyle name="Entrada 3 4 6 3" xfId="9489" xr:uid="{00000000-0005-0000-0000-00000D270000}"/>
    <cellStyle name="Entrada 3 4 6 3 2" xfId="9490" xr:uid="{00000000-0005-0000-0000-00000E270000}"/>
    <cellStyle name="Entrada 3 4 6 3 3" xfId="9491" xr:uid="{00000000-0005-0000-0000-00000F270000}"/>
    <cellStyle name="Entrada 3 4 6 4" xfId="9492" xr:uid="{00000000-0005-0000-0000-000010270000}"/>
    <cellStyle name="Entrada 3 4 6 5" xfId="9493" xr:uid="{00000000-0005-0000-0000-000011270000}"/>
    <cellStyle name="Entrada 3 4 6 6" xfId="9494" xr:uid="{00000000-0005-0000-0000-000012270000}"/>
    <cellStyle name="Entrada 3 4 7" xfId="9495" xr:uid="{00000000-0005-0000-0000-000013270000}"/>
    <cellStyle name="Entrada 3 4 7 2" xfId="9496" xr:uid="{00000000-0005-0000-0000-000014270000}"/>
    <cellStyle name="Entrada 3 4 7 2 2" xfId="9497" xr:uid="{00000000-0005-0000-0000-000015270000}"/>
    <cellStyle name="Entrada 3 4 7 2 3" xfId="9498" xr:uid="{00000000-0005-0000-0000-000016270000}"/>
    <cellStyle name="Entrada 3 4 7 3" xfId="9499" xr:uid="{00000000-0005-0000-0000-000017270000}"/>
    <cellStyle name="Entrada 3 4 7 3 2" xfId="9500" xr:uid="{00000000-0005-0000-0000-000018270000}"/>
    <cellStyle name="Entrada 3 4 7 3 3" xfId="9501" xr:uid="{00000000-0005-0000-0000-000019270000}"/>
    <cellStyle name="Entrada 3 4 7 4" xfId="9502" xr:uid="{00000000-0005-0000-0000-00001A270000}"/>
    <cellStyle name="Entrada 3 4 7 5" xfId="9503" xr:uid="{00000000-0005-0000-0000-00001B270000}"/>
    <cellStyle name="Entrada 3 4 7 6" xfId="9504" xr:uid="{00000000-0005-0000-0000-00001C270000}"/>
    <cellStyle name="Entrada 3 4 8" xfId="9505" xr:uid="{00000000-0005-0000-0000-00001D270000}"/>
    <cellStyle name="Entrada 3 4 8 2" xfId="9506" xr:uid="{00000000-0005-0000-0000-00001E270000}"/>
    <cellStyle name="Entrada 3 4 8 2 2" xfId="9507" xr:uid="{00000000-0005-0000-0000-00001F270000}"/>
    <cellStyle name="Entrada 3 4 8 2 3" xfId="9508" xr:uid="{00000000-0005-0000-0000-000020270000}"/>
    <cellStyle name="Entrada 3 4 8 3" xfId="9509" xr:uid="{00000000-0005-0000-0000-000021270000}"/>
    <cellStyle name="Entrada 3 4 8 3 2" xfId="9510" xr:uid="{00000000-0005-0000-0000-000022270000}"/>
    <cellStyle name="Entrada 3 4 8 3 3" xfId="9511" xr:uid="{00000000-0005-0000-0000-000023270000}"/>
    <cellStyle name="Entrada 3 4 8 4" xfId="9512" xr:uid="{00000000-0005-0000-0000-000024270000}"/>
    <cellStyle name="Entrada 3 4 8 5" xfId="9513" xr:uid="{00000000-0005-0000-0000-000025270000}"/>
    <cellStyle name="Entrada 3 4 8 6" xfId="9514" xr:uid="{00000000-0005-0000-0000-000026270000}"/>
    <cellStyle name="Entrada 3 4 9" xfId="9515" xr:uid="{00000000-0005-0000-0000-000027270000}"/>
    <cellStyle name="Entrada 3 4 9 2" xfId="9516" xr:uid="{00000000-0005-0000-0000-000028270000}"/>
    <cellStyle name="Entrada 3 4 9 2 2" xfId="9517" xr:uid="{00000000-0005-0000-0000-000029270000}"/>
    <cellStyle name="Entrada 3 4 9 2 3" xfId="9518" xr:uid="{00000000-0005-0000-0000-00002A270000}"/>
    <cellStyle name="Entrada 3 4 9 3" xfId="9519" xr:uid="{00000000-0005-0000-0000-00002B270000}"/>
    <cellStyle name="Entrada 3 4 9 3 2" xfId="9520" xr:uid="{00000000-0005-0000-0000-00002C270000}"/>
    <cellStyle name="Entrada 3 4 9 3 3" xfId="9521" xr:uid="{00000000-0005-0000-0000-00002D270000}"/>
    <cellStyle name="Entrada 3 4 9 4" xfId="9522" xr:uid="{00000000-0005-0000-0000-00002E270000}"/>
    <cellStyle name="Entrada 3 4 9 5" xfId="9523" xr:uid="{00000000-0005-0000-0000-00002F270000}"/>
    <cellStyle name="Entrada 3 4 9 6" xfId="9524" xr:uid="{00000000-0005-0000-0000-000030270000}"/>
    <cellStyle name="Entrada 3 4_5.Weekly" xfId="9525" xr:uid="{00000000-0005-0000-0000-000031270000}"/>
    <cellStyle name="Entrada 3 5" xfId="9526" xr:uid="{00000000-0005-0000-0000-000032270000}"/>
    <cellStyle name="Entrada 3 5 2" xfId="9527" xr:uid="{00000000-0005-0000-0000-000033270000}"/>
    <cellStyle name="Entrada 3 5 2 2" xfId="9528" xr:uid="{00000000-0005-0000-0000-000034270000}"/>
    <cellStyle name="Entrada 3 5 2 3" xfId="9529" xr:uid="{00000000-0005-0000-0000-000035270000}"/>
    <cellStyle name="Entrada 3 5 3" xfId="9530" xr:uid="{00000000-0005-0000-0000-000036270000}"/>
    <cellStyle name="Entrada 3 5 3 2" xfId="9531" xr:uid="{00000000-0005-0000-0000-000037270000}"/>
    <cellStyle name="Entrada 3 5 3 3" xfId="9532" xr:uid="{00000000-0005-0000-0000-000038270000}"/>
    <cellStyle name="Entrada 3 5 4" xfId="9533" xr:uid="{00000000-0005-0000-0000-000039270000}"/>
    <cellStyle name="Entrada 3 5 5" xfId="9534" xr:uid="{00000000-0005-0000-0000-00003A270000}"/>
    <cellStyle name="Entrada 3 5 6" xfId="9535" xr:uid="{00000000-0005-0000-0000-00003B270000}"/>
    <cellStyle name="Entrada 3 6" xfId="9536" xr:uid="{00000000-0005-0000-0000-00003C270000}"/>
    <cellStyle name="Entrada 3 6 2" xfId="9537" xr:uid="{00000000-0005-0000-0000-00003D270000}"/>
    <cellStyle name="Entrada 3 6 2 2" xfId="9538" xr:uid="{00000000-0005-0000-0000-00003E270000}"/>
    <cellStyle name="Entrada 3 6 2 3" xfId="9539" xr:uid="{00000000-0005-0000-0000-00003F270000}"/>
    <cellStyle name="Entrada 3 6 3" xfId="9540" xr:uid="{00000000-0005-0000-0000-000040270000}"/>
    <cellStyle name="Entrada 3 6 3 2" xfId="9541" xr:uid="{00000000-0005-0000-0000-000041270000}"/>
    <cellStyle name="Entrada 3 6 3 3" xfId="9542" xr:uid="{00000000-0005-0000-0000-000042270000}"/>
    <cellStyle name="Entrada 3 6 4" xfId="9543" xr:uid="{00000000-0005-0000-0000-000043270000}"/>
    <cellStyle name="Entrada 3 6 5" xfId="9544" xr:uid="{00000000-0005-0000-0000-000044270000}"/>
    <cellStyle name="Entrada 3 6 6" xfId="9545" xr:uid="{00000000-0005-0000-0000-000045270000}"/>
    <cellStyle name="Entrada 3 7" xfId="9546" xr:uid="{00000000-0005-0000-0000-000046270000}"/>
    <cellStyle name="Entrada 3 7 2" xfId="9547" xr:uid="{00000000-0005-0000-0000-000047270000}"/>
    <cellStyle name="Entrada 3 7 2 2" xfId="9548" xr:uid="{00000000-0005-0000-0000-000048270000}"/>
    <cellStyle name="Entrada 3 7 2 3" xfId="9549" xr:uid="{00000000-0005-0000-0000-000049270000}"/>
    <cellStyle name="Entrada 3 7 3" xfId="9550" xr:uid="{00000000-0005-0000-0000-00004A270000}"/>
    <cellStyle name="Entrada 3 7 3 2" xfId="9551" xr:uid="{00000000-0005-0000-0000-00004B270000}"/>
    <cellStyle name="Entrada 3 7 3 3" xfId="9552" xr:uid="{00000000-0005-0000-0000-00004C270000}"/>
    <cellStyle name="Entrada 3 7 4" xfId="9553" xr:uid="{00000000-0005-0000-0000-00004D270000}"/>
    <cellStyle name="Entrada 3 7 5" xfId="9554" xr:uid="{00000000-0005-0000-0000-00004E270000}"/>
    <cellStyle name="Entrada 3 7 6" xfId="9555" xr:uid="{00000000-0005-0000-0000-00004F270000}"/>
    <cellStyle name="Entrada 3 8" xfId="9556" xr:uid="{00000000-0005-0000-0000-000050270000}"/>
    <cellStyle name="Entrada 3 8 2" xfId="9557" xr:uid="{00000000-0005-0000-0000-000051270000}"/>
    <cellStyle name="Entrada 3 8 2 2" xfId="9558" xr:uid="{00000000-0005-0000-0000-000052270000}"/>
    <cellStyle name="Entrada 3 8 2 3" xfId="9559" xr:uid="{00000000-0005-0000-0000-000053270000}"/>
    <cellStyle name="Entrada 3 8 3" xfId="9560" xr:uid="{00000000-0005-0000-0000-000054270000}"/>
    <cellStyle name="Entrada 3 8 3 2" xfId="9561" xr:uid="{00000000-0005-0000-0000-000055270000}"/>
    <cellStyle name="Entrada 3 8 3 3" xfId="9562" xr:uid="{00000000-0005-0000-0000-000056270000}"/>
    <cellStyle name="Entrada 3 8 4" xfId="9563" xr:uid="{00000000-0005-0000-0000-000057270000}"/>
    <cellStyle name="Entrada 3 8 5" xfId="9564" xr:uid="{00000000-0005-0000-0000-000058270000}"/>
    <cellStyle name="Entrada 3 8 6" xfId="9565" xr:uid="{00000000-0005-0000-0000-000059270000}"/>
    <cellStyle name="Entrada 3 9" xfId="9566" xr:uid="{00000000-0005-0000-0000-00005A270000}"/>
    <cellStyle name="Entrada 3 9 2" xfId="9567" xr:uid="{00000000-0005-0000-0000-00005B270000}"/>
    <cellStyle name="Entrada 3 9 2 2" xfId="9568" xr:uid="{00000000-0005-0000-0000-00005C270000}"/>
    <cellStyle name="Entrada 3 9 2 3" xfId="9569" xr:uid="{00000000-0005-0000-0000-00005D270000}"/>
    <cellStyle name="Entrada 3 9 3" xfId="9570" xr:uid="{00000000-0005-0000-0000-00005E270000}"/>
    <cellStyle name="Entrada 3 9 3 2" xfId="9571" xr:uid="{00000000-0005-0000-0000-00005F270000}"/>
    <cellStyle name="Entrada 3 9 3 3" xfId="9572" xr:uid="{00000000-0005-0000-0000-000060270000}"/>
    <cellStyle name="Entrada 3 9 4" xfId="9573" xr:uid="{00000000-0005-0000-0000-000061270000}"/>
    <cellStyle name="Entrada 3 9 5" xfId="9574" xr:uid="{00000000-0005-0000-0000-000062270000}"/>
    <cellStyle name="Entrada 3 9 6" xfId="9575" xr:uid="{00000000-0005-0000-0000-000063270000}"/>
    <cellStyle name="Entrada 3_5.Weekly" xfId="9576" xr:uid="{00000000-0005-0000-0000-000064270000}"/>
    <cellStyle name="Entrada 4" xfId="9577" xr:uid="{00000000-0005-0000-0000-000065270000}"/>
    <cellStyle name="Entrada 4 10" xfId="9578" xr:uid="{00000000-0005-0000-0000-000066270000}"/>
    <cellStyle name="Entrada 4 10 2" xfId="9579" xr:uid="{00000000-0005-0000-0000-000067270000}"/>
    <cellStyle name="Entrada 4 10 2 2" xfId="9580" xr:uid="{00000000-0005-0000-0000-000068270000}"/>
    <cellStyle name="Entrada 4 10 2 3" xfId="9581" xr:uid="{00000000-0005-0000-0000-000069270000}"/>
    <cellStyle name="Entrada 4 10 3" xfId="9582" xr:uid="{00000000-0005-0000-0000-00006A270000}"/>
    <cellStyle name="Entrada 4 10 3 2" xfId="9583" xr:uid="{00000000-0005-0000-0000-00006B270000}"/>
    <cellStyle name="Entrada 4 10 3 3" xfId="9584" xr:uid="{00000000-0005-0000-0000-00006C270000}"/>
    <cellStyle name="Entrada 4 10 4" xfId="9585" xr:uid="{00000000-0005-0000-0000-00006D270000}"/>
    <cellStyle name="Entrada 4 10 5" xfId="9586" xr:uid="{00000000-0005-0000-0000-00006E270000}"/>
    <cellStyle name="Entrada 4 10 6" xfId="9587" xr:uid="{00000000-0005-0000-0000-00006F270000}"/>
    <cellStyle name="Entrada 4 11" xfId="9588" xr:uid="{00000000-0005-0000-0000-000070270000}"/>
    <cellStyle name="Entrada 4 11 2" xfId="9589" xr:uid="{00000000-0005-0000-0000-000071270000}"/>
    <cellStyle name="Entrada 4 11 2 2" xfId="9590" xr:uid="{00000000-0005-0000-0000-000072270000}"/>
    <cellStyle name="Entrada 4 11 2 3" xfId="9591" xr:uid="{00000000-0005-0000-0000-000073270000}"/>
    <cellStyle name="Entrada 4 11 3" xfId="9592" xr:uid="{00000000-0005-0000-0000-000074270000}"/>
    <cellStyle name="Entrada 4 11 3 2" xfId="9593" xr:uid="{00000000-0005-0000-0000-000075270000}"/>
    <cellStyle name="Entrada 4 11 3 3" xfId="9594" xr:uid="{00000000-0005-0000-0000-000076270000}"/>
    <cellStyle name="Entrada 4 11 4" xfId="9595" xr:uid="{00000000-0005-0000-0000-000077270000}"/>
    <cellStyle name="Entrada 4 11 5" xfId="9596" xr:uid="{00000000-0005-0000-0000-000078270000}"/>
    <cellStyle name="Entrada 4 11 6" xfId="9597" xr:uid="{00000000-0005-0000-0000-000079270000}"/>
    <cellStyle name="Entrada 4 12" xfId="9598" xr:uid="{00000000-0005-0000-0000-00007A270000}"/>
    <cellStyle name="Entrada 4 12 2" xfId="9599" xr:uid="{00000000-0005-0000-0000-00007B270000}"/>
    <cellStyle name="Entrada 4 12 3" xfId="9600" xr:uid="{00000000-0005-0000-0000-00007C270000}"/>
    <cellStyle name="Entrada 4 13" xfId="9601" xr:uid="{00000000-0005-0000-0000-00007D270000}"/>
    <cellStyle name="Entrada 4 13 2" xfId="9602" xr:uid="{00000000-0005-0000-0000-00007E270000}"/>
    <cellStyle name="Entrada 4 13 3" xfId="9603" xr:uid="{00000000-0005-0000-0000-00007F270000}"/>
    <cellStyle name="Entrada 4 14" xfId="9604" xr:uid="{00000000-0005-0000-0000-000080270000}"/>
    <cellStyle name="Entrada 4 15" xfId="9605" xr:uid="{00000000-0005-0000-0000-000081270000}"/>
    <cellStyle name="Entrada 4 16" xfId="9606" xr:uid="{00000000-0005-0000-0000-000082270000}"/>
    <cellStyle name="Entrada 4 17" xfId="9607" xr:uid="{00000000-0005-0000-0000-000083270000}"/>
    <cellStyle name="Entrada 4 2" xfId="9608" xr:uid="{00000000-0005-0000-0000-000084270000}"/>
    <cellStyle name="Entrada 4 2 10" xfId="9609" xr:uid="{00000000-0005-0000-0000-000085270000}"/>
    <cellStyle name="Entrada 4 2 10 2" xfId="9610" xr:uid="{00000000-0005-0000-0000-000086270000}"/>
    <cellStyle name="Entrada 4 2 10 2 2" xfId="9611" xr:uid="{00000000-0005-0000-0000-000087270000}"/>
    <cellStyle name="Entrada 4 2 10 2 3" xfId="9612" xr:uid="{00000000-0005-0000-0000-000088270000}"/>
    <cellStyle name="Entrada 4 2 10 3" xfId="9613" xr:uid="{00000000-0005-0000-0000-000089270000}"/>
    <cellStyle name="Entrada 4 2 10 3 2" xfId="9614" xr:uid="{00000000-0005-0000-0000-00008A270000}"/>
    <cellStyle name="Entrada 4 2 10 3 3" xfId="9615" xr:uid="{00000000-0005-0000-0000-00008B270000}"/>
    <cellStyle name="Entrada 4 2 10 4" xfId="9616" xr:uid="{00000000-0005-0000-0000-00008C270000}"/>
    <cellStyle name="Entrada 4 2 10 5" xfId="9617" xr:uid="{00000000-0005-0000-0000-00008D270000}"/>
    <cellStyle name="Entrada 4 2 10 6" xfId="9618" xr:uid="{00000000-0005-0000-0000-00008E270000}"/>
    <cellStyle name="Entrada 4 2 11" xfId="9619" xr:uid="{00000000-0005-0000-0000-00008F270000}"/>
    <cellStyle name="Entrada 4 2 11 2" xfId="9620" xr:uid="{00000000-0005-0000-0000-000090270000}"/>
    <cellStyle name="Entrada 4 2 11 3" xfId="9621" xr:uid="{00000000-0005-0000-0000-000091270000}"/>
    <cellStyle name="Entrada 4 2 12" xfId="9622" xr:uid="{00000000-0005-0000-0000-000092270000}"/>
    <cellStyle name="Entrada 4 2 12 2" xfId="9623" xr:uid="{00000000-0005-0000-0000-000093270000}"/>
    <cellStyle name="Entrada 4 2 12 3" xfId="9624" xr:uid="{00000000-0005-0000-0000-000094270000}"/>
    <cellStyle name="Entrada 4 2 13" xfId="9625" xr:uid="{00000000-0005-0000-0000-000095270000}"/>
    <cellStyle name="Entrada 4 2 14" xfId="9626" xr:uid="{00000000-0005-0000-0000-000096270000}"/>
    <cellStyle name="Entrada 4 2 15" xfId="9627" xr:uid="{00000000-0005-0000-0000-000097270000}"/>
    <cellStyle name="Entrada 4 2 2" xfId="9628" xr:uid="{00000000-0005-0000-0000-000098270000}"/>
    <cellStyle name="Entrada 4 2 2 2" xfId="9629" xr:uid="{00000000-0005-0000-0000-000099270000}"/>
    <cellStyle name="Entrada 4 2 2 2 2" xfId="9630" xr:uid="{00000000-0005-0000-0000-00009A270000}"/>
    <cellStyle name="Entrada 4 2 2 2 3" xfId="9631" xr:uid="{00000000-0005-0000-0000-00009B270000}"/>
    <cellStyle name="Entrada 4 2 2 3" xfId="9632" xr:uid="{00000000-0005-0000-0000-00009C270000}"/>
    <cellStyle name="Entrada 4 2 2 3 2" xfId="9633" xr:uid="{00000000-0005-0000-0000-00009D270000}"/>
    <cellStyle name="Entrada 4 2 2 3 3" xfId="9634" xr:uid="{00000000-0005-0000-0000-00009E270000}"/>
    <cellStyle name="Entrada 4 2 2 4" xfId="9635" xr:uid="{00000000-0005-0000-0000-00009F270000}"/>
    <cellStyle name="Entrada 4 2 2 5" xfId="9636" xr:uid="{00000000-0005-0000-0000-0000A0270000}"/>
    <cellStyle name="Entrada 4 2 2 6" xfId="9637" xr:uid="{00000000-0005-0000-0000-0000A1270000}"/>
    <cellStyle name="Entrada 4 2 3" xfId="9638" xr:uid="{00000000-0005-0000-0000-0000A2270000}"/>
    <cellStyle name="Entrada 4 2 3 2" xfId="9639" xr:uid="{00000000-0005-0000-0000-0000A3270000}"/>
    <cellStyle name="Entrada 4 2 3 2 2" xfId="9640" xr:uid="{00000000-0005-0000-0000-0000A4270000}"/>
    <cellStyle name="Entrada 4 2 3 2 3" xfId="9641" xr:uid="{00000000-0005-0000-0000-0000A5270000}"/>
    <cellStyle name="Entrada 4 2 3 3" xfId="9642" xr:uid="{00000000-0005-0000-0000-0000A6270000}"/>
    <cellStyle name="Entrada 4 2 3 3 2" xfId="9643" xr:uid="{00000000-0005-0000-0000-0000A7270000}"/>
    <cellStyle name="Entrada 4 2 3 3 3" xfId="9644" xr:uid="{00000000-0005-0000-0000-0000A8270000}"/>
    <cellStyle name="Entrada 4 2 3 4" xfId="9645" xr:uid="{00000000-0005-0000-0000-0000A9270000}"/>
    <cellStyle name="Entrada 4 2 3 5" xfId="9646" xr:uid="{00000000-0005-0000-0000-0000AA270000}"/>
    <cellStyle name="Entrada 4 2 3 6" xfId="9647" xr:uid="{00000000-0005-0000-0000-0000AB270000}"/>
    <cellStyle name="Entrada 4 2 4" xfId="9648" xr:uid="{00000000-0005-0000-0000-0000AC270000}"/>
    <cellStyle name="Entrada 4 2 4 2" xfId="9649" xr:uid="{00000000-0005-0000-0000-0000AD270000}"/>
    <cellStyle name="Entrada 4 2 4 2 2" xfId="9650" xr:uid="{00000000-0005-0000-0000-0000AE270000}"/>
    <cellStyle name="Entrada 4 2 4 2 3" xfId="9651" xr:uid="{00000000-0005-0000-0000-0000AF270000}"/>
    <cellStyle name="Entrada 4 2 4 3" xfId="9652" xr:uid="{00000000-0005-0000-0000-0000B0270000}"/>
    <cellStyle name="Entrada 4 2 4 3 2" xfId="9653" xr:uid="{00000000-0005-0000-0000-0000B1270000}"/>
    <cellStyle name="Entrada 4 2 4 3 3" xfId="9654" xr:uid="{00000000-0005-0000-0000-0000B2270000}"/>
    <cellStyle name="Entrada 4 2 4 4" xfId="9655" xr:uid="{00000000-0005-0000-0000-0000B3270000}"/>
    <cellStyle name="Entrada 4 2 4 5" xfId="9656" xr:uid="{00000000-0005-0000-0000-0000B4270000}"/>
    <cellStyle name="Entrada 4 2 4 6" xfId="9657" xr:uid="{00000000-0005-0000-0000-0000B5270000}"/>
    <cellStyle name="Entrada 4 2 5" xfId="9658" xr:uid="{00000000-0005-0000-0000-0000B6270000}"/>
    <cellStyle name="Entrada 4 2 5 2" xfId="9659" xr:uid="{00000000-0005-0000-0000-0000B7270000}"/>
    <cellStyle name="Entrada 4 2 5 2 2" xfId="9660" xr:uid="{00000000-0005-0000-0000-0000B8270000}"/>
    <cellStyle name="Entrada 4 2 5 2 3" xfId="9661" xr:uid="{00000000-0005-0000-0000-0000B9270000}"/>
    <cellStyle name="Entrada 4 2 5 3" xfId="9662" xr:uid="{00000000-0005-0000-0000-0000BA270000}"/>
    <cellStyle name="Entrada 4 2 5 3 2" xfId="9663" xr:uid="{00000000-0005-0000-0000-0000BB270000}"/>
    <cellStyle name="Entrada 4 2 5 3 3" xfId="9664" xr:uid="{00000000-0005-0000-0000-0000BC270000}"/>
    <cellStyle name="Entrada 4 2 5 4" xfId="9665" xr:uid="{00000000-0005-0000-0000-0000BD270000}"/>
    <cellStyle name="Entrada 4 2 5 5" xfId="9666" xr:uid="{00000000-0005-0000-0000-0000BE270000}"/>
    <cellStyle name="Entrada 4 2 5 6" xfId="9667" xr:uid="{00000000-0005-0000-0000-0000BF270000}"/>
    <cellStyle name="Entrada 4 2 6" xfId="9668" xr:uid="{00000000-0005-0000-0000-0000C0270000}"/>
    <cellStyle name="Entrada 4 2 6 2" xfId="9669" xr:uid="{00000000-0005-0000-0000-0000C1270000}"/>
    <cellStyle name="Entrada 4 2 6 2 2" xfId="9670" xr:uid="{00000000-0005-0000-0000-0000C2270000}"/>
    <cellStyle name="Entrada 4 2 6 2 3" xfId="9671" xr:uid="{00000000-0005-0000-0000-0000C3270000}"/>
    <cellStyle name="Entrada 4 2 6 3" xfId="9672" xr:uid="{00000000-0005-0000-0000-0000C4270000}"/>
    <cellStyle name="Entrada 4 2 6 3 2" xfId="9673" xr:uid="{00000000-0005-0000-0000-0000C5270000}"/>
    <cellStyle name="Entrada 4 2 6 3 3" xfId="9674" xr:uid="{00000000-0005-0000-0000-0000C6270000}"/>
    <cellStyle name="Entrada 4 2 6 4" xfId="9675" xr:uid="{00000000-0005-0000-0000-0000C7270000}"/>
    <cellStyle name="Entrada 4 2 6 5" xfId="9676" xr:uid="{00000000-0005-0000-0000-0000C8270000}"/>
    <cellStyle name="Entrada 4 2 6 6" xfId="9677" xr:uid="{00000000-0005-0000-0000-0000C9270000}"/>
    <cellStyle name="Entrada 4 2 7" xfId="9678" xr:uid="{00000000-0005-0000-0000-0000CA270000}"/>
    <cellStyle name="Entrada 4 2 7 2" xfId="9679" xr:uid="{00000000-0005-0000-0000-0000CB270000}"/>
    <cellStyle name="Entrada 4 2 7 2 2" xfId="9680" xr:uid="{00000000-0005-0000-0000-0000CC270000}"/>
    <cellStyle name="Entrada 4 2 7 2 3" xfId="9681" xr:uid="{00000000-0005-0000-0000-0000CD270000}"/>
    <cellStyle name="Entrada 4 2 7 3" xfId="9682" xr:uid="{00000000-0005-0000-0000-0000CE270000}"/>
    <cellStyle name="Entrada 4 2 7 3 2" xfId="9683" xr:uid="{00000000-0005-0000-0000-0000CF270000}"/>
    <cellStyle name="Entrada 4 2 7 3 3" xfId="9684" xr:uid="{00000000-0005-0000-0000-0000D0270000}"/>
    <cellStyle name="Entrada 4 2 7 4" xfId="9685" xr:uid="{00000000-0005-0000-0000-0000D1270000}"/>
    <cellStyle name="Entrada 4 2 7 5" xfId="9686" xr:uid="{00000000-0005-0000-0000-0000D2270000}"/>
    <cellStyle name="Entrada 4 2 7 6" xfId="9687" xr:uid="{00000000-0005-0000-0000-0000D3270000}"/>
    <cellStyle name="Entrada 4 2 8" xfId="9688" xr:uid="{00000000-0005-0000-0000-0000D4270000}"/>
    <cellStyle name="Entrada 4 2 8 2" xfId="9689" xr:uid="{00000000-0005-0000-0000-0000D5270000}"/>
    <cellStyle name="Entrada 4 2 8 2 2" xfId="9690" xr:uid="{00000000-0005-0000-0000-0000D6270000}"/>
    <cellStyle name="Entrada 4 2 8 2 3" xfId="9691" xr:uid="{00000000-0005-0000-0000-0000D7270000}"/>
    <cellStyle name="Entrada 4 2 8 3" xfId="9692" xr:uid="{00000000-0005-0000-0000-0000D8270000}"/>
    <cellStyle name="Entrada 4 2 8 3 2" xfId="9693" xr:uid="{00000000-0005-0000-0000-0000D9270000}"/>
    <cellStyle name="Entrada 4 2 8 3 3" xfId="9694" xr:uid="{00000000-0005-0000-0000-0000DA270000}"/>
    <cellStyle name="Entrada 4 2 8 4" xfId="9695" xr:uid="{00000000-0005-0000-0000-0000DB270000}"/>
    <cellStyle name="Entrada 4 2 8 5" xfId="9696" xr:uid="{00000000-0005-0000-0000-0000DC270000}"/>
    <cellStyle name="Entrada 4 2 8 6" xfId="9697" xr:uid="{00000000-0005-0000-0000-0000DD270000}"/>
    <cellStyle name="Entrada 4 2 9" xfId="9698" xr:uid="{00000000-0005-0000-0000-0000DE270000}"/>
    <cellStyle name="Entrada 4 2 9 2" xfId="9699" xr:uid="{00000000-0005-0000-0000-0000DF270000}"/>
    <cellStyle name="Entrada 4 2 9 2 2" xfId="9700" xr:uid="{00000000-0005-0000-0000-0000E0270000}"/>
    <cellStyle name="Entrada 4 2 9 2 3" xfId="9701" xr:uid="{00000000-0005-0000-0000-0000E1270000}"/>
    <cellStyle name="Entrada 4 2 9 3" xfId="9702" xr:uid="{00000000-0005-0000-0000-0000E2270000}"/>
    <cellStyle name="Entrada 4 2 9 3 2" xfId="9703" xr:uid="{00000000-0005-0000-0000-0000E3270000}"/>
    <cellStyle name="Entrada 4 2 9 3 3" xfId="9704" xr:uid="{00000000-0005-0000-0000-0000E4270000}"/>
    <cellStyle name="Entrada 4 2 9 4" xfId="9705" xr:uid="{00000000-0005-0000-0000-0000E5270000}"/>
    <cellStyle name="Entrada 4 2 9 5" xfId="9706" xr:uid="{00000000-0005-0000-0000-0000E6270000}"/>
    <cellStyle name="Entrada 4 2 9 6" xfId="9707" xr:uid="{00000000-0005-0000-0000-0000E7270000}"/>
    <cellStyle name="Entrada 4 2_5.Weekly" xfId="9708" xr:uid="{00000000-0005-0000-0000-0000E8270000}"/>
    <cellStyle name="Entrada 4 3" xfId="9709" xr:uid="{00000000-0005-0000-0000-0000E9270000}"/>
    <cellStyle name="Entrada 4 3 2" xfId="9710" xr:uid="{00000000-0005-0000-0000-0000EA270000}"/>
    <cellStyle name="Entrada 4 3 2 2" xfId="9711" xr:uid="{00000000-0005-0000-0000-0000EB270000}"/>
    <cellStyle name="Entrada 4 3 2 3" xfId="9712" xr:uid="{00000000-0005-0000-0000-0000EC270000}"/>
    <cellStyle name="Entrada 4 3 3" xfId="9713" xr:uid="{00000000-0005-0000-0000-0000ED270000}"/>
    <cellStyle name="Entrada 4 3 3 2" xfId="9714" xr:uid="{00000000-0005-0000-0000-0000EE270000}"/>
    <cellStyle name="Entrada 4 3 3 3" xfId="9715" xr:uid="{00000000-0005-0000-0000-0000EF270000}"/>
    <cellStyle name="Entrada 4 3 4" xfId="9716" xr:uid="{00000000-0005-0000-0000-0000F0270000}"/>
    <cellStyle name="Entrada 4 3 5" xfId="9717" xr:uid="{00000000-0005-0000-0000-0000F1270000}"/>
    <cellStyle name="Entrada 4 3 6" xfId="9718" xr:uid="{00000000-0005-0000-0000-0000F2270000}"/>
    <cellStyle name="Entrada 4 4" xfId="9719" xr:uid="{00000000-0005-0000-0000-0000F3270000}"/>
    <cellStyle name="Entrada 4 4 2" xfId="9720" xr:uid="{00000000-0005-0000-0000-0000F4270000}"/>
    <cellStyle name="Entrada 4 4 2 2" xfId="9721" xr:uid="{00000000-0005-0000-0000-0000F5270000}"/>
    <cellStyle name="Entrada 4 4 2 3" xfId="9722" xr:uid="{00000000-0005-0000-0000-0000F6270000}"/>
    <cellStyle name="Entrada 4 4 3" xfId="9723" xr:uid="{00000000-0005-0000-0000-0000F7270000}"/>
    <cellStyle name="Entrada 4 4 3 2" xfId="9724" xr:uid="{00000000-0005-0000-0000-0000F8270000}"/>
    <cellStyle name="Entrada 4 4 3 3" xfId="9725" xr:uid="{00000000-0005-0000-0000-0000F9270000}"/>
    <cellStyle name="Entrada 4 4 4" xfId="9726" xr:uid="{00000000-0005-0000-0000-0000FA270000}"/>
    <cellStyle name="Entrada 4 4 5" xfId="9727" xr:uid="{00000000-0005-0000-0000-0000FB270000}"/>
    <cellStyle name="Entrada 4 4 6" xfId="9728" xr:uid="{00000000-0005-0000-0000-0000FC270000}"/>
    <cellStyle name="Entrada 4 5" xfId="9729" xr:uid="{00000000-0005-0000-0000-0000FD270000}"/>
    <cellStyle name="Entrada 4 5 2" xfId="9730" xr:uid="{00000000-0005-0000-0000-0000FE270000}"/>
    <cellStyle name="Entrada 4 5 2 2" xfId="9731" xr:uid="{00000000-0005-0000-0000-0000FF270000}"/>
    <cellStyle name="Entrada 4 5 2 3" xfId="9732" xr:uid="{00000000-0005-0000-0000-000000280000}"/>
    <cellStyle name="Entrada 4 5 3" xfId="9733" xr:uid="{00000000-0005-0000-0000-000001280000}"/>
    <cellStyle name="Entrada 4 5 3 2" xfId="9734" xr:uid="{00000000-0005-0000-0000-000002280000}"/>
    <cellStyle name="Entrada 4 5 3 3" xfId="9735" xr:uid="{00000000-0005-0000-0000-000003280000}"/>
    <cellStyle name="Entrada 4 5 4" xfId="9736" xr:uid="{00000000-0005-0000-0000-000004280000}"/>
    <cellStyle name="Entrada 4 5 5" xfId="9737" xr:uid="{00000000-0005-0000-0000-000005280000}"/>
    <cellStyle name="Entrada 4 5 6" xfId="9738" xr:uid="{00000000-0005-0000-0000-000006280000}"/>
    <cellStyle name="Entrada 4 6" xfId="9739" xr:uid="{00000000-0005-0000-0000-000007280000}"/>
    <cellStyle name="Entrada 4 6 2" xfId="9740" xr:uid="{00000000-0005-0000-0000-000008280000}"/>
    <cellStyle name="Entrada 4 6 2 2" xfId="9741" xr:uid="{00000000-0005-0000-0000-000009280000}"/>
    <cellStyle name="Entrada 4 6 2 3" xfId="9742" xr:uid="{00000000-0005-0000-0000-00000A280000}"/>
    <cellStyle name="Entrada 4 6 3" xfId="9743" xr:uid="{00000000-0005-0000-0000-00000B280000}"/>
    <cellStyle name="Entrada 4 6 3 2" xfId="9744" xr:uid="{00000000-0005-0000-0000-00000C280000}"/>
    <cellStyle name="Entrada 4 6 3 3" xfId="9745" xr:uid="{00000000-0005-0000-0000-00000D280000}"/>
    <cellStyle name="Entrada 4 6 4" xfId="9746" xr:uid="{00000000-0005-0000-0000-00000E280000}"/>
    <cellStyle name="Entrada 4 6 5" xfId="9747" xr:uid="{00000000-0005-0000-0000-00000F280000}"/>
    <cellStyle name="Entrada 4 6 6" xfId="9748" xr:uid="{00000000-0005-0000-0000-000010280000}"/>
    <cellStyle name="Entrada 4 7" xfId="9749" xr:uid="{00000000-0005-0000-0000-000011280000}"/>
    <cellStyle name="Entrada 4 7 2" xfId="9750" xr:uid="{00000000-0005-0000-0000-000012280000}"/>
    <cellStyle name="Entrada 4 7 2 2" xfId="9751" xr:uid="{00000000-0005-0000-0000-000013280000}"/>
    <cellStyle name="Entrada 4 7 2 3" xfId="9752" xr:uid="{00000000-0005-0000-0000-000014280000}"/>
    <cellStyle name="Entrada 4 7 3" xfId="9753" xr:uid="{00000000-0005-0000-0000-000015280000}"/>
    <cellStyle name="Entrada 4 7 3 2" xfId="9754" xr:uid="{00000000-0005-0000-0000-000016280000}"/>
    <cellStyle name="Entrada 4 7 3 3" xfId="9755" xr:uid="{00000000-0005-0000-0000-000017280000}"/>
    <cellStyle name="Entrada 4 7 4" xfId="9756" xr:uid="{00000000-0005-0000-0000-000018280000}"/>
    <cellStyle name="Entrada 4 7 5" xfId="9757" xr:uid="{00000000-0005-0000-0000-000019280000}"/>
    <cellStyle name="Entrada 4 7 6" xfId="9758" xr:uid="{00000000-0005-0000-0000-00001A280000}"/>
    <cellStyle name="Entrada 4 8" xfId="9759" xr:uid="{00000000-0005-0000-0000-00001B280000}"/>
    <cellStyle name="Entrada 4 8 2" xfId="9760" xr:uid="{00000000-0005-0000-0000-00001C280000}"/>
    <cellStyle name="Entrada 4 8 2 2" xfId="9761" xr:uid="{00000000-0005-0000-0000-00001D280000}"/>
    <cellStyle name="Entrada 4 8 2 3" xfId="9762" xr:uid="{00000000-0005-0000-0000-00001E280000}"/>
    <cellStyle name="Entrada 4 8 3" xfId="9763" xr:uid="{00000000-0005-0000-0000-00001F280000}"/>
    <cellStyle name="Entrada 4 8 3 2" xfId="9764" xr:uid="{00000000-0005-0000-0000-000020280000}"/>
    <cellStyle name="Entrada 4 8 3 3" xfId="9765" xr:uid="{00000000-0005-0000-0000-000021280000}"/>
    <cellStyle name="Entrada 4 8 4" xfId="9766" xr:uid="{00000000-0005-0000-0000-000022280000}"/>
    <cellStyle name="Entrada 4 8 5" xfId="9767" xr:uid="{00000000-0005-0000-0000-000023280000}"/>
    <cellStyle name="Entrada 4 8 6" xfId="9768" xr:uid="{00000000-0005-0000-0000-000024280000}"/>
    <cellStyle name="Entrada 4 9" xfId="9769" xr:uid="{00000000-0005-0000-0000-000025280000}"/>
    <cellStyle name="Entrada 4 9 2" xfId="9770" xr:uid="{00000000-0005-0000-0000-000026280000}"/>
    <cellStyle name="Entrada 4 9 2 2" xfId="9771" xr:uid="{00000000-0005-0000-0000-000027280000}"/>
    <cellStyle name="Entrada 4 9 2 3" xfId="9772" xr:uid="{00000000-0005-0000-0000-000028280000}"/>
    <cellStyle name="Entrada 4 9 3" xfId="9773" xr:uid="{00000000-0005-0000-0000-000029280000}"/>
    <cellStyle name="Entrada 4 9 3 2" xfId="9774" xr:uid="{00000000-0005-0000-0000-00002A280000}"/>
    <cellStyle name="Entrada 4 9 3 3" xfId="9775" xr:uid="{00000000-0005-0000-0000-00002B280000}"/>
    <cellStyle name="Entrada 4 9 4" xfId="9776" xr:uid="{00000000-0005-0000-0000-00002C280000}"/>
    <cellStyle name="Entrada 4 9 5" xfId="9777" xr:uid="{00000000-0005-0000-0000-00002D280000}"/>
    <cellStyle name="Entrada 4 9 6" xfId="9778" xr:uid="{00000000-0005-0000-0000-00002E280000}"/>
    <cellStyle name="Entrada 4_5.Weekly" xfId="9779" xr:uid="{00000000-0005-0000-0000-00002F280000}"/>
    <cellStyle name="Entrada 5" xfId="9780" xr:uid="{00000000-0005-0000-0000-000030280000}"/>
    <cellStyle name="Entrada 5 10" xfId="9781" xr:uid="{00000000-0005-0000-0000-000031280000}"/>
    <cellStyle name="Entrada 5 10 2" xfId="9782" xr:uid="{00000000-0005-0000-0000-000032280000}"/>
    <cellStyle name="Entrada 5 10 2 2" xfId="9783" xr:uid="{00000000-0005-0000-0000-000033280000}"/>
    <cellStyle name="Entrada 5 10 2 3" xfId="9784" xr:uid="{00000000-0005-0000-0000-000034280000}"/>
    <cellStyle name="Entrada 5 10 3" xfId="9785" xr:uid="{00000000-0005-0000-0000-000035280000}"/>
    <cellStyle name="Entrada 5 10 3 2" xfId="9786" xr:uid="{00000000-0005-0000-0000-000036280000}"/>
    <cellStyle name="Entrada 5 10 3 3" xfId="9787" xr:uid="{00000000-0005-0000-0000-000037280000}"/>
    <cellStyle name="Entrada 5 10 4" xfId="9788" xr:uid="{00000000-0005-0000-0000-000038280000}"/>
    <cellStyle name="Entrada 5 10 5" xfId="9789" xr:uid="{00000000-0005-0000-0000-000039280000}"/>
    <cellStyle name="Entrada 5 10 6" xfId="9790" xr:uid="{00000000-0005-0000-0000-00003A280000}"/>
    <cellStyle name="Entrada 5 11" xfId="9791" xr:uid="{00000000-0005-0000-0000-00003B280000}"/>
    <cellStyle name="Entrada 5 11 2" xfId="9792" xr:uid="{00000000-0005-0000-0000-00003C280000}"/>
    <cellStyle name="Entrada 5 11 2 2" xfId="9793" xr:uid="{00000000-0005-0000-0000-00003D280000}"/>
    <cellStyle name="Entrada 5 11 2 3" xfId="9794" xr:uid="{00000000-0005-0000-0000-00003E280000}"/>
    <cellStyle name="Entrada 5 11 3" xfId="9795" xr:uid="{00000000-0005-0000-0000-00003F280000}"/>
    <cellStyle name="Entrada 5 11 3 2" xfId="9796" xr:uid="{00000000-0005-0000-0000-000040280000}"/>
    <cellStyle name="Entrada 5 11 3 3" xfId="9797" xr:uid="{00000000-0005-0000-0000-000041280000}"/>
    <cellStyle name="Entrada 5 11 4" xfId="9798" xr:uid="{00000000-0005-0000-0000-000042280000}"/>
    <cellStyle name="Entrada 5 11 5" xfId="9799" xr:uid="{00000000-0005-0000-0000-000043280000}"/>
    <cellStyle name="Entrada 5 11 6" xfId="9800" xr:uid="{00000000-0005-0000-0000-000044280000}"/>
    <cellStyle name="Entrada 5 12" xfId="9801" xr:uid="{00000000-0005-0000-0000-000045280000}"/>
    <cellStyle name="Entrada 5 12 2" xfId="9802" xr:uid="{00000000-0005-0000-0000-000046280000}"/>
    <cellStyle name="Entrada 5 12 3" xfId="9803" xr:uid="{00000000-0005-0000-0000-000047280000}"/>
    <cellStyle name="Entrada 5 13" xfId="9804" xr:uid="{00000000-0005-0000-0000-000048280000}"/>
    <cellStyle name="Entrada 5 13 2" xfId="9805" xr:uid="{00000000-0005-0000-0000-000049280000}"/>
    <cellStyle name="Entrada 5 13 3" xfId="9806" xr:uid="{00000000-0005-0000-0000-00004A280000}"/>
    <cellStyle name="Entrada 5 14" xfId="9807" xr:uid="{00000000-0005-0000-0000-00004B280000}"/>
    <cellStyle name="Entrada 5 15" xfId="9808" xr:uid="{00000000-0005-0000-0000-00004C280000}"/>
    <cellStyle name="Entrada 5 16" xfId="9809" xr:uid="{00000000-0005-0000-0000-00004D280000}"/>
    <cellStyle name="Entrada 5 17" xfId="9810" xr:uid="{00000000-0005-0000-0000-00004E280000}"/>
    <cellStyle name="Entrada 5 2" xfId="9811" xr:uid="{00000000-0005-0000-0000-00004F280000}"/>
    <cellStyle name="Entrada 5 2 10" xfId="9812" xr:uid="{00000000-0005-0000-0000-000050280000}"/>
    <cellStyle name="Entrada 5 2 10 2" xfId="9813" xr:uid="{00000000-0005-0000-0000-000051280000}"/>
    <cellStyle name="Entrada 5 2 10 2 2" xfId="9814" xr:uid="{00000000-0005-0000-0000-000052280000}"/>
    <cellStyle name="Entrada 5 2 10 2 3" xfId="9815" xr:uid="{00000000-0005-0000-0000-000053280000}"/>
    <cellStyle name="Entrada 5 2 10 3" xfId="9816" xr:uid="{00000000-0005-0000-0000-000054280000}"/>
    <cellStyle name="Entrada 5 2 10 3 2" xfId="9817" xr:uid="{00000000-0005-0000-0000-000055280000}"/>
    <cellStyle name="Entrada 5 2 10 3 3" xfId="9818" xr:uid="{00000000-0005-0000-0000-000056280000}"/>
    <cellStyle name="Entrada 5 2 10 4" xfId="9819" xr:uid="{00000000-0005-0000-0000-000057280000}"/>
    <cellStyle name="Entrada 5 2 10 5" xfId="9820" xr:uid="{00000000-0005-0000-0000-000058280000}"/>
    <cellStyle name="Entrada 5 2 10 6" xfId="9821" xr:uid="{00000000-0005-0000-0000-000059280000}"/>
    <cellStyle name="Entrada 5 2 11" xfId="9822" xr:uid="{00000000-0005-0000-0000-00005A280000}"/>
    <cellStyle name="Entrada 5 2 11 2" xfId="9823" xr:uid="{00000000-0005-0000-0000-00005B280000}"/>
    <cellStyle name="Entrada 5 2 11 3" xfId="9824" xr:uid="{00000000-0005-0000-0000-00005C280000}"/>
    <cellStyle name="Entrada 5 2 12" xfId="9825" xr:uid="{00000000-0005-0000-0000-00005D280000}"/>
    <cellStyle name="Entrada 5 2 12 2" xfId="9826" xr:uid="{00000000-0005-0000-0000-00005E280000}"/>
    <cellStyle name="Entrada 5 2 12 3" xfId="9827" xr:uid="{00000000-0005-0000-0000-00005F280000}"/>
    <cellStyle name="Entrada 5 2 13" xfId="9828" xr:uid="{00000000-0005-0000-0000-000060280000}"/>
    <cellStyle name="Entrada 5 2 14" xfId="9829" xr:uid="{00000000-0005-0000-0000-000061280000}"/>
    <cellStyle name="Entrada 5 2 15" xfId="9830" xr:uid="{00000000-0005-0000-0000-000062280000}"/>
    <cellStyle name="Entrada 5 2 2" xfId="9831" xr:uid="{00000000-0005-0000-0000-000063280000}"/>
    <cellStyle name="Entrada 5 2 2 2" xfId="9832" xr:uid="{00000000-0005-0000-0000-000064280000}"/>
    <cellStyle name="Entrada 5 2 2 2 2" xfId="9833" xr:uid="{00000000-0005-0000-0000-000065280000}"/>
    <cellStyle name="Entrada 5 2 2 2 3" xfId="9834" xr:uid="{00000000-0005-0000-0000-000066280000}"/>
    <cellStyle name="Entrada 5 2 2 3" xfId="9835" xr:uid="{00000000-0005-0000-0000-000067280000}"/>
    <cellStyle name="Entrada 5 2 2 3 2" xfId="9836" xr:uid="{00000000-0005-0000-0000-000068280000}"/>
    <cellStyle name="Entrada 5 2 2 3 3" xfId="9837" xr:uid="{00000000-0005-0000-0000-000069280000}"/>
    <cellStyle name="Entrada 5 2 2 4" xfId="9838" xr:uid="{00000000-0005-0000-0000-00006A280000}"/>
    <cellStyle name="Entrada 5 2 2 5" xfId="9839" xr:uid="{00000000-0005-0000-0000-00006B280000}"/>
    <cellStyle name="Entrada 5 2 2 6" xfId="9840" xr:uid="{00000000-0005-0000-0000-00006C280000}"/>
    <cellStyle name="Entrada 5 2 3" xfId="9841" xr:uid="{00000000-0005-0000-0000-00006D280000}"/>
    <cellStyle name="Entrada 5 2 3 2" xfId="9842" xr:uid="{00000000-0005-0000-0000-00006E280000}"/>
    <cellStyle name="Entrada 5 2 3 2 2" xfId="9843" xr:uid="{00000000-0005-0000-0000-00006F280000}"/>
    <cellStyle name="Entrada 5 2 3 2 3" xfId="9844" xr:uid="{00000000-0005-0000-0000-000070280000}"/>
    <cellStyle name="Entrada 5 2 3 3" xfId="9845" xr:uid="{00000000-0005-0000-0000-000071280000}"/>
    <cellStyle name="Entrada 5 2 3 3 2" xfId="9846" xr:uid="{00000000-0005-0000-0000-000072280000}"/>
    <cellStyle name="Entrada 5 2 3 3 3" xfId="9847" xr:uid="{00000000-0005-0000-0000-000073280000}"/>
    <cellStyle name="Entrada 5 2 3 4" xfId="9848" xr:uid="{00000000-0005-0000-0000-000074280000}"/>
    <cellStyle name="Entrada 5 2 3 5" xfId="9849" xr:uid="{00000000-0005-0000-0000-000075280000}"/>
    <cellStyle name="Entrada 5 2 3 6" xfId="9850" xr:uid="{00000000-0005-0000-0000-000076280000}"/>
    <cellStyle name="Entrada 5 2 4" xfId="9851" xr:uid="{00000000-0005-0000-0000-000077280000}"/>
    <cellStyle name="Entrada 5 2 4 2" xfId="9852" xr:uid="{00000000-0005-0000-0000-000078280000}"/>
    <cellStyle name="Entrada 5 2 4 2 2" xfId="9853" xr:uid="{00000000-0005-0000-0000-000079280000}"/>
    <cellStyle name="Entrada 5 2 4 2 3" xfId="9854" xr:uid="{00000000-0005-0000-0000-00007A280000}"/>
    <cellStyle name="Entrada 5 2 4 3" xfId="9855" xr:uid="{00000000-0005-0000-0000-00007B280000}"/>
    <cellStyle name="Entrada 5 2 4 3 2" xfId="9856" xr:uid="{00000000-0005-0000-0000-00007C280000}"/>
    <cellStyle name="Entrada 5 2 4 3 3" xfId="9857" xr:uid="{00000000-0005-0000-0000-00007D280000}"/>
    <cellStyle name="Entrada 5 2 4 4" xfId="9858" xr:uid="{00000000-0005-0000-0000-00007E280000}"/>
    <cellStyle name="Entrada 5 2 4 5" xfId="9859" xr:uid="{00000000-0005-0000-0000-00007F280000}"/>
    <cellStyle name="Entrada 5 2 4 6" xfId="9860" xr:uid="{00000000-0005-0000-0000-000080280000}"/>
    <cellStyle name="Entrada 5 2 5" xfId="9861" xr:uid="{00000000-0005-0000-0000-000081280000}"/>
    <cellStyle name="Entrada 5 2 5 2" xfId="9862" xr:uid="{00000000-0005-0000-0000-000082280000}"/>
    <cellStyle name="Entrada 5 2 5 2 2" xfId="9863" xr:uid="{00000000-0005-0000-0000-000083280000}"/>
    <cellStyle name="Entrada 5 2 5 2 3" xfId="9864" xr:uid="{00000000-0005-0000-0000-000084280000}"/>
    <cellStyle name="Entrada 5 2 5 3" xfId="9865" xr:uid="{00000000-0005-0000-0000-000085280000}"/>
    <cellStyle name="Entrada 5 2 5 3 2" xfId="9866" xr:uid="{00000000-0005-0000-0000-000086280000}"/>
    <cellStyle name="Entrada 5 2 5 3 3" xfId="9867" xr:uid="{00000000-0005-0000-0000-000087280000}"/>
    <cellStyle name="Entrada 5 2 5 4" xfId="9868" xr:uid="{00000000-0005-0000-0000-000088280000}"/>
    <cellStyle name="Entrada 5 2 5 5" xfId="9869" xr:uid="{00000000-0005-0000-0000-000089280000}"/>
    <cellStyle name="Entrada 5 2 5 6" xfId="9870" xr:uid="{00000000-0005-0000-0000-00008A280000}"/>
    <cellStyle name="Entrada 5 2 6" xfId="9871" xr:uid="{00000000-0005-0000-0000-00008B280000}"/>
    <cellStyle name="Entrada 5 2 6 2" xfId="9872" xr:uid="{00000000-0005-0000-0000-00008C280000}"/>
    <cellStyle name="Entrada 5 2 6 2 2" xfId="9873" xr:uid="{00000000-0005-0000-0000-00008D280000}"/>
    <cellStyle name="Entrada 5 2 6 2 3" xfId="9874" xr:uid="{00000000-0005-0000-0000-00008E280000}"/>
    <cellStyle name="Entrada 5 2 6 3" xfId="9875" xr:uid="{00000000-0005-0000-0000-00008F280000}"/>
    <cellStyle name="Entrada 5 2 6 3 2" xfId="9876" xr:uid="{00000000-0005-0000-0000-000090280000}"/>
    <cellStyle name="Entrada 5 2 6 3 3" xfId="9877" xr:uid="{00000000-0005-0000-0000-000091280000}"/>
    <cellStyle name="Entrada 5 2 6 4" xfId="9878" xr:uid="{00000000-0005-0000-0000-000092280000}"/>
    <cellStyle name="Entrada 5 2 6 5" xfId="9879" xr:uid="{00000000-0005-0000-0000-000093280000}"/>
    <cellStyle name="Entrada 5 2 6 6" xfId="9880" xr:uid="{00000000-0005-0000-0000-000094280000}"/>
    <cellStyle name="Entrada 5 2 7" xfId="9881" xr:uid="{00000000-0005-0000-0000-000095280000}"/>
    <cellStyle name="Entrada 5 2 7 2" xfId="9882" xr:uid="{00000000-0005-0000-0000-000096280000}"/>
    <cellStyle name="Entrada 5 2 7 2 2" xfId="9883" xr:uid="{00000000-0005-0000-0000-000097280000}"/>
    <cellStyle name="Entrada 5 2 7 2 3" xfId="9884" xr:uid="{00000000-0005-0000-0000-000098280000}"/>
    <cellStyle name="Entrada 5 2 7 3" xfId="9885" xr:uid="{00000000-0005-0000-0000-000099280000}"/>
    <cellStyle name="Entrada 5 2 7 3 2" xfId="9886" xr:uid="{00000000-0005-0000-0000-00009A280000}"/>
    <cellStyle name="Entrada 5 2 7 3 3" xfId="9887" xr:uid="{00000000-0005-0000-0000-00009B280000}"/>
    <cellStyle name="Entrada 5 2 7 4" xfId="9888" xr:uid="{00000000-0005-0000-0000-00009C280000}"/>
    <cellStyle name="Entrada 5 2 7 5" xfId="9889" xr:uid="{00000000-0005-0000-0000-00009D280000}"/>
    <cellStyle name="Entrada 5 2 7 6" xfId="9890" xr:uid="{00000000-0005-0000-0000-00009E280000}"/>
    <cellStyle name="Entrada 5 2 8" xfId="9891" xr:uid="{00000000-0005-0000-0000-00009F280000}"/>
    <cellStyle name="Entrada 5 2 8 2" xfId="9892" xr:uid="{00000000-0005-0000-0000-0000A0280000}"/>
    <cellStyle name="Entrada 5 2 8 2 2" xfId="9893" xr:uid="{00000000-0005-0000-0000-0000A1280000}"/>
    <cellStyle name="Entrada 5 2 8 2 3" xfId="9894" xr:uid="{00000000-0005-0000-0000-0000A2280000}"/>
    <cellStyle name="Entrada 5 2 8 3" xfId="9895" xr:uid="{00000000-0005-0000-0000-0000A3280000}"/>
    <cellStyle name="Entrada 5 2 8 3 2" xfId="9896" xr:uid="{00000000-0005-0000-0000-0000A4280000}"/>
    <cellStyle name="Entrada 5 2 8 3 3" xfId="9897" xr:uid="{00000000-0005-0000-0000-0000A5280000}"/>
    <cellStyle name="Entrada 5 2 8 4" xfId="9898" xr:uid="{00000000-0005-0000-0000-0000A6280000}"/>
    <cellStyle name="Entrada 5 2 8 5" xfId="9899" xr:uid="{00000000-0005-0000-0000-0000A7280000}"/>
    <cellStyle name="Entrada 5 2 8 6" xfId="9900" xr:uid="{00000000-0005-0000-0000-0000A8280000}"/>
    <cellStyle name="Entrada 5 2 9" xfId="9901" xr:uid="{00000000-0005-0000-0000-0000A9280000}"/>
    <cellStyle name="Entrada 5 2 9 2" xfId="9902" xr:uid="{00000000-0005-0000-0000-0000AA280000}"/>
    <cellStyle name="Entrada 5 2 9 2 2" xfId="9903" xr:uid="{00000000-0005-0000-0000-0000AB280000}"/>
    <cellStyle name="Entrada 5 2 9 2 3" xfId="9904" xr:uid="{00000000-0005-0000-0000-0000AC280000}"/>
    <cellStyle name="Entrada 5 2 9 3" xfId="9905" xr:uid="{00000000-0005-0000-0000-0000AD280000}"/>
    <cellStyle name="Entrada 5 2 9 3 2" xfId="9906" xr:uid="{00000000-0005-0000-0000-0000AE280000}"/>
    <cellStyle name="Entrada 5 2 9 3 3" xfId="9907" xr:uid="{00000000-0005-0000-0000-0000AF280000}"/>
    <cellStyle name="Entrada 5 2 9 4" xfId="9908" xr:uid="{00000000-0005-0000-0000-0000B0280000}"/>
    <cellStyle name="Entrada 5 2 9 5" xfId="9909" xr:uid="{00000000-0005-0000-0000-0000B1280000}"/>
    <cellStyle name="Entrada 5 2 9 6" xfId="9910" xr:uid="{00000000-0005-0000-0000-0000B2280000}"/>
    <cellStyle name="Entrada 5 2_5.Weekly" xfId="9911" xr:uid="{00000000-0005-0000-0000-0000B3280000}"/>
    <cellStyle name="Entrada 5 3" xfId="9912" xr:uid="{00000000-0005-0000-0000-0000B4280000}"/>
    <cellStyle name="Entrada 5 3 2" xfId="9913" xr:uid="{00000000-0005-0000-0000-0000B5280000}"/>
    <cellStyle name="Entrada 5 3 2 2" xfId="9914" xr:uid="{00000000-0005-0000-0000-0000B6280000}"/>
    <cellStyle name="Entrada 5 3 2 3" xfId="9915" xr:uid="{00000000-0005-0000-0000-0000B7280000}"/>
    <cellStyle name="Entrada 5 3 3" xfId="9916" xr:uid="{00000000-0005-0000-0000-0000B8280000}"/>
    <cellStyle name="Entrada 5 3 3 2" xfId="9917" xr:uid="{00000000-0005-0000-0000-0000B9280000}"/>
    <cellStyle name="Entrada 5 3 3 3" xfId="9918" xr:uid="{00000000-0005-0000-0000-0000BA280000}"/>
    <cellStyle name="Entrada 5 3 4" xfId="9919" xr:uid="{00000000-0005-0000-0000-0000BB280000}"/>
    <cellStyle name="Entrada 5 3 5" xfId="9920" xr:uid="{00000000-0005-0000-0000-0000BC280000}"/>
    <cellStyle name="Entrada 5 3 6" xfId="9921" xr:uid="{00000000-0005-0000-0000-0000BD280000}"/>
    <cellStyle name="Entrada 5 4" xfId="9922" xr:uid="{00000000-0005-0000-0000-0000BE280000}"/>
    <cellStyle name="Entrada 5 4 2" xfId="9923" xr:uid="{00000000-0005-0000-0000-0000BF280000}"/>
    <cellStyle name="Entrada 5 4 2 2" xfId="9924" xr:uid="{00000000-0005-0000-0000-0000C0280000}"/>
    <cellStyle name="Entrada 5 4 2 3" xfId="9925" xr:uid="{00000000-0005-0000-0000-0000C1280000}"/>
    <cellStyle name="Entrada 5 4 3" xfId="9926" xr:uid="{00000000-0005-0000-0000-0000C2280000}"/>
    <cellStyle name="Entrada 5 4 3 2" xfId="9927" xr:uid="{00000000-0005-0000-0000-0000C3280000}"/>
    <cellStyle name="Entrada 5 4 3 3" xfId="9928" xr:uid="{00000000-0005-0000-0000-0000C4280000}"/>
    <cellStyle name="Entrada 5 4 4" xfId="9929" xr:uid="{00000000-0005-0000-0000-0000C5280000}"/>
    <cellStyle name="Entrada 5 4 5" xfId="9930" xr:uid="{00000000-0005-0000-0000-0000C6280000}"/>
    <cellStyle name="Entrada 5 4 6" xfId="9931" xr:uid="{00000000-0005-0000-0000-0000C7280000}"/>
    <cellStyle name="Entrada 5 5" xfId="9932" xr:uid="{00000000-0005-0000-0000-0000C8280000}"/>
    <cellStyle name="Entrada 5 5 2" xfId="9933" xr:uid="{00000000-0005-0000-0000-0000C9280000}"/>
    <cellStyle name="Entrada 5 5 2 2" xfId="9934" xr:uid="{00000000-0005-0000-0000-0000CA280000}"/>
    <cellStyle name="Entrada 5 5 2 3" xfId="9935" xr:uid="{00000000-0005-0000-0000-0000CB280000}"/>
    <cellStyle name="Entrada 5 5 3" xfId="9936" xr:uid="{00000000-0005-0000-0000-0000CC280000}"/>
    <cellStyle name="Entrada 5 5 3 2" xfId="9937" xr:uid="{00000000-0005-0000-0000-0000CD280000}"/>
    <cellStyle name="Entrada 5 5 3 3" xfId="9938" xr:uid="{00000000-0005-0000-0000-0000CE280000}"/>
    <cellStyle name="Entrada 5 5 4" xfId="9939" xr:uid="{00000000-0005-0000-0000-0000CF280000}"/>
    <cellStyle name="Entrada 5 5 5" xfId="9940" xr:uid="{00000000-0005-0000-0000-0000D0280000}"/>
    <cellStyle name="Entrada 5 5 6" xfId="9941" xr:uid="{00000000-0005-0000-0000-0000D1280000}"/>
    <cellStyle name="Entrada 5 6" xfId="9942" xr:uid="{00000000-0005-0000-0000-0000D2280000}"/>
    <cellStyle name="Entrada 5 6 2" xfId="9943" xr:uid="{00000000-0005-0000-0000-0000D3280000}"/>
    <cellStyle name="Entrada 5 6 2 2" xfId="9944" xr:uid="{00000000-0005-0000-0000-0000D4280000}"/>
    <cellStyle name="Entrada 5 6 2 3" xfId="9945" xr:uid="{00000000-0005-0000-0000-0000D5280000}"/>
    <cellStyle name="Entrada 5 6 3" xfId="9946" xr:uid="{00000000-0005-0000-0000-0000D6280000}"/>
    <cellStyle name="Entrada 5 6 3 2" xfId="9947" xr:uid="{00000000-0005-0000-0000-0000D7280000}"/>
    <cellStyle name="Entrada 5 6 3 3" xfId="9948" xr:uid="{00000000-0005-0000-0000-0000D8280000}"/>
    <cellStyle name="Entrada 5 6 4" xfId="9949" xr:uid="{00000000-0005-0000-0000-0000D9280000}"/>
    <cellStyle name="Entrada 5 6 5" xfId="9950" xr:uid="{00000000-0005-0000-0000-0000DA280000}"/>
    <cellStyle name="Entrada 5 6 6" xfId="9951" xr:uid="{00000000-0005-0000-0000-0000DB280000}"/>
    <cellStyle name="Entrada 5 7" xfId="9952" xr:uid="{00000000-0005-0000-0000-0000DC280000}"/>
    <cellStyle name="Entrada 5 7 2" xfId="9953" xr:uid="{00000000-0005-0000-0000-0000DD280000}"/>
    <cellStyle name="Entrada 5 7 2 2" xfId="9954" xr:uid="{00000000-0005-0000-0000-0000DE280000}"/>
    <cellStyle name="Entrada 5 7 2 3" xfId="9955" xr:uid="{00000000-0005-0000-0000-0000DF280000}"/>
    <cellStyle name="Entrada 5 7 3" xfId="9956" xr:uid="{00000000-0005-0000-0000-0000E0280000}"/>
    <cellStyle name="Entrada 5 7 3 2" xfId="9957" xr:uid="{00000000-0005-0000-0000-0000E1280000}"/>
    <cellStyle name="Entrada 5 7 3 3" xfId="9958" xr:uid="{00000000-0005-0000-0000-0000E2280000}"/>
    <cellStyle name="Entrada 5 7 4" xfId="9959" xr:uid="{00000000-0005-0000-0000-0000E3280000}"/>
    <cellStyle name="Entrada 5 7 5" xfId="9960" xr:uid="{00000000-0005-0000-0000-0000E4280000}"/>
    <cellStyle name="Entrada 5 7 6" xfId="9961" xr:uid="{00000000-0005-0000-0000-0000E5280000}"/>
    <cellStyle name="Entrada 5 8" xfId="9962" xr:uid="{00000000-0005-0000-0000-0000E6280000}"/>
    <cellStyle name="Entrada 5 8 2" xfId="9963" xr:uid="{00000000-0005-0000-0000-0000E7280000}"/>
    <cellStyle name="Entrada 5 8 2 2" xfId="9964" xr:uid="{00000000-0005-0000-0000-0000E8280000}"/>
    <cellStyle name="Entrada 5 8 2 3" xfId="9965" xr:uid="{00000000-0005-0000-0000-0000E9280000}"/>
    <cellStyle name="Entrada 5 8 3" xfId="9966" xr:uid="{00000000-0005-0000-0000-0000EA280000}"/>
    <cellStyle name="Entrada 5 8 3 2" xfId="9967" xr:uid="{00000000-0005-0000-0000-0000EB280000}"/>
    <cellStyle name="Entrada 5 8 3 3" xfId="9968" xr:uid="{00000000-0005-0000-0000-0000EC280000}"/>
    <cellStyle name="Entrada 5 8 4" xfId="9969" xr:uid="{00000000-0005-0000-0000-0000ED280000}"/>
    <cellStyle name="Entrada 5 8 5" xfId="9970" xr:uid="{00000000-0005-0000-0000-0000EE280000}"/>
    <cellStyle name="Entrada 5 8 6" xfId="9971" xr:uid="{00000000-0005-0000-0000-0000EF280000}"/>
    <cellStyle name="Entrada 5 9" xfId="9972" xr:uid="{00000000-0005-0000-0000-0000F0280000}"/>
    <cellStyle name="Entrada 5 9 2" xfId="9973" xr:uid="{00000000-0005-0000-0000-0000F1280000}"/>
    <cellStyle name="Entrada 5 9 2 2" xfId="9974" xr:uid="{00000000-0005-0000-0000-0000F2280000}"/>
    <cellStyle name="Entrada 5 9 2 3" xfId="9975" xr:uid="{00000000-0005-0000-0000-0000F3280000}"/>
    <cellStyle name="Entrada 5 9 3" xfId="9976" xr:uid="{00000000-0005-0000-0000-0000F4280000}"/>
    <cellStyle name="Entrada 5 9 3 2" xfId="9977" xr:uid="{00000000-0005-0000-0000-0000F5280000}"/>
    <cellStyle name="Entrada 5 9 3 3" xfId="9978" xr:uid="{00000000-0005-0000-0000-0000F6280000}"/>
    <cellStyle name="Entrada 5 9 4" xfId="9979" xr:uid="{00000000-0005-0000-0000-0000F7280000}"/>
    <cellStyle name="Entrada 5 9 5" xfId="9980" xr:uid="{00000000-0005-0000-0000-0000F8280000}"/>
    <cellStyle name="Entrada 5 9 6" xfId="9981" xr:uid="{00000000-0005-0000-0000-0000F9280000}"/>
    <cellStyle name="Entrada 5_5.Weekly" xfId="9982" xr:uid="{00000000-0005-0000-0000-0000FA280000}"/>
    <cellStyle name="Entrada 6" xfId="9983" xr:uid="{00000000-0005-0000-0000-0000FB280000}"/>
    <cellStyle name="Entrada 6 10" xfId="9984" xr:uid="{00000000-0005-0000-0000-0000FC280000}"/>
    <cellStyle name="Entrada 6 10 2" xfId="9985" xr:uid="{00000000-0005-0000-0000-0000FD280000}"/>
    <cellStyle name="Entrada 6 10 2 2" xfId="9986" xr:uid="{00000000-0005-0000-0000-0000FE280000}"/>
    <cellStyle name="Entrada 6 10 2 3" xfId="9987" xr:uid="{00000000-0005-0000-0000-0000FF280000}"/>
    <cellStyle name="Entrada 6 10 3" xfId="9988" xr:uid="{00000000-0005-0000-0000-000000290000}"/>
    <cellStyle name="Entrada 6 10 3 2" xfId="9989" xr:uid="{00000000-0005-0000-0000-000001290000}"/>
    <cellStyle name="Entrada 6 10 3 3" xfId="9990" xr:uid="{00000000-0005-0000-0000-000002290000}"/>
    <cellStyle name="Entrada 6 10 4" xfId="9991" xr:uid="{00000000-0005-0000-0000-000003290000}"/>
    <cellStyle name="Entrada 6 10 5" xfId="9992" xr:uid="{00000000-0005-0000-0000-000004290000}"/>
    <cellStyle name="Entrada 6 10 6" xfId="9993" xr:uid="{00000000-0005-0000-0000-000005290000}"/>
    <cellStyle name="Entrada 6 11" xfId="9994" xr:uid="{00000000-0005-0000-0000-000006290000}"/>
    <cellStyle name="Entrada 6 11 2" xfId="9995" xr:uid="{00000000-0005-0000-0000-000007290000}"/>
    <cellStyle name="Entrada 6 11 2 2" xfId="9996" xr:uid="{00000000-0005-0000-0000-000008290000}"/>
    <cellStyle name="Entrada 6 11 2 3" xfId="9997" xr:uid="{00000000-0005-0000-0000-000009290000}"/>
    <cellStyle name="Entrada 6 11 3" xfId="9998" xr:uid="{00000000-0005-0000-0000-00000A290000}"/>
    <cellStyle name="Entrada 6 11 3 2" xfId="9999" xr:uid="{00000000-0005-0000-0000-00000B290000}"/>
    <cellStyle name="Entrada 6 11 3 3" xfId="10000" xr:uid="{00000000-0005-0000-0000-00000C290000}"/>
    <cellStyle name="Entrada 6 11 4" xfId="10001" xr:uid="{00000000-0005-0000-0000-00000D290000}"/>
    <cellStyle name="Entrada 6 11 5" xfId="10002" xr:uid="{00000000-0005-0000-0000-00000E290000}"/>
    <cellStyle name="Entrada 6 11 6" xfId="10003" xr:uid="{00000000-0005-0000-0000-00000F290000}"/>
    <cellStyle name="Entrada 6 12" xfId="10004" xr:uid="{00000000-0005-0000-0000-000010290000}"/>
    <cellStyle name="Entrada 6 12 2" xfId="10005" xr:uid="{00000000-0005-0000-0000-000011290000}"/>
    <cellStyle name="Entrada 6 12 3" xfId="10006" xr:uid="{00000000-0005-0000-0000-000012290000}"/>
    <cellStyle name="Entrada 6 13" xfId="10007" xr:uid="{00000000-0005-0000-0000-000013290000}"/>
    <cellStyle name="Entrada 6 13 2" xfId="10008" xr:uid="{00000000-0005-0000-0000-000014290000}"/>
    <cellStyle name="Entrada 6 13 3" xfId="10009" xr:uid="{00000000-0005-0000-0000-000015290000}"/>
    <cellStyle name="Entrada 6 14" xfId="10010" xr:uid="{00000000-0005-0000-0000-000016290000}"/>
    <cellStyle name="Entrada 6 15" xfId="10011" xr:uid="{00000000-0005-0000-0000-000017290000}"/>
    <cellStyle name="Entrada 6 16" xfId="10012" xr:uid="{00000000-0005-0000-0000-000018290000}"/>
    <cellStyle name="Entrada 6 17" xfId="10013" xr:uid="{00000000-0005-0000-0000-000019290000}"/>
    <cellStyle name="Entrada 6 2" xfId="10014" xr:uid="{00000000-0005-0000-0000-00001A290000}"/>
    <cellStyle name="Entrada 6 2 10" xfId="10015" xr:uid="{00000000-0005-0000-0000-00001B290000}"/>
    <cellStyle name="Entrada 6 2 10 2" xfId="10016" xr:uid="{00000000-0005-0000-0000-00001C290000}"/>
    <cellStyle name="Entrada 6 2 10 2 2" xfId="10017" xr:uid="{00000000-0005-0000-0000-00001D290000}"/>
    <cellStyle name="Entrada 6 2 10 2 3" xfId="10018" xr:uid="{00000000-0005-0000-0000-00001E290000}"/>
    <cellStyle name="Entrada 6 2 10 3" xfId="10019" xr:uid="{00000000-0005-0000-0000-00001F290000}"/>
    <cellStyle name="Entrada 6 2 10 3 2" xfId="10020" xr:uid="{00000000-0005-0000-0000-000020290000}"/>
    <cellStyle name="Entrada 6 2 10 3 3" xfId="10021" xr:uid="{00000000-0005-0000-0000-000021290000}"/>
    <cellStyle name="Entrada 6 2 10 4" xfId="10022" xr:uid="{00000000-0005-0000-0000-000022290000}"/>
    <cellStyle name="Entrada 6 2 10 5" xfId="10023" xr:uid="{00000000-0005-0000-0000-000023290000}"/>
    <cellStyle name="Entrada 6 2 10 6" xfId="10024" xr:uid="{00000000-0005-0000-0000-000024290000}"/>
    <cellStyle name="Entrada 6 2 11" xfId="10025" xr:uid="{00000000-0005-0000-0000-000025290000}"/>
    <cellStyle name="Entrada 6 2 11 2" xfId="10026" xr:uid="{00000000-0005-0000-0000-000026290000}"/>
    <cellStyle name="Entrada 6 2 11 3" xfId="10027" xr:uid="{00000000-0005-0000-0000-000027290000}"/>
    <cellStyle name="Entrada 6 2 12" xfId="10028" xr:uid="{00000000-0005-0000-0000-000028290000}"/>
    <cellStyle name="Entrada 6 2 12 2" xfId="10029" xr:uid="{00000000-0005-0000-0000-000029290000}"/>
    <cellStyle name="Entrada 6 2 12 3" xfId="10030" xr:uid="{00000000-0005-0000-0000-00002A290000}"/>
    <cellStyle name="Entrada 6 2 13" xfId="10031" xr:uid="{00000000-0005-0000-0000-00002B290000}"/>
    <cellStyle name="Entrada 6 2 14" xfId="10032" xr:uid="{00000000-0005-0000-0000-00002C290000}"/>
    <cellStyle name="Entrada 6 2 15" xfId="10033" xr:uid="{00000000-0005-0000-0000-00002D290000}"/>
    <cellStyle name="Entrada 6 2 2" xfId="10034" xr:uid="{00000000-0005-0000-0000-00002E290000}"/>
    <cellStyle name="Entrada 6 2 2 2" xfId="10035" xr:uid="{00000000-0005-0000-0000-00002F290000}"/>
    <cellStyle name="Entrada 6 2 2 2 2" xfId="10036" xr:uid="{00000000-0005-0000-0000-000030290000}"/>
    <cellStyle name="Entrada 6 2 2 2 3" xfId="10037" xr:uid="{00000000-0005-0000-0000-000031290000}"/>
    <cellStyle name="Entrada 6 2 2 3" xfId="10038" xr:uid="{00000000-0005-0000-0000-000032290000}"/>
    <cellStyle name="Entrada 6 2 2 3 2" xfId="10039" xr:uid="{00000000-0005-0000-0000-000033290000}"/>
    <cellStyle name="Entrada 6 2 2 3 3" xfId="10040" xr:uid="{00000000-0005-0000-0000-000034290000}"/>
    <cellStyle name="Entrada 6 2 2 4" xfId="10041" xr:uid="{00000000-0005-0000-0000-000035290000}"/>
    <cellStyle name="Entrada 6 2 2 5" xfId="10042" xr:uid="{00000000-0005-0000-0000-000036290000}"/>
    <cellStyle name="Entrada 6 2 2 6" xfId="10043" xr:uid="{00000000-0005-0000-0000-000037290000}"/>
    <cellStyle name="Entrada 6 2 3" xfId="10044" xr:uid="{00000000-0005-0000-0000-000038290000}"/>
    <cellStyle name="Entrada 6 2 3 2" xfId="10045" xr:uid="{00000000-0005-0000-0000-000039290000}"/>
    <cellStyle name="Entrada 6 2 3 2 2" xfId="10046" xr:uid="{00000000-0005-0000-0000-00003A290000}"/>
    <cellStyle name="Entrada 6 2 3 2 3" xfId="10047" xr:uid="{00000000-0005-0000-0000-00003B290000}"/>
    <cellStyle name="Entrada 6 2 3 3" xfId="10048" xr:uid="{00000000-0005-0000-0000-00003C290000}"/>
    <cellStyle name="Entrada 6 2 3 3 2" xfId="10049" xr:uid="{00000000-0005-0000-0000-00003D290000}"/>
    <cellStyle name="Entrada 6 2 3 3 3" xfId="10050" xr:uid="{00000000-0005-0000-0000-00003E290000}"/>
    <cellStyle name="Entrada 6 2 3 4" xfId="10051" xr:uid="{00000000-0005-0000-0000-00003F290000}"/>
    <cellStyle name="Entrada 6 2 3 5" xfId="10052" xr:uid="{00000000-0005-0000-0000-000040290000}"/>
    <cellStyle name="Entrada 6 2 3 6" xfId="10053" xr:uid="{00000000-0005-0000-0000-000041290000}"/>
    <cellStyle name="Entrada 6 2 4" xfId="10054" xr:uid="{00000000-0005-0000-0000-000042290000}"/>
    <cellStyle name="Entrada 6 2 4 2" xfId="10055" xr:uid="{00000000-0005-0000-0000-000043290000}"/>
    <cellStyle name="Entrada 6 2 4 2 2" xfId="10056" xr:uid="{00000000-0005-0000-0000-000044290000}"/>
    <cellStyle name="Entrada 6 2 4 2 3" xfId="10057" xr:uid="{00000000-0005-0000-0000-000045290000}"/>
    <cellStyle name="Entrada 6 2 4 3" xfId="10058" xr:uid="{00000000-0005-0000-0000-000046290000}"/>
    <cellStyle name="Entrada 6 2 4 3 2" xfId="10059" xr:uid="{00000000-0005-0000-0000-000047290000}"/>
    <cellStyle name="Entrada 6 2 4 3 3" xfId="10060" xr:uid="{00000000-0005-0000-0000-000048290000}"/>
    <cellStyle name="Entrada 6 2 4 4" xfId="10061" xr:uid="{00000000-0005-0000-0000-000049290000}"/>
    <cellStyle name="Entrada 6 2 4 5" xfId="10062" xr:uid="{00000000-0005-0000-0000-00004A290000}"/>
    <cellStyle name="Entrada 6 2 4 6" xfId="10063" xr:uid="{00000000-0005-0000-0000-00004B290000}"/>
    <cellStyle name="Entrada 6 2 5" xfId="10064" xr:uid="{00000000-0005-0000-0000-00004C290000}"/>
    <cellStyle name="Entrada 6 2 5 2" xfId="10065" xr:uid="{00000000-0005-0000-0000-00004D290000}"/>
    <cellStyle name="Entrada 6 2 5 2 2" xfId="10066" xr:uid="{00000000-0005-0000-0000-00004E290000}"/>
    <cellStyle name="Entrada 6 2 5 2 3" xfId="10067" xr:uid="{00000000-0005-0000-0000-00004F290000}"/>
    <cellStyle name="Entrada 6 2 5 3" xfId="10068" xr:uid="{00000000-0005-0000-0000-000050290000}"/>
    <cellStyle name="Entrada 6 2 5 3 2" xfId="10069" xr:uid="{00000000-0005-0000-0000-000051290000}"/>
    <cellStyle name="Entrada 6 2 5 3 3" xfId="10070" xr:uid="{00000000-0005-0000-0000-000052290000}"/>
    <cellStyle name="Entrada 6 2 5 4" xfId="10071" xr:uid="{00000000-0005-0000-0000-000053290000}"/>
    <cellStyle name="Entrada 6 2 5 5" xfId="10072" xr:uid="{00000000-0005-0000-0000-000054290000}"/>
    <cellStyle name="Entrada 6 2 5 6" xfId="10073" xr:uid="{00000000-0005-0000-0000-000055290000}"/>
    <cellStyle name="Entrada 6 2 6" xfId="10074" xr:uid="{00000000-0005-0000-0000-000056290000}"/>
    <cellStyle name="Entrada 6 2 6 2" xfId="10075" xr:uid="{00000000-0005-0000-0000-000057290000}"/>
    <cellStyle name="Entrada 6 2 6 2 2" xfId="10076" xr:uid="{00000000-0005-0000-0000-000058290000}"/>
    <cellStyle name="Entrada 6 2 6 2 3" xfId="10077" xr:uid="{00000000-0005-0000-0000-000059290000}"/>
    <cellStyle name="Entrada 6 2 6 3" xfId="10078" xr:uid="{00000000-0005-0000-0000-00005A290000}"/>
    <cellStyle name="Entrada 6 2 6 3 2" xfId="10079" xr:uid="{00000000-0005-0000-0000-00005B290000}"/>
    <cellStyle name="Entrada 6 2 6 3 3" xfId="10080" xr:uid="{00000000-0005-0000-0000-00005C290000}"/>
    <cellStyle name="Entrada 6 2 6 4" xfId="10081" xr:uid="{00000000-0005-0000-0000-00005D290000}"/>
    <cellStyle name="Entrada 6 2 6 5" xfId="10082" xr:uid="{00000000-0005-0000-0000-00005E290000}"/>
    <cellStyle name="Entrada 6 2 6 6" xfId="10083" xr:uid="{00000000-0005-0000-0000-00005F290000}"/>
    <cellStyle name="Entrada 6 2 7" xfId="10084" xr:uid="{00000000-0005-0000-0000-000060290000}"/>
    <cellStyle name="Entrada 6 2 7 2" xfId="10085" xr:uid="{00000000-0005-0000-0000-000061290000}"/>
    <cellStyle name="Entrada 6 2 7 2 2" xfId="10086" xr:uid="{00000000-0005-0000-0000-000062290000}"/>
    <cellStyle name="Entrada 6 2 7 2 3" xfId="10087" xr:uid="{00000000-0005-0000-0000-000063290000}"/>
    <cellStyle name="Entrada 6 2 7 3" xfId="10088" xr:uid="{00000000-0005-0000-0000-000064290000}"/>
    <cellStyle name="Entrada 6 2 7 3 2" xfId="10089" xr:uid="{00000000-0005-0000-0000-000065290000}"/>
    <cellStyle name="Entrada 6 2 7 3 3" xfId="10090" xr:uid="{00000000-0005-0000-0000-000066290000}"/>
    <cellStyle name="Entrada 6 2 7 4" xfId="10091" xr:uid="{00000000-0005-0000-0000-000067290000}"/>
    <cellStyle name="Entrada 6 2 7 5" xfId="10092" xr:uid="{00000000-0005-0000-0000-000068290000}"/>
    <cellStyle name="Entrada 6 2 7 6" xfId="10093" xr:uid="{00000000-0005-0000-0000-000069290000}"/>
    <cellStyle name="Entrada 6 2 8" xfId="10094" xr:uid="{00000000-0005-0000-0000-00006A290000}"/>
    <cellStyle name="Entrada 6 2 8 2" xfId="10095" xr:uid="{00000000-0005-0000-0000-00006B290000}"/>
    <cellStyle name="Entrada 6 2 8 2 2" xfId="10096" xr:uid="{00000000-0005-0000-0000-00006C290000}"/>
    <cellStyle name="Entrada 6 2 8 2 3" xfId="10097" xr:uid="{00000000-0005-0000-0000-00006D290000}"/>
    <cellStyle name="Entrada 6 2 8 3" xfId="10098" xr:uid="{00000000-0005-0000-0000-00006E290000}"/>
    <cellStyle name="Entrada 6 2 8 3 2" xfId="10099" xr:uid="{00000000-0005-0000-0000-00006F290000}"/>
    <cellStyle name="Entrada 6 2 8 3 3" xfId="10100" xr:uid="{00000000-0005-0000-0000-000070290000}"/>
    <cellStyle name="Entrada 6 2 8 4" xfId="10101" xr:uid="{00000000-0005-0000-0000-000071290000}"/>
    <cellStyle name="Entrada 6 2 8 5" xfId="10102" xr:uid="{00000000-0005-0000-0000-000072290000}"/>
    <cellStyle name="Entrada 6 2 8 6" xfId="10103" xr:uid="{00000000-0005-0000-0000-000073290000}"/>
    <cellStyle name="Entrada 6 2 9" xfId="10104" xr:uid="{00000000-0005-0000-0000-000074290000}"/>
    <cellStyle name="Entrada 6 2 9 2" xfId="10105" xr:uid="{00000000-0005-0000-0000-000075290000}"/>
    <cellStyle name="Entrada 6 2 9 2 2" xfId="10106" xr:uid="{00000000-0005-0000-0000-000076290000}"/>
    <cellStyle name="Entrada 6 2 9 2 3" xfId="10107" xr:uid="{00000000-0005-0000-0000-000077290000}"/>
    <cellStyle name="Entrada 6 2 9 3" xfId="10108" xr:uid="{00000000-0005-0000-0000-000078290000}"/>
    <cellStyle name="Entrada 6 2 9 3 2" xfId="10109" xr:uid="{00000000-0005-0000-0000-000079290000}"/>
    <cellStyle name="Entrada 6 2 9 3 3" xfId="10110" xr:uid="{00000000-0005-0000-0000-00007A290000}"/>
    <cellStyle name="Entrada 6 2 9 4" xfId="10111" xr:uid="{00000000-0005-0000-0000-00007B290000}"/>
    <cellStyle name="Entrada 6 2 9 5" xfId="10112" xr:uid="{00000000-0005-0000-0000-00007C290000}"/>
    <cellStyle name="Entrada 6 2 9 6" xfId="10113" xr:uid="{00000000-0005-0000-0000-00007D290000}"/>
    <cellStyle name="Entrada 6 2_5.Weekly" xfId="10114" xr:uid="{00000000-0005-0000-0000-00007E290000}"/>
    <cellStyle name="Entrada 6 3" xfId="10115" xr:uid="{00000000-0005-0000-0000-00007F290000}"/>
    <cellStyle name="Entrada 6 3 2" xfId="10116" xr:uid="{00000000-0005-0000-0000-000080290000}"/>
    <cellStyle name="Entrada 6 3 2 2" xfId="10117" xr:uid="{00000000-0005-0000-0000-000081290000}"/>
    <cellStyle name="Entrada 6 3 2 3" xfId="10118" xr:uid="{00000000-0005-0000-0000-000082290000}"/>
    <cellStyle name="Entrada 6 3 3" xfId="10119" xr:uid="{00000000-0005-0000-0000-000083290000}"/>
    <cellStyle name="Entrada 6 3 3 2" xfId="10120" xr:uid="{00000000-0005-0000-0000-000084290000}"/>
    <cellStyle name="Entrada 6 3 3 3" xfId="10121" xr:uid="{00000000-0005-0000-0000-000085290000}"/>
    <cellStyle name="Entrada 6 3 4" xfId="10122" xr:uid="{00000000-0005-0000-0000-000086290000}"/>
    <cellStyle name="Entrada 6 3 5" xfId="10123" xr:uid="{00000000-0005-0000-0000-000087290000}"/>
    <cellStyle name="Entrada 6 3 6" xfId="10124" xr:uid="{00000000-0005-0000-0000-000088290000}"/>
    <cellStyle name="Entrada 6 4" xfId="10125" xr:uid="{00000000-0005-0000-0000-000089290000}"/>
    <cellStyle name="Entrada 6 4 2" xfId="10126" xr:uid="{00000000-0005-0000-0000-00008A290000}"/>
    <cellStyle name="Entrada 6 4 2 2" xfId="10127" xr:uid="{00000000-0005-0000-0000-00008B290000}"/>
    <cellStyle name="Entrada 6 4 2 3" xfId="10128" xr:uid="{00000000-0005-0000-0000-00008C290000}"/>
    <cellStyle name="Entrada 6 4 3" xfId="10129" xr:uid="{00000000-0005-0000-0000-00008D290000}"/>
    <cellStyle name="Entrada 6 4 3 2" xfId="10130" xr:uid="{00000000-0005-0000-0000-00008E290000}"/>
    <cellStyle name="Entrada 6 4 3 3" xfId="10131" xr:uid="{00000000-0005-0000-0000-00008F290000}"/>
    <cellStyle name="Entrada 6 4 4" xfId="10132" xr:uid="{00000000-0005-0000-0000-000090290000}"/>
    <cellStyle name="Entrada 6 4 5" xfId="10133" xr:uid="{00000000-0005-0000-0000-000091290000}"/>
    <cellStyle name="Entrada 6 4 6" xfId="10134" xr:uid="{00000000-0005-0000-0000-000092290000}"/>
    <cellStyle name="Entrada 6 5" xfId="10135" xr:uid="{00000000-0005-0000-0000-000093290000}"/>
    <cellStyle name="Entrada 6 5 2" xfId="10136" xr:uid="{00000000-0005-0000-0000-000094290000}"/>
    <cellStyle name="Entrada 6 5 2 2" xfId="10137" xr:uid="{00000000-0005-0000-0000-000095290000}"/>
    <cellStyle name="Entrada 6 5 2 3" xfId="10138" xr:uid="{00000000-0005-0000-0000-000096290000}"/>
    <cellStyle name="Entrada 6 5 3" xfId="10139" xr:uid="{00000000-0005-0000-0000-000097290000}"/>
    <cellStyle name="Entrada 6 5 3 2" xfId="10140" xr:uid="{00000000-0005-0000-0000-000098290000}"/>
    <cellStyle name="Entrada 6 5 3 3" xfId="10141" xr:uid="{00000000-0005-0000-0000-000099290000}"/>
    <cellStyle name="Entrada 6 5 4" xfId="10142" xr:uid="{00000000-0005-0000-0000-00009A290000}"/>
    <cellStyle name="Entrada 6 5 5" xfId="10143" xr:uid="{00000000-0005-0000-0000-00009B290000}"/>
    <cellStyle name="Entrada 6 5 6" xfId="10144" xr:uid="{00000000-0005-0000-0000-00009C290000}"/>
    <cellStyle name="Entrada 6 6" xfId="10145" xr:uid="{00000000-0005-0000-0000-00009D290000}"/>
    <cellStyle name="Entrada 6 6 2" xfId="10146" xr:uid="{00000000-0005-0000-0000-00009E290000}"/>
    <cellStyle name="Entrada 6 6 2 2" xfId="10147" xr:uid="{00000000-0005-0000-0000-00009F290000}"/>
    <cellStyle name="Entrada 6 6 2 3" xfId="10148" xr:uid="{00000000-0005-0000-0000-0000A0290000}"/>
    <cellStyle name="Entrada 6 6 3" xfId="10149" xr:uid="{00000000-0005-0000-0000-0000A1290000}"/>
    <cellStyle name="Entrada 6 6 3 2" xfId="10150" xr:uid="{00000000-0005-0000-0000-0000A2290000}"/>
    <cellStyle name="Entrada 6 6 3 3" xfId="10151" xr:uid="{00000000-0005-0000-0000-0000A3290000}"/>
    <cellStyle name="Entrada 6 6 4" xfId="10152" xr:uid="{00000000-0005-0000-0000-0000A4290000}"/>
    <cellStyle name="Entrada 6 6 5" xfId="10153" xr:uid="{00000000-0005-0000-0000-0000A5290000}"/>
    <cellStyle name="Entrada 6 6 6" xfId="10154" xr:uid="{00000000-0005-0000-0000-0000A6290000}"/>
    <cellStyle name="Entrada 6 7" xfId="10155" xr:uid="{00000000-0005-0000-0000-0000A7290000}"/>
    <cellStyle name="Entrada 6 7 2" xfId="10156" xr:uid="{00000000-0005-0000-0000-0000A8290000}"/>
    <cellStyle name="Entrada 6 7 2 2" xfId="10157" xr:uid="{00000000-0005-0000-0000-0000A9290000}"/>
    <cellStyle name="Entrada 6 7 2 3" xfId="10158" xr:uid="{00000000-0005-0000-0000-0000AA290000}"/>
    <cellStyle name="Entrada 6 7 3" xfId="10159" xr:uid="{00000000-0005-0000-0000-0000AB290000}"/>
    <cellStyle name="Entrada 6 7 3 2" xfId="10160" xr:uid="{00000000-0005-0000-0000-0000AC290000}"/>
    <cellStyle name="Entrada 6 7 3 3" xfId="10161" xr:uid="{00000000-0005-0000-0000-0000AD290000}"/>
    <cellStyle name="Entrada 6 7 4" xfId="10162" xr:uid="{00000000-0005-0000-0000-0000AE290000}"/>
    <cellStyle name="Entrada 6 7 5" xfId="10163" xr:uid="{00000000-0005-0000-0000-0000AF290000}"/>
    <cellStyle name="Entrada 6 7 6" xfId="10164" xr:uid="{00000000-0005-0000-0000-0000B0290000}"/>
    <cellStyle name="Entrada 6 8" xfId="10165" xr:uid="{00000000-0005-0000-0000-0000B1290000}"/>
    <cellStyle name="Entrada 6 8 2" xfId="10166" xr:uid="{00000000-0005-0000-0000-0000B2290000}"/>
    <cellStyle name="Entrada 6 8 2 2" xfId="10167" xr:uid="{00000000-0005-0000-0000-0000B3290000}"/>
    <cellStyle name="Entrada 6 8 2 3" xfId="10168" xr:uid="{00000000-0005-0000-0000-0000B4290000}"/>
    <cellStyle name="Entrada 6 8 3" xfId="10169" xr:uid="{00000000-0005-0000-0000-0000B5290000}"/>
    <cellStyle name="Entrada 6 8 3 2" xfId="10170" xr:uid="{00000000-0005-0000-0000-0000B6290000}"/>
    <cellStyle name="Entrada 6 8 3 3" xfId="10171" xr:uid="{00000000-0005-0000-0000-0000B7290000}"/>
    <cellStyle name="Entrada 6 8 4" xfId="10172" xr:uid="{00000000-0005-0000-0000-0000B8290000}"/>
    <cellStyle name="Entrada 6 8 5" xfId="10173" xr:uid="{00000000-0005-0000-0000-0000B9290000}"/>
    <cellStyle name="Entrada 6 8 6" xfId="10174" xr:uid="{00000000-0005-0000-0000-0000BA290000}"/>
    <cellStyle name="Entrada 6 9" xfId="10175" xr:uid="{00000000-0005-0000-0000-0000BB290000}"/>
    <cellStyle name="Entrada 6 9 2" xfId="10176" xr:uid="{00000000-0005-0000-0000-0000BC290000}"/>
    <cellStyle name="Entrada 6 9 2 2" xfId="10177" xr:uid="{00000000-0005-0000-0000-0000BD290000}"/>
    <cellStyle name="Entrada 6 9 2 3" xfId="10178" xr:uid="{00000000-0005-0000-0000-0000BE290000}"/>
    <cellStyle name="Entrada 6 9 3" xfId="10179" xr:uid="{00000000-0005-0000-0000-0000BF290000}"/>
    <cellStyle name="Entrada 6 9 3 2" xfId="10180" xr:uid="{00000000-0005-0000-0000-0000C0290000}"/>
    <cellStyle name="Entrada 6 9 3 3" xfId="10181" xr:uid="{00000000-0005-0000-0000-0000C1290000}"/>
    <cellStyle name="Entrada 6 9 4" xfId="10182" xr:uid="{00000000-0005-0000-0000-0000C2290000}"/>
    <cellStyle name="Entrada 6 9 5" xfId="10183" xr:uid="{00000000-0005-0000-0000-0000C3290000}"/>
    <cellStyle name="Entrada 6 9 6" xfId="10184" xr:uid="{00000000-0005-0000-0000-0000C4290000}"/>
    <cellStyle name="Entrada 6_5.Weekly" xfId="10185" xr:uid="{00000000-0005-0000-0000-0000C5290000}"/>
    <cellStyle name="Entrada 7" xfId="10186" xr:uid="{00000000-0005-0000-0000-0000C6290000}"/>
    <cellStyle name="Entrada 7 10" xfId="10187" xr:uid="{00000000-0005-0000-0000-0000C7290000}"/>
    <cellStyle name="Entrada 7 10 2" xfId="10188" xr:uid="{00000000-0005-0000-0000-0000C8290000}"/>
    <cellStyle name="Entrada 7 10 2 2" xfId="10189" xr:uid="{00000000-0005-0000-0000-0000C9290000}"/>
    <cellStyle name="Entrada 7 10 2 3" xfId="10190" xr:uid="{00000000-0005-0000-0000-0000CA290000}"/>
    <cellStyle name="Entrada 7 10 3" xfId="10191" xr:uid="{00000000-0005-0000-0000-0000CB290000}"/>
    <cellStyle name="Entrada 7 10 3 2" xfId="10192" xr:uid="{00000000-0005-0000-0000-0000CC290000}"/>
    <cellStyle name="Entrada 7 10 3 3" xfId="10193" xr:uid="{00000000-0005-0000-0000-0000CD290000}"/>
    <cellStyle name="Entrada 7 10 4" xfId="10194" xr:uid="{00000000-0005-0000-0000-0000CE290000}"/>
    <cellStyle name="Entrada 7 10 5" xfId="10195" xr:uid="{00000000-0005-0000-0000-0000CF290000}"/>
    <cellStyle name="Entrada 7 10 6" xfId="10196" xr:uid="{00000000-0005-0000-0000-0000D0290000}"/>
    <cellStyle name="Entrada 7 11" xfId="10197" xr:uid="{00000000-0005-0000-0000-0000D1290000}"/>
    <cellStyle name="Entrada 7 11 2" xfId="10198" xr:uid="{00000000-0005-0000-0000-0000D2290000}"/>
    <cellStyle name="Entrada 7 11 2 2" xfId="10199" xr:uid="{00000000-0005-0000-0000-0000D3290000}"/>
    <cellStyle name="Entrada 7 11 2 3" xfId="10200" xr:uid="{00000000-0005-0000-0000-0000D4290000}"/>
    <cellStyle name="Entrada 7 11 3" xfId="10201" xr:uid="{00000000-0005-0000-0000-0000D5290000}"/>
    <cellStyle name="Entrada 7 11 3 2" xfId="10202" xr:uid="{00000000-0005-0000-0000-0000D6290000}"/>
    <cellStyle name="Entrada 7 11 3 3" xfId="10203" xr:uid="{00000000-0005-0000-0000-0000D7290000}"/>
    <cellStyle name="Entrada 7 11 4" xfId="10204" xr:uid="{00000000-0005-0000-0000-0000D8290000}"/>
    <cellStyle name="Entrada 7 11 5" xfId="10205" xr:uid="{00000000-0005-0000-0000-0000D9290000}"/>
    <cellStyle name="Entrada 7 11 6" xfId="10206" xr:uid="{00000000-0005-0000-0000-0000DA290000}"/>
    <cellStyle name="Entrada 7 12" xfId="10207" xr:uid="{00000000-0005-0000-0000-0000DB290000}"/>
    <cellStyle name="Entrada 7 12 2" xfId="10208" xr:uid="{00000000-0005-0000-0000-0000DC290000}"/>
    <cellStyle name="Entrada 7 12 3" xfId="10209" xr:uid="{00000000-0005-0000-0000-0000DD290000}"/>
    <cellStyle name="Entrada 7 13" xfId="10210" xr:uid="{00000000-0005-0000-0000-0000DE290000}"/>
    <cellStyle name="Entrada 7 13 2" xfId="10211" xr:uid="{00000000-0005-0000-0000-0000DF290000}"/>
    <cellStyle name="Entrada 7 13 3" xfId="10212" xr:uid="{00000000-0005-0000-0000-0000E0290000}"/>
    <cellStyle name="Entrada 7 14" xfId="10213" xr:uid="{00000000-0005-0000-0000-0000E1290000}"/>
    <cellStyle name="Entrada 7 15" xfId="10214" xr:uid="{00000000-0005-0000-0000-0000E2290000}"/>
    <cellStyle name="Entrada 7 16" xfId="10215" xr:uid="{00000000-0005-0000-0000-0000E3290000}"/>
    <cellStyle name="Entrada 7 17" xfId="10216" xr:uid="{00000000-0005-0000-0000-0000E4290000}"/>
    <cellStyle name="Entrada 7 2" xfId="10217" xr:uid="{00000000-0005-0000-0000-0000E5290000}"/>
    <cellStyle name="Entrada 7 2 10" xfId="10218" xr:uid="{00000000-0005-0000-0000-0000E6290000}"/>
    <cellStyle name="Entrada 7 2 10 2" xfId="10219" xr:uid="{00000000-0005-0000-0000-0000E7290000}"/>
    <cellStyle name="Entrada 7 2 10 2 2" xfId="10220" xr:uid="{00000000-0005-0000-0000-0000E8290000}"/>
    <cellStyle name="Entrada 7 2 10 2 3" xfId="10221" xr:uid="{00000000-0005-0000-0000-0000E9290000}"/>
    <cellStyle name="Entrada 7 2 10 3" xfId="10222" xr:uid="{00000000-0005-0000-0000-0000EA290000}"/>
    <cellStyle name="Entrada 7 2 10 3 2" xfId="10223" xr:uid="{00000000-0005-0000-0000-0000EB290000}"/>
    <cellStyle name="Entrada 7 2 10 3 3" xfId="10224" xr:uid="{00000000-0005-0000-0000-0000EC290000}"/>
    <cellStyle name="Entrada 7 2 10 4" xfId="10225" xr:uid="{00000000-0005-0000-0000-0000ED290000}"/>
    <cellStyle name="Entrada 7 2 10 5" xfId="10226" xr:uid="{00000000-0005-0000-0000-0000EE290000}"/>
    <cellStyle name="Entrada 7 2 10 6" xfId="10227" xr:uid="{00000000-0005-0000-0000-0000EF290000}"/>
    <cellStyle name="Entrada 7 2 11" xfId="10228" xr:uid="{00000000-0005-0000-0000-0000F0290000}"/>
    <cellStyle name="Entrada 7 2 11 2" xfId="10229" xr:uid="{00000000-0005-0000-0000-0000F1290000}"/>
    <cellStyle name="Entrada 7 2 11 3" xfId="10230" xr:uid="{00000000-0005-0000-0000-0000F2290000}"/>
    <cellStyle name="Entrada 7 2 12" xfId="10231" xr:uid="{00000000-0005-0000-0000-0000F3290000}"/>
    <cellStyle name="Entrada 7 2 12 2" xfId="10232" xr:uid="{00000000-0005-0000-0000-0000F4290000}"/>
    <cellStyle name="Entrada 7 2 12 3" xfId="10233" xr:uid="{00000000-0005-0000-0000-0000F5290000}"/>
    <cellStyle name="Entrada 7 2 13" xfId="10234" xr:uid="{00000000-0005-0000-0000-0000F6290000}"/>
    <cellStyle name="Entrada 7 2 14" xfId="10235" xr:uid="{00000000-0005-0000-0000-0000F7290000}"/>
    <cellStyle name="Entrada 7 2 15" xfId="10236" xr:uid="{00000000-0005-0000-0000-0000F8290000}"/>
    <cellStyle name="Entrada 7 2 2" xfId="10237" xr:uid="{00000000-0005-0000-0000-0000F9290000}"/>
    <cellStyle name="Entrada 7 2 2 2" xfId="10238" xr:uid="{00000000-0005-0000-0000-0000FA290000}"/>
    <cellStyle name="Entrada 7 2 2 2 2" xfId="10239" xr:uid="{00000000-0005-0000-0000-0000FB290000}"/>
    <cellStyle name="Entrada 7 2 2 2 3" xfId="10240" xr:uid="{00000000-0005-0000-0000-0000FC290000}"/>
    <cellStyle name="Entrada 7 2 2 3" xfId="10241" xr:uid="{00000000-0005-0000-0000-0000FD290000}"/>
    <cellStyle name="Entrada 7 2 2 3 2" xfId="10242" xr:uid="{00000000-0005-0000-0000-0000FE290000}"/>
    <cellStyle name="Entrada 7 2 2 3 3" xfId="10243" xr:uid="{00000000-0005-0000-0000-0000FF290000}"/>
    <cellStyle name="Entrada 7 2 2 4" xfId="10244" xr:uid="{00000000-0005-0000-0000-0000002A0000}"/>
    <cellStyle name="Entrada 7 2 2 5" xfId="10245" xr:uid="{00000000-0005-0000-0000-0000012A0000}"/>
    <cellStyle name="Entrada 7 2 2 6" xfId="10246" xr:uid="{00000000-0005-0000-0000-0000022A0000}"/>
    <cellStyle name="Entrada 7 2 3" xfId="10247" xr:uid="{00000000-0005-0000-0000-0000032A0000}"/>
    <cellStyle name="Entrada 7 2 3 2" xfId="10248" xr:uid="{00000000-0005-0000-0000-0000042A0000}"/>
    <cellStyle name="Entrada 7 2 3 2 2" xfId="10249" xr:uid="{00000000-0005-0000-0000-0000052A0000}"/>
    <cellStyle name="Entrada 7 2 3 2 3" xfId="10250" xr:uid="{00000000-0005-0000-0000-0000062A0000}"/>
    <cellStyle name="Entrada 7 2 3 3" xfId="10251" xr:uid="{00000000-0005-0000-0000-0000072A0000}"/>
    <cellStyle name="Entrada 7 2 3 3 2" xfId="10252" xr:uid="{00000000-0005-0000-0000-0000082A0000}"/>
    <cellStyle name="Entrada 7 2 3 3 3" xfId="10253" xr:uid="{00000000-0005-0000-0000-0000092A0000}"/>
    <cellStyle name="Entrada 7 2 3 4" xfId="10254" xr:uid="{00000000-0005-0000-0000-00000A2A0000}"/>
    <cellStyle name="Entrada 7 2 3 5" xfId="10255" xr:uid="{00000000-0005-0000-0000-00000B2A0000}"/>
    <cellStyle name="Entrada 7 2 3 6" xfId="10256" xr:uid="{00000000-0005-0000-0000-00000C2A0000}"/>
    <cellStyle name="Entrada 7 2 4" xfId="10257" xr:uid="{00000000-0005-0000-0000-00000D2A0000}"/>
    <cellStyle name="Entrada 7 2 4 2" xfId="10258" xr:uid="{00000000-0005-0000-0000-00000E2A0000}"/>
    <cellStyle name="Entrada 7 2 4 2 2" xfId="10259" xr:uid="{00000000-0005-0000-0000-00000F2A0000}"/>
    <cellStyle name="Entrada 7 2 4 2 3" xfId="10260" xr:uid="{00000000-0005-0000-0000-0000102A0000}"/>
    <cellStyle name="Entrada 7 2 4 3" xfId="10261" xr:uid="{00000000-0005-0000-0000-0000112A0000}"/>
    <cellStyle name="Entrada 7 2 4 3 2" xfId="10262" xr:uid="{00000000-0005-0000-0000-0000122A0000}"/>
    <cellStyle name="Entrada 7 2 4 3 3" xfId="10263" xr:uid="{00000000-0005-0000-0000-0000132A0000}"/>
    <cellStyle name="Entrada 7 2 4 4" xfId="10264" xr:uid="{00000000-0005-0000-0000-0000142A0000}"/>
    <cellStyle name="Entrada 7 2 4 5" xfId="10265" xr:uid="{00000000-0005-0000-0000-0000152A0000}"/>
    <cellStyle name="Entrada 7 2 4 6" xfId="10266" xr:uid="{00000000-0005-0000-0000-0000162A0000}"/>
    <cellStyle name="Entrada 7 2 5" xfId="10267" xr:uid="{00000000-0005-0000-0000-0000172A0000}"/>
    <cellStyle name="Entrada 7 2 5 2" xfId="10268" xr:uid="{00000000-0005-0000-0000-0000182A0000}"/>
    <cellStyle name="Entrada 7 2 5 2 2" xfId="10269" xr:uid="{00000000-0005-0000-0000-0000192A0000}"/>
    <cellStyle name="Entrada 7 2 5 2 3" xfId="10270" xr:uid="{00000000-0005-0000-0000-00001A2A0000}"/>
    <cellStyle name="Entrada 7 2 5 3" xfId="10271" xr:uid="{00000000-0005-0000-0000-00001B2A0000}"/>
    <cellStyle name="Entrada 7 2 5 3 2" xfId="10272" xr:uid="{00000000-0005-0000-0000-00001C2A0000}"/>
    <cellStyle name="Entrada 7 2 5 3 3" xfId="10273" xr:uid="{00000000-0005-0000-0000-00001D2A0000}"/>
    <cellStyle name="Entrada 7 2 5 4" xfId="10274" xr:uid="{00000000-0005-0000-0000-00001E2A0000}"/>
    <cellStyle name="Entrada 7 2 5 5" xfId="10275" xr:uid="{00000000-0005-0000-0000-00001F2A0000}"/>
    <cellStyle name="Entrada 7 2 5 6" xfId="10276" xr:uid="{00000000-0005-0000-0000-0000202A0000}"/>
    <cellStyle name="Entrada 7 2 6" xfId="10277" xr:uid="{00000000-0005-0000-0000-0000212A0000}"/>
    <cellStyle name="Entrada 7 2 6 2" xfId="10278" xr:uid="{00000000-0005-0000-0000-0000222A0000}"/>
    <cellStyle name="Entrada 7 2 6 2 2" xfId="10279" xr:uid="{00000000-0005-0000-0000-0000232A0000}"/>
    <cellStyle name="Entrada 7 2 6 2 3" xfId="10280" xr:uid="{00000000-0005-0000-0000-0000242A0000}"/>
    <cellStyle name="Entrada 7 2 6 3" xfId="10281" xr:uid="{00000000-0005-0000-0000-0000252A0000}"/>
    <cellStyle name="Entrada 7 2 6 3 2" xfId="10282" xr:uid="{00000000-0005-0000-0000-0000262A0000}"/>
    <cellStyle name="Entrada 7 2 6 3 3" xfId="10283" xr:uid="{00000000-0005-0000-0000-0000272A0000}"/>
    <cellStyle name="Entrada 7 2 6 4" xfId="10284" xr:uid="{00000000-0005-0000-0000-0000282A0000}"/>
    <cellStyle name="Entrada 7 2 6 5" xfId="10285" xr:uid="{00000000-0005-0000-0000-0000292A0000}"/>
    <cellStyle name="Entrada 7 2 6 6" xfId="10286" xr:uid="{00000000-0005-0000-0000-00002A2A0000}"/>
    <cellStyle name="Entrada 7 2 7" xfId="10287" xr:uid="{00000000-0005-0000-0000-00002B2A0000}"/>
    <cellStyle name="Entrada 7 2 7 2" xfId="10288" xr:uid="{00000000-0005-0000-0000-00002C2A0000}"/>
    <cellStyle name="Entrada 7 2 7 2 2" xfId="10289" xr:uid="{00000000-0005-0000-0000-00002D2A0000}"/>
    <cellStyle name="Entrada 7 2 7 2 3" xfId="10290" xr:uid="{00000000-0005-0000-0000-00002E2A0000}"/>
    <cellStyle name="Entrada 7 2 7 3" xfId="10291" xr:uid="{00000000-0005-0000-0000-00002F2A0000}"/>
    <cellStyle name="Entrada 7 2 7 3 2" xfId="10292" xr:uid="{00000000-0005-0000-0000-0000302A0000}"/>
    <cellStyle name="Entrada 7 2 7 3 3" xfId="10293" xr:uid="{00000000-0005-0000-0000-0000312A0000}"/>
    <cellStyle name="Entrada 7 2 7 4" xfId="10294" xr:uid="{00000000-0005-0000-0000-0000322A0000}"/>
    <cellStyle name="Entrada 7 2 7 5" xfId="10295" xr:uid="{00000000-0005-0000-0000-0000332A0000}"/>
    <cellStyle name="Entrada 7 2 7 6" xfId="10296" xr:uid="{00000000-0005-0000-0000-0000342A0000}"/>
    <cellStyle name="Entrada 7 2 8" xfId="10297" xr:uid="{00000000-0005-0000-0000-0000352A0000}"/>
    <cellStyle name="Entrada 7 2 8 2" xfId="10298" xr:uid="{00000000-0005-0000-0000-0000362A0000}"/>
    <cellStyle name="Entrada 7 2 8 2 2" xfId="10299" xr:uid="{00000000-0005-0000-0000-0000372A0000}"/>
    <cellStyle name="Entrada 7 2 8 2 3" xfId="10300" xr:uid="{00000000-0005-0000-0000-0000382A0000}"/>
    <cellStyle name="Entrada 7 2 8 3" xfId="10301" xr:uid="{00000000-0005-0000-0000-0000392A0000}"/>
    <cellStyle name="Entrada 7 2 8 3 2" xfId="10302" xr:uid="{00000000-0005-0000-0000-00003A2A0000}"/>
    <cellStyle name="Entrada 7 2 8 3 3" xfId="10303" xr:uid="{00000000-0005-0000-0000-00003B2A0000}"/>
    <cellStyle name="Entrada 7 2 8 4" xfId="10304" xr:uid="{00000000-0005-0000-0000-00003C2A0000}"/>
    <cellStyle name="Entrada 7 2 8 5" xfId="10305" xr:uid="{00000000-0005-0000-0000-00003D2A0000}"/>
    <cellStyle name="Entrada 7 2 8 6" xfId="10306" xr:uid="{00000000-0005-0000-0000-00003E2A0000}"/>
    <cellStyle name="Entrada 7 2 9" xfId="10307" xr:uid="{00000000-0005-0000-0000-00003F2A0000}"/>
    <cellStyle name="Entrada 7 2 9 2" xfId="10308" xr:uid="{00000000-0005-0000-0000-0000402A0000}"/>
    <cellStyle name="Entrada 7 2 9 2 2" xfId="10309" xr:uid="{00000000-0005-0000-0000-0000412A0000}"/>
    <cellStyle name="Entrada 7 2 9 2 3" xfId="10310" xr:uid="{00000000-0005-0000-0000-0000422A0000}"/>
    <cellStyle name="Entrada 7 2 9 3" xfId="10311" xr:uid="{00000000-0005-0000-0000-0000432A0000}"/>
    <cellStyle name="Entrada 7 2 9 3 2" xfId="10312" xr:uid="{00000000-0005-0000-0000-0000442A0000}"/>
    <cellStyle name="Entrada 7 2 9 3 3" xfId="10313" xr:uid="{00000000-0005-0000-0000-0000452A0000}"/>
    <cellStyle name="Entrada 7 2 9 4" xfId="10314" xr:uid="{00000000-0005-0000-0000-0000462A0000}"/>
    <cellStyle name="Entrada 7 2 9 5" xfId="10315" xr:uid="{00000000-0005-0000-0000-0000472A0000}"/>
    <cellStyle name="Entrada 7 2 9 6" xfId="10316" xr:uid="{00000000-0005-0000-0000-0000482A0000}"/>
    <cellStyle name="Entrada 7 2_5.Weekly" xfId="10317" xr:uid="{00000000-0005-0000-0000-0000492A0000}"/>
    <cellStyle name="Entrada 7 3" xfId="10318" xr:uid="{00000000-0005-0000-0000-00004A2A0000}"/>
    <cellStyle name="Entrada 7 3 2" xfId="10319" xr:uid="{00000000-0005-0000-0000-00004B2A0000}"/>
    <cellStyle name="Entrada 7 3 2 2" xfId="10320" xr:uid="{00000000-0005-0000-0000-00004C2A0000}"/>
    <cellStyle name="Entrada 7 3 2 3" xfId="10321" xr:uid="{00000000-0005-0000-0000-00004D2A0000}"/>
    <cellStyle name="Entrada 7 3 3" xfId="10322" xr:uid="{00000000-0005-0000-0000-00004E2A0000}"/>
    <cellStyle name="Entrada 7 3 3 2" xfId="10323" xr:uid="{00000000-0005-0000-0000-00004F2A0000}"/>
    <cellStyle name="Entrada 7 3 3 3" xfId="10324" xr:uid="{00000000-0005-0000-0000-0000502A0000}"/>
    <cellStyle name="Entrada 7 3 4" xfId="10325" xr:uid="{00000000-0005-0000-0000-0000512A0000}"/>
    <cellStyle name="Entrada 7 3 5" xfId="10326" xr:uid="{00000000-0005-0000-0000-0000522A0000}"/>
    <cellStyle name="Entrada 7 3 6" xfId="10327" xr:uid="{00000000-0005-0000-0000-0000532A0000}"/>
    <cellStyle name="Entrada 7 4" xfId="10328" xr:uid="{00000000-0005-0000-0000-0000542A0000}"/>
    <cellStyle name="Entrada 7 4 2" xfId="10329" xr:uid="{00000000-0005-0000-0000-0000552A0000}"/>
    <cellStyle name="Entrada 7 4 2 2" xfId="10330" xr:uid="{00000000-0005-0000-0000-0000562A0000}"/>
    <cellStyle name="Entrada 7 4 2 3" xfId="10331" xr:uid="{00000000-0005-0000-0000-0000572A0000}"/>
    <cellStyle name="Entrada 7 4 3" xfId="10332" xr:uid="{00000000-0005-0000-0000-0000582A0000}"/>
    <cellStyle name="Entrada 7 4 3 2" xfId="10333" xr:uid="{00000000-0005-0000-0000-0000592A0000}"/>
    <cellStyle name="Entrada 7 4 3 3" xfId="10334" xr:uid="{00000000-0005-0000-0000-00005A2A0000}"/>
    <cellStyle name="Entrada 7 4 4" xfId="10335" xr:uid="{00000000-0005-0000-0000-00005B2A0000}"/>
    <cellStyle name="Entrada 7 4 5" xfId="10336" xr:uid="{00000000-0005-0000-0000-00005C2A0000}"/>
    <cellStyle name="Entrada 7 4 6" xfId="10337" xr:uid="{00000000-0005-0000-0000-00005D2A0000}"/>
    <cellStyle name="Entrada 7 5" xfId="10338" xr:uid="{00000000-0005-0000-0000-00005E2A0000}"/>
    <cellStyle name="Entrada 7 5 2" xfId="10339" xr:uid="{00000000-0005-0000-0000-00005F2A0000}"/>
    <cellStyle name="Entrada 7 5 2 2" xfId="10340" xr:uid="{00000000-0005-0000-0000-0000602A0000}"/>
    <cellStyle name="Entrada 7 5 2 3" xfId="10341" xr:uid="{00000000-0005-0000-0000-0000612A0000}"/>
    <cellStyle name="Entrada 7 5 3" xfId="10342" xr:uid="{00000000-0005-0000-0000-0000622A0000}"/>
    <cellStyle name="Entrada 7 5 3 2" xfId="10343" xr:uid="{00000000-0005-0000-0000-0000632A0000}"/>
    <cellStyle name="Entrada 7 5 3 3" xfId="10344" xr:uid="{00000000-0005-0000-0000-0000642A0000}"/>
    <cellStyle name="Entrada 7 5 4" xfId="10345" xr:uid="{00000000-0005-0000-0000-0000652A0000}"/>
    <cellStyle name="Entrada 7 5 5" xfId="10346" xr:uid="{00000000-0005-0000-0000-0000662A0000}"/>
    <cellStyle name="Entrada 7 5 6" xfId="10347" xr:uid="{00000000-0005-0000-0000-0000672A0000}"/>
    <cellStyle name="Entrada 7 6" xfId="10348" xr:uid="{00000000-0005-0000-0000-0000682A0000}"/>
    <cellStyle name="Entrada 7 6 2" xfId="10349" xr:uid="{00000000-0005-0000-0000-0000692A0000}"/>
    <cellStyle name="Entrada 7 6 2 2" xfId="10350" xr:uid="{00000000-0005-0000-0000-00006A2A0000}"/>
    <cellStyle name="Entrada 7 6 2 3" xfId="10351" xr:uid="{00000000-0005-0000-0000-00006B2A0000}"/>
    <cellStyle name="Entrada 7 6 3" xfId="10352" xr:uid="{00000000-0005-0000-0000-00006C2A0000}"/>
    <cellStyle name="Entrada 7 6 3 2" xfId="10353" xr:uid="{00000000-0005-0000-0000-00006D2A0000}"/>
    <cellStyle name="Entrada 7 6 3 3" xfId="10354" xr:uid="{00000000-0005-0000-0000-00006E2A0000}"/>
    <cellStyle name="Entrada 7 6 4" xfId="10355" xr:uid="{00000000-0005-0000-0000-00006F2A0000}"/>
    <cellStyle name="Entrada 7 6 5" xfId="10356" xr:uid="{00000000-0005-0000-0000-0000702A0000}"/>
    <cellStyle name="Entrada 7 6 6" xfId="10357" xr:uid="{00000000-0005-0000-0000-0000712A0000}"/>
    <cellStyle name="Entrada 7 7" xfId="10358" xr:uid="{00000000-0005-0000-0000-0000722A0000}"/>
    <cellStyle name="Entrada 7 7 2" xfId="10359" xr:uid="{00000000-0005-0000-0000-0000732A0000}"/>
    <cellStyle name="Entrada 7 7 2 2" xfId="10360" xr:uid="{00000000-0005-0000-0000-0000742A0000}"/>
    <cellStyle name="Entrada 7 7 2 3" xfId="10361" xr:uid="{00000000-0005-0000-0000-0000752A0000}"/>
    <cellStyle name="Entrada 7 7 3" xfId="10362" xr:uid="{00000000-0005-0000-0000-0000762A0000}"/>
    <cellStyle name="Entrada 7 7 3 2" xfId="10363" xr:uid="{00000000-0005-0000-0000-0000772A0000}"/>
    <cellStyle name="Entrada 7 7 3 3" xfId="10364" xr:uid="{00000000-0005-0000-0000-0000782A0000}"/>
    <cellStyle name="Entrada 7 7 4" xfId="10365" xr:uid="{00000000-0005-0000-0000-0000792A0000}"/>
    <cellStyle name="Entrada 7 7 5" xfId="10366" xr:uid="{00000000-0005-0000-0000-00007A2A0000}"/>
    <cellStyle name="Entrada 7 7 6" xfId="10367" xr:uid="{00000000-0005-0000-0000-00007B2A0000}"/>
    <cellStyle name="Entrada 7 8" xfId="10368" xr:uid="{00000000-0005-0000-0000-00007C2A0000}"/>
    <cellStyle name="Entrada 7 8 2" xfId="10369" xr:uid="{00000000-0005-0000-0000-00007D2A0000}"/>
    <cellStyle name="Entrada 7 8 2 2" xfId="10370" xr:uid="{00000000-0005-0000-0000-00007E2A0000}"/>
    <cellStyle name="Entrada 7 8 2 3" xfId="10371" xr:uid="{00000000-0005-0000-0000-00007F2A0000}"/>
    <cellStyle name="Entrada 7 8 3" xfId="10372" xr:uid="{00000000-0005-0000-0000-0000802A0000}"/>
    <cellStyle name="Entrada 7 8 3 2" xfId="10373" xr:uid="{00000000-0005-0000-0000-0000812A0000}"/>
    <cellStyle name="Entrada 7 8 3 3" xfId="10374" xr:uid="{00000000-0005-0000-0000-0000822A0000}"/>
    <cellStyle name="Entrada 7 8 4" xfId="10375" xr:uid="{00000000-0005-0000-0000-0000832A0000}"/>
    <cellStyle name="Entrada 7 8 5" xfId="10376" xr:uid="{00000000-0005-0000-0000-0000842A0000}"/>
    <cellStyle name="Entrada 7 8 6" xfId="10377" xr:uid="{00000000-0005-0000-0000-0000852A0000}"/>
    <cellStyle name="Entrada 7 9" xfId="10378" xr:uid="{00000000-0005-0000-0000-0000862A0000}"/>
    <cellStyle name="Entrada 7 9 2" xfId="10379" xr:uid="{00000000-0005-0000-0000-0000872A0000}"/>
    <cellStyle name="Entrada 7 9 2 2" xfId="10380" xr:uid="{00000000-0005-0000-0000-0000882A0000}"/>
    <cellStyle name="Entrada 7 9 2 3" xfId="10381" xr:uid="{00000000-0005-0000-0000-0000892A0000}"/>
    <cellStyle name="Entrada 7 9 3" xfId="10382" xr:uid="{00000000-0005-0000-0000-00008A2A0000}"/>
    <cellStyle name="Entrada 7 9 3 2" xfId="10383" xr:uid="{00000000-0005-0000-0000-00008B2A0000}"/>
    <cellStyle name="Entrada 7 9 3 3" xfId="10384" xr:uid="{00000000-0005-0000-0000-00008C2A0000}"/>
    <cellStyle name="Entrada 7 9 4" xfId="10385" xr:uid="{00000000-0005-0000-0000-00008D2A0000}"/>
    <cellStyle name="Entrada 7 9 5" xfId="10386" xr:uid="{00000000-0005-0000-0000-00008E2A0000}"/>
    <cellStyle name="Entrada 7 9 6" xfId="10387" xr:uid="{00000000-0005-0000-0000-00008F2A0000}"/>
    <cellStyle name="Entrada 7_5.Weekly" xfId="10388" xr:uid="{00000000-0005-0000-0000-0000902A0000}"/>
    <cellStyle name="Entrada 8" xfId="10389" xr:uid="{00000000-0005-0000-0000-0000912A0000}"/>
    <cellStyle name="Entrada 8 10" xfId="10390" xr:uid="{00000000-0005-0000-0000-0000922A0000}"/>
    <cellStyle name="Entrada 8 10 2" xfId="10391" xr:uid="{00000000-0005-0000-0000-0000932A0000}"/>
    <cellStyle name="Entrada 8 10 2 2" xfId="10392" xr:uid="{00000000-0005-0000-0000-0000942A0000}"/>
    <cellStyle name="Entrada 8 10 2 3" xfId="10393" xr:uid="{00000000-0005-0000-0000-0000952A0000}"/>
    <cellStyle name="Entrada 8 10 3" xfId="10394" xr:uid="{00000000-0005-0000-0000-0000962A0000}"/>
    <cellStyle name="Entrada 8 10 3 2" xfId="10395" xr:uid="{00000000-0005-0000-0000-0000972A0000}"/>
    <cellStyle name="Entrada 8 10 3 3" xfId="10396" xr:uid="{00000000-0005-0000-0000-0000982A0000}"/>
    <cellStyle name="Entrada 8 10 4" xfId="10397" xr:uid="{00000000-0005-0000-0000-0000992A0000}"/>
    <cellStyle name="Entrada 8 10 5" xfId="10398" xr:uid="{00000000-0005-0000-0000-00009A2A0000}"/>
    <cellStyle name="Entrada 8 10 6" xfId="10399" xr:uid="{00000000-0005-0000-0000-00009B2A0000}"/>
    <cellStyle name="Entrada 8 11" xfId="10400" xr:uid="{00000000-0005-0000-0000-00009C2A0000}"/>
    <cellStyle name="Entrada 8 11 2" xfId="10401" xr:uid="{00000000-0005-0000-0000-00009D2A0000}"/>
    <cellStyle name="Entrada 8 11 2 2" xfId="10402" xr:uid="{00000000-0005-0000-0000-00009E2A0000}"/>
    <cellStyle name="Entrada 8 11 2 3" xfId="10403" xr:uid="{00000000-0005-0000-0000-00009F2A0000}"/>
    <cellStyle name="Entrada 8 11 3" xfId="10404" xr:uid="{00000000-0005-0000-0000-0000A02A0000}"/>
    <cellStyle name="Entrada 8 11 3 2" xfId="10405" xr:uid="{00000000-0005-0000-0000-0000A12A0000}"/>
    <cellStyle name="Entrada 8 11 3 3" xfId="10406" xr:uid="{00000000-0005-0000-0000-0000A22A0000}"/>
    <cellStyle name="Entrada 8 11 4" xfId="10407" xr:uid="{00000000-0005-0000-0000-0000A32A0000}"/>
    <cellStyle name="Entrada 8 11 5" xfId="10408" xr:uid="{00000000-0005-0000-0000-0000A42A0000}"/>
    <cellStyle name="Entrada 8 11 6" xfId="10409" xr:uid="{00000000-0005-0000-0000-0000A52A0000}"/>
    <cellStyle name="Entrada 8 12" xfId="10410" xr:uid="{00000000-0005-0000-0000-0000A62A0000}"/>
    <cellStyle name="Entrada 8 12 2" xfId="10411" xr:uid="{00000000-0005-0000-0000-0000A72A0000}"/>
    <cellStyle name="Entrada 8 12 3" xfId="10412" xr:uid="{00000000-0005-0000-0000-0000A82A0000}"/>
    <cellStyle name="Entrada 8 13" xfId="10413" xr:uid="{00000000-0005-0000-0000-0000A92A0000}"/>
    <cellStyle name="Entrada 8 13 2" xfId="10414" xr:uid="{00000000-0005-0000-0000-0000AA2A0000}"/>
    <cellStyle name="Entrada 8 13 3" xfId="10415" xr:uid="{00000000-0005-0000-0000-0000AB2A0000}"/>
    <cellStyle name="Entrada 8 14" xfId="10416" xr:uid="{00000000-0005-0000-0000-0000AC2A0000}"/>
    <cellStyle name="Entrada 8 15" xfId="10417" xr:uid="{00000000-0005-0000-0000-0000AD2A0000}"/>
    <cellStyle name="Entrada 8 16" xfId="10418" xr:uid="{00000000-0005-0000-0000-0000AE2A0000}"/>
    <cellStyle name="Entrada 8 17" xfId="10419" xr:uid="{00000000-0005-0000-0000-0000AF2A0000}"/>
    <cellStyle name="Entrada 8 2" xfId="10420" xr:uid="{00000000-0005-0000-0000-0000B02A0000}"/>
    <cellStyle name="Entrada 8 2 10" xfId="10421" xr:uid="{00000000-0005-0000-0000-0000B12A0000}"/>
    <cellStyle name="Entrada 8 2 10 2" xfId="10422" xr:uid="{00000000-0005-0000-0000-0000B22A0000}"/>
    <cellStyle name="Entrada 8 2 10 2 2" xfId="10423" xr:uid="{00000000-0005-0000-0000-0000B32A0000}"/>
    <cellStyle name="Entrada 8 2 10 2 3" xfId="10424" xr:uid="{00000000-0005-0000-0000-0000B42A0000}"/>
    <cellStyle name="Entrada 8 2 10 3" xfId="10425" xr:uid="{00000000-0005-0000-0000-0000B52A0000}"/>
    <cellStyle name="Entrada 8 2 10 3 2" xfId="10426" xr:uid="{00000000-0005-0000-0000-0000B62A0000}"/>
    <cellStyle name="Entrada 8 2 10 3 3" xfId="10427" xr:uid="{00000000-0005-0000-0000-0000B72A0000}"/>
    <cellStyle name="Entrada 8 2 10 4" xfId="10428" xr:uid="{00000000-0005-0000-0000-0000B82A0000}"/>
    <cellStyle name="Entrada 8 2 10 5" xfId="10429" xr:uid="{00000000-0005-0000-0000-0000B92A0000}"/>
    <cellStyle name="Entrada 8 2 10 6" xfId="10430" xr:uid="{00000000-0005-0000-0000-0000BA2A0000}"/>
    <cellStyle name="Entrada 8 2 11" xfId="10431" xr:uid="{00000000-0005-0000-0000-0000BB2A0000}"/>
    <cellStyle name="Entrada 8 2 11 2" xfId="10432" xr:uid="{00000000-0005-0000-0000-0000BC2A0000}"/>
    <cellStyle name="Entrada 8 2 11 3" xfId="10433" xr:uid="{00000000-0005-0000-0000-0000BD2A0000}"/>
    <cellStyle name="Entrada 8 2 12" xfId="10434" xr:uid="{00000000-0005-0000-0000-0000BE2A0000}"/>
    <cellStyle name="Entrada 8 2 12 2" xfId="10435" xr:uid="{00000000-0005-0000-0000-0000BF2A0000}"/>
    <cellStyle name="Entrada 8 2 12 3" xfId="10436" xr:uid="{00000000-0005-0000-0000-0000C02A0000}"/>
    <cellStyle name="Entrada 8 2 13" xfId="10437" xr:uid="{00000000-0005-0000-0000-0000C12A0000}"/>
    <cellStyle name="Entrada 8 2 14" xfId="10438" xr:uid="{00000000-0005-0000-0000-0000C22A0000}"/>
    <cellStyle name="Entrada 8 2 15" xfId="10439" xr:uid="{00000000-0005-0000-0000-0000C32A0000}"/>
    <cellStyle name="Entrada 8 2 2" xfId="10440" xr:uid="{00000000-0005-0000-0000-0000C42A0000}"/>
    <cellStyle name="Entrada 8 2 2 2" xfId="10441" xr:uid="{00000000-0005-0000-0000-0000C52A0000}"/>
    <cellStyle name="Entrada 8 2 2 2 2" xfId="10442" xr:uid="{00000000-0005-0000-0000-0000C62A0000}"/>
    <cellStyle name="Entrada 8 2 2 2 3" xfId="10443" xr:uid="{00000000-0005-0000-0000-0000C72A0000}"/>
    <cellStyle name="Entrada 8 2 2 3" xfId="10444" xr:uid="{00000000-0005-0000-0000-0000C82A0000}"/>
    <cellStyle name="Entrada 8 2 2 3 2" xfId="10445" xr:uid="{00000000-0005-0000-0000-0000C92A0000}"/>
    <cellStyle name="Entrada 8 2 2 3 3" xfId="10446" xr:uid="{00000000-0005-0000-0000-0000CA2A0000}"/>
    <cellStyle name="Entrada 8 2 2 4" xfId="10447" xr:uid="{00000000-0005-0000-0000-0000CB2A0000}"/>
    <cellStyle name="Entrada 8 2 2 5" xfId="10448" xr:uid="{00000000-0005-0000-0000-0000CC2A0000}"/>
    <cellStyle name="Entrada 8 2 2 6" xfId="10449" xr:uid="{00000000-0005-0000-0000-0000CD2A0000}"/>
    <cellStyle name="Entrada 8 2 3" xfId="10450" xr:uid="{00000000-0005-0000-0000-0000CE2A0000}"/>
    <cellStyle name="Entrada 8 2 3 2" xfId="10451" xr:uid="{00000000-0005-0000-0000-0000CF2A0000}"/>
    <cellStyle name="Entrada 8 2 3 2 2" xfId="10452" xr:uid="{00000000-0005-0000-0000-0000D02A0000}"/>
    <cellStyle name="Entrada 8 2 3 2 3" xfId="10453" xr:uid="{00000000-0005-0000-0000-0000D12A0000}"/>
    <cellStyle name="Entrada 8 2 3 3" xfId="10454" xr:uid="{00000000-0005-0000-0000-0000D22A0000}"/>
    <cellStyle name="Entrada 8 2 3 3 2" xfId="10455" xr:uid="{00000000-0005-0000-0000-0000D32A0000}"/>
    <cellStyle name="Entrada 8 2 3 3 3" xfId="10456" xr:uid="{00000000-0005-0000-0000-0000D42A0000}"/>
    <cellStyle name="Entrada 8 2 3 4" xfId="10457" xr:uid="{00000000-0005-0000-0000-0000D52A0000}"/>
    <cellStyle name="Entrada 8 2 3 5" xfId="10458" xr:uid="{00000000-0005-0000-0000-0000D62A0000}"/>
    <cellStyle name="Entrada 8 2 3 6" xfId="10459" xr:uid="{00000000-0005-0000-0000-0000D72A0000}"/>
    <cellStyle name="Entrada 8 2 4" xfId="10460" xr:uid="{00000000-0005-0000-0000-0000D82A0000}"/>
    <cellStyle name="Entrada 8 2 4 2" xfId="10461" xr:uid="{00000000-0005-0000-0000-0000D92A0000}"/>
    <cellStyle name="Entrada 8 2 4 2 2" xfId="10462" xr:uid="{00000000-0005-0000-0000-0000DA2A0000}"/>
    <cellStyle name="Entrada 8 2 4 2 3" xfId="10463" xr:uid="{00000000-0005-0000-0000-0000DB2A0000}"/>
    <cellStyle name="Entrada 8 2 4 3" xfId="10464" xr:uid="{00000000-0005-0000-0000-0000DC2A0000}"/>
    <cellStyle name="Entrada 8 2 4 3 2" xfId="10465" xr:uid="{00000000-0005-0000-0000-0000DD2A0000}"/>
    <cellStyle name="Entrada 8 2 4 3 3" xfId="10466" xr:uid="{00000000-0005-0000-0000-0000DE2A0000}"/>
    <cellStyle name="Entrada 8 2 4 4" xfId="10467" xr:uid="{00000000-0005-0000-0000-0000DF2A0000}"/>
    <cellStyle name="Entrada 8 2 4 5" xfId="10468" xr:uid="{00000000-0005-0000-0000-0000E02A0000}"/>
    <cellStyle name="Entrada 8 2 4 6" xfId="10469" xr:uid="{00000000-0005-0000-0000-0000E12A0000}"/>
    <cellStyle name="Entrada 8 2 5" xfId="10470" xr:uid="{00000000-0005-0000-0000-0000E22A0000}"/>
    <cellStyle name="Entrada 8 2 5 2" xfId="10471" xr:uid="{00000000-0005-0000-0000-0000E32A0000}"/>
    <cellStyle name="Entrada 8 2 5 2 2" xfId="10472" xr:uid="{00000000-0005-0000-0000-0000E42A0000}"/>
    <cellStyle name="Entrada 8 2 5 2 3" xfId="10473" xr:uid="{00000000-0005-0000-0000-0000E52A0000}"/>
    <cellStyle name="Entrada 8 2 5 3" xfId="10474" xr:uid="{00000000-0005-0000-0000-0000E62A0000}"/>
    <cellStyle name="Entrada 8 2 5 3 2" xfId="10475" xr:uid="{00000000-0005-0000-0000-0000E72A0000}"/>
    <cellStyle name="Entrada 8 2 5 3 3" xfId="10476" xr:uid="{00000000-0005-0000-0000-0000E82A0000}"/>
    <cellStyle name="Entrada 8 2 5 4" xfId="10477" xr:uid="{00000000-0005-0000-0000-0000E92A0000}"/>
    <cellStyle name="Entrada 8 2 5 5" xfId="10478" xr:uid="{00000000-0005-0000-0000-0000EA2A0000}"/>
    <cellStyle name="Entrada 8 2 5 6" xfId="10479" xr:uid="{00000000-0005-0000-0000-0000EB2A0000}"/>
    <cellStyle name="Entrada 8 2 6" xfId="10480" xr:uid="{00000000-0005-0000-0000-0000EC2A0000}"/>
    <cellStyle name="Entrada 8 2 6 2" xfId="10481" xr:uid="{00000000-0005-0000-0000-0000ED2A0000}"/>
    <cellStyle name="Entrada 8 2 6 2 2" xfId="10482" xr:uid="{00000000-0005-0000-0000-0000EE2A0000}"/>
    <cellStyle name="Entrada 8 2 6 2 3" xfId="10483" xr:uid="{00000000-0005-0000-0000-0000EF2A0000}"/>
    <cellStyle name="Entrada 8 2 6 3" xfId="10484" xr:uid="{00000000-0005-0000-0000-0000F02A0000}"/>
    <cellStyle name="Entrada 8 2 6 3 2" xfId="10485" xr:uid="{00000000-0005-0000-0000-0000F12A0000}"/>
    <cellStyle name="Entrada 8 2 6 3 3" xfId="10486" xr:uid="{00000000-0005-0000-0000-0000F22A0000}"/>
    <cellStyle name="Entrada 8 2 6 4" xfId="10487" xr:uid="{00000000-0005-0000-0000-0000F32A0000}"/>
    <cellStyle name="Entrada 8 2 6 5" xfId="10488" xr:uid="{00000000-0005-0000-0000-0000F42A0000}"/>
    <cellStyle name="Entrada 8 2 6 6" xfId="10489" xr:uid="{00000000-0005-0000-0000-0000F52A0000}"/>
    <cellStyle name="Entrada 8 2 7" xfId="10490" xr:uid="{00000000-0005-0000-0000-0000F62A0000}"/>
    <cellStyle name="Entrada 8 2 7 2" xfId="10491" xr:uid="{00000000-0005-0000-0000-0000F72A0000}"/>
    <cellStyle name="Entrada 8 2 7 2 2" xfId="10492" xr:uid="{00000000-0005-0000-0000-0000F82A0000}"/>
    <cellStyle name="Entrada 8 2 7 2 3" xfId="10493" xr:uid="{00000000-0005-0000-0000-0000F92A0000}"/>
    <cellStyle name="Entrada 8 2 7 3" xfId="10494" xr:uid="{00000000-0005-0000-0000-0000FA2A0000}"/>
    <cellStyle name="Entrada 8 2 7 3 2" xfId="10495" xr:uid="{00000000-0005-0000-0000-0000FB2A0000}"/>
    <cellStyle name="Entrada 8 2 7 3 3" xfId="10496" xr:uid="{00000000-0005-0000-0000-0000FC2A0000}"/>
    <cellStyle name="Entrada 8 2 7 4" xfId="10497" xr:uid="{00000000-0005-0000-0000-0000FD2A0000}"/>
    <cellStyle name="Entrada 8 2 7 5" xfId="10498" xr:uid="{00000000-0005-0000-0000-0000FE2A0000}"/>
    <cellStyle name="Entrada 8 2 7 6" xfId="10499" xr:uid="{00000000-0005-0000-0000-0000FF2A0000}"/>
    <cellStyle name="Entrada 8 2 8" xfId="10500" xr:uid="{00000000-0005-0000-0000-0000002B0000}"/>
    <cellStyle name="Entrada 8 2 8 2" xfId="10501" xr:uid="{00000000-0005-0000-0000-0000012B0000}"/>
    <cellStyle name="Entrada 8 2 8 2 2" xfId="10502" xr:uid="{00000000-0005-0000-0000-0000022B0000}"/>
    <cellStyle name="Entrada 8 2 8 2 3" xfId="10503" xr:uid="{00000000-0005-0000-0000-0000032B0000}"/>
    <cellStyle name="Entrada 8 2 8 3" xfId="10504" xr:uid="{00000000-0005-0000-0000-0000042B0000}"/>
    <cellStyle name="Entrada 8 2 8 3 2" xfId="10505" xr:uid="{00000000-0005-0000-0000-0000052B0000}"/>
    <cellStyle name="Entrada 8 2 8 3 3" xfId="10506" xr:uid="{00000000-0005-0000-0000-0000062B0000}"/>
    <cellStyle name="Entrada 8 2 8 4" xfId="10507" xr:uid="{00000000-0005-0000-0000-0000072B0000}"/>
    <cellStyle name="Entrada 8 2 8 5" xfId="10508" xr:uid="{00000000-0005-0000-0000-0000082B0000}"/>
    <cellStyle name="Entrada 8 2 8 6" xfId="10509" xr:uid="{00000000-0005-0000-0000-0000092B0000}"/>
    <cellStyle name="Entrada 8 2 9" xfId="10510" xr:uid="{00000000-0005-0000-0000-00000A2B0000}"/>
    <cellStyle name="Entrada 8 2 9 2" xfId="10511" xr:uid="{00000000-0005-0000-0000-00000B2B0000}"/>
    <cellStyle name="Entrada 8 2 9 2 2" xfId="10512" xr:uid="{00000000-0005-0000-0000-00000C2B0000}"/>
    <cellStyle name="Entrada 8 2 9 2 3" xfId="10513" xr:uid="{00000000-0005-0000-0000-00000D2B0000}"/>
    <cellStyle name="Entrada 8 2 9 3" xfId="10514" xr:uid="{00000000-0005-0000-0000-00000E2B0000}"/>
    <cellStyle name="Entrada 8 2 9 3 2" xfId="10515" xr:uid="{00000000-0005-0000-0000-00000F2B0000}"/>
    <cellStyle name="Entrada 8 2 9 3 3" xfId="10516" xr:uid="{00000000-0005-0000-0000-0000102B0000}"/>
    <cellStyle name="Entrada 8 2 9 4" xfId="10517" xr:uid="{00000000-0005-0000-0000-0000112B0000}"/>
    <cellStyle name="Entrada 8 2 9 5" xfId="10518" xr:uid="{00000000-0005-0000-0000-0000122B0000}"/>
    <cellStyle name="Entrada 8 2 9 6" xfId="10519" xr:uid="{00000000-0005-0000-0000-0000132B0000}"/>
    <cellStyle name="Entrada 8 2_5.Weekly" xfId="10520" xr:uid="{00000000-0005-0000-0000-0000142B0000}"/>
    <cellStyle name="Entrada 8 3" xfId="10521" xr:uid="{00000000-0005-0000-0000-0000152B0000}"/>
    <cellStyle name="Entrada 8 3 2" xfId="10522" xr:uid="{00000000-0005-0000-0000-0000162B0000}"/>
    <cellStyle name="Entrada 8 3 2 2" xfId="10523" xr:uid="{00000000-0005-0000-0000-0000172B0000}"/>
    <cellStyle name="Entrada 8 3 2 3" xfId="10524" xr:uid="{00000000-0005-0000-0000-0000182B0000}"/>
    <cellStyle name="Entrada 8 3 3" xfId="10525" xr:uid="{00000000-0005-0000-0000-0000192B0000}"/>
    <cellStyle name="Entrada 8 3 3 2" xfId="10526" xr:uid="{00000000-0005-0000-0000-00001A2B0000}"/>
    <cellStyle name="Entrada 8 3 3 3" xfId="10527" xr:uid="{00000000-0005-0000-0000-00001B2B0000}"/>
    <cellStyle name="Entrada 8 3 4" xfId="10528" xr:uid="{00000000-0005-0000-0000-00001C2B0000}"/>
    <cellStyle name="Entrada 8 3 5" xfId="10529" xr:uid="{00000000-0005-0000-0000-00001D2B0000}"/>
    <cellStyle name="Entrada 8 3 6" xfId="10530" xr:uid="{00000000-0005-0000-0000-00001E2B0000}"/>
    <cellStyle name="Entrada 8 4" xfId="10531" xr:uid="{00000000-0005-0000-0000-00001F2B0000}"/>
    <cellStyle name="Entrada 8 4 2" xfId="10532" xr:uid="{00000000-0005-0000-0000-0000202B0000}"/>
    <cellStyle name="Entrada 8 4 2 2" xfId="10533" xr:uid="{00000000-0005-0000-0000-0000212B0000}"/>
    <cellStyle name="Entrada 8 4 2 3" xfId="10534" xr:uid="{00000000-0005-0000-0000-0000222B0000}"/>
    <cellStyle name="Entrada 8 4 3" xfId="10535" xr:uid="{00000000-0005-0000-0000-0000232B0000}"/>
    <cellStyle name="Entrada 8 4 3 2" xfId="10536" xr:uid="{00000000-0005-0000-0000-0000242B0000}"/>
    <cellStyle name="Entrada 8 4 3 3" xfId="10537" xr:uid="{00000000-0005-0000-0000-0000252B0000}"/>
    <cellStyle name="Entrada 8 4 4" xfId="10538" xr:uid="{00000000-0005-0000-0000-0000262B0000}"/>
    <cellStyle name="Entrada 8 4 5" xfId="10539" xr:uid="{00000000-0005-0000-0000-0000272B0000}"/>
    <cellStyle name="Entrada 8 4 6" xfId="10540" xr:uid="{00000000-0005-0000-0000-0000282B0000}"/>
    <cellStyle name="Entrada 8 5" xfId="10541" xr:uid="{00000000-0005-0000-0000-0000292B0000}"/>
    <cellStyle name="Entrada 8 5 2" xfId="10542" xr:uid="{00000000-0005-0000-0000-00002A2B0000}"/>
    <cellStyle name="Entrada 8 5 2 2" xfId="10543" xr:uid="{00000000-0005-0000-0000-00002B2B0000}"/>
    <cellStyle name="Entrada 8 5 2 3" xfId="10544" xr:uid="{00000000-0005-0000-0000-00002C2B0000}"/>
    <cellStyle name="Entrada 8 5 3" xfId="10545" xr:uid="{00000000-0005-0000-0000-00002D2B0000}"/>
    <cellStyle name="Entrada 8 5 3 2" xfId="10546" xr:uid="{00000000-0005-0000-0000-00002E2B0000}"/>
    <cellStyle name="Entrada 8 5 3 3" xfId="10547" xr:uid="{00000000-0005-0000-0000-00002F2B0000}"/>
    <cellStyle name="Entrada 8 5 4" xfId="10548" xr:uid="{00000000-0005-0000-0000-0000302B0000}"/>
    <cellStyle name="Entrada 8 5 5" xfId="10549" xr:uid="{00000000-0005-0000-0000-0000312B0000}"/>
    <cellStyle name="Entrada 8 5 6" xfId="10550" xr:uid="{00000000-0005-0000-0000-0000322B0000}"/>
    <cellStyle name="Entrada 8 6" xfId="10551" xr:uid="{00000000-0005-0000-0000-0000332B0000}"/>
    <cellStyle name="Entrada 8 6 2" xfId="10552" xr:uid="{00000000-0005-0000-0000-0000342B0000}"/>
    <cellStyle name="Entrada 8 6 2 2" xfId="10553" xr:uid="{00000000-0005-0000-0000-0000352B0000}"/>
    <cellStyle name="Entrada 8 6 2 3" xfId="10554" xr:uid="{00000000-0005-0000-0000-0000362B0000}"/>
    <cellStyle name="Entrada 8 6 3" xfId="10555" xr:uid="{00000000-0005-0000-0000-0000372B0000}"/>
    <cellStyle name="Entrada 8 6 3 2" xfId="10556" xr:uid="{00000000-0005-0000-0000-0000382B0000}"/>
    <cellStyle name="Entrada 8 6 3 3" xfId="10557" xr:uid="{00000000-0005-0000-0000-0000392B0000}"/>
    <cellStyle name="Entrada 8 6 4" xfId="10558" xr:uid="{00000000-0005-0000-0000-00003A2B0000}"/>
    <cellStyle name="Entrada 8 6 5" xfId="10559" xr:uid="{00000000-0005-0000-0000-00003B2B0000}"/>
    <cellStyle name="Entrada 8 6 6" xfId="10560" xr:uid="{00000000-0005-0000-0000-00003C2B0000}"/>
    <cellStyle name="Entrada 8 7" xfId="10561" xr:uid="{00000000-0005-0000-0000-00003D2B0000}"/>
    <cellStyle name="Entrada 8 7 2" xfId="10562" xr:uid="{00000000-0005-0000-0000-00003E2B0000}"/>
    <cellStyle name="Entrada 8 7 2 2" xfId="10563" xr:uid="{00000000-0005-0000-0000-00003F2B0000}"/>
    <cellStyle name="Entrada 8 7 2 3" xfId="10564" xr:uid="{00000000-0005-0000-0000-0000402B0000}"/>
    <cellStyle name="Entrada 8 7 3" xfId="10565" xr:uid="{00000000-0005-0000-0000-0000412B0000}"/>
    <cellStyle name="Entrada 8 7 3 2" xfId="10566" xr:uid="{00000000-0005-0000-0000-0000422B0000}"/>
    <cellStyle name="Entrada 8 7 3 3" xfId="10567" xr:uid="{00000000-0005-0000-0000-0000432B0000}"/>
    <cellStyle name="Entrada 8 7 4" xfId="10568" xr:uid="{00000000-0005-0000-0000-0000442B0000}"/>
    <cellStyle name="Entrada 8 7 5" xfId="10569" xr:uid="{00000000-0005-0000-0000-0000452B0000}"/>
    <cellStyle name="Entrada 8 7 6" xfId="10570" xr:uid="{00000000-0005-0000-0000-0000462B0000}"/>
    <cellStyle name="Entrada 8 8" xfId="10571" xr:uid="{00000000-0005-0000-0000-0000472B0000}"/>
    <cellStyle name="Entrada 8 8 2" xfId="10572" xr:uid="{00000000-0005-0000-0000-0000482B0000}"/>
    <cellStyle name="Entrada 8 8 2 2" xfId="10573" xr:uid="{00000000-0005-0000-0000-0000492B0000}"/>
    <cellStyle name="Entrada 8 8 2 3" xfId="10574" xr:uid="{00000000-0005-0000-0000-00004A2B0000}"/>
    <cellStyle name="Entrada 8 8 3" xfId="10575" xr:uid="{00000000-0005-0000-0000-00004B2B0000}"/>
    <cellStyle name="Entrada 8 8 3 2" xfId="10576" xr:uid="{00000000-0005-0000-0000-00004C2B0000}"/>
    <cellStyle name="Entrada 8 8 3 3" xfId="10577" xr:uid="{00000000-0005-0000-0000-00004D2B0000}"/>
    <cellStyle name="Entrada 8 8 4" xfId="10578" xr:uid="{00000000-0005-0000-0000-00004E2B0000}"/>
    <cellStyle name="Entrada 8 8 5" xfId="10579" xr:uid="{00000000-0005-0000-0000-00004F2B0000}"/>
    <cellStyle name="Entrada 8 8 6" xfId="10580" xr:uid="{00000000-0005-0000-0000-0000502B0000}"/>
    <cellStyle name="Entrada 8 9" xfId="10581" xr:uid="{00000000-0005-0000-0000-0000512B0000}"/>
    <cellStyle name="Entrada 8 9 2" xfId="10582" xr:uid="{00000000-0005-0000-0000-0000522B0000}"/>
    <cellStyle name="Entrada 8 9 2 2" xfId="10583" xr:uid="{00000000-0005-0000-0000-0000532B0000}"/>
    <cellStyle name="Entrada 8 9 2 3" xfId="10584" xr:uid="{00000000-0005-0000-0000-0000542B0000}"/>
    <cellStyle name="Entrada 8 9 3" xfId="10585" xr:uid="{00000000-0005-0000-0000-0000552B0000}"/>
    <cellStyle name="Entrada 8 9 3 2" xfId="10586" xr:uid="{00000000-0005-0000-0000-0000562B0000}"/>
    <cellStyle name="Entrada 8 9 3 3" xfId="10587" xr:uid="{00000000-0005-0000-0000-0000572B0000}"/>
    <cellStyle name="Entrada 8 9 4" xfId="10588" xr:uid="{00000000-0005-0000-0000-0000582B0000}"/>
    <cellStyle name="Entrada 8 9 5" xfId="10589" xr:uid="{00000000-0005-0000-0000-0000592B0000}"/>
    <cellStyle name="Entrada 8 9 6" xfId="10590" xr:uid="{00000000-0005-0000-0000-00005A2B0000}"/>
    <cellStyle name="Entrada 8_5.Weekly" xfId="10591" xr:uid="{00000000-0005-0000-0000-00005B2B0000}"/>
    <cellStyle name="Entrada 9" xfId="10592" xr:uid="{00000000-0005-0000-0000-00005C2B0000}"/>
    <cellStyle name="Entrada 9 10" xfId="10593" xr:uid="{00000000-0005-0000-0000-00005D2B0000}"/>
    <cellStyle name="Entrada 9 10 2" xfId="10594" xr:uid="{00000000-0005-0000-0000-00005E2B0000}"/>
    <cellStyle name="Entrada 9 10 2 2" xfId="10595" xr:uid="{00000000-0005-0000-0000-00005F2B0000}"/>
    <cellStyle name="Entrada 9 10 2 3" xfId="10596" xr:uid="{00000000-0005-0000-0000-0000602B0000}"/>
    <cellStyle name="Entrada 9 10 3" xfId="10597" xr:uid="{00000000-0005-0000-0000-0000612B0000}"/>
    <cellStyle name="Entrada 9 10 3 2" xfId="10598" xr:uid="{00000000-0005-0000-0000-0000622B0000}"/>
    <cellStyle name="Entrada 9 10 3 3" xfId="10599" xr:uid="{00000000-0005-0000-0000-0000632B0000}"/>
    <cellStyle name="Entrada 9 10 4" xfId="10600" xr:uid="{00000000-0005-0000-0000-0000642B0000}"/>
    <cellStyle name="Entrada 9 10 5" xfId="10601" xr:uid="{00000000-0005-0000-0000-0000652B0000}"/>
    <cellStyle name="Entrada 9 10 6" xfId="10602" xr:uid="{00000000-0005-0000-0000-0000662B0000}"/>
    <cellStyle name="Entrada 9 11" xfId="10603" xr:uid="{00000000-0005-0000-0000-0000672B0000}"/>
    <cellStyle name="Entrada 9 11 2" xfId="10604" xr:uid="{00000000-0005-0000-0000-0000682B0000}"/>
    <cellStyle name="Entrada 9 11 2 2" xfId="10605" xr:uid="{00000000-0005-0000-0000-0000692B0000}"/>
    <cellStyle name="Entrada 9 11 2 3" xfId="10606" xr:uid="{00000000-0005-0000-0000-00006A2B0000}"/>
    <cellStyle name="Entrada 9 11 3" xfId="10607" xr:uid="{00000000-0005-0000-0000-00006B2B0000}"/>
    <cellStyle name="Entrada 9 11 3 2" xfId="10608" xr:uid="{00000000-0005-0000-0000-00006C2B0000}"/>
    <cellStyle name="Entrada 9 11 3 3" xfId="10609" xr:uid="{00000000-0005-0000-0000-00006D2B0000}"/>
    <cellStyle name="Entrada 9 11 4" xfId="10610" xr:uid="{00000000-0005-0000-0000-00006E2B0000}"/>
    <cellStyle name="Entrada 9 11 5" xfId="10611" xr:uid="{00000000-0005-0000-0000-00006F2B0000}"/>
    <cellStyle name="Entrada 9 11 6" xfId="10612" xr:uid="{00000000-0005-0000-0000-0000702B0000}"/>
    <cellStyle name="Entrada 9 12" xfId="10613" xr:uid="{00000000-0005-0000-0000-0000712B0000}"/>
    <cellStyle name="Entrada 9 12 2" xfId="10614" xr:uid="{00000000-0005-0000-0000-0000722B0000}"/>
    <cellStyle name="Entrada 9 12 3" xfId="10615" xr:uid="{00000000-0005-0000-0000-0000732B0000}"/>
    <cellStyle name="Entrada 9 13" xfId="10616" xr:uid="{00000000-0005-0000-0000-0000742B0000}"/>
    <cellStyle name="Entrada 9 13 2" xfId="10617" xr:uid="{00000000-0005-0000-0000-0000752B0000}"/>
    <cellStyle name="Entrada 9 13 3" xfId="10618" xr:uid="{00000000-0005-0000-0000-0000762B0000}"/>
    <cellStyle name="Entrada 9 14" xfId="10619" xr:uid="{00000000-0005-0000-0000-0000772B0000}"/>
    <cellStyle name="Entrada 9 15" xfId="10620" xr:uid="{00000000-0005-0000-0000-0000782B0000}"/>
    <cellStyle name="Entrada 9 16" xfId="10621" xr:uid="{00000000-0005-0000-0000-0000792B0000}"/>
    <cellStyle name="Entrada 9 17" xfId="10622" xr:uid="{00000000-0005-0000-0000-00007A2B0000}"/>
    <cellStyle name="Entrada 9 2" xfId="10623" xr:uid="{00000000-0005-0000-0000-00007B2B0000}"/>
    <cellStyle name="Entrada 9 2 10" xfId="10624" xr:uid="{00000000-0005-0000-0000-00007C2B0000}"/>
    <cellStyle name="Entrada 9 2 10 2" xfId="10625" xr:uid="{00000000-0005-0000-0000-00007D2B0000}"/>
    <cellStyle name="Entrada 9 2 10 2 2" xfId="10626" xr:uid="{00000000-0005-0000-0000-00007E2B0000}"/>
    <cellStyle name="Entrada 9 2 10 2 3" xfId="10627" xr:uid="{00000000-0005-0000-0000-00007F2B0000}"/>
    <cellStyle name="Entrada 9 2 10 3" xfId="10628" xr:uid="{00000000-0005-0000-0000-0000802B0000}"/>
    <cellStyle name="Entrada 9 2 10 3 2" xfId="10629" xr:uid="{00000000-0005-0000-0000-0000812B0000}"/>
    <cellStyle name="Entrada 9 2 10 3 3" xfId="10630" xr:uid="{00000000-0005-0000-0000-0000822B0000}"/>
    <cellStyle name="Entrada 9 2 10 4" xfId="10631" xr:uid="{00000000-0005-0000-0000-0000832B0000}"/>
    <cellStyle name="Entrada 9 2 10 5" xfId="10632" xr:uid="{00000000-0005-0000-0000-0000842B0000}"/>
    <cellStyle name="Entrada 9 2 10 6" xfId="10633" xr:uid="{00000000-0005-0000-0000-0000852B0000}"/>
    <cellStyle name="Entrada 9 2 11" xfId="10634" xr:uid="{00000000-0005-0000-0000-0000862B0000}"/>
    <cellStyle name="Entrada 9 2 11 2" xfId="10635" xr:uid="{00000000-0005-0000-0000-0000872B0000}"/>
    <cellStyle name="Entrada 9 2 11 3" xfId="10636" xr:uid="{00000000-0005-0000-0000-0000882B0000}"/>
    <cellStyle name="Entrada 9 2 12" xfId="10637" xr:uid="{00000000-0005-0000-0000-0000892B0000}"/>
    <cellStyle name="Entrada 9 2 12 2" xfId="10638" xr:uid="{00000000-0005-0000-0000-00008A2B0000}"/>
    <cellStyle name="Entrada 9 2 12 3" xfId="10639" xr:uid="{00000000-0005-0000-0000-00008B2B0000}"/>
    <cellStyle name="Entrada 9 2 13" xfId="10640" xr:uid="{00000000-0005-0000-0000-00008C2B0000}"/>
    <cellStyle name="Entrada 9 2 14" xfId="10641" xr:uid="{00000000-0005-0000-0000-00008D2B0000}"/>
    <cellStyle name="Entrada 9 2 15" xfId="10642" xr:uid="{00000000-0005-0000-0000-00008E2B0000}"/>
    <cellStyle name="Entrada 9 2 2" xfId="10643" xr:uid="{00000000-0005-0000-0000-00008F2B0000}"/>
    <cellStyle name="Entrada 9 2 2 2" xfId="10644" xr:uid="{00000000-0005-0000-0000-0000902B0000}"/>
    <cellStyle name="Entrada 9 2 2 2 2" xfId="10645" xr:uid="{00000000-0005-0000-0000-0000912B0000}"/>
    <cellStyle name="Entrada 9 2 2 2 3" xfId="10646" xr:uid="{00000000-0005-0000-0000-0000922B0000}"/>
    <cellStyle name="Entrada 9 2 2 3" xfId="10647" xr:uid="{00000000-0005-0000-0000-0000932B0000}"/>
    <cellStyle name="Entrada 9 2 2 3 2" xfId="10648" xr:uid="{00000000-0005-0000-0000-0000942B0000}"/>
    <cellStyle name="Entrada 9 2 2 3 3" xfId="10649" xr:uid="{00000000-0005-0000-0000-0000952B0000}"/>
    <cellStyle name="Entrada 9 2 2 4" xfId="10650" xr:uid="{00000000-0005-0000-0000-0000962B0000}"/>
    <cellStyle name="Entrada 9 2 2 5" xfId="10651" xr:uid="{00000000-0005-0000-0000-0000972B0000}"/>
    <cellStyle name="Entrada 9 2 2 6" xfId="10652" xr:uid="{00000000-0005-0000-0000-0000982B0000}"/>
    <cellStyle name="Entrada 9 2 3" xfId="10653" xr:uid="{00000000-0005-0000-0000-0000992B0000}"/>
    <cellStyle name="Entrada 9 2 3 2" xfId="10654" xr:uid="{00000000-0005-0000-0000-00009A2B0000}"/>
    <cellStyle name="Entrada 9 2 3 2 2" xfId="10655" xr:uid="{00000000-0005-0000-0000-00009B2B0000}"/>
    <cellStyle name="Entrada 9 2 3 2 3" xfId="10656" xr:uid="{00000000-0005-0000-0000-00009C2B0000}"/>
    <cellStyle name="Entrada 9 2 3 3" xfId="10657" xr:uid="{00000000-0005-0000-0000-00009D2B0000}"/>
    <cellStyle name="Entrada 9 2 3 3 2" xfId="10658" xr:uid="{00000000-0005-0000-0000-00009E2B0000}"/>
    <cellStyle name="Entrada 9 2 3 3 3" xfId="10659" xr:uid="{00000000-0005-0000-0000-00009F2B0000}"/>
    <cellStyle name="Entrada 9 2 3 4" xfId="10660" xr:uid="{00000000-0005-0000-0000-0000A02B0000}"/>
    <cellStyle name="Entrada 9 2 3 5" xfId="10661" xr:uid="{00000000-0005-0000-0000-0000A12B0000}"/>
    <cellStyle name="Entrada 9 2 3 6" xfId="10662" xr:uid="{00000000-0005-0000-0000-0000A22B0000}"/>
    <cellStyle name="Entrada 9 2 4" xfId="10663" xr:uid="{00000000-0005-0000-0000-0000A32B0000}"/>
    <cellStyle name="Entrada 9 2 4 2" xfId="10664" xr:uid="{00000000-0005-0000-0000-0000A42B0000}"/>
    <cellStyle name="Entrada 9 2 4 2 2" xfId="10665" xr:uid="{00000000-0005-0000-0000-0000A52B0000}"/>
    <cellStyle name="Entrada 9 2 4 2 3" xfId="10666" xr:uid="{00000000-0005-0000-0000-0000A62B0000}"/>
    <cellStyle name="Entrada 9 2 4 3" xfId="10667" xr:uid="{00000000-0005-0000-0000-0000A72B0000}"/>
    <cellStyle name="Entrada 9 2 4 3 2" xfId="10668" xr:uid="{00000000-0005-0000-0000-0000A82B0000}"/>
    <cellStyle name="Entrada 9 2 4 3 3" xfId="10669" xr:uid="{00000000-0005-0000-0000-0000A92B0000}"/>
    <cellStyle name="Entrada 9 2 4 4" xfId="10670" xr:uid="{00000000-0005-0000-0000-0000AA2B0000}"/>
    <cellStyle name="Entrada 9 2 4 5" xfId="10671" xr:uid="{00000000-0005-0000-0000-0000AB2B0000}"/>
    <cellStyle name="Entrada 9 2 4 6" xfId="10672" xr:uid="{00000000-0005-0000-0000-0000AC2B0000}"/>
    <cellStyle name="Entrada 9 2 5" xfId="10673" xr:uid="{00000000-0005-0000-0000-0000AD2B0000}"/>
    <cellStyle name="Entrada 9 2 5 2" xfId="10674" xr:uid="{00000000-0005-0000-0000-0000AE2B0000}"/>
    <cellStyle name="Entrada 9 2 5 2 2" xfId="10675" xr:uid="{00000000-0005-0000-0000-0000AF2B0000}"/>
    <cellStyle name="Entrada 9 2 5 2 3" xfId="10676" xr:uid="{00000000-0005-0000-0000-0000B02B0000}"/>
    <cellStyle name="Entrada 9 2 5 3" xfId="10677" xr:uid="{00000000-0005-0000-0000-0000B12B0000}"/>
    <cellStyle name="Entrada 9 2 5 3 2" xfId="10678" xr:uid="{00000000-0005-0000-0000-0000B22B0000}"/>
    <cellStyle name="Entrada 9 2 5 3 3" xfId="10679" xr:uid="{00000000-0005-0000-0000-0000B32B0000}"/>
    <cellStyle name="Entrada 9 2 5 4" xfId="10680" xr:uid="{00000000-0005-0000-0000-0000B42B0000}"/>
    <cellStyle name="Entrada 9 2 5 5" xfId="10681" xr:uid="{00000000-0005-0000-0000-0000B52B0000}"/>
    <cellStyle name="Entrada 9 2 5 6" xfId="10682" xr:uid="{00000000-0005-0000-0000-0000B62B0000}"/>
    <cellStyle name="Entrada 9 2 6" xfId="10683" xr:uid="{00000000-0005-0000-0000-0000B72B0000}"/>
    <cellStyle name="Entrada 9 2 6 2" xfId="10684" xr:uid="{00000000-0005-0000-0000-0000B82B0000}"/>
    <cellStyle name="Entrada 9 2 6 2 2" xfId="10685" xr:uid="{00000000-0005-0000-0000-0000B92B0000}"/>
    <cellStyle name="Entrada 9 2 6 2 3" xfId="10686" xr:uid="{00000000-0005-0000-0000-0000BA2B0000}"/>
    <cellStyle name="Entrada 9 2 6 3" xfId="10687" xr:uid="{00000000-0005-0000-0000-0000BB2B0000}"/>
    <cellStyle name="Entrada 9 2 6 3 2" xfId="10688" xr:uid="{00000000-0005-0000-0000-0000BC2B0000}"/>
    <cellStyle name="Entrada 9 2 6 3 3" xfId="10689" xr:uid="{00000000-0005-0000-0000-0000BD2B0000}"/>
    <cellStyle name="Entrada 9 2 6 4" xfId="10690" xr:uid="{00000000-0005-0000-0000-0000BE2B0000}"/>
    <cellStyle name="Entrada 9 2 6 5" xfId="10691" xr:uid="{00000000-0005-0000-0000-0000BF2B0000}"/>
    <cellStyle name="Entrada 9 2 6 6" xfId="10692" xr:uid="{00000000-0005-0000-0000-0000C02B0000}"/>
    <cellStyle name="Entrada 9 2 7" xfId="10693" xr:uid="{00000000-0005-0000-0000-0000C12B0000}"/>
    <cellStyle name="Entrada 9 2 7 2" xfId="10694" xr:uid="{00000000-0005-0000-0000-0000C22B0000}"/>
    <cellStyle name="Entrada 9 2 7 2 2" xfId="10695" xr:uid="{00000000-0005-0000-0000-0000C32B0000}"/>
    <cellStyle name="Entrada 9 2 7 2 3" xfId="10696" xr:uid="{00000000-0005-0000-0000-0000C42B0000}"/>
    <cellStyle name="Entrada 9 2 7 3" xfId="10697" xr:uid="{00000000-0005-0000-0000-0000C52B0000}"/>
    <cellStyle name="Entrada 9 2 7 3 2" xfId="10698" xr:uid="{00000000-0005-0000-0000-0000C62B0000}"/>
    <cellStyle name="Entrada 9 2 7 3 3" xfId="10699" xr:uid="{00000000-0005-0000-0000-0000C72B0000}"/>
    <cellStyle name="Entrada 9 2 7 4" xfId="10700" xr:uid="{00000000-0005-0000-0000-0000C82B0000}"/>
    <cellStyle name="Entrada 9 2 7 5" xfId="10701" xr:uid="{00000000-0005-0000-0000-0000C92B0000}"/>
    <cellStyle name="Entrada 9 2 7 6" xfId="10702" xr:uid="{00000000-0005-0000-0000-0000CA2B0000}"/>
    <cellStyle name="Entrada 9 2 8" xfId="10703" xr:uid="{00000000-0005-0000-0000-0000CB2B0000}"/>
    <cellStyle name="Entrada 9 2 8 2" xfId="10704" xr:uid="{00000000-0005-0000-0000-0000CC2B0000}"/>
    <cellStyle name="Entrada 9 2 8 2 2" xfId="10705" xr:uid="{00000000-0005-0000-0000-0000CD2B0000}"/>
    <cellStyle name="Entrada 9 2 8 2 3" xfId="10706" xr:uid="{00000000-0005-0000-0000-0000CE2B0000}"/>
    <cellStyle name="Entrada 9 2 8 3" xfId="10707" xr:uid="{00000000-0005-0000-0000-0000CF2B0000}"/>
    <cellStyle name="Entrada 9 2 8 3 2" xfId="10708" xr:uid="{00000000-0005-0000-0000-0000D02B0000}"/>
    <cellStyle name="Entrada 9 2 8 3 3" xfId="10709" xr:uid="{00000000-0005-0000-0000-0000D12B0000}"/>
    <cellStyle name="Entrada 9 2 8 4" xfId="10710" xr:uid="{00000000-0005-0000-0000-0000D22B0000}"/>
    <cellStyle name="Entrada 9 2 8 5" xfId="10711" xr:uid="{00000000-0005-0000-0000-0000D32B0000}"/>
    <cellStyle name="Entrada 9 2 8 6" xfId="10712" xr:uid="{00000000-0005-0000-0000-0000D42B0000}"/>
    <cellStyle name="Entrada 9 2 9" xfId="10713" xr:uid="{00000000-0005-0000-0000-0000D52B0000}"/>
    <cellStyle name="Entrada 9 2 9 2" xfId="10714" xr:uid="{00000000-0005-0000-0000-0000D62B0000}"/>
    <cellStyle name="Entrada 9 2 9 2 2" xfId="10715" xr:uid="{00000000-0005-0000-0000-0000D72B0000}"/>
    <cellStyle name="Entrada 9 2 9 2 3" xfId="10716" xr:uid="{00000000-0005-0000-0000-0000D82B0000}"/>
    <cellStyle name="Entrada 9 2 9 3" xfId="10717" xr:uid="{00000000-0005-0000-0000-0000D92B0000}"/>
    <cellStyle name="Entrada 9 2 9 3 2" xfId="10718" xr:uid="{00000000-0005-0000-0000-0000DA2B0000}"/>
    <cellStyle name="Entrada 9 2 9 3 3" xfId="10719" xr:uid="{00000000-0005-0000-0000-0000DB2B0000}"/>
    <cellStyle name="Entrada 9 2 9 4" xfId="10720" xr:uid="{00000000-0005-0000-0000-0000DC2B0000}"/>
    <cellStyle name="Entrada 9 2 9 5" xfId="10721" xr:uid="{00000000-0005-0000-0000-0000DD2B0000}"/>
    <cellStyle name="Entrada 9 2 9 6" xfId="10722" xr:uid="{00000000-0005-0000-0000-0000DE2B0000}"/>
    <cellStyle name="Entrada 9 2_5.Weekly" xfId="10723" xr:uid="{00000000-0005-0000-0000-0000DF2B0000}"/>
    <cellStyle name="Entrada 9 3" xfId="10724" xr:uid="{00000000-0005-0000-0000-0000E02B0000}"/>
    <cellStyle name="Entrada 9 3 2" xfId="10725" xr:uid="{00000000-0005-0000-0000-0000E12B0000}"/>
    <cellStyle name="Entrada 9 3 2 2" xfId="10726" xr:uid="{00000000-0005-0000-0000-0000E22B0000}"/>
    <cellStyle name="Entrada 9 3 2 3" xfId="10727" xr:uid="{00000000-0005-0000-0000-0000E32B0000}"/>
    <cellStyle name="Entrada 9 3 3" xfId="10728" xr:uid="{00000000-0005-0000-0000-0000E42B0000}"/>
    <cellStyle name="Entrada 9 3 3 2" xfId="10729" xr:uid="{00000000-0005-0000-0000-0000E52B0000}"/>
    <cellStyle name="Entrada 9 3 3 3" xfId="10730" xr:uid="{00000000-0005-0000-0000-0000E62B0000}"/>
    <cellStyle name="Entrada 9 3 4" xfId="10731" xr:uid="{00000000-0005-0000-0000-0000E72B0000}"/>
    <cellStyle name="Entrada 9 3 5" xfId="10732" xr:uid="{00000000-0005-0000-0000-0000E82B0000}"/>
    <cellStyle name="Entrada 9 3 6" xfId="10733" xr:uid="{00000000-0005-0000-0000-0000E92B0000}"/>
    <cellStyle name="Entrada 9 4" xfId="10734" xr:uid="{00000000-0005-0000-0000-0000EA2B0000}"/>
    <cellStyle name="Entrada 9 4 2" xfId="10735" xr:uid="{00000000-0005-0000-0000-0000EB2B0000}"/>
    <cellStyle name="Entrada 9 4 2 2" xfId="10736" xr:uid="{00000000-0005-0000-0000-0000EC2B0000}"/>
    <cellStyle name="Entrada 9 4 2 3" xfId="10737" xr:uid="{00000000-0005-0000-0000-0000ED2B0000}"/>
    <cellStyle name="Entrada 9 4 3" xfId="10738" xr:uid="{00000000-0005-0000-0000-0000EE2B0000}"/>
    <cellStyle name="Entrada 9 4 3 2" xfId="10739" xr:uid="{00000000-0005-0000-0000-0000EF2B0000}"/>
    <cellStyle name="Entrada 9 4 3 3" xfId="10740" xr:uid="{00000000-0005-0000-0000-0000F02B0000}"/>
    <cellStyle name="Entrada 9 4 4" xfId="10741" xr:uid="{00000000-0005-0000-0000-0000F12B0000}"/>
    <cellStyle name="Entrada 9 4 5" xfId="10742" xr:uid="{00000000-0005-0000-0000-0000F22B0000}"/>
    <cellStyle name="Entrada 9 4 6" xfId="10743" xr:uid="{00000000-0005-0000-0000-0000F32B0000}"/>
    <cellStyle name="Entrada 9 5" xfId="10744" xr:uid="{00000000-0005-0000-0000-0000F42B0000}"/>
    <cellStyle name="Entrada 9 5 2" xfId="10745" xr:uid="{00000000-0005-0000-0000-0000F52B0000}"/>
    <cellStyle name="Entrada 9 5 2 2" xfId="10746" xr:uid="{00000000-0005-0000-0000-0000F62B0000}"/>
    <cellStyle name="Entrada 9 5 2 3" xfId="10747" xr:uid="{00000000-0005-0000-0000-0000F72B0000}"/>
    <cellStyle name="Entrada 9 5 3" xfId="10748" xr:uid="{00000000-0005-0000-0000-0000F82B0000}"/>
    <cellStyle name="Entrada 9 5 3 2" xfId="10749" xr:uid="{00000000-0005-0000-0000-0000F92B0000}"/>
    <cellStyle name="Entrada 9 5 3 3" xfId="10750" xr:uid="{00000000-0005-0000-0000-0000FA2B0000}"/>
    <cellStyle name="Entrada 9 5 4" xfId="10751" xr:uid="{00000000-0005-0000-0000-0000FB2B0000}"/>
    <cellStyle name="Entrada 9 5 5" xfId="10752" xr:uid="{00000000-0005-0000-0000-0000FC2B0000}"/>
    <cellStyle name="Entrada 9 5 6" xfId="10753" xr:uid="{00000000-0005-0000-0000-0000FD2B0000}"/>
    <cellStyle name="Entrada 9 6" xfId="10754" xr:uid="{00000000-0005-0000-0000-0000FE2B0000}"/>
    <cellStyle name="Entrada 9 6 2" xfId="10755" xr:uid="{00000000-0005-0000-0000-0000FF2B0000}"/>
    <cellStyle name="Entrada 9 6 2 2" xfId="10756" xr:uid="{00000000-0005-0000-0000-0000002C0000}"/>
    <cellStyle name="Entrada 9 6 2 3" xfId="10757" xr:uid="{00000000-0005-0000-0000-0000012C0000}"/>
    <cellStyle name="Entrada 9 6 3" xfId="10758" xr:uid="{00000000-0005-0000-0000-0000022C0000}"/>
    <cellStyle name="Entrada 9 6 3 2" xfId="10759" xr:uid="{00000000-0005-0000-0000-0000032C0000}"/>
    <cellStyle name="Entrada 9 6 3 3" xfId="10760" xr:uid="{00000000-0005-0000-0000-0000042C0000}"/>
    <cellStyle name="Entrada 9 6 4" xfId="10761" xr:uid="{00000000-0005-0000-0000-0000052C0000}"/>
    <cellStyle name="Entrada 9 6 5" xfId="10762" xr:uid="{00000000-0005-0000-0000-0000062C0000}"/>
    <cellStyle name="Entrada 9 6 6" xfId="10763" xr:uid="{00000000-0005-0000-0000-0000072C0000}"/>
    <cellStyle name="Entrada 9 7" xfId="10764" xr:uid="{00000000-0005-0000-0000-0000082C0000}"/>
    <cellStyle name="Entrada 9 7 2" xfId="10765" xr:uid="{00000000-0005-0000-0000-0000092C0000}"/>
    <cellStyle name="Entrada 9 7 2 2" xfId="10766" xr:uid="{00000000-0005-0000-0000-00000A2C0000}"/>
    <cellStyle name="Entrada 9 7 2 3" xfId="10767" xr:uid="{00000000-0005-0000-0000-00000B2C0000}"/>
    <cellStyle name="Entrada 9 7 3" xfId="10768" xr:uid="{00000000-0005-0000-0000-00000C2C0000}"/>
    <cellStyle name="Entrada 9 7 3 2" xfId="10769" xr:uid="{00000000-0005-0000-0000-00000D2C0000}"/>
    <cellStyle name="Entrada 9 7 3 3" xfId="10770" xr:uid="{00000000-0005-0000-0000-00000E2C0000}"/>
    <cellStyle name="Entrada 9 7 4" xfId="10771" xr:uid="{00000000-0005-0000-0000-00000F2C0000}"/>
    <cellStyle name="Entrada 9 7 5" xfId="10772" xr:uid="{00000000-0005-0000-0000-0000102C0000}"/>
    <cellStyle name="Entrada 9 7 6" xfId="10773" xr:uid="{00000000-0005-0000-0000-0000112C0000}"/>
    <cellStyle name="Entrada 9 8" xfId="10774" xr:uid="{00000000-0005-0000-0000-0000122C0000}"/>
    <cellStyle name="Entrada 9 8 2" xfId="10775" xr:uid="{00000000-0005-0000-0000-0000132C0000}"/>
    <cellStyle name="Entrada 9 8 2 2" xfId="10776" xr:uid="{00000000-0005-0000-0000-0000142C0000}"/>
    <cellStyle name="Entrada 9 8 2 3" xfId="10777" xr:uid="{00000000-0005-0000-0000-0000152C0000}"/>
    <cellStyle name="Entrada 9 8 3" xfId="10778" xr:uid="{00000000-0005-0000-0000-0000162C0000}"/>
    <cellStyle name="Entrada 9 8 3 2" xfId="10779" xr:uid="{00000000-0005-0000-0000-0000172C0000}"/>
    <cellStyle name="Entrada 9 8 3 3" xfId="10780" xr:uid="{00000000-0005-0000-0000-0000182C0000}"/>
    <cellStyle name="Entrada 9 8 4" xfId="10781" xr:uid="{00000000-0005-0000-0000-0000192C0000}"/>
    <cellStyle name="Entrada 9 8 5" xfId="10782" xr:uid="{00000000-0005-0000-0000-00001A2C0000}"/>
    <cellStyle name="Entrada 9 8 6" xfId="10783" xr:uid="{00000000-0005-0000-0000-00001B2C0000}"/>
    <cellStyle name="Entrada 9 9" xfId="10784" xr:uid="{00000000-0005-0000-0000-00001C2C0000}"/>
    <cellStyle name="Entrada 9 9 2" xfId="10785" xr:uid="{00000000-0005-0000-0000-00001D2C0000}"/>
    <cellStyle name="Entrada 9 9 2 2" xfId="10786" xr:uid="{00000000-0005-0000-0000-00001E2C0000}"/>
    <cellStyle name="Entrada 9 9 2 3" xfId="10787" xr:uid="{00000000-0005-0000-0000-00001F2C0000}"/>
    <cellStyle name="Entrada 9 9 3" xfId="10788" xr:uid="{00000000-0005-0000-0000-0000202C0000}"/>
    <cellStyle name="Entrada 9 9 3 2" xfId="10789" xr:uid="{00000000-0005-0000-0000-0000212C0000}"/>
    <cellStyle name="Entrada 9 9 3 3" xfId="10790" xr:uid="{00000000-0005-0000-0000-0000222C0000}"/>
    <cellStyle name="Entrada 9 9 4" xfId="10791" xr:uid="{00000000-0005-0000-0000-0000232C0000}"/>
    <cellStyle name="Entrada 9 9 5" xfId="10792" xr:uid="{00000000-0005-0000-0000-0000242C0000}"/>
    <cellStyle name="Entrada 9 9 6" xfId="10793" xr:uid="{00000000-0005-0000-0000-0000252C0000}"/>
    <cellStyle name="Entrada 9_5.Weekly" xfId="10794" xr:uid="{00000000-0005-0000-0000-0000262C0000}"/>
    <cellStyle name="Especial" xfId="10795" xr:uid="{00000000-0005-0000-0000-0000272C0000}"/>
    <cellStyle name="est" xfId="45320" xr:uid="{00000000-0005-0000-0000-0000282C0000}"/>
    <cellStyle name="Estilo 1" xfId="10796" xr:uid="{00000000-0005-0000-0000-0000292C0000}"/>
    <cellStyle name="Estilo 1 10" xfId="10797" xr:uid="{00000000-0005-0000-0000-00002A2C0000}"/>
    <cellStyle name="Estilo 1 11" xfId="10798" xr:uid="{00000000-0005-0000-0000-00002B2C0000}"/>
    <cellStyle name="Estilo 1 12" xfId="10799" xr:uid="{00000000-0005-0000-0000-00002C2C0000}"/>
    <cellStyle name="Estilo 1 13" xfId="10800" xr:uid="{00000000-0005-0000-0000-00002D2C0000}"/>
    <cellStyle name="Estilo 1 14" xfId="10801" xr:uid="{00000000-0005-0000-0000-00002E2C0000}"/>
    <cellStyle name="Estilo 1 15" xfId="10802" xr:uid="{00000000-0005-0000-0000-00002F2C0000}"/>
    <cellStyle name="Estilo 1 16" xfId="10803" xr:uid="{00000000-0005-0000-0000-0000302C0000}"/>
    <cellStyle name="Estilo 1 2" xfId="10804" xr:uid="{00000000-0005-0000-0000-0000312C0000}"/>
    <cellStyle name="Estilo 1 3" xfId="10805" xr:uid="{00000000-0005-0000-0000-0000322C0000}"/>
    <cellStyle name="Estilo 1 3 2" xfId="10806" xr:uid="{00000000-0005-0000-0000-0000332C0000}"/>
    <cellStyle name="Estilo 1 3 3" xfId="10807" xr:uid="{00000000-0005-0000-0000-0000342C0000}"/>
    <cellStyle name="Estilo 1 4" xfId="10808" xr:uid="{00000000-0005-0000-0000-0000352C0000}"/>
    <cellStyle name="Estilo 1 5" xfId="10809" xr:uid="{00000000-0005-0000-0000-0000362C0000}"/>
    <cellStyle name="Estilo 1 6" xfId="10810" xr:uid="{00000000-0005-0000-0000-0000372C0000}"/>
    <cellStyle name="Estilo 1 7" xfId="10811" xr:uid="{00000000-0005-0000-0000-0000382C0000}"/>
    <cellStyle name="Estilo 1 8" xfId="10812" xr:uid="{00000000-0005-0000-0000-0000392C0000}"/>
    <cellStyle name="Estilo 1 9" xfId="10813" xr:uid="{00000000-0005-0000-0000-00003A2C0000}"/>
    <cellStyle name="Estilo 1_CONSOLIDADO" xfId="10814" xr:uid="{00000000-0005-0000-0000-00003B2C0000}"/>
    <cellStyle name="Estilo 2" xfId="10815" xr:uid="{00000000-0005-0000-0000-00003C2C0000}"/>
    <cellStyle name="Estilo 2 10" xfId="10816" xr:uid="{00000000-0005-0000-0000-00003D2C0000}"/>
    <cellStyle name="Estilo 2 11" xfId="10817" xr:uid="{00000000-0005-0000-0000-00003E2C0000}"/>
    <cellStyle name="Estilo 2 12" xfId="10818" xr:uid="{00000000-0005-0000-0000-00003F2C0000}"/>
    <cellStyle name="Estilo 2 13" xfId="10819" xr:uid="{00000000-0005-0000-0000-0000402C0000}"/>
    <cellStyle name="Estilo 2 14" xfId="10820" xr:uid="{00000000-0005-0000-0000-0000412C0000}"/>
    <cellStyle name="Estilo 2 15" xfId="10821" xr:uid="{00000000-0005-0000-0000-0000422C0000}"/>
    <cellStyle name="Estilo 2 16" xfId="10822" xr:uid="{00000000-0005-0000-0000-0000432C0000}"/>
    <cellStyle name="Estilo 2 2" xfId="10823" xr:uid="{00000000-0005-0000-0000-0000442C0000}"/>
    <cellStyle name="Estilo 2 2 2" xfId="10824" xr:uid="{00000000-0005-0000-0000-0000452C0000}"/>
    <cellStyle name="Estilo 2 2 3" xfId="10825" xr:uid="{00000000-0005-0000-0000-0000462C0000}"/>
    <cellStyle name="Estilo 2 3" xfId="10826" xr:uid="{00000000-0005-0000-0000-0000472C0000}"/>
    <cellStyle name="Estilo 2 3 2" xfId="10827" xr:uid="{00000000-0005-0000-0000-0000482C0000}"/>
    <cellStyle name="Estilo 2 3 3" xfId="10828" xr:uid="{00000000-0005-0000-0000-0000492C0000}"/>
    <cellStyle name="Estilo 2 4" xfId="10829" xr:uid="{00000000-0005-0000-0000-00004A2C0000}"/>
    <cellStyle name="Estilo 2 5" xfId="10830" xr:uid="{00000000-0005-0000-0000-00004B2C0000}"/>
    <cellStyle name="Estilo 2 6" xfId="10831" xr:uid="{00000000-0005-0000-0000-00004C2C0000}"/>
    <cellStyle name="Estilo 2 7" xfId="10832" xr:uid="{00000000-0005-0000-0000-00004D2C0000}"/>
    <cellStyle name="Estilo 2 8" xfId="10833" xr:uid="{00000000-0005-0000-0000-00004E2C0000}"/>
    <cellStyle name="Estilo 2 9" xfId="10834" xr:uid="{00000000-0005-0000-0000-00004F2C0000}"/>
    <cellStyle name="Estilo 3" xfId="10835" xr:uid="{00000000-0005-0000-0000-0000502C0000}"/>
    <cellStyle name="Estilo 3 10" xfId="10836" xr:uid="{00000000-0005-0000-0000-0000512C0000}"/>
    <cellStyle name="Estilo 3 11" xfId="10837" xr:uid="{00000000-0005-0000-0000-0000522C0000}"/>
    <cellStyle name="Estilo 3 12" xfId="10838" xr:uid="{00000000-0005-0000-0000-0000532C0000}"/>
    <cellStyle name="Estilo 3 13" xfId="10839" xr:uid="{00000000-0005-0000-0000-0000542C0000}"/>
    <cellStyle name="Estilo 3 14" xfId="10840" xr:uid="{00000000-0005-0000-0000-0000552C0000}"/>
    <cellStyle name="Estilo 3 15" xfId="10841" xr:uid="{00000000-0005-0000-0000-0000562C0000}"/>
    <cellStyle name="Estilo 3 2" xfId="10842" xr:uid="{00000000-0005-0000-0000-0000572C0000}"/>
    <cellStyle name="Estilo 3 3" xfId="10843" xr:uid="{00000000-0005-0000-0000-0000582C0000}"/>
    <cellStyle name="Estilo 3 4" xfId="10844" xr:uid="{00000000-0005-0000-0000-0000592C0000}"/>
    <cellStyle name="Estilo 3 5" xfId="10845" xr:uid="{00000000-0005-0000-0000-00005A2C0000}"/>
    <cellStyle name="Estilo 3 6" xfId="10846" xr:uid="{00000000-0005-0000-0000-00005B2C0000}"/>
    <cellStyle name="Estilo 3 7" xfId="10847" xr:uid="{00000000-0005-0000-0000-00005C2C0000}"/>
    <cellStyle name="Estilo 3 8" xfId="10848" xr:uid="{00000000-0005-0000-0000-00005D2C0000}"/>
    <cellStyle name="Estilo 3 9" xfId="10849" xr:uid="{00000000-0005-0000-0000-00005E2C0000}"/>
    <cellStyle name="Estilo 4" xfId="10850" xr:uid="{00000000-0005-0000-0000-00005F2C0000}"/>
    <cellStyle name="Estilo 4 2" xfId="45321" xr:uid="{00000000-0005-0000-0000-0000602C0000}"/>
    <cellStyle name="Estilo 5" xfId="10851" xr:uid="{00000000-0005-0000-0000-0000612C0000}"/>
    <cellStyle name="Estilo 5 2" xfId="45322" xr:uid="{00000000-0005-0000-0000-0000622C0000}"/>
    <cellStyle name="Estilo 6" xfId="10852" xr:uid="{00000000-0005-0000-0000-0000632C0000}"/>
    <cellStyle name="Estilo 6 2" xfId="45323" xr:uid="{00000000-0005-0000-0000-0000642C0000}"/>
    <cellStyle name="Estilo 7" xfId="10853" xr:uid="{00000000-0005-0000-0000-0000652C0000}"/>
    <cellStyle name="Estilo 7 2" xfId="45324" xr:uid="{00000000-0005-0000-0000-0000662C0000}"/>
    <cellStyle name="Estilo 8" xfId="45325" xr:uid="{00000000-0005-0000-0000-0000672C0000}"/>
    <cellStyle name="Estilo 8 2" xfId="45326" xr:uid="{00000000-0005-0000-0000-0000682C0000}"/>
    <cellStyle name="Estilo 9" xfId="45327" xr:uid="{00000000-0005-0000-0000-0000692C0000}"/>
    <cellStyle name="Euro" xfId="10854" xr:uid="{00000000-0005-0000-0000-00006A2C0000}"/>
    <cellStyle name="Euro 10" xfId="10855" xr:uid="{00000000-0005-0000-0000-00006B2C0000}"/>
    <cellStyle name="Euro 11" xfId="10856" xr:uid="{00000000-0005-0000-0000-00006C2C0000}"/>
    <cellStyle name="Euro 12" xfId="10857" xr:uid="{00000000-0005-0000-0000-00006D2C0000}"/>
    <cellStyle name="Euro 12 2" xfId="10858" xr:uid="{00000000-0005-0000-0000-00006E2C0000}"/>
    <cellStyle name="Euro 12 3" xfId="10859" xr:uid="{00000000-0005-0000-0000-00006F2C0000}"/>
    <cellStyle name="Euro 2" xfId="10860" xr:uid="{00000000-0005-0000-0000-0000702C0000}"/>
    <cellStyle name="Euro 2 2" xfId="10861" xr:uid="{00000000-0005-0000-0000-0000712C0000}"/>
    <cellStyle name="Euro 2 2 2" xfId="10862" xr:uid="{00000000-0005-0000-0000-0000722C0000}"/>
    <cellStyle name="Euro 2 2 3" xfId="10863" xr:uid="{00000000-0005-0000-0000-0000732C0000}"/>
    <cellStyle name="Euro 2 3" xfId="10864" xr:uid="{00000000-0005-0000-0000-0000742C0000}"/>
    <cellStyle name="Euro 2 4" xfId="10865" xr:uid="{00000000-0005-0000-0000-0000752C0000}"/>
    <cellStyle name="Euro 2_CONSOLIDADO" xfId="10866" xr:uid="{00000000-0005-0000-0000-0000762C0000}"/>
    <cellStyle name="Euro 3" xfId="10867" xr:uid="{00000000-0005-0000-0000-0000772C0000}"/>
    <cellStyle name="Euro 3 2" xfId="10868" xr:uid="{00000000-0005-0000-0000-0000782C0000}"/>
    <cellStyle name="Euro 3 3" xfId="10869" xr:uid="{00000000-0005-0000-0000-0000792C0000}"/>
    <cellStyle name="Euro 3 4" xfId="10870" xr:uid="{00000000-0005-0000-0000-00007A2C0000}"/>
    <cellStyle name="Euro 4" xfId="10871" xr:uid="{00000000-0005-0000-0000-00007B2C0000}"/>
    <cellStyle name="Euro 4 2" xfId="10872" xr:uid="{00000000-0005-0000-0000-00007C2C0000}"/>
    <cellStyle name="Euro 5" xfId="10873" xr:uid="{00000000-0005-0000-0000-00007D2C0000}"/>
    <cellStyle name="Euro 6" xfId="10874" xr:uid="{00000000-0005-0000-0000-00007E2C0000}"/>
    <cellStyle name="Euro 7" xfId="10875" xr:uid="{00000000-0005-0000-0000-00007F2C0000}"/>
    <cellStyle name="Euro 8" xfId="10876" xr:uid="{00000000-0005-0000-0000-0000802C0000}"/>
    <cellStyle name="Euro 9" xfId="10877" xr:uid="{00000000-0005-0000-0000-0000812C0000}"/>
    <cellStyle name="Euro_003 Informe Semanal SKMM weekly Rev.0" xfId="10878" xr:uid="{00000000-0005-0000-0000-0000822C0000}"/>
    <cellStyle name="Excel Built-in Normal" xfId="45328" xr:uid="{00000000-0005-0000-0000-0000832C0000}"/>
    <cellStyle name="Explanatory Text 2" xfId="10879" xr:uid="{00000000-0005-0000-0000-0000842C0000}"/>
    <cellStyle name="Explanatory Text 3" xfId="10880" xr:uid="{00000000-0005-0000-0000-0000852C0000}"/>
    <cellStyle name="F2" xfId="10881" xr:uid="{00000000-0005-0000-0000-0000862C0000}"/>
    <cellStyle name="F2 10" xfId="45329" xr:uid="{00000000-0005-0000-0000-0000872C0000}"/>
    <cellStyle name="F2 2" xfId="10882" xr:uid="{00000000-0005-0000-0000-0000882C0000}"/>
    <cellStyle name="F2 3" xfId="10883" xr:uid="{00000000-0005-0000-0000-0000892C0000}"/>
    <cellStyle name="F2 4" xfId="10884" xr:uid="{00000000-0005-0000-0000-00008A2C0000}"/>
    <cellStyle name="F2 5" xfId="10885" xr:uid="{00000000-0005-0000-0000-00008B2C0000}"/>
    <cellStyle name="F2 6" xfId="10886" xr:uid="{00000000-0005-0000-0000-00008C2C0000}"/>
    <cellStyle name="F2 7" xfId="45330" xr:uid="{00000000-0005-0000-0000-00008D2C0000}"/>
    <cellStyle name="F2 8" xfId="45331" xr:uid="{00000000-0005-0000-0000-00008E2C0000}"/>
    <cellStyle name="F2 9" xfId="45332" xr:uid="{00000000-0005-0000-0000-00008F2C0000}"/>
    <cellStyle name="F3" xfId="10887" xr:uid="{00000000-0005-0000-0000-0000902C0000}"/>
    <cellStyle name="F3 2" xfId="10888" xr:uid="{00000000-0005-0000-0000-0000912C0000}"/>
    <cellStyle name="F3 3" xfId="10889" xr:uid="{00000000-0005-0000-0000-0000922C0000}"/>
    <cellStyle name="F3 4" xfId="10890" xr:uid="{00000000-0005-0000-0000-0000932C0000}"/>
    <cellStyle name="F3 5" xfId="10891" xr:uid="{00000000-0005-0000-0000-0000942C0000}"/>
    <cellStyle name="F3 6" xfId="10892" xr:uid="{00000000-0005-0000-0000-0000952C0000}"/>
    <cellStyle name="F3_EP N° 49 Oct 09" xfId="45333" xr:uid="{00000000-0005-0000-0000-0000962C0000}"/>
    <cellStyle name="F4" xfId="10893" xr:uid="{00000000-0005-0000-0000-0000972C0000}"/>
    <cellStyle name="F4 2" xfId="10894" xr:uid="{00000000-0005-0000-0000-0000982C0000}"/>
    <cellStyle name="F5" xfId="10895" xr:uid="{00000000-0005-0000-0000-0000992C0000}"/>
    <cellStyle name="F5 10" xfId="10896" xr:uid="{00000000-0005-0000-0000-00009A2C0000}"/>
    <cellStyle name="F5 2" xfId="10897" xr:uid="{00000000-0005-0000-0000-00009B2C0000}"/>
    <cellStyle name="F5 2 2" xfId="10898" xr:uid="{00000000-0005-0000-0000-00009C2C0000}"/>
    <cellStyle name="F5 2 2 2" xfId="10899" xr:uid="{00000000-0005-0000-0000-00009D2C0000}"/>
    <cellStyle name="F5 2 2 3" xfId="10900" xr:uid="{00000000-0005-0000-0000-00009E2C0000}"/>
    <cellStyle name="F5 3" xfId="10901" xr:uid="{00000000-0005-0000-0000-00009F2C0000}"/>
    <cellStyle name="F5 4" xfId="10902" xr:uid="{00000000-0005-0000-0000-0000A02C0000}"/>
    <cellStyle name="F5 5" xfId="10903" xr:uid="{00000000-0005-0000-0000-0000A12C0000}"/>
    <cellStyle name="F5 6" xfId="10904" xr:uid="{00000000-0005-0000-0000-0000A22C0000}"/>
    <cellStyle name="F5 7" xfId="10905" xr:uid="{00000000-0005-0000-0000-0000A32C0000}"/>
    <cellStyle name="F5 8" xfId="10906" xr:uid="{00000000-0005-0000-0000-0000A42C0000}"/>
    <cellStyle name="F5 9" xfId="10907" xr:uid="{00000000-0005-0000-0000-0000A52C0000}"/>
    <cellStyle name="F5_PRO-531Estimacion Prefac. Suministro de Agua YO Rev.5" xfId="45715" xr:uid="{00000000-0005-0000-0000-0000A62C0000}"/>
    <cellStyle name="F6" xfId="10908" xr:uid="{00000000-0005-0000-0000-0000A72C0000}"/>
    <cellStyle name="F6 2" xfId="10909" xr:uid="{00000000-0005-0000-0000-0000A82C0000}"/>
    <cellStyle name="F7" xfId="10910" xr:uid="{00000000-0005-0000-0000-0000A92C0000}"/>
    <cellStyle name="F7 2" xfId="10911" xr:uid="{00000000-0005-0000-0000-0000AA2C0000}"/>
    <cellStyle name="F8" xfId="10912" xr:uid="{00000000-0005-0000-0000-0000AB2C0000}"/>
    <cellStyle name="F8 2" xfId="10913" xr:uid="{00000000-0005-0000-0000-0000AC2C0000}"/>
    <cellStyle name="Fecha" xfId="10914" xr:uid="{00000000-0005-0000-0000-0000AD2C0000}"/>
    <cellStyle name="Fecha 10" xfId="45334" xr:uid="{00000000-0005-0000-0000-0000AE2C0000}"/>
    <cellStyle name="Fecha 2" xfId="10915" xr:uid="{00000000-0005-0000-0000-0000AF2C0000}"/>
    <cellStyle name="Fecha 3" xfId="10916" xr:uid="{00000000-0005-0000-0000-0000B02C0000}"/>
    <cellStyle name="Fecha 3 2" xfId="10917" xr:uid="{00000000-0005-0000-0000-0000B12C0000}"/>
    <cellStyle name="Fecha 3 3" xfId="10918" xr:uid="{00000000-0005-0000-0000-0000B22C0000}"/>
    <cellStyle name="Fecha 4" xfId="10919" xr:uid="{00000000-0005-0000-0000-0000B32C0000}"/>
    <cellStyle name="Fecha 5" xfId="10920" xr:uid="{00000000-0005-0000-0000-0000B42C0000}"/>
    <cellStyle name="Fecha 6" xfId="10921" xr:uid="{00000000-0005-0000-0000-0000B52C0000}"/>
    <cellStyle name="Fecha 7" xfId="45335" xr:uid="{00000000-0005-0000-0000-0000B62C0000}"/>
    <cellStyle name="Fecha 8" xfId="45336" xr:uid="{00000000-0005-0000-0000-0000B72C0000}"/>
    <cellStyle name="Fecha 9" xfId="45337" xr:uid="{00000000-0005-0000-0000-0000B82C0000}"/>
    <cellStyle name="Fecha_EP N° 49 Oct 09" xfId="45338" xr:uid="{00000000-0005-0000-0000-0000B92C0000}"/>
    <cellStyle name="Fecha1 - Estilo1" xfId="10922" xr:uid="{00000000-0005-0000-0000-0000BA2C0000}"/>
    <cellStyle name="field" xfId="10923" xr:uid="{00000000-0005-0000-0000-0000BB2C0000}"/>
    <cellStyle name="Fijo" xfId="10924" xr:uid="{00000000-0005-0000-0000-0000BC2C0000}"/>
    <cellStyle name="Fijo 2" xfId="10925" xr:uid="{00000000-0005-0000-0000-0000BD2C0000}"/>
    <cellStyle name="Fijo 3" xfId="10926" xr:uid="{00000000-0005-0000-0000-0000BE2C0000}"/>
    <cellStyle name="Fijo 4" xfId="10927" xr:uid="{00000000-0005-0000-0000-0000BF2C0000}"/>
    <cellStyle name="Fijo 4 2" xfId="10928" xr:uid="{00000000-0005-0000-0000-0000C02C0000}"/>
    <cellStyle name="Fijo 4 3" xfId="10929" xr:uid="{00000000-0005-0000-0000-0000C12C0000}"/>
    <cellStyle name="Fijo 5" xfId="10930" xr:uid="{00000000-0005-0000-0000-0000C22C0000}"/>
    <cellStyle name="Fijo 6" xfId="10931" xr:uid="{00000000-0005-0000-0000-0000C32C0000}"/>
    <cellStyle name="Fijo_PM MC" xfId="45339" xr:uid="{00000000-0005-0000-0000-0000C42C0000}"/>
    <cellStyle name="Fill" xfId="45716" xr:uid="{00000000-0005-0000-0000-0000C52C0000}"/>
    <cellStyle name="Fill 2" xfId="45717" xr:uid="{00000000-0005-0000-0000-0000C62C0000}"/>
    <cellStyle name="Financiero" xfId="10932" xr:uid="{00000000-0005-0000-0000-0000C72C0000}"/>
    <cellStyle name="Financiero 2" xfId="10933" xr:uid="{00000000-0005-0000-0000-0000C82C0000}"/>
    <cellStyle name="Financiero 2 2" xfId="10934" xr:uid="{00000000-0005-0000-0000-0000C92C0000}"/>
    <cellStyle name="Financiero 3" xfId="10935" xr:uid="{00000000-0005-0000-0000-0000CA2C0000}"/>
    <cellStyle name="Financiero 3 2" xfId="10936" xr:uid="{00000000-0005-0000-0000-0000CB2C0000}"/>
    <cellStyle name="Financiero 3 3" xfId="10937" xr:uid="{00000000-0005-0000-0000-0000CC2C0000}"/>
    <cellStyle name="Financiero 4" xfId="10938" xr:uid="{00000000-0005-0000-0000-0000CD2C0000}"/>
    <cellStyle name="Financiero 5" xfId="10939" xr:uid="{00000000-0005-0000-0000-0000CE2C0000}"/>
    <cellStyle name="Financiero_actividades" xfId="10940" xr:uid="{00000000-0005-0000-0000-0000CF2C0000}"/>
    <cellStyle name="Fixed" xfId="10941" xr:uid="{00000000-0005-0000-0000-0000D02C0000}"/>
    <cellStyle name="Fixed 2" xfId="10942" xr:uid="{00000000-0005-0000-0000-0000D12C0000}"/>
    <cellStyle name="Fixed 3" xfId="10943" xr:uid="{00000000-0005-0000-0000-0000D22C0000}"/>
    <cellStyle name="Fixed_EP N° 49 Oct 09" xfId="45340" xr:uid="{00000000-0005-0000-0000-0000D32C0000}"/>
    <cellStyle name="Followed Hyperlink" xfId="10944" xr:uid="{00000000-0005-0000-0000-0000D42C0000}"/>
    <cellStyle name="Footer1" xfId="10945" xr:uid="{00000000-0005-0000-0000-0000D52C0000}"/>
    <cellStyle name="Footnote" xfId="45341" xr:uid="{00000000-0005-0000-0000-0000D62C0000}"/>
    <cellStyle name="FORM" xfId="10946" xr:uid="{00000000-0005-0000-0000-0000D72C0000}"/>
    <cellStyle name="formato" xfId="10947" xr:uid="{00000000-0005-0000-0000-0000D82C0000}"/>
    <cellStyle name="formato 2" xfId="10948" xr:uid="{00000000-0005-0000-0000-0000D92C0000}"/>
    <cellStyle name="formato 2 2" xfId="10949" xr:uid="{00000000-0005-0000-0000-0000DA2C0000}"/>
    <cellStyle name="formato 3" xfId="10950" xr:uid="{00000000-0005-0000-0000-0000DB2C0000}"/>
    <cellStyle name="formato 3 2" xfId="10951" xr:uid="{00000000-0005-0000-0000-0000DC2C0000}"/>
    <cellStyle name="formato 4" xfId="10952" xr:uid="{00000000-0005-0000-0000-0000DD2C0000}"/>
    <cellStyle name="GEMS_REPORT_DATA" xfId="10953" xr:uid="{00000000-0005-0000-0000-0000DE2C0000}"/>
    <cellStyle name="General text fixed" xfId="45718" xr:uid="{00000000-0005-0000-0000-0000DF2C0000}"/>
    <cellStyle name="General text/yellow" xfId="45719" xr:uid="{00000000-0005-0000-0000-0000E02C0000}"/>
    <cellStyle name="Good 2" xfId="10954" xr:uid="{00000000-0005-0000-0000-0000E12C0000}"/>
    <cellStyle name="Good 2 2" xfId="45720" xr:uid="{00000000-0005-0000-0000-0000E22C0000}"/>
    <cellStyle name="Good 3" xfId="10955" xr:uid="{00000000-0005-0000-0000-0000E32C0000}"/>
    <cellStyle name="Good 4" xfId="45721" xr:uid="{00000000-0005-0000-0000-0000E42C0000}"/>
    <cellStyle name="Grandes" xfId="45342" xr:uid="{00000000-0005-0000-0000-0000E52C0000}"/>
    <cellStyle name="Grey" xfId="10956" xr:uid="{00000000-0005-0000-0000-0000E62C0000}"/>
    <cellStyle name="Grey 1" xfId="10957" xr:uid="{00000000-0005-0000-0000-0000E72C0000}"/>
    <cellStyle name="Grey 10" xfId="10958" xr:uid="{00000000-0005-0000-0000-0000E82C0000}"/>
    <cellStyle name="Grey 11" xfId="10959" xr:uid="{00000000-0005-0000-0000-0000E92C0000}"/>
    <cellStyle name="Grey 12" xfId="10960" xr:uid="{00000000-0005-0000-0000-0000EA2C0000}"/>
    <cellStyle name="Grey 13" xfId="10961" xr:uid="{00000000-0005-0000-0000-0000EB2C0000}"/>
    <cellStyle name="Grey 14" xfId="10962" xr:uid="{00000000-0005-0000-0000-0000EC2C0000}"/>
    <cellStyle name="Grey 15" xfId="10963" xr:uid="{00000000-0005-0000-0000-0000ED2C0000}"/>
    <cellStyle name="Grey 2" xfId="10964" xr:uid="{00000000-0005-0000-0000-0000EE2C0000}"/>
    <cellStyle name="Grey 3" xfId="10965" xr:uid="{00000000-0005-0000-0000-0000EF2C0000}"/>
    <cellStyle name="Grey 4" xfId="10966" xr:uid="{00000000-0005-0000-0000-0000F02C0000}"/>
    <cellStyle name="Grey 5" xfId="10967" xr:uid="{00000000-0005-0000-0000-0000F12C0000}"/>
    <cellStyle name="Grey 6" xfId="10968" xr:uid="{00000000-0005-0000-0000-0000F22C0000}"/>
    <cellStyle name="Grey 7" xfId="10969" xr:uid="{00000000-0005-0000-0000-0000F32C0000}"/>
    <cellStyle name="Grey 8" xfId="10970" xr:uid="{00000000-0005-0000-0000-0000F42C0000}"/>
    <cellStyle name="Grey 9" xfId="10971" xr:uid="{00000000-0005-0000-0000-0000F52C0000}"/>
    <cellStyle name="Grey_ 2.Curva de Avance Proyecto " xfId="10972" xr:uid="{00000000-0005-0000-0000-0000F62C0000}"/>
    <cellStyle name="HAND" xfId="10973" xr:uid="{00000000-0005-0000-0000-0000F72C0000}"/>
    <cellStyle name="HAND 2" xfId="10974" xr:uid="{00000000-0005-0000-0000-0000F82C0000}"/>
    <cellStyle name="HAND 3" xfId="10975" xr:uid="{00000000-0005-0000-0000-0000F92C0000}"/>
    <cellStyle name="Hard Percent" xfId="45343" xr:uid="{00000000-0005-0000-0000-0000FA2C0000}"/>
    <cellStyle name="HEADER" xfId="10976" xr:uid="{00000000-0005-0000-0000-0000FB2C0000}"/>
    <cellStyle name="HEADER 2" xfId="10977" xr:uid="{00000000-0005-0000-0000-0000FC2C0000}"/>
    <cellStyle name="HEADER 3" xfId="10978" xr:uid="{00000000-0005-0000-0000-0000FD2C0000}"/>
    <cellStyle name="Header1" xfId="10979" xr:uid="{00000000-0005-0000-0000-0000FE2C0000}"/>
    <cellStyle name="Header1 2" xfId="10980" xr:uid="{00000000-0005-0000-0000-0000FF2C0000}"/>
    <cellStyle name="Header1 2 2" xfId="10981" xr:uid="{00000000-0005-0000-0000-0000002D0000}"/>
    <cellStyle name="Header1 2 3" xfId="10982" xr:uid="{00000000-0005-0000-0000-0000012D0000}"/>
    <cellStyle name="Header2" xfId="10983" xr:uid="{00000000-0005-0000-0000-0000022D0000}"/>
    <cellStyle name="Header2 10" xfId="10984" xr:uid="{00000000-0005-0000-0000-0000032D0000}"/>
    <cellStyle name="Header2 10 2" xfId="10985" xr:uid="{00000000-0005-0000-0000-0000042D0000}"/>
    <cellStyle name="Header2 10 3" xfId="10986" xr:uid="{00000000-0005-0000-0000-0000052D0000}"/>
    <cellStyle name="Header2 10 4" xfId="10987" xr:uid="{00000000-0005-0000-0000-0000062D0000}"/>
    <cellStyle name="Header2 10 5" xfId="10988" xr:uid="{00000000-0005-0000-0000-0000072D0000}"/>
    <cellStyle name="Header2 11" xfId="10989" xr:uid="{00000000-0005-0000-0000-0000082D0000}"/>
    <cellStyle name="Header2 11 2" xfId="10990" xr:uid="{00000000-0005-0000-0000-0000092D0000}"/>
    <cellStyle name="Header2 11 3" xfId="10991" xr:uid="{00000000-0005-0000-0000-00000A2D0000}"/>
    <cellStyle name="Header2 11 4" xfId="10992" xr:uid="{00000000-0005-0000-0000-00000B2D0000}"/>
    <cellStyle name="Header2 11 5" xfId="10993" xr:uid="{00000000-0005-0000-0000-00000C2D0000}"/>
    <cellStyle name="Header2 12" xfId="10994" xr:uid="{00000000-0005-0000-0000-00000D2D0000}"/>
    <cellStyle name="Header2 12 2" xfId="10995" xr:uid="{00000000-0005-0000-0000-00000E2D0000}"/>
    <cellStyle name="Header2 12 3" xfId="10996" xr:uid="{00000000-0005-0000-0000-00000F2D0000}"/>
    <cellStyle name="Header2 13" xfId="10997" xr:uid="{00000000-0005-0000-0000-0000102D0000}"/>
    <cellStyle name="Header2 14" xfId="10998" xr:uid="{00000000-0005-0000-0000-0000112D0000}"/>
    <cellStyle name="Header2 15" xfId="10999" xr:uid="{00000000-0005-0000-0000-0000122D0000}"/>
    <cellStyle name="Header2 16" xfId="11000" xr:uid="{00000000-0005-0000-0000-0000132D0000}"/>
    <cellStyle name="Header2 17" xfId="11001" xr:uid="{00000000-0005-0000-0000-0000142D0000}"/>
    <cellStyle name="Header2 18" xfId="11002" xr:uid="{00000000-0005-0000-0000-0000152D0000}"/>
    <cellStyle name="Header2 2" xfId="11003" xr:uid="{00000000-0005-0000-0000-0000162D0000}"/>
    <cellStyle name="Header2 2 10" xfId="11004" xr:uid="{00000000-0005-0000-0000-0000172D0000}"/>
    <cellStyle name="Header2 2 10 2" xfId="11005" xr:uid="{00000000-0005-0000-0000-0000182D0000}"/>
    <cellStyle name="Header2 2 10 3" xfId="11006" xr:uid="{00000000-0005-0000-0000-0000192D0000}"/>
    <cellStyle name="Header2 2 10 4" xfId="11007" xr:uid="{00000000-0005-0000-0000-00001A2D0000}"/>
    <cellStyle name="Header2 2 10 5" xfId="11008" xr:uid="{00000000-0005-0000-0000-00001B2D0000}"/>
    <cellStyle name="Header2 2 11" xfId="11009" xr:uid="{00000000-0005-0000-0000-00001C2D0000}"/>
    <cellStyle name="Header2 2 11 2" xfId="11010" xr:uid="{00000000-0005-0000-0000-00001D2D0000}"/>
    <cellStyle name="Header2 2 11 3" xfId="11011" xr:uid="{00000000-0005-0000-0000-00001E2D0000}"/>
    <cellStyle name="Header2 2 12" xfId="11012" xr:uid="{00000000-0005-0000-0000-00001F2D0000}"/>
    <cellStyle name="Header2 2 13" xfId="11013" xr:uid="{00000000-0005-0000-0000-0000202D0000}"/>
    <cellStyle name="Header2 2 14" xfId="11014" xr:uid="{00000000-0005-0000-0000-0000212D0000}"/>
    <cellStyle name="Header2 2 15" xfId="11015" xr:uid="{00000000-0005-0000-0000-0000222D0000}"/>
    <cellStyle name="Header2 2 16" xfId="11016" xr:uid="{00000000-0005-0000-0000-0000232D0000}"/>
    <cellStyle name="Header2 2 17" xfId="11017" xr:uid="{00000000-0005-0000-0000-0000242D0000}"/>
    <cellStyle name="Header2 2 2" xfId="11018" xr:uid="{00000000-0005-0000-0000-0000252D0000}"/>
    <cellStyle name="Header2 2 2 2" xfId="11019" xr:uid="{00000000-0005-0000-0000-0000262D0000}"/>
    <cellStyle name="Header2 2 2 2 2" xfId="11020" xr:uid="{00000000-0005-0000-0000-0000272D0000}"/>
    <cellStyle name="Header2 2 2 2 3" xfId="11021" xr:uid="{00000000-0005-0000-0000-0000282D0000}"/>
    <cellStyle name="Header2 2 2 2 4" xfId="11022" xr:uid="{00000000-0005-0000-0000-0000292D0000}"/>
    <cellStyle name="Header2 2 2 2 5" xfId="11023" xr:uid="{00000000-0005-0000-0000-00002A2D0000}"/>
    <cellStyle name="Header2 2 2 3" xfId="11024" xr:uid="{00000000-0005-0000-0000-00002B2D0000}"/>
    <cellStyle name="Header2 2 2 3 2" xfId="11025" xr:uid="{00000000-0005-0000-0000-00002C2D0000}"/>
    <cellStyle name="Header2 2 2 3 3" xfId="11026" xr:uid="{00000000-0005-0000-0000-00002D2D0000}"/>
    <cellStyle name="Header2 2 2 3 4" xfId="11027" xr:uid="{00000000-0005-0000-0000-00002E2D0000}"/>
    <cellStyle name="Header2 2 2 3 5" xfId="11028" xr:uid="{00000000-0005-0000-0000-00002F2D0000}"/>
    <cellStyle name="Header2 2 2 4" xfId="11029" xr:uid="{00000000-0005-0000-0000-0000302D0000}"/>
    <cellStyle name="Header2 2 2 4 2" xfId="11030" xr:uid="{00000000-0005-0000-0000-0000312D0000}"/>
    <cellStyle name="Header2 2 2 4 3" xfId="11031" xr:uid="{00000000-0005-0000-0000-0000322D0000}"/>
    <cellStyle name="Header2 2 2 5" xfId="11032" xr:uid="{00000000-0005-0000-0000-0000332D0000}"/>
    <cellStyle name="Header2 2 2 6" xfId="11033" xr:uid="{00000000-0005-0000-0000-0000342D0000}"/>
    <cellStyle name="Header2 2 2 7" xfId="11034" xr:uid="{00000000-0005-0000-0000-0000352D0000}"/>
    <cellStyle name="Header2 2 2 8" xfId="11035" xr:uid="{00000000-0005-0000-0000-0000362D0000}"/>
    <cellStyle name="Header2 2 3" xfId="11036" xr:uid="{00000000-0005-0000-0000-0000372D0000}"/>
    <cellStyle name="Header2 2 3 2" xfId="11037" xr:uid="{00000000-0005-0000-0000-0000382D0000}"/>
    <cellStyle name="Header2 2 3 3" xfId="11038" xr:uid="{00000000-0005-0000-0000-0000392D0000}"/>
    <cellStyle name="Header2 2 3 4" xfId="11039" xr:uid="{00000000-0005-0000-0000-00003A2D0000}"/>
    <cellStyle name="Header2 2 3 5" xfId="11040" xr:uid="{00000000-0005-0000-0000-00003B2D0000}"/>
    <cellStyle name="Header2 2 4" xfId="11041" xr:uid="{00000000-0005-0000-0000-00003C2D0000}"/>
    <cellStyle name="Header2 2 4 2" xfId="11042" xr:uid="{00000000-0005-0000-0000-00003D2D0000}"/>
    <cellStyle name="Header2 2 4 3" xfId="11043" xr:uid="{00000000-0005-0000-0000-00003E2D0000}"/>
    <cellStyle name="Header2 2 4 4" xfId="11044" xr:uid="{00000000-0005-0000-0000-00003F2D0000}"/>
    <cellStyle name="Header2 2 4 5" xfId="11045" xr:uid="{00000000-0005-0000-0000-0000402D0000}"/>
    <cellStyle name="Header2 2 5" xfId="11046" xr:uid="{00000000-0005-0000-0000-0000412D0000}"/>
    <cellStyle name="Header2 2 5 2" xfId="11047" xr:uid="{00000000-0005-0000-0000-0000422D0000}"/>
    <cellStyle name="Header2 2 5 3" xfId="11048" xr:uid="{00000000-0005-0000-0000-0000432D0000}"/>
    <cellStyle name="Header2 2 5 4" xfId="11049" xr:uid="{00000000-0005-0000-0000-0000442D0000}"/>
    <cellStyle name="Header2 2 5 5" xfId="11050" xr:uid="{00000000-0005-0000-0000-0000452D0000}"/>
    <cellStyle name="Header2 2 6" xfId="11051" xr:uid="{00000000-0005-0000-0000-0000462D0000}"/>
    <cellStyle name="Header2 2 6 2" xfId="11052" xr:uid="{00000000-0005-0000-0000-0000472D0000}"/>
    <cellStyle name="Header2 2 6 3" xfId="11053" xr:uid="{00000000-0005-0000-0000-0000482D0000}"/>
    <cellStyle name="Header2 2 6 4" xfId="11054" xr:uid="{00000000-0005-0000-0000-0000492D0000}"/>
    <cellStyle name="Header2 2 6 5" xfId="11055" xr:uid="{00000000-0005-0000-0000-00004A2D0000}"/>
    <cellStyle name="Header2 2 7" xfId="11056" xr:uid="{00000000-0005-0000-0000-00004B2D0000}"/>
    <cellStyle name="Header2 2 7 2" xfId="11057" xr:uid="{00000000-0005-0000-0000-00004C2D0000}"/>
    <cellStyle name="Header2 2 7 3" xfId="11058" xr:uid="{00000000-0005-0000-0000-00004D2D0000}"/>
    <cellStyle name="Header2 2 7 4" xfId="11059" xr:uid="{00000000-0005-0000-0000-00004E2D0000}"/>
    <cellStyle name="Header2 2 7 5" xfId="11060" xr:uid="{00000000-0005-0000-0000-00004F2D0000}"/>
    <cellStyle name="Header2 2 8" xfId="11061" xr:uid="{00000000-0005-0000-0000-0000502D0000}"/>
    <cellStyle name="Header2 2 8 2" xfId="11062" xr:uid="{00000000-0005-0000-0000-0000512D0000}"/>
    <cellStyle name="Header2 2 8 3" xfId="11063" xr:uid="{00000000-0005-0000-0000-0000522D0000}"/>
    <cellStyle name="Header2 2 8 4" xfId="11064" xr:uid="{00000000-0005-0000-0000-0000532D0000}"/>
    <cellStyle name="Header2 2 8 5" xfId="11065" xr:uid="{00000000-0005-0000-0000-0000542D0000}"/>
    <cellStyle name="Header2 2 9" xfId="11066" xr:uid="{00000000-0005-0000-0000-0000552D0000}"/>
    <cellStyle name="Header2 2 9 2" xfId="11067" xr:uid="{00000000-0005-0000-0000-0000562D0000}"/>
    <cellStyle name="Header2 2 9 3" xfId="11068" xr:uid="{00000000-0005-0000-0000-0000572D0000}"/>
    <cellStyle name="Header2 2 9 4" xfId="11069" xr:uid="{00000000-0005-0000-0000-0000582D0000}"/>
    <cellStyle name="Header2 2 9 5" xfId="11070" xr:uid="{00000000-0005-0000-0000-0000592D0000}"/>
    <cellStyle name="Header2 2_5.Weekly" xfId="11071" xr:uid="{00000000-0005-0000-0000-00005A2D0000}"/>
    <cellStyle name="Header2 3" xfId="11072" xr:uid="{00000000-0005-0000-0000-00005B2D0000}"/>
    <cellStyle name="Header2 3 2" xfId="11073" xr:uid="{00000000-0005-0000-0000-00005C2D0000}"/>
    <cellStyle name="Header2 3 2 2" xfId="11074" xr:uid="{00000000-0005-0000-0000-00005D2D0000}"/>
    <cellStyle name="Header2 3 2 3" xfId="11075" xr:uid="{00000000-0005-0000-0000-00005E2D0000}"/>
    <cellStyle name="Header2 3 2 4" xfId="11076" xr:uid="{00000000-0005-0000-0000-00005F2D0000}"/>
    <cellStyle name="Header2 3 2 5" xfId="11077" xr:uid="{00000000-0005-0000-0000-0000602D0000}"/>
    <cellStyle name="Header2 3 3" xfId="11078" xr:uid="{00000000-0005-0000-0000-0000612D0000}"/>
    <cellStyle name="Header2 3 3 2" xfId="11079" xr:uid="{00000000-0005-0000-0000-0000622D0000}"/>
    <cellStyle name="Header2 3 3 3" xfId="11080" xr:uid="{00000000-0005-0000-0000-0000632D0000}"/>
    <cellStyle name="Header2 3 3 4" xfId="11081" xr:uid="{00000000-0005-0000-0000-0000642D0000}"/>
    <cellStyle name="Header2 3 3 5" xfId="11082" xr:uid="{00000000-0005-0000-0000-0000652D0000}"/>
    <cellStyle name="Header2 3 4" xfId="11083" xr:uid="{00000000-0005-0000-0000-0000662D0000}"/>
    <cellStyle name="Header2 3 4 2" xfId="11084" xr:uid="{00000000-0005-0000-0000-0000672D0000}"/>
    <cellStyle name="Header2 3 4 3" xfId="11085" xr:uid="{00000000-0005-0000-0000-0000682D0000}"/>
    <cellStyle name="Header2 3 5" xfId="11086" xr:uid="{00000000-0005-0000-0000-0000692D0000}"/>
    <cellStyle name="Header2 3 6" xfId="11087" xr:uid="{00000000-0005-0000-0000-00006A2D0000}"/>
    <cellStyle name="Header2 3 7" xfId="11088" xr:uid="{00000000-0005-0000-0000-00006B2D0000}"/>
    <cellStyle name="Header2 3 8" xfId="11089" xr:uid="{00000000-0005-0000-0000-00006C2D0000}"/>
    <cellStyle name="Header2 4" xfId="11090" xr:uid="{00000000-0005-0000-0000-00006D2D0000}"/>
    <cellStyle name="Header2 4 2" xfId="11091" xr:uid="{00000000-0005-0000-0000-00006E2D0000}"/>
    <cellStyle name="Header2 4 3" xfId="11092" xr:uid="{00000000-0005-0000-0000-00006F2D0000}"/>
    <cellStyle name="Header2 4 4" xfId="11093" xr:uid="{00000000-0005-0000-0000-0000702D0000}"/>
    <cellStyle name="Header2 4 5" xfId="11094" xr:uid="{00000000-0005-0000-0000-0000712D0000}"/>
    <cellStyle name="Header2 5" xfId="11095" xr:uid="{00000000-0005-0000-0000-0000722D0000}"/>
    <cellStyle name="Header2 5 2" xfId="11096" xr:uid="{00000000-0005-0000-0000-0000732D0000}"/>
    <cellStyle name="Header2 5 3" xfId="11097" xr:uid="{00000000-0005-0000-0000-0000742D0000}"/>
    <cellStyle name="Header2 5 4" xfId="11098" xr:uid="{00000000-0005-0000-0000-0000752D0000}"/>
    <cellStyle name="Header2 5 5" xfId="11099" xr:uid="{00000000-0005-0000-0000-0000762D0000}"/>
    <cellStyle name="Header2 6" xfId="11100" xr:uid="{00000000-0005-0000-0000-0000772D0000}"/>
    <cellStyle name="Header2 6 2" xfId="11101" xr:uid="{00000000-0005-0000-0000-0000782D0000}"/>
    <cellStyle name="Header2 6 3" xfId="11102" xr:uid="{00000000-0005-0000-0000-0000792D0000}"/>
    <cellStyle name="Header2 6 4" xfId="11103" xr:uid="{00000000-0005-0000-0000-00007A2D0000}"/>
    <cellStyle name="Header2 6 5" xfId="11104" xr:uid="{00000000-0005-0000-0000-00007B2D0000}"/>
    <cellStyle name="Header2 7" xfId="11105" xr:uid="{00000000-0005-0000-0000-00007C2D0000}"/>
    <cellStyle name="Header2 7 2" xfId="11106" xr:uid="{00000000-0005-0000-0000-00007D2D0000}"/>
    <cellStyle name="Header2 7 3" xfId="11107" xr:uid="{00000000-0005-0000-0000-00007E2D0000}"/>
    <cellStyle name="Header2 7 4" xfId="11108" xr:uid="{00000000-0005-0000-0000-00007F2D0000}"/>
    <cellStyle name="Header2 7 5" xfId="11109" xr:uid="{00000000-0005-0000-0000-0000802D0000}"/>
    <cellStyle name="Header2 8" xfId="11110" xr:uid="{00000000-0005-0000-0000-0000812D0000}"/>
    <cellStyle name="Header2 8 2" xfId="11111" xr:uid="{00000000-0005-0000-0000-0000822D0000}"/>
    <cellStyle name="Header2 8 3" xfId="11112" xr:uid="{00000000-0005-0000-0000-0000832D0000}"/>
    <cellStyle name="Header2 8 4" xfId="11113" xr:uid="{00000000-0005-0000-0000-0000842D0000}"/>
    <cellStyle name="Header2 8 5" xfId="11114" xr:uid="{00000000-0005-0000-0000-0000852D0000}"/>
    <cellStyle name="Header2 9" xfId="11115" xr:uid="{00000000-0005-0000-0000-0000862D0000}"/>
    <cellStyle name="Header2 9 2" xfId="11116" xr:uid="{00000000-0005-0000-0000-0000872D0000}"/>
    <cellStyle name="Header2 9 3" xfId="11117" xr:uid="{00000000-0005-0000-0000-0000882D0000}"/>
    <cellStyle name="Header2 9 4" xfId="11118" xr:uid="{00000000-0005-0000-0000-0000892D0000}"/>
    <cellStyle name="Header2 9 5" xfId="11119" xr:uid="{00000000-0005-0000-0000-00008A2D0000}"/>
    <cellStyle name="Header2_5.Weekly" xfId="11120" xr:uid="{00000000-0005-0000-0000-00008B2D0000}"/>
    <cellStyle name="header3" xfId="11121" xr:uid="{00000000-0005-0000-0000-00008C2D0000}"/>
    <cellStyle name="Heading 1 2" xfId="11122" xr:uid="{00000000-0005-0000-0000-00008D2D0000}"/>
    <cellStyle name="Heading 1 3" xfId="11123" xr:uid="{00000000-0005-0000-0000-00008E2D0000}"/>
    <cellStyle name="Heading 11 Bold" xfId="45621" xr:uid="{00000000-0005-0000-0000-00008F2D0000}"/>
    <cellStyle name="Heading 2 2" xfId="11124" xr:uid="{00000000-0005-0000-0000-0000902D0000}"/>
    <cellStyle name="Heading 2 3" xfId="11125" xr:uid="{00000000-0005-0000-0000-0000912D0000}"/>
    <cellStyle name="Heading 3 2" xfId="11126" xr:uid="{00000000-0005-0000-0000-0000922D0000}"/>
    <cellStyle name="Heading 3 2 2" xfId="11127" xr:uid="{00000000-0005-0000-0000-0000932D0000}"/>
    <cellStyle name="Heading 3 2 2 2" xfId="11128" xr:uid="{00000000-0005-0000-0000-0000942D0000}"/>
    <cellStyle name="Heading 3 2 3" xfId="11129" xr:uid="{00000000-0005-0000-0000-0000952D0000}"/>
    <cellStyle name="Heading 3 2 3 2" xfId="11130" xr:uid="{00000000-0005-0000-0000-0000962D0000}"/>
    <cellStyle name="Heading 3 2 4" xfId="11131" xr:uid="{00000000-0005-0000-0000-0000972D0000}"/>
    <cellStyle name="Heading 3 3" xfId="11132" xr:uid="{00000000-0005-0000-0000-0000982D0000}"/>
    <cellStyle name="Heading 3 3 2" xfId="11133" xr:uid="{00000000-0005-0000-0000-0000992D0000}"/>
    <cellStyle name="Heading 3 4" xfId="11134" xr:uid="{00000000-0005-0000-0000-00009A2D0000}"/>
    <cellStyle name="Heading 3 4 2" xfId="11135" xr:uid="{00000000-0005-0000-0000-00009B2D0000}"/>
    <cellStyle name="Heading 3 5" xfId="11136" xr:uid="{00000000-0005-0000-0000-00009C2D0000}"/>
    <cellStyle name="Heading 4 2" xfId="11137" xr:uid="{00000000-0005-0000-0000-00009D2D0000}"/>
    <cellStyle name="Heading 4 2 2" xfId="45722" xr:uid="{00000000-0005-0000-0000-00009E2D0000}"/>
    <cellStyle name="Heading 4 3" xfId="11138" xr:uid="{00000000-0005-0000-0000-00009F2D0000}"/>
    <cellStyle name="Heading 4 4" xfId="45723" xr:uid="{00000000-0005-0000-0000-0000A02D0000}"/>
    <cellStyle name="Heading1" xfId="11139" xr:uid="{00000000-0005-0000-0000-0000A12D0000}"/>
    <cellStyle name="Heading1 2" xfId="11140" xr:uid="{00000000-0005-0000-0000-0000A22D0000}"/>
    <cellStyle name="Heading1 2 2" xfId="11141" xr:uid="{00000000-0005-0000-0000-0000A32D0000}"/>
    <cellStyle name="Heading1 2 3" xfId="11142" xr:uid="{00000000-0005-0000-0000-0000A42D0000}"/>
    <cellStyle name="Heading1_C1 Avance al 10-Oct" xfId="11143" xr:uid="{00000000-0005-0000-0000-0000A52D0000}"/>
    <cellStyle name="Heading2" xfId="11144" xr:uid="{00000000-0005-0000-0000-0000A62D0000}"/>
    <cellStyle name="Heading2 2" xfId="11145" xr:uid="{00000000-0005-0000-0000-0000A72D0000}"/>
    <cellStyle name="Heading2 2 2" xfId="11146" xr:uid="{00000000-0005-0000-0000-0000A82D0000}"/>
    <cellStyle name="Heading2_C1 Avance al 10-Oct" xfId="11147" xr:uid="{00000000-0005-0000-0000-0000A92D0000}"/>
    <cellStyle name="Hide" xfId="11148" xr:uid="{00000000-0005-0000-0000-0000AA2D0000}"/>
    <cellStyle name="Hide 2" xfId="45344" xr:uid="{00000000-0005-0000-0000-0000AB2D0000}"/>
    <cellStyle name="HIGHLIGHT" xfId="11149" xr:uid="{00000000-0005-0000-0000-0000AC2D0000}"/>
    <cellStyle name="HIGHLIGHT 2" xfId="11150" xr:uid="{00000000-0005-0000-0000-0000AD2D0000}"/>
    <cellStyle name="HIGHLIGHT 2 2" xfId="11151" xr:uid="{00000000-0005-0000-0000-0000AE2D0000}"/>
    <cellStyle name="HIGHLIGHT 2 2 2" xfId="11152" xr:uid="{00000000-0005-0000-0000-0000AF2D0000}"/>
    <cellStyle name="HIGHLIGHT 2 2 3" xfId="11153" xr:uid="{00000000-0005-0000-0000-0000B02D0000}"/>
    <cellStyle name="HIGHLIGHT 2 2 4" xfId="11154" xr:uid="{00000000-0005-0000-0000-0000B12D0000}"/>
    <cellStyle name="HIGHLIGHT 2 2 5" xfId="11155" xr:uid="{00000000-0005-0000-0000-0000B22D0000}"/>
    <cellStyle name="HIGHLIGHT 2 3" xfId="11156" xr:uid="{00000000-0005-0000-0000-0000B32D0000}"/>
    <cellStyle name="HIGHLIGHT 2 3 2" xfId="11157" xr:uid="{00000000-0005-0000-0000-0000B42D0000}"/>
    <cellStyle name="HIGHLIGHT 2 3 3" xfId="11158" xr:uid="{00000000-0005-0000-0000-0000B52D0000}"/>
    <cellStyle name="HIGHLIGHT 2 3 4" xfId="11159" xr:uid="{00000000-0005-0000-0000-0000B62D0000}"/>
    <cellStyle name="HIGHLIGHT 2 3 5" xfId="11160" xr:uid="{00000000-0005-0000-0000-0000B72D0000}"/>
    <cellStyle name="HIGHLIGHT 2 4" xfId="11161" xr:uid="{00000000-0005-0000-0000-0000B82D0000}"/>
    <cellStyle name="HIGHLIGHT 2 5" xfId="11162" xr:uid="{00000000-0005-0000-0000-0000B92D0000}"/>
    <cellStyle name="HIGHLIGHT 2 6" xfId="11163" xr:uid="{00000000-0005-0000-0000-0000BA2D0000}"/>
    <cellStyle name="HIGHLIGHT 2 7" xfId="11164" xr:uid="{00000000-0005-0000-0000-0000BB2D0000}"/>
    <cellStyle name="HIGHLIGHT 3" xfId="11165" xr:uid="{00000000-0005-0000-0000-0000BC2D0000}"/>
    <cellStyle name="HIGHLIGHT 3 2" xfId="11166" xr:uid="{00000000-0005-0000-0000-0000BD2D0000}"/>
    <cellStyle name="HIGHLIGHT 3 3" xfId="11167" xr:uid="{00000000-0005-0000-0000-0000BE2D0000}"/>
    <cellStyle name="HIGHLIGHT 3 4" xfId="11168" xr:uid="{00000000-0005-0000-0000-0000BF2D0000}"/>
    <cellStyle name="HIGHLIGHT 3 5" xfId="11169" xr:uid="{00000000-0005-0000-0000-0000C02D0000}"/>
    <cellStyle name="HIGHLIGHT 4" xfId="11170" xr:uid="{00000000-0005-0000-0000-0000C12D0000}"/>
    <cellStyle name="HIGHLIGHT 4 2" xfId="11171" xr:uid="{00000000-0005-0000-0000-0000C22D0000}"/>
    <cellStyle name="HIGHLIGHT 4 3" xfId="11172" xr:uid="{00000000-0005-0000-0000-0000C32D0000}"/>
    <cellStyle name="HIGHLIGHT 4 4" xfId="11173" xr:uid="{00000000-0005-0000-0000-0000C42D0000}"/>
    <cellStyle name="HIGHLIGHT 4 5" xfId="11174" xr:uid="{00000000-0005-0000-0000-0000C52D0000}"/>
    <cellStyle name="Hipervínculo 2" xfId="11175" xr:uid="{00000000-0005-0000-0000-0000C62D0000}"/>
    <cellStyle name="Hipervínculo 2 2" xfId="11176" xr:uid="{00000000-0005-0000-0000-0000C72D0000}"/>
    <cellStyle name="Hipervínculo 2 3" xfId="11177" xr:uid="{00000000-0005-0000-0000-0000C82D0000}"/>
    <cellStyle name="Hyperlink" xfId="11178" xr:uid="{00000000-0005-0000-0000-0000C92D0000}"/>
    <cellStyle name="Hyperlink 2" xfId="45724" xr:uid="{00000000-0005-0000-0000-0000CA2D0000}"/>
    <cellStyle name="Hyperlink seguido_T177-LIS-EL-101-RA - Equipo Eléctrico" xfId="11179" xr:uid="{00000000-0005-0000-0000-0000CB2D0000}"/>
    <cellStyle name="Hyperlink_EE_P012-C1-Alt1-52Ktpd-10a-RA" xfId="11180" xr:uid="{00000000-0005-0000-0000-0000CC2D0000}"/>
    <cellStyle name="Incorrecto 10" xfId="11181" xr:uid="{00000000-0005-0000-0000-0000CD2D0000}"/>
    <cellStyle name="Incorrecto 11" xfId="11182" xr:uid="{00000000-0005-0000-0000-0000CE2D0000}"/>
    <cellStyle name="Incorrecto 12" xfId="11183" xr:uid="{00000000-0005-0000-0000-0000CF2D0000}"/>
    <cellStyle name="Incorrecto 13" xfId="11184" xr:uid="{00000000-0005-0000-0000-0000D02D0000}"/>
    <cellStyle name="Incorrecto 14" xfId="11185" xr:uid="{00000000-0005-0000-0000-0000D12D0000}"/>
    <cellStyle name="Incorrecto 15" xfId="11186" xr:uid="{00000000-0005-0000-0000-0000D22D0000}"/>
    <cellStyle name="Incorrecto 16" xfId="11187" xr:uid="{00000000-0005-0000-0000-0000D32D0000}"/>
    <cellStyle name="Incorrecto 17" xfId="11188" xr:uid="{00000000-0005-0000-0000-0000D42D0000}"/>
    <cellStyle name="Incorrecto 18" xfId="11189" xr:uid="{00000000-0005-0000-0000-0000D52D0000}"/>
    <cellStyle name="Incorrecto 19" xfId="11190" xr:uid="{00000000-0005-0000-0000-0000D62D0000}"/>
    <cellStyle name="Incorrecto 2" xfId="11191" xr:uid="{00000000-0005-0000-0000-0000D72D0000}"/>
    <cellStyle name="Incorrecto 2 10" xfId="11192" xr:uid="{00000000-0005-0000-0000-0000D82D0000}"/>
    <cellStyle name="Incorrecto 2 10 2" xfId="11193" xr:uid="{00000000-0005-0000-0000-0000D92D0000}"/>
    <cellStyle name="Incorrecto 2 11" xfId="11194" xr:uid="{00000000-0005-0000-0000-0000DA2D0000}"/>
    <cellStyle name="Incorrecto 2 11 2" xfId="11195" xr:uid="{00000000-0005-0000-0000-0000DB2D0000}"/>
    <cellStyle name="Incorrecto 2 2" xfId="11196" xr:uid="{00000000-0005-0000-0000-0000DC2D0000}"/>
    <cellStyle name="Incorrecto 2 2 2" xfId="11197" xr:uid="{00000000-0005-0000-0000-0000DD2D0000}"/>
    <cellStyle name="Incorrecto 2 2 3" xfId="11198" xr:uid="{00000000-0005-0000-0000-0000DE2D0000}"/>
    <cellStyle name="Incorrecto 2 2 4" xfId="11199" xr:uid="{00000000-0005-0000-0000-0000DF2D0000}"/>
    <cellStyle name="Incorrecto 2 3" xfId="11200" xr:uid="{00000000-0005-0000-0000-0000E02D0000}"/>
    <cellStyle name="Incorrecto 2 3 2" xfId="11201" xr:uid="{00000000-0005-0000-0000-0000E12D0000}"/>
    <cellStyle name="Incorrecto 2 4" xfId="11202" xr:uid="{00000000-0005-0000-0000-0000E22D0000}"/>
    <cellStyle name="Incorrecto 2 4 2" xfId="11203" xr:uid="{00000000-0005-0000-0000-0000E32D0000}"/>
    <cellStyle name="Incorrecto 2 5" xfId="11204" xr:uid="{00000000-0005-0000-0000-0000E42D0000}"/>
    <cellStyle name="Incorrecto 2 5 2" xfId="11205" xr:uid="{00000000-0005-0000-0000-0000E52D0000}"/>
    <cellStyle name="Incorrecto 2 6" xfId="11206" xr:uid="{00000000-0005-0000-0000-0000E62D0000}"/>
    <cellStyle name="Incorrecto 2 6 2" xfId="11207" xr:uid="{00000000-0005-0000-0000-0000E72D0000}"/>
    <cellStyle name="Incorrecto 2 7" xfId="11208" xr:uid="{00000000-0005-0000-0000-0000E82D0000}"/>
    <cellStyle name="Incorrecto 2 7 2" xfId="11209" xr:uid="{00000000-0005-0000-0000-0000E92D0000}"/>
    <cellStyle name="Incorrecto 2 8" xfId="11210" xr:uid="{00000000-0005-0000-0000-0000EA2D0000}"/>
    <cellStyle name="Incorrecto 2 8 2" xfId="11211" xr:uid="{00000000-0005-0000-0000-0000EB2D0000}"/>
    <cellStyle name="Incorrecto 2 9" xfId="11212" xr:uid="{00000000-0005-0000-0000-0000EC2D0000}"/>
    <cellStyle name="Incorrecto 2 9 2" xfId="11213" xr:uid="{00000000-0005-0000-0000-0000ED2D0000}"/>
    <cellStyle name="Incorrecto 2_CONSOLIDADO" xfId="11214" xr:uid="{00000000-0005-0000-0000-0000EE2D0000}"/>
    <cellStyle name="Incorrecto 20" xfId="11215" xr:uid="{00000000-0005-0000-0000-0000EF2D0000}"/>
    <cellStyle name="Incorrecto 21" xfId="11216" xr:uid="{00000000-0005-0000-0000-0000F02D0000}"/>
    <cellStyle name="Incorrecto 3" xfId="11217" xr:uid="{00000000-0005-0000-0000-0000F12D0000}"/>
    <cellStyle name="Incorrecto 3 2" xfId="11218" xr:uid="{00000000-0005-0000-0000-0000F22D0000}"/>
    <cellStyle name="Incorrecto 3 3" xfId="11219" xr:uid="{00000000-0005-0000-0000-0000F32D0000}"/>
    <cellStyle name="Incorrecto 3 4" xfId="11220" xr:uid="{00000000-0005-0000-0000-0000F42D0000}"/>
    <cellStyle name="Incorrecto 3 5" xfId="11221" xr:uid="{00000000-0005-0000-0000-0000F52D0000}"/>
    <cellStyle name="Incorrecto 4" xfId="11222" xr:uid="{00000000-0005-0000-0000-0000F62D0000}"/>
    <cellStyle name="Incorrecto 4 2" xfId="11223" xr:uid="{00000000-0005-0000-0000-0000F72D0000}"/>
    <cellStyle name="Incorrecto 5" xfId="11224" xr:uid="{00000000-0005-0000-0000-0000F82D0000}"/>
    <cellStyle name="Incorrecto 5 2" xfId="11225" xr:uid="{00000000-0005-0000-0000-0000F92D0000}"/>
    <cellStyle name="Incorrecto 6" xfId="11226" xr:uid="{00000000-0005-0000-0000-0000FA2D0000}"/>
    <cellStyle name="Incorrecto 6 2" xfId="11227" xr:uid="{00000000-0005-0000-0000-0000FB2D0000}"/>
    <cellStyle name="Incorrecto 7" xfId="11228" xr:uid="{00000000-0005-0000-0000-0000FC2D0000}"/>
    <cellStyle name="Incorrecto 7 2" xfId="11229" xr:uid="{00000000-0005-0000-0000-0000FD2D0000}"/>
    <cellStyle name="Incorrecto 8" xfId="11230" xr:uid="{00000000-0005-0000-0000-0000FE2D0000}"/>
    <cellStyle name="Incorrecto 8 2" xfId="11231" xr:uid="{00000000-0005-0000-0000-0000FF2D0000}"/>
    <cellStyle name="Incorrecto 9" xfId="11232" xr:uid="{00000000-0005-0000-0000-0000002E0000}"/>
    <cellStyle name="Incorrecto 9 2" xfId="11233" xr:uid="{00000000-0005-0000-0000-0000012E0000}"/>
    <cellStyle name="Incorreto" xfId="45622" xr:uid="{00000000-0005-0000-0000-0000022E0000}"/>
    <cellStyle name="Indent [4]" xfId="11234" xr:uid="{00000000-0005-0000-0000-0000032E0000}"/>
    <cellStyle name="Index" xfId="11235" xr:uid="{00000000-0005-0000-0000-0000042E0000}"/>
    <cellStyle name="Input %" xfId="11236" xr:uid="{00000000-0005-0000-0000-0000052E0000}"/>
    <cellStyle name="Input % 2" xfId="11237" xr:uid="{00000000-0005-0000-0000-0000062E0000}"/>
    <cellStyle name="Input % 2 2" xfId="11238" xr:uid="{00000000-0005-0000-0000-0000072E0000}"/>
    <cellStyle name="Input % 2 2 2" xfId="11239" xr:uid="{00000000-0005-0000-0000-0000082E0000}"/>
    <cellStyle name="Input % 2 3" xfId="11240" xr:uid="{00000000-0005-0000-0000-0000092E0000}"/>
    <cellStyle name="Input % 2 4" xfId="11241" xr:uid="{00000000-0005-0000-0000-00000A2E0000}"/>
    <cellStyle name="Input % 3" xfId="11242" xr:uid="{00000000-0005-0000-0000-00000B2E0000}"/>
    <cellStyle name="Input % 3 2" xfId="11243" xr:uid="{00000000-0005-0000-0000-00000C2E0000}"/>
    <cellStyle name="Input % 4" xfId="11244" xr:uid="{00000000-0005-0000-0000-00000D2E0000}"/>
    <cellStyle name="Input [yellow]" xfId="11245" xr:uid="{00000000-0005-0000-0000-00000E2E0000}"/>
    <cellStyle name="Input [yellow] 10" xfId="11246" xr:uid="{00000000-0005-0000-0000-00000F2E0000}"/>
    <cellStyle name="Input [yellow] 10 2" xfId="11247" xr:uid="{00000000-0005-0000-0000-0000102E0000}"/>
    <cellStyle name="Input [yellow] 10 2 2" xfId="11248" xr:uid="{00000000-0005-0000-0000-0000112E0000}"/>
    <cellStyle name="Input [yellow] 10 3" xfId="11249" xr:uid="{00000000-0005-0000-0000-0000122E0000}"/>
    <cellStyle name="Input [yellow] 10 4" xfId="11250" xr:uid="{00000000-0005-0000-0000-0000132E0000}"/>
    <cellStyle name="Input [yellow] 11" xfId="11251" xr:uid="{00000000-0005-0000-0000-0000142E0000}"/>
    <cellStyle name="Input [yellow] 11 2" xfId="11252" xr:uid="{00000000-0005-0000-0000-0000152E0000}"/>
    <cellStyle name="Input [yellow] 11 2 2" xfId="11253" xr:uid="{00000000-0005-0000-0000-0000162E0000}"/>
    <cellStyle name="Input [yellow] 11 3" xfId="11254" xr:uid="{00000000-0005-0000-0000-0000172E0000}"/>
    <cellStyle name="Input [yellow] 11 4" xfId="11255" xr:uid="{00000000-0005-0000-0000-0000182E0000}"/>
    <cellStyle name="Input [yellow] 12" xfId="11256" xr:uid="{00000000-0005-0000-0000-0000192E0000}"/>
    <cellStyle name="Input [yellow] 12 2" xfId="11257" xr:uid="{00000000-0005-0000-0000-00001A2E0000}"/>
    <cellStyle name="Input [yellow] 12 2 2" xfId="11258" xr:uid="{00000000-0005-0000-0000-00001B2E0000}"/>
    <cellStyle name="Input [yellow] 12 3" xfId="11259" xr:uid="{00000000-0005-0000-0000-00001C2E0000}"/>
    <cellStyle name="Input [yellow] 12 4" xfId="11260" xr:uid="{00000000-0005-0000-0000-00001D2E0000}"/>
    <cellStyle name="Input [yellow] 13" xfId="11261" xr:uid="{00000000-0005-0000-0000-00001E2E0000}"/>
    <cellStyle name="Input [yellow] 13 2" xfId="11262" xr:uid="{00000000-0005-0000-0000-00001F2E0000}"/>
    <cellStyle name="Input [yellow] 13 2 2" xfId="11263" xr:uid="{00000000-0005-0000-0000-0000202E0000}"/>
    <cellStyle name="Input [yellow] 13 3" xfId="11264" xr:uid="{00000000-0005-0000-0000-0000212E0000}"/>
    <cellStyle name="Input [yellow] 13 4" xfId="11265" xr:uid="{00000000-0005-0000-0000-0000222E0000}"/>
    <cellStyle name="Input [yellow] 14" xfId="11266" xr:uid="{00000000-0005-0000-0000-0000232E0000}"/>
    <cellStyle name="Input [yellow] 14 2" xfId="11267" xr:uid="{00000000-0005-0000-0000-0000242E0000}"/>
    <cellStyle name="Input [yellow] 14 2 2" xfId="11268" xr:uid="{00000000-0005-0000-0000-0000252E0000}"/>
    <cellStyle name="Input [yellow] 14 3" xfId="11269" xr:uid="{00000000-0005-0000-0000-0000262E0000}"/>
    <cellStyle name="Input [yellow] 14 4" xfId="11270" xr:uid="{00000000-0005-0000-0000-0000272E0000}"/>
    <cellStyle name="Input [yellow] 15" xfId="11271" xr:uid="{00000000-0005-0000-0000-0000282E0000}"/>
    <cellStyle name="Input [yellow] 16" xfId="11272" xr:uid="{00000000-0005-0000-0000-0000292E0000}"/>
    <cellStyle name="Input [yellow] 2" xfId="11273" xr:uid="{00000000-0005-0000-0000-00002A2E0000}"/>
    <cellStyle name="Input [yellow] 2 10" xfId="11274" xr:uid="{00000000-0005-0000-0000-00002B2E0000}"/>
    <cellStyle name="Input [yellow] 2 10 2" xfId="11275" xr:uid="{00000000-0005-0000-0000-00002C2E0000}"/>
    <cellStyle name="Input [yellow] 2 10 2 2" xfId="11276" xr:uid="{00000000-0005-0000-0000-00002D2E0000}"/>
    <cellStyle name="Input [yellow] 2 10 3" xfId="11277" xr:uid="{00000000-0005-0000-0000-00002E2E0000}"/>
    <cellStyle name="Input [yellow] 2 10 4" xfId="11278" xr:uid="{00000000-0005-0000-0000-00002F2E0000}"/>
    <cellStyle name="Input [yellow] 2 11" xfId="11279" xr:uid="{00000000-0005-0000-0000-0000302E0000}"/>
    <cellStyle name="Input [yellow] 2 11 2" xfId="11280" xr:uid="{00000000-0005-0000-0000-0000312E0000}"/>
    <cellStyle name="Input [yellow] 2 11 3" xfId="11281" xr:uid="{00000000-0005-0000-0000-0000322E0000}"/>
    <cellStyle name="Input [yellow] 2 12" xfId="11282" xr:uid="{00000000-0005-0000-0000-0000332E0000}"/>
    <cellStyle name="Input [yellow] 2 13" xfId="11283" xr:uid="{00000000-0005-0000-0000-0000342E0000}"/>
    <cellStyle name="Input [yellow] 2 14" xfId="11284" xr:uid="{00000000-0005-0000-0000-0000352E0000}"/>
    <cellStyle name="Input [yellow] 2 15" xfId="11285" xr:uid="{00000000-0005-0000-0000-0000362E0000}"/>
    <cellStyle name="Input [yellow] 2 2" xfId="11286" xr:uid="{00000000-0005-0000-0000-0000372E0000}"/>
    <cellStyle name="Input [yellow] 2 2 10" xfId="11287" xr:uid="{00000000-0005-0000-0000-0000382E0000}"/>
    <cellStyle name="Input [yellow] 2 2 2" xfId="11288" xr:uid="{00000000-0005-0000-0000-0000392E0000}"/>
    <cellStyle name="Input [yellow] 2 2 2 2" xfId="11289" xr:uid="{00000000-0005-0000-0000-00003A2E0000}"/>
    <cellStyle name="Input [yellow] 2 2 2 2 2" xfId="45725" xr:uid="{00000000-0005-0000-0000-00003B2E0000}"/>
    <cellStyle name="Input [yellow] 2 2 2 3" xfId="11290" xr:uid="{00000000-0005-0000-0000-00003C2E0000}"/>
    <cellStyle name="Input [yellow] 2 2 3" xfId="11291" xr:uid="{00000000-0005-0000-0000-00003D2E0000}"/>
    <cellStyle name="Input [yellow] 2 2 3 2" xfId="11292" xr:uid="{00000000-0005-0000-0000-00003E2E0000}"/>
    <cellStyle name="Input [yellow] 2 2 3 3" xfId="11293" xr:uid="{00000000-0005-0000-0000-00003F2E0000}"/>
    <cellStyle name="Input [yellow] 2 2 4" xfId="11294" xr:uid="{00000000-0005-0000-0000-0000402E0000}"/>
    <cellStyle name="Input [yellow] 2 2 4 2" xfId="11295" xr:uid="{00000000-0005-0000-0000-0000412E0000}"/>
    <cellStyle name="Input [yellow] 2 2 4 3" xfId="11296" xr:uid="{00000000-0005-0000-0000-0000422E0000}"/>
    <cellStyle name="Input [yellow] 2 2 5" xfId="11297" xr:uid="{00000000-0005-0000-0000-0000432E0000}"/>
    <cellStyle name="Input [yellow] 2 2 6" xfId="11298" xr:uid="{00000000-0005-0000-0000-0000442E0000}"/>
    <cellStyle name="Input [yellow] 2 2 7" xfId="11299" xr:uid="{00000000-0005-0000-0000-0000452E0000}"/>
    <cellStyle name="Input [yellow] 2 2 8" xfId="11300" xr:uid="{00000000-0005-0000-0000-0000462E0000}"/>
    <cellStyle name="Input [yellow] 2 2 9" xfId="11301" xr:uid="{00000000-0005-0000-0000-0000472E0000}"/>
    <cellStyle name="Input [yellow] 2 3" xfId="11302" xr:uid="{00000000-0005-0000-0000-0000482E0000}"/>
    <cellStyle name="Input [yellow] 2 3 2" xfId="11303" xr:uid="{00000000-0005-0000-0000-0000492E0000}"/>
    <cellStyle name="Input [yellow] 2 3 2 2" xfId="11304" xr:uid="{00000000-0005-0000-0000-00004A2E0000}"/>
    <cellStyle name="Input [yellow] 2 3 3" xfId="11305" xr:uid="{00000000-0005-0000-0000-00004B2E0000}"/>
    <cellStyle name="Input [yellow] 2 3 4" xfId="11306" xr:uid="{00000000-0005-0000-0000-00004C2E0000}"/>
    <cellStyle name="Input [yellow] 2 3 5" xfId="11307" xr:uid="{00000000-0005-0000-0000-00004D2E0000}"/>
    <cellStyle name="Input [yellow] 2 3 6" xfId="11308" xr:uid="{00000000-0005-0000-0000-00004E2E0000}"/>
    <cellStyle name="Input [yellow] 2 3 7" xfId="11309" xr:uid="{00000000-0005-0000-0000-00004F2E0000}"/>
    <cellStyle name="Input [yellow] 2 4" xfId="11310" xr:uid="{00000000-0005-0000-0000-0000502E0000}"/>
    <cellStyle name="Input [yellow] 2 4 2" xfId="11311" xr:uid="{00000000-0005-0000-0000-0000512E0000}"/>
    <cellStyle name="Input [yellow] 2 4 2 2" xfId="11312" xr:uid="{00000000-0005-0000-0000-0000522E0000}"/>
    <cellStyle name="Input [yellow] 2 4 3" xfId="11313" xr:uid="{00000000-0005-0000-0000-0000532E0000}"/>
    <cellStyle name="Input [yellow] 2 4 4" xfId="11314" xr:uid="{00000000-0005-0000-0000-0000542E0000}"/>
    <cellStyle name="Input [yellow] 2 4 5" xfId="11315" xr:uid="{00000000-0005-0000-0000-0000552E0000}"/>
    <cellStyle name="Input [yellow] 2 4 6" xfId="11316" xr:uid="{00000000-0005-0000-0000-0000562E0000}"/>
    <cellStyle name="Input [yellow] 2 4 7" xfId="11317" xr:uid="{00000000-0005-0000-0000-0000572E0000}"/>
    <cellStyle name="Input [yellow] 2 5" xfId="11318" xr:uid="{00000000-0005-0000-0000-0000582E0000}"/>
    <cellStyle name="Input [yellow] 2 5 2" xfId="11319" xr:uid="{00000000-0005-0000-0000-0000592E0000}"/>
    <cellStyle name="Input [yellow] 2 5 2 2" xfId="11320" xr:uid="{00000000-0005-0000-0000-00005A2E0000}"/>
    <cellStyle name="Input [yellow] 2 5 3" xfId="11321" xr:uid="{00000000-0005-0000-0000-00005B2E0000}"/>
    <cellStyle name="Input [yellow] 2 5 4" xfId="11322" xr:uid="{00000000-0005-0000-0000-00005C2E0000}"/>
    <cellStyle name="Input [yellow] 2 5 5" xfId="11323" xr:uid="{00000000-0005-0000-0000-00005D2E0000}"/>
    <cellStyle name="Input [yellow] 2 5 6" xfId="11324" xr:uid="{00000000-0005-0000-0000-00005E2E0000}"/>
    <cellStyle name="Input [yellow] 2 5 7" xfId="11325" xr:uid="{00000000-0005-0000-0000-00005F2E0000}"/>
    <cellStyle name="Input [yellow] 2 6" xfId="11326" xr:uid="{00000000-0005-0000-0000-0000602E0000}"/>
    <cellStyle name="Input [yellow] 2 6 2" xfId="11327" xr:uid="{00000000-0005-0000-0000-0000612E0000}"/>
    <cellStyle name="Input [yellow] 2 6 2 2" xfId="11328" xr:uid="{00000000-0005-0000-0000-0000622E0000}"/>
    <cellStyle name="Input [yellow] 2 6 3" xfId="11329" xr:uid="{00000000-0005-0000-0000-0000632E0000}"/>
    <cellStyle name="Input [yellow] 2 6 4" xfId="11330" xr:uid="{00000000-0005-0000-0000-0000642E0000}"/>
    <cellStyle name="Input [yellow] 2 6 5" xfId="11331" xr:uid="{00000000-0005-0000-0000-0000652E0000}"/>
    <cellStyle name="Input [yellow] 2 6 6" xfId="11332" xr:uid="{00000000-0005-0000-0000-0000662E0000}"/>
    <cellStyle name="Input [yellow] 2 6 7" xfId="11333" xr:uid="{00000000-0005-0000-0000-0000672E0000}"/>
    <cellStyle name="Input [yellow] 2 7" xfId="11334" xr:uid="{00000000-0005-0000-0000-0000682E0000}"/>
    <cellStyle name="Input [yellow] 2 7 2" xfId="11335" xr:uid="{00000000-0005-0000-0000-0000692E0000}"/>
    <cellStyle name="Input [yellow] 2 7 2 2" xfId="11336" xr:uid="{00000000-0005-0000-0000-00006A2E0000}"/>
    <cellStyle name="Input [yellow] 2 7 3" xfId="11337" xr:uid="{00000000-0005-0000-0000-00006B2E0000}"/>
    <cellStyle name="Input [yellow] 2 7 4" xfId="11338" xr:uid="{00000000-0005-0000-0000-00006C2E0000}"/>
    <cellStyle name="Input [yellow] 2 7 5" xfId="11339" xr:uid="{00000000-0005-0000-0000-00006D2E0000}"/>
    <cellStyle name="Input [yellow] 2 7 6" xfId="11340" xr:uid="{00000000-0005-0000-0000-00006E2E0000}"/>
    <cellStyle name="Input [yellow] 2 7 7" xfId="11341" xr:uid="{00000000-0005-0000-0000-00006F2E0000}"/>
    <cellStyle name="Input [yellow] 2 8" xfId="11342" xr:uid="{00000000-0005-0000-0000-0000702E0000}"/>
    <cellStyle name="Input [yellow] 2 8 2" xfId="11343" xr:uid="{00000000-0005-0000-0000-0000712E0000}"/>
    <cellStyle name="Input [yellow] 2 8 2 2" xfId="11344" xr:uid="{00000000-0005-0000-0000-0000722E0000}"/>
    <cellStyle name="Input [yellow] 2 8 3" xfId="11345" xr:uid="{00000000-0005-0000-0000-0000732E0000}"/>
    <cellStyle name="Input [yellow] 2 8 4" xfId="11346" xr:uid="{00000000-0005-0000-0000-0000742E0000}"/>
    <cellStyle name="Input [yellow] 2 8 5" xfId="11347" xr:uid="{00000000-0005-0000-0000-0000752E0000}"/>
    <cellStyle name="Input [yellow] 2 8 6" xfId="11348" xr:uid="{00000000-0005-0000-0000-0000762E0000}"/>
    <cellStyle name="Input [yellow] 2 8 7" xfId="11349" xr:uid="{00000000-0005-0000-0000-0000772E0000}"/>
    <cellStyle name="Input [yellow] 2 9" xfId="11350" xr:uid="{00000000-0005-0000-0000-0000782E0000}"/>
    <cellStyle name="Input [yellow] 2 9 2" xfId="11351" xr:uid="{00000000-0005-0000-0000-0000792E0000}"/>
    <cellStyle name="Input [yellow] 2 9 2 2" xfId="11352" xr:uid="{00000000-0005-0000-0000-00007A2E0000}"/>
    <cellStyle name="Input [yellow] 2 9 3" xfId="11353" xr:uid="{00000000-0005-0000-0000-00007B2E0000}"/>
    <cellStyle name="Input [yellow] 2 9 4" xfId="11354" xr:uid="{00000000-0005-0000-0000-00007C2E0000}"/>
    <cellStyle name="Input [yellow] 3" xfId="11355" xr:uid="{00000000-0005-0000-0000-00007D2E0000}"/>
    <cellStyle name="Input [yellow] 3 10" xfId="11356" xr:uid="{00000000-0005-0000-0000-00007E2E0000}"/>
    <cellStyle name="Input [yellow] 3 10 2" xfId="11357" xr:uid="{00000000-0005-0000-0000-00007F2E0000}"/>
    <cellStyle name="Input [yellow] 3 10 2 2" xfId="11358" xr:uid="{00000000-0005-0000-0000-0000802E0000}"/>
    <cellStyle name="Input [yellow] 3 10 3" xfId="11359" xr:uid="{00000000-0005-0000-0000-0000812E0000}"/>
    <cellStyle name="Input [yellow] 3 10 4" xfId="11360" xr:uid="{00000000-0005-0000-0000-0000822E0000}"/>
    <cellStyle name="Input [yellow] 3 11" xfId="11361" xr:uid="{00000000-0005-0000-0000-0000832E0000}"/>
    <cellStyle name="Input [yellow] 3 2" xfId="11362" xr:uid="{00000000-0005-0000-0000-0000842E0000}"/>
    <cellStyle name="Input [yellow] 3 2 2" xfId="11363" xr:uid="{00000000-0005-0000-0000-0000852E0000}"/>
    <cellStyle name="Input [yellow] 3 2 2 2" xfId="11364" xr:uid="{00000000-0005-0000-0000-0000862E0000}"/>
    <cellStyle name="Input [yellow] 3 2 3" xfId="11365" xr:uid="{00000000-0005-0000-0000-0000872E0000}"/>
    <cellStyle name="Input [yellow] 3 2 4" xfId="11366" xr:uid="{00000000-0005-0000-0000-0000882E0000}"/>
    <cellStyle name="Input [yellow] 3 3" xfId="11367" xr:uid="{00000000-0005-0000-0000-0000892E0000}"/>
    <cellStyle name="Input [yellow] 3 3 2" xfId="11368" xr:uid="{00000000-0005-0000-0000-00008A2E0000}"/>
    <cellStyle name="Input [yellow] 3 3 2 2" xfId="11369" xr:uid="{00000000-0005-0000-0000-00008B2E0000}"/>
    <cellStyle name="Input [yellow] 3 3 3" xfId="11370" xr:uid="{00000000-0005-0000-0000-00008C2E0000}"/>
    <cellStyle name="Input [yellow] 3 3 4" xfId="11371" xr:uid="{00000000-0005-0000-0000-00008D2E0000}"/>
    <cellStyle name="Input [yellow] 3 4" xfId="11372" xr:uid="{00000000-0005-0000-0000-00008E2E0000}"/>
    <cellStyle name="Input [yellow] 3 4 2" xfId="11373" xr:uid="{00000000-0005-0000-0000-00008F2E0000}"/>
    <cellStyle name="Input [yellow] 3 4 2 2" xfId="11374" xr:uid="{00000000-0005-0000-0000-0000902E0000}"/>
    <cellStyle name="Input [yellow] 3 4 3" xfId="11375" xr:uid="{00000000-0005-0000-0000-0000912E0000}"/>
    <cellStyle name="Input [yellow] 3 4 4" xfId="11376" xr:uid="{00000000-0005-0000-0000-0000922E0000}"/>
    <cellStyle name="Input [yellow] 3 5" xfId="11377" xr:uid="{00000000-0005-0000-0000-0000932E0000}"/>
    <cellStyle name="Input [yellow] 3 5 2" xfId="11378" xr:uid="{00000000-0005-0000-0000-0000942E0000}"/>
    <cellStyle name="Input [yellow] 3 5 2 2" xfId="11379" xr:uid="{00000000-0005-0000-0000-0000952E0000}"/>
    <cellStyle name="Input [yellow] 3 5 3" xfId="11380" xr:uid="{00000000-0005-0000-0000-0000962E0000}"/>
    <cellStyle name="Input [yellow] 3 5 4" xfId="11381" xr:uid="{00000000-0005-0000-0000-0000972E0000}"/>
    <cellStyle name="Input [yellow] 3 6" xfId="11382" xr:uid="{00000000-0005-0000-0000-0000982E0000}"/>
    <cellStyle name="Input [yellow] 3 6 2" xfId="11383" xr:uid="{00000000-0005-0000-0000-0000992E0000}"/>
    <cellStyle name="Input [yellow] 3 6 2 2" xfId="11384" xr:uid="{00000000-0005-0000-0000-00009A2E0000}"/>
    <cellStyle name="Input [yellow] 3 6 3" xfId="11385" xr:uid="{00000000-0005-0000-0000-00009B2E0000}"/>
    <cellStyle name="Input [yellow] 3 6 4" xfId="11386" xr:uid="{00000000-0005-0000-0000-00009C2E0000}"/>
    <cellStyle name="Input [yellow] 3 7" xfId="11387" xr:uid="{00000000-0005-0000-0000-00009D2E0000}"/>
    <cellStyle name="Input [yellow] 3 7 2" xfId="11388" xr:uid="{00000000-0005-0000-0000-00009E2E0000}"/>
    <cellStyle name="Input [yellow] 3 7 2 2" xfId="11389" xr:uid="{00000000-0005-0000-0000-00009F2E0000}"/>
    <cellStyle name="Input [yellow] 3 7 3" xfId="11390" xr:uid="{00000000-0005-0000-0000-0000A02E0000}"/>
    <cellStyle name="Input [yellow] 3 7 4" xfId="11391" xr:uid="{00000000-0005-0000-0000-0000A12E0000}"/>
    <cellStyle name="Input [yellow] 3 8" xfId="11392" xr:uid="{00000000-0005-0000-0000-0000A22E0000}"/>
    <cellStyle name="Input [yellow] 3 8 2" xfId="11393" xr:uid="{00000000-0005-0000-0000-0000A32E0000}"/>
    <cellStyle name="Input [yellow] 3 8 2 2" xfId="11394" xr:uid="{00000000-0005-0000-0000-0000A42E0000}"/>
    <cellStyle name="Input [yellow] 3 8 3" xfId="11395" xr:uid="{00000000-0005-0000-0000-0000A52E0000}"/>
    <cellStyle name="Input [yellow] 3 8 4" xfId="11396" xr:uid="{00000000-0005-0000-0000-0000A62E0000}"/>
    <cellStyle name="Input [yellow] 3 9" xfId="11397" xr:uid="{00000000-0005-0000-0000-0000A72E0000}"/>
    <cellStyle name="Input [yellow] 3 9 2" xfId="11398" xr:uid="{00000000-0005-0000-0000-0000A82E0000}"/>
    <cellStyle name="Input [yellow] 3 9 2 2" xfId="11399" xr:uid="{00000000-0005-0000-0000-0000A92E0000}"/>
    <cellStyle name="Input [yellow] 3 9 3" xfId="11400" xr:uid="{00000000-0005-0000-0000-0000AA2E0000}"/>
    <cellStyle name="Input [yellow] 3 9 4" xfId="11401" xr:uid="{00000000-0005-0000-0000-0000AB2E0000}"/>
    <cellStyle name="Input [yellow] 4" xfId="11402" xr:uid="{00000000-0005-0000-0000-0000AC2E0000}"/>
    <cellStyle name="Input [yellow] 4 10" xfId="11403" xr:uid="{00000000-0005-0000-0000-0000AD2E0000}"/>
    <cellStyle name="Input [yellow] 4 10 2" xfId="11404" xr:uid="{00000000-0005-0000-0000-0000AE2E0000}"/>
    <cellStyle name="Input [yellow] 4 10 2 2" xfId="11405" xr:uid="{00000000-0005-0000-0000-0000AF2E0000}"/>
    <cellStyle name="Input [yellow] 4 10 3" xfId="11406" xr:uid="{00000000-0005-0000-0000-0000B02E0000}"/>
    <cellStyle name="Input [yellow] 4 10 4" xfId="11407" xr:uid="{00000000-0005-0000-0000-0000B12E0000}"/>
    <cellStyle name="Input [yellow] 4 11" xfId="11408" xr:uid="{00000000-0005-0000-0000-0000B22E0000}"/>
    <cellStyle name="Input [yellow] 4 11 2" xfId="11409" xr:uid="{00000000-0005-0000-0000-0000B32E0000}"/>
    <cellStyle name="Input [yellow] 4 12" xfId="11410" xr:uid="{00000000-0005-0000-0000-0000B42E0000}"/>
    <cellStyle name="Input [yellow] 4 13" xfId="11411" xr:uid="{00000000-0005-0000-0000-0000B52E0000}"/>
    <cellStyle name="Input [yellow] 4 2" xfId="11412" xr:uid="{00000000-0005-0000-0000-0000B62E0000}"/>
    <cellStyle name="Input [yellow] 4 2 2" xfId="11413" xr:uid="{00000000-0005-0000-0000-0000B72E0000}"/>
    <cellStyle name="Input [yellow] 4 2 2 2" xfId="11414" xr:uid="{00000000-0005-0000-0000-0000B82E0000}"/>
    <cellStyle name="Input [yellow] 4 2 3" xfId="11415" xr:uid="{00000000-0005-0000-0000-0000B92E0000}"/>
    <cellStyle name="Input [yellow] 4 2 4" xfId="11416" xr:uid="{00000000-0005-0000-0000-0000BA2E0000}"/>
    <cellStyle name="Input [yellow] 4 3" xfId="11417" xr:uid="{00000000-0005-0000-0000-0000BB2E0000}"/>
    <cellStyle name="Input [yellow] 4 3 2" xfId="11418" xr:uid="{00000000-0005-0000-0000-0000BC2E0000}"/>
    <cellStyle name="Input [yellow] 4 3 2 2" xfId="11419" xr:uid="{00000000-0005-0000-0000-0000BD2E0000}"/>
    <cellStyle name="Input [yellow] 4 3 3" xfId="11420" xr:uid="{00000000-0005-0000-0000-0000BE2E0000}"/>
    <cellStyle name="Input [yellow] 4 3 4" xfId="11421" xr:uid="{00000000-0005-0000-0000-0000BF2E0000}"/>
    <cellStyle name="Input [yellow] 4 4" xfId="11422" xr:uid="{00000000-0005-0000-0000-0000C02E0000}"/>
    <cellStyle name="Input [yellow] 4 4 2" xfId="11423" xr:uid="{00000000-0005-0000-0000-0000C12E0000}"/>
    <cellStyle name="Input [yellow] 4 4 2 2" xfId="11424" xr:uid="{00000000-0005-0000-0000-0000C22E0000}"/>
    <cellStyle name="Input [yellow] 4 4 3" xfId="11425" xr:uid="{00000000-0005-0000-0000-0000C32E0000}"/>
    <cellStyle name="Input [yellow] 4 4 4" xfId="11426" xr:uid="{00000000-0005-0000-0000-0000C42E0000}"/>
    <cellStyle name="Input [yellow] 4 5" xfId="11427" xr:uid="{00000000-0005-0000-0000-0000C52E0000}"/>
    <cellStyle name="Input [yellow] 4 5 2" xfId="11428" xr:uid="{00000000-0005-0000-0000-0000C62E0000}"/>
    <cellStyle name="Input [yellow] 4 5 2 2" xfId="11429" xr:uid="{00000000-0005-0000-0000-0000C72E0000}"/>
    <cellStyle name="Input [yellow] 4 5 3" xfId="11430" xr:uid="{00000000-0005-0000-0000-0000C82E0000}"/>
    <cellStyle name="Input [yellow] 4 5 4" xfId="11431" xr:uid="{00000000-0005-0000-0000-0000C92E0000}"/>
    <cellStyle name="Input [yellow] 4 6" xfId="11432" xr:uid="{00000000-0005-0000-0000-0000CA2E0000}"/>
    <cellStyle name="Input [yellow] 4 6 2" xfId="11433" xr:uid="{00000000-0005-0000-0000-0000CB2E0000}"/>
    <cellStyle name="Input [yellow] 4 6 2 2" xfId="11434" xr:uid="{00000000-0005-0000-0000-0000CC2E0000}"/>
    <cellStyle name="Input [yellow] 4 6 3" xfId="11435" xr:uid="{00000000-0005-0000-0000-0000CD2E0000}"/>
    <cellStyle name="Input [yellow] 4 6 4" xfId="11436" xr:uid="{00000000-0005-0000-0000-0000CE2E0000}"/>
    <cellStyle name="Input [yellow] 4 7" xfId="11437" xr:uid="{00000000-0005-0000-0000-0000CF2E0000}"/>
    <cellStyle name="Input [yellow] 4 7 2" xfId="11438" xr:uid="{00000000-0005-0000-0000-0000D02E0000}"/>
    <cellStyle name="Input [yellow] 4 7 2 2" xfId="11439" xr:uid="{00000000-0005-0000-0000-0000D12E0000}"/>
    <cellStyle name="Input [yellow] 4 7 3" xfId="11440" xr:uid="{00000000-0005-0000-0000-0000D22E0000}"/>
    <cellStyle name="Input [yellow] 4 7 4" xfId="11441" xr:uid="{00000000-0005-0000-0000-0000D32E0000}"/>
    <cellStyle name="Input [yellow] 4 8" xfId="11442" xr:uid="{00000000-0005-0000-0000-0000D42E0000}"/>
    <cellStyle name="Input [yellow] 4 8 2" xfId="11443" xr:uid="{00000000-0005-0000-0000-0000D52E0000}"/>
    <cellStyle name="Input [yellow] 4 8 2 2" xfId="11444" xr:uid="{00000000-0005-0000-0000-0000D62E0000}"/>
    <cellStyle name="Input [yellow] 4 8 3" xfId="11445" xr:uid="{00000000-0005-0000-0000-0000D72E0000}"/>
    <cellStyle name="Input [yellow] 4 8 4" xfId="11446" xr:uid="{00000000-0005-0000-0000-0000D82E0000}"/>
    <cellStyle name="Input [yellow] 4 9" xfId="11447" xr:uid="{00000000-0005-0000-0000-0000D92E0000}"/>
    <cellStyle name="Input [yellow] 4 9 2" xfId="11448" xr:uid="{00000000-0005-0000-0000-0000DA2E0000}"/>
    <cellStyle name="Input [yellow] 4 9 2 2" xfId="11449" xr:uid="{00000000-0005-0000-0000-0000DB2E0000}"/>
    <cellStyle name="Input [yellow] 4 9 3" xfId="11450" xr:uid="{00000000-0005-0000-0000-0000DC2E0000}"/>
    <cellStyle name="Input [yellow] 4 9 4" xfId="11451" xr:uid="{00000000-0005-0000-0000-0000DD2E0000}"/>
    <cellStyle name="Input [yellow] 5" xfId="11452" xr:uid="{00000000-0005-0000-0000-0000DE2E0000}"/>
    <cellStyle name="Input [yellow] 5 10" xfId="11453" xr:uid="{00000000-0005-0000-0000-0000DF2E0000}"/>
    <cellStyle name="Input [yellow] 5 10 2" xfId="11454" xr:uid="{00000000-0005-0000-0000-0000E02E0000}"/>
    <cellStyle name="Input [yellow] 5 10 2 2" xfId="11455" xr:uid="{00000000-0005-0000-0000-0000E12E0000}"/>
    <cellStyle name="Input [yellow] 5 10 3" xfId="11456" xr:uid="{00000000-0005-0000-0000-0000E22E0000}"/>
    <cellStyle name="Input [yellow] 5 10 4" xfId="11457" xr:uid="{00000000-0005-0000-0000-0000E32E0000}"/>
    <cellStyle name="Input [yellow] 5 11" xfId="11458" xr:uid="{00000000-0005-0000-0000-0000E42E0000}"/>
    <cellStyle name="Input [yellow] 5 11 2" xfId="11459" xr:uid="{00000000-0005-0000-0000-0000E52E0000}"/>
    <cellStyle name="Input [yellow] 5 12" xfId="11460" xr:uid="{00000000-0005-0000-0000-0000E62E0000}"/>
    <cellStyle name="Input [yellow] 5 13" xfId="11461" xr:uid="{00000000-0005-0000-0000-0000E72E0000}"/>
    <cellStyle name="Input [yellow] 5 2" xfId="11462" xr:uid="{00000000-0005-0000-0000-0000E82E0000}"/>
    <cellStyle name="Input [yellow] 5 2 2" xfId="11463" xr:uid="{00000000-0005-0000-0000-0000E92E0000}"/>
    <cellStyle name="Input [yellow] 5 2 2 2" xfId="11464" xr:uid="{00000000-0005-0000-0000-0000EA2E0000}"/>
    <cellStyle name="Input [yellow] 5 2 3" xfId="11465" xr:uid="{00000000-0005-0000-0000-0000EB2E0000}"/>
    <cellStyle name="Input [yellow] 5 2 4" xfId="11466" xr:uid="{00000000-0005-0000-0000-0000EC2E0000}"/>
    <cellStyle name="Input [yellow] 5 3" xfId="11467" xr:uid="{00000000-0005-0000-0000-0000ED2E0000}"/>
    <cellStyle name="Input [yellow] 5 3 2" xfId="11468" xr:uid="{00000000-0005-0000-0000-0000EE2E0000}"/>
    <cellStyle name="Input [yellow] 5 3 2 2" xfId="11469" xr:uid="{00000000-0005-0000-0000-0000EF2E0000}"/>
    <cellStyle name="Input [yellow] 5 3 3" xfId="11470" xr:uid="{00000000-0005-0000-0000-0000F02E0000}"/>
    <cellStyle name="Input [yellow] 5 3 4" xfId="11471" xr:uid="{00000000-0005-0000-0000-0000F12E0000}"/>
    <cellStyle name="Input [yellow] 5 4" xfId="11472" xr:uid="{00000000-0005-0000-0000-0000F22E0000}"/>
    <cellStyle name="Input [yellow] 5 4 2" xfId="11473" xr:uid="{00000000-0005-0000-0000-0000F32E0000}"/>
    <cellStyle name="Input [yellow] 5 4 2 2" xfId="11474" xr:uid="{00000000-0005-0000-0000-0000F42E0000}"/>
    <cellStyle name="Input [yellow] 5 4 3" xfId="11475" xr:uid="{00000000-0005-0000-0000-0000F52E0000}"/>
    <cellStyle name="Input [yellow] 5 4 4" xfId="11476" xr:uid="{00000000-0005-0000-0000-0000F62E0000}"/>
    <cellStyle name="Input [yellow] 5 5" xfId="11477" xr:uid="{00000000-0005-0000-0000-0000F72E0000}"/>
    <cellStyle name="Input [yellow] 5 5 2" xfId="11478" xr:uid="{00000000-0005-0000-0000-0000F82E0000}"/>
    <cellStyle name="Input [yellow] 5 5 2 2" xfId="11479" xr:uid="{00000000-0005-0000-0000-0000F92E0000}"/>
    <cellStyle name="Input [yellow] 5 5 3" xfId="11480" xr:uid="{00000000-0005-0000-0000-0000FA2E0000}"/>
    <cellStyle name="Input [yellow] 5 5 4" xfId="11481" xr:uid="{00000000-0005-0000-0000-0000FB2E0000}"/>
    <cellStyle name="Input [yellow] 5 6" xfId="11482" xr:uid="{00000000-0005-0000-0000-0000FC2E0000}"/>
    <cellStyle name="Input [yellow] 5 6 2" xfId="11483" xr:uid="{00000000-0005-0000-0000-0000FD2E0000}"/>
    <cellStyle name="Input [yellow] 5 6 2 2" xfId="11484" xr:uid="{00000000-0005-0000-0000-0000FE2E0000}"/>
    <cellStyle name="Input [yellow] 5 6 3" xfId="11485" xr:uid="{00000000-0005-0000-0000-0000FF2E0000}"/>
    <cellStyle name="Input [yellow] 5 6 4" xfId="11486" xr:uid="{00000000-0005-0000-0000-0000002F0000}"/>
    <cellStyle name="Input [yellow] 5 7" xfId="11487" xr:uid="{00000000-0005-0000-0000-0000012F0000}"/>
    <cellStyle name="Input [yellow] 5 7 2" xfId="11488" xr:uid="{00000000-0005-0000-0000-0000022F0000}"/>
    <cellStyle name="Input [yellow] 5 7 2 2" xfId="11489" xr:uid="{00000000-0005-0000-0000-0000032F0000}"/>
    <cellStyle name="Input [yellow] 5 7 3" xfId="11490" xr:uid="{00000000-0005-0000-0000-0000042F0000}"/>
    <cellStyle name="Input [yellow] 5 7 4" xfId="11491" xr:uid="{00000000-0005-0000-0000-0000052F0000}"/>
    <cellStyle name="Input [yellow] 5 8" xfId="11492" xr:uid="{00000000-0005-0000-0000-0000062F0000}"/>
    <cellStyle name="Input [yellow] 5 8 2" xfId="11493" xr:uid="{00000000-0005-0000-0000-0000072F0000}"/>
    <cellStyle name="Input [yellow] 5 8 2 2" xfId="11494" xr:uid="{00000000-0005-0000-0000-0000082F0000}"/>
    <cellStyle name="Input [yellow] 5 8 3" xfId="11495" xr:uid="{00000000-0005-0000-0000-0000092F0000}"/>
    <cellStyle name="Input [yellow] 5 8 4" xfId="11496" xr:uid="{00000000-0005-0000-0000-00000A2F0000}"/>
    <cellStyle name="Input [yellow] 5 9" xfId="11497" xr:uid="{00000000-0005-0000-0000-00000B2F0000}"/>
    <cellStyle name="Input [yellow] 5 9 2" xfId="11498" xr:uid="{00000000-0005-0000-0000-00000C2F0000}"/>
    <cellStyle name="Input [yellow] 5 9 2 2" xfId="11499" xr:uid="{00000000-0005-0000-0000-00000D2F0000}"/>
    <cellStyle name="Input [yellow] 5 9 3" xfId="11500" xr:uid="{00000000-0005-0000-0000-00000E2F0000}"/>
    <cellStyle name="Input [yellow] 5 9 4" xfId="11501" xr:uid="{00000000-0005-0000-0000-00000F2F0000}"/>
    <cellStyle name="Input [yellow] 6" xfId="11502" xr:uid="{00000000-0005-0000-0000-0000102F0000}"/>
    <cellStyle name="Input [yellow] 6 2" xfId="11503" xr:uid="{00000000-0005-0000-0000-0000112F0000}"/>
    <cellStyle name="Input [yellow] 6 2 2" xfId="11504" xr:uid="{00000000-0005-0000-0000-0000122F0000}"/>
    <cellStyle name="Input [yellow] 6 3" xfId="11505" xr:uid="{00000000-0005-0000-0000-0000132F0000}"/>
    <cellStyle name="Input [yellow] 6 4" xfId="11506" xr:uid="{00000000-0005-0000-0000-0000142F0000}"/>
    <cellStyle name="Input [yellow] 6 5" xfId="11507" xr:uid="{00000000-0005-0000-0000-0000152F0000}"/>
    <cellStyle name="Input [yellow] 6 6" xfId="11508" xr:uid="{00000000-0005-0000-0000-0000162F0000}"/>
    <cellStyle name="Input [yellow] 6 7" xfId="11509" xr:uid="{00000000-0005-0000-0000-0000172F0000}"/>
    <cellStyle name="Input [yellow] 7" xfId="11510" xr:uid="{00000000-0005-0000-0000-0000182F0000}"/>
    <cellStyle name="Input [yellow] 7 2" xfId="11511" xr:uid="{00000000-0005-0000-0000-0000192F0000}"/>
    <cellStyle name="Input [yellow] 7 2 2" xfId="11512" xr:uid="{00000000-0005-0000-0000-00001A2F0000}"/>
    <cellStyle name="Input [yellow] 7 3" xfId="11513" xr:uid="{00000000-0005-0000-0000-00001B2F0000}"/>
    <cellStyle name="Input [yellow] 7 4" xfId="11514" xr:uid="{00000000-0005-0000-0000-00001C2F0000}"/>
    <cellStyle name="Input [yellow] 7 5" xfId="11515" xr:uid="{00000000-0005-0000-0000-00001D2F0000}"/>
    <cellStyle name="Input [yellow] 7 6" xfId="11516" xr:uid="{00000000-0005-0000-0000-00001E2F0000}"/>
    <cellStyle name="Input [yellow] 7 7" xfId="11517" xr:uid="{00000000-0005-0000-0000-00001F2F0000}"/>
    <cellStyle name="Input [yellow] 8" xfId="11518" xr:uid="{00000000-0005-0000-0000-0000202F0000}"/>
    <cellStyle name="Input [yellow] 8 2" xfId="11519" xr:uid="{00000000-0005-0000-0000-0000212F0000}"/>
    <cellStyle name="Input [yellow] 8 2 2" xfId="11520" xr:uid="{00000000-0005-0000-0000-0000222F0000}"/>
    <cellStyle name="Input [yellow] 8 3" xfId="11521" xr:uid="{00000000-0005-0000-0000-0000232F0000}"/>
    <cellStyle name="Input [yellow] 8 4" xfId="11522" xr:uid="{00000000-0005-0000-0000-0000242F0000}"/>
    <cellStyle name="Input [yellow] 8 5" xfId="11523" xr:uid="{00000000-0005-0000-0000-0000252F0000}"/>
    <cellStyle name="Input [yellow] 8 6" xfId="11524" xr:uid="{00000000-0005-0000-0000-0000262F0000}"/>
    <cellStyle name="Input [yellow] 8 7" xfId="11525" xr:uid="{00000000-0005-0000-0000-0000272F0000}"/>
    <cellStyle name="Input [yellow] 9" xfId="11526" xr:uid="{00000000-0005-0000-0000-0000282F0000}"/>
    <cellStyle name="Input [yellow] 9 2" xfId="11527" xr:uid="{00000000-0005-0000-0000-0000292F0000}"/>
    <cellStyle name="Input [yellow] 9 2 2" xfId="11528" xr:uid="{00000000-0005-0000-0000-00002A2F0000}"/>
    <cellStyle name="Input [yellow] 9 3" xfId="11529" xr:uid="{00000000-0005-0000-0000-00002B2F0000}"/>
    <cellStyle name="Input [yellow] 9 4" xfId="11530" xr:uid="{00000000-0005-0000-0000-00002C2F0000}"/>
    <cellStyle name="Input [yellow] 9 5" xfId="11531" xr:uid="{00000000-0005-0000-0000-00002D2F0000}"/>
    <cellStyle name="Input [yellow] 9 6" xfId="11532" xr:uid="{00000000-0005-0000-0000-00002E2F0000}"/>
    <cellStyle name="Input [yellow] 9 7" xfId="11533" xr:uid="{00000000-0005-0000-0000-00002F2F0000}"/>
    <cellStyle name="Input [yellow]_ 2.Curva de Avance Proyecto " xfId="11534" xr:uid="{00000000-0005-0000-0000-0000302F0000}"/>
    <cellStyle name="Input 1" xfId="11535" xr:uid="{00000000-0005-0000-0000-0000312F0000}"/>
    <cellStyle name="Input 1 2" xfId="11536" xr:uid="{00000000-0005-0000-0000-0000322F0000}"/>
    <cellStyle name="Input 10" xfId="11537" xr:uid="{00000000-0005-0000-0000-0000332F0000}"/>
    <cellStyle name="Input 10 2" xfId="11538" xr:uid="{00000000-0005-0000-0000-0000342F0000}"/>
    <cellStyle name="Input 10 2 2" xfId="11539" xr:uid="{00000000-0005-0000-0000-0000352F0000}"/>
    <cellStyle name="Input 10 2 2 2" xfId="45726" xr:uid="{00000000-0005-0000-0000-0000362F0000}"/>
    <cellStyle name="Input 10 2 3" xfId="11540" xr:uid="{00000000-0005-0000-0000-0000372F0000}"/>
    <cellStyle name="Input 10 3" xfId="11541" xr:uid="{00000000-0005-0000-0000-0000382F0000}"/>
    <cellStyle name="Input 10 3 2" xfId="11542" xr:uid="{00000000-0005-0000-0000-0000392F0000}"/>
    <cellStyle name="Input 10 3 3" xfId="11543" xr:uid="{00000000-0005-0000-0000-00003A2F0000}"/>
    <cellStyle name="Input 10 4" xfId="11544" xr:uid="{00000000-0005-0000-0000-00003B2F0000}"/>
    <cellStyle name="Input 10 5" xfId="11545" xr:uid="{00000000-0005-0000-0000-00003C2F0000}"/>
    <cellStyle name="Input 10 6" xfId="11546" xr:uid="{00000000-0005-0000-0000-00003D2F0000}"/>
    <cellStyle name="Input 11" xfId="11547" xr:uid="{00000000-0005-0000-0000-00003E2F0000}"/>
    <cellStyle name="Input 11 2" xfId="11548" xr:uid="{00000000-0005-0000-0000-00003F2F0000}"/>
    <cellStyle name="Input 11 2 2" xfId="11549" xr:uid="{00000000-0005-0000-0000-0000402F0000}"/>
    <cellStyle name="Input 11 2 2 2" xfId="45727" xr:uid="{00000000-0005-0000-0000-0000412F0000}"/>
    <cellStyle name="Input 11 2 3" xfId="11550" xr:uid="{00000000-0005-0000-0000-0000422F0000}"/>
    <cellStyle name="Input 11 3" xfId="11551" xr:uid="{00000000-0005-0000-0000-0000432F0000}"/>
    <cellStyle name="Input 11 3 2" xfId="11552" xr:uid="{00000000-0005-0000-0000-0000442F0000}"/>
    <cellStyle name="Input 11 3 3" xfId="11553" xr:uid="{00000000-0005-0000-0000-0000452F0000}"/>
    <cellStyle name="Input 11 4" xfId="11554" xr:uid="{00000000-0005-0000-0000-0000462F0000}"/>
    <cellStyle name="Input 11 5" xfId="11555" xr:uid="{00000000-0005-0000-0000-0000472F0000}"/>
    <cellStyle name="Input 11 6" xfId="11556" xr:uid="{00000000-0005-0000-0000-0000482F0000}"/>
    <cellStyle name="Input 12" xfId="11557" xr:uid="{00000000-0005-0000-0000-0000492F0000}"/>
    <cellStyle name="Input 12 2" xfId="11558" xr:uid="{00000000-0005-0000-0000-00004A2F0000}"/>
    <cellStyle name="Input 12 2 2" xfId="11559" xr:uid="{00000000-0005-0000-0000-00004B2F0000}"/>
    <cellStyle name="Input 12 2 3" xfId="11560" xr:uid="{00000000-0005-0000-0000-00004C2F0000}"/>
    <cellStyle name="Input 12 3" xfId="11561" xr:uid="{00000000-0005-0000-0000-00004D2F0000}"/>
    <cellStyle name="Input 12 3 2" xfId="11562" xr:uid="{00000000-0005-0000-0000-00004E2F0000}"/>
    <cellStyle name="Input 12 3 3" xfId="11563" xr:uid="{00000000-0005-0000-0000-00004F2F0000}"/>
    <cellStyle name="Input 12 4" xfId="11564" xr:uid="{00000000-0005-0000-0000-0000502F0000}"/>
    <cellStyle name="Input 12 5" xfId="11565" xr:uid="{00000000-0005-0000-0000-0000512F0000}"/>
    <cellStyle name="Input 12 6" xfId="11566" xr:uid="{00000000-0005-0000-0000-0000522F0000}"/>
    <cellStyle name="Input 13" xfId="11567" xr:uid="{00000000-0005-0000-0000-0000532F0000}"/>
    <cellStyle name="Input 13 2" xfId="11568" xr:uid="{00000000-0005-0000-0000-0000542F0000}"/>
    <cellStyle name="Input 13 2 2" xfId="11569" xr:uid="{00000000-0005-0000-0000-0000552F0000}"/>
    <cellStyle name="Input 13 2 3" xfId="11570" xr:uid="{00000000-0005-0000-0000-0000562F0000}"/>
    <cellStyle name="Input 13 3" xfId="11571" xr:uid="{00000000-0005-0000-0000-0000572F0000}"/>
    <cellStyle name="Input 13 3 2" xfId="11572" xr:uid="{00000000-0005-0000-0000-0000582F0000}"/>
    <cellStyle name="Input 13 3 3" xfId="11573" xr:uid="{00000000-0005-0000-0000-0000592F0000}"/>
    <cellStyle name="Input 13 4" xfId="11574" xr:uid="{00000000-0005-0000-0000-00005A2F0000}"/>
    <cellStyle name="Input 13 5" xfId="11575" xr:uid="{00000000-0005-0000-0000-00005B2F0000}"/>
    <cellStyle name="Input 13 6" xfId="11576" xr:uid="{00000000-0005-0000-0000-00005C2F0000}"/>
    <cellStyle name="Input 14" xfId="11577" xr:uid="{00000000-0005-0000-0000-00005D2F0000}"/>
    <cellStyle name="Input 14 2" xfId="11578" xr:uid="{00000000-0005-0000-0000-00005E2F0000}"/>
    <cellStyle name="Input 14 2 2" xfId="11579" xr:uid="{00000000-0005-0000-0000-00005F2F0000}"/>
    <cellStyle name="Input 14 2 3" xfId="11580" xr:uid="{00000000-0005-0000-0000-0000602F0000}"/>
    <cellStyle name="Input 14 3" xfId="11581" xr:uid="{00000000-0005-0000-0000-0000612F0000}"/>
    <cellStyle name="Input 14 3 2" xfId="11582" xr:uid="{00000000-0005-0000-0000-0000622F0000}"/>
    <cellStyle name="Input 14 3 3" xfId="11583" xr:uid="{00000000-0005-0000-0000-0000632F0000}"/>
    <cellStyle name="Input 14 4" xfId="11584" xr:uid="{00000000-0005-0000-0000-0000642F0000}"/>
    <cellStyle name="Input 14 5" xfId="11585" xr:uid="{00000000-0005-0000-0000-0000652F0000}"/>
    <cellStyle name="Input 14 6" xfId="11586" xr:uid="{00000000-0005-0000-0000-0000662F0000}"/>
    <cellStyle name="Input 15" xfId="11587" xr:uid="{00000000-0005-0000-0000-0000672F0000}"/>
    <cellStyle name="Input 15 2" xfId="11588" xr:uid="{00000000-0005-0000-0000-0000682F0000}"/>
    <cellStyle name="Input 15 2 2" xfId="11589" xr:uid="{00000000-0005-0000-0000-0000692F0000}"/>
    <cellStyle name="Input 15 2 3" xfId="11590" xr:uid="{00000000-0005-0000-0000-00006A2F0000}"/>
    <cellStyle name="Input 15 3" xfId="11591" xr:uid="{00000000-0005-0000-0000-00006B2F0000}"/>
    <cellStyle name="Input 15 3 2" xfId="11592" xr:uid="{00000000-0005-0000-0000-00006C2F0000}"/>
    <cellStyle name="Input 15 3 3" xfId="11593" xr:uid="{00000000-0005-0000-0000-00006D2F0000}"/>
    <cellStyle name="Input 15 4" xfId="11594" xr:uid="{00000000-0005-0000-0000-00006E2F0000}"/>
    <cellStyle name="Input 15 5" xfId="11595" xr:uid="{00000000-0005-0000-0000-00006F2F0000}"/>
    <cellStyle name="Input 15 6" xfId="11596" xr:uid="{00000000-0005-0000-0000-0000702F0000}"/>
    <cellStyle name="Input 16" xfId="11597" xr:uid="{00000000-0005-0000-0000-0000712F0000}"/>
    <cellStyle name="Input 16 2" xfId="11598" xr:uid="{00000000-0005-0000-0000-0000722F0000}"/>
    <cellStyle name="Input 16 2 2" xfId="45728" xr:uid="{00000000-0005-0000-0000-0000732F0000}"/>
    <cellStyle name="Input 16 3" xfId="11599" xr:uid="{00000000-0005-0000-0000-0000742F0000}"/>
    <cellStyle name="Input 17" xfId="11600" xr:uid="{00000000-0005-0000-0000-0000752F0000}"/>
    <cellStyle name="Input 17 2" xfId="11601" xr:uid="{00000000-0005-0000-0000-0000762F0000}"/>
    <cellStyle name="Input 17 3" xfId="11602" xr:uid="{00000000-0005-0000-0000-0000772F0000}"/>
    <cellStyle name="Input 18" xfId="11603" xr:uid="{00000000-0005-0000-0000-0000782F0000}"/>
    <cellStyle name="Input 18 2" xfId="45729" xr:uid="{00000000-0005-0000-0000-0000792F0000}"/>
    <cellStyle name="Input 19" xfId="11604" xr:uid="{00000000-0005-0000-0000-00007A2F0000}"/>
    <cellStyle name="Input 19 2" xfId="45730" xr:uid="{00000000-0005-0000-0000-00007B2F0000}"/>
    <cellStyle name="Input 2" xfId="11605" xr:uid="{00000000-0005-0000-0000-00007C2F0000}"/>
    <cellStyle name="Input 2 10" xfId="11606" xr:uid="{00000000-0005-0000-0000-00007D2F0000}"/>
    <cellStyle name="Input 2 10 2" xfId="11607" xr:uid="{00000000-0005-0000-0000-00007E2F0000}"/>
    <cellStyle name="Input 2 10 2 2" xfId="11608" xr:uid="{00000000-0005-0000-0000-00007F2F0000}"/>
    <cellStyle name="Input 2 10 2 3" xfId="11609" xr:uid="{00000000-0005-0000-0000-0000802F0000}"/>
    <cellStyle name="Input 2 10 3" xfId="11610" xr:uid="{00000000-0005-0000-0000-0000812F0000}"/>
    <cellStyle name="Input 2 10 3 2" xfId="11611" xr:uid="{00000000-0005-0000-0000-0000822F0000}"/>
    <cellStyle name="Input 2 10 3 3" xfId="11612" xr:uid="{00000000-0005-0000-0000-0000832F0000}"/>
    <cellStyle name="Input 2 10 4" xfId="11613" xr:uid="{00000000-0005-0000-0000-0000842F0000}"/>
    <cellStyle name="Input 2 10 5" xfId="11614" xr:uid="{00000000-0005-0000-0000-0000852F0000}"/>
    <cellStyle name="Input 2 10 6" xfId="11615" xr:uid="{00000000-0005-0000-0000-0000862F0000}"/>
    <cellStyle name="Input 2 11" xfId="11616" xr:uid="{00000000-0005-0000-0000-0000872F0000}"/>
    <cellStyle name="Input 2 11 2" xfId="11617" xr:uid="{00000000-0005-0000-0000-0000882F0000}"/>
    <cellStyle name="Input 2 11 3" xfId="11618" xr:uid="{00000000-0005-0000-0000-0000892F0000}"/>
    <cellStyle name="Input 2 12" xfId="11619" xr:uid="{00000000-0005-0000-0000-00008A2F0000}"/>
    <cellStyle name="Input 2 12 2" xfId="11620" xr:uid="{00000000-0005-0000-0000-00008B2F0000}"/>
    <cellStyle name="Input 2 12 3" xfId="11621" xr:uid="{00000000-0005-0000-0000-00008C2F0000}"/>
    <cellStyle name="Input 2 13" xfId="11622" xr:uid="{00000000-0005-0000-0000-00008D2F0000}"/>
    <cellStyle name="Input 2 14" xfId="11623" xr:uid="{00000000-0005-0000-0000-00008E2F0000}"/>
    <cellStyle name="Input 2 15" xfId="11624" xr:uid="{00000000-0005-0000-0000-00008F2F0000}"/>
    <cellStyle name="Input 2 2" xfId="11625" xr:uid="{00000000-0005-0000-0000-0000902F0000}"/>
    <cellStyle name="Input 2 2 10" xfId="11626" xr:uid="{00000000-0005-0000-0000-0000912F0000}"/>
    <cellStyle name="Input 2 2 10 2" xfId="11627" xr:uid="{00000000-0005-0000-0000-0000922F0000}"/>
    <cellStyle name="Input 2 2 11" xfId="11628" xr:uid="{00000000-0005-0000-0000-0000932F0000}"/>
    <cellStyle name="Input 2 2 2" xfId="11629" xr:uid="{00000000-0005-0000-0000-0000942F0000}"/>
    <cellStyle name="Input 2 2 2 2" xfId="11630" xr:uid="{00000000-0005-0000-0000-0000952F0000}"/>
    <cellStyle name="Input 2 2 2 2 2" xfId="45731" xr:uid="{00000000-0005-0000-0000-0000962F0000}"/>
    <cellStyle name="Input 2 2 2 3" xfId="11631" xr:uid="{00000000-0005-0000-0000-0000972F0000}"/>
    <cellStyle name="Input 2 2 3" xfId="11632" xr:uid="{00000000-0005-0000-0000-0000982F0000}"/>
    <cellStyle name="Input 2 2 3 2" xfId="11633" xr:uid="{00000000-0005-0000-0000-0000992F0000}"/>
    <cellStyle name="Input 2 2 3 3" xfId="11634" xr:uid="{00000000-0005-0000-0000-00009A2F0000}"/>
    <cellStyle name="Input 2 2 4" xfId="11635" xr:uid="{00000000-0005-0000-0000-00009B2F0000}"/>
    <cellStyle name="Input 2 2 4 2" xfId="11636" xr:uid="{00000000-0005-0000-0000-00009C2F0000}"/>
    <cellStyle name="Input 2 2 5" xfId="11637" xr:uid="{00000000-0005-0000-0000-00009D2F0000}"/>
    <cellStyle name="Input 2 2 5 2" xfId="11638" xr:uid="{00000000-0005-0000-0000-00009E2F0000}"/>
    <cellStyle name="Input 2 2 6" xfId="11639" xr:uid="{00000000-0005-0000-0000-00009F2F0000}"/>
    <cellStyle name="Input 2 2 6 2" xfId="11640" xr:uid="{00000000-0005-0000-0000-0000A02F0000}"/>
    <cellStyle name="Input 2 2 7" xfId="11641" xr:uid="{00000000-0005-0000-0000-0000A12F0000}"/>
    <cellStyle name="Input 2 2 7 2" xfId="11642" xr:uid="{00000000-0005-0000-0000-0000A22F0000}"/>
    <cellStyle name="Input 2 2 8" xfId="11643" xr:uid="{00000000-0005-0000-0000-0000A32F0000}"/>
    <cellStyle name="Input 2 2 8 2" xfId="11644" xr:uid="{00000000-0005-0000-0000-0000A42F0000}"/>
    <cellStyle name="Input 2 2 9" xfId="11645" xr:uid="{00000000-0005-0000-0000-0000A52F0000}"/>
    <cellStyle name="Input 2 2 9 2" xfId="11646" xr:uid="{00000000-0005-0000-0000-0000A62F0000}"/>
    <cellStyle name="Input 2 3" xfId="11647" xr:uid="{00000000-0005-0000-0000-0000A72F0000}"/>
    <cellStyle name="Input 2 3 10" xfId="11648" xr:uid="{00000000-0005-0000-0000-0000A82F0000}"/>
    <cellStyle name="Input 2 3 10 2" xfId="11649" xr:uid="{00000000-0005-0000-0000-0000A92F0000}"/>
    <cellStyle name="Input 2 3 11" xfId="11650" xr:uid="{00000000-0005-0000-0000-0000AA2F0000}"/>
    <cellStyle name="Input 2 3 2" xfId="11651" xr:uid="{00000000-0005-0000-0000-0000AB2F0000}"/>
    <cellStyle name="Input 2 3 2 2" xfId="11652" xr:uid="{00000000-0005-0000-0000-0000AC2F0000}"/>
    <cellStyle name="Input 2 3 2 3" xfId="11653" xr:uid="{00000000-0005-0000-0000-0000AD2F0000}"/>
    <cellStyle name="Input 2 3 3" xfId="11654" xr:uid="{00000000-0005-0000-0000-0000AE2F0000}"/>
    <cellStyle name="Input 2 3 3 2" xfId="11655" xr:uid="{00000000-0005-0000-0000-0000AF2F0000}"/>
    <cellStyle name="Input 2 3 3 3" xfId="11656" xr:uid="{00000000-0005-0000-0000-0000B02F0000}"/>
    <cellStyle name="Input 2 3 4" xfId="11657" xr:uid="{00000000-0005-0000-0000-0000B12F0000}"/>
    <cellStyle name="Input 2 3 4 2" xfId="11658" xr:uid="{00000000-0005-0000-0000-0000B22F0000}"/>
    <cellStyle name="Input 2 3 5" xfId="11659" xr:uid="{00000000-0005-0000-0000-0000B32F0000}"/>
    <cellStyle name="Input 2 3 5 2" xfId="11660" xr:uid="{00000000-0005-0000-0000-0000B42F0000}"/>
    <cellStyle name="Input 2 3 6" xfId="11661" xr:uid="{00000000-0005-0000-0000-0000B52F0000}"/>
    <cellStyle name="Input 2 3 6 2" xfId="11662" xr:uid="{00000000-0005-0000-0000-0000B62F0000}"/>
    <cellStyle name="Input 2 3 7" xfId="11663" xr:uid="{00000000-0005-0000-0000-0000B72F0000}"/>
    <cellStyle name="Input 2 3 7 2" xfId="11664" xr:uid="{00000000-0005-0000-0000-0000B82F0000}"/>
    <cellStyle name="Input 2 3 8" xfId="11665" xr:uid="{00000000-0005-0000-0000-0000B92F0000}"/>
    <cellStyle name="Input 2 3 8 2" xfId="11666" xr:uid="{00000000-0005-0000-0000-0000BA2F0000}"/>
    <cellStyle name="Input 2 3 9" xfId="11667" xr:uid="{00000000-0005-0000-0000-0000BB2F0000}"/>
    <cellStyle name="Input 2 3 9 2" xfId="11668" xr:uid="{00000000-0005-0000-0000-0000BC2F0000}"/>
    <cellStyle name="Input 2 4" xfId="11669" xr:uid="{00000000-0005-0000-0000-0000BD2F0000}"/>
    <cellStyle name="Input 2 4 2" xfId="11670" xr:uid="{00000000-0005-0000-0000-0000BE2F0000}"/>
    <cellStyle name="Input 2 4 2 2" xfId="11671" xr:uid="{00000000-0005-0000-0000-0000BF2F0000}"/>
    <cellStyle name="Input 2 4 2 3" xfId="11672" xr:uid="{00000000-0005-0000-0000-0000C02F0000}"/>
    <cellStyle name="Input 2 4 3" xfId="11673" xr:uid="{00000000-0005-0000-0000-0000C12F0000}"/>
    <cellStyle name="Input 2 4 3 2" xfId="11674" xr:uid="{00000000-0005-0000-0000-0000C22F0000}"/>
    <cellStyle name="Input 2 4 3 3" xfId="11675" xr:uid="{00000000-0005-0000-0000-0000C32F0000}"/>
    <cellStyle name="Input 2 4 4" xfId="11676" xr:uid="{00000000-0005-0000-0000-0000C42F0000}"/>
    <cellStyle name="Input 2 4 5" xfId="11677" xr:uid="{00000000-0005-0000-0000-0000C52F0000}"/>
    <cellStyle name="Input 2 4 6" xfId="11678" xr:uid="{00000000-0005-0000-0000-0000C62F0000}"/>
    <cellStyle name="Input 2 5" xfId="11679" xr:uid="{00000000-0005-0000-0000-0000C72F0000}"/>
    <cellStyle name="Input 2 5 2" xfId="11680" xr:uid="{00000000-0005-0000-0000-0000C82F0000}"/>
    <cellStyle name="Input 2 5 2 2" xfId="11681" xr:uid="{00000000-0005-0000-0000-0000C92F0000}"/>
    <cellStyle name="Input 2 5 2 3" xfId="11682" xr:uid="{00000000-0005-0000-0000-0000CA2F0000}"/>
    <cellStyle name="Input 2 5 3" xfId="11683" xr:uid="{00000000-0005-0000-0000-0000CB2F0000}"/>
    <cellStyle name="Input 2 5 3 2" xfId="11684" xr:uid="{00000000-0005-0000-0000-0000CC2F0000}"/>
    <cellStyle name="Input 2 5 3 3" xfId="11685" xr:uid="{00000000-0005-0000-0000-0000CD2F0000}"/>
    <cellStyle name="Input 2 5 4" xfId="11686" xr:uid="{00000000-0005-0000-0000-0000CE2F0000}"/>
    <cellStyle name="Input 2 5 5" xfId="11687" xr:uid="{00000000-0005-0000-0000-0000CF2F0000}"/>
    <cellStyle name="Input 2 5 6" xfId="11688" xr:uid="{00000000-0005-0000-0000-0000D02F0000}"/>
    <cellStyle name="Input 2 6" xfId="11689" xr:uid="{00000000-0005-0000-0000-0000D12F0000}"/>
    <cellStyle name="Input 2 6 2" xfId="11690" xr:uid="{00000000-0005-0000-0000-0000D22F0000}"/>
    <cellStyle name="Input 2 6 2 2" xfId="11691" xr:uid="{00000000-0005-0000-0000-0000D32F0000}"/>
    <cellStyle name="Input 2 6 2 3" xfId="11692" xr:uid="{00000000-0005-0000-0000-0000D42F0000}"/>
    <cellStyle name="Input 2 6 3" xfId="11693" xr:uid="{00000000-0005-0000-0000-0000D52F0000}"/>
    <cellStyle name="Input 2 6 3 2" xfId="11694" xr:uid="{00000000-0005-0000-0000-0000D62F0000}"/>
    <cellStyle name="Input 2 6 3 3" xfId="11695" xr:uid="{00000000-0005-0000-0000-0000D72F0000}"/>
    <cellStyle name="Input 2 6 4" xfId="11696" xr:uid="{00000000-0005-0000-0000-0000D82F0000}"/>
    <cellStyle name="Input 2 6 5" xfId="11697" xr:uid="{00000000-0005-0000-0000-0000D92F0000}"/>
    <cellStyle name="Input 2 6 6" xfId="11698" xr:uid="{00000000-0005-0000-0000-0000DA2F0000}"/>
    <cellStyle name="Input 2 7" xfId="11699" xr:uid="{00000000-0005-0000-0000-0000DB2F0000}"/>
    <cellStyle name="Input 2 7 2" xfId="11700" xr:uid="{00000000-0005-0000-0000-0000DC2F0000}"/>
    <cellStyle name="Input 2 7 2 2" xfId="11701" xr:uid="{00000000-0005-0000-0000-0000DD2F0000}"/>
    <cellStyle name="Input 2 7 2 3" xfId="11702" xr:uid="{00000000-0005-0000-0000-0000DE2F0000}"/>
    <cellStyle name="Input 2 7 3" xfId="11703" xr:uid="{00000000-0005-0000-0000-0000DF2F0000}"/>
    <cellStyle name="Input 2 7 3 2" xfId="11704" xr:uid="{00000000-0005-0000-0000-0000E02F0000}"/>
    <cellStyle name="Input 2 7 3 3" xfId="11705" xr:uid="{00000000-0005-0000-0000-0000E12F0000}"/>
    <cellStyle name="Input 2 7 4" xfId="11706" xr:uid="{00000000-0005-0000-0000-0000E22F0000}"/>
    <cellStyle name="Input 2 7 5" xfId="11707" xr:uid="{00000000-0005-0000-0000-0000E32F0000}"/>
    <cellStyle name="Input 2 7 6" xfId="11708" xr:uid="{00000000-0005-0000-0000-0000E42F0000}"/>
    <cellStyle name="Input 2 8" xfId="11709" xr:uid="{00000000-0005-0000-0000-0000E52F0000}"/>
    <cellStyle name="Input 2 8 2" xfId="11710" xr:uid="{00000000-0005-0000-0000-0000E62F0000}"/>
    <cellStyle name="Input 2 8 2 2" xfId="11711" xr:uid="{00000000-0005-0000-0000-0000E72F0000}"/>
    <cellStyle name="Input 2 8 2 3" xfId="11712" xr:uid="{00000000-0005-0000-0000-0000E82F0000}"/>
    <cellStyle name="Input 2 8 3" xfId="11713" xr:uid="{00000000-0005-0000-0000-0000E92F0000}"/>
    <cellStyle name="Input 2 8 3 2" xfId="11714" xr:uid="{00000000-0005-0000-0000-0000EA2F0000}"/>
    <cellStyle name="Input 2 8 3 3" xfId="11715" xr:uid="{00000000-0005-0000-0000-0000EB2F0000}"/>
    <cellStyle name="Input 2 8 4" xfId="11716" xr:uid="{00000000-0005-0000-0000-0000EC2F0000}"/>
    <cellStyle name="Input 2 8 5" xfId="11717" xr:uid="{00000000-0005-0000-0000-0000ED2F0000}"/>
    <cellStyle name="Input 2 8 6" xfId="11718" xr:uid="{00000000-0005-0000-0000-0000EE2F0000}"/>
    <cellStyle name="Input 2 9" xfId="11719" xr:uid="{00000000-0005-0000-0000-0000EF2F0000}"/>
    <cellStyle name="Input 2 9 2" xfId="11720" xr:uid="{00000000-0005-0000-0000-0000F02F0000}"/>
    <cellStyle name="Input 2 9 2 2" xfId="11721" xr:uid="{00000000-0005-0000-0000-0000F12F0000}"/>
    <cellStyle name="Input 2 9 2 3" xfId="11722" xr:uid="{00000000-0005-0000-0000-0000F22F0000}"/>
    <cellStyle name="Input 2 9 3" xfId="11723" xr:uid="{00000000-0005-0000-0000-0000F32F0000}"/>
    <cellStyle name="Input 2 9 3 2" xfId="11724" xr:uid="{00000000-0005-0000-0000-0000F42F0000}"/>
    <cellStyle name="Input 2 9 3 3" xfId="11725" xr:uid="{00000000-0005-0000-0000-0000F52F0000}"/>
    <cellStyle name="Input 2 9 4" xfId="11726" xr:uid="{00000000-0005-0000-0000-0000F62F0000}"/>
    <cellStyle name="Input 2 9 5" xfId="11727" xr:uid="{00000000-0005-0000-0000-0000F72F0000}"/>
    <cellStyle name="Input 2 9 6" xfId="11728" xr:uid="{00000000-0005-0000-0000-0000F82F0000}"/>
    <cellStyle name="Input 2_5.Weekly" xfId="11729" xr:uid="{00000000-0005-0000-0000-0000F92F0000}"/>
    <cellStyle name="Input 20" xfId="11730" xr:uid="{00000000-0005-0000-0000-0000FA2F0000}"/>
    <cellStyle name="Input 21" xfId="11731" xr:uid="{00000000-0005-0000-0000-0000FB2F0000}"/>
    <cellStyle name="Input 22" xfId="11732" xr:uid="{00000000-0005-0000-0000-0000FC2F0000}"/>
    <cellStyle name="Input 23" xfId="11733" xr:uid="{00000000-0005-0000-0000-0000FD2F0000}"/>
    <cellStyle name="Input 24" xfId="11734" xr:uid="{00000000-0005-0000-0000-0000FE2F0000}"/>
    <cellStyle name="Input 25" xfId="11735" xr:uid="{00000000-0005-0000-0000-0000FF2F0000}"/>
    <cellStyle name="Input 26" xfId="11736" xr:uid="{00000000-0005-0000-0000-000000300000}"/>
    <cellStyle name="Input 27" xfId="11737" xr:uid="{00000000-0005-0000-0000-000001300000}"/>
    <cellStyle name="Input 28" xfId="11738" xr:uid="{00000000-0005-0000-0000-000002300000}"/>
    <cellStyle name="Input 29" xfId="11739" xr:uid="{00000000-0005-0000-0000-000003300000}"/>
    <cellStyle name="Input 3" xfId="11740" xr:uid="{00000000-0005-0000-0000-000004300000}"/>
    <cellStyle name="Input 3 10" xfId="11741" xr:uid="{00000000-0005-0000-0000-000005300000}"/>
    <cellStyle name="Input 3 10 2" xfId="11742" xr:uid="{00000000-0005-0000-0000-000006300000}"/>
    <cellStyle name="Input 3 10 2 2" xfId="11743" xr:uid="{00000000-0005-0000-0000-000007300000}"/>
    <cellStyle name="Input 3 10 2 3" xfId="11744" xr:uid="{00000000-0005-0000-0000-000008300000}"/>
    <cellStyle name="Input 3 10 3" xfId="11745" xr:uid="{00000000-0005-0000-0000-000009300000}"/>
    <cellStyle name="Input 3 10 3 2" xfId="11746" xr:uid="{00000000-0005-0000-0000-00000A300000}"/>
    <cellStyle name="Input 3 10 3 3" xfId="11747" xr:uid="{00000000-0005-0000-0000-00000B300000}"/>
    <cellStyle name="Input 3 10 4" xfId="11748" xr:uid="{00000000-0005-0000-0000-00000C300000}"/>
    <cellStyle name="Input 3 10 5" xfId="11749" xr:uid="{00000000-0005-0000-0000-00000D300000}"/>
    <cellStyle name="Input 3 10 6" xfId="11750" xr:uid="{00000000-0005-0000-0000-00000E300000}"/>
    <cellStyle name="Input 3 11" xfId="11751" xr:uid="{00000000-0005-0000-0000-00000F300000}"/>
    <cellStyle name="Input 3 11 2" xfId="11752" xr:uid="{00000000-0005-0000-0000-000010300000}"/>
    <cellStyle name="Input 3 11 3" xfId="11753" xr:uid="{00000000-0005-0000-0000-000011300000}"/>
    <cellStyle name="Input 3 12" xfId="11754" xr:uid="{00000000-0005-0000-0000-000012300000}"/>
    <cellStyle name="Input 3 12 2" xfId="11755" xr:uid="{00000000-0005-0000-0000-000013300000}"/>
    <cellStyle name="Input 3 12 3" xfId="11756" xr:uid="{00000000-0005-0000-0000-000014300000}"/>
    <cellStyle name="Input 3 13" xfId="11757" xr:uid="{00000000-0005-0000-0000-000015300000}"/>
    <cellStyle name="Input 3 14" xfId="11758" xr:uid="{00000000-0005-0000-0000-000016300000}"/>
    <cellStyle name="Input 3 15" xfId="11759" xr:uid="{00000000-0005-0000-0000-000017300000}"/>
    <cellStyle name="Input 3 2" xfId="11760" xr:uid="{00000000-0005-0000-0000-000018300000}"/>
    <cellStyle name="Input 3 2 2" xfId="11761" xr:uid="{00000000-0005-0000-0000-000019300000}"/>
    <cellStyle name="Input 3 2 2 2" xfId="11762" xr:uid="{00000000-0005-0000-0000-00001A300000}"/>
    <cellStyle name="Input 3 2 2 3" xfId="11763" xr:uid="{00000000-0005-0000-0000-00001B300000}"/>
    <cellStyle name="Input 3 2 3" xfId="11764" xr:uid="{00000000-0005-0000-0000-00001C300000}"/>
    <cellStyle name="Input 3 2 3 2" xfId="11765" xr:uid="{00000000-0005-0000-0000-00001D300000}"/>
    <cellStyle name="Input 3 2 3 3" xfId="11766" xr:uid="{00000000-0005-0000-0000-00001E300000}"/>
    <cellStyle name="Input 3 2 4" xfId="11767" xr:uid="{00000000-0005-0000-0000-00001F300000}"/>
    <cellStyle name="Input 3 2 5" xfId="11768" xr:uid="{00000000-0005-0000-0000-000020300000}"/>
    <cellStyle name="Input 3 2 6" xfId="11769" xr:uid="{00000000-0005-0000-0000-000021300000}"/>
    <cellStyle name="Input 3 3" xfId="11770" xr:uid="{00000000-0005-0000-0000-000022300000}"/>
    <cellStyle name="Input 3 3 2" xfId="11771" xr:uid="{00000000-0005-0000-0000-000023300000}"/>
    <cellStyle name="Input 3 3 2 2" xfId="11772" xr:uid="{00000000-0005-0000-0000-000024300000}"/>
    <cellStyle name="Input 3 3 2 3" xfId="11773" xr:uid="{00000000-0005-0000-0000-000025300000}"/>
    <cellStyle name="Input 3 3 3" xfId="11774" xr:uid="{00000000-0005-0000-0000-000026300000}"/>
    <cellStyle name="Input 3 3 3 2" xfId="11775" xr:uid="{00000000-0005-0000-0000-000027300000}"/>
    <cellStyle name="Input 3 3 3 3" xfId="11776" xr:uid="{00000000-0005-0000-0000-000028300000}"/>
    <cellStyle name="Input 3 3 4" xfId="11777" xr:uid="{00000000-0005-0000-0000-000029300000}"/>
    <cellStyle name="Input 3 3 5" xfId="11778" xr:uid="{00000000-0005-0000-0000-00002A300000}"/>
    <cellStyle name="Input 3 3 6" xfId="11779" xr:uid="{00000000-0005-0000-0000-00002B300000}"/>
    <cellStyle name="Input 3 4" xfId="11780" xr:uid="{00000000-0005-0000-0000-00002C300000}"/>
    <cellStyle name="Input 3 4 2" xfId="11781" xr:uid="{00000000-0005-0000-0000-00002D300000}"/>
    <cellStyle name="Input 3 4 2 2" xfId="11782" xr:uid="{00000000-0005-0000-0000-00002E300000}"/>
    <cellStyle name="Input 3 4 2 3" xfId="11783" xr:uid="{00000000-0005-0000-0000-00002F300000}"/>
    <cellStyle name="Input 3 4 3" xfId="11784" xr:uid="{00000000-0005-0000-0000-000030300000}"/>
    <cellStyle name="Input 3 4 3 2" xfId="11785" xr:uid="{00000000-0005-0000-0000-000031300000}"/>
    <cellStyle name="Input 3 4 3 3" xfId="11786" xr:uid="{00000000-0005-0000-0000-000032300000}"/>
    <cellStyle name="Input 3 4 4" xfId="11787" xr:uid="{00000000-0005-0000-0000-000033300000}"/>
    <cellStyle name="Input 3 4 5" xfId="11788" xr:uid="{00000000-0005-0000-0000-000034300000}"/>
    <cellStyle name="Input 3 4 6" xfId="11789" xr:uid="{00000000-0005-0000-0000-000035300000}"/>
    <cellStyle name="Input 3 5" xfId="11790" xr:uid="{00000000-0005-0000-0000-000036300000}"/>
    <cellStyle name="Input 3 5 2" xfId="11791" xr:uid="{00000000-0005-0000-0000-000037300000}"/>
    <cellStyle name="Input 3 5 2 2" xfId="11792" xr:uid="{00000000-0005-0000-0000-000038300000}"/>
    <cellStyle name="Input 3 5 2 3" xfId="11793" xr:uid="{00000000-0005-0000-0000-000039300000}"/>
    <cellStyle name="Input 3 5 3" xfId="11794" xr:uid="{00000000-0005-0000-0000-00003A300000}"/>
    <cellStyle name="Input 3 5 3 2" xfId="11795" xr:uid="{00000000-0005-0000-0000-00003B300000}"/>
    <cellStyle name="Input 3 5 3 3" xfId="11796" xr:uid="{00000000-0005-0000-0000-00003C300000}"/>
    <cellStyle name="Input 3 5 4" xfId="11797" xr:uid="{00000000-0005-0000-0000-00003D300000}"/>
    <cellStyle name="Input 3 5 5" xfId="11798" xr:uid="{00000000-0005-0000-0000-00003E300000}"/>
    <cellStyle name="Input 3 5 6" xfId="11799" xr:uid="{00000000-0005-0000-0000-00003F300000}"/>
    <cellStyle name="Input 3 6" xfId="11800" xr:uid="{00000000-0005-0000-0000-000040300000}"/>
    <cellStyle name="Input 3 6 2" xfId="11801" xr:uid="{00000000-0005-0000-0000-000041300000}"/>
    <cellStyle name="Input 3 6 2 2" xfId="11802" xr:uid="{00000000-0005-0000-0000-000042300000}"/>
    <cellStyle name="Input 3 6 2 3" xfId="11803" xr:uid="{00000000-0005-0000-0000-000043300000}"/>
    <cellStyle name="Input 3 6 3" xfId="11804" xr:uid="{00000000-0005-0000-0000-000044300000}"/>
    <cellStyle name="Input 3 6 3 2" xfId="11805" xr:uid="{00000000-0005-0000-0000-000045300000}"/>
    <cellStyle name="Input 3 6 3 3" xfId="11806" xr:uid="{00000000-0005-0000-0000-000046300000}"/>
    <cellStyle name="Input 3 6 4" xfId="11807" xr:uid="{00000000-0005-0000-0000-000047300000}"/>
    <cellStyle name="Input 3 6 5" xfId="11808" xr:uid="{00000000-0005-0000-0000-000048300000}"/>
    <cellStyle name="Input 3 6 6" xfId="11809" xr:uid="{00000000-0005-0000-0000-000049300000}"/>
    <cellStyle name="Input 3 7" xfId="11810" xr:uid="{00000000-0005-0000-0000-00004A300000}"/>
    <cellStyle name="Input 3 7 2" xfId="11811" xr:uid="{00000000-0005-0000-0000-00004B300000}"/>
    <cellStyle name="Input 3 7 2 2" xfId="11812" xr:uid="{00000000-0005-0000-0000-00004C300000}"/>
    <cellStyle name="Input 3 7 2 3" xfId="11813" xr:uid="{00000000-0005-0000-0000-00004D300000}"/>
    <cellStyle name="Input 3 7 3" xfId="11814" xr:uid="{00000000-0005-0000-0000-00004E300000}"/>
    <cellStyle name="Input 3 7 3 2" xfId="11815" xr:uid="{00000000-0005-0000-0000-00004F300000}"/>
    <cellStyle name="Input 3 7 3 3" xfId="11816" xr:uid="{00000000-0005-0000-0000-000050300000}"/>
    <cellStyle name="Input 3 7 4" xfId="11817" xr:uid="{00000000-0005-0000-0000-000051300000}"/>
    <cellStyle name="Input 3 7 5" xfId="11818" xr:uid="{00000000-0005-0000-0000-000052300000}"/>
    <cellStyle name="Input 3 7 6" xfId="11819" xr:uid="{00000000-0005-0000-0000-000053300000}"/>
    <cellStyle name="Input 3 8" xfId="11820" xr:uid="{00000000-0005-0000-0000-000054300000}"/>
    <cellStyle name="Input 3 8 2" xfId="11821" xr:uid="{00000000-0005-0000-0000-000055300000}"/>
    <cellStyle name="Input 3 8 2 2" xfId="11822" xr:uid="{00000000-0005-0000-0000-000056300000}"/>
    <cellStyle name="Input 3 8 2 3" xfId="11823" xr:uid="{00000000-0005-0000-0000-000057300000}"/>
    <cellStyle name="Input 3 8 3" xfId="11824" xr:uid="{00000000-0005-0000-0000-000058300000}"/>
    <cellStyle name="Input 3 8 3 2" xfId="11825" xr:uid="{00000000-0005-0000-0000-000059300000}"/>
    <cellStyle name="Input 3 8 3 3" xfId="11826" xr:uid="{00000000-0005-0000-0000-00005A300000}"/>
    <cellStyle name="Input 3 8 4" xfId="11827" xr:uid="{00000000-0005-0000-0000-00005B300000}"/>
    <cellStyle name="Input 3 8 5" xfId="11828" xr:uid="{00000000-0005-0000-0000-00005C300000}"/>
    <cellStyle name="Input 3 8 6" xfId="11829" xr:uid="{00000000-0005-0000-0000-00005D300000}"/>
    <cellStyle name="Input 3 9" xfId="11830" xr:uid="{00000000-0005-0000-0000-00005E300000}"/>
    <cellStyle name="Input 3 9 2" xfId="11831" xr:uid="{00000000-0005-0000-0000-00005F300000}"/>
    <cellStyle name="Input 3 9 2 2" xfId="11832" xr:uid="{00000000-0005-0000-0000-000060300000}"/>
    <cellStyle name="Input 3 9 2 3" xfId="11833" xr:uid="{00000000-0005-0000-0000-000061300000}"/>
    <cellStyle name="Input 3 9 3" xfId="11834" xr:uid="{00000000-0005-0000-0000-000062300000}"/>
    <cellStyle name="Input 3 9 3 2" xfId="11835" xr:uid="{00000000-0005-0000-0000-000063300000}"/>
    <cellStyle name="Input 3 9 3 3" xfId="11836" xr:uid="{00000000-0005-0000-0000-000064300000}"/>
    <cellStyle name="Input 3 9 4" xfId="11837" xr:uid="{00000000-0005-0000-0000-000065300000}"/>
    <cellStyle name="Input 3 9 5" xfId="11838" xr:uid="{00000000-0005-0000-0000-000066300000}"/>
    <cellStyle name="Input 3 9 6" xfId="11839" xr:uid="{00000000-0005-0000-0000-000067300000}"/>
    <cellStyle name="Input 3_5.Weekly" xfId="11840" xr:uid="{00000000-0005-0000-0000-000068300000}"/>
    <cellStyle name="Input 30" xfId="11841" xr:uid="{00000000-0005-0000-0000-000069300000}"/>
    <cellStyle name="Input 31" xfId="11842" xr:uid="{00000000-0005-0000-0000-00006A300000}"/>
    <cellStyle name="Input 32" xfId="45732" xr:uid="{00000000-0005-0000-0000-00006B300000}"/>
    <cellStyle name="Input 33" xfId="45733" xr:uid="{00000000-0005-0000-0000-00006C300000}"/>
    <cellStyle name="Input 34" xfId="45734" xr:uid="{00000000-0005-0000-0000-00006D300000}"/>
    <cellStyle name="Input 35" xfId="45735" xr:uid="{00000000-0005-0000-0000-00006E300000}"/>
    <cellStyle name="Input 36" xfId="45736" xr:uid="{00000000-0005-0000-0000-00006F300000}"/>
    <cellStyle name="Input 37" xfId="45737" xr:uid="{00000000-0005-0000-0000-000070300000}"/>
    <cellStyle name="Input 38" xfId="45738" xr:uid="{00000000-0005-0000-0000-000071300000}"/>
    <cellStyle name="Input 39" xfId="45739" xr:uid="{00000000-0005-0000-0000-000072300000}"/>
    <cellStyle name="Input 4" xfId="11843" xr:uid="{00000000-0005-0000-0000-000073300000}"/>
    <cellStyle name="Input 4 10" xfId="11844" xr:uid="{00000000-0005-0000-0000-000074300000}"/>
    <cellStyle name="Input 4 10 2" xfId="11845" xr:uid="{00000000-0005-0000-0000-000075300000}"/>
    <cellStyle name="Input 4 10 2 2" xfId="11846" xr:uid="{00000000-0005-0000-0000-000076300000}"/>
    <cellStyle name="Input 4 10 2 3" xfId="11847" xr:uid="{00000000-0005-0000-0000-000077300000}"/>
    <cellStyle name="Input 4 10 3" xfId="11848" xr:uid="{00000000-0005-0000-0000-000078300000}"/>
    <cellStyle name="Input 4 10 3 2" xfId="11849" xr:uid="{00000000-0005-0000-0000-000079300000}"/>
    <cellStyle name="Input 4 10 3 3" xfId="11850" xr:uid="{00000000-0005-0000-0000-00007A300000}"/>
    <cellStyle name="Input 4 10 4" xfId="11851" xr:uid="{00000000-0005-0000-0000-00007B300000}"/>
    <cellStyle name="Input 4 10 5" xfId="11852" xr:uid="{00000000-0005-0000-0000-00007C300000}"/>
    <cellStyle name="Input 4 10 6" xfId="11853" xr:uid="{00000000-0005-0000-0000-00007D300000}"/>
    <cellStyle name="Input 4 11" xfId="11854" xr:uid="{00000000-0005-0000-0000-00007E300000}"/>
    <cellStyle name="Input 4 11 2" xfId="11855" xr:uid="{00000000-0005-0000-0000-00007F300000}"/>
    <cellStyle name="Input 4 11 3" xfId="11856" xr:uid="{00000000-0005-0000-0000-000080300000}"/>
    <cellStyle name="Input 4 12" xfId="11857" xr:uid="{00000000-0005-0000-0000-000081300000}"/>
    <cellStyle name="Input 4 12 2" xfId="11858" xr:uid="{00000000-0005-0000-0000-000082300000}"/>
    <cellStyle name="Input 4 12 3" xfId="11859" xr:uid="{00000000-0005-0000-0000-000083300000}"/>
    <cellStyle name="Input 4 13" xfId="11860" xr:uid="{00000000-0005-0000-0000-000084300000}"/>
    <cellStyle name="Input 4 14" xfId="11861" xr:uid="{00000000-0005-0000-0000-000085300000}"/>
    <cellStyle name="Input 4 15" xfId="11862" xr:uid="{00000000-0005-0000-0000-000086300000}"/>
    <cellStyle name="Input 4 2" xfId="11863" xr:uid="{00000000-0005-0000-0000-000087300000}"/>
    <cellStyle name="Input 4 2 2" xfId="11864" xr:uid="{00000000-0005-0000-0000-000088300000}"/>
    <cellStyle name="Input 4 2 2 2" xfId="11865" xr:uid="{00000000-0005-0000-0000-000089300000}"/>
    <cellStyle name="Input 4 2 2 3" xfId="11866" xr:uid="{00000000-0005-0000-0000-00008A300000}"/>
    <cellStyle name="Input 4 2 3" xfId="11867" xr:uid="{00000000-0005-0000-0000-00008B300000}"/>
    <cellStyle name="Input 4 2 3 2" xfId="11868" xr:uid="{00000000-0005-0000-0000-00008C300000}"/>
    <cellStyle name="Input 4 2 3 3" xfId="11869" xr:uid="{00000000-0005-0000-0000-00008D300000}"/>
    <cellStyle name="Input 4 2 4" xfId="11870" xr:uid="{00000000-0005-0000-0000-00008E300000}"/>
    <cellStyle name="Input 4 2 5" xfId="11871" xr:uid="{00000000-0005-0000-0000-00008F300000}"/>
    <cellStyle name="Input 4 2 6" xfId="11872" xr:uid="{00000000-0005-0000-0000-000090300000}"/>
    <cellStyle name="Input 4 3" xfId="11873" xr:uid="{00000000-0005-0000-0000-000091300000}"/>
    <cellStyle name="Input 4 3 2" xfId="11874" xr:uid="{00000000-0005-0000-0000-000092300000}"/>
    <cellStyle name="Input 4 3 2 2" xfId="11875" xr:uid="{00000000-0005-0000-0000-000093300000}"/>
    <cellStyle name="Input 4 3 2 3" xfId="11876" xr:uid="{00000000-0005-0000-0000-000094300000}"/>
    <cellStyle name="Input 4 3 3" xfId="11877" xr:uid="{00000000-0005-0000-0000-000095300000}"/>
    <cellStyle name="Input 4 3 3 2" xfId="11878" xr:uid="{00000000-0005-0000-0000-000096300000}"/>
    <cellStyle name="Input 4 3 3 3" xfId="11879" xr:uid="{00000000-0005-0000-0000-000097300000}"/>
    <cellStyle name="Input 4 3 4" xfId="11880" xr:uid="{00000000-0005-0000-0000-000098300000}"/>
    <cellStyle name="Input 4 3 5" xfId="11881" xr:uid="{00000000-0005-0000-0000-000099300000}"/>
    <cellStyle name="Input 4 3 6" xfId="11882" xr:uid="{00000000-0005-0000-0000-00009A300000}"/>
    <cellStyle name="Input 4 4" xfId="11883" xr:uid="{00000000-0005-0000-0000-00009B300000}"/>
    <cellStyle name="Input 4 4 2" xfId="11884" xr:uid="{00000000-0005-0000-0000-00009C300000}"/>
    <cellStyle name="Input 4 4 2 2" xfId="11885" xr:uid="{00000000-0005-0000-0000-00009D300000}"/>
    <cellStyle name="Input 4 4 2 3" xfId="11886" xr:uid="{00000000-0005-0000-0000-00009E300000}"/>
    <cellStyle name="Input 4 4 3" xfId="11887" xr:uid="{00000000-0005-0000-0000-00009F300000}"/>
    <cellStyle name="Input 4 4 3 2" xfId="11888" xr:uid="{00000000-0005-0000-0000-0000A0300000}"/>
    <cellStyle name="Input 4 4 3 3" xfId="11889" xr:uid="{00000000-0005-0000-0000-0000A1300000}"/>
    <cellStyle name="Input 4 4 4" xfId="11890" xr:uid="{00000000-0005-0000-0000-0000A2300000}"/>
    <cellStyle name="Input 4 4 5" xfId="11891" xr:uid="{00000000-0005-0000-0000-0000A3300000}"/>
    <cellStyle name="Input 4 4 6" xfId="11892" xr:uid="{00000000-0005-0000-0000-0000A4300000}"/>
    <cellStyle name="Input 4 5" xfId="11893" xr:uid="{00000000-0005-0000-0000-0000A5300000}"/>
    <cellStyle name="Input 4 5 2" xfId="11894" xr:uid="{00000000-0005-0000-0000-0000A6300000}"/>
    <cellStyle name="Input 4 5 2 2" xfId="11895" xr:uid="{00000000-0005-0000-0000-0000A7300000}"/>
    <cellStyle name="Input 4 5 2 3" xfId="11896" xr:uid="{00000000-0005-0000-0000-0000A8300000}"/>
    <cellStyle name="Input 4 5 3" xfId="11897" xr:uid="{00000000-0005-0000-0000-0000A9300000}"/>
    <cellStyle name="Input 4 5 3 2" xfId="11898" xr:uid="{00000000-0005-0000-0000-0000AA300000}"/>
    <cellStyle name="Input 4 5 3 3" xfId="11899" xr:uid="{00000000-0005-0000-0000-0000AB300000}"/>
    <cellStyle name="Input 4 5 4" xfId="11900" xr:uid="{00000000-0005-0000-0000-0000AC300000}"/>
    <cellStyle name="Input 4 5 5" xfId="11901" xr:uid="{00000000-0005-0000-0000-0000AD300000}"/>
    <cellStyle name="Input 4 5 6" xfId="11902" xr:uid="{00000000-0005-0000-0000-0000AE300000}"/>
    <cellStyle name="Input 4 6" xfId="11903" xr:uid="{00000000-0005-0000-0000-0000AF300000}"/>
    <cellStyle name="Input 4 6 2" xfId="11904" xr:uid="{00000000-0005-0000-0000-0000B0300000}"/>
    <cellStyle name="Input 4 6 2 2" xfId="11905" xr:uid="{00000000-0005-0000-0000-0000B1300000}"/>
    <cellStyle name="Input 4 6 2 3" xfId="11906" xr:uid="{00000000-0005-0000-0000-0000B2300000}"/>
    <cellStyle name="Input 4 6 3" xfId="11907" xr:uid="{00000000-0005-0000-0000-0000B3300000}"/>
    <cellStyle name="Input 4 6 3 2" xfId="11908" xr:uid="{00000000-0005-0000-0000-0000B4300000}"/>
    <cellStyle name="Input 4 6 3 3" xfId="11909" xr:uid="{00000000-0005-0000-0000-0000B5300000}"/>
    <cellStyle name="Input 4 6 4" xfId="11910" xr:uid="{00000000-0005-0000-0000-0000B6300000}"/>
    <cellStyle name="Input 4 6 5" xfId="11911" xr:uid="{00000000-0005-0000-0000-0000B7300000}"/>
    <cellStyle name="Input 4 6 6" xfId="11912" xr:uid="{00000000-0005-0000-0000-0000B8300000}"/>
    <cellStyle name="Input 4 7" xfId="11913" xr:uid="{00000000-0005-0000-0000-0000B9300000}"/>
    <cellStyle name="Input 4 7 2" xfId="11914" xr:uid="{00000000-0005-0000-0000-0000BA300000}"/>
    <cellStyle name="Input 4 7 2 2" xfId="11915" xr:uid="{00000000-0005-0000-0000-0000BB300000}"/>
    <cellStyle name="Input 4 7 2 3" xfId="11916" xr:uid="{00000000-0005-0000-0000-0000BC300000}"/>
    <cellStyle name="Input 4 7 3" xfId="11917" xr:uid="{00000000-0005-0000-0000-0000BD300000}"/>
    <cellStyle name="Input 4 7 3 2" xfId="11918" xr:uid="{00000000-0005-0000-0000-0000BE300000}"/>
    <cellStyle name="Input 4 7 3 3" xfId="11919" xr:uid="{00000000-0005-0000-0000-0000BF300000}"/>
    <cellStyle name="Input 4 7 4" xfId="11920" xr:uid="{00000000-0005-0000-0000-0000C0300000}"/>
    <cellStyle name="Input 4 7 5" xfId="11921" xr:uid="{00000000-0005-0000-0000-0000C1300000}"/>
    <cellStyle name="Input 4 7 6" xfId="11922" xr:uid="{00000000-0005-0000-0000-0000C2300000}"/>
    <cellStyle name="Input 4 8" xfId="11923" xr:uid="{00000000-0005-0000-0000-0000C3300000}"/>
    <cellStyle name="Input 4 8 2" xfId="11924" xr:uid="{00000000-0005-0000-0000-0000C4300000}"/>
    <cellStyle name="Input 4 8 2 2" xfId="11925" xr:uid="{00000000-0005-0000-0000-0000C5300000}"/>
    <cellStyle name="Input 4 8 2 3" xfId="11926" xr:uid="{00000000-0005-0000-0000-0000C6300000}"/>
    <cellStyle name="Input 4 8 3" xfId="11927" xr:uid="{00000000-0005-0000-0000-0000C7300000}"/>
    <cellStyle name="Input 4 8 3 2" xfId="11928" xr:uid="{00000000-0005-0000-0000-0000C8300000}"/>
    <cellStyle name="Input 4 8 3 3" xfId="11929" xr:uid="{00000000-0005-0000-0000-0000C9300000}"/>
    <cellStyle name="Input 4 8 4" xfId="11930" xr:uid="{00000000-0005-0000-0000-0000CA300000}"/>
    <cellStyle name="Input 4 8 5" xfId="11931" xr:uid="{00000000-0005-0000-0000-0000CB300000}"/>
    <cellStyle name="Input 4 8 6" xfId="11932" xr:uid="{00000000-0005-0000-0000-0000CC300000}"/>
    <cellStyle name="Input 4 9" xfId="11933" xr:uid="{00000000-0005-0000-0000-0000CD300000}"/>
    <cellStyle name="Input 4 9 2" xfId="11934" xr:uid="{00000000-0005-0000-0000-0000CE300000}"/>
    <cellStyle name="Input 4 9 2 2" xfId="11935" xr:uid="{00000000-0005-0000-0000-0000CF300000}"/>
    <cellStyle name="Input 4 9 2 3" xfId="11936" xr:uid="{00000000-0005-0000-0000-0000D0300000}"/>
    <cellStyle name="Input 4 9 3" xfId="11937" xr:uid="{00000000-0005-0000-0000-0000D1300000}"/>
    <cellStyle name="Input 4 9 3 2" xfId="11938" xr:uid="{00000000-0005-0000-0000-0000D2300000}"/>
    <cellStyle name="Input 4 9 3 3" xfId="11939" xr:uid="{00000000-0005-0000-0000-0000D3300000}"/>
    <cellStyle name="Input 4 9 4" xfId="11940" xr:uid="{00000000-0005-0000-0000-0000D4300000}"/>
    <cellStyle name="Input 4 9 5" xfId="11941" xr:uid="{00000000-0005-0000-0000-0000D5300000}"/>
    <cellStyle name="Input 4 9 6" xfId="11942" xr:uid="{00000000-0005-0000-0000-0000D6300000}"/>
    <cellStyle name="Input 4_5.Weekly" xfId="11943" xr:uid="{00000000-0005-0000-0000-0000D7300000}"/>
    <cellStyle name="Input 40" xfId="45740" xr:uid="{00000000-0005-0000-0000-0000D8300000}"/>
    <cellStyle name="Input 41" xfId="45741" xr:uid="{00000000-0005-0000-0000-0000D9300000}"/>
    <cellStyle name="Input 42" xfId="45742" xr:uid="{00000000-0005-0000-0000-0000DA300000}"/>
    <cellStyle name="Input 43" xfId="45743" xr:uid="{00000000-0005-0000-0000-0000DB300000}"/>
    <cellStyle name="Input 44" xfId="45744" xr:uid="{00000000-0005-0000-0000-0000DC300000}"/>
    <cellStyle name="Input 45" xfId="45745" xr:uid="{00000000-0005-0000-0000-0000DD300000}"/>
    <cellStyle name="Input 46" xfId="45746" xr:uid="{00000000-0005-0000-0000-0000DE300000}"/>
    <cellStyle name="Input 47" xfId="45747" xr:uid="{00000000-0005-0000-0000-0000DF300000}"/>
    <cellStyle name="Input 48" xfId="45748" xr:uid="{00000000-0005-0000-0000-0000E0300000}"/>
    <cellStyle name="Input 49" xfId="45749" xr:uid="{00000000-0005-0000-0000-0000E1300000}"/>
    <cellStyle name="Input 5" xfId="11944" xr:uid="{00000000-0005-0000-0000-0000E2300000}"/>
    <cellStyle name="Input 5 10" xfId="11945" xr:uid="{00000000-0005-0000-0000-0000E3300000}"/>
    <cellStyle name="Input 5 10 2" xfId="11946" xr:uid="{00000000-0005-0000-0000-0000E4300000}"/>
    <cellStyle name="Input 5 10 2 2" xfId="11947" xr:uid="{00000000-0005-0000-0000-0000E5300000}"/>
    <cellStyle name="Input 5 10 2 3" xfId="11948" xr:uid="{00000000-0005-0000-0000-0000E6300000}"/>
    <cellStyle name="Input 5 10 3" xfId="11949" xr:uid="{00000000-0005-0000-0000-0000E7300000}"/>
    <cellStyle name="Input 5 10 3 2" xfId="11950" xr:uid="{00000000-0005-0000-0000-0000E8300000}"/>
    <cellStyle name="Input 5 10 3 3" xfId="11951" xr:uid="{00000000-0005-0000-0000-0000E9300000}"/>
    <cellStyle name="Input 5 10 4" xfId="11952" xr:uid="{00000000-0005-0000-0000-0000EA300000}"/>
    <cellStyle name="Input 5 10 5" xfId="11953" xr:uid="{00000000-0005-0000-0000-0000EB300000}"/>
    <cellStyle name="Input 5 10 6" xfId="11954" xr:uid="{00000000-0005-0000-0000-0000EC300000}"/>
    <cellStyle name="Input 5 11" xfId="11955" xr:uid="{00000000-0005-0000-0000-0000ED300000}"/>
    <cellStyle name="Input 5 11 2" xfId="11956" xr:uid="{00000000-0005-0000-0000-0000EE300000}"/>
    <cellStyle name="Input 5 11 3" xfId="11957" xr:uid="{00000000-0005-0000-0000-0000EF300000}"/>
    <cellStyle name="Input 5 12" xfId="11958" xr:uid="{00000000-0005-0000-0000-0000F0300000}"/>
    <cellStyle name="Input 5 12 2" xfId="11959" xr:uid="{00000000-0005-0000-0000-0000F1300000}"/>
    <cellStyle name="Input 5 12 3" xfId="11960" xr:uid="{00000000-0005-0000-0000-0000F2300000}"/>
    <cellStyle name="Input 5 13" xfId="11961" xr:uid="{00000000-0005-0000-0000-0000F3300000}"/>
    <cellStyle name="Input 5 14" xfId="11962" xr:uid="{00000000-0005-0000-0000-0000F4300000}"/>
    <cellStyle name="Input 5 15" xfId="11963" xr:uid="{00000000-0005-0000-0000-0000F5300000}"/>
    <cellStyle name="Input 5 2" xfId="11964" xr:uid="{00000000-0005-0000-0000-0000F6300000}"/>
    <cellStyle name="Input 5 2 2" xfId="11965" xr:uid="{00000000-0005-0000-0000-0000F7300000}"/>
    <cellStyle name="Input 5 2 2 2" xfId="11966" xr:uid="{00000000-0005-0000-0000-0000F8300000}"/>
    <cellStyle name="Input 5 2 2 3" xfId="11967" xr:uid="{00000000-0005-0000-0000-0000F9300000}"/>
    <cellStyle name="Input 5 2 3" xfId="11968" xr:uid="{00000000-0005-0000-0000-0000FA300000}"/>
    <cellStyle name="Input 5 2 3 2" xfId="11969" xr:uid="{00000000-0005-0000-0000-0000FB300000}"/>
    <cellStyle name="Input 5 2 3 3" xfId="11970" xr:uid="{00000000-0005-0000-0000-0000FC300000}"/>
    <cellStyle name="Input 5 2 4" xfId="11971" xr:uid="{00000000-0005-0000-0000-0000FD300000}"/>
    <cellStyle name="Input 5 2 5" xfId="11972" xr:uid="{00000000-0005-0000-0000-0000FE300000}"/>
    <cellStyle name="Input 5 2 6" xfId="11973" xr:uid="{00000000-0005-0000-0000-0000FF300000}"/>
    <cellStyle name="Input 5 3" xfId="11974" xr:uid="{00000000-0005-0000-0000-000000310000}"/>
    <cellStyle name="Input 5 3 2" xfId="11975" xr:uid="{00000000-0005-0000-0000-000001310000}"/>
    <cellStyle name="Input 5 3 2 2" xfId="11976" xr:uid="{00000000-0005-0000-0000-000002310000}"/>
    <cellStyle name="Input 5 3 2 3" xfId="11977" xr:uid="{00000000-0005-0000-0000-000003310000}"/>
    <cellStyle name="Input 5 3 3" xfId="11978" xr:uid="{00000000-0005-0000-0000-000004310000}"/>
    <cellStyle name="Input 5 3 3 2" xfId="11979" xr:uid="{00000000-0005-0000-0000-000005310000}"/>
    <cellStyle name="Input 5 3 3 3" xfId="11980" xr:uid="{00000000-0005-0000-0000-000006310000}"/>
    <cellStyle name="Input 5 3 4" xfId="11981" xr:uid="{00000000-0005-0000-0000-000007310000}"/>
    <cellStyle name="Input 5 3 5" xfId="11982" xr:uid="{00000000-0005-0000-0000-000008310000}"/>
    <cellStyle name="Input 5 3 6" xfId="11983" xr:uid="{00000000-0005-0000-0000-000009310000}"/>
    <cellStyle name="Input 5 4" xfId="11984" xr:uid="{00000000-0005-0000-0000-00000A310000}"/>
    <cellStyle name="Input 5 4 2" xfId="11985" xr:uid="{00000000-0005-0000-0000-00000B310000}"/>
    <cellStyle name="Input 5 4 2 2" xfId="11986" xr:uid="{00000000-0005-0000-0000-00000C310000}"/>
    <cellStyle name="Input 5 4 2 3" xfId="11987" xr:uid="{00000000-0005-0000-0000-00000D310000}"/>
    <cellStyle name="Input 5 4 3" xfId="11988" xr:uid="{00000000-0005-0000-0000-00000E310000}"/>
    <cellStyle name="Input 5 4 3 2" xfId="11989" xr:uid="{00000000-0005-0000-0000-00000F310000}"/>
    <cellStyle name="Input 5 4 3 3" xfId="11990" xr:uid="{00000000-0005-0000-0000-000010310000}"/>
    <cellStyle name="Input 5 4 4" xfId="11991" xr:uid="{00000000-0005-0000-0000-000011310000}"/>
    <cellStyle name="Input 5 4 5" xfId="11992" xr:uid="{00000000-0005-0000-0000-000012310000}"/>
    <cellStyle name="Input 5 4 6" xfId="11993" xr:uid="{00000000-0005-0000-0000-000013310000}"/>
    <cellStyle name="Input 5 5" xfId="11994" xr:uid="{00000000-0005-0000-0000-000014310000}"/>
    <cellStyle name="Input 5 5 2" xfId="11995" xr:uid="{00000000-0005-0000-0000-000015310000}"/>
    <cellStyle name="Input 5 5 2 2" xfId="11996" xr:uid="{00000000-0005-0000-0000-000016310000}"/>
    <cellStyle name="Input 5 5 2 3" xfId="11997" xr:uid="{00000000-0005-0000-0000-000017310000}"/>
    <cellStyle name="Input 5 5 3" xfId="11998" xr:uid="{00000000-0005-0000-0000-000018310000}"/>
    <cellStyle name="Input 5 5 3 2" xfId="11999" xr:uid="{00000000-0005-0000-0000-000019310000}"/>
    <cellStyle name="Input 5 5 3 3" xfId="12000" xr:uid="{00000000-0005-0000-0000-00001A310000}"/>
    <cellStyle name="Input 5 5 4" xfId="12001" xr:uid="{00000000-0005-0000-0000-00001B310000}"/>
    <cellStyle name="Input 5 5 5" xfId="12002" xr:uid="{00000000-0005-0000-0000-00001C310000}"/>
    <cellStyle name="Input 5 5 6" xfId="12003" xr:uid="{00000000-0005-0000-0000-00001D310000}"/>
    <cellStyle name="Input 5 6" xfId="12004" xr:uid="{00000000-0005-0000-0000-00001E310000}"/>
    <cellStyle name="Input 5 6 2" xfId="12005" xr:uid="{00000000-0005-0000-0000-00001F310000}"/>
    <cellStyle name="Input 5 6 2 2" xfId="12006" xr:uid="{00000000-0005-0000-0000-000020310000}"/>
    <cellStyle name="Input 5 6 2 3" xfId="12007" xr:uid="{00000000-0005-0000-0000-000021310000}"/>
    <cellStyle name="Input 5 6 3" xfId="12008" xr:uid="{00000000-0005-0000-0000-000022310000}"/>
    <cellStyle name="Input 5 6 3 2" xfId="12009" xr:uid="{00000000-0005-0000-0000-000023310000}"/>
    <cellStyle name="Input 5 6 3 3" xfId="12010" xr:uid="{00000000-0005-0000-0000-000024310000}"/>
    <cellStyle name="Input 5 6 4" xfId="12011" xr:uid="{00000000-0005-0000-0000-000025310000}"/>
    <cellStyle name="Input 5 6 5" xfId="12012" xr:uid="{00000000-0005-0000-0000-000026310000}"/>
    <cellStyle name="Input 5 6 6" xfId="12013" xr:uid="{00000000-0005-0000-0000-000027310000}"/>
    <cellStyle name="Input 5 7" xfId="12014" xr:uid="{00000000-0005-0000-0000-000028310000}"/>
    <cellStyle name="Input 5 7 2" xfId="12015" xr:uid="{00000000-0005-0000-0000-000029310000}"/>
    <cellStyle name="Input 5 7 2 2" xfId="12016" xr:uid="{00000000-0005-0000-0000-00002A310000}"/>
    <cellStyle name="Input 5 7 2 3" xfId="12017" xr:uid="{00000000-0005-0000-0000-00002B310000}"/>
    <cellStyle name="Input 5 7 3" xfId="12018" xr:uid="{00000000-0005-0000-0000-00002C310000}"/>
    <cellStyle name="Input 5 7 3 2" xfId="12019" xr:uid="{00000000-0005-0000-0000-00002D310000}"/>
    <cellStyle name="Input 5 7 3 3" xfId="12020" xr:uid="{00000000-0005-0000-0000-00002E310000}"/>
    <cellStyle name="Input 5 7 4" xfId="12021" xr:uid="{00000000-0005-0000-0000-00002F310000}"/>
    <cellStyle name="Input 5 7 5" xfId="12022" xr:uid="{00000000-0005-0000-0000-000030310000}"/>
    <cellStyle name="Input 5 7 6" xfId="12023" xr:uid="{00000000-0005-0000-0000-000031310000}"/>
    <cellStyle name="Input 5 8" xfId="12024" xr:uid="{00000000-0005-0000-0000-000032310000}"/>
    <cellStyle name="Input 5 8 2" xfId="12025" xr:uid="{00000000-0005-0000-0000-000033310000}"/>
    <cellStyle name="Input 5 8 2 2" xfId="12026" xr:uid="{00000000-0005-0000-0000-000034310000}"/>
    <cellStyle name="Input 5 8 2 3" xfId="12027" xr:uid="{00000000-0005-0000-0000-000035310000}"/>
    <cellStyle name="Input 5 8 3" xfId="12028" xr:uid="{00000000-0005-0000-0000-000036310000}"/>
    <cellStyle name="Input 5 8 3 2" xfId="12029" xr:uid="{00000000-0005-0000-0000-000037310000}"/>
    <cellStyle name="Input 5 8 3 3" xfId="12030" xr:uid="{00000000-0005-0000-0000-000038310000}"/>
    <cellStyle name="Input 5 8 4" xfId="12031" xr:uid="{00000000-0005-0000-0000-000039310000}"/>
    <cellStyle name="Input 5 8 5" xfId="12032" xr:uid="{00000000-0005-0000-0000-00003A310000}"/>
    <cellStyle name="Input 5 8 6" xfId="12033" xr:uid="{00000000-0005-0000-0000-00003B310000}"/>
    <cellStyle name="Input 5 9" xfId="12034" xr:uid="{00000000-0005-0000-0000-00003C310000}"/>
    <cellStyle name="Input 5 9 2" xfId="12035" xr:uid="{00000000-0005-0000-0000-00003D310000}"/>
    <cellStyle name="Input 5 9 2 2" xfId="12036" xr:uid="{00000000-0005-0000-0000-00003E310000}"/>
    <cellStyle name="Input 5 9 2 3" xfId="12037" xr:uid="{00000000-0005-0000-0000-00003F310000}"/>
    <cellStyle name="Input 5 9 3" xfId="12038" xr:uid="{00000000-0005-0000-0000-000040310000}"/>
    <cellStyle name="Input 5 9 3 2" xfId="12039" xr:uid="{00000000-0005-0000-0000-000041310000}"/>
    <cellStyle name="Input 5 9 3 3" xfId="12040" xr:uid="{00000000-0005-0000-0000-000042310000}"/>
    <cellStyle name="Input 5 9 4" xfId="12041" xr:uid="{00000000-0005-0000-0000-000043310000}"/>
    <cellStyle name="Input 5 9 5" xfId="12042" xr:uid="{00000000-0005-0000-0000-000044310000}"/>
    <cellStyle name="Input 5 9 6" xfId="12043" xr:uid="{00000000-0005-0000-0000-000045310000}"/>
    <cellStyle name="Input 5_5.Weekly" xfId="12044" xr:uid="{00000000-0005-0000-0000-000046310000}"/>
    <cellStyle name="Input 50" xfId="45750" xr:uid="{00000000-0005-0000-0000-000047310000}"/>
    <cellStyle name="Input 51" xfId="45751" xr:uid="{00000000-0005-0000-0000-000048310000}"/>
    <cellStyle name="Input 52" xfId="45752" xr:uid="{00000000-0005-0000-0000-000049310000}"/>
    <cellStyle name="Input 6" xfId="12045" xr:uid="{00000000-0005-0000-0000-00004A310000}"/>
    <cellStyle name="Input 6 10" xfId="12046" xr:uid="{00000000-0005-0000-0000-00004B310000}"/>
    <cellStyle name="Input 6 10 2" xfId="12047" xr:uid="{00000000-0005-0000-0000-00004C310000}"/>
    <cellStyle name="Input 6 10 2 2" xfId="12048" xr:uid="{00000000-0005-0000-0000-00004D310000}"/>
    <cellStyle name="Input 6 10 2 3" xfId="12049" xr:uid="{00000000-0005-0000-0000-00004E310000}"/>
    <cellStyle name="Input 6 10 3" xfId="12050" xr:uid="{00000000-0005-0000-0000-00004F310000}"/>
    <cellStyle name="Input 6 10 3 2" xfId="12051" xr:uid="{00000000-0005-0000-0000-000050310000}"/>
    <cellStyle name="Input 6 10 3 3" xfId="12052" xr:uid="{00000000-0005-0000-0000-000051310000}"/>
    <cellStyle name="Input 6 10 4" xfId="12053" xr:uid="{00000000-0005-0000-0000-000052310000}"/>
    <cellStyle name="Input 6 10 5" xfId="12054" xr:uid="{00000000-0005-0000-0000-000053310000}"/>
    <cellStyle name="Input 6 10 6" xfId="12055" xr:uid="{00000000-0005-0000-0000-000054310000}"/>
    <cellStyle name="Input 6 11" xfId="12056" xr:uid="{00000000-0005-0000-0000-000055310000}"/>
    <cellStyle name="Input 6 11 2" xfId="12057" xr:uid="{00000000-0005-0000-0000-000056310000}"/>
    <cellStyle name="Input 6 11 3" xfId="12058" xr:uid="{00000000-0005-0000-0000-000057310000}"/>
    <cellStyle name="Input 6 12" xfId="12059" xr:uid="{00000000-0005-0000-0000-000058310000}"/>
    <cellStyle name="Input 6 12 2" xfId="12060" xr:uid="{00000000-0005-0000-0000-000059310000}"/>
    <cellStyle name="Input 6 12 3" xfId="12061" xr:uid="{00000000-0005-0000-0000-00005A310000}"/>
    <cellStyle name="Input 6 13" xfId="12062" xr:uid="{00000000-0005-0000-0000-00005B310000}"/>
    <cellStyle name="Input 6 14" xfId="12063" xr:uid="{00000000-0005-0000-0000-00005C310000}"/>
    <cellStyle name="Input 6 15" xfId="12064" xr:uid="{00000000-0005-0000-0000-00005D310000}"/>
    <cellStyle name="Input 6 2" xfId="12065" xr:uid="{00000000-0005-0000-0000-00005E310000}"/>
    <cellStyle name="Input 6 2 2" xfId="12066" xr:uid="{00000000-0005-0000-0000-00005F310000}"/>
    <cellStyle name="Input 6 2 2 2" xfId="12067" xr:uid="{00000000-0005-0000-0000-000060310000}"/>
    <cellStyle name="Input 6 2 2 3" xfId="12068" xr:uid="{00000000-0005-0000-0000-000061310000}"/>
    <cellStyle name="Input 6 2 3" xfId="12069" xr:uid="{00000000-0005-0000-0000-000062310000}"/>
    <cellStyle name="Input 6 2 3 2" xfId="12070" xr:uid="{00000000-0005-0000-0000-000063310000}"/>
    <cellStyle name="Input 6 2 3 3" xfId="12071" xr:uid="{00000000-0005-0000-0000-000064310000}"/>
    <cellStyle name="Input 6 2 4" xfId="12072" xr:uid="{00000000-0005-0000-0000-000065310000}"/>
    <cellStyle name="Input 6 2 5" xfId="12073" xr:uid="{00000000-0005-0000-0000-000066310000}"/>
    <cellStyle name="Input 6 2 6" xfId="12074" xr:uid="{00000000-0005-0000-0000-000067310000}"/>
    <cellStyle name="Input 6 3" xfId="12075" xr:uid="{00000000-0005-0000-0000-000068310000}"/>
    <cellStyle name="Input 6 3 2" xfId="12076" xr:uid="{00000000-0005-0000-0000-000069310000}"/>
    <cellStyle name="Input 6 3 2 2" xfId="12077" xr:uid="{00000000-0005-0000-0000-00006A310000}"/>
    <cellStyle name="Input 6 3 2 3" xfId="12078" xr:uid="{00000000-0005-0000-0000-00006B310000}"/>
    <cellStyle name="Input 6 3 3" xfId="12079" xr:uid="{00000000-0005-0000-0000-00006C310000}"/>
    <cellStyle name="Input 6 3 3 2" xfId="12080" xr:uid="{00000000-0005-0000-0000-00006D310000}"/>
    <cellStyle name="Input 6 3 3 3" xfId="12081" xr:uid="{00000000-0005-0000-0000-00006E310000}"/>
    <cellStyle name="Input 6 3 4" xfId="12082" xr:uid="{00000000-0005-0000-0000-00006F310000}"/>
    <cellStyle name="Input 6 3 5" xfId="12083" xr:uid="{00000000-0005-0000-0000-000070310000}"/>
    <cellStyle name="Input 6 3 6" xfId="12084" xr:uid="{00000000-0005-0000-0000-000071310000}"/>
    <cellStyle name="Input 6 4" xfId="12085" xr:uid="{00000000-0005-0000-0000-000072310000}"/>
    <cellStyle name="Input 6 4 2" xfId="12086" xr:uid="{00000000-0005-0000-0000-000073310000}"/>
    <cellStyle name="Input 6 4 2 2" xfId="12087" xr:uid="{00000000-0005-0000-0000-000074310000}"/>
    <cellStyle name="Input 6 4 2 3" xfId="12088" xr:uid="{00000000-0005-0000-0000-000075310000}"/>
    <cellStyle name="Input 6 4 3" xfId="12089" xr:uid="{00000000-0005-0000-0000-000076310000}"/>
    <cellStyle name="Input 6 4 3 2" xfId="12090" xr:uid="{00000000-0005-0000-0000-000077310000}"/>
    <cellStyle name="Input 6 4 3 3" xfId="12091" xr:uid="{00000000-0005-0000-0000-000078310000}"/>
    <cellStyle name="Input 6 4 4" xfId="12092" xr:uid="{00000000-0005-0000-0000-000079310000}"/>
    <cellStyle name="Input 6 4 5" xfId="12093" xr:uid="{00000000-0005-0000-0000-00007A310000}"/>
    <cellStyle name="Input 6 4 6" xfId="12094" xr:uid="{00000000-0005-0000-0000-00007B310000}"/>
    <cellStyle name="Input 6 5" xfId="12095" xr:uid="{00000000-0005-0000-0000-00007C310000}"/>
    <cellStyle name="Input 6 5 2" xfId="12096" xr:uid="{00000000-0005-0000-0000-00007D310000}"/>
    <cellStyle name="Input 6 5 2 2" xfId="12097" xr:uid="{00000000-0005-0000-0000-00007E310000}"/>
    <cellStyle name="Input 6 5 2 3" xfId="12098" xr:uid="{00000000-0005-0000-0000-00007F310000}"/>
    <cellStyle name="Input 6 5 3" xfId="12099" xr:uid="{00000000-0005-0000-0000-000080310000}"/>
    <cellStyle name="Input 6 5 3 2" xfId="12100" xr:uid="{00000000-0005-0000-0000-000081310000}"/>
    <cellStyle name="Input 6 5 3 3" xfId="12101" xr:uid="{00000000-0005-0000-0000-000082310000}"/>
    <cellStyle name="Input 6 5 4" xfId="12102" xr:uid="{00000000-0005-0000-0000-000083310000}"/>
    <cellStyle name="Input 6 5 5" xfId="12103" xr:uid="{00000000-0005-0000-0000-000084310000}"/>
    <cellStyle name="Input 6 5 6" xfId="12104" xr:uid="{00000000-0005-0000-0000-000085310000}"/>
    <cellStyle name="Input 6 6" xfId="12105" xr:uid="{00000000-0005-0000-0000-000086310000}"/>
    <cellStyle name="Input 6 6 2" xfId="12106" xr:uid="{00000000-0005-0000-0000-000087310000}"/>
    <cellStyle name="Input 6 6 2 2" xfId="12107" xr:uid="{00000000-0005-0000-0000-000088310000}"/>
    <cellStyle name="Input 6 6 2 3" xfId="12108" xr:uid="{00000000-0005-0000-0000-000089310000}"/>
    <cellStyle name="Input 6 6 3" xfId="12109" xr:uid="{00000000-0005-0000-0000-00008A310000}"/>
    <cellStyle name="Input 6 6 3 2" xfId="12110" xr:uid="{00000000-0005-0000-0000-00008B310000}"/>
    <cellStyle name="Input 6 6 3 3" xfId="12111" xr:uid="{00000000-0005-0000-0000-00008C310000}"/>
    <cellStyle name="Input 6 6 4" xfId="12112" xr:uid="{00000000-0005-0000-0000-00008D310000}"/>
    <cellStyle name="Input 6 6 5" xfId="12113" xr:uid="{00000000-0005-0000-0000-00008E310000}"/>
    <cellStyle name="Input 6 6 6" xfId="12114" xr:uid="{00000000-0005-0000-0000-00008F310000}"/>
    <cellStyle name="Input 6 7" xfId="12115" xr:uid="{00000000-0005-0000-0000-000090310000}"/>
    <cellStyle name="Input 6 7 2" xfId="12116" xr:uid="{00000000-0005-0000-0000-000091310000}"/>
    <cellStyle name="Input 6 7 2 2" xfId="12117" xr:uid="{00000000-0005-0000-0000-000092310000}"/>
    <cellStyle name="Input 6 7 2 3" xfId="12118" xr:uid="{00000000-0005-0000-0000-000093310000}"/>
    <cellStyle name="Input 6 7 3" xfId="12119" xr:uid="{00000000-0005-0000-0000-000094310000}"/>
    <cellStyle name="Input 6 7 3 2" xfId="12120" xr:uid="{00000000-0005-0000-0000-000095310000}"/>
    <cellStyle name="Input 6 7 3 3" xfId="12121" xr:uid="{00000000-0005-0000-0000-000096310000}"/>
    <cellStyle name="Input 6 7 4" xfId="12122" xr:uid="{00000000-0005-0000-0000-000097310000}"/>
    <cellStyle name="Input 6 7 5" xfId="12123" xr:uid="{00000000-0005-0000-0000-000098310000}"/>
    <cellStyle name="Input 6 7 6" xfId="12124" xr:uid="{00000000-0005-0000-0000-000099310000}"/>
    <cellStyle name="Input 6 8" xfId="12125" xr:uid="{00000000-0005-0000-0000-00009A310000}"/>
    <cellStyle name="Input 6 8 2" xfId="12126" xr:uid="{00000000-0005-0000-0000-00009B310000}"/>
    <cellStyle name="Input 6 8 2 2" xfId="12127" xr:uid="{00000000-0005-0000-0000-00009C310000}"/>
    <cellStyle name="Input 6 8 2 3" xfId="12128" xr:uid="{00000000-0005-0000-0000-00009D310000}"/>
    <cellStyle name="Input 6 8 3" xfId="12129" xr:uid="{00000000-0005-0000-0000-00009E310000}"/>
    <cellStyle name="Input 6 8 3 2" xfId="12130" xr:uid="{00000000-0005-0000-0000-00009F310000}"/>
    <cellStyle name="Input 6 8 3 3" xfId="12131" xr:uid="{00000000-0005-0000-0000-0000A0310000}"/>
    <cellStyle name="Input 6 8 4" xfId="12132" xr:uid="{00000000-0005-0000-0000-0000A1310000}"/>
    <cellStyle name="Input 6 8 5" xfId="12133" xr:uid="{00000000-0005-0000-0000-0000A2310000}"/>
    <cellStyle name="Input 6 8 6" xfId="12134" xr:uid="{00000000-0005-0000-0000-0000A3310000}"/>
    <cellStyle name="Input 6 9" xfId="12135" xr:uid="{00000000-0005-0000-0000-0000A4310000}"/>
    <cellStyle name="Input 6 9 2" xfId="12136" xr:uid="{00000000-0005-0000-0000-0000A5310000}"/>
    <cellStyle name="Input 6 9 2 2" xfId="12137" xr:uid="{00000000-0005-0000-0000-0000A6310000}"/>
    <cellStyle name="Input 6 9 2 3" xfId="12138" xr:uid="{00000000-0005-0000-0000-0000A7310000}"/>
    <cellStyle name="Input 6 9 3" xfId="12139" xr:uid="{00000000-0005-0000-0000-0000A8310000}"/>
    <cellStyle name="Input 6 9 3 2" xfId="12140" xr:uid="{00000000-0005-0000-0000-0000A9310000}"/>
    <cellStyle name="Input 6 9 3 3" xfId="12141" xr:uid="{00000000-0005-0000-0000-0000AA310000}"/>
    <cellStyle name="Input 6 9 4" xfId="12142" xr:uid="{00000000-0005-0000-0000-0000AB310000}"/>
    <cellStyle name="Input 6 9 5" xfId="12143" xr:uid="{00000000-0005-0000-0000-0000AC310000}"/>
    <cellStyle name="Input 6 9 6" xfId="12144" xr:uid="{00000000-0005-0000-0000-0000AD310000}"/>
    <cellStyle name="Input 6_5.Weekly" xfId="12145" xr:uid="{00000000-0005-0000-0000-0000AE310000}"/>
    <cellStyle name="Input 7" xfId="12146" xr:uid="{00000000-0005-0000-0000-0000AF310000}"/>
    <cellStyle name="Input 7 2" xfId="12147" xr:uid="{00000000-0005-0000-0000-0000B0310000}"/>
    <cellStyle name="Input 7 2 2" xfId="12148" xr:uid="{00000000-0005-0000-0000-0000B1310000}"/>
    <cellStyle name="Input 7 2 2 2" xfId="45753" xr:uid="{00000000-0005-0000-0000-0000B2310000}"/>
    <cellStyle name="Input 7 2 3" xfId="12149" xr:uid="{00000000-0005-0000-0000-0000B3310000}"/>
    <cellStyle name="Input 7 3" xfId="12150" xr:uid="{00000000-0005-0000-0000-0000B4310000}"/>
    <cellStyle name="Input 7 3 2" xfId="12151" xr:uid="{00000000-0005-0000-0000-0000B5310000}"/>
    <cellStyle name="Input 7 3 3" xfId="12152" xr:uid="{00000000-0005-0000-0000-0000B6310000}"/>
    <cellStyle name="Input 7 4" xfId="12153" xr:uid="{00000000-0005-0000-0000-0000B7310000}"/>
    <cellStyle name="Input 7 5" xfId="12154" xr:uid="{00000000-0005-0000-0000-0000B8310000}"/>
    <cellStyle name="Input 7 6" xfId="12155" xr:uid="{00000000-0005-0000-0000-0000B9310000}"/>
    <cellStyle name="Input 8" xfId="12156" xr:uid="{00000000-0005-0000-0000-0000BA310000}"/>
    <cellStyle name="Input 8 2" xfId="12157" xr:uid="{00000000-0005-0000-0000-0000BB310000}"/>
    <cellStyle name="Input 8 2 2" xfId="12158" xr:uid="{00000000-0005-0000-0000-0000BC310000}"/>
    <cellStyle name="Input 8 2 2 2" xfId="45754" xr:uid="{00000000-0005-0000-0000-0000BD310000}"/>
    <cellStyle name="Input 8 2 3" xfId="12159" xr:uid="{00000000-0005-0000-0000-0000BE310000}"/>
    <cellStyle name="Input 8 3" xfId="12160" xr:uid="{00000000-0005-0000-0000-0000BF310000}"/>
    <cellStyle name="Input 8 3 2" xfId="12161" xr:uid="{00000000-0005-0000-0000-0000C0310000}"/>
    <cellStyle name="Input 8 3 3" xfId="12162" xr:uid="{00000000-0005-0000-0000-0000C1310000}"/>
    <cellStyle name="Input 8 4" xfId="12163" xr:uid="{00000000-0005-0000-0000-0000C2310000}"/>
    <cellStyle name="Input 8 5" xfId="12164" xr:uid="{00000000-0005-0000-0000-0000C3310000}"/>
    <cellStyle name="Input 8 6" xfId="12165" xr:uid="{00000000-0005-0000-0000-0000C4310000}"/>
    <cellStyle name="Input 9" xfId="12166" xr:uid="{00000000-0005-0000-0000-0000C5310000}"/>
    <cellStyle name="Input 9 2" xfId="12167" xr:uid="{00000000-0005-0000-0000-0000C6310000}"/>
    <cellStyle name="Input 9 2 2" xfId="12168" xr:uid="{00000000-0005-0000-0000-0000C7310000}"/>
    <cellStyle name="Input 9 2 2 2" xfId="45755" xr:uid="{00000000-0005-0000-0000-0000C8310000}"/>
    <cellStyle name="Input 9 2 3" xfId="12169" xr:uid="{00000000-0005-0000-0000-0000C9310000}"/>
    <cellStyle name="Input 9 3" xfId="12170" xr:uid="{00000000-0005-0000-0000-0000CA310000}"/>
    <cellStyle name="Input 9 3 2" xfId="12171" xr:uid="{00000000-0005-0000-0000-0000CB310000}"/>
    <cellStyle name="Input 9 3 3" xfId="12172" xr:uid="{00000000-0005-0000-0000-0000CC310000}"/>
    <cellStyle name="Input 9 4" xfId="12173" xr:uid="{00000000-0005-0000-0000-0000CD310000}"/>
    <cellStyle name="Input 9 5" xfId="12174" xr:uid="{00000000-0005-0000-0000-0000CE310000}"/>
    <cellStyle name="Input 9 6" xfId="12175" xr:uid="{00000000-0005-0000-0000-0000CF310000}"/>
    <cellStyle name="Input Cells" xfId="45756" xr:uid="{00000000-0005-0000-0000-0000D0310000}"/>
    <cellStyle name="Input Title" xfId="12176" xr:uid="{00000000-0005-0000-0000-0000D1310000}"/>
    <cellStyle name="Input Title 2" xfId="12177" xr:uid="{00000000-0005-0000-0000-0000D2310000}"/>
    <cellStyle name="Item" xfId="12178" xr:uid="{00000000-0005-0000-0000-0000D3310000}"/>
    <cellStyle name="Item 2" xfId="12179" xr:uid="{00000000-0005-0000-0000-0000D4310000}"/>
    <cellStyle name="Item 3" xfId="12180" xr:uid="{00000000-0005-0000-0000-0000D5310000}"/>
    <cellStyle name="Item 4" xfId="12181" xr:uid="{00000000-0005-0000-0000-0000D6310000}"/>
    <cellStyle name="kg" xfId="12182" xr:uid="{00000000-0005-0000-0000-0000D7310000}"/>
    <cellStyle name="kg 2" xfId="12183" xr:uid="{00000000-0005-0000-0000-0000D8310000}"/>
    <cellStyle name="Km" xfId="12184" xr:uid="{00000000-0005-0000-0000-0000D9310000}"/>
    <cellStyle name="Km 2" xfId="12185" xr:uid="{00000000-0005-0000-0000-0000DA310000}"/>
    <cellStyle name="Labels - Estilo3" xfId="12186" xr:uid="{00000000-0005-0000-0000-0000DB310000}"/>
    <cellStyle name="Labels - Estilo3 2" xfId="12187" xr:uid="{00000000-0005-0000-0000-0000DC310000}"/>
    <cellStyle name="Labels - Modelo3" xfId="12188" xr:uid="{00000000-0005-0000-0000-0000DD310000}"/>
    <cellStyle name="Labels - Modelo3 10" xfId="12189" xr:uid="{00000000-0005-0000-0000-0000DE310000}"/>
    <cellStyle name="Labels - Modelo3 10 2" xfId="12190" xr:uid="{00000000-0005-0000-0000-0000DF310000}"/>
    <cellStyle name="Labels - Modelo3 11" xfId="12191" xr:uid="{00000000-0005-0000-0000-0000E0310000}"/>
    <cellStyle name="Labels - Modelo3 11 2" xfId="12192" xr:uid="{00000000-0005-0000-0000-0000E1310000}"/>
    <cellStyle name="Labels - Modelo3 12" xfId="12193" xr:uid="{00000000-0005-0000-0000-0000E2310000}"/>
    <cellStyle name="Labels - Modelo3 12 2" xfId="12194" xr:uid="{00000000-0005-0000-0000-0000E3310000}"/>
    <cellStyle name="Labels - Modelo3 13" xfId="12195" xr:uid="{00000000-0005-0000-0000-0000E4310000}"/>
    <cellStyle name="Labels - Modelo3 2" xfId="12196" xr:uid="{00000000-0005-0000-0000-0000E5310000}"/>
    <cellStyle name="Labels - Modelo3 2 10" xfId="12197" xr:uid="{00000000-0005-0000-0000-0000E6310000}"/>
    <cellStyle name="Labels - Modelo3 2 10 2" xfId="12198" xr:uid="{00000000-0005-0000-0000-0000E7310000}"/>
    <cellStyle name="Labels - Modelo3 2 11" xfId="12199" xr:uid="{00000000-0005-0000-0000-0000E8310000}"/>
    <cellStyle name="Labels - Modelo3 2 2" xfId="12200" xr:uid="{00000000-0005-0000-0000-0000E9310000}"/>
    <cellStyle name="Labels - Modelo3 2 2 2" xfId="12201" xr:uid="{00000000-0005-0000-0000-0000EA310000}"/>
    <cellStyle name="Labels - Modelo3 2 3" xfId="12202" xr:uid="{00000000-0005-0000-0000-0000EB310000}"/>
    <cellStyle name="Labels - Modelo3 2 3 2" xfId="12203" xr:uid="{00000000-0005-0000-0000-0000EC310000}"/>
    <cellStyle name="Labels - Modelo3 2 4" xfId="12204" xr:uid="{00000000-0005-0000-0000-0000ED310000}"/>
    <cellStyle name="Labels - Modelo3 2 4 2" xfId="12205" xr:uid="{00000000-0005-0000-0000-0000EE310000}"/>
    <cellStyle name="Labels - Modelo3 2 5" xfId="12206" xr:uid="{00000000-0005-0000-0000-0000EF310000}"/>
    <cellStyle name="Labels - Modelo3 2 5 2" xfId="12207" xr:uid="{00000000-0005-0000-0000-0000F0310000}"/>
    <cellStyle name="Labels - Modelo3 2 6" xfId="12208" xr:uid="{00000000-0005-0000-0000-0000F1310000}"/>
    <cellStyle name="Labels - Modelo3 2 6 2" xfId="12209" xr:uid="{00000000-0005-0000-0000-0000F2310000}"/>
    <cellStyle name="Labels - Modelo3 2 7" xfId="12210" xr:uid="{00000000-0005-0000-0000-0000F3310000}"/>
    <cellStyle name="Labels - Modelo3 2 7 2" xfId="12211" xr:uid="{00000000-0005-0000-0000-0000F4310000}"/>
    <cellStyle name="Labels - Modelo3 2 8" xfId="12212" xr:uid="{00000000-0005-0000-0000-0000F5310000}"/>
    <cellStyle name="Labels - Modelo3 2 8 2" xfId="12213" xr:uid="{00000000-0005-0000-0000-0000F6310000}"/>
    <cellStyle name="Labels - Modelo3 2 9" xfId="12214" xr:uid="{00000000-0005-0000-0000-0000F7310000}"/>
    <cellStyle name="Labels - Modelo3 2 9 2" xfId="12215" xr:uid="{00000000-0005-0000-0000-0000F8310000}"/>
    <cellStyle name="Labels - Modelo3 3" xfId="12216" xr:uid="{00000000-0005-0000-0000-0000F9310000}"/>
    <cellStyle name="Labels - Modelo3 3 10" xfId="12217" xr:uid="{00000000-0005-0000-0000-0000FA310000}"/>
    <cellStyle name="Labels - Modelo3 3 10 2" xfId="12218" xr:uid="{00000000-0005-0000-0000-0000FB310000}"/>
    <cellStyle name="Labels - Modelo3 3 11" xfId="12219" xr:uid="{00000000-0005-0000-0000-0000FC310000}"/>
    <cellStyle name="Labels - Modelo3 3 2" xfId="12220" xr:uid="{00000000-0005-0000-0000-0000FD310000}"/>
    <cellStyle name="Labels - Modelo3 3 2 2" xfId="12221" xr:uid="{00000000-0005-0000-0000-0000FE310000}"/>
    <cellStyle name="Labels - Modelo3 3 3" xfId="12222" xr:uid="{00000000-0005-0000-0000-0000FF310000}"/>
    <cellStyle name="Labels - Modelo3 3 3 2" xfId="12223" xr:uid="{00000000-0005-0000-0000-000000320000}"/>
    <cellStyle name="Labels - Modelo3 3 4" xfId="12224" xr:uid="{00000000-0005-0000-0000-000001320000}"/>
    <cellStyle name="Labels - Modelo3 3 4 2" xfId="12225" xr:uid="{00000000-0005-0000-0000-000002320000}"/>
    <cellStyle name="Labels - Modelo3 3 5" xfId="12226" xr:uid="{00000000-0005-0000-0000-000003320000}"/>
    <cellStyle name="Labels - Modelo3 3 5 2" xfId="12227" xr:uid="{00000000-0005-0000-0000-000004320000}"/>
    <cellStyle name="Labels - Modelo3 3 6" xfId="12228" xr:uid="{00000000-0005-0000-0000-000005320000}"/>
    <cellStyle name="Labels - Modelo3 3 6 2" xfId="12229" xr:uid="{00000000-0005-0000-0000-000006320000}"/>
    <cellStyle name="Labels - Modelo3 3 7" xfId="12230" xr:uid="{00000000-0005-0000-0000-000007320000}"/>
    <cellStyle name="Labels - Modelo3 3 7 2" xfId="12231" xr:uid="{00000000-0005-0000-0000-000008320000}"/>
    <cellStyle name="Labels - Modelo3 3 8" xfId="12232" xr:uid="{00000000-0005-0000-0000-000009320000}"/>
    <cellStyle name="Labels - Modelo3 3 8 2" xfId="12233" xr:uid="{00000000-0005-0000-0000-00000A320000}"/>
    <cellStyle name="Labels - Modelo3 3 9" xfId="12234" xr:uid="{00000000-0005-0000-0000-00000B320000}"/>
    <cellStyle name="Labels - Modelo3 3 9 2" xfId="12235" xr:uid="{00000000-0005-0000-0000-00000C320000}"/>
    <cellStyle name="Labels - Modelo3 4" xfId="12236" xr:uid="{00000000-0005-0000-0000-00000D320000}"/>
    <cellStyle name="Labels - Modelo3 4 2" xfId="12237" xr:uid="{00000000-0005-0000-0000-00000E320000}"/>
    <cellStyle name="Labels - Modelo3 5" xfId="12238" xr:uid="{00000000-0005-0000-0000-00000F320000}"/>
    <cellStyle name="Labels - Modelo3 5 2" xfId="12239" xr:uid="{00000000-0005-0000-0000-000010320000}"/>
    <cellStyle name="Labels - Modelo3 6" xfId="12240" xr:uid="{00000000-0005-0000-0000-000011320000}"/>
    <cellStyle name="Labels - Modelo3 6 2" xfId="12241" xr:uid="{00000000-0005-0000-0000-000012320000}"/>
    <cellStyle name="Labels - Modelo3 7" xfId="12242" xr:uid="{00000000-0005-0000-0000-000013320000}"/>
    <cellStyle name="Labels - Modelo3 7 2" xfId="12243" xr:uid="{00000000-0005-0000-0000-000014320000}"/>
    <cellStyle name="Labels - Modelo3 8" xfId="12244" xr:uid="{00000000-0005-0000-0000-000015320000}"/>
    <cellStyle name="Labels - Modelo3 8 2" xfId="12245" xr:uid="{00000000-0005-0000-0000-000016320000}"/>
    <cellStyle name="Labels - Modelo3 9" xfId="12246" xr:uid="{00000000-0005-0000-0000-000017320000}"/>
    <cellStyle name="Labels - Modelo3 9 2" xfId="12247" xr:uid="{00000000-0005-0000-0000-000018320000}"/>
    <cellStyle name="Link Currency (0)" xfId="12248" xr:uid="{00000000-0005-0000-0000-000019320000}"/>
    <cellStyle name="Link Currency (0) 2" xfId="12249" xr:uid="{00000000-0005-0000-0000-00001A320000}"/>
    <cellStyle name="Link Currency (0) 2 2" xfId="12250" xr:uid="{00000000-0005-0000-0000-00001B320000}"/>
    <cellStyle name="Link Currency (0) 2 2 2" xfId="12251" xr:uid="{00000000-0005-0000-0000-00001C320000}"/>
    <cellStyle name="Link Currency (0) 2 3" xfId="12252" xr:uid="{00000000-0005-0000-0000-00001D320000}"/>
    <cellStyle name="Link Currency (0) 3" xfId="12253" xr:uid="{00000000-0005-0000-0000-00001E320000}"/>
    <cellStyle name="Link Currency (0) 3 2" xfId="12254" xr:uid="{00000000-0005-0000-0000-00001F320000}"/>
    <cellStyle name="Link Currency (0) 3 2 2" xfId="12255" xr:uid="{00000000-0005-0000-0000-000020320000}"/>
    <cellStyle name="Link Currency (0) 3 3" xfId="12256" xr:uid="{00000000-0005-0000-0000-000021320000}"/>
    <cellStyle name="Link Currency (0) 4" xfId="12257" xr:uid="{00000000-0005-0000-0000-000022320000}"/>
    <cellStyle name="Link Currency (0) 4 2" xfId="12258" xr:uid="{00000000-0005-0000-0000-000023320000}"/>
    <cellStyle name="Link Currency (0) 5" xfId="12259" xr:uid="{00000000-0005-0000-0000-000024320000}"/>
    <cellStyle name="Link Currency (0) 6" xfId="12260" xr:uid="{00000000-0005-0000-0000-000025320000}"/>
    <cellStyle name="Link Currency (0)_C1 Avance al 10-Oct" xfId="12261" xr:uid="{00000000-0005-0000-0000-000026320000}"/>
    <cellStyle name="Link Currency (2)" xfId="12262" xr:uid="{00000000-0005-0000-0000-000027320000}"/>
    <cellStyle name="Link Currency (2) 2" xfId="12263" xr:uid="{00000000-0005-0000-0000-000028320000}"/>
    <cellStyle name="Link Units (0)" xfId="12264" xr:uid="{00000000-0005-0000-0000-000029320000}"/>
    <cellStyle name="Link Units (0) 2" xfId="12265" xr:uid="{00000000-0005-0000-0000-00002A320000}"/>
    <cellStyle name="Link Units (0) 2 2" xfId="12266" xr:uid="{00000000-0005-0000-0000-00002B320000}"/>
    <cellStyle name="Link Units (0) 2 2 2" xfId="12267" xr:uid="{00000000-0005-0000-0000-00002C320000}"/>
    <cellStyle name="Link Units (0) 2 3" xfId="12268" xr:uid="{00000000-0005-0000-0000-00002D320000}"/>
    <cellStyle name="Link Units (0) 3" xfId="12269" xr:uid="{00000000-0005-0000-0000-00002E320000}"/>
    <cellStyle name="Link Units (0) 3 2" xfId="12270" xr:uid="{00000000-0005-0000-0000-00002F320000}"/>
    <cellStyle name="Link Units (0) 3 2 2" xfId="12271" xr:uid="{00000000-0005-0000-0000-000030320000}"/>
    <cellStyle name="Link Units (0) 3 3" xfId="12272" xr:uid="{00000000-0005-0000-0000-000031320000}"/>
    <cellStyle name="Link Units (0) 4" xfId="12273" xr:uid="{00000000-0005-0000-0000-000032320000}"/>
    <cellStyle name="Link Units (0) 4 2" xfId="12274" xr:uid="{00000000-0005-0000-0000-000033320000}"/>
    <cellStyle name="Link Units (0) 5" xfId="12275" xr:uid="{00000000-0005-0000-0000-000034320000}"/>
    <cellStyle name="Link Units (0) 6" xfId="12276" xr:uid="{00000000-0005-0000-0000-000035320000}"/>
    <cellStyle name="Link Units (0)_C1 Avance al 10-Oct" xfId="12277" xr:uid="{00000000-0005-0000-0000-000036320000}"/>
    <cellStyle name="Link Units (1)" xfId="12278" xr:uid="{00000000-0005-0000-0000-000037320000}"/>
    <cellStyle name="Link Units (1) 2" xfId="12279" xr:uid="{00000000-0005-0000-0000-000038320000}"/>
    <cellStyle name="Link Units (1) 2 2" xfId="12280" xr:uid="{00000000-0005-0000-0000-000039320000}"/>
    <cellStyle name="Link Units (1) 2 2 2" xfId="12281" xr:uid="{00000000-0005-0000-0000-00003A320000}"/>
    <cellStyle name="Link Units (1) 2 3" xfId="12282" xr:uid="{00000000-0005-0000-0000-00003B320000}"/>
    <cellStyle name="Link Units (1) 3" xfId="12283" xr:uid="{00000000-0005-0000-0000-00003C320000}"/>
    <cellStyle name="Link Units (1) 3 2" xfId="12284" xr:uid="{00000000-0005-0000-0000-00003D320000}"/>
    <cellStyle name="Link Units (1) 3 2 2" xfId="12285" xr:uid="{00000000-0005-0000-0000-00003E320000}"/>
    <cellStyle name="Link Units (1) 3 3" xfId="12286" xr:uid="{00000000-0005-0000-0000-00003F320000}"/>
    <cellStyle name="Link Units (1) 4" xfId="12287" xr:uid="{00000000-0005-0000-0000-000040320000}"/>
    <cellStyle name="Link Units (1) 4 2" xfId="12288" xr:uid="{00000000-0005-0000-0000-000041320000}"/>
    <cellStyle name="Link Units (1) 5" xfId="12289" xr:uid="{00000000-0005-0000-0000-000042320000}"/>
    <cellStyle name="Link Units (1) 6" xfId="12290" xr:uid="{00000000-0005-0000-0000-000043320000}"/>
    <cellStyle name="Link Units (1)_C1 Avance al 10-Oct" xfId="12291" xr:uid="{00000000-0005-0000-0000-000044320000}"/>
    <cellStyle name="Link Units (2)" xfId="12292" xr:uid="{00000000-0005-0000-0000-000045320000}"/>
    <cellStyle name="Link Units (2) 2" xfId="12293" xr:uid="{00000000-0005-0000-0000-000046320000}"/>
    <cellStyle name="Linked Cell 2" xfId="12294" xr:uid="{00000000-0005-0000-0000-000047320000}"/>
    <cellStyle name="Linked Cell 2 2" xfId="12295" xr:uid="{00000000-0005-0000-0000-000048320000}"/>
    <cellStyle name="Linked Cell 3" xfId="12296" xr:uid="{00000000-0005-0000-0000-000049320000}"/>
    <cellStyle name="Linked Cell 3 2" xfId="12297" xr:uid="{00000000-0005-0000-0000-00004A320000}"/>
    <cellStyle name="Linked Cell 4" xfId="12298" xr:uid="{00000000-0005-0000-0000-00004B320000}"/>
    <cellStyle name="Linked Cells" xfId="45757" xr:uid="{00000000-0005-0000-0000-00004C320000}"/>
    <cellStyle name="LITRO" xfId="12299" xr:uid="{00000000-0005-0000-0000-00004D320000}"/>
    <cellStyle name="LITRO 2" xfId="12300" xr:uid="{00000000-0005-0000-0000-00004E320000}"/>
    <cellStyle name="m2" xfId="12301" xr:uid="{00000000-0005-0000-0000-00004F320000}"/>
    <cellStyle name="m2 2" xfId="12302" xr:uid="{00000000-0005-0000-0000-000050320000}"/>
    <cellStyle name="m3" xfId="12303" xr:uid="{00000000-0005-0000-0000-000051320000}"/>
    <cellStyle name="m3 2" xfId="12304" xr:uid="{00000000-0005-0000-0000-000052320000}"/>
    <cellStyle name="Main" xfId="12305" xr:uid="{00000000-0005-0000-0000-000053320000}"/>
    <cellStyle name="Main 2" xfId="12306" xr:uid="{00000000-0005-0000-0000-000054320000}"/>
    <cellStyle name="marta" xfId="12307" xr:uid="{00000000-0005-0000-0000-000055320000}"/>
    <cellStyle name="marta 2" xfId="12308" xr:uid="{00000000-0005-0000-0000-000056320000}"/>
    <cellStyle name="marta 2 2" xfId="12309" xr:uid="{00000000-0005-0000-0000-000057320000}"/>
    <cellStyle name="marta 3" xfId="12310" xr:uid="{00000000-0005-0000-0000-000058320000}"/>
    <cellStyle name="marta 3 2" xfId="12311" xr:uid="{00000000-0005-0000-0000-000059320000}"/>
    <cellStyle name="marta 4" xfId="12312" xr:uid="{00000000-0005-0000-0000-00005A320000}"/>
    <cellStyle name="MB.SuppData" xfId="12313" xr:uid="{00000000-0005-0000-0000-00005B320000}"/>
    <cellStyle name="MB.SuppData 10" xfId="12314" xr:uid="{00000000-0005-0000-0000-00005C320000}"/>
    <cellStyle name="MB.SuppData 10 2" xfId="12315" xr:uid="{00000000-0005-0000-0000-00005D320000}"/>
    <cellStyle name="MB.SuppData 10 2 2" xfId="12316" xr:uid="{00000000-0005-0000-0000-00005E320000}"/>
    <cellStyle name="MB.SuppData 10 2 3" xfId="12317" xr:uid="{00000000-0005-0000-0000-00005F320000}"/>
    <cellStyle name="MB.SuppData 10 3" xfId="12318" xr:uid="{00000000-0005-0000-0000-000060320000}"/>
    <cellStyle name="MB.SuppData 10 3 2" xfId="12319" xr:uid="{00000000-0005-0000-0000-000061320000}"/>
    <cellStyle name="MB.SuppData 10 3 3" xfId="12320" xr:uid="{00000000-0005-0000-0000-000062320000}"/>
    <cellStyle name="MB.SuppData 10 4" xfId="12321" xr:uid="{00000000-0005-0000-0000-000063320000}"/>
    <cellStyle name="MB.SuppData 10 5" xfId="12322" xr:uid="{00000000-0005-0000-0000-000064320000}"/>
    <cellStyle name="MB.SuppData 10 6" xfId="12323" xr:uid="{00000000-0005-0000-0000-000065320000}"/>
    <cellStyle name="MB.SuppData 11" xfId="12324" xr:uid="{00000000-0005-0000-0000-000066320000}"/>
    <cellStyle name="MB.SuppData 11 2" xfId="12325" xr:uid="{00000000-0005-0000-0000-000067320000}"/>
    <cellStyle name="MB.SuppData 11 2 2" xfId="12326" xr:uid="{00000000-0005-0000-0000-000068320000}"/>
    <cellStyle name="MB.SuppData 11 2 3" xfId="12327" xr:uid="{00000000-0005-0000-0000-000069320000}"/>
    <cellStyle name="MB.SuppData 11 3" xfId="12328" xr:uid="{00000000-0005-0000-0000-00006A320000}"/>
    <cellStyle name="MB.SuppData 11 3 2" xfId="12329" xr:uid="{00000000-0005-0000-0000-00006B320000}"/>
    <cellStyle name="MB.SuppData 11 3 3" xfId="12330" xr:uid="{00000000-0005-0000-0000-00006C320000}"/>
    <cellStyle name="MB.SuppData 11 4" xfId="12331" xr:uid="{00000000-0005-0000-0000-00006D320000}"/>
    <cellStyle name="MB.SuppData 11 5" xfId="12332" xr:uid="{00000000-0005-0000-0000-00006E320000}"/>
    <cellStyle name="MB.SuppData 11 6" xfId="12333" xr:uid="{00000000-0005-0000-0000-00006F320000}"/>
    <cellStyle name="MB.SuppData 12" xfId="12334" xr:uid="{00000000-0005-0000-0000-000070320000}"/>
    <cellStyle name="MB.SuppData 12 2" xfId="12335" xr:uid="{00000000-0005-0000-0000-000071320000}"/>
    <cellStyle name="MB.SuppData 12 3" xfId="12336" xr:uid="{00000000-0005-0000-0000-000072320000}"/>
    <cellStyle name="MB.SuppData 13" xfId="12337" xr:uid="{00000000-0005-0000-0000-000073320000}"/>
    <cellStyle name="MB.SuppData 13 2" xfId="12338" xr:uid="{00000000-0005-0000-0000-000074320000}"/>
    <cellStyle name="MB.SuppData 13 3" xfId="12339" xr:uid="{00000000-0005-0000-0000-000075320000}"/>
    <cellStyle name="MB.SuppData 14" xfId="12340" xr:uid="{00000000-0005-0000-0000-000076320000}"/>
    <cellStyle name="MB.SuppData 15" xfId="12341" xr:uid="{00000000-0005-0000-0000-000077320000}"/>
    <cellStyle name="MB.SuppData 16" xfId="12342" xr:uid="{00000000-0005-0000-0000-000078320000}"/>
    <cellStyle name="MB.SuppData 17" xfId="12343" xr:uid="{00000000-0005-0000-0000-000079320000}"/>
    <cellStyle name="MB.SuppData 2" xfId="12344" xr:uid="{00000000-0005-0000-0000-00007A320000}"/>
    <cellStyle name="MB.SuppData 2 10" xfId="12345" xr:uid="{00000000-0005-0000-0000-00007B320000}"/>
    <cellStyle name="MB.SuppData 2 10 2" xfId="12346" xr:uid="{00000000-0005-0000-0000-00007C320000}"/>
    <cellStyle name="MB.SuppData 2 10 2 2" xfId="12347" xr:uid="{00000000-0005-0000-0000-00007D320000}"/>
    <cellStyle name="MB.SuppData 2 10 2 3" xfId="12348" xr:uid="{00000000-0005-0000-0000-00007E320000}"/>
    <cellStyle name="MB.SuppData 2 10 3" xfId="12349" xr:uid="{00000000-0005-0000-0000-00007F320000}"/>
    <cellStyle name="MB.SuppData 2 10 3 2" xfId="12350" xr:uid="{00000000-0005-0000-0000-000080320000}"/>
    <cellStyle name="MB.SuppData 2 10 3 3" xfId="12351" xr:uid="{00000000-0005-0000-0000-000081320000}"/>
    <cellStyle name="MB.SuppData 2 10 4" xfId="12352" xr:uid="{00000000-0005-0000-0000-000082320000}"/>
    <cellStyle name="MB.SuppData 2 10 5" xfId="12353" xr:uid="{00000000-0005-0000-0000-000083320000}"/>
    <cellStyle name="MB.SuppData 2 10 6" xfId="12354" xr:uid="{00000000-0005-0000-0000-000084320000}"/>
    <cellStyle name="MB.SuppData 2 11" xfId="12355" xr:uid="{00000000-0005-0000-0000-000085320000}"/>
    <cellStyle name="MB.SuppData 2 11 2" xfId="12356" xr:uid="{00000000-0005-0000-0000-000086320000}"/>
    <cellStyle name="MB.SuppData 2 11 3" xfId="12357" xr:uid="{00000000-0005-0000-0000-000087320000}"/>
    <cellStyle name="MB.SuppData 2 12" xfId="12358" xr:uid="{00000000-0005-0000-0000-000088320000}"/>
    <cellStyle name="MB.SuppData 2 12 2" xfId="12359" xr:uid="{00000000-0005-0000-0000-000089320000}"/>
    <cellStyle name="MB.SuppData 2 12 3" xfId="12360" xr:uid="{00000000-0005-0000-0000-00008A320000}"/>
    <cellStyle name="MB.SuppData 2 13" xfId="12361" xr:uid="{00000000-0005-0000-0000-00008B320000}"/>
    <cellStyle name="MB.SuppData 2 14" xfId="12362" xr:uid="{00000000-0005-0000-0000-00008C320000}"/>
    <cellStyle name="MB.SuppData 2 15" xfId="12363" xr:uid="{00000000-0005-0000-0000-00008D320000}"/>
    <cellStyle name="MB.SuppData 2 2" xfId="12364" xr:uid="{00000000-0005-0000-0000-00008E320000}"/>
    <cellStyle name="MB.SuppData 2 2 2" xfId="12365" xr:uid="{00000000-0005-0000-0000-00008F320000}"/>
    <cellStyle name="MB.SuppData 2 2 2 2" xfId="12366" xr:uid="{00000000-0005-0000-0000-000090320000}"/>
    <cellStyle name="MB.SuppData 2 2 2 3" xfId="12367" xr:uid="{00000000-0005-0000-0000-000091320000}"/>
    <cellStyle name="MB.SuppData 2 2 3" xfId="12368" xr:uid="{00000000-0005-0000-0000-000092320000}"/>
    <cellStyle name="MB.SuppData 2 2 3 2" xfId="12369" xr:uid="{00000000-0005-0000-0000-000093320000}"/>
    <cellStyle name="MB.SuppData 2 2 3 3" xfId="12370" xr:uid="{00000000-0005-0000-0000-000094320000}"/>
    <cellStyle name="MB.SuppData 2 2 4" xfId="12371" xr:uid="{00000000-0005-0000-0000-000095320000}"/>
    <cellStyle name="MB.SuppData 2 2 5" xfId="12372" xr:uid="{00000000-0005-0000-0000-000096320000}"/>
    <cellStyle name="MB.SuppData 2 2 6" xfId="12373" xr:uid="{00000000-0005-0000-0000-000097320000}"/>
    <cellStyle name="MB.SuppData 2 3" xfId="12374" xr:uid="{00000000-0005-0000-0000-000098320000}"/>
    <cellStyle name="MB.SuppData 2 3 2" xfId="12375" xr:uid="{00000000-0005-0000-0000-000099320000}"/>
    <cellStyle name="MB.SuppData 2 3 2 2" xfId="12376" xr:uid="{00000000-0005-0000-0000-00009A320000}"/>
    <cellStyle name="MB.SuppData 2 3 2 3" xfId="12377" xr:uid="{00000000-0005-0000-0000-00009B320000}"/>
    <cellStyle name="MB.SuppData 2 3 3" xfId="12378" xr:uid="{00000000-0005-0000-0000-00009C320000}"/>
    <cellStyle name="MB.SuppData 2 3 3 2" xfId="12379" xr:uid="{00000000-0005-0000-0000-00009D320000}"/>
    <cellStyle name="MB.SuppData 2 3 3 3" xfId="12380" xr:uid="{00000000-0005-0000-0000-00009E320000}"/>
    <cellStyle name="MB.SuppData 2 3 4" xfId="12381" xr:uid="{00000000-0005-0000-0000-00009F320000}"/>
    <cellStyle name="MB.SuppData 2 3 5" xfId="12382" xr:uid="{00000000-0005-0000-0000-0000A0320000}"/>
    <cellStyle name="MB.SuppData 2 3 6" xfId="12383" xr:uid="{00000000-0005-0000-0000-0000A1320000}"/>
    <cellStyle name="MB.SuppData 2 4" xfId="12384" xr:uid="{00000000-0005-0000-0000-0000A2320000}"/>
    <cellStyle name="MB.SuppData 2 4 2" xfId="12385" xr:uid="{00000000-0005-0000-0000-0000A3320000}"/>
    <cellStyle name="MB.SuppData 2 4 2 2" xfId="12386" xr:uid="{00000000-0005-0000-0000-0000A4320000}"/>
    <cellStyle name="MB.SuppData 2 4 2 3" xfId="12387" xr:uid="{00000000-0005-0000-0000-0000A5320000}"/>
    <cellStyle name="MB.SuppData 2 4 3" xfId="12388" xr:uid="{00000000-0005-0000-0000-0000A6320000}"/>
    <cellStyle name="MB.SuppData 2 4 3 2" xfId="12389" xr:uid="{00000000-0005-0000-0000-0000A7320000}"/>
    <cellStyle name="MB.SuppData 2 4 3 3" xfId="12390" xr:uid="{00000000-0005-0000-0000-0000A8320000}"/>
    <cellStyle name="MB.SuppData 2 4 4" xfId="12391" xr:uid="{00000000-0005-0000-0000-0000A9320000}"/>
    <cellStyle name="MB.SuppData 2 4 5" xfId="12392" xr:uid="{00000000-0005-0000-0000-0000AA320000}"/>
    <cellStyle name="MB.SuppData 2 4 6" xfId="12393" xr:uid="{00000000-0005-0000-0000-0000AB320000}"/>
    <cellStyle name="MB.SuppData 2 5" xfId="12394" xr:uid="{00000000-0005-0000-0000-0000AC320000}"/>
    <cellStyle name="MB.SuppData 2 5 2" xfId="12395" xr:uid="{00000000-0005-0000-0000-0000AD320000}"/>
    <cellStyle name="MB.SuppData 2 5 2 2" xfId="12396" xr:uid="{00000000-0005-0000-0000-0000AE320000}"/>
    <cellStyle name="MB.SuppData 2 5 2 3" xfId="12397" xr:uid="{00000000-0005-0000-0000-0000AF320000}"/>
    <cellStyle name="MB.SuppData 2 5 3" xfId="12398" xr:uid="{00000000-0005-0000-0000-0000B0320000}"/>
    <cellStyle name="MB.SuppData 2 5 3 2" xfId="12399" xr:uid="{00000000-0005-0000-0000-0000B1320000}"/>
    <cellStyle name="MB.SuppData 2 5 3 3" xfId="12400" xr:uid="{00000000-0005-0000-0000-0000B2320000}"/>
    <cellStyle name="MB.SuppData 2 5 4" xfId="12401" xr:uid="{00000000-0005-0000-0000-0000B3320000}"/>
    <cellStyle name="MB.SuppData 2 5 5" xfId="12402" xr:uid="{00000000-0005-0000-0000-0000B4320000}"/>
    <cellStyle name="MB.SuppData 2 5 6" xfId="12403" xr:uid="{00000000-0005-0000-0000-0000B5320000}"/>
    <cellStyle name="MB.SuppData 2 6" xfId="12404" xr:uid="{00000000-0005-0000-0000-0000B6320000}"/>
    <cellStyle name="MB.SuppData 2 6 2" xfId="12405" xr:uid="{00000000-0005-0000-0000-0000B7320000}"/>
    <cellStyle name="MB.SuppData 2 6 2 2" xfId="12406" xr:uid="{00000000-0005-0000-0000-0000B8320000}"/>
    <cellStyle name="MB.SuppData 2 6 2 3" xfId="12407" xr:uid="{00000000-0005-0000-0000-0000B9320000}"/>
    <cellStyle name="MB.SuppData 2 6 3" xfId="12408" xr:uid="{00000000-0005-0000-0000-0000BA320000}"/>
    <cellStyle name="MB.SuppData 2 6 3 2" xfId="12409" xr:uid="{00000000-0005-0000-0000-0000BB320000}"/>
    <cellStyle name="MB.SuppData 2 6 3 3" xfId="12410" xr:uid="{00000000-0005-0000-0000-0000BC320000}"/>
    <cellStyle name="MB.SuppData 2 6 4" xfId="12411" xr:uid="{00000000-0005-0000-0000-0000BD320000}"/>
    <cellStyle name="MB.SuppData 2 6 5" xfId="12412" xr:uid="{00000000-0005-0000-0000-0000BE320000}"/>
    <cellStyle name="MB.SuppData 2 6 6" xfId="12413" xr:uid="{00000000-0005-0000-0000-0000BF320000}"/>
    <cellStyle name="MB.SuppData 2 7" xfId="12414" xr:uid="{00000000-0005-0000-0000-0000C0320000}"/>
    <cellStyle name="MB.SuppData 2 7 2" xfId="12415" xr:uid="{00000000-0005-0000-0000-0000C1320000}"/>
    <cellStyle name="MB.SuppData 2 7 2 2" xfId="12416" xr:uid="{00000000-0005-0000-0000-0000C2320000}"/>
    <cellStyle name="MB.SuppData 2 7 2 3" xfId="12417" xr:uid="{00000000-0005-0000-0000-0000C3320000}"/>
    <cellStyle name="MB.SuppData 2 7 3" xfId="12418" xr:uid="{00000000-0005-0000-0000-0000C4320000}"/>
    <cellStyle name="MB.SuppData 2 7 3 2" xfId="12419" xr:uid="{00000000-0005-0000-0000-0000C5320000}"/>
    <cellStyle name="MB.SuppData 2 7 3 3" xfId="12420" xr:uid="{00000000-0005-0000-0000-0000C6320000}"/>
    <cellStyle name="MB.SuppData 2 7 4" xfId="12421" xr:uid="{00000000-0005-0000-0000-0000C7320000}"/>
    <cellStyle name="MB.SuppData 2 7 5" xfId="12422" xr:uid="{00000000-0005-0000-0000-0000C8320000}"/>
    <cellStyle name="MB.SuppData 2 7 6" xfId="12423" xr:uid="{00000000-0005-0000-0000-0000C9320000}"/>
    <cellStyle name="MB.SuppData 2 8" xfId="12424" xr:uid="{00000000-0005-0000-0000-0000CA320000}"/>
    <cellStyle name="MB.SuppData 2 8 2" xfId="12425" xr:uid="{00000000-0005-0000-0000-0000CB320000}"/>
    <cellStyle name="MB.SuppData 2 8 2 2" xfId="12426" xr:uid="{00000000-0005-0000-0000-0000CC320000}"/>
    <cellStyle name="MB.SuppData 2 8 2 3" xfId="12427" xr:uid="{00000000-0005-0000-0000-0000CD320000}"/>
    <cellStyle name="MB.SuppData 2 8 3" xfId="12428" xr:uid="{00000000-0005-0000-0000-0000CE320000}"/>
    <cellStyle name="MB.SuppData 2 8 3 2" xfId="12429" xr:uid="{00000000-0005-0000-0000-0000CF320000}"/>
    <cellStyle name="MB.SuppData 2 8 3 3" xfId="12430" xr:uid="{00000000-0005-0000-0000-0000D0320000}"/>
    <cellStyle name="MB.SuppData 2 8 4" xfId="12431" xr:uid="{00000000-0005-0000-0000-0000D1320000}"/>
    <cellStyle name="MB.SuppData 2 8 5" xfId="12432" xr:uid="{00000000-0005-0000-0000-0000D2320000}"/>
    <cellStyle name="MB.SuppData 2 8 6" xfId="12433" xr:uid="{00000000-0005-0000-0000-0000D3320000}"/>
    <cellStyle name="MB.SuppData 2 9" xfId="12434" xr:uid="{00000000-0005-0000-0000-0000D4320000}"/>
    <cellStyle name="MB.SuppData 2 9 2" xfId="12435" xr:uid="{00000000-0005-0000-0000-0000D5320000}"/>
    <cellStyle name="MB.SuppData 2 9 2 2" xfId="12436" xr:uid="{00000000-0005-0000-0000-0000D6320000}"/>
    <cellStyle name="MB.SuppData 2 9 2 3" xfId="12437" xr:uid="{00000000-0005-0000-0000-0000D7320000}"/>
    <cellStyle name="MB.SuppData 2 9 3" xfId="12438" xr:uid="{00000000-0005-0000-0000-0000D8320000}"/>
    <cellStyle name="MB.SuppData 2 9 3 2" xfId="12439" xr:uid="{00000000-0005-0000-0000-0000D9320000}"/>
    <cellStyle name="MB.SuppData 2 9 3 3" xfId="12440" xr:uid="{00000000-0005-0000-0000-0000DA320000}"/>
    <cellStyle name="MB.SuppData 2 9 4" xfId="12441" xr:uid="{00000000-0005-0000-0000-0000DB320000}"/>
    <cellStyle name="MB.SuppData 2 9 5" xfId="12442" xr:uid="{00000000-0005-0000-0000-0000DC320000}"/>
    <cellStyle name="MB.SuppData 2 9 6" xfId="12443" xr:uid="{00000000-0005-0000-0000-0000DD320000}"/>
    <cellStyle name="MB.SuppData 3" xfId="12444" xr:uid="{00000000-0005-0000-0000-0000DE320000}"/>
    <cellStyle name="MB.SuppData 3 2" xfId="12445" xr:uid="{00000000-0005-0000-0000-0000DF320000}"/>
    <cellStyle name="MB.SuppData 3 2 2" xfId="12446" xr:uid="{00000000-0005-0000-0000-0000E0320000}"/>
    <cellStyle name="MB.SuppData 3 2 3" xfId="12447" xr:uid="{00000000-0005-0000-0000-0000E1320000}"/>
    <cellStyle name="MB.SuppData 3 3" xfId="12448" xr:uid="{00000000-0005-0000-0000-0000E2320000}"/>
    <cellStyle name="MB.SuppData 3 3 2" xfId="12449" xr:uid="{00000000-0005-0000-0000-0000E3320000}"/>
    <cellStyle name="MB.SuppData 3 3 3" xfId="12450" xr:uid="{00000000-0005-0000-0000-0000E4320000}"/>
    <cellStyle name="MB.SuppData 3 4" xfId="12451" xr:uid="{00000000-0005-0000-0000-0000E5320000}"/>
    <cellStyle name="MB.SuppData 3 5" xfId="12452" xr:uid="{00000000-0005-0000-0000-0000E6320000}"/>
    <cellStyle name="MB.SuppData 3 6" xfId="12453" xr:uid="{00000000-0005-0000-0000-0000E7320000}"/>
    <cellStyle name="MB.SuppData 4" xfId="12454" xr:uid="{00000000-0005-0000-0000-0000E8320000}"/>
    <cellStyle name="MB.SuppData 4 2" xfId="12455" xr:uid="{00000000-0005-0000-0000-0000E9320000}"/>
    <cellStyle name="MB.SuppData 4 2 2" xfId="12456" xr:uid="{00000000-0005-0000-0000-0000EA320000}"/>
    <cellStyle name="MB.SuppData 4 2 3" xfId="12457" xr:uid="{00000000-0005-0000-0000-0000EB320000}"/>
    <cellStyle name="MB.SuppData 4 3" xfId="12458" xr:uid="{00000000-0005-0000-0000-0000EC320000}"/>
    <cellStyle name="MB.SuppData 4 3 2" xfId="12459" xr:uid="{00000000-0005-0000-0000-0000ED320000}"/>
    <cellStyle name="MB.SuppData 4 3 3" xfId="12460" xr:uid="{00000000-0005-0000-0000-0000EE320000}"/>
    <cellStyle name="MB.SuppData 4 4" xfId="12461" xr:uid="{00000000-0005-0000-0000-0000EF320000}"/>
    <cellStyle name="MB.SuppData 4 5" xfId="12462" xr:uid="{00000000-0005-0000-0000-0000F0320000}"/>
    <cellStyle name="MB.SuppData 4 6" xfId="12463" xr:uid="{00000000-0005-0000-0000-0000F1320000}"/>
    <cellStyle name="MB.SuppData 5" xfId="12464" xr:uid="{00000000-0005-0000-0000-0000F2320000}"/>
    <cellStyle name="MB.SuppData 5 2" xfId="12465" xr:uid="{00000000-0005-0000-0000-0000F3320000}"/>
    <cellStyle name="MB.SuppData 5 2 2" xfId="12466" xr:uid="{00000000-0005-0000-0000-0000F4320000}"/>
    <cellStyle name="MB.SuppData 5 2 3" xfId="12467" xr:uid="{00000000-0005-0000-0000-0000F5320000}"/>
    <cellStyle name="MB.SuppData 5 3" xfId="12468" xr:uid="{00000000-0005-0000-0000-0000F6320000}"/>
    <cellStyle name="MB.SuppData 5 3 2" xfId="12469" xr:uid="{00000000-0005-0000-0000-0000F7320000}"/>
    <cellStyle name="MB.SuppData 5 3 3" xfId="12470" xr:uid="{00000000-0005-0000-0000-0000F8320000}"/>
    <cellStyle name="MB.SuppData 5 4" xfId="12471" xr:uid="{00000000-0005-0000-0000-0000F9320000}"/>
    <cellStyle name="MB.SuppData 5 5" xfId="12472" xr:uid="{00000000-0005-0000-0000-0000FA320000}"/>
    <cellStyle name="MB.SuppData 5 6" xfId="12473" xr:uid="{00000000-0005-0000-0000-0000FB320000}"/>
    <cellStyle name="MB.SuppData 6" xfId="12474" xr:uid="{00000000-0005-0000-0000-0000FC320000}"/>
    <cellStyle name="MB.SuppData 6 2" xfId="12475" xr:uid="{00000000-0005-0000-0000-0000FD320000}"/>
    <cellStyle name="MB.SuppData 6 2 2" xfId="12476" xr:uid="{00000000-0005-0000-0000-0000FE320000}"/>
    <cellStyle name="MB.SuppData 6 2 3" xfId="12477" xr:uid="{00000000-0005-0000-0000-0000FF320000}"/>
    <cellStyle name="MB.SuppData 6 3" xfId="12478" xr:uid="{00000000-0005-0000-0000-000000330000}"/>
    <cellStyle name="MB.SuppData 6 3 2" xfId="12479" xr:uid="{00000000-0005-0000-0000-000001330000}"/>
    <cellStyle name="MB.SuppData 6 3 3" xfId="12480" xr:uid="{00000000-0005-0000-0000-000002330000}"/>
    <cellStyle name="MB.SuppData 6 4" xfId="12481" xr:uid="{00000000-0005-0000-0000-000003330000}"/>
    <cellStyle name="MB.SuppData 6 5" xfId="12482" xr:uid="{00000000-0005-0000-0000-000004330000}"/>
    <cellStyle name="MB.SuppData 6 6" xfId="12483" xr:uid="{00000000-0005-0000-0000-000005330000}"/>
    <cellStyle name="MB.SuppData 7" xfId="12484" xr:uid="{00000000-0005-0000-0000-000006330000}"/>
    <cellStyle name="MB.SuppData 7 2" xfId="12485" xr:uid="{00000000-0005-0000-0000-000007330000}"/>
    <cellStyle name="MB.SuppData 7 2 2" xfId="12486" xr:uid="{00000000-0005-0000-0000-000008330000}"/>
    <cellStyle name="MB.SuppData 7 2 3" xfId="12487" xr:uid="{00000000-0005-0000-0000-000009330000}"/>
    <cellStyle name="MB.SuppData 7 3" xfId="12488" xr:uid="{00000000-0005-0000-0000-00000A330000}"/>
    <cellStyle name="MB.SuppData 7 3 2" xfId="12489" xr:uid="{00000000-0005-0000-0000-00000B330000}"/>
    <cellStyle name="MB.SuppData 7 3 3" xfId="12490" xr:uid="{00000000-0005-0000-0000-00000C330000}"/>
    <cellStyle name="MB.SuppData 7 4" xfId="12491" xr:uid="{00000000-0005-0000-0000-00000D330000}"/>
    <cellStyle name="MB.SuppData 7 5" xfId="12492" xr:uid="{00000000-0005-0000-0000-00000E330000}"/>
    <cellStyle name="MB.SuppData 7 6" xfId="12493" xr:uid="{00000000-0005-0000-0000-00000F330000}"/>
    <cellStyle name="MB.SuppData 8" xfId="12494" xr:uid="{00000000-0005-0000-0000-000010330000}"/>
    <cellStyle name="MB.SuppData 8 2" xfId="12495" xr:uid="{00000000-0005-0000-0000-000011330000}"/>
    <cellStyle name="MB.SuppData 8 2 2" xfId="12496" xr:uid="{00000000-0005-0000-0000-000012330000}"/>
    <cellStyle name="MB.SuppData 8 2 3" xfId="12497" xr:uid="{00000000-0005-0000-0000-000013330000}"/>
    <cellStyle name="MB.SuppData 8 3" xfId="12498" xr:uid="{00000000-0005-0000-0000-000014330000}"/>
    <cellStyle name="MB.SuppData 8 3 2" xfId="12499" xr:uid="{00000000-0005-0000-0000-000015330000}"/>
    <cellStyle name="MB.SuppData 8 3 3" xfId="12500" xr:uid="{00000000-0005-0000-0000-000016330000}"/>
    <cellStyle name="MB.SuppData 8 4" xfId="12501" xr:uid="{00000000-0005-0000-0000-000017330000}"/>
    <cellStyle name="MB.SuppData 8 5" xfId="12502" xr:uid="{00000000-0005-0000-0000-000018330000}"/>
    <cellStyle name="MB.SuppData 8 6" xfId="12503" xr:uid="{00000000-0005-0000-0000-000019330000}"/>
    <cellStyle name="MB.SuppData 9" xfId="12504" xr:uid="{00000000-0005-0000-0000-00001A330000}"/>
    <cellStyle name="MB.SuppData 9 2" xfId="12505" xr:uid="{00000000-0005-0000-0000-00001B330000}"/>
    <cellStyle name="MB.SuppData 9 2 2" xfId="12506" xr:uid="{00000000-0005-0000-0000-00001C330000}"/>
    <cellStyle name="MB.SuppData 9 2 3" xfId="12507" xr:uid="{00000000-0005-0000-0000-00001D330000}"/>
    <cellStyle name="MB.SuppData 9 3" xfId="12508" xr:uid="{00000000-0005-0000-0000-00001E330000}"/>
    <cellStyle name="MB.SuppData 9 3 2" xfId="12509" xr:uid="{00000000-0005-0000-0000-00001F330000}"/>
    <cellStyle name="MB.SuppData 9 3 3" xfId="12510" xr:uid="{00000000-0005-0000-0000-000020330000}"/>
    <cellStyle name="MB.SuppData 9 4" xfId="12511" xr:uid="{00000000-0005-0000-0000-000021330000}"/>
    <cellStyle name="MB.SuppData 9 5" xfId="12512" xr:uid="{00000000-0005-0000-0000-000022330000}"/>
    <cellStyle name="MB.SuppData 9 6" xfId="12513" xr:uid="{00000000-0005-0000-0000-000023330000}"/>
    <cellStyle name="mi encabezado" xfId="12514" xr:uid="{00000000-0005-0000-0000-000024330000}"/>
    <cellStyle name="Millares" xfId="45402" builtinId="3"/>
    <cellStyle name="Millares ?0]_10 Octubre Cump.Prod.2002" xfId="12515" xr:uid="{00000000-0005-0000-0000-000025330000}"/>
    <cellStyle name="Millares [0]" xfId="45623" builtinId="6"/>
    <cellStyle name="Millares [0] 2" xfId="12516" xr:uid="{00000000-0005-0000-0000-000026330000}"/>
    <cellStyle name="Millares [0] 2 2" xfId="12517" xr:uid="{00000000-0005-0000-0000-000027330000}"/>
    <cellStyle name="Millares [0] 2 2 2" xfId="12518" xr:uid="{00000000-0005-0000-0000-000028330000}"/>
    <cellStyle name="Millares [0] 2 3" xfId="12519" xr:uid="{00000000-0005-0000-0000-000029330000}"/>
    <cellStyle name="Millares [0] 2 4" xfId="12520" xr:uid="{00000000-0005-0000-0000-00002A330000}"/>
    <cellStyle name="Millares [0] 2_Informe Ejecutivo Semanal al 16-04-10" xfId="12521" xr:uid="{00000000-0005-0000-0000-00002B330000}"/>
    <cellStyle name="Millares [0] 3" xfId="12522" xr:uid="{00000000-0005-0000-0000-00002C330000}"/>
    <cellStyle name="Millares [0] 3 2" xfId="12523" xr:uid="{00000000-0005-0000-0000-00002D330000}"/>
    <cellStyle name="Millares [0] 3 2 2" xfId="12524" xr:uid="{00000000-0005-0000-0000-00002E330000}"/>
    <cellStyle name="Millares [0] 3 2 2 2" xfId="12525" xr:uid="{00000000-0005-0000-0000-00002F330000}"/>
    <cellStyle name="Millares [0] 3 2 3" xfId="12526" xr:uid="{00000000-0005-0000-0000-000030330000}"/>
    <cellStyle name="Millares [0] 3 3" xfId="12527" xr:uid="{00000000-0005-0000-0000-000031330000}"/>
    <cellStyle name="Millares [0] 3 3 2" xfId="12528" xr:uid="{00000000-0005-0000-0000-000032330000}"/>
    <cellStyle name="Millares [0] 3 4" xfId="12529" xr:uid="{00000000-0005-0000-0000-000033330000}"/>
    <cellStyle name="Millares [0] 4" xfId="12530" xr:uid="{00000000-0005-0000-0000-000034330000}"/>
    <cellStyle name="Millares [0] 4 2" xfId="12531" xr:uid="{00000000-0005-0000-0000-000035330000}"/>
    <cellStyle name="Millares [0] 4 2 2" xfId="12532" xr:uid="{00000000-0005-0000-0000-000036330000}"/>
    <cellStyle name="Millares [0] 4 2 2 2" xfId="12533" xr:uid="{00000000-0005-0000-0000-000037330000}"/>
    <cellStyle name="Millares [0] 4 2 3" xfId="12534" xr:uid="{00000000-0005-0000-0000-000038330000}"/>
    <cellStyle name="Millares [0] 4 3" xfId="12535" xr:uid="{00000000-0005-0000-0000-000039330000}"/>
    <cellStyle name="Millares [0] 4 3 2" xfId="12536" xr:uid="{00000000-0005-0000-0000-00003A330000}"/>
    <cellStyle name="Millares [0] 4 4" xfId="12537" xr:uid="{00000000-0005-0000-0000-00003B330000}"/>
    <cellStyle name="Millares [0] 5" xfId="12538" xr:uid="{00000000-0005-0000-0000-00003C330000}"/>
    <cellStyle name="Millares [0] 5 2" xfId="12539" xr:uid="{00000000-0005-0000-0000-00003D330000}"/>
    <cellStyle name="Millares [0] 5 2 2" xfId="12540" xr:uid="{00000000-0005-0000-0000-00003E330000}"/>
    <cellStyle name="Millares [0] 5 3" xfId="12541" xr:uid="{00000000-0005-0000-0000-00003F330000}"/>
    <cellStyle name="Millares [0] 6" xfId="12542" xr:uid="{00000000-0005-0000-0000-000040330000}"/>
    <cellStyle name="Millares [0] 6 2" xfId="12543" xr:uid="{00000000-0005-0000-0000-000041330000}"/>
    <cellStyle name="Millares [0] 6 2 2" xfId="12544" xr:uid="{00000000-0005-0000-0000-000042330000}"/>
    <cellStyle name="Millares [0] 6 3" xfId="12545" xr:uid="{00000000-0005-0000-0000-000043330000}"/>
    <cellStyle name="Millares ⧛0]_10 Octubre Cump.Prod.2002" xfId="12546" xr:uid="{00000000-0005-0000-0000-000044330000}"/>
    <cellStyle name="Millares 10" xfId="12547" xr:uid="{00000000-0005-0000-0000-000045330000}"/>
    <cellStyle name="Millares 10 2" xfId="12548" xr:uid="{00000000-0005-0000-0000-000046330000}"/>
    <cellStyle name="Millares 10 2 2" xfId="12549" xr:uid="{00000000-0005-0000-0000-000047330000}"/>
    <cellStyle name="Millares 10 2 2 2" xfId="12550" xr:uid="{00000000-0005-0000-0000-000048330000}"/>
    <cellStyle name="Millares 10 2 2 2 2" xfId="12551" xr:uid="{00000000-0005-0000-0000-000049330000}"/>
    <cellStyle name="Millares 10 2 2 2 2 2" xfId="12552" xr:uid="{00000000-0005-0000-0000-00004A330000}"/>
    <cellStyle name="Millares 10 2 2 2 2 2 2" xfId="12553" xr:uid="{00000000-0005-0000-0000-00004B330000}"/>
    <cellStyle name="Millares 10 2 2 2 2 3" xfId="12554" xr:uid="{00000000-0005-0000-0000-00004C330000}"/>
    <cellStyle name="Millares 10 2 2 2 3" xfId="12555" xr:uid="{00000000-0005-0000-0000-00004D330000}"/>
    <cellStyle name="Millares 10 2 2 2 3 2" xfId="12556" xr:uid="{00000000-0005-0000-0000-00004E330000}"/>
    <cellStyle name="Millares 10 2 2 2 4" xfId="12557" xr:uid="{00000000-0005-0000-0000-00004F330000}"/>
    <cellStyle name="Millares 10 2 2 3" xfId="12558" xr:uid="{00000000-0005-0000-0000-000050330000}"/>
    <cellStyle name="Millares 10 2 2 3 2" xfId="12559" xr:uid="{00000000-0005-0000-0000-000051330000}"/>
    <cellStyle name="Millares 10 2 2 3 2 2" xfId="12560" xr:uid="{00000000-0005-0000-0000-000052330000}"/>
    <cellStyle name="Millares 10 2 2 3 3" xfId="12561" xr:uid="{00000000-0005-0000-0000-000053330000}"/>
    <cellStyle name="Millares 10 2 2 4" xfId="12562" xr:uid="{00000000-0005-0000-0000-000054330000}"/>
    <cellStyle name="Millares 10 2 2 4 2" xfId="12563" xr:uid="{00000000-0005-0000-0000-000055330000}"/>
    <cellStyle name="Millares 10 2 2 5" xfId="12564" xr:uid="{00000000-0005-0000-0000-000056330000}"/>
    <cellStyle name="Millares 10 2 3" xfId="12565" xr:uid="{00000000-0005-0000-0000-000057330000}"/>
    <cellStyle name="Millares 10 2 3 2" xfId="12566" xr:uid="{00000000-0005-0000-0000-000058330000}"/>
    <cellStyle name="Millares 10 2 3 2 2" xfId="12567" xr:uid="{00000000-0005-0000-0000-000059330000}"/>
    <cellStyle name="Millares 10 2 3 2 2 2" xfId="12568" xr:uid="{00000000-0005-0000-0000-00005A330000}"/>
    <cellStyle name="Millares 10 2 3 2 3" xfId="12569" xr:uid="{00000000-0005-0000-0000-00005B330000}"/>
    <cellStyle name="Millares 10 2 3 3" xfId="12570" xr:uid="{00000000-0005-0000-0000-00005C330000}"/>
    <cellStyle name="Millares 10 2 3 3 2" xfId="12571" xr:uid="{00000000-0005-0000-0000-00005D330000}"/>
    <cellStyle name="Millares 10 2 3 4" xfId="12572" xr:uid="{00000000-0005-0000-0000-00005E330000}"/>
    <cellStyle name="Millares 10 2 4" xfId="12573" xr:uid="{00000000-0005-0000-0000-00005F330000}"/>
    <cellStyle name="Millares 10 2 4 2" xfId="12574" xr:uid="{00000000-0005-0000-0000-000060330000}"/>
    <cellStyle name="Millares 10 2 4 2 2" xfId="12575" xr:uid="{00000000-0005-0000-0000-000061330000}"/>
    <cellStyle name="Millares 10 2 4 3" xfId="12576" xr:uid="{00000000-0005-0000-0000-000062330000}"/>
    <cellStyle name="Millares 10 2 5" xfId="12577" xr:uid="{00000000-0005-0000-0000-000063330000}"/>
    <cellStyle name="Millares 10 2 5 2" xfId="12578" xr:uid="{00000000-0005-0000-0000-000064330000}"/>
    <cellStyle name="Millares 10 2 6" xfId="12579" xr:uid="{00000000-0005-0000-0000-000065330000}"/>
    <cellStyle name="Millares 10 3" xfId="12580" xr:uid="{00000000-0005-0000-0000-000066330000}"/>
    <cellStyle name="Millares 10 3 2" xfId="12581" xr:uid="{00000000-0005-0000-0000-000067330000}"/>
    <cellStyle name="Millares 10 3 2 2" xfId="12582" xr:uid="{00000000-0005-0000-0000-000068330000}"/>
    <cellStyle name="Millares 10 3 2 2 2" xfId="12583" xr:uid="{00000000-0005-0000-0000-000069330000}"/>
    <cellStyle name="Millares 10 3 2 2 2 2" xfId="12584" xr:uid="{00000000-0005-0000-0000-00006A330000}"/>
    <cellStyle name="Millares 10 3 2 2 3" xfId="12585" xr:uid="{00000000-0005-0000-0000-00006B330000}"/>
    <cellStyle name="Millares 10 3 2 3" xfId="12586" xr:uid="{00000000-0005-0000-0000-00006C330000}"/>
    <cellStyle name="Millares 10 3 2 3 2" xfId="12587" xr:uid="{00000000-0005-0000-0000-00006D330000}"/>
    <cellStyle name="Millares 10 3 2 4" xfId="12588" xr:uid="{00000000-0005-0000-0000-00006E330000}"/>
    <cellStyle name="Millares 10 3 3" xfId="12589" xr:uid="{00000000-0005-0000-0000-00006F330000}"/>
    <cellStyle name="Millares 10 3 3 2" xfId="12590" xr:uid="{00000000-0005-0000-0000-000070330000}"/>
    <cellStyle name="Millares 10 3 3 2 2" xfId="12591" xr:uid="{00000000-0005-0000-0000-000071330000}"/>
    <cellStyle name="Millares 10 3 3 3" xfId="12592" xr:uid="{00000000-0005-0000-0000-000072330000}"/>
    <cellStyle name="Millares 10 3 4" xfId="12593" xr:uid="{00000000-0005-0000-0000-000073330000}"/>
    <cellStyle name="Millares 10 3 4 2" xfId="12594" xr:uid="{00000000-0005-0000-0000-000074330000}"/>
    <cellStyle name="Millares 10 3 5" xfId="12595" xr:uid="{00000000-0005-0000-0000-000075330000}"/>
    <cellStyle name="Millares 10 4" xfId="12596" xr:uid="{00000000-0005-0000-0000-000076330000}"/>
    <cellStyle name="Millares 10 4 2" xfId="12597" xr:uid="{00000000-0005-0000-0000-000077330000}"/>
    <cellStyle name="Millares 10 4 2 2" xfId="12598" xr:uid="{00000000-0005-0000-0000-000078330000}"/>
    <cellStyle name="Millares 10 4 2 2 2" xfId="12599" xr:uid="{00000000-0005-0000-0000-000079330000}"/>
    <cellStyle name="Millares 10 4 2 3" xfId="12600" xr:uid="{00000000-0005-0000-0000-00007A330000}"/>
    <cellStyle name="Millares 10 4 3" xfId="12601" xr:uid="{00000000-0005-0000-0000-00007B330000}"/>
    <cellStyle name="Millares 10 4 3 2" xfId="12602" xr:uid="{00000000-0005-0000-0000-00007C330000}"/>
    <cellStyle name="Millares 10 4 4" xfId="12603" xr:uid="{00000000-0005-0000-0000-00007D330000}"/>
    <cellStyle name="Millares 10 5" xfId="12604" xr:uid="{00000000-0005-0000-0000-00007E330000}"/>
    <cellStyle name="Millares 10 5 2" xfId="12605" xr:uid="{00000000-0005-0000-0000-00007F330000}"/>
    <cellStyle name="Millares 10 5 2 2" xfId="12606" xr:uid="{00000000-0005-0000-0000-000080330000}"/>
    <cellStyle name="Millares 10 5 3" xfId="12607" xr:uid="{00000000-0005-0000-0000-000081330000}"/>
    <cellStyle name="Millares 10 6" xfId="12608" xr:uid="{00000000-0005-0000-0000-000082330000}"/>
    <cellStyle name="Millares 10 6 2" xfId="12609" xr:uid="{00000000-0005-0000-0000-000083330000}"/>
    <cellStyle name="Millares 10 7" xfId="12610" xr:uid="{00000000-0005-0000-0000-000084330000}"/>
    <cellStyle name="Millares 11" xfId="12611" xr:uid="{00000000-0005-0000-0000-000085330000}"/>
    <cellStyle name="Millares 11 10" xfId="12612" xr:uid="{00000000-0005-0000-0000-000086330000}"/>
    <cellStyle name="Millares 11 11" xfId="12613" xr:uid="{00000000-0005-0000-0000-000087330000}"/>
    <cellStyle name="Millares 11 12" xfId="12614" xr:uid="{00000000-0005-0000-0000-000088330000}"/>
    <cellStyle name="Millares 11 13" xfId="12615" xr:uid="{00000000-0005-0000-0000-000089330000}"/>
    <cellStyle name="Millares 11 14" xfId="12616" xr:uid="{00000000-0005-0000-0000-00008A330000}"/>
    <cellStyle name="Millares 11 15" xfId="12617" xr:uid="{00000000-0005-0000-0000-00008B330000}"/>
    <cellStyle name="Millares 11 16" xfId="12618" xr:uid="{00000000-0005-0000-0000-00008C330000}"/>
    <cellStyle name="Millares 11 17" xfId="12619" xr:uid="{00000000-0005-0000-0000-00008D330000}"/>
    <cellStyle name="Millares 11 2" xfId="12620" xr:uid="{00000000-0005-0000-0000-00008E330000}"/>
    <cellStyle name="Millares 11 2 2" xfId="12621" xr:uid="{00000000-0005-0000-0000-00008F330000}"/>
    <cellStyle name="Millares 11 2 2 10" xfId="12622" xr:uid="{00000000-0005-0000-0000-000090330000}"/>
    <cellStyle name="Millares 11 2 2 10 2" xfId="12623" xr:uid="{00000000-0005-0000-0000-000091330000}"/>
    <cellStyle name="Millares 11 2 2 10 3" xfId="12624" xr:uid="{00000000-0005-0000-0000-000092330000}"/>
    <cellStyle name="Millares 11 2 2 10 4" xfId="12625" xr:uid="{00000000-0005-0000-0000-000093330000}"/>
    <cellStyle name="Millares 11 2 2 10 5" xfId="12626" xr:uid="{00000000-0005-0000-0000-000094330000}"/>
    <cellStyle name="Millares 11 2 2 11" xfId="12627" xr:uid="{00000000-0005-0000-0000-000095330000}"/>
    <cellStyle name="Millares 11 2 2 12" xfId="12628" xr:uid="{00000000-0005-0000-0000-000096330000}"/>
    <cellStyle name="Millares 11 2 2 13" xfId="12629" xr:uid="{00000000-0005-0000-0000-000097330000}"/>
    <cellStyle name="Millares 11 2 2 14" xfId="12630" xr:uid="{00000000-0005-0000-0000-000098330000}"/>
    <cellStyle name="Millares 11 2 2 2" xfId="12631" xr:uid="{00000000-0005-0000-0000-000099330000}"/>
    <cellStyle name="Millares 11 2 2 2 2" xfId="12632" xr:uid="{00000000-0005-0000-0000-00009A330000}"/>
    <cellStyle name="Millares 11 2 2 2 2 2" xfId="12633" xr:uid="{00000000-0005-0000-0000-00009B330000}"/>
    <cellStyle name="Millares 11 2 2 2 2 2 2" xfId="12634" xr:uid="{00000000-0005-0000-0000-00009C330000}"/>
    <cellStyle name="Millares 11 2 2 2 2 3" xfId="12635" xr:uid="{00000000-0005-0000-0000-00009D330000}"/>
    <cellStyle name="Millares 11 2 2 2 3" xfId="12636" xr:uid="{00000000-0005-0000-0000-00009E330000}"/>
    <cellStyle name="Millares 11 2 2 2 3 2" xfId="12637" xr:uid="{00000000-0005-0000-0000-00009F330000}"/>
    <cellStyle name="Millares 11 2 2 2 4" xfId="12638" xr:uid="{00000000-0005-0000-0000-0000A0330000}"/>
    <cellStyle name="Millares 11 2 2 2 5" xfId="12639" xr:uid="{00000000-0005-0000-0000-0000A1330000}"/>
    <cellStyle name="Millares 11 2 2 3" xfId="12640" xr:uid="{00000000-0005-0000-0000-0000A2330000}"/>
    <cellStyle name="Millares 11 2 2 3 2" xfId="12641" xr:uid="{00000000-0005-0000-0000-0000A3330000}"/>
    <cellStyle name="Millares 11 2 2 3 2 2" xfId="12642" xr:uid="{00000000-0005-0000-0000-0000A4330000}"/>
    <cellStyle name="Millares 11 2 2 3 3" xfId="12643" xr:uid="{00000000-0005-0000-0000-0000A5330000}"/>
    <cellStyle name="Millares 11 2 2 3 4" xfId="12644" xr:uid="{00000000-0005-0000-0000-0000A6330000}"/>
    <cellStyle name="Millares 11 2 2 3 5" xfId="12645" xr:uid="{00000000-0005-0000-0000-0000A7330000}"/>
    <cellStyle name="Millares 11 2 2 4" xfId="12646" xr:uid="{00000000-0005-0000-0000-0000A8330000}"/>
    <cellStyle name="Millares 11 2 2 4 2" xfId="12647" xr:uid="{00000000-0005-0000-0000-0000A9330000}"/>
    <cellStyle name="Millares 11 2 2 4 3" xfId="12648" xr:uid="{00000000-0005-0000-0000-0000AA330000}"/>
    <cellStyle name="Millares 11 2 2 4 4" xfId="12649" xr:uid="{00000000-0005-0000-0000-0000AB330000}"/>
    <cellStyle name="Millares 11 2 2 4 5" xfId="12650" xr:uid="{00000000-0005-0000-0000-0000AC330000}"/>
    <cellStyle name="Millares 11 2 2 5" xfId="12651" xr:uid="{00000000-0005-0000-0000-0000AD330000}"/>
    <cellStyle name="Millares 11 2 2 5 2" xfId="12652" xr:uid="{00000000-0005-0000-0000-0000AE330000}"/>
    <cellStyle name="Millares 11 2 2 5 3" xfId="12653" xr:uid="{00000000-0005-0000-0000-0000AF330000}"/>
    <cellStyle name="Millares 11 2 2 5 4" xfId="12654" xr:uid="{00000000-0005-0000-0000-0000B0330000}"/>
    <cellStyle name="Millares 11 2 2 5 5" xfId="12655" xr:uid="{00000000-0005-0000-0000-0000B1330000}"/>
    <cellStyle name="Millares 11 2 2 6" xfId="12656" xr:uid="{00000000-0005-0000-0000-0000B2330000}"/>
    <cellStyle name="Millares 11 2 2 6 2" xfId="12657" xr:uid="{00000000-0005-0000-0000-0000B3330000}"/>
    <cellStyle name="Millares 11 2 2 6 3" xfId="12658" xr:uid="{00000000-0005-0000-0000-0000B4330000}"/>
    <cellStyle name="Millares 11 2 2 6 4" xfId="12659" xr:uid="{00000000-0005-0000-0000-0000B5330000}"/>
    <cellStyle name="Millares 11 2 2 6 5" xfId="12660" xr:uid="{00000000-0005-0000-0000-0000B6330000}"/>
    <cellStyle name="Millares 11 2 2 7" xfId="12661" xr:uid="{00000000-0005-0000-0000-0000B7330000}"/>
    <cellStyle name="Millares 11 2 2 7 2" xfId="12662" xr:uid="{00000000-0005-0000-0000-0000B8330000}"/>
    <cellStyle name="Millares 11 2 2 7 3" xfId="12663" xr:uid="{00000000-0005-0000-0000-0000B9330000}"/>
    <cellStyle name="Millares 11 2 2 7 4" xfId="12664" xr:uid="{00000000-0005-0000-0000-0000BA330000}"/>
    <cellStyle name="Millares 11 2 2 7 5" xfId="12665" xr:uid="{00000000-0005-0000-0000-0000BB330000}"/>
    <cellStyle name="Millares 11 2 2 8" xfId="12666" xr:uid="{00000000-0005-0000-0000-0000BC330000}"/>
    <cellStyle name="Millares 11 2 2 8 2" xfId="12667" xr:uid="{00000000-0005-0000-0000-0000BD330000}"/>
    <cellStyle name="Millares 11 2 2 8 3" xfId="12668" xr:uid="{00000000-0005-0000-0000-0000BE330000}"/>
    <cellStyle name="Millares 11 2 2 8 4" xfId="12669" xr:uid="{00000000-0005-0000-0000-0000BF330000}"/>
    <cellStyle name="Millares 11 2 2 8 5" xfId="12670" xr:uid="{00000000-0005-0000-0000-0000C0330000}"/>
    <cellStyle name="Millares 11 2 2 9" xfId="12671" xr:uid="{00000000-0005-0000-0000-0000C1330000}"/>
    <cellStyle name="Millares 11 2 2 9 2" xfId="12672" xr:uid="{00000000-0005-0000-0000-0000C2330000}"/>
    <cellStyle name="Millares 11 2 2 9 3" xfId="12673" xr:uid="{00000000-0005-0000-0000-0000C3330000}"/>
    <cellStyle name="Millares 11 2 2 9 4" xfId="12674" xr:uid="{00000000-0005-0000-0000-0000C4330000}"/>
    <cellStyle name="Millares 11 2 2 9 5" xfId="12675" xr:uid="{00000000-0005-0000-0000-0000C5330000}"/>
    <cellStyle name="Millares 11 2 3" xfId="12676" xr:uid="{00000000-0005-0000-0000-0000C6330000}"/>
    <cellStyle name="Millares 11 2 3 10" xfId="12677" xr:uid="{00000000-0005-0000-0000-0000C7330000}"/>
    <cellStyle name="Millares 11 2 3 10 2" xfId="12678" xr:uid="{00000000-0005-0000-0000-0000C8330000}"/>
    <cellStyle name="Millares 11 2 3 10 3" xfId="12679" xr:uid="{00000000-0005-0000-0000-0000C9330000}"/>
    <cellStyle name="Millares 11 2 3 10 4" xfId="12680" xr:uid="{00000000-0005-0000-0000-0000CA330000}"/>
    <cellStyle name="Millares 11 2 3 10 5" xfId="12681" xr:uid="{00000000-0005-0000-0000-0000CB330000}"/>
    <cellStyle name="Millares 11 2 3 11" xfId="12682" xr:uid="{00000000-0005-0000-0000-0000CC330000}"/>
    <cellStyle name="Millares 11 2 3 12" xfId="12683" xr:uid="{00000000-0005-0000-0000-0000CD330000}"/>
    <cellStyle name="Millares 11 2 3 13" xfId="12684" xr:uid="{00000000-0005-0000-0000-0000CE330000}"/>
    <cellStyle name="Millares 11 2 3 14" xfId="12685" xr:uid="{00000000-0005-0000-0000-0000CF330000}"/>
    <cellStyle name="Millares 11 2 3 2" xfId="12686" xr:uid="{00000000-0005-0000-0000-0000D0330000}"/>
    <cellStyle name="Millares 11 2 3 2 2" xfId="12687" xr:uid="{00000000-0005-0000-0000-0000D1330000}"/>
    <cellStyle name="Millares 11 2 3 2 2 2" xfId="12688" xr:uid="{00000000-0005-0000-0000-0000D2330000}"/>
    <cellStyle name="Millares 11 2 3 2 3" xfId="12689" xr:uid="{00000000-0005-0000-0000-0000D3330000}"/>
    <cellStyle name="Millares 11 2 3 2 4" xfId="12690" xr:uid="{00000000-0005-0000-0000-0000D4330000}"/>
    <cellStyle name="Millares 11 2 3 2 5" xfId="12691" xr:uid="{00000000-0005-0000-0000-0000D5330000}"/>
    <cellStyle name="Millares 11 2 3 3" xfId="12692" xr:uid="{00000000-0005-0000-0000-0000D6330000}"/>
    <cellStyle name="Millares 11 2 3 3 2" xfId="12693" xr:uid="{00000000-0005-0000-0000-0000D7330000}"/>
    <cellStyle name="Millares 11 2 3 3 3" xfId="12694" xr:uid="{00000000-0005-0000-0000-0000D8330000}"/>
    <cellStyle name="Millares 11 2 3 3 4" xfId="12695" xr:uid="{00000000-0005-0000-0000-0000D9330000}"/>
    <cellStyle name="Millares 11 2 3 3 5" xfId="12696" xr:uid="{00000000-0005-0000-0000-0000DA330000}"/>
    <cellStyle name="Millares 11 2 3 4" xfId="12697" xr:uid="{00000000-0005-0000-0000-0000DB330000}"/>
    <cellStyle name="Millares 11 2 3 4 2" xfId="12698" xr:uid="{00000000-0005-0000-0000-0000DC330000}"/>
    <cellStyle name="Millares 11 2 3 4 3" xfId="12699" xr:uid="{00000000-0005-0000-0000-0000DD330000}"/>
    <cellStyle name="Millares 11 2 3 4 4" xfId="12700" xr:uid="{00000000-0005-0000-0000-0000DE330000}"/>
    <cellStyle name="Millares 11 2 3 4 5" xfId="12701" xr:uid="{00000000-0005-0000-0000-0000DF330000}"/>
    <cellStyle name="Millares 11 2 3 5" xfId="12702" xr:uid="{00000000-0005-0000-0000-0000E0330000}"/>
    <cellStyle name="Millares 11 2 3 5 2" xfId="12703" xr:uid="{00000000-0005-0000-0000-0000E1330000}"/>
    <cellStyle name="Millares 11 2 3 5 3" xfId="12704" xr:uid="{00000000-0005-0000-0000-0000E2330000}"/>
    <cellStyle name="Millares 11 2 3 5 4" xfId="12705" xr:uid="{00000000-0005-0000-0000-0000E3330000}"/>
    <cellStyle name="Millares 11 2 3 5 5" xfId="12706" xr:uid="{00000000-0005-0000-0000-0000E4330000}"/>
    <cellStyle name="Millares 11 2 3 6" xfId="12707" xr:uid="{00000000-0005-0000-0000-0000E5330000}"/>
    <cellStyle name="Millares 11 2 3 6 2" xfId="12708" xr:uid="{00000000-0005-0000-0000-0000E6330000}"/>
    <cellStyle name="Millares 11 2 3 6 3" xfId="12709" xr:uid="{00000000-0005-0000-0000-0000E7330000}"/>
    <cellStyle name="Millares 11 2 3 6 4" xfId="12710" xr:uid="{00000000-0005-0000-0000-0000E8330000}"/>
    <cellStyle name="Millares 11 2 3 6 5" xfId="12711" xr:uid="{00000000-0005-0000-0000-0000E9330000}"/>
    <cellStyle name="Millares 11 2 3 7" xfId="12712" xr:uid="{00000000-0005-0000-0000-0000EA330000}"/>
    <cellStyle name="Millares 11 2 3 7 2" xfId="12713" xr:uid="{00000000-0005-0000-0000-0000EB330000}"/>
    <cellStyle name="Millares 11 2 3 7 3" xfId="12714" xr:uid="{00000000-0005-0000-0000-0000EC330000}"/>
    <cellStyle name="Millares 11 2 3 7 4" xfId="12715" xr:uid="{00000000-0005-0000-0000-0000ED330000}"/>
    <cellStyle name="Millares 11 2 3 7 5" xfId="12716" xr:uid="{00000000-0005-0000-0000-0000EE330000}"/>
    <cellStyle name="Millares 11 2 3 8" xfId="12717" xr:uid="{00000000-0005-0000-0000-0000EF330000}"/>
    <cellStyle name="Millares 11 2 3 8 2" xfId="12718" xr:uid="{00000000-0005-0000-0000-0000F0330000}"/>
    <cellStyle name="Millares 11 2 3 8 3" xfId="12719" xr:uid="{00000000-0005-0000-0000-0000F1330000}"/>
    <cellStyle name="Millares 11 2 3 8 4" xfId="12720" xr:uid="{00000000-0005-0000-0000-0000F2330000}"/>
    <cellStyle name="Millares 11 2 3 8 5" xfId="12721" xr:uid="{00000000-0005-0000-0000-0000F3330000}"/>
    <cellStyle name="Millares 11 2 3 9" xfId="12722" xr:uid="{00000000-0005-0000-0000-0000F4330000}"/>
    <cellStyle name="Millares 11 2 3 9 2" xfId="12723" xr:uid="{00000000-0005-0000-0000-0000F5330000}"/>
    <cellStyle name="Millares 11 2 3 9 3" xfId="12724" xr:uid="{00000000-0005-0000-0000-0000F6330000}"/>
    <cellStyle name="Millares 11 2 3 9 4" xfId="12725" xr:uid="{00000000-0005-0000-0000-0000F7330000}"/>
    <cellStyle name="Millares 11 2 3 9 5" xfId="12726" xr:uid="{00000000-0005-0000-0000-0000F8330000}"/>
    <cellStyle name="Millares 11 2 4" xfId="12727" xr:uid="{00000000-0005-0000-0000-0000F9330000}"/>
    <cellStyle name="Millares 11 2 4 2" xfId="12728" xr:uid="{00000000-0005-0000-0000-0000FA330000}"/>
    <cellStyle name="Millares 11 2 4 2 2" xfId="12729" xr:uid="{00000000-0005-0000-0000-0000FB330000}"/>
    <cellStyle name="Millares 11 2 4 3" xfId="12730" xr:uid="{00000000-0005-0000-0000-0000FC330000}"/>
    <cellStyle name="Millares 11 2 5" xfId="12731" xr:uid="{00000000-0005-0000-0000-0000FD330000}"/>
    <cellStyle name="Millares 11 2 5 2" xfId="12732" xr:uid="{00000000-0005-0000-0000-0000FE330000}"/>
    <cellStyle name="Millares 11 2 6" xfId="12733" xr:uid="{00000000-0005-0000-0000-0000FF330000}"/>
    <cellStyle name="Millares 11 3" xfId="12734" xr:uid="{00000000-0005-0000-0000-000000340000}"/>
    <cellStyle name="Millares 11 3 10" xfId="12735" xr:uid="{00000000-0005-0000-0000-000001340000}"/>
    <cellStyle name="Millares 11 3 10 2" xfId="12736" xr:uid="{00000000-0005-0000-0000-000002340000}"/>
    <cellStyle name="Millares 11 3 10 3" xfId="12737" xr:uid="{00000000-0005-0000-0000-000003340000}"/>
    <cellStyle name="Millares 11 3 10 4" xfId="12738" xr:uid="{00000000-0005-0000-0000-000004340000}"/>
    <cellStyle name="Millares 11 3 10 5" xfId="12739" xr:uid="{00000000-0005-0000-0000-000005340000}"/>
    <cellStyle name="Millares 11 3 11" xfId="12740" xr:uid="{00000000-0005-0000-0000-000006340000}"/>
    <cellStyle name="Millares 11 3 12" xfId="12741" xr:uid="{00000000-0005-0000-0000-000007340000}"/>
    <cellStyle name="Millares 11 3 13" xfId="12742" xr:uid="{00000000-0005-0000-0000-000008340000}"/>
    <cellStyle name="Millares 11 3 14" xfId="12743" xr:uid="{00000000-0005-0000-0000-000009340000}"/>
    <cellStyle name="Millares 11 3 2" xfId="12744" xr:uid="{00000000-0005-0000-0000-00000A340000}"/>
    <cellStyle name="Millares 11 3 2 2" xfId="12745" xr:uid="{00000000-0005-0000-0000-00000B340000}"/>
    <cellStyle name="Millares 11 3 2 2 2" xfId="12746" xr:uid="{00000000-0005-0000-0000-00000C340000}"/>
    <cellStyle name="Millares 11 3 2 2 2 2" xfId="12747" xr:uid="{00000000-0005-0000-0000-00000D340000}"/>
    <cellStyle name="Millares 11 3 2 2 3" xfId="12748" xr:uid="{00000000-0005-0000-0000-00000E340000}"/>
    <cellStyle name="Millares 11 3 2 3" xfId="12749" xr:uid="{00000000-0005-0000-0000-00000F340000}"/>
    <cellStyle name="Millares 11 3 2 3 2" xfId="12750" xr:uid="{00000000-0005-0000-0000-000010340000}"/>
    <cellStyle name="Millares 11 3 2 4" xfId="12751" xr:uid="{00000000-0005-0000-0000-000011340000}"/>
    <cellStyle name="Millares 11 3 2 5" xfId="12752" xr:uid="{00000000-0005-0000-0000-000012340000}"/>
    <cellStyle name="Millares 11 3 3" xfId="12753" xr:uid="{00000000-0005-0000-0000-000013340000}"/>
    <cellStyle name="Millares 11 3 3 2" xfId="12754" xr:uid="{00000000-0005-0000-0000-000014340000}"/>
    <cellStyle name="Millares 11 3 3 2 2" xfId="12755" xr:uid="{00000000-0005-0000-0000-000015340000}"/>
    <cellStyle name="Millares 11 3 3 3" xfId="12756" xr:uid="{00000000-0005-0000-0000-000016340000}"/>
    <cellStyle name="Millares 11 3 3 4" xfId="12757" xr:uid="{00000000-0005-0000-0000-000017340000}"/>
    <cellStyle name="Millares 11 3 3 5" xfId="12758" xr:uid="{00000000-0005-0000-0000-000018340000}"/>
    <cellStyle name="Millares 11 3 4" xfId="12759" xr:uid="{00000000-0005-0000-0000-000019340000}"/>
    <cellStyle name="Millares 11 3 4 2" xfId="12760" xr:uid="{00000000-0005-0000-0000-00001A340000}"/>
    <cellStyle name="Millares 11 3 4 3" xfId="12761" xr:uid="{00000000-0005-0000-0000-00001B340000}"/>
    <cellStyle name="Millares 11 3 4 4" xfId="12762" xr:uid="{00000000-0005-0000-0000-00001C340000}"/>
    <cellStyle name="Millares 11 3 4 5" xfId="12763" xr:uid="{00000000-0005-0000-0000-00001D340000}"/>
    <cellStyle name="Millares 11 3 5" xfId="12764" xr:uid="{00000000-0005-0000-0000-00001E340000}"/>
    <cellStyle name="Millares 11 3 5 2" xfId="12765" xr:uid="{00000000-0005-0000-0000-00001F340000}"/>
    <cellStyle name="Millares 11 3 5 3" xfId="12766" xr:uid="{00000000-0005-0000-0000-000020340000}"/>
    <cellStyle name="Millares 11 3 5 4" xfId="12767" xr:uid="{00000000-0005-0000-0000-000021340000}"/>
    <cellStyle name="Millares 11 3 5 5" xfId="12768" xr:uid="{00000000-0005-0000-0000-000022340000}"/>
    <cellStyle name="Millares 11 3 6" xfId="12769" xr:uid="{00000000-0005-0000-0000-000023340000}"/>
    <cellStyle name="Millares 11 3 6 2" xfId="12770" xr:uid="{00000000-0005-0000-0000-000024340000}"/>
    <cellStyle name="Millares 11 3 6 3" xfId="12771" xr:uid="{00000000-0005-0000-0000-000025340000}"/>
    <cellStyle name="Millares 11 3 6 4" xfId="12772" xr:uid="{00000000-0005-0000-0000-000026340000}"/>
    <cellStyle name="Millares 11 3 6 5" xfId="12773" xr:uid="{00000000-0005-0000-0000-000027340000}"/>
    <cellStyle name="Millares 11 3 7" xfId="12774" xr:uid="{00000000-0005-0000-0000-000028340000}"/>
    <cellStyle name="Millares 11 3 7 2" xfId="12775" xr:uid="{00000000-0005-0000-0000-000029340000}"/>
    <cellStyle name="Millares 11 3 7 3" xfId="12776" xr:uid="{00000000-0005-0000-0000-00002A340000}"/>
    <cellStyle name="Millares 11 3 7 4" xfId="12777" xr:uid="{00000000-0005-0000-0000-00002B340000}"/>
    <cellStyle name="Millares 11 3 7 5" xfId="12778" xr:uid="{00000000-0005-0000-0000-00002C340000}"/>
    <cellStyle name="Millares 11 3 8" xfId="12779" xr:uid="{00000000-0005-0000-0000-00002D340000}"/>
    <cellStyle name="Millares 11 3 8 2" xfId="12780" xr:uid="{00000000-0005-0000-0000-00002E340000}"/>
    <cellStyle name="Millares 11 3 8 3" xfId="12781" xr:uid="{00000000-0005-0000-0000-00002F340000}"/>
    <cellStyle name="Millares 11 3 8 4" xfId="12782" xr:uid="{00000000-0005-0000-0000-000030340000}"/>
    <cellStyle name="Millares 11 3 8 5" xfId="12783" xr:uid="{00000000-0005-0000-0000-000031340000}"/>
    <cellStyle name="Millares 11 3 9" xfId="12784" xr:uid="{00000000-0005-0000-0000-000032340000}"/>
    <cellStyle name="Millares 11 3 9 2" xfId="12785" xr:uid="{00000000-0005-0000-0000-000033340000}"/>
    <cellStyle name="Millares 11 3 9 3" xfId="12786" xr:uid="{00000000-0005-0000-0000-000034340000}"/>
    <cellStyle name="Millares 11 3 9 4" xfId="12787" xr:uid="{00000000-0005-0000-0000-000035340000}"/>
    <cellStyle name="Millares 11 3 9 5" xfId="12788" xr:uid="{00000000-0005-0000-0000-000036340000}"/>
    <cellStyle name="Millares 11 4" xfId="12789" xr:uid="{00000000-0005-0000-0000-000037340000}"/>
    <cellStyle name="Millares 11 4 10" xfId="12790" xr:uid="{00000000-0005-0000-0000-000038340000}"/>
    <cellStyle name="Millares 11 4 10 2" xfId="12791" xr:uid="{00000000-0005-0000-0000-000039340000}"/>
    <cellStyle name="Millares 11 4 10 3" xfId="12792" xr:uid="{00000000-0005-0000-0000-00003A340000}"/>
    <cellStyle name="Millares 11 4 10 4" xfId="12793" xr:uid="{00000000-0005-0000-0000-00003B340000}"/>
    <cellStyle name="Millares 11 4 10 5" xfId="12794" xr:uid="{00000000-0005-0000-0000-00003C340000}"/>
    <cellStyle name="Millares 11 4 11" xfId="12795" xr:uid="{00000000-0005-0000-0000-00003D340000}"/>
    <cellStyle name="Millares 11 4 12" xfId="12796" xr:uid="{00000000-0005-0000-0000-00003E340000}"/>
    <cellStyle name="Millares 11 4 13" xfId="12797" xr:uid="{00000000-0005-0000-0000-00003F340000}"/>
    <cellStyle name="Millares 11 4 14" xfId="12798" xr:uid="{00000000-0005-0000-0000-000040340000}"/>
    <cellStyle name="Millares 11 4 2" xfId="12799" xr:uid="{00000000-0005-0000-0000-000041340000}"/>
    <cellStyle name="Millares 11 4 2 2" xfId="12800" xr:uid="{00000000-0005-0000-0000-000042340000}"/>
    <cellStyle name="Millares 11 4 2 2 2" xfId="12801" xr:uid="{00000000-0005-0000-0000-000043340000}"/>
    <cellStyle name="Millares 11 4 2 3" xfId="12802" xr:uid="{00000000-0005-0000-0000-000044340000}"/>
    <cellStyle name="Millares 11 4 2 4" xfId="12803" xr:uid="{00000000-0005-0000-0000-000045340000}"/>
    <cellStyle name="Millares 11 4 2 5" xfId="12804" xr:uid="{00000000-0005-0000-0000-000046340000}"/>
    <cellStyle name="Millares 11 4 3" xfId="12805" xr:uid="{00000000-0005-0000-0000-000047340000}"/>
    <cellStyle name="Millares 11 4 3 2" xfId="12806" xr:uid="{00000000-0005-0000-0000-000048340000}"/>
    <cellStyle name="Millares 11 4 3 3" xfId="12807" xr:uid="{00000000-0005-0000-0000-000049340000}"/>
    <cellStyle name="Millares 11 4 3 4" xfId="12808" xr:uid="{00000000-0005-0000-0000-00004A340000}"/>
    <cellStyle name="Millares 11 4 3 5" xfId="12809" xr:uid="{00000000-0005-0000-0000-00004B340000}"/>
    <cellStyle name="Millares 11 4 4" xfId="12810" xr:uid="{00000000-0005-0000-0000-00004C340000}"/>
    <cellStyle name="Millares 11 4 4 2" xfId="12811" xr:uid="{00000000-0005-0000-0000-00004D340000}"/>
    <cellStyle name="Millares 11 4 4 3" xfId="12812" xr:uid="{00000000-0005-0000-0000-00004E340000}"/>
    <cellStyle name="Millares 11 4 4 4" xfId="12813" xr:uid="{00000000-0005-0000-0000-00004F340000}"/>
    <cellStyle name="Millares 11 4 4 5" xfId="12814" xr:uid="{00000000-0005-0000-0000-000050340000}"/>
    <cellStyle name="Millares 11 4 5" xfId="12815" xr:uid="{00000000-0005-0000-0000-000051340000}"/>
    <cellStyle name="Millares 11 4 5 2" xfId="12816" xr:uid="{00000000-0005-0000-0000-000052340000}"/>
    <cellStyle name="Millares 11 4 5 3" xfId="12817" xr:uid="{00000000-0005-0000-0000-000053340000}"/>
    <cellStyle name="Millares 11 4 5 4" xfId="12818" xr:uid="{00000000-0005-0000-0000-000054340000}"/>
    <cellStyle name="Millares 11 4 5 5" xfId="12819" xr:uid="{00000000-0005-0000-0000-000055340000}"/>
    <cellStyle name="Millares 11 4 6" xfId="12820" xr:uid="{00000000-0005-0000-0000-000056340000}"/>
    <cellStyle name="Millares 11 4 6 2" xfId="12821" xr:uid="{00000000-0005-0000-0000-000057340000}"/>
    <cellStyle name="Millares 11 4 6 3" xfId="12822" xr:uid="{00000000-0005-0000-0000-000058340000}"/>
    <cellStyle name="Millares 11 4 6 4" xfId="12823" xr:uid="{00000000-0005-0000-0000-000059340000}"/>
    <cellStyle name="Millares 11 4 6 5" xfId="12824" xr:uid="{00000000-0005-0000-0000-00005A340000}"/>
    <cellStyle name="Millares 11 4 7" xfId="12825" xr:uid="{00000000-0005-0000-0000-00005B340000}"/>
    <cellStyle name="Millares 11 4 7 2" xfId="12826" xr:uid="{00000000-0005-0000-0000-00005C340000}"/>
    <cellStyle name="Millares 11 4 7 3" xfId="12827" xr:uid="{00000000-0005-0000-0000-00005D340000}"/>
    <cellStyle name="Millares 11 4 7 4" xfId="12828" xr:uid="{00000000-0005-0000-0000-00005E340000}"/>
    <cellStyle name="Millares 11 4 7 5" xfId="12829" xr:uid="{00000000-0005-0000-0000-00005F340000}"/>
    <cellStyle name="Millares 11 4 8" xfId="12830" xr:uid="{00000000-0005-0000-0000-000060340000}"/>
    <cellStyle name="Millares 11 4 8 2" xfId="12831" xr:uid="{00000000-0005-0000-0000-000061340000}"/>
    <cellStyle name="Millares 11 4 8 3" xfId="12832" xr:uid="{00000000-0005-0000-0000-000062340000}"/>
    <cellStyle name="Millares 11 4 8 4" xfId="12833" xr:uid="{00000000-0005-0000-0000-000063340000}"/>
    <cellStyle name="Millares 11 4 8 5" xfId="12834" xr:uid="{00000000-0005-0000-0000-000064340000}"/>
    <cellStyle name="Millares 11 4 9" xfId="12835" xr:uid="{00000000-0005-0000-0000-000065340000}"/>
    <cellStyle name="Millares 11 4 9 2" xfId="12836" xr:uid="{00000000-0005-0000-0000-000066340000}"/>
    <cellStyle name="Millares 11 4 9 3" xfId="12837" xr:uid="{00000000-0005-0000-0000-000067340000}"/>
    <cellStyle name="Millares 11 4 9 4" xfId="12838" xr:uid="{00000000-0005-0000-0000-000068340000}"/>
    <cellStyle name="Millares 11 4 9 5" xfId="12839" xr:uid="{00000000-0005-0000-0000-000069340000}"/>
    <cellStyle name="Millares 11 5" xfId="12840" xr:uid="{00000000-0005-0000-0000-00006A340000}"/>
    <cellStyle name="Millares 11 5 2" xfId="12841" xr:uid="{00000000-0005-0000-0000-00006B340000}"/>
    <cellStyle name="Millares 11 5 2 2" xfId="12842" xr:uid="{00000000-0005-0000-0000-00006C340000}"/>
    <cellStyle name="Millares 11 5 3" xfId="12843" xr:uid="{00000000-0005-0000-0000-00006D340000}"/>
    <cellStyle name="Millares 11 6" xfId="12844" xr:uid="{00000000-0005-0000-0000-00006E340000}"/>
    <cellStyle name="Millares 11 6 2" xfId="12845" xr:uid="{00000000-0005-0000-0000-00006F340000}"/>
    <cellStyle name="Millares 11 7" xfId="12846" xr:uid="{00000000-0005-0000-0000-000070340000}"/>
    <cellStyle name="Millares 11 8" xfId="12847" xr:uid="{00000000-0005-0000-0000-000071340000}"/>
    <cellStyle name="Millares 11 9" xfId="12848" xr:uid="{00000000-0005-0000-0000-000072340000}"/>
    <cellStyle name="Millares 12" xfId="12849" xr:uid="{00000000-0005-0000-0000-000073340000}"/>
    <cellStyle name="Millares 12 2" xfId="12850" xr:uid="{00000000-0005-0000-0000-000074340000}"/>
    <cellStyle name="Millares 12 2 2" xfId="12851" xr:uid="{00000000-0005-0000-0000-000075340000}"/>
    <cellStyle name="Millares 12 2 2 2" xfId="12852" xr:uid="{00000000-0005-0000-0000-000076340000}"/>
    <cellStyle name="Millares 12 2 2 2 2" xfId="12853" xr:uid="{00000000-0005-0000-0000-000077340000}"/>
    <cellStyle name="Millares 12 2 2 2 2 2" xfId="12854" xr:uid="{00000000-0005-0000-0000-000078340000}"/>
    <cellStyle name="Millares 12 2 2 2 2 2 2" xfId="12855" xr:uid="{00000000-0005-0000-0000-000079340000}"/>
    <cellStyle name="Millares 12 2 2 2 2 3" xfId="12856" xr:uid="{00000000-0005-0000-0000-00007A340000}"/>
    <cellStyle name="Millares 12 2 2 2 3" xfId="12857" xr:uid="{00000000-0005-0000-0000-00007B340000}"/>
    <cellStyle name="Millares 12 2 2 2 3 2" xfId="12858" xr:uid="{00000000-0005-0000-0000-00007C340000}"/>
    <cellStyle name="Millares 12 2 2 2 4" xfId="12859" xr:uid="{00000000-0005-0000-0000-00007D340000}"/>
    <cellStyle name="Millares 12 2 2 3" xfId="12860" xr:uid="{00000000-0005-0000-0000-00007E340000}"/>
    <cellStyle name="Millares 12 2 2 3 2" xfId="12861" xr:uid="{00000000-0005-0000-0000-00007F340000}"/>
    <cellStyle name="Millares 12 2 2 3 2 2" xfId="12862" xr:uid="{00000000-0005-0000-0000-000080340000}"/>
    <cellStyle name="Millares 12 2 2 3 3" xfId="12863" xr:uid="{00000000-0005-0000-0000-000081340000}"/>
    <cellStyle name="Millares 12 2 2 4" xfId="12864" xr:uid="{00000000-0005-0000-0000-000082340000}"/>
    <cellStyle name="Millares 12 2 2 4 2" xfId="12865" xr:uid="{00000000-0005-0000-0000-000083340000}"/>
    <cellStyle name="Millares 12 2 2 5" xfId="12866" xr:uid="{00000000-0005-0000-0000-000084340000}"/>
    <cellStyle name="Millares 12 2 3" xfId="12867" xr:uid="{00000000-0005-0000-0000-000085340000}"/>
    <cellStyle name="Millares 12 2 3 2" xfId="12868" xr:uid="{00000000-0005-0000-0000-000086340000}"/>
    <cellStyle name="Millares 12 2 3 2 2" xfId="12869" xr:uid="{00000000-0005-0000-0000-000087340000}"/>
    <cellStyle name="Millares 12 2 3 2 2 2" xfId="12870" xr:uid="{00000000-0005-0000-0000-000088340000}"/>
    <cellStyle name="Millares 12 2 3 2 3" xfId="12871" xr:uid="{00000000-0005-0000-0000-000089340000}"/>
    <cellStyle name="Millares 12 2 3 3" xfId="12872" xr:uid="{00000000-0005-0000-0000-00008A340000}"/>
    <cellStyle name="Millares 12 2 3 3 2" xfId="12873" xr:uid="{00000000-0005-0000-0000-00008B340000}"/>
    <cellStyle name="Millares 12 2 3 4" xfId="12874" xr:uid="{00000000-0005-0000-0000-00008C340000}"/>
    <cellStyle name="Millares 12 2 4" xfId="12875" xr:uid="{00000000-0005-0000-0000-00008D340000}"/>
    <cellStyle name="Millares 12 2 4 2" xfId="12876" xr:uid="{00000000-0005-0000-0000-00008E340000}"/>
    <cellStyle name="Millares 12 2 4 2 2" xfId="12877" xr:uid="{00000000-0005-0000-0000-00008F340000}"/>
    <cellStyle name="Millares 12 2 4 3" xfId="12878" xr:uid="{00000000-0005-0000-0000-000090340000}"/>
    <cellStyle name="Millares 12 2 5" xfId="12879" xr:uid="{00000000-0005-0000-0000-000091340000}"/>
    <cellStyle name="Millares 12 2 5 2" xfId="12880" xr:uid="{00000000-0005-0000-0000-000092340000}"/>
    <cellStyle name="Millares 12 2 6" xfId="12881" xr:uid="{00000000-0005-0000-0000-000093340000}"/>
    <cellStyle name="Millares 12 3" xfId="12882" xr:uid="{00000000-0005-0000-0000-000094340000}"/>
    <cellStyle name="Millares 12 3 2" xfId="12883" xr:uid="{00000000-0005-0000-0000-000095340000}"/>
    <cellStyle name="Millares 12 3 2 2" xfId="12884" xr:uid="{00000000-0005-0000-0000-000096340000}"/>
    <cellStyle name="Millares 12 3 2 2 2" xfId="12885" xr:uid="{00000000-0005-0000-0000-000097340000}"/>
    <cellStyle name="Millares 12 3 2 2 2 2" xfId="12886" xr:uid="{00000000-0005-0000-0000-000098340000}"/>
    <cellStyle name="Millares 12 3 2 2 3" xfId="12887" xr:uid="{00000000-0005-0000-0000-000099340000}"/>
    <cellStyle name="Millares 12 3 2 3" xfId="12888" xr:uid="{00000000-0005-0000-0000-00009A340000}"/>
    <cellStyle name="Millares 12 3 2 3 2" xfId="12889" xr:uid="{00000000-0005-0000-0000-00009B340000}"/>
    <cellStyle name="Millares 12 3 2 4" xfId="12890" xr:uid="{00000000-0005-0000-0000-00009C340000}"/>
    <cellStyle name="Millares 12 3 3" xfId="12891" xr:uid="{00000000-0005-0000-0000-00009D340000}"/>
    <cellStyle name="Millares 12 3 3 2" xfId="12892" xr:uid="{00000000-0005-0000-0000-00009E340000}"/>
    <cellStyle name="Millares 12 3 3 2 2" xfId="12893" xr:uid="{00000000-0005-0000-0000-00009F340000}"/>
    <cellStyle name="Millares 12 3 3 3" xfId="12894" xr:uid="{00000000-0005-0000-0000-0000A0340000}"/>
    <cellStyle name="Millares 12 3 4" xfId="12895" xr:uid="{00000000-0005-0000-0000-0000A1340000}"/>
    <cellStyle name="Millares 12 3 4 2" xfId="12896" xr:uid="{00000000-0005-0000-0000-0000A2340000}"/>
    <cellStyle name="Millares 12 3 5" xfId="12897" xr:uid="{00000000-0005-0000-0000-0000A3340000}"/>
    <cellStyle name="Millares 12 4" xfId="12898" xr:uid="{00000000-0005-0000-0000-0000A4340000}"/>
    <cellStyle name="Millares 12 4 2" xfId="12899" xr:uid="{00000000-0005-0000-0000-0000A5340000}"/>
    <cellStyle name="Millares 12 4 2 2" xfId="12900" xr:uid="{00000000-0005-0000-0000-0000A6340000}"/>
    <cellStyle name="Millares 12 4 2 2 2" xfId="12901" xr:uid="{00000000-0005-0000-0000-0000A7340000}"/>
    <cellStyle name="Millares 12 4 2 3" xfId="12902" xr:uid="{00000000-0005-0000-0000-0000A8340000}"/>
    <cellStyle name="Millares 12 4 3" xfId="12903" xr:uid="{00000000-0005-0000-0000-0000A9340000}"/>
    <cellStyle name="Millares 12 4 3 2" xfId="12904" xr:uid="{00000000-0005-0000-0000-0000AA340000}"/>
    <cellStyle name="Millares 12 4 4" xfId="12905" xr:uid="{00000000-0005-0000-0000-0000AB340000}"/>
    <cellStyle name="Millares 12 5" xfId="12906" xr:uid="{00000000-0005-0000-0000-0000AC340000}"/>
    <cellStyle name="Millares 12 5 2" xfId="12907" xr:uid="{00000000-0005-0000-0000-0000AD340000}"/>
    <cellStyle name="Millares 12 5 2 2" xfId="12908" xr:uid="{00000000-0005-0000-0000-0000AE340000}"/>
    <cellStyle name="Millares 12 5 3" xfId="12909" xr:uid="{00000000-0005-0000-0000-0000AF340000}"/>
    <cellStyle name="Millares 12 6" xfId="12910" xr:uid="{00000000-0005-0000-0000-0000B0340000}"/>
    <cellStyle name="Millares 12 6 2" xfId="12911" xr:uid="{00000000-0005-0000-0000-0000B1340000}"/>
    <cellStyle name="Millares 12 7" xfId="12912" xr:uid="{00000000-0005-0000-0000-0000B2340000}"/>
    <cellStyle name="Millares 13" xfId="12913" xr:uid="{00000000-0005-0000-0000-0000B3340000}"/>
    <cellStyle name="Millares 13 2" xfId="12914" xr:uid="{00000000-0005-0000-0000-0000B4340000}"/>
    <cellStyle name="Millares 13 2 2" xfId="12915" xr:uid="{00000000-0005-0000-0000-0000B5340000}"/>
    <cellStyle name="Millares 13 2 2 2" xfId="12916" xr:uid="{00000000-0005-0000-0000-0000B6340000}"/>
    <cellStyle name="Millares 13 2 2 2 2" xfId="12917" xr:uid="{00000000-0005-0000-0000-0000B7340000}"/>
    <cellStyle name="Millares 13 2 2 2 2 2" xfId="12918" xr:uid="{00000000-0005-0000-0000-0000B8340000}"/>
    <cellStyle name="Millares 13 2 2 2 3" xfId="12919" xr:uid="{00000000-0005-0000-0000-0000B9340000}"/>
    <cellStyle name="Millares 13 2 2 3" xfId="12920" xr:uid="{00000000-0005-0000-0000-0000BA340000}"/>
    <cellStyle name="Millares 13 2 2 3 2" xfId="12921" xr:uid="{00000000-0005-0000-0000-0000BB340000}"/>
    <cellStyle name="Millares 13 2 2 4" xfId="12922" xr:uid="{00000000-0005-0000-0000-0000BC340000}"/>
    <cellStyle name="Millares 13 2 3" xfId="12923" xr:uid="{00000000-0005-0000-0000-0000BD340000}"/>
    <cellStyle name="Millares 13 2 3 2" xfId="12924" xr:uid="{00000000-0005-0000-0000-0000BE340000}"/>
    <cellStyle name="Millares 13 2 3 2 2" xfId="12925" xr:uid="{00000000-0005-0000-0000-0000BF340000}"/>
    <cellStyle name="Millares 13 2 3 3" xfId="12926" xr:uid="{00000000-0005-0000-0000-0000C0340000}"/>
    <cellStyle name="Millares 13 2 4" xfId="12927" xr:uid="{00000000-0005-0000-0000-0000C1340000}"/>
    <cellStyle name="Millares 13 2 4 2" xfId="12928" xr:uid="{00000000-0005-0000-0000-0000C2340000}"/>
    <cellStyle name="Millares 13 2 5" xfId="12929" xr:uid="{00000000-0005-0000-0000-0000C3340000}"/>
    <cellStyle name="Millares 13 3" xfId="12930" xr:uid="{00000000-0005-0000-0000-0000C4340000}"/>
    <cellStyle name="Millares 13 3 2" xfId="12931" xr:uid="{00000000-0005-0000-0000-0000C5340000}"/>
    <cellStyle name="Millares 13 3 2 2" xfId="12932" xr:uid="{00000000-0005-0000-0000-0000C6340000}"/>
    <cellStyle name="Millares 13 3 2 2 2" xfId="12933" xr:uid="{00000000-0005-0000-0000-0000C7340000}"/>
    <cellStyle name="Millares 13 3 2 3" xfId="12934" xr:uid="{00000000-0005-0000-0000-0000C8340000}"/>
    <cellStyle name="Millares 13 3 3" xfId="12935" xr:uid="{00000000-0005-0000-0000-0000C9340000}"/>
    <cellStyle name="Millares 13 3 3 2" xfId="12936" xr:uid="{00000000-0005-0000-0000-0000CA340000}"/>
    <cellStyle name="Millares 13 3 4" xfId="12937" xr:uid="{00000000-0005-0000-0000-0000CB340000}"/>
    <cellStyle name="Millares 13 4" xfId="12938" xr:uid="{00000000-0005-0000-0000-0000CC340000}"/>
    <cellStyle name="Millares 13 4 2" xfId="12939" xr:uid="{00000000-0005-0000-0000-0000CD340000}"/>
    <cellStyle name="Millares 13 4 2 2" xfId="12940" xr:uid="{00000000-0005-0000-0000-0000CE340000}"/>
    <cellStyle name="Millares 13 4 3" xfId="12941" xr:uid="{00000000-0005-0000-0000-0000CF340000}"/>
    <cellStyle name="Millares 13 5" xfId="12942" xr:uid="{00000000-0005-0000-0000-0000D0340000}"/>
    <cellStyle name="Millares 13 5 2" xfId="12943" xr:uid="{00000000-0005-0000-0000-0000D1340000}"/>
    <cellStyle name="Millares 13 6" xfId="12944" xr:uid="{00000000-0005-0000-0000-0000D2340000}"/>
    <cellStyle name="Millares 14" xfId="12945" xr:uid="{00000000-0005-0000-0000-0000D3340000}"/>
    <cellStyle name="Millares 14 2" xfId="12946" xr:uid="{00000000-0005-0000-0000-0000D4340000}"/>
    <cellStyle name="Millares 14 3" xfId="12947" xr:uid="{00000000-0005-0000-0000-0000D5340000}"/>
    <cellStyle name="Millares 14 3 2" xfId="12948" xr:uid="{00000000-0005-0000-0000-0000D6340000}"/>
    <cellStyle name="Millares 15" xfId="12949" xr:uid="{00000000-0005-0000-0000-0000D7340000}"/>
    <cellStyle name="Millares 15 2" xfId="12950" xr:uid="{00000000-0005-0000-0000-0000D8340000}"/>
    <cellStyle name="Millares 16" xfId="12951" xr:uid="{00000000-0005-0000-0000-0000D9340000}"/>
    <cellStyle name="Millares 16 2" xfId="12952" xr:uid="{00000000-0005-0000-0000-0000DA340000}"/>
    <cellStyle name="Millares 16 2 2" xfId="12953" xr:uid="{00000000-0005-0000-0000-0000DB340000}"/>
    <cellStyle name="Millares 16 3" xfId="12954" xr:uid="{00000000-0005-0000-0000-0000DC340000}"/>
    <cellStyle name="Millares 16 3 2" xfId="12955" xr:uid="{00000000-0005-0000-0000-0000DD340000}"/>
    <cellStyle name="Millares 16 4" xfId="12956" xr:uid="{00000000-0005-0000-0000-0000DE340000}"/>
    <cellStyle name="Millares 17" xfId="12957" xr:uid="{00000000-0005-0000-0000-0000DF340000}"/>
    <cellStyle name="Millares 17 2" xfId="12958" xr:uid="{00000000-0005-0000-0000-0000E0340000}"/>
    <cellStyle name="Millares 17 2 2" xfId="12959" xr:uid="{00000000-0005-0000-0000-0000E1340000}"/>
    <cellStyle name="Millares 17 3" xfId="12960" xr:uid="{00000000-0005-0000-0000-0000E2340000}"/>
    <cellStyle name="Millares 18" xfId="12961" xr:uid="{00000000-0005-0000-0000-0000E3340000}"/>
    <cellStyle name="Millares 18 10" xfId="12962" xr:uid="{00000000-0005-0000-0000-0000E4340000}"/>
    <cellStyle name="Millares 18 10 2" xfId="12963" xr:uid="{00000000-0005-0000-0000-0000E5340000}"/>
    <cellStyle name="Millares 18 10 3" xfId="12964" xr:uid="{00000000-0005-0000-0000-0000E6340000}"/>
    <cellStyle name="Millares 18 10 4" xfId="12965" xr:uid="{00000000-0005-0000-0000-0000E7340000}"/>
    <cellStyle name="Millares 18 10 5" xfId="12966" xr:uid="{00000000-0005-0000-0000-0000E8340000}"/>
    <cellStyle name="Millares 18 11" xfId="12967" xr:uid="{00000000-0005-0000-0000-0000E9340000}"/>
    <cellStyle name="Millares 18 11 2" xfId="12968" xr:uid="{00000000-0005-0000-0000-0000EA340000}"/>
    <cellStyle name="Millares 18 11 3" xfId="12969" xr:uid="{00000000-0005-0000-0000-0000EB340000}"/>
    <cellStyle name="Millares 18 11 4" xfId="12970" xr:uid="{00000000-0005-0000-0000-0000EC340000}"/>
    <cellStyle name="Millares 18 11 5" xfId="12971" xr:uid="{00000000-0005-0000-0000-0000ED340000}"/>
    <cellStyle name="Millares 18 12" xfId="12972" xr:uid="{00000000-0005-0000-0000-0000EE340000}"/>
    <cellStyle name="Millares 18 13" xfId="12973" xr:uid="{00000000-0005-0000-0000-0000EF340000}"/>
    <cellStyle name="Millares 18 14" xfId="12974" xr:uid="{00000000-0005-0000-0000-0000F0340000}"/>
    <cellStyle name="Millares 18 15" xfId="12975" xr:uid="{00000000-0005-0000-0000-0000F1340000}"/>
    <cellStyle name="Millares 18 2" xfId="12976" xr:uid="{00000000-0005-0000-0000-0000F2340000}"/>
    <cellStyle name="Millares 18 3" xfId="12977" xr:uid="{00000000-0005-0000-0000-0000F3340000}"/>
    <cellStyle name="Millares 18 3 2" xfId="12978" xr:uid="{00000000-0005-0000-0000-0000F4340000}"/>
    <cellStyle name="Millares 18 3 3" xfId="12979" xr:uid="{00000000-0005-0000-0000-0000F5340000}"/>
    <cellStyle name="Millares 18 3 4" xfId="12980" xr:uid="{00000000-0005-0000-0000-0000F6340000}"/>
    <cellStyle name="Millares 18 3 5" xfId="12981" xr:uid="{00000000-0005-0000-0000-0000F7340000}"/>
    <cellStyle name="Millares 18 4" xfId="12982" xr:uid="{00000000-0005-0000-0000-0000F8340000}"/>
    <cellStyle name="Millares 18 4 2" xfId="12983" xr:uid="{00000000-0005-0000-0000-0000F9340000}"/>
    <cellStyle name="Millares 18 4 3" xfId="12984" xr:uid="{00000000-0005-0000-0000-0000FA340000}"/>
    <cellStyle name="Millares 18 4 4" xfId="12985" xr:uid="{00000000-0005-0000-0000-0000FB340000}"/>
    <cellStyle name="Millares 18 4 5" xfId="12986" xr:uid="{00000000-0005-0000-0000-0000FC340000}"/>
    <cellStyle name="Millares 18 5" xfId="12987" xr:uid="{00000000-0005-0000-0000-0000FD340000}"/>
    <cellStyle name="Millares 18 5 2" xfId="12988" xr:uid="{00000000-0005-0000-0000-0000FE340000}"/>
    <cellStyle name="Millares 18 5 3" xfId="12989" xr:uid="{00000000-0005-0000-0000-0000FF340000}"/>
    <cellStyle name="Millares 18 5 4" xfId="12990" xr:uid="{00000000-0005-0000-0000-000000350000}"/>
    <cellStyle name="Millares 18 5 5" xfId="12991" xr:uid="{00000000-0005-0000-0000-000001350000}"/>
    <cellStyle name="Millares 18 6" xfId="12992" xr:uid="{00000000-0005-0000-0000-000002350000}"/>
    <cellStyle name="Millares 18 6 2" xfId="12993" xr:uid="{00000000-0005-0000-0000-000003350000}"/>
    <cellStyle name="Millares 18 6 3" xfId="12994" xr:uid="{00000000-0005-0000-0000-000004350000}"/>
    <cellStyle name="Millares 18 6 4" xfId="12995" xr:uid="{00000000-0005-0000-0000-000005350000}"/>
    <cellStyle name="Millares 18 6 5" xfId="12996" xr:uid="{00000000-0005-0000-0000-000006350000}"/>
    <cellStyle name="Millares 18 7" xfId="12997" xr:uid="{00000000-0005-0000-0000-000007350000}"/>
    <cellStyle name="Millares 18 7 2" xfId="12998" xr:uid="{00000000-0005-0000-0000-000008350000}"/>
    <cellStyle name="Millares 18 7 3" xfId="12999" xr:uid="{00000000-0005-0000-0000-000009350000}"/>
    <cellStyle name="Millares 18 7 4" xfId="13000" xr:uid="{00000000-0005-0000-0000-00000A350000}"/>
    <cellStyle name="Millares 18 7 5" xfId="13001" xr:uid="{00000000-0005-0000-0000-00000B350000}"/>
    <cellStyle name="Millares 18 8" xfId="13002" xr:uid="{00000000-0005-0000-0000-00000C350000}"/>
    <cellStyle name="Millares 18 8 2" xfId="13003" xr:uid="{00000000-0005-0000-0000-00000D350000}"/>
    <cellStyle name="Millares 18 8 3" xfId="13004" xr:uid="{00000000-0005-0000-0000-00000E350000}"/>
    <cellStyle name="Millares 18 8 4" xfId="13005" xr:uid="{00000000-0005-0000-0000-00000F350000}"/>
    <cellStyle name="Millares 18 8 5" xfId="13006" xr:uid="{00000000-0005-0000-0000-000010350000}"/>
    <cellStyle name="Millares 18 9" xfId="13007" xr:uid="{00000000-0005-0000-0000-000011350000}"/>
    <cellStyle name="Millares 18 9 2" xfId="13008" xr:uid="{00000000-0005-0000-0000-000012350000}"/>
    <cellStyle name="Millares 18 9 3" xfId="13009" xr:uid="{00000000-0005-0000-0000-000013350000}"/>
    <cellStyle name="Millares 18 9 4" xfId="13010" xr:uid="{00000000-0005-0000-0000-000014350000}"/>
    <cellStyle name="Millares 18 9 5" xfId="13011" xr:uid="{00000000-0005-0000-0000-000015350000}"/>
    <cellStyle name="Millares 19" xfId="13012" xr:uid="{00000000-0005-0000-0000-000016350000}"/>
    <cellStyle name="Millares 19 2" xfId="13013" xr:uid="{00000000-0005-0000-0000-000017350000}"/>
    <cellStyle name="Millares 2" xfId="13014" xr:uid="{00000000-0005-0000-0000-000018350000}"/>
    <cellStyle name="Millares 2 10" xfId="13015" xr:uid="{00000000-0005-0000-0000-000019350000}"/>
    <cellStyle name="Millares 2 10 2" xfId="13016" xr:uid="{00000000-0005-0000-0000-00001A350000}"/>
    <cellStyle name="Millares 2 11" xfId="13017" xr:uid="{00000000-0005-0000-0000-00001B350000}"/>
    <cellStyle name="Millares 2 11 2" xfId="13018" xr:uid="{00000000-0005-0000-0000-00001C350000}"/>
    <cellStyle name="Millares 2 12" xfId="13019" xr:uid="{00000000-0005-0000-0000-00001D350000}"/>
    <cellStyle name="Millares 2 12 2" xfId="13020" xr:uid="{00000000-0005-0000-0000-00001E350000}"/>
    <cellStyle name="Millares 2 13" xfId="13021" xr:uid="{00000000-0005-0000-0000-00001F350000}"/>
    <cellStyle name="Millares 2 13 2" xfId="13022" xr:uid="{00000000-0005-0000-0000-000020350000}"/>
    <cellStyle name="Millares 2 14" xfId="13023" xr:uid="{00000000-0005-0000-0000-000021350000}"/>
    <cellStyle name="Millares 2 14 2" xfId="13024" xr:uid="{00000000-0005-0000-0000-000022350000}"/>
    <cellStyle name="Millares 2 15" xfId="13025" xr:uid="{00000000-0005-0000-0000-000023350000}"/>
    <cellStyle name="Millares 2 15 2" xfId="13026" xr:uid="{00000000-0005-0000-0000-000024350000}"/>
    <cellStyle name="Millares 2 16" xfId="13027" xr:uid="{00000000-0005-0000-0000-000025350000}"/>
    <cellStyle name="Millares 2 16 2" xfId="13028" xr:uid="{00000000-0005-0000-0000-000026350000}"/>
    <cellStyle name="Millares 2 17" xfId="13029" xr:uid="{00000000-0005-0000-0000-000027350000}"/>
    <cellStyle name="Millares 2 17 2" xfId="13030" xr:uid="{00000000-0005-0000-0000-000028350000}"/>
    <cellStyle name="Millares 2 18" xfId="13031" xr:uid="{00000000-0005-0000-0000-000029350000}"/>
    <cellStyle name="Millares 2 18 2" xfId="13032" xr:uid="{00000000-0005-0000-0000-00002A350000}"/>
    <cellStyle name="Millares 2 19" xfId="13033" xr:uid="{00000000-0005-0000-0000-00002B350000}"/>
    <cellStyle name="Millares 2 19 2" xfId="13034" xr:uid="{00000000-0005-0000-0000-00002C350000}"/>
    <cellStyle name="Millares 2 2" xfId="13035" xr:uid="{00000000-0005-0000-0000-00002D350000}"/>
    <cellStyle name="Millares 2 2 10" xfId="13036" xr:uid="{00000000-0005-0000-0000-00002E350000}"/>
    <cellStyle name="Millares 2 2 10 2" xfId="13037" xr:uid="{00000000-0005-0000-0000-00002F350000}"/>
    <cellStyle name="Millares 2 2 11" xfId="13038" xr:uid="{00000000-0005-0000-0000-000030350000}"/>
    <cellStyle name="Millares 2 2 12" xfId="13039" xr:uid="{00000000-0005-0000-0000-000031350000}"/>
    <cellStyle name="Millares 2 2 13" xfId="13040" xr:uid="{00000000-0005-0000-0000-000032350000}"/>
    <cellStyle name="Millares 2 2 14" xfId="13041" xr:uid="{00000000-0005-0000-0000-000033350000}"/>
    <cellStyle name="Millares 2 2 2" xfId="13042" xr:uid="{00000000-0005-0000-0000-000034350000}"/>
    <cellStyle name="Millares 2 2 2 10" xfId="13043" xr:uid="{00000000-0005-0000-0000-000035350000}"/>
    <cellStyle name="Millares 2 2 2 10 2" xfId="13044" xr:uid="{00000000-0005-0000-0000-000036350000}"/>
    <cellStyle name="Millares 2 2 2 2" xfId="13045" xr:uid="{00000000-0005-0000-0000-000037350000}"/>
    <cellStyle name="Millares 2 2 2 2 10" xfId="13046" xr:uid="{00000000-0005-0000-0000-000038350000}"/>
    <cellStyle name="Millares 2 2 2 2 10 2" xfId="13047" xr:uid="{00000000-0005-0000-0000-000039350000}"/>
    <cellStyle name="Millares 2 2 2 2 2" xfId="13048" xr:uid="{00000000-0005-0000-0000-00003A350000}"/>
    <cellStyle name="Millares 2 2 2 2 2 2" xfId="13049" xr:uid="{00000000-0005-0000-0000-00003B350000}"/>
    <cellStyle name="Millares 2 2 2 2 2 2 2" xfId="13050" xr:uid="{00000000-0005-0000-0000-00003C350000}"/>
    <cellStyle name="Millares 2 2 2 2 2 2 3" xfId="13051" xr:uid="{00000000-0005-0000-0000-00003D350000}"/>
    <cellStyle name="Millares 2 2 2 2 2 2 4" xfId="13052" xr:uid="{00000000-0005-0000-0000-00003E350000}"/>
    <cellStyle name="Millares 2 2 2 2 2 2 5" xfId="13053" xr:uid="{00000000-0005-0000-0000-00003F350000}"/>
    <cellStyle name="Millares 2 2 2 2 2 2 6" xfId="13054" xr:uid="{00000000-0005-0000-0000-000040350000}"/>
    <cellStyle name="Millares 2 2 2 2 2 2 6 2" xfId="13055" xr:uid="{00000000-0005-0000-0000-000041350000}"/>
    <cellStyle name="Millares 2 2 2 2 2 2 6 2 2" xfId="13056" xr:uid="{00000000-0005-0000-0000-000042350000}"/>
    <cellStyle name="Millares 2 2 2 2 2 2 6 3" xfId="13057" xr:uid="{00000000-0005-0000-0000-000043350000}"/>
    <cellStyle name="Millares 2 2 2 2 2 2 7" xfId="13058" xr:uid="{00000000-0005-0000-0000-000044350000}"/>
    <cellStyle name="Millares 2 2 2 2 2 2 8" xfId="13059" xr:uid="{00000000-0005-0000-0000-000045350000}"/>
    <cellStyle name="Millares 2 2 2 2 2 2 9" xfId="13060" xr:uid="{00000000-0005-0000-0000-000046350000}"/>
    <cellStyle name="Millares 2 2 2 2 2 2 9 2" xfId="13061" xr:uid="{00000000-0005-0000-0000-000047350000}"/>
    <cellStyle name="Millares 2 2 2 2 2 3" xfId="13062" xr:uid="{00000000-0005-0000-0000-000048350000}"/>
    <cellStyle name="Millares 2 2 2 2 2 4" xfId="13063" xr:uid="{00000000-0005-0000-0000-000049350000}"/>
    <cellStyle name="Millares 2 2 2 2 2 5" xfId="13064" xr:uid="{00000000-0005-0000-0000-00004A350000}"/>
    <cellStyle name="Millares 2 2 2 2 2 6" xfId="13065" xr:uid="{00000000-0005-0000-0000-00004B350000}"/>
    <cellStyle name="Millares 2 2 2 2 2 6 2" xfId="13066" xr:uid="{00000000-0005-0000-0000-00004C350000}"/>
    <cellStyle name="Millares 2 2 2 2 2 6 2 2" xfId="13067" xr:uid="{00000000-0005-0000-0000-00004D350000}"/>
    <cellStyle name="Millares 2 2 2 2 2 6 3" xfId="13068" xr:uid="{00000000-0005-0000-0000-00004E350000}"/>
    <cellStyle name="Millares 2 2 2 2 2 7" xfId="13069" xr:uid="{00000000-0005-0000-0000-00004F350000}"/>
    <cellStyle name="Millares 2 2 2 2 2 8" xfId="13070" xr:uid="{00000000-0005-0000-0000-000050350000}"/>
    <cellStyle name="Millares 2 2 2 2 2 9" xfId="13071" xr:uid="{00000000-0005-0000-0000-000051350000}"/>
    <cellStyle name="Millares 2 2 2 2 2 9 2" xfId="13072" xr:uid="{00000000-0005-0000-0000-000052350000}"/>
    <cellStyle name="Millares 2 2 2 2 3" xfId="13073" xr:uid="{00000000-0005-0000-0000-000053350000}"/>
    <cellStyle name="Millares 2 2 2 2 4" xfId="13074" xr:uid="{00000000-0005-0000-0000-000054350000}"/>
    <cellStyle name="Millares 2 2 2 2 5" xfId="13075" xr:uid="{00000000-0005-0000-0000-000055350000}"/>
    <cellStyle name="Millares 2 2 2 2 6" xfId="13076" xr:uid="{00000000-0005-0000-0000-000056350000}"/>
    <cellStyle name="Millares 2 2 2 2 7" xfId="13077" xr:uid="{00000000-0005-0000-0000-000057350000}"/>
    <cellStyle name="Millares 2 2 2 2 7 2" xfId="13078" xr:uid="{00000000-0005-0000-0000-000058350000}"/>
    <cellStyle name="Millares 2 2 2 2 7 2 2" xfId="13079" xr:uid="{00000000-0005-0000-0000-000059350000}"/>
    <cellStyle name="Millares 2 2 2 2 7 3" xfId="13080" xr:uid="{00000000-0005-0000-0000-00005A350000}"/>
    <cellStyle name="Millares 2 2 2 2 8" xfId="13081" xr:uid="{00000000-0005-0000-0000-00005B350000}"/>
    <cellStyle name="Millares 2 2 2 2 9" xfId="13082" xr:uid="{00000000-0005-0000-0000-00005C350000}"/>
    <cellStyle name="Millares 2 2 2 3" xfId="13083" xr:uid="{00000000-0005-0000-0000-00005D350000}"/>
    <cellStyle name="Millares 2 2 2 3 2" xfId="13084" xr:uid="{00000000-0005-0000-0000-00005E350000}"/>
    <cellStyle name="Millares 2 2 2 4" xfId="13085" xr:uid="{00000000-0005-0000-0000-00005F350000}"/>
    <cellStyle name="Millares 2 2 2 5" xfId="13086" xr:uid="{00000000-0005-0000-0000-000060350000}"/>
    <cellStyle name="Millares 2 2 2 6" xfId="13087" xr:uid="{00000000-0005-0000-0000-000061350000}"/>
    <cellStyle name="Millares 2 2 2 7" xfId="13088" xr:uid="{00000000-0005-0000-0000-000062350000}"/>
    <cellStyle name="Millares 2 2 2 7 2" xfId="13089" xr:uid="{00000000-0005-0000-0000-000063350000}"/>
    <cellStyle name="Millares 2 2 2 7 2 2" xfId="13090" xr:uid="{00000000-0005-0000-0000-000064350000}"/>
    <cellStyle name="Millares 2 2 2 7 3" xfId="13091" xr:uid="{00000000-0005-0000-0000-000065350000}"/>
    <cellStyle name="Millares 2 2 2 8" xfId="13092" xr:uid="{00000000-0005-0000-0000-000066350000}"/>
    <cellStyle name="Millares 2 2 2 9" xfId="13093" xr:uid="{00000000-0005-0000-0000-000067350000}"/>
    <cellStyle name="Millares 2 2 3" xfId="13094" xr:uid="{00000000-0005-0000-0000-000068350000}"/>
    <cellStyle name="Millares 2 2 3 2" xfId="13095" xr:uid="{00000000-0005-0000-0000-000069350000}"/>
    <cellStyle name="Millares 2 2 4" xfId="13096" xr:uid="{00000000-0005-0000-0000-00006A350000}"/>
    <cellStyle name="Millares 2 2 5" xfId="13097" xr:uid="{00000000-0005-0000-0000-00006B350000}"/>
    <cellStyle name="Millares 2 2 6" xfId="13098" xr:uid="{00000000-0005-0000-0000-00006C350000}"/>
    <cellStyle name="Millares 2 2 7" xfId="13099" xr:uid="{00000000-0005-0000-0000-00006D350000}"/>
    <cellStyle name="Millares 2 2 7 2" xfId="13100" xr:uid="{00000000-0005-0000-0000-00006E350000}"/>
    <cellStyle name="Millares 2 2 7 2 2" xfId="13101" xr:uid="{00000000-0005-0000-0000-00006F350000}"/>
    <cellStyle name="Millares 2 2 7 3" xfId="13102" xr:uid="{00000000-0005-0000-0000-000070350000}"/>
    <cellStyle name="Millares 2 2 8" xfId="13103" xr:uid="{00000000-0005-0000-0000-000071350000}"/>
    <cellStyle name="Millares 2 2 9" xfId="13104" xr:uid="{00000000-0005-0000-0000-000072350000}"/>
    <cellStyle name="Millares 2 2_Codificación Salfa - JRL" xfId="13105" xr:uid="{00000000-0005-0000-0000-000073350000}"/>
    <cellStyle name="Millares 2 20" xfId="13106" xr:uid="{00000000-0005-0000-0000-000074350000}"/>
    <cellStyle name="Millares 2 20 2" xfId="13107" xr:uid="{00000000-0005-0000-0000-000075350000}"/>
    <cellStyle name="Millares 2 21" xfId="13108" xr:uid="{00000000-0005-0000-0000-000076350000}"/>
    <cellStyle name="Millares 2 21 2" xfId="13109" xr:uid="{00000000-0005-0000-0000-000077350000}"/>
    <cellStyle name="Millares 2 22" xfId="13110" xr:uid="{00000000-0005-0000-0000-000078350000}"/>
    <cellStyle name="Millares 2 22 2" xfId="13111" xr:uid="{00000000-0005-0000-0000-000079350000}"/>
    <cellStyle name="Millares 2 23" xfId="13112" xr:uid="{00000000-0005-0000-0000-00007A350000}"/>
    <cellStyle name="Millares 2 23 2" xfId="13113" xr:uid="{00000000-0005-0000-0000-00007B350000}"/>
    <cellStyle name="Millares 2 23 5" xfId="47287" xr:uid="{00000000-0005-0000-0000-00007C350000}"/>
    <cellStyle name="Millares 2 24" xfId="13114" xr:uid="{00000000-0005-0000-0000-00007D350000}"/>
    <cellStyle name="Millares 2 24 2" xfId="13115" xr:uid="{00000000-0005-0000-0000-00007E350000}"/>
    <cellStyle name="Millares 2 25" xfId="13116" xr:uid="{00000000-0005-0000-0000-00007F350000}"/>
    <cellStyle name="Millares 2 25 2" xfId="13117" xr:uid="{00000000-0005-0000-0000-000080350000}"/>
    <cellStyle name="Millares 2 26" xfId="13118" xr:uid="{00000000-0005-0000-0000-000081350000}"/>
    <cellStyle name="Millares 2 26 2" xfId="13119" xr:uid="{00000000-0005-0000-0000-000082350000}"/>
    <cellStyle name="Millares 2 27" xfId="13120" xr:uid="{00000000-0005-0000-0000-000083350000}"/>
    <cellStyle name="Millares 2 27 2" xfId="13121" xr:uid="{00000000-0005-0000-0000-000084350000}"/>
    <cellStyle name="Millares 2 28" xfId="13122" xr:uid="{00000000-0005-0000-0000-000085350000}"/>
    <cellStyle name="Millares 2 28 2" xfId="13123" xr:uid="{00000000-0005-0000-0000-000086350000}"/>
    <cellStyle name="Millares 2 29" xfId="13124" xr:uid="{00000000-0005-0000-0000-000087350000}"/>
    <cellStyle name="Millares 2 29 2" xfId="13125" xr:uid="{00000000-0005-0000-0000-000088350000}"/>
    <cellStyle name="Millares 2 3" xfId="13126" xr:uid="{00000000-0005-0000-0000-000089350000}"/>
    <cellStyle name="Millares 2 3 2" xfId="13127" xr:uid="{00000000-0005-0000-0000-00008A350000}"/>
    <cellStyle name="Millares 2 3 2 2" xfId="13128" xr:uid="{00000000-0005-0000-0000-00008B350000}"/>
    <cellStyle name="Millares 2 3 3" xfId="13129" xr:uid="{00000000-0005-0000-0000-00008C350000}"/>
    <cellStyle name="Millares 2 30" xfId="13130" xr:uid="{00000000-0005-0000-0000-00008D350000}"/>
    <cellStyle name="Millares 2 30 2" xfId="13131" xr:uid="{00000000-0005-0000-0000-00008E350000}"/>
    <cellStyle name="Millares 2 31" xfId="13132" xr:uid="{00000000-0005-0000-0000-00008F350000}"/>
    <cellStyle name="Millares 2 31 2" xfId="13133" xr:uid="{00000000-0005-0000-0000-000090350000}"/>
    <cellStyle name="Millares 2 32" xfId="13134" xr:uid="{00000000-0005-0000-0000-000091350000}"/>
    <cellStyle name="Millares 2 32 2" xfId="13135" xr:uid="{00000000-0005-0000-0000-000092350000}"/>
    <cellStyle name="Millares 2 32 3" xfId="13136" xr:uid="{00000000-0005-0000-0000-000093350000}"/>
    <cellStyle name="Millares 2 32 4" xfId="13137" xr:uid="{00000000-0005-0000-0000-000094350000}"/>
    <cellStyle name="Millares 2 33" xfId="13138" xr:uid="{00000000-0005-0000-0000-000095350000}"/>
    <cellStyle name="Millares 2 33 2" xfId="13139" xr:uid="{00000000-0005-0000-0000-000096350000}"/>
    <cellStyle name="Millares 2 34" xfId="13140" xr:uid="{00000000-0005-0000-0000-000097350000}"/>
    <cellStyle name="Millares 2 34 2" xfId="13141" xr:uid="{00000000-0005-0000-0000-000098350000}"/>
    <cellStyle name="Millares 2 35" xfId="13142" xr:uid="{00000000-0005-0000-0000-000099350000}"/>
    <cellStyle name="Millares 2 35 2" xfId="13143" xr:uid="{00000000-0005-0000-0000-00009A350000}"/>
    <cellStyle name="Millares 2 36" xfId="13144" xr:uid="{00000000-0005-0000-0000-00009B350000}"/>
    <cellStyle name="Millares 2 36 2" xfId="13145" xr:uid="{00000000-0005-0000-0000-00009C350000}"/>
    <cellStyle name="Millares 2 37" xfId="13146" xr:uid="{00000000-0005-0000-0000-00009D350000}"/>
    <cellStyle name="Millares 2 37 2" xfId="13147" xr:uid="{00000000-0005-0000-0000-00009E350000}"/>
    <cellStyle name="Millares 2 38" xfId="13148" xr:uid="{00000000-0005-0000-0000-00009F350000}"/>
    <cellStyle name="Millares 2 38 2" xfId="13149" xr:uid="{00000000-0005-0000-0000-0000A0350000}"/>
    <cellStyle name="Millares 2 39" xfId="13150" xr:uid="{00000000-0005-0000-0000-0000A1350000}"/>
    <cellStyle name="Millares 2 39 2" xfId="13151" xr:uid="{00000000-0005-0000-0000-0000A2350000}"/>
    <cellStyle name="Millares 2 4" xfId="13152" xr:uid="{00000000-0005-0000-0000-0000A3350000}"/>
    <cellStyle name="Millares 2 4 2" xfId="13153" xr:uid="{00000000-0005-0000-0000-0000A4350000}"/>
    <cellStyle name="Millares 2 4_C-79 Edif. trans. Ocegtel" xfId="13154" xr:uid="{00000000-0005-0000-0000-0000A5350000}"/>
    <cellStyle name="Millares 2 40" xfId="13155" xr:uid="{00000000-0005-0000-0000-0000A6350000}"/>
    <cellStyle name="Millares 2 40 2" xfId="13156" xr:uid="{00000000-0005-0000-0000-0000A7350000}"/>
    <cellStyle name="Millares 2 41" xfId="13157" xr:uid="{00000000-0005-0000-0000-0000A8350000}"/>
    <cellStyle name="Millares 2 41 2" xfId="13158" xr:uid="{00000000-0005-0000-0000-0000A9350000}"/>
    <cellStyle name="Millares 2 42" xfId="13159" xr:uid="{00000000-0005-0000-0000-0000AA350000}"/>
    <cellStyle name="Millares 2 42 2" xfId="13160" xr:uid="{00000000-0005-0000-0000-0000AB350000}"/>
    <cellStyle name="Millares 2 42 3" xfId="13161" xr:uid="{00000000-0005-0000-0000-0000AC350000}"/>
    <cellStyle name="Millares 2 43" xfId="13162" xr:uid="{00000000-0005-0000-0000-0000AD350000}"/>
    <cellStyle name="Millares 2 43 2" xfId="13163" xr:uid="{00000000-0005-0000-0000-0000AE350000}"/>
    <cellStyle name="Millares 2 44" xfId="13164" xr:uid="{00000000-0005-0000-0000-0000AF350000}"/>
    <cellStyle name="Millares 2 45" xfId="13165" xr:uid="{00000000-0005-0000-0000-0000B0350000}"/>
    <cellStyle name="Millares 2 46" xfId="13166" xr:uid="{00000000-0005-0000-0000-0000B1350000}"/>
    <cellStyle name="Millares 2 47" xfId="13167" xr:uid="{00000000-0005-0000-0000-0000B2350000}"/>
    <cellStyle name="Millares 2 48" xfId="45646" xr:uid="{00000000-0005-0000-0000-0000B3350000}"/>
    <cellStyle name="Millares 2 5" xfId="13168" xr:uid="{00000000-0005-0000-0000-0000B4350000}"/>
    <cellStyle name="Millares 2 5 2" xfId="13169" xr:uid="{00000000-0005-0000-0000-0000B5350000}"/>
    <cellStyle name="Millares 2 56" xfId="13170" xr:uid="{00000000-0005-0000-0000-0000B6350000}"/>
    <cellStyle name="Millares 2 59" xfId="13171" xr:uid="{00000000-0005-0000-0000-0000B7350000}"/>
    <cellStyle name="Millares 2 6" xfId="13172" xr:uid="{00000000-0005-0000-0000-0000B8350000}"/>
    <cellStyle name="Millares 2 6 2" xfId="13173" xr:uid="{00000000-0005-0000-0000-0000B9350000}"/>
    <cellStyle name="Millares 2 61" xfId="13174" xr:uid="{00000000-0005-0000-0000-0000BA350000}"/>
    <cellStyle name="Millares 2 69" xfId="13175" xr:uid="{00000000-0005-0000-0000-0000BB350000}"/>
    <cellStyle name="Millares 2 7" xfId="13176" xr:uid="{00000000-0005-0000-0000-0000BC350000}"/>
    <cellStyle name="Millares 2 7 2" xfId="13177" xr:uid="{00000000-0005-0000-0000-0000BD350000}"/>
    <cellStyle name="Millares 2 7 2 2" xfId="13178" xr:uid="{00000000-0005-0000-0000-0000BE350000}"/>
    <cellStyle name="Millares 2 7 3" xfId="13179" xr:uid="{00000000-0005-0000-0000-0000BF350000}"/>
    <cellStyle name="Millares 2 73" xfId="13180" xr:uid="{00000000-0005-0000-0000-0000C0350000}"/>
    <cellStyle name="Millares 2 8" xfId="13181" xr:uid="{00000000-0005-0000-0000-0000C1350000}"/>
    <cellStyle name="Millares 2 8 2" xfId="13182" xr:uid="{00000000-0005-0000-0000-0000C2350000}"/>
    <cellStyle name="Millares 2 9" xfId="13183" xr:uid="{00000000-0005-0000-0000-0000C3350000}"/>
    <cellStyle name="Millares 2 9 2" xfId="13184" xr:uid="{00000000-0005-0000-0000-0000C4350000}"/>
    <cellStyle name="Millares 2_3S -It 2" xfId="13185" xr:uid="{00000000-0005-0000-0000-0000C5350000}"/>
    <cellStyle name="Millares 20" xfId="13186" xr:uid="{00000000-0005-0000-0000-0000C6350000}"/>
    <cellStyle name="Millares 20 2" xfId="13187" xr:uid="{00000000-0005-0000-0000-0000C7350000}"/>
    <cellStyle name="Millares 21" xfId="13188" xr:uid="{00000000-0005-0000-0000-0000C8350000}"/>
    <cellStyle name="Millares 21 2" xfId="13189" xr:uid="{00000000-0005-0000-0000-0000C9350000}"/>
    <cellStyle name="Millares 22" xfId="13190" xr:uid="{00000000-0005-0000-0000-0000CA350000}"/>
    <cellStyle name="Millares 22 10" xfId="13191" xr:uid="{00000000-0005-0000-0000-0000CB350000}"/>
    <cellStyle name="Millares 22 10 2" xfId="13192" xr:uid="{00000000-0005-0000-0000-0000CC350000}"/>
    <cellStyle name="Millares 22 10 3" xfId="13193" xr:uid="{00000000-0005-0000-0000-0000CD350000}"/>
    <cellStyle name="Millares 22 10 4" xfId="13194" xr:uid="{00000000-0005-0000-0000-0000CE350000}"/>
    <cellStyle name="Millares 22 10 5" xfId="13195" xr:uid="{00000000-0005-0000-0000-0000CF350000}"/>
    <cellStyle name="Millares 22 11" xfId="13196" xr:uid="{00000000-0005-0000-0000-0000D0350000}"/>
    <cellStyle name="Millares 22 12" xfId="13197" xr:uid="{00000000-0005-0000-0000-0000D1350000}"/>
    <cellStyle name="Millares 22 13" xfId="13198" xr:uid="{00000000-0005-0000-0000-0000D2350000}"/>
    <cellStyle name="Millares 22 14" xfId="13199" xr:uid="{00000000-0005-0000-0000-0000D3350000}"/>
    <cellStyle name="Millares 22 2" xfId="13200" xr:uid="{00000000-0005-0000-0000-0000D4350000}"/>
    <cellStyle name="Millares 22 2 2" xfId="13201" xr:uid="{00000000-0005-0000-0000-0000D5350000}"/>
    <cellStyle name="Millares 22 2 3" xfId="13202" xr:uid="{00000000-0005-0000-0000-0000D6350000}"/>
    <cellStyle name="Millares 22 2 4" xfId="13203" xr:uid="{00000000-0005-0000-0000-0000D7350000}"/>
    <cellStyle name="Millares 22 2 5" xfId="13204" xr:uid="{00000000-0005-0000-0000-0000D8350000}"/>
    <cellStyle name="Millares 22 3" xfId="13205" xr:uid="{00000000-0005-0000-0000-0000D9350000}"/>
    <cellStyle name="Millares 22 3 2" xfId="13206" xr:uid="{00000000-0005-0000-0000-0000DA350000}"/>
    <cellStyle name="Millares 22 3 3" xfId="13207" xr:uid="{00000000-0005-0000-0000-0000DB350000}"/>
    <cellStyle name="Millares 22 3 4" xfId="13208" xr:uid="{00000000-0005-0000-0000-0000DC350000}"/>
    <cellStyle name="Millares 22 3 5" xfId="13209" xr:uid="{00000000-0005-0000-0000-0000DD350000}"/>
    <cellStyle name="Millares 22 4" xfId="13210" xr:uid="{00000000-0005-0000-0000-0000DE350000}"/>
    <cellStyle name="Millares 22 4 2" xfId="13211" xr:uid="{00000000-0005-0000-0000-0000DF350000}"/>
    <cellStyle name="Millares 22 4 3" xfId="13212" xr:uid="{00000000-0005-0000-0000-0000E0350000}"/>
    <cellStyle name="Millares 22 4 4" xfId="13213" xr:uid="{00000000-0005-0000-0000-0000E1350000}"/>
    <cellStyle name="Millares 22 4 5" xfId="13214" xr:uid="{00000000-0005-0000-0000-0000E2350000}"/>
    <cellStyle name="Millares 22 5" xfId="13215" xr:uid="{00000000-0005-0000-0000-0000E3350000}"/>
    <cellStyle name="Millares 22 5 2" xfId="13216" xr:uid="{00000000-0005-0000-0000-0000E4350000}"/>
    <cellStyle name="Millares 22 5 3" xfId="13217" xr:uid="{00000000-0005-0000-0000-0000E5350000}"/>
    <cellStyle name="Millares 22 5 4" xfId="13218" xr:uid="{00000000-0005-0000-0000-0000E6350000}"/>
    <cellStyle name="Millares 22 5 5" xfId="13219" xr:uid="{00000000-0005-0000-0000-0000E7350000}"/>
    <cellStyle name="Millares 22 6" xfId="13220" xr:uid="{00000000-0005-0000-0000-0000E8350000}"/>
    <cellStyle name="Millares 22 6 2" xfId="13221" xr:uid="{00000000-0005-0000-0000-0000E9350000}"/>
    <cellStyle name="Millares 22 6 3" xfId="13222" xr:uid="{00000000-0005-0000-0000-0000EA350000}"/>
    <cellStyle name="Millares 22 6 4" xfId="13223" xr:uid="{00000000-0005-0000-0000-0000EB350000}"/>
    <cellStyle name="Millares 22 6 5" xfId="13224" xr:uid="{00000000-0005-0000-0000-0000EC350000}"/>
    <cellStyle name="Millares 22 7" xfId="13225" xr:uid="{00000000-0005-0000-0000-0000ED350000}"/>
    <cellStyle name="Millares 22 7 2" xfId="13226" xr:uid="{00000000-0005-0000-0000-0000EE350000}"/>
    <cellStyle name="Millares 22 7 3" xfId="13227" xr:uid="{00000000-0005-0000-0000-0000EF350000}"/>
    <cellStyle name="Millares 22 7 4" xfId="13228" xr:uid="{00000000-0005-0000-0000-0000F0350000}"/>
    <cellStyle name="Millares 22 7 5" xfId="13229" xr:uid="{00000000-0005-0000-0000-0000F1350000}"/>
    <cellStyle name="Millares 22 8" xfId="13230" xr:uid="{00000000-0005-0000-0000-0000F2350000}"/>
    <cellStyle name="Millares 22 8 2" xfId="13231" xr:uid="{00000000-0005-0000-0000-0000F3350000}"/>
    <cellStyle name="Millares 22 8 3" xfId="13232" xr:uid="{00000000-0005-0000-0000-0000F4350000}"/>
    <cellStyle name="Millares 22 8 4" xfId="13233" xr:uid="{00000000-0005-0000-0000-0000F5350000}"/>
    <cellStyle name="Millares 22 8 5" xfId="13234" xr:uid="{00000000-0005-0000-0000-0000F6350000}"/>
    <cellStyle name="Millares 22 9" xfId="13235" xr:uid="{00000000-0005-0000-0000-0000F7350000}"/>
    <cellStyle name="Millares 22 9 2" xfId="13236" xr:uid="{00000000-0005-0000-0000-0000F8350000}"/>
    <cellStyle name="Millares 22 9 3" xfId="13237" xr:uid="{00000000-0005-0000-0000-0000F9350000}"/>
    <cellStyle name="Millares 22 9 4" xfId="13238" xr:uid="{00000000-0005-0000-0000-0000FA350000}"/>
    <cellStyle name="Millares 22 9 5" xfId="13239" xr:uid="{00000000-0005-0000-0000-0000FB350000}"/>
    <cellStyle name="Millares 23" xfId="13240" xr:uid="{00000000-0005-0000-0000-0000FC350000}"/>
    <cellStyle name="Millares 23 2" xfId="13241" xr:uid="{00000000-0005-0000-0000-0000FD350000}"/>
    <cellStyle name="Millares 23 3" xfId="13242" xr:uid="{00000000-0005-0000-0000-0000FE350000}"/>
    <cellStyle name="Millares 23 4" xfId="13243" xr:uid="{00000000-0005-0000-0000-0000FF350000}"/>
    <cellStyle name="Millares 23 5" xfId="13244" xr:uid="{00000000-0005-0000-0000-000000360000}"/>
    <cellStyle name="Millares 24" xfId="13245" xr:uid="{00000000-0005-0000-0000-000001360000}"/>
    <cellStyle name="Millares 24 2" xfId="13246" xr:uid="{00000000-0005-0000-0000-000002360000}"/>
    <cellStyle name="Millares 24 3" xfId="13247" xr:uid="{00000000-0005-0000-0000-000003360000}"/>
    <cellStyle name="Millares 24 4" xfId="13248" xr:uid="{00000000-0005-0000-0000-000004360000}"/>
    <cellStyle name="Millares 24 5" xfId="13249" xr:uid="{00000000-0005-0000-0000-000005360000}"/>
    <cellStyle name="Millares 25" xfId="13250" xr:uid="{00000000-0005-0000-0000-000006360000}"/>
    <cellStyle name="Millares 25 2" xfId="13251" xr:uid="{00000000-0005-0000-0000-000007360000}"/>
    <cellStyle name="Millares 26" xfId="13252" xr:uid="{00000000-0005-0000-0000-000008360000}"/>
    <cellStyle name="Millares 26 2" xfId="13253" xr:uid="{00000000-0005-0000-0000-000009360000}"/>
    <cellStyle name="Millares 27" xfId="13254" xr:uid="{00000000-0005-0000-0000-00000A360000}"/>
    <cellStyle name="Millares 27 2" xfId="13255" xr:uid="{00000000-0005-0000-0000-00000B360000}"/>
    <cellStyle name="Millares 28" xfId="13256" xr:uid="{00000000-0005-0000-0000-00000C360000}"/>
    <cellStyle name="Millares 28 2" xfId="13257" xr:uid="{00000000-0005-0000-0000-00000D360000}"/>
    <cellStyle name="Millares 29" xfId="13258" xr:uid="{00000000-0005-0000-0000-00000E360000}"/>
    <cellStyle name="Millares 29 2" xfId="13259" xr:uid="{00000000-0005-0000-0000-00000F360000}"/>
    <cellStyle name="Millares 3" xfId="13260" xr:uid="{00000000-0005-0000-0000-000010360000}"/>
    <cellStyle name="Millares 3 10" xfId="13261" xr:uid="{00000000-0005-0000-0000-000011360000}"/>
    <cellStyle name="Millares 3 11" xfId="13262" xr:uid="{00000000-0005-0000-0000-000012360000}"/>
    <cellStyle name="Millares 3 12" xfId="13263" xr:uid="{00000000-0005-0000-0000-000013360000}"/>
    <cellStyle name="Millares 3 13" xfId="13264" xr:uid="{00000000-0005-0000-0000-000014360000}"/>
    <cellStyle name="Millares 3 14" xfId="13265" xr:uid="{00000000-0005-0000-0000-000015360000}"/>
    <cellStyle name="Millares 3 15" xfId="13266" xr:uid="{00000000-0005-0000-0000-000016360000}"/>
    <cellStyle name="Millares 3 16" xfId="13267" xr:uid="{00000000-0005-0000-0000-000017360000}"/>
    <cellStyle name="Millares 3 17" xfId="13268" xr:uid="{00000000-0005-0000-0000-000018360000}"/>
    <cellStyle name="Millares 3 2" xfId="13269" xr:uid="{00000000-0005-0000-0000-000019360000}"/>
    <cellStyle name="Millares 3 2 10" xfId="13270" xr:uid="{00000000-0005-0000-0000-00001A360000}"/>
    <cellStyle name="Millares 3 2 11" xfId="13271" xr:uid="{00000000-0005-0000-0000-00001B360000}"/>
    <cellStyle name="Millares 3 2 12" xfId="13272" xr:uid="{00000000-0005-0000-0000-00001C360000}"/>
    <cellStyle name="Millares 3 2 13" xfId="13273" xr:uid="{00000000-0005-0000-0000-00001D360000}"/>
    <cellStyle name="Millares 3 2 14" xfId="13274" xr:uid="{00000000-0005-0000-0000-00001E360000}"/>
    <cellStyle name="Millares 3 2 15" xfId="13275" xr:uid="{00000000-0005-0000-0000-00001F360000}"/>
    <cellStyle name="Millares 3 2 2" xfId="13276" xr:uid="{00000000-0005-0000-0000-000020360000}"/>
    <cellStyle name="Millares 3 2 2 2" xfId="13277" xr:uid="{00000000-0005-0000-0000-000021360000}"/>
    <cellStyle name="Millares 3 2 3" xfId="13278" xr:uid="{00000000-0005-0000-0000-000022360000}"/>
    <cellStyle name="Millares 3 2 4" xfId="13279" xr:uid="{00000000-0005-0000-0000-000023360000}"/>
    <cellStyle name="Millares 3 2 5" xfId="13280" xr:uid="{00000000-0005-0000-0000-000024360000}"/>
    <cellStyle name="Millares 3 2 6" xfId="13281" xr:uid="{00000000-0005-0000-0000-000025360000}"/>
    <cellStyle name="Millares 3 2 7" xfId="13282" xr:uid="{00000000-0005-0000-0000-000026360000}"/>
    <cellStyle name="Millares 3 2 8" xfId="13283" xr:uid="{00000000-0005-0000-0000-000027360000}"/>
    <cellStyle name="Millares 3 2 9" xfId="13284" xr:uid="{00000000-0005-0000-0000-000028360000}"/>
    <cellStyle name="Millares 3 3" xfId="13285" xr:uid="{00000000-0005-0000-0000-000029360000}"/>
    <cellStyle name="Millares 3 3 2" xfId="13286" xr:uid="{00000000-0005-0000-0000-00002A360000}"/>
    <cellStyle name="Millares 3 3 2 2" xfId="13287" xr:uid="{00000000-0005-0000-0000-00002B360000}"/>
    <cellStyle name="Millares 3 3 2 2 2" xfId="13288" xr:uid="{00000000-0005-0000-0000-00002C360000}"/>
    <cellStyle name="Millares 3 3 2 3" xfId="13289" xr:uid="{00000000-0005-0000-0000-00002D360000}"/>
    <cellStyle name="Millares 3 3 3" xfId="13290" xr:uid="{00000000-0005-0000-0000-00002E360000}"/>
    <cellStyle name="Millares 3 3 3 2" xfId="13291" xr:uid="{00000000-0005-0000-0000-00002F360000}"/>
    <cellStyle name="Millares 3 3 4" xfId="13292" xr:uid="{00000000-0005-0000-0000-000030360000}"/>
    <cellStyle name="Millares 3 4" xfId="13293" xr:uid="{00000000-0005-0000-0000-000031360000}"/>
    <cellStyle name="Millares 3 4 2" xfId="13294" xr:uid="{00000000-0005-0000-0000-000032360000}"/>
    <cellStyle name="Millares 3 5" xfId="13295" xr:uid="{00000000-0005-0000-0000-000033360000}"/>
    <cellStyle name="Millares 3 5 2" xfId="13296" xr:uid="{00000000-0005-0000-0000-000034360000}"/>
    <cellStyle name="Millares 3 6" xfId="13297" xr:uid="{00000000-0005-0000-0000-000035360000}"/>
    <cellStyle name="Millares 3 6 2" xfId="13298" xr:uid="{00000000-0005-0000-0000-000036360000}"/>
    <cellStyle name="Millares 3 7" xfId="13299" xr:uid="{00000000-0005-0000-0000-000037360000}"/>
    <cellStyle name="Millares 3 8" xfId="13300" xr:uid="{00000000-0005-0000-0000-000038360000}"/>
    <cellStyle name="Millares 3 9" xfId="13301" xr:uid="{00000000-0005-0000-0000-000039360000}"/>
    <cellStyle name="Millares 3_g.Trisem" xfId="13302" xr:uid="{00000000-0005-0000-0000-00003A360000}"/>
    <cellStyle name="Millares 30" xfId="13303" xr:uid="{00000000-0005-0000-0000-00003B360000}"/>
    <cellStyle name="Millares 30 2" xfId="13304" xr:uid="{00000000-0005-0000-0000-00003C360000}"/>
    <cellStyle name="Millares 31" xfId="13305" xr:uid="{00000000-0005-0000-0000-00003D360000}"/>
    <cellStyle name="Millares 31 2" xfId="13306" xr:uid="{00000000-0005-0000-0000-00003E360000}"/>
    <cellStyle name="Millares 32" xfId="13307" xr:uid="{00000000-0005-0000-0000-00003F360000}"/>
    <cellStyle name="Millares 32 2" xfId="13308" xr:uid="{00000000-0005-0000-0000-000040360000}"/>
    <cellStyle name="Millares 33" xfId="13309" xr:uid="{00000000-0005-0000-0000-000041360000}"/>
    <cellStyle name="Millares 33 2" xfId="13310" xr:uid="{00000000-0005-0000-0000-000042360000}"/>
    <cellStyle name="Millares 34" xfId="13311" xr:uid="{00000000-0005-0000-0000-000043360000}"/>
    <cellStyle name="Millares 34 2" xfId="13312" xr:uid="{00000000-0005-0000-0000-000044360000}"/>
    <cellStyle name="Millares 35" xfId="13313" xr:uid="{00000000-0005-0000-0000-000045360000}"/>
    <cellStyle name="Millares 35 2" xfId="13314" xr:uid="{00000000-0005-0000-0000-000046360000}"/>
    <cellStyle name="Millares 36" xfId="13315" xr:uid="{00000000-0005-0000-0000-000047360000}"/>
    <cellStyle name="Millares 36 2" xfId="13316" xr:uid="{00000000-0005-0000-0000-000048360000}"/>
    <cellStyle name="Millares 37" xfId="13317" xr:uid="{00000000-0005-0000-0000-000049360000}"/>
    <cellStyle name="Millares 37 2" xfId="13318" xr:uid="{00000000-0005-0000-0000-00004A360000}"/>
    <cellStyle name="Millares 38" xfId="13319" xr:uid="{00000000-0005-0000-0000-00004B360000}"/>
    <cellStyle name="Millares 38 2" xfId="13320" xr:uid="{00000000-0005-0000-0000-00004C360000}"/>
    <cellStyle name="Millares 39" xfId="13321" xr:uid="{00000000-0005-0000-0000-00004D360000}"/>
    <cellStyle name="Millares 39 2" xfId="13322" xr:uid="{00000000-0005-0000-0000-00004E360000}"/>
    <cellStyle name="Millares 4" xfId="13323" xr:uid="{00000000-0005-0000-0000-00004F360000}"/>
    <cellStyle name="Millares 4 2" xfId="13324" xr:uid="{00000000-0005-0000-0000-000050360000}"/>
    <cellStyle name="Millares 4 2 10" xfId="13325" xr:uid="{00000000-0005-0000-0000-000051360000}"/>
    <cellStyle name="Millares 4 2 11" xfId="13326" xr:uid="{00000000-0005-0000-0000-000052360000}"/>
    <cellStyle name="Millares 4 2 12" xfId="13327" xr:uid="{00000000-0005-0000-0000-000053360000}"/>
    <cellStyle name="Millares 4 2 13" xfId="13328" xr:uid="{00000000-0005-0000-0000-000054360000}"/>
    <cellStyle name="Millares 4 2 14" xfId="13329" xr:uid="{00000000-0005-0000-0000-000055360000}"/>
    <cellStyle name="Millares 4 2 15" xfId="13330" xr:uid="{00000000-0005-0000-0000-000056360000}"/>
    <cellStyle name="Millares 4 2 16" xfId="13331" xr:uid="{00000000-0005-0000-0000-000057360000}"/>
    <cellStyle name="Millares 4 2 17" xfId="13332" xr:uid="{00000000-0005-0000-0000-000058360000}"/>
    <cellStyle name="Millares 4 2 18" xfId="13333" xr:uid="{00000000-0005-0000-0000-000059360000}"/>
    <cellStyle name="Millares 4 2 19" xfId="13334" xr:uid="{00000000-0005-0000-0000-00005A360000}"/>
    <cellStyle name="Millares 4 2 2" xfId="13335" xr:uid="{00000000-0005-0000-0000-00005B360000}"/>
    <cellStyle name="Millares 4 2 2 10" xfId="13336" xr:uid="{00000000-0005-0000-0000-00005C360000}"/>
    <cellStyle name="Millares 4 2 2 11" xfId="13337" xr:uid="{00000000-0005-0000-0000-00005D360000}"/>
    <cellStyle name="Millares 4 2 2 12" xfId="13338" xr:uid="{00000000-0005-0000-0000-00005E360000}"/>
    <cellStyle name="Millares 4 2 2 13" xfId="13339" xr:uid="{00000000-0005-0000-0000-00005F360000}"/>
    <cellStyle name="Millares 4 2 2 14" xfId="13340" xr:uid="{00000000-0005-0000-0000-000060360000}"/>
    <cellStyle name="Millares 4 2 2 15" xfId="13341" xr:uid="{00000000-0005-0000-0000-000061360000}"/>
    <cellStyle name="Millares 4 2 2 16" xfId="13342" xr:uid="{00000000-0005-0000-0000-000062360000}"/>
    <cellStyle name="Millares 4 2 2 17" xfId="13343" xr:uid="{00000000-0005-0000-0000-000063360000}"/>
    <cellStyle name="Millares 4 2 2 2" xfId="13344" xr:uid="{00000000-0005-0000-0000-000064360000}"/>
    <cellStyle name="Millares 4 2 2 2 2" xfId="13345" xr:uid="{00000000-0005-0000-0000-000065360000}"/>
    <cellStyle name="Millares 4 2 2 2 2 10" xfId="13346" xr:uid="{00000000-0005-0000-0000-000066360000}"/>
    <cellStyle name="Millares 4 2 2 2 2 10 2" xfId="13347" xr:uid="{00000000-0005-0000-0000-000067360000}"/>
    <cellStyle name="Millares 4 2 2 2 2 10 3" xfId="13348" xr:uid="{00000000-0005-0000-0000-000068360000}"/>
    <cellStyle name="Millares 4 2 2 2 2 10 4" xfId="13349" xr:uid="{00000000-0005-0000-0000-000069360000}"/>
    <cellStyle name="Millares 4 2 2 2 2 10 5" xfId="13350" xr:uid="{00000000-0005-0000-0000-00006A360000}"/>
    <cellStyle name="Millares 4 2 2 2 2 11" xfId="13351" xr:uid="{00000000-0005-0000-0000-00006B360000}"/>
    <cellStyle name="Millares 4 2 2 2 2 12" xfId="13352" xr:uid="{00000000-0005-0000-0000-00006C360000}"/>
    <cellStyle name="Millares 4 2 2 2 2 13" xfId="13353" xr:uid="{00000000-0005-0000-0000-00006D360000}"/>
    <cellStyle name="Millares 4 2 2 2 2 14" xfId="13354" xr:uid="{00000000-0005-0000-0000-00006E360000}"/>
    <cellStyle name="Millares 4 2 2 2 2 2" xfId="13355" xr:uid="{00000000-0005-0000-0000-00006F360000}"/>
    <cellStyle name="Millares 4 2 2 2 2 2 2" xfId="13356" xr:uid="{00000000-0005-0000-0000-000070360000}"/>
    <cellStyle name="Millares 4 2 2 2 2 2 3" xfId="13357" xr:uid="{00000000-0005-0000-0000-000071360000}"/>
    <cellStyle name="Millares 4 2 2 2 2 2 4" xfId="13358" xr:uid="{00000000-0005-0000-0000-000072360000}"/>
    <cellStyle name="Millares 4 2 2 2 2 2 5" xfId="13359" xr:uid="{00000000-0005-0000-0000-000073360000}"/>
    <cellStyle name="Millares 4 2 2 2 2 3" xfId="13360" xr:uid="{00000000-0005-0000-0000-000074360000}"/>
    <cellStyle name="Millares 4 2 2 2 2 3 2" xfId="13361" xr:uid="{00000000-0005-0000-0000-000075360000}"/>
    <cellStyle name="Millares 4 2 2 2 2 3 3" xfId="13362" xr:uid="{00000000-0005-0000-0000-000076360000}"/>
    <cellStyle name="Millares 4 2 2 2 2 3 4" xfId="13363" xr:uid="{00000000-0005-0000-0000-000077360000}"/>
    <cellStyle name="Millares 4 2 2 2 2 3 5" xfId="13364" xr:uid="{00000000-0005-0000-0000-000078360000}"/>
    <cellStyle name="Millares 4 2 2 2 2 4" xfId="13365" xr:uid="{00000000-0005-0000-0000-000079360000}"/>
    <cellStyle name="Millares 4 2 2 2 2 4 2" xfId="13366" xr:uid="{00000000-0005-0000-0000-00007A360000}"/>
    <cellStyle name="Millares 4 2 2 2 2 4 3" xfId="13367" xr:uid="{00000000-0005-0000-0000-00007B360000}"/>
    <cellStyle name="Millares 4 2 2 2 2 4 4" xfId="13368" xr:uid="{00000000-0005-0000-0000-00007C360000}"/>
    <cellStyle name="Millares 4 2 2 2 2 4 5" xfId="13369" xr:uid="{00000000-0005-0000-0000-00007D360000}"/>
    <cellStyle name="Millares 4 2 2 2 2 5" xfId="13370" xr:uid="{00000000-0005-0000-0000-00007E360000}"/>
    <cellStyle name="Millares 4 2 2 2 2 5 2" xfId="13371" xr:uid="{00000000-0005-0000-0000-00007F360000}"/>
    <cellStyle name="Millares 4 2 2 2 2 5 3" xfId="13372" xr:uid="{00000000-0005-0000-0000-000080360000}"/>
    <cellStyle name="Millares 4 2 2 2 2 5 4" xfId="13373" xr:uid="{00000000-0005-0000-0000-000081360000}"/>
    <cellStyle name="Millares 4 2 2 2 2 5 5" xfId="13374" xr:uid="{00000000-0005-0000-0000-000082360000}"/>
    <cellStyle name="Millares 4 2 2 2 2 6" xfId="13375" xr:uid="{00000000-0005-0000-0000-000083360000}"/>
    <cellStyle name="Millares 4 2 2 2 2 6 2" xfId="13376" xr:uid="{00000000-0005-0000-0000-000084360000}"/>
    <cellStyle name="Millares 4 2 2 2 2 6 3" xfId="13377" xr:uid="{00000000-0005-0000-0000-000085360000}"/>
    <cellStyle name="Millares 4 2 2 2 2 6 4" xfId="13378" xr:uid="{00000000-0005-0000-0000-000086360000}"/>
    <cellStyle name="Millares 4 2 2 2 2 6 5" xfId="13379" xr:uid="{00000000-0005-0000-0000-000087360000}"/>
    <cellStyle name="Millares 4 2 2 2 2 7" xfId="13380" xr:uid="{00000000-0005-0000-0000-000088360000}"/>
    <cellStyle name="Millares 4 2 2 2 2 7 2" xfId="13381" xr:uid="{00000000-0005-0000-0000-000089360000}"/>
    <cellStyle name="Millares 4 2 2 2 2 7 3" xfId="13382" xr:uid="{00000000-0005-0000-0000-00008A360000}"/>
    <cellStyle name="Millares 4 2 2 2 2 7 4" xfId="13383" xr:uid="{00000000-0005-0000-0000-00008B360000}"/>
    <cellStyle name="Millares 4 2 2 2 2 7 5" xfId="13384" xr:uid="{00000000-0005-0000-0000-00008C360000}"/>
    <cellStyle name="Millares 4 2 2 2 2 8" xfId="13385" xr:uid="{00000000-0005-0000-0000-00008D360000}"/>
    <cellStyle name="Millares 4 2 2 2 2 8 2" xfId="13386" xr:uid="{00000000-0005-0000-0000-00008E360000}"/>
    <cellStyle name="Millares 4 2 2 2 2 8 3" xfId="13387" xr:uid="{00000000-0005-0000-0000-00008F360000}"/>
    <cellStyle name="Millares 4 2 2 2 2 8 4" xfId="13388" xr:uid="{00000000-0005-0000-0000-000090360000}"/>
    <cellStyle name="Millares 4 2 2 2 2 8 5" xfId="13389" xr:uid="{00000000-0005-0000-0000-000091360000}"/>
    <cellStyle name="Millares 4 2 2 2 2 9" xfId="13390" xr:uid="{00000000-0005-0000-0000-000092360000}"/>
    <cellStyle name="Millares 4 2 2 2 2 9 2" xfId="13391" xr:uid="{00000000-0005-0000-0000-000093360000}"/>
    <cellStyle name="Millares 4 2 2 2 2 9 3" xfId="13392" xr:uid="{00000000-0005-0000-0000-000094360000}"/>
    <cellStyle name="Millares 4 2 2 2 2 9 4" xfId="13393" xr:uid="{00000000-0005-0000-0000-000095360000}"/>
    <cellStyle name="Millares 4 2 2 2 2 9 5" xfId="13394" xr:uid="{00000000-0005-0000-0000-000096360000}"/>
    <cellStyle name="Millares 4 2 2 2 3" xfId="13395" xr:uid="{00000000-0005-0000-0000-000097360000}"/>
    <cellStyle name="Millares 4 2 2 2 3 10" xfId="13396" xr:uid="{00000000-0005-0000-0000-000098360000}"/>
    <cellStyle name="Millares 4 2 2 2 3 10 2" xfId="13397" xr:uid="{00000000-0005-0000-0000-000099360000}"/>
    <cellStyle name="Millares 4 2 2 2 3 10 3" xfId="13398" xr:uid="{00000000-0005-0000-0000-00009A360000}"/>
    <cellStyle name="Millares 4 2 2 2 3 10 4" xfId="13399" xr:uid="{00000000-0005-0000-0000-00009B360000}"/>
    <cellStyle name="Millares 4 2 2 2 3 10 5" xfId="13400" xr:uid="{00000000-0005-0000-0000-00009C360000}"/>
    <cellStyle name="Millares 4 2 2 2 3 11" xfId="13401" xr:uid="{00000000-0005-0000-0000-00009D360000}"/>
    <cellStyle name="Millares 4 2 2 2 3 12" xfId="13402" xr:uid="{00000000-0005-0000-0000-00009E360000}"/>
    <cellStyle name="Millares 4 2 2 2 3 13" xfId="13403" xr:uid="{00000000-0005-0000-0000-00009F360000}"/>
    <cellStyle name="Millares 4 2 2 2 3 14" xfId="13404" xr:uid="{00000000-0005-0000-0000-0000A0360000}"/>
    <cellStyle name="Millares 4 2 2 2 3 2" xfId="13405" xr:uid="{00000000-0005-0000-0000-0000A1360000}"/>
    <cellStyle name="Millares 4 2 2 2 3 2 2" xfId="13406" xr:uid="{00000000-0005-0000-0000-0000A2360000}"/>
    <cellStyle name="Millares 4 2 2 2 3 2 3" xfId="13407" xr:uid="{00000000-0005-0000-0000-0000A3360000}"/>
    <cellStyle name="Millares 4 2 2 2 3 2 4" xfId="13408" xr:uid="{00000000-0005-0000-0000-0000A4360000}"/>
    <cellStyle name="Millares 4 2 2 2 3 2 5" xfId="13409" xr:uid="{00000000-0005-0000-0000-0000A5360000}"/>
    <cellStyle name="Millares 4 2 2 2 3 3" xfId="13410" xr:uid="{00000000-0005-0000-0000-0000A6360000}"/>
    <cellStyle name="Millares 4 2 2 2 3 3 2" xfId="13411" xr:uid="{00000000-0005-0000-0000-0000A7360000}"/>
    <cellStyle name="Millares 4 2 2 2 3 3 3" xfId="13412" xr:uid="{00000000-0005-0000-0000-0000A8360000}"/>
    <cellStyle name="Millares 4 2 2 2 3 3 4" xfId="13413" xr:uid="{00000000-0005-0000-0000-0000A9360000}"/>
    <cellStyle name="Millares 4 2 2 2 3 3 5" xfId="13414" xr:uid="{00000000-0005-0000-0000-0000AA360000}"/>
    <cellStyle name="Millares 4 2 2 2 3 4" xfId="13415" xr:uid="{00000000-0005-0000-0000-0000AB360000}"/>
    <cellStyle name="Millares 4 2 2 2 3 4 2" xfId="13416" xr:uid="{00000000-0005-0000-0000-0000AC360000}"/>
    <cellStyle name="Millares 4 2 2 2 3 4 3" xfId="13417" xr:uid="{00000000-0005-0000-0000-0000AD360000}"/>
    <cellStyle name="Millares 4 2 2 2 3 4 4" xfId="13418" xr:uid="{00000000-0005-0000-0000-0000AE360000}"/>
    <cellStyle name="Millares 4 2 2 2 3 4 5" xfId="13419" xr:uid="{00000000-0005-0000-0000-0000AF360000}"/>
    <cellStyle name="Millares 4 2 2 2 3 5" xfId="13420" xr:uid="{00000000-0005-0000-0000-0000B0360000}"/>
    <cellStyle name="Millares 4 2 2 2 3 5 2" xfId="13421" xr:uid="{00000000-0005-0000-0000-0000B1360000}"/>
    <cellStyle name="Millares 4 2 2 2 3 5 3" xfId="13422" xr:uid="{00000000-0005-0000-0000-0000B2360000}"/>
    <cellStyle name="Millares 4 2 2 2 3 5 4" xfId="13423" xr:uid="{00000000-0005-0000-0000-0000B3360000}"/>
    <cellStyle name="Millares 4 2 2 2 3 5 5" xfId="13424" xr:uid="{00000000-0005-0000-0000-0000B4360000}"/>
    <cellStyle name="Millares 4 2 2 2 3 6" xfId="13425" xr:uid="{00000000-0005-0000-0000-0000B5360000}"/>
    <cellStyle name="Millares 4 2 2 2 3 6 2" xfId="13426" xr:uid="{00000000-0005-0000-0000-0000B6360000}"/>
    <cellStyle name="Millares 4 2 2 2 3 6 3" xfId="13427" xr:uid="{00000000-0005-0000-0000-0000B7360000}"/>
    <cellStyle name="Millares 4 2 2 2 3 6 4" xfId="13428" xr:uid="{00000000-0005-0000-0000-0000B8360000}"/>
    <cellStyle name="Millares 4 2 2 2 3 6 5" xfId="13429" xr:uid="{00000000-0005-0000-0000-0000B9360000}"/>
    <cellStyle name="Millares 4 2 2 2 3 7" xfId="13430" xr:uid="{00000000-0005-0000-0000-0000BA360000}"/>
    <cellStyle name="Millares 4 2 2 2 3 7 2" xfId="13431" xr:uid="{00000000-0005-0000-0000-0000BB360000}"/>
    <cellStyle name="Millares 4 2 2 2 3 7 3" xfId="13432" xr:uid="{00000000-0005-0000-0000-0000BC360000}"/>
    <cellStyle name="Millares 4 2 2 2 3 7 4" xfId="13433" xr:uid="{00000000-0005-0000-0000-0000BD360000}"/>
    <cellStyle name="Millares 4 2 2 2 3 7 5" xfId="13434" xr:uid="{00000000-0005-0000-0000-0000BE360000}"/>
    <cellStyle name="Millares 4 2 2 2 3 8" xfId="13435" xr:uid="{00000000-0005-0000-0000-0000BF360000}"/>
    <cellStyle name="Millares 4 2 2 2 3 8 2" xfId="13436" xr:uid="{00000000-0005-0000-0000-0000C0360000}"/>
    <cellStyle name="Millares 4 2 2 2 3 8 3" xfId="13437" xr:uid="{00000000-0005-0000-0000-0000C1360000}"/>
    <cellStyle name="Millares 4 2 2 2 3 8 4" xfId="13438" xr:uid="{00000000-0005-0000-0000-0000C2360000}"/>
    <cellStyle name="Millares 4 2 2 2 3 8 5" xfId="13439" xr:uid="{00000000-0005-0000-0000-0000C3360000}"/>
    <cellStyle name="Millares 4 2 2 2 3 9" xfId="13440" xr:uid="{00000000-0005-0000-0000-0000C4360000}"/>
    <cellStyle name="Millares 4 2 2 2 3 9 2" xfId="13441" xr:uid="{00000000-0005-0000-0000-0000C5360000}"/>
    <cellStyle name="Millares 4 2 2 2 3 9 3" xfId="13442" xr:uid="{00000000-0005-0000-0000-0000C6360000}"/>
    <cellStyle name="Millares 4 2 2 2 3 9 4" xfId="13443" xr:uid="{00000000-0005-0000-0000-0000C7360000}"/>
    <cellStyle name="Millares 4 2 2 2 3 9 5" xfId="13444" xr:uid="{00000000-0005-0000-0000-0000C8360000}"/>
    <cellStyle name="Millares 4 2 2 3" xfId="13445" xr:uid="{00000000-0005-0000-0000-0000C9360000}"/>
    <cellStyle name="Millares 4 2 2 3 10" xfId="13446" xr:uid="{00000000-0005-0000-0000-0000CA360000}"/>
    <cellStyle name="Millares 4 2 2 3 10 2" xfId="13447" xr:uid="{00000000-0005-0000-0000-0000CB360000}"/>
    <cellStyle name="Millares 4 2 2 3 10 3" xfId="13448" xr:uid="{00000000-0005-0000-0000-0000CC360000}"/>
    <cellStyle name="Millares 4 2 2 3 10 4" xfId="13449" xr:uid="{00000000-0005-0000-0000-0000CD360000}"/>
    <cellStyle name="Millares 4 2 2 3 10 5" xfId="13450" xr:uid="{00000000-0005-0000-0000-0000CE360000}"/>
    <cellStyle name="Millares 4 2 2 3 11" xfId="13451" xr:uid="{00000000-0005-0000-0000-0000CF360000}"/>
    <cellStyle name="Millares 4 2 2 3 12" xfId="13452" xr:uid="{00000000-0005-0000-0000-0000D0360000}"/>
    <cellStyle name="Millares 4 2 2 3 13" xfId="13453" xr:uid="{00000000-0005-0000-0000-0000D1360000}"/>
    <cellStyle name="Millares 4 2 2 3 14" xfId="13454" xr:uid="{00000000-0005-0000-0000-0000D2360000}"/>
    <cellStyle name="Millares 4 2 2 3 2" xfId="13455" xr:uid="{00000000-0005-0000-0000-0000D3360000}"/>
    <cellStyle name="Millares 4 2 2 3 2 2" xfId="13456" xr:uid="{00000000-0005-0000-0000-0000D4360000}"/>
    <cellStyle name="Millares 4 2 2 3 2 3" xfId="13457" xr:uid="{00000000-0005-0000-0000-0000D5360000}"/>
    <cellStyle name="Millares 4 2 2 3 2 4" xfId="13458" xr:uid="{00000000-0005-0000-0000-0000D6360000}"/>
    <cellStyle name="Millares 4 2 2 3 2 5" xfId="13459" xr:uid="{00000000-0005-0000-0000-0000D7360000}"/>
    <cellStyle name="Millares 4 2 2 3 3" xfId="13460" xr:uid="{00000000-0005-0000-0000-0000D8360000}"/>
    <cellStyle name="Millares 4 2 2 3 3 2" xfId="13461" xr:uid="{00000000-0005-0000-0000-0000D9360000}"/>
    <cellStyle name="Millares 4 2 2 3 3 3" xfId="13462" xr:uid="{00000000-0005-0000-0000-0000DA360000}"/>
    <cellStyle name="Millares 4 2 2 3 3 4" xfId="13463" xr:uid="{00000000-0005-0000-0000-0000DB360000}"/>
    <cellStyle name="Millares 4 2 2 3 3 5" xfId="13464" xr:uid="{00000000-0005-0000-0000-0000DC360000}"/>
    <cellStyle name="Millares 4 2 2 3 4" xfId="13465" xr:uid="{00000000-0005-0000-0000-0000DD360000}"/>
    <cellStyle name="Millares 4 2 2 3 4 2" xfId="13466" xr:uid="{00000000-0005-0000-0000-0000DE360000}"/>
    <cellStyle name="Millares 4 2 2 3 4 3" xfId="13467" xr:uid="{00000000-0005-0000-0000-0000DF360000}"/>
    <cellStyle name="Millares 4 2 2 3 4 4" xfId="13468" xr:uid="{00000000-0005-0000-0000-0000E0360000}"/>
    <cellStyle name="Millares 4 2 2 3 4 5" xfId="13469" xr:uid="{00000000-0005-0000-0000-0000E1360000}"/>
    <cellStyle name="Millares 4 2 2 3 5" xfId="13470" xr:uid="{00000000-0005-0000-0000-0000E2360000}"/>
    <cellStyle name="Millares 4 2 2 3 5 2" xfId="13471" xr:uid="{00000000-0005-0000-0000-0000E3360000}"/>
    <cellStyle name="Millares 4 2 2 3 5 3" xfId="13472" xr:uid="{00000000-0005-0000-0000-0000E4360000}"/>
    <cellStyle name="Millares 4 2 2 3 5 4" xfId="13473" xr:uid="{00000000-0005-0000-0000-0000E5360000}"/>
    <cellStyle name="Millares 4 2 2 3 5 5" xfId="13474" xr:uid="{00000000-0005-0000-0000-0000E6360000}"/>
    <cellStyle name="Millares 4 2 2 3 6" xfId="13475" xr:uid="{00000000-0005-0000-0000-0000E7360000}"/>
    <cellStyle name="Millares 4 2 2 3 6 2" xfId="13476" xr:uid="{00000000-0005-0000-0000-0000E8360000}"/>
    <cellStyle name="Millares 4 2 2 3 6 3" xfId="13477" xr:uid="{00000000-0005-0000-0000-0000E9360000}"/>
    <cellStyle name="Millares 4 2 2 3 6 4" xfId="13478" xr:uid="{00000000-0005-0000-0000-0000EA360000}"/>
    <cellStyle name="Millares 4 2 2 3 6 5" xfId="13479" xr:uid="{00000000-0005-0000-0000-0000EB360000}"/>
    <cellStyle name="Millares 4 2 2 3 7" xfId="13480" xr:uid="{00000000-0005-0000-0000-0000EC360000}"/>
    <cellStyle name="Millares 4 2 2 3 7 2" xfId="13481" xr:uid="{00000000-0005-0000-0000-0000ED360000}"/>
    <cellStyle name="Millares 4 2 2 3 7 3" xfId="13482" xr:uid="{00000000-0005-0000-0000-0000EE360000}"/>
    <cellStyle name="Millares 4 2 2 3 7 4" xfId="13483" xr:uid="{00000000-0005-0000-0000-0000EF360000}"/>
    <cellStyle name="Millares 4 2 2 3 7 5" xfId="13484" xr:uid="{00000000-0005-0000-0000-0000F0360000}"/>
    <cellStyle name="Millares 4 2 2 3 8" xfId="13485" xr:uid="{00000000-0005-0000-0000-0000F1360000}"/>
    <cellStyle name="Millares 4 2 2 3 8 2" xfId="13486" xr:uid="{00000000-0005-0000-0000-0000F2360000}"/>
    <cellStyle name="Millares 4 2 2 3 8 3" xfId="13487" xr:uid="{00000000-0005-0000-0000-0000F3360000}"/>
    <cellStyle name="Millares 4 2 2 3 8 4" xfId="13488" xr:uid="{00000000-0005-0000-0000-0000F4360000}"/>
    <cellStyle name="Millares 4 2 2 3 8 5" xfId="13489" xr:uid="{00000000-0005-0000-0000-0000F5360000}"/>
    <cellStyle name="Millares 4 2 2 3 9" xfId="13490" xr:uid="{00000000-0005-0000-0000-0000F6360000}"/>
    <cellStyle name="Millares 4 2 2 3 9 2" xfId="13491" xr:uid="{00000000-0005-0000-0000-0000F7360000}"/>
    <cellStyle name="Millares 4 2 2 3 9 3" xfId="13492" xr:uid="{00000000-0005-0000-0000-0000F8360000}"/>
    <cellStyle name="Millares 4 2 2 3 9 4" xfId="13493" xr:uid="{00000000-0005-0000-0000-0000F9360000}"/>
    <cellStyle name="Millares 4 2 2 3 9 5" xfId="13494" xr:uid="{00000000-0005-0000-0000-0000FA360000}"/>
    <cellStyle name="Millares 4 2 2 4" xfId="13495" xr:uid="{00000000-0005-0000-0000-0000FB360000}"/>
    <cellStyle name="Millares 4 2 2 4 10" xfId="13496" xr:uid="{00000000-0005-0000-0000-0000FC360000}"/>
    <cellStyle name="Millares 4 2 2 4 10 2" xfId="13497" xr:uid="{00000000-0005-0000-0000-0000FD360000}"/>
    <cellStyle name="Millares 4 2 2 4 10 3" xfId="13498" xr:uid="{00000000-0005-0000-0000-0000FE360000}"/>
    <cellStyle name="Millares 4 2 2 4 10 4" xfId="13499" xr:uid="{00000000-0005-0000-0000-0000FF360000}"/>
    <cellStyle name="Millares 4 2 2 4 10 5" xfId="13500" xr:uid="{00000000-0005-0000-0000-000000370000}"/>
    <cellStyle name="Millares 4 2 2 4 11" xfId="13501" xr:uid="{00000000-0005-0000-0000-000001370000}"/>
    <cellStyle name="Millares 4 2 2 4 12" xfId="13502" xr:uid="{00000000-0005-0000-0000-000002370000}"/>
    <cellStyle name="Millares 4 2 2 4 13" xfId="13503" xr:uid="{00000000-0005-0000-0000-000003370000}"/>
    <cellStyle name="Millares 4 2 2 4 14" xfId="13504" xr:uid="{00000000-0005-0000-0000-000004370000}"/>
    <cellStyle name="Millares 4 2 2 4 2" xfId="13505" xr:uid="{00000000-0005-0000-0000-000005370000}"/>
    <cellStyle name="Millares 4 2 2 4 2 2" xfId="13506" xr:uid="{00000000-0005-0000-0000-000006370000}"/>
    <cellStyle name="Millares 4 2 2 4 2 3" xfId="13507" xr:uid="{00000000-0005-0000-0000-000007370000}"/>
    <cellStyle name="Millares 4 2 2 4 2 4" xfId="13508" xr:uid="{00000000-0005-0000-0000-000008370000}"/>
    <cellStyle name="Millares 4 2 2 4 2 5" xfId="13509" xr:uid="{00000000-0005-0000-0000-000009370000}"/>
    <cellStyle name="Millares 4 2 2 4 3" xfId="13510" xr:uid="{00000000-0005-0000-0000-00000A370000}"/>
    <cellStyle name="Millares 4 2 2 4 3 2" xfId="13511" xr:uid="{00000000-0005-0000-0000-00000B370000}"/>
    <cellStyle name="Millares 4 2 2 4 3 3" xfId="13512" xr:uid="{00000000-0005-0000-0000-00000C370000}"/>
    <cellStyle name="Millares 4 2 2 4 3 4" xfId="13513" xr:uid="{00000000-0005-0000-0000-00000D370000}"/>
    <cellStyle name="Millares 4 2 2 4 3 5" xfId="13514" xr:uid="{00000000-0005-0000-0000-00000E370000}"/>
    <cellStyle name="Millares 4 2 2 4 4" xfId="13515" xr:uid="{00000000-0005-0000-0000-00000F370000}"/>
    <cellStyle name="Millares 4 2 2 4 4 2" xfId="13516" xr:uid="{00000000-0005-0000-0000-000010370000}"/>
    <cellStyle name="Millares 4 2 2 4 4 3" xfId="13517" xr:uid="{00000000-0005-0000-0000-000011370000}"/>
    <cellStyle name="Millares 4 2 2 4 4 4" xfId="13518" xr:uid="{00000000-0005-0000-0000-000012370000}"/>
    <cellStyle name="Millares 4 2 2 4 4 5" xfId="13519" xr:uid="{00000000-0005-0000-0000-000013370000}"/>
    <cellStyle name="Millares 4 2 2 4 5" xfId="13520" xr:uid="{00000000-0005-0000-0000-000014370000}"/>
    <cellStyle name="Millares 4 2 2 4 5 2" xfId="13521" xr:uid="{00000000-0005-0000-0000-000015370000}"/>
    <cellStyle name="Millares 4 2 2 4 5 3" xfId="13522" xr:uid="{00000000-0005-0000-0000-000016370000}"/>
    <cellStyle name="Millares 4 2 2 4 5 4" xfId="13523" xr:uid="{00000000-0005-0000-0000-000017370000}"/>
    <cellStyle name="Millares 4 2 2 4 5 5" xfId="13524" xr:uid="{00000000-0005-0000-0000-000018370000}"/>
    <cellStyle name="Millares 4 2 2 4 6" xfId="13525" xr:uid="{00000000-0005-0000-0000-000019370000}"/>
    <cellStyle name="Millares 4 2 2 4 6 2" xfId="13526" xr:uid="{00000000-0005-0000-0000-00001A370000}"/>
    <cellStyle name="Millares 4 2 2 4 6 3" xfId="13527" xr:uid="{00000000-0005-0000-0000-00001B370000}"/>
    <cellStyle name="Millares 4 2 2 4 6 4" xfId="13528" xr:uid="{00000000-0005-0000-0000-00001C370000}"/>
    <cellStyle name="Millares 4 2 2 4 6 5" xfId="13529" xr:uid="{00000000-0005-0000-0000-00001D370000}"/>
    <cellStyle name="Millares 4 2 2 4 7" xfId="13530" xr:uid="{00000000-0005-0000-0000-00001E370000}"/>
    <cellStyle name="Millares 4 2 2 4 7 2" xfId="13531" xr:uid="{00000000-0005-0000-0000-00001F370000}"/>
    <cellStyle name="Millares 4 2 2 4 7 3" xfId="13532" xr:uid="{00000000-0005-0000-0000-000020370000}"/>
    <cellStyle name="Millares 4 2 2 4 7 4" xfId="13533" xr:uid="{00000000-0005-0000-0000-000021370000}"/>
    <cellStyle name="Millares 4 2 2 4 7 5" xfId="13534" xr:uid="{00000000-0005-0000-0000-000022370000}"/>
    <cellStyle name="Millares 4 2 2 4 8" xfId="13535" xr:uid="{00000000-0005-0000-0000-000023370000}"/>
    <cellStyle name="Millares 4 2 2 4 8 2" xfId="13536" xr:uid="{00000000-0005-0000-0000-000024370000}"/>
    <cellStyle name="Millares 4 2 2 4 8 3" xfId="13537" xr:uid="{00000000-0005-0000-0000-000025370000}"/>
    <cellStyle name="Millares 4 2 2 4 8 4" xfId="13538" xr:uid="{00000000-0005-0000-0000-000026370000}"/>
    <cellStyle name="Millares 4 2 2 4 8 5" xfId="13539" xr:uid="{00000000-0005-0000-0000-000027370000}"/>
    <cellStyle name="Millares 4 2 2 4 9" xfId="13540" xr:uid="{00000000-0005-0000-0000-000028370000}"/>
    <cellStyle name="Millares 4 2 2 4 9 2" xfId="13541" xr:uid="{00000000-0005-0000-0000-000029370000}"/>
    <cellStyle name="Millares 4 2 2 4 9 3" xfId="13542" xr:uid="{00000000-0005-0000-0000-00002A370000}"/>
    <cellStyle name="Millares 4 2 2 4 9 4" xfId="13543" xr:uid="{00000000-0005-0000-0000-00002B370000}"/>
    <cellStyle name="Millares 4 2 2 4 9 5" xfId="13544" xr:uid="{00000000-0005-0000-0000-00002C370000}"/>
    <cellStyle name="Millares 4 2 2 5" xfId="13545" xr:uid="{00000000-0005-0000-0000-00002D370000}"/>
    <cellStyle name="Millares 4 2 2 6" xfId="13546" xr:uid="{00000000-0005-0000-0000-00002E370000}"/>
    <cellStyle name="Millares 4 2 2 7" xfId="13547" xr:uid="{00000000-0005-0000-0000-00002F370000}"/>
    <cellStyle name="Millares 4 2 2 8" xfId="13548" xr:uid="{00000000-0005-0000-0000-000030370000}"/>
    <cellStyle name="Millares 4 2 2 9" xfId="13549" xr:uid="{00000000-0005-0000-0000-000031370000}"/>
    <cellStyle name="Millares 4 2 20" xfId="13550" xr:uid="{00000000-0005-0000-0000-000032370000}"/>
    <cellStyle name="Millares 4 2 21" xfId="13551" xr:uid="{00000000-0005-0000-0000-000033370000}"/>
    <cellStyle name="Millares 4 2 3" xfId="13552" xr:uid="{00000000-0005-0000-0000-000034370000}"/>
    <cellStyle name="Millares 4 2 3 10" xfId="13553" xr:uid="{00000000-0005-0000-0000-000035370000}"/>
    <cellStyle name="Millares 4 2 3 11" xfId="13554" xr:uid="{00000000-0005-0000-0000-000036370000}"/>
    <cellStyle name="Millares 4 2 3 12" xfId="13555" xr:uid="{00000000-0005-0000-0000-000037370000}"/>
    <cellStyle name="Millares 4 2 3 13" xfId="13556" xr:uid="{00000000-0005-0000-0000-000038370000}"/>
    <cellStyle name="Millares 4 2 3 14" xfId="13557" xr:uid="{00000000-0005-0000-0000-000039370000}"/>
    <cellStyle name="Millares 4 2 3 15" xfId="13558" xr:uid="{00000000-0005-0000-0000-00003A370000}"/>
    <cellStyle name="Millares 4 2 3 16" xfId="13559" xr:uid="{00000000-0005-0000-0000-00003B370000}"/>
    <cellStyle name="Millares 4 2 3 17" xfId="13560" xr:uid="{00000000-0005-0000-0000-00003C370000}"/>
    <cellStyle name="Millares 4 2 3 2" xfId="13561" xr:uid="{00000000-0005-0000-0000-00003D370000}"/>
    <cellStyle name="Millares 4 2 3 2 2" xfId="13562" xr:uid="{00000000-0005-0000-0000-00003E370000}"/>
    <cellStyle name="Millares 4 2 3 2 2 10" xfId="13563" xr:uid="{00000000-0005-0000-0000-00003F370000}"/>
    <cellStyle name="Millares 4 2 3 2 2 10 2" xfId="13564" xr:uid="{00000000-0005-0000-0000-000040370000}"/>
    <cellStyle name="Millares 4 2 3 2 2 10 3" xfId="13565" xr:uid="{00000000-0005-0000-0000-000041370000}"/>
    <cellStyle name="Millares 4 2 3 2 2 10 4" xfId="13566" xr:uid="{00000000-0005-0000-0000-000042370000}"/>
    <cellStyle name="Millares 4 2 3 2 2 10 5" xfId="13567" xr:uid="{00000000-0005-0000-0000-000043370000}"/>
    <cellStyle name="Millares 4 2 3 2 2 11" xfId="13568" xr:uid="{00000000-0005-0000-0000-000044370000}"/>
    <cellStyle name="Millares 4 2 3 2 2 12" xfId="13569" xr:uid="{00000000-0005-0000-0000-000045370000}"/>
    <cellStyle name="Millares 4 2 3 2 2 13" xfId="13570" xr:uid="{00000000-0005-0000-0000-000046370000}"/>
    <cellStyle name="Millares 4 2 3 2 2 14" xfId="13571" xr:uid="{00000000-0005-0000-0000-000047370000}"/>
    <cellStyle name="Millares 4 2 3 2 2 2" xfId="13572" xr:uid="{00000000-0005-0000-0000-000048370000}"/>
    <cellStyle name="Millares 4 2 3 2 2 2 2" xfId="13573" xr:uid="{00000000-0005-0000-0000-000049370000}"/>
    <cellStyle name="Millares 4 2 3 2 2 2 3" xfId="13574" xr:uid="{00000000-0005-0000-0000-00004A370000}"/>
    <cellStyle name="Millares 4 2 3 2 2 2 4" xfId="13575" xr:uid="{00000000-0005-0000-0000-00004B370000}"/>
    <cellStyle name="Millares 4 2 3 2 2 2 5" xfId="13576" xr:uid="{00000000-0005-0000-0000-00004C370000}"/>
    <cellStyle name="Millares 4 2 3 2 2 3" xfId="13577" xr:uid="{00000000-0005-0000-0000-00004D370000}"/>
    <cellStyle name="Millares 4 2 3 2 2 3 2" xfId="13578" xr:uid="{00000000-0005-0000-0000-00004E370000}"/>
    <cellStyle name="Millares 4 2 3 2 2 3 3" xfId="13579" xr:uid="{00000000-0005-0000-0000-00004F370000}"/>
    <cellStyle name="Millares 4 2 3 2 2 3 4" xfId="13580" xr:uid="{00000000-0005-0000-0000-000050370000}"/>
    <cellStyle name="Millares 4 2 3 2 2 3 5" xfId="13581" xr:uid="{00000000-0005-0000-0000-000051370000}"/>
    <cellStyle name="Millares 4 2 3 2 2 4" xfId="13582" xr:uid="{00000000-0005-0000-0000-000052370000}"/>
    <cellStyle name="Millares 4 2 3 2 2 4 2" xfId="13583" xr:uid="{00000000-0005-0000-0000-000053370000}"/>
    <cellStyle name="Millares 4 2 3 2 2 4 3" xfId="13584" xr:uid="{00000000-0005-0000-0000-000054370000}"/>
    <cellStyle name="Millares 4 2 3 2 2 4 4" xfId="13585" xr:uid="{00000000-0005-0000-0000-000055370000}"/>
    <cellStyle name="Millares 4 2 3 2 2 4 5" xfId="13586" xr:uid="{00000000-0005-0000-0000-000056370000}"/>
    <cellStyle name="Millares 4 2 3 2 2 5" xfId="13587" xr:uid="{00000000-0005-0000-0000-000057370000}"/>
    <cellStyle name="Millares 4 2 3 2 2 5 2" xfId="13588" xr:uid="{00000000-0005-0000-0000-000058370000}"/>
    <cellStyle name="Millares 4 2 3 2 2 5 3" xfId="13589" xr:uid="{00000000-0005-0000-0000-000059370000}"/>
    <cellStyle name="Millares 4 2 3 2 2 5 4" xfId="13590" xr:uid="{00000000-0005-0000-0000-00005A370000}"/>
    <cellStyle name="Millares 4 2 3 2 2 5 5" xfId="13591" xr:uid="{00000000-0005-0000-0000-00005B370000}"/>
    <cellStyle name="Millares 4 2 3 2 2 6" xfId="13592" xr:uid="{00000000-0005-0000-0000-00005C370000}"/>
    <cellStyle name="Millares 4 2 3 2 2 6 2" xfId="13593" xr:uid="{00000000-0005-0000-0000-00005D370000}"/>
    <cellStyle name="Millares 4 2 3 2 2 6 3" xfId="13594" xr:uid="{00000000-0005-0000-0000-00005E370000}"/>
    <cellStyle name="Millares 4 2 3 2 2 6 4" xfId="13595" xr:uid="{00000000-0005-0000-0000-00005F370000}"/>
    <cellStyle name="Millares 4 2 3 2 2 6 5" xfId="13596" xr:uid="{00000000-0005-0000-0000-000060370000}"/>
    <cellStyle name="Millares 4 2 3 2 2 7" xfId="13597" xr:uid="{00000000-0005-0000-0000-000061370000}"/>
    <cellStyle name="Millares 4 2 3 2 2 7 2" xfId="13598" xr:uid="{00000000-0005-0000-0000-000062370000}"/>
    <cellStyle name="Millares 4 2 3 2 2 7 3" xfId="13599" xr:uid="{00000000-0005-0000-0000-000063370000}"/>
    <cellStyle name="Millares 4 2 3 2 2 7 4" xfId="13600" xr:uid="{00000000-0005-0000-0000-000064370000}"/>
    <cellStyle name="Millares 4 2 3 2 2 7 5" xfId="13601" xr:uid="{00000000-0005-0000-0000-000065370000}"/>
    <cellStyle name="Millares 4 2 3 2 2 8" xfId="13602" xr:uid="{00000000-0005-0000-0000-000066370000}"/>
    <cellStyle name="Millares 4 2 3 2 2 8 2" xfId="13603" xr:uid="{00000000-0005-0000-0000-000067370000}"/>
    <cellStyle name="Millares 4 2 3 2 2 8 3" xfId="13604" xr:uid="{00000000-0005-0000-0000-000068370000}"/>
    <cellStyle name="Millares 4 2 3 2 2 8 4" xfId="13605" xr:uid="{00000000-0005-0000-0000-000069370000}"/>
    <cellStyle name="Millares 4 2 3 2 2 8 5" xfId="13606" xr:uid="{00000000-0005-0000-0000-00006A370000}"/>
    <cellStyle name="Millares 4 2 3 2 2 9" xfId="13607" xr:uid="{00000000-0005-0000-0000-00006B370000}"/>
    <cellStyle name="Millares 4 2 3 2 2 9 2" xfId="13608" xr:uid="{00000000-0005-0000-0000-00006C370000}"/>
    <cellStyle name="Millares 4 2 3 2 2 9 3" xfId="13609" xr:uid="{00000000-0005-0000-0000-00006D370000}"/>
    <cellStyle name="Millares 4 2 3 2 2 9 4" xfId="13610" xr:uid="{00000000-0005-0000-0000-00006E370000}"/>
    <cellStyle name="Millares 4 2 3 2 2 9 5" xfId="13611" xr:uid="{00000000-0005-0000-0000-00006F370000}"/>
    <cellStyle name="Millares 4 2 3 2 3" xfId="13612" xr:uid="{00000000-0005-0000-0000-000070370000}"/>
    <cellStyle name="Millares 4 2 3 2 3 10" xfId="13613" xr:uid="{00000000-0005-0000-0000-000071370000}"/>
    <cellStyle name="Millares 4 2 3 2 3 10 2" xfId="13614" xr:uid="{00000000-0005-0000-0000-000072370000}"/>
    <cellStyle name="Millares 4 2 3 2 3 10 3" xfId="13615" xr:uid="{00000000-0005-0000-0000-000073370000}"/>
    <cellStyle name="Millares 4 2 3 2 3 10 4" xfId="13616" xr:uid="{00000000-0005-0000-0000-000074370000}"/>
    <cellStyle name="Millares 4 2 3 2 3 10 5" xfId="13617" xr:uid="{00000000-0005-0000-0000-000075370000}"/>
    <cellStyle name="Millares 4 2 3 2 3 11" xfId="13618" xr:uid="{00000000-0005-0000-0000-000076370000}"/>
    <cellStyle name="Millares 4 2 3 2 3 12" xfId="13619" xr:uid="{00000000-0005-0000-0000-000077370000}"/>
    <cellStyle name="Millares 4 2 3 2 3 13" xfId="13620" xr:uid="{00000000-0005-0000-0000-000078370000}"/>
    <cellStyle name="Millares 4 2 3 2 3 14" xfId="13621" xr:uid="{00000000-0005-0000-0000-000079370000}"/>
    <cellStyle name="Millares 4 2 3 2 3 2" xfId="13622" xr:uid="{00000000-0005-0000-0000-00007A370000}"/>
    <cellStyle name="Millares 4 2 3 2 3 2 2" xfId="13623" xr:uid="{00000000-0005-0000-0000-00007B370000}"/>
    <cellStyle name="Millares 4 2 3 2 3 2 3" xfId="13624" xr:uid="{00000000-0005-0000-0000-00007C370000}"/>
    <cellStyle name="Millares 4 2 3 2 3 2 4" xfId="13625" xr:uid="{00000000-0005-0000-0000-00007D370000}"/>
    <cellStyle name="Millares 4 2 3 2 3 2 5" xfId="13626" xr:uid="{00000000-0005-0000-0000-00007E370000}"/>
    <cellStyle name="Millares 4 2 3 2 3 3" xfId="13627" xr:uid="{00000000-0005-0000-0000-00007F370000}"/>
    <cellStyle name="Millares 4 2 3 2 3 3 2" xfId="13628" xr:uid="{00000000-0005-0000-0000-000080370000}"/>
    <cellStyle name="Millares 4 2 3 2 3 3 3" xfId="13629" xr:uid="{00000000-0005-0000-0000-000081370000}"/>
    <cellStyle name="Millares 4 2 3 2 3 3 4" xfId="13630" xr:uid="{00000000-0005-0000-0000-000082370000}"/>
    <cellStyle name="Millares 4 2 3 2 3 3 5" xfId="13631" xr:uid="{00000000-0005-0000-0000-000083370000}"/>
    <cellStyle name="Millares 4 2 3 2 3 4" xfId="13632" xr:uid="{00000000-0005-0000-0000-000084370000}"/>
    <cellStyle name="Millares 4 2 3 2 3 4 2" xfId="13633" xr:uid="{00000000-0005-0000-0000-000085370000}"/>
    <cellStyle name="Millares 4 2 3 2 3 4 3" xfId="13634" xr:uid="{00000000-0005-0000-0000-000086370000}"/>
    <cellStyle name="Millares 4 2 3 2 3 4 4" xfId="13635" xr:uid="{00000000-0005-0000-0000-000087370000}"/>
    <cellStyle name="Millares 4 2 3 2 3 4 5" xfId="13636" xr:uid="{00000000-0005-0000-0000-000088370000}"/>
    <cellStyle name="Millares 4 2 3 2 3 5" xfId="13637" xr:uid="{00000000-0005-0000-0000-000089370000}"/>
    <cellStyle name="Millares 4 2 3 2 3 5 2" xfId="13638" xr:uid="{00000000-0005-0000-0000-00008A370000}"/>
    <cellStyle name="Millares 4 2 3 2 3 5 3" xfId="13639" xr:uid="{00000000-0005-0000-0000-00008B370000}"/>
    <cellStyle name="Millares 4 2 3 2 3 5 4" xfId="13640" xr:uid="{00000000-0005-0000-0000-00008C370000}"/>
    <cellStyle name="Millares 4 2 3 2 3 5 5" xfId="13641" xr:uid="{00000000-0005-0000-0000-00008D370000}"/>
    <cellStyle name="Millares 4 2 3 2 3 6" xfId="13642" xr:uid="{00000000-0005-0000-0000-00008E370000}"/>
    <cellStyle name="Millares 4 2 3 2 3 6 2" xfId="13643" xr:uid="{00000000-0005-0000-0000-00008F370000}"/>
    <cellStyle name="Millares 4 2 3 2 3 6 3" xfId="13644" xr:uid="{00000000-0005-0000-0000-000090370000}"/>
    <cellStyle name="Millares 4 2 3 2 3 6 4" xfId="13645" xr:uid="{00000000-0005-0000-0000-000091370000}"/>
    <cellStyle name="Millares 4 2 3 2 3 6 5" xfId="13646" xr:uid="{00000000-0005-0000-0000-000092370000}"/>
    <cellStyle name="Millares 4 2 3 2 3 7" xfId="13647" xr:uid="{00000000-0005-0000-0000-000093370000}"/>
    <cellStyle name="Millares 4 2 3 2 3 7 2" xfId="13648" xr:uid="{00000000-0005-0000-0000-000094370000}"/>
    <cellStyle name="Millares 4 2 3 2 3 7 3" xfId="13649" xr:uid="{00000000-0005-0000-0000-000095370000}"/>
    <cellStyle name="Millares 4 2 3 2 3 7 4" xfId="13650" xr:uid="{00000000-0005-0000-0000-000096370000}"/>
    <cellStyle name="Millares 4 2 3 2 3 7 5" xfId="13651" xr:uid="{00000000-0005-0000-0000-000097370000}"/>
    <cellStyle name="Millares 4 2 3 2 3 8" xfId="13652" xr:uid="{00000000-0005-0000-0000-000098370000}"/>
    <cellStyle name="Millares 4 2 3 2 3 8 2" xfId="13653" xr:uid="{00000000-0005-0000-0000-000099370000}"/>
    <cellStyle name="Millares 4 2 3 2 3 8 3" xfId="13654" xr:uid="{00000000-0005-0000-0000-00009A370000}"/>
    <cellStyle name="Millares 4 2 3 2 3 8 4" xfId="13655" xr:uid="{00000000-0005-0000-0000-00009B370000}"/>
    <cellStyle name="Millares 4 2 3 2 3 8 5" xfId="13656" xr:uid="{00000000-0005-0000-0000-00009C370000}"/>
    <cellStyle name="Millares 4 2 3 2 3 9" xfId="13657" xr:uid="{00000000-0005-0000-0000-00009D370000}"/>
    <cellStyle name="Millares 4 2 3 2 3 9 2" xfId="13658" xr:uid="{00000000-0005-0000-0000-00009E370000}"/>
    <cellStyle name="Millares 4 2 3 2 3 9 3" xfId="13659" xr:uid="{00000000-0005-0000-0000-00009F370000}"/>
    <cellStyle name="Millares 4 2 3 2 3 9 4" xfId="13660" xr:uid="{00000000-0005-0000-0000-0000A0370000}"/>
    <cellStyle name="Millares 4 2 3 2 3 9 5" xfId="13661" xr:uid="{00000000-0005-0000-0000-0000A1370000}"/>
    <cellStyle name="Millares 4 2 3 3" xfId="13662" xr:uid="{00000000-0005-0000-0000-0000A2370000}"/>
    <cellStyle name="Millares 4 2 3 3 10" xfId="13663" xr:uid="{00000000-0005-0000-0000-0000A3370000}"/>
    <cellStyle name="Millares 4 2 3 3 10 2" xfId="13664" xr:uid="{00000000-0005-0000-0000-0000A4370000}"/>
    <cellStyle name="Millares 4 2 3 3 10 3" xfId="13665" xr:uid="{00000000-0005-0000-0000-0000A5370000}"/>
    <cellStyle name="Millares 4 2 3 3 10 4" xfId="13666" xr:uid="{00000000-0005-0000-0000-0000A6370000}"/>
    <cellStyle name="Millares 4 2 3 3 10 5" xfId="13667" xr:uid="{00000000-0005-0000-0000-0000A7370000}"/>
    <cellStyle name="Millares 4 2 3 3 11" xfId="13668" xr:uid="{00000000-0005-0000-0000-0000A8370000}"/>
    <cellStyle name="Millares 4 2 3 3 12" xfId="13669" xr:uid="{00000000-0005-0000-0000-0000A9370000}"/>
    <cellStyle name="Millares 4 2 3 3 13" xfId="13670" xr:uid="{00000000-0005-0000-0000-0000AA370000}"/>
    <cellStyle name="Millares 4 2 3 3 14" xfId="13671" xr:uid="{00000000-0005-0000-0000-0000AB370000}"/>
    <cellStyle name="Millares 4 2 3 3 2" xfId="13672" xr:uid="{00000000-0005-0000-0000-0000AC370000}"/>
    <cellStyle name="Millares 4 2 3 3 2 2" xfId="13673" xr:uid="{00000000-0005-0000-0000-0000AD370000}"/>
    <cellStyle name="Millares 4 2 3 3 2 3" xfId="13674" xr:uid="{00000000-0005-0000-0000-0000AE370000}"/>
    <cellStyle name="Millares 4 2 3 3 2 4" xfId="13675" xr:uid="{00000000-0005-0000-0000-0000AF370000}"/>
    <cellStyle name="Millares 4 2 3 3 2 5" xfId="13676" xr:uid="{00000000-0005-0000-0000-0000B0370000}"/>
    <cellStyle name="Millares 4 2 3 3 3" xfId="13677" xr:uid="{00000000-0005-0000-0000-0000B1370000}"/>
    <cellStyle name="Millares 4 2 3 3 3 2" xfId="13678" xr:uid="{00000000-0005-0000-0000-0000B2370000}"/>
    <cellStyle name="Millares 4 2 3 3 3 3" xfId="13679" xr:uid="{00000000-0005-0000-0000-0000B3370000}"/>
    <cellStyle name="Millares 4 2 3 3 3 4" xfId="13680" xr:uid="{00000000-0005-0000-0000-0000B4370000}"/>
    <cellStyle name="Millares 4 2 3 3 3 5" xfId="13681" xr:uid="{00000000-0005-0000-0000-0000B5370000}"/>
    <cellStyle name="Millares 4 2 3 3 4" xfId="13682" xr:uid="{00000000-0005-0000-0000-0000B6370000}"/>
    <cellStyle name="Millares 4 2 3 3 4 2" xfId="13683" xr:uid="{00000000-0005-0000-0000-0000B7370000}"/>
    <cellStyle name="Millares 4 2 3 3 4 3" xfId="13684" xr:uid="{00000000-0005-0000-0000-0000B8370000}"/>
    <cellStyle name="Millares 4 2 3 3 4 4" xfId="13685" xr:uid="{00000000-0005-0000-0000-0000B9370000}"/>
    <cellStyle name="Millares 4 2 3 3 4 5" xfId="13686" xr:uid="{00000000-0005-0000-0000-0000BA370000}"/>
    <cellStyle name="Millares 4 2 3 3 5" xfId="13687" xr:uid="{00000000-0005-0000-0000-0000BB370000}"/>
    <cellStyle name="Millares 4 2 3 3 5 2" xfId="13688" xr:uid="{00000000-0005-0000-0000-0000BC370000}"/>
    <cellStyle name="Millares 4 2 3 3 5 3" xfId="13689" xr:uid="{00000000-0005-0000-0000-0000BD370000}"/>
    <cellStyle name="Millares 4 2 3 3 5 4" xfId="13690" xr:uid="{00000000-0005-0000-0000-0000BE370000}"/>
    <cellStyle name="Millares 4 2 3 3 5 5" xfId="13691" xr:uid="{00000000-0005-0000-0000-0000BF370000}"/>
    <cellStyle name="Millares 4 2 3 3 6" xfId="13692" xr:uid="{00000000-0005-0000-0000-0000C0370000}"/>
    <cellStyle name="Millares 4 2 3 3 6 2" xfId="13693" xr:uid="{00000000-0005-0000-0000-0000C1370000}"/>
    <cellStyle name="Millares 4 2 3 3 6 3" xfId="13694" xr:uid="{00000000-0005-0000-0000-0000C2370000}"/>
    <cellStyle name="Millares 4 2 3 3 6 4" xfId="13695" xr:uid="{00000000-0005-0000-0000-0000C3370000}"/>
    <cellStyle name="Millares 4 2 3 3 6 5" xfId="13696" xr:uid="{00000000-0005-0000-0000-0000C4370000}"/>
    <cellStyle name="Millares 4 2 3 3 7" xfId="13697" xr:uid="{00000000-0005-0000-0000-0000C5370000}"/>
    <cellStyle name="Millares 4 2 3 3 7 2" xfId="13698" xr:uid="{00000000-0005-0000-0000-0000C6370000}"/>
    <cellStyle name="Millares 4 2 3 3 7 3" xfId="13699" xr:uid="{00000000-0005-0000-0000-0000C7370000}"/>
    <cellStyle name="Millares 4 2 3 3 7 4" xfId="13700" xr:uid="{00000000-0005-0000-0000-0000C8370000}"/>
    <cellStyle name="Millares 4 2 3 3 7 5" xfId="13701" xr:uid="{00000000-0005-0000-0000-0000C9370000}"/>
    <cellStyle name="Millares 4 2 3 3 8" xfId="13702" xr:uid="{00000000-0005-0000-0000-0000CA370000}"/>
    <cellStyle name="Millares 4 2 3 3 8 2" xfId="13703" xr:uid="{00000000-0005-0000-0000-0000CB370000}"/>
    <cellStyle name="Millares 4 2 3 3 8 3" xfId="13704" xr:uid="{00000000-0005-0000-0000-0000CC370000}"/>
    <cellStyle name="Millares 4 2 3 3 8 4" xfId="13705" xr:uid="{00000000-0005-0000-0000-0000CD370000}"/>
    <cellStyle name="Millares 4 2 3 3 8 5" xfId="13706" xr:uid="{00000000-0005-0000-0000-0000CE370000}"/>
    <cellStyle name="Millares 4 2 3 3 9" xfId="13707" xr:uid="{00000000-0005-0000-0000-0000CF370000}"/>
    <cellStyle name="Millares 4 2 3 3 9 2" xfId="13708" xr:uid="{00000000-0005-0000-0000-0000D0370000}"/>
    <cellStyle name="Millares 4 2 3 3 9 3" xfId="13709" xr:uid="{00000000-0005-0000-0000-0000D1370000}"/>
    <cellStyle name="Millares 4 2 3 3 9 4" xfId="13710" xr:uid="{00000000-0005-0000-0000-0000D2370000}"/>
    <cellStyle name="Millares 4 2 3 3 9 5" xfId="13711" xr:uid="{00000000-0005-0000-0000-0000D3370000}"/>
    <cellStyle name="Millares 4 2 3 4" xfId="13712" xr:uid="{00000000-0005-0000-0000-0000D4370000}"/>
    <cellStyle name="Millares 4 2 3 4 10" xfId="13713" xr:uid="{00000000-0005-0000-0000-0000D5370000}"/>
    <cellStyle name="Millares 4 2 3 4 10 2" xfId="13714" xr:uid="{00000000-0005-0000-0000-0000D6370000}"/>
    <cellStyle name="Millares 4 2 3 4 10 3" xfId="13715" xr:uid="{00000000-0005-0000-0000-0000D7370000}"/>
    <cellStyle name="Millares 4 2 3 4 10 4" xfId="13716" xr:uid="{00000000-0005-0000-0000-0000D8370000}"/>
    <cellStyle name="Millares 4 2 3 4 10 5" xfId="13717" xr:uid="{00000000-0005-0000-0000-0000D9370000}"/>
    <cellStyle name="Millares 4 2 3 4 11" xfId="13718" xr:uid="{00000000-0005-0000-0000-0000DA370000}"/>
    <cellStyle name="Millares 4 2 3 4 12" xfId="13719" xr:uid="{00000000-0005-0000-0000-0000DB370000}"/>
    <cellStyle name="Millares 4 2 3 4 13" xfId="13720" xr:uid="{00000000-0005-0000-0000-0000DC370000}"/>
    <cellStyle name="Millares 4 2 3 4 14" xfId="13721" xr:uid="{00000000-0005-0000-0000-0000DD370000}"/>
    <cellStyle name="Millares 4 2 3 4 2" xfId="13722" xr:uid="{00000000-0005-0000-0000-0000DE370000}"/>
    <cellStyle name="Millares 4 2 3 4 2 2" xfId="13723" xr:uid="{00000000-0005-0000-0000-0000DF370000}"/>
    <cellStyle name="Millares 4 2 3 4 2 3" xfId="13724" xr:uid="{00000000-0005-0000-0000-0000E0370000}"/>
    <cellStyle name="Millares 4 2 3 4 2 4" xfId="13725" xr:uid="{00000000-0005-0000-0000-0000E1370000}"/>
    <cellStyle name="Millares 4 2 3 4 2 5" xfId="13726" xr:uid="{00000000-0005-0000-0000-0000E2370000}"/>
    <cellStyle name="Millares 4 2 3 4 3" xfId="13727" xr:uid="{00000000-0005-0000-0000-0000E3370000}"/>
    <cellStyle name="Millares 4 2 3 4 3 2" xfId="13728" xr:uid="{00000000-0005-0000-0000-0000E4370000}"/>
    <cellStyle name="Millares 4 2 3 4 3 3" xfId="13729" xr:uid="{00000000-0005-0000-0000-0000E5370000}"/>
    <cellStyle name="Millares 4 2 3 4 3 4" xfId="13730" xr:uid="{00000000-0005-0000-0000-0000E6370000}"/>
    <cellStyle name="Millares 4 2 3 4 3 5" xfId="13731" xr:uid="{00000000-0005-0000-0000-0000E7370000}"/>
    <cellStyle name="Millares 4 2 3 4 4" xfId="13732" xr:uid="{00000000-0005-0000-0000-0000E8370000}"/>
    <cellStyle name="Millares 4 2 3 4 4 2" xfId="13733" xr:uid="{00000000-0005-0000-0000-0000E9370000}"/>
    <cellStyle name="Millares 4 2 3 4 4 3" xfId="13734" xr:uid="{00000000-0005-0000-0000-0000EA370000}"/>
    <cellStyle name="Millares 4 2 3 4 4 4" xfId="13735" xr:uid="{00000000-0005-0000-0000-0000EB370000}"/>
    <cellStyle name="Millares 4 2 3 4 4 5" xfId="13736" xr:uid="{00000000-0005-0000-0000-0000EC370000}"/>
    <cellStyle name="Millares 4 2 3 4 5" xfId="13737" xr:uid="{00000000-0005-0000-0000-0000ED370000}"/>
    <cellStyle name="Millares 4 2 3 4 5 2" xfId="13738" xr:uid="{00000000-0005-0000-0000-0000EE370000}"/>
    <cellStyle name="Millares 4 2 3 4 5 3" xfId="13739" xr:uid="{00000000-0005-0000-0000-0000EF370000}"/>
    <cellStyle name="Millares 4 2 3 4 5 4" xfId="13740" xr:uid="{00000000-0005-0000-0000-0000F0370000}"/>
    <cellStyle name="Millares 4 2 3 4 5 5" xfId="13741" xr:uid="{00000000-0005-0000-0000-0000F1370000}"/>
    <cellStyle name="Millares 4 2 3 4 6" xfId="13742" xr:uid="{00000000-0005-0000-0000-0000F2370000}"/>
    <cellStyle name="Millares 4 2 3 4 6 2" xfId="13743" xr:uid="{00000000-0005-0000-0000-0000F3370000}"/>
    <cellStyle name="Millares 4 2 3 4 6 3" xfId="13744" xr:uid="{00000000-0005-0000-0000-0000F4370000}"/>
    <cellStyle name="Millares 4 2 3 4 6 4" xfId="13745" xr:uid="{00000000-0005-0000-0000-0000F5370000}"/>
    <cellStyle name="Millares 4 2 3 4 6 5" xfId="13746" xr:uid="{00000000-0005-0000-0000-0000F6370000}"/>
    <cellStyle name="Millares 4 2 3 4 7" xfId="13747" xr:uid="{00000000-0005-0000-0000-0000F7370000}"/>
    <cellStyle name="Millares 4 2 3 4 7 2" xfId="13748" xr:uid="{00000000-0005-0000-0000-0000F8370000}"/>
    <cellStyle name="Millares 4 2 3 4 7 3" xfId="13749" xr:uid="{00000000-0005-0000-0000-0000F9370000}"/>
    <cellStyle name="Millares 4 2 3 4 7 4" xfId="13750" xr:uid="{00000000-0005-0000-0000-0000FA370000}"/>
    <cellStyle name="Millares 4 2 3 4 7 5" xfId="13751" xr:uid="{00000000-0005-0000-0000-0000FB370000}"/>
    <cellStyle name="Millares 4 2 3 4 8" xfId="13752" xr:uid="{00000000-0005-0000-0000-0000FC370000}"/>
    <cellStyle name="Millares 4 2 3 4 8 2" xfId="13753" xr:uid="{00000000-0005-0000-0000-0000FD370000}"/>
    <cellStyle name="Millares 4 2 3 4 8 3" xfId="13754" xr:uid="{00000000-0005-0000-0000-0000FE370000}"/>
    <cellStyle name="Millares 4 2 3 4 8 4" xfId="13755" xr:uid="{00000000-0005-0000-0000-0000FF370000}"/>
    <cellStyle name="Millares 4 2 3 4 8 5" xfId="13756" xr:uid="{00000000-0005-0000-0000-000000380000}"/>
    <cellStyle name="Millares 4 2 3 4 9" xfId="13757" xr:uid="{00000000-0005-0000-0000-000001380000}"/>
    <cellStyle name="Millares 4 2 3 4 9 2" xfId="13758" xr:uid="{00000000-0005-0000-0000-000002380000}"/>
    <cellStyle name="Millares 4 2 3 4 9 3" xfId="13759" xr:uid="{00000000-0005-0000-0000-000003380000}"/>
    <cellStyle name="Millares 4 2 3 4 9 4" xfId="13760" xr:uid="{00000000-0005-0000-0000-000004380000}"/>
    <cellStyle name="Millares 4 2 3 4 9 5" xfId="13761" xr:uid="{00000000-0005-0000-0000-000005380000}"/>
    <cellStyle name="Millares 4 2 3 5" xfId="13762" xr:uid="{00000000-0005-0000-0000-000006380000}"/>
    <cellStyle name="Millares 4 2 3 6" xfId="13763" xr:uid="{00000000-0005-0000-0000-000007380000}"/>
    <cellStyle name="Millares 4 2 3 7" xfId="13764" xr:uid="{00000000-0005-0000-0000-000008380000}"/>
    <cellStyle name="Millares 4 2 3 8" xfId="13765" xr:uid="{00000000-0005-0000-0000-000009380000}"/>
    <cellStyle name="Millares 4 2 3 9" xfId="13766" xr:uid="{00000000-0005-0000-0000-00000A380000}"/>
    <cellStyle name="Millares 4 2 4" xfId="13767" xr:uid="{00000000-0005-0000-0000-00000B380000}"/>
    <cellStyle name="Millares 4 2 4 10" xfId="13768" xr:uid="{00000000-0005-0000-0000-00000C380000}"/>
    <cellStyle name="Millares 4 2 4 11" xfId="13769" xr:uid="{00000000-0005-0000-0000-00000D380000}"/>
    <cellStyle name="Millares 4 2 4 12" xfId="13770" xr:uid="{00000000-0005-0000-0000-00000E380000}"/>
    <cellStyle name="Millares 4 2 4 13" xfId="13771" xr:uid="{00000000-0005-0000-0000-00000F380000}"/>
    <cellStyle name="Millares 4 2 4 14" xfId="13772" xr:uid="{00000000-0005-0000-0000-000010380000}"/>
    <cellStyle name="Millares 4 2 4 15" xfId="13773" xr:uid="{00000000-0005-0000-0000-000011380000}"/>
    <cellStyle name="Millares 4 2 4 16" xfId="13774" xr:uid="{00000000-0005-0000-0000-000012380000}"/>
    <cellStyle name="Millares 4 2 4 17" xfId="13775" xr:uid="{00000000-0005-0000-0000-000013380000}"/>
    <cellStyle name="Millares 4 2 4 2" xfId="13776" xr:uid="{00000000-0005-0000-0000-000014380000}"/>
    <cellStyle name="Millares 4 2 4 2 2" xfId="13777" xr:uid="{00000000-0005-0000-0000-000015380000}"/>
    <cellStyle name="Millares 4 2 4 2 2 10" xfId="13778" xr:uid="{00000000-0005-0000-0000-000016380000}"/>
    <cellStyle name="Millares 4 2 4 2 2 10 2" xfId="13779" xr:uid="{00000000-0005-0000-0000-000017380000}"/>
    <cellStyle name="Millares 4 2 4 2 2 10 3" xfId="13780" xr:uid="{00000000-0005-0000-0000-000018380000}"/>
    <cellStyle name="Millares 4 2 4 2 2 10 4" xfId="13781" xr:uid="{00000000-0005-0000-0000-000019380000}"/>
    <cellStyle name="Millares 4 2 4 2 2 10 5" xfId="13782" xr:uid="{00000000-0005-0000-0000-00001A380000}"/>
    <cellStyle name="Millares 4 2 4 2 2 11" xfId="13783" xr:uid="{00000000-0005-0000-0000-00001B380000}"/>
    <cellStyle name="Millares 4 2 4 2 2 12" xfId="13784" xr:uid="{00000000-0005-0000-0000-00001C380000}"/>
    <cellStyle name="Millares 4 2 4 2 2 13" xfId="13785" xr:uid="{00000000-0005-0000-0000-00001D380000}"/>
    <cellStyle name="Millares 4 2 4 2 2 14" xfId="13786" xr:uid="{00000000-0005-0000-0000-00001E380000}"/>
    <cellStyle name="Millares 4 2 4 2 2 2" xfId="13787" xr:uid="{00000000-0005-0000-0000-00001F380000}"/>
    <cellStyle name="Millares 4 2 4 2 2 2 2" xfId="13788" xr:uid="{00000000-0005-0000-0000-000020380000}"/>
    <cellStyle name="Millares 4 2 4 2 2 2 3" xfId="13789" xr:uid="{00000000-0005-0000-0000-000021380000}"/>
    <cellStyle name="Millares 4 2 4 2 2 2 4" xfId="13790" xr:uid="{00000000-0005-0000-0000-000022380000}"/>
    <cellStyle name="Millares 4 2 4 2 2 2 5" xfId="13791" xr:uid="{00000000-0005-0000-0000-000023380000}"/>
    <cellStyle name="Millares 4 2 4 2 2 3" xfId="13792" xr:uid="{00000000-0005-0000-0000-000024380000}"/>
    <cellStyle name="Millares 4 2 4 2 2 3 2" xfId="13793" xr:uid="{00000000-0005-0000-0000-000025380000}"/>
    <cellStyle name="Millares 4 2 4 2 2 3 3" xfId="13794" xr:uid="{00000000-0005-0000-0000-000026380000}"/>
    <cellStyle name="Millares 4 2 4 2 2 3 4" xfId="13795" xr:uid="{00000000-0005-0000-0000-000027380000}"/>
    <cellStyle name="Millares 4 2 4 2 2 3 5" xfId="13796" xr:uid="{00000000-0005-0000-0000-000028380000}"/>
    <cellStyle name="Millares 4 2 4 2 2 4" xfId="13797" xr:uid="{00000000-0005-0000-0000-000029380000}"/>
    <cellStyle name="Millares 4 2 4 2 2 4 2" xfId="13798" xr:uid="{00000000-0005-0000-0000-00002A380000}"/>
    <cellStyle name="Millares 4 2 4 2 2 4 3" xfId="13799" xr:uid="{00000000-0005-0000-0000-00002B380000}"/>
    <cellStyle name="Millares 4 2 4 2 2 4 4" xfId="13800" xr:uid="{00000000-0005-0000-0000-00002C380000}"/>
    <cellStyle name="Millares 4 2 4 2 2 4 5" xfId="13801" xr:uid="{00000000-0005-0000-0000-00002D380000}"/>
    <cellStyle name="Millares 4 2 4 2 2 5" xfId="13802" xr:uid="{00000000-0005-0000-0000-00002E380000}"/>
    <cellStyle name="Millares 4 2 4 2 2 5 2" xfId="13803" xr:uid="{00000000-0005-0000-0000-00002F380000}"/>
    <cellStyle name="Millares 4 2 4 2 2 5 3" xfId="13804" xr:uid="{00000000-0005-0000-0000-000030380000}"/>
    <cellStyle name="Millares 4 2 4 2 2 5 4" xfId="13805" xr:uid="{00000000-0005-0000-0000-000031380000}"/>
    <cellStyle name="Millares 4 2 4 2 2 5 5" xfId="13806" xr:uid="{00000000-0005-0000-0000-000032380000}"/>
    <cellStyle name="Millares 4 2 4 2 2 6" xfId="13807" xr:uid="{00000000-0005-0000-0000-000033380000}"/>
    <cellStyle name="Millares 4 2 4 2 2 6 2" xfId="13808" xr:uid="{00000000-0005-0000-0000-000034380000}"/>
    <cellStyle name="Millares 4 2 4 2 2 6 3" xfId="13809" xr:uid="{00000000-0005-0000-0000-000035380000}"/>
    <cellStyle name="Millares 4 2 4 2 2 6 4" xfId="13810" xr:uid="{00000000-0005-0000-0000-000036380000}"/>
    <cellStyle name="Millares 4 2 4 2 2 6 5" xfId="13811" xr:uid="{00000000-0005-0000-0000-000037380000}"/>
    <cellStyle name="Millares 4 2 4 2 2 7" xfId="13812" xr:uid="{00000000-0005-0000-0000-000038380000}"/>
    <cellStyle name="Millares 4 2 4 2 2 7 2" xfId="13813" xr:uid="{00000000-0005-0000-0000-000039380000}"/>
    <cellStyle name="Millares 4 2 4 2 2 7 3" xfId="13814" xr:uid="{00000000-0005-0000-0000-00003A380000}"/>
    <cellStyle name="Millares 4 2 4 2 2 7 4" xfId="13815" xr:uid="{00000000-0005-0000-0000-00003B380000}"/>
    <cellStyle name="Millares 4 2 4 2 2 7 5" xfId="13816" xr:uid="{00000000-0005-0000-0000-00003C380000}"/>
    <cellStyle name="Millares 4 2 4 2 2 8" xfId="13817" xr:uid="{00000000-0005-0000-0000-00003D380000}"/>
    <cellStyle name="Millares 4 2 4 2 2 8 2" xfId="13818" xr:uid="{00000000-0005-0000-0000-00003E380000}"/>
    <cellStyle name="Millares 4 2 4 2 2 8 3" xfId="13819" xr:uid="{00000000-0005-0000-0000-00003F380000}"/>
    <cellStyle name="Millares 4 2 4 2 2 8 4" xfId="13820" xr:uid="{00000000-0005-0000-0000-000040380000}"/>
    <cellStyle name="Millares 4 2 4 2 2 8 5" xfId="13821" xr:uid="{00000000-0005-0000-0000-000041380000}"/>
    <cellStyle name="Millares 4 2 4 2 2 9" xfId="13822" xr:uid="{00000000-0005-0000-0000-000042380000}"/>
    <cellStyle name="Millares 4 2 4 2 2 9 2" xfId="13823" xr:uid="{00000000-0005-0000-0000-000043380000}"/>
    <cellStyle name="Millares 4 2 4 2 2 9 3" xfId="13824" xr:uid="{00000000-0005-0000-0000-000044380000}"/>
    <cellStyle name="Millares 4 2 4 2 2 9 4" xfId="13825" xr:uid="{00000000-0005-0000-0000-000045380000}"/>
    <cellStyle name="Millares 4 2 4 2 2 9 5" xfId="13826" xr:uid="{00000000-0005-0000-0000-000046380000}"/>
    <cellStyle name="Millares 4 2 4 2 3" xfId="13827" xr:uid="{00000000-0005-0000-0000-000047380000}"/>
    <cellStyle name="Millares 4 2 4 2 3 10" xfId="13828" xr:uid="{00000000-0005-0000-0000-000048380000}"/>
    <cellStyle name="Millares 4 2 4 2 3 10 2" xfId="13829" xr:uid="{00000000-0005-0000-0000-000049380000}"/>
    <cellStyle name="Millares 4 2 4 2 3 10 3" xfId="13830" xr:uid="{00000000-0005-0000-0000-00004A380000}"/>
    <cellStyle name="Millares 4 2 4 2 3 10 4" xfId="13831" xr:uid="{00000000-0005-0000-0000-00004B380000}"/>
    <cellStyle name="Millares 4 2 4 2 3 10 5" xfId="13832" xr:uid="{00000000-0005-0000-0000-00004C380000}"/>
    <cellStyle name="Millares 4 2 4 2 3 11" xfId="13833" xr:uid="{00000000-0005-0000-0000-00004D380000}"/>
    <cellStyle name="Millares 4 2 4 2 3 12" xfId="13834" xr:uid="{00000000-0005-0000-0000-00004E380000}"/>
    <cellStyle name="Millares 4 2 4 2 3 13" xfId="13835" xr:uid="{00000000-0005-0000-0000-00004F380000}"/>
    <cellStyle name="Millares 4 2 4 2 3 14" xfId="13836" xr:uid="{00000000-0005-0000-0000-000050380000}"/>
    <cellStyle name="Millares 4 2 4 2 3 2" xfId="13837" xr:uid="{00000000-0005-0000-0000-000051380000}"/>
    <cellStyle name="Millares 4 2 4 2 3 2 2" xfId="13838" xr:uid="{00000000-0005-0000-0000-000052380000}"/>
    <cellStyle name="Millares 4 2 4 2 3 2 3" xfId="13839" xr:uid="{00000000-0005-0000-0000-000053380000}"/>
    <cellStyle name="Millares 4 2 4 2 3 2 4" xfId="13840" xr:uid="{00000000-0005-0000-0000-000054380000}"/>
    <cellStyle name="Millares 4 2 4 2 3 2 5" xfId="13841" xr:uid="{00000000-0005-0000-0000-000055380000}"/>
    <cellStyle name="Millares 4 2 4 2 3 3" xfId="13842" xr:uid="{00000000-0005-0000-0000-000056380000}"/>
    <cellStyle name="Millares 4 2 4 2 3 3 2" xfId="13843" xr:uid="{00000000-0005-0000-0000-000057380000}"/>
    <cellStyle name="Millares 4 2 4 2 3 3 3" xfId="13844" xr:uid="{00000000-0005-0000-0000-000058380000}"/>
    <cellStyle name="Millares 4 2 4 2 3 3 4" xfId="13845" xr:uid="{00000000-0005-0000-0000-000059380000}"/>
    <cellStyle name="Millares 4 2 4 2 3 3 5" xfId="13846" xr:uid="{00000000-0005-0000-0000-00005A380000}"/>
    <cellStyle name="Millares 4 2 4 2 3 4" xfId="13847" xr:uid="{00000000-0005-0000-0000-00005B380000}"/>
    <cellStyle name="Millares 4 2 4 2 3 4 2" xfId="13848" xr:uid="{00000000-0005-0000-0000-00005C380000}"/>
    <cellStyle name="Millares 4 2 4 2 3 4 3" xfId="13849" xr:uid="{00000000-0005-0000-0000-00005D380000}"/>
    <cellStyle name="Millares 4 2 4 2 3 4 4" xfId="13850" xr:uid="{00000000-0005-0000-0000-00005E380000}"/>
    <cellStyle name="Millares 4 2 4 2 3 4 5" xfId="13851" xr:uid="{00000000-0005-0000-0000-00005F380000}"/>
    <cellStyle name="Millares 4 2 4 2 3 5" xfId="13852" xr:uid="{00000000-0005-0000-0000-000060380000}"/>
    <cellStyle name="Millares 4 2 4 2 3 5 2" xfId="13853" xr:uid="{00000000-0005-0000-0000-000061380000}"/>
    <cellStyle name="Millares 4 2 4 2 3 5 3" xfId="13854" xr:uid="{00000000-0005-0000-0000-000062380000}"/>
    <cellStyle name="Millares 4 2 4 2 3 5 4" xfId="13855" xr:uid="{00000000-0005-0000-0000-000063380000}"/>
    <cellStyle name="Millares 4 2 4 2 3 5 5" xfId="13856" xr:uid="{00000000-0005-0000-0000-000064380000}"/>
    <cellStyle name="Millares 4 2 4 2 3 6" xfId="13857" xr:uid="{00000000-0005-0000-0000-000065380000}"/>
    <cellStyle name="Millares 4 2 4 2 3 6 2" xfId="13858" xr:uid="{00000000-0005-0000-0000-000066380000}"/>
    <cellStyle name="Millares 4 2 4 2 3 6 3" xfId="13859" xr:uid="{00000000-0005-0000-0000-000067380000}"/>
    <cellStyle name="Millares 4 2 4 2 3 6 4" xfId="13860" xr:uid="{00000000-0005-0000-0000-000068380000}"/>
    <cellStyle name="Millares 4 2 4 2 3 6 5" xfId="13861" xr:uid="{00000000-0005-0000-0000-000069380000}"/>
    <cellStyle name="Millares 4 2 4 2 3 7" xfId="13862" xr:uid="{00000000-0005-0000-0000-00006A380000}"/>
    <cellStyle name="Millares 4 2 4 2 3 7 2" xfId="13863" xr:uid="{00000000-0005-0000-0000-00006B380000}"/>
    <cellStyle name="Millares 4 2 4 2 3 7 3" xfId="13864" xr:uid="{00000000-0005-0000-0000-00006C380000}"/>
    <cellStyle name="Millares 4 2 4 2 3 7 4" xfId="13865" xr:uid="{00000000-0005-0000-0000-00006D380000}"/>
    <cellStyle name="Millares 4 2 4 2 3 7 5" xfId="13866" xr:uid="{00000000-0005-0000-0000-00006E380000}"/>
    <cellStyle name="Millares 4 2 4 2 3 8" xfId="13867" xr:uid="{00000000-0005-0000-0000-00006F380000}"/>
    <cellStyle name="Millares 4 2 4 2 3 8 2" xfId="13868" xr:uid="{00000000-0005-0000-0000-000070380000}"/>
    <cellStyle name="Millares 4 2 4 2 3 8 3" xfId="13869" xr:uid="{00000000-0005-0000-0000-000071380000}"/>
    <cellStyle name="Millares 4 2 4 2 3 8 4" xfId="13870" xr:uid="{00000000-0005-0000-0000-000072380000}"/>
    <cellStyle name="Millares 4 2 4 2 3 8 5" xfId="13871" xr:uid="{00000000-0005-0000-0000-000073380000}"/>
    <cellStyle name="Millares 4 2 4 2 3 9" xfId="13872" xr:uid="{00000000-0005-0000-0000-000074380000}"/>
    <cellStyle name="Millares 4 2 4 2 3 9 2" xfId="13873" xr:uid="{00000000-0005-0000-0000-000075380000}"/>
    <cellStyle name="Millares 4 2 4 2 3 9 3" xfId="13874" xr:uid="{00000000-0005-0000-0000-000076380000}"/>
    <cellStyle name="Millares 4 2 4 2 3 9 4" xfId="13875" xr:uid="{00000000-0005-0000-0000-000077380000}"/>
    <cellStyle name="Millares 4 2 4 2 3 9 5" xfId="13876" xr:uid="{00000000-0005-0000-0000-000078380000}"/>
    <cellStyle name="Millares 4 2 4 3" xfId="13877" xr:uid="{00000000-0005-0000-0000-000079380000}"/>
    <cellStyle name="Millares 4 2 4 3 10" xfId="13878" xr:uid="{00000000-0005-0000-0000-00007A380000}"/>
    <cellStyle name="Millares 4 2 4 3 10 2" xfId="13879" xr:uid="{00000000-0005-0000-0000-00007B380000}"/>
    <cellStyle name="Millares 4 2 4 3 10 3" xfId="13880" xr:uid="{00000000-0005-0000-0000-00007C380000}"/>
    <cellStyle name="Millares 4 2 4 3 10 4" xfId="13881" xr:uid="{00000000-0005-0000-0000-00007D380000}"/>
    <cellStyle name="Millares 4 2 4 3 10 5" xfId="13882" xr:uid="{00000000-0005-0000-0000-00007E380000}"/>
    <cellStyle name="Millares 4 2 4 3 11" xfId="13883" xr:uid="{00000000-0005-0000-0000-00007F380000}"/>
    <cellStyle name="Millares 4 2 4 3 12" xfId="13884" xr:uid="{00000000-0005-0000-0000-000080380000}"/>
    <cellStyle name="Millares 4 2 4 3 13" xfId="13885" xr:uid="{00000000-0005-0000-0000-000081380000}"/>
    <cellStyle name="Millares 4 2 4 3 14" xfId="13886" xr:uid="{00000000-0005-0000-0000-000082380000}"/>
    <cellStyle name="Millares 4 2 4 3 2" xfId="13887" xr:uid="{00000000-0005-0000-0000-000083380000}"/>
    <cellStyle name="Millares 4 2 4 3 2 2" xfId="13888" xr:uid="{00000000-0005-0000-0000-000084380000}"/>
    <cellStyle name="Millares 4 2 4 3 2 3" xfId="13889" xr:uid="{00000000-0005-0000-0000-000085380000}"/>
    <cellStyle name="Millares 4 2 4 3 2 4" xfId="13890" xr:uid="{00000000-0005-0000-0000-000086380000}"/>
    <cellStyle name="Millares 4 2 4 3 2 5" xfId="13891" xr:uid="{00000000-0005-0000-0000-000087380000}"/>
    <cellStyle name="Millares 4 2 4 3 3" xfId="13892" xr:uid="{00000000-0005-0000-0000-000088380000}"/>
    <cellStyle name="Millares 4 2 4 3 3 2" xfId="13893" xr:uid="{00000000-0005-0000-0000-000089380000}"/>
    <cellStyle name="Millares 4 2 4 3 3 3" xfId="13894" xr:uid="{00000000-0005-0000-0000-00008A380000}"/>
    <cellStyle name="Millares 4 2 4 3 3 4" xfId="13895" xr:uid="{00000000-0005-0000-0000-00008B380000}"/>
    <cellStyle name="Millares 4 2 4 3 3 5" xfId="13896" xr:uid="{00000000-0005-0000-0000-00008C380000}"/>
    <cellStyle name="Millares 4 2 4 3 4" xfId="13897" xr:uid="{00000000-0005-0000-0000-00008D380000}"/>
    <cellStyle name="Millares 4 2 4 3 4 2" xfId="13898" xr:uid="{00000000-0005-0000-0000-00008E380000}"/>
    <cellStyle name="Millares 4 2 4 3 4 3" xfId="13899" xr:uid="{00000000-0005-0000-0000-00008F380000}"/>
    <cellStyle name="Millares 4 2 4 3 4 4" xfId="13900" xr:uid="{00000000-0005-0000-0000-000090380000}"/>
    <cellStyle name="Millares 4 2 4 3 4 5" xfId="13901" xr:uid="{00000000-0005-0000-0000-000091380000}"/>
    <cellStyle name="Millares 4 2 4 3 5" xfId="13902" xr:uid="{00000000-0005-0000-0000-000092380000}"/>
    <cellStyle name="Millares 4 2 4 3 5 2" xfId="13903" xr:uid="{00000000-0005-0000-0000-000093380000}"/>
    <cellStyle name="Millares 4 2 4 3 5 3" xfId="13904" xr:uid="{00000000-0005-0000-0000-000094380000}"/>
    <cellStyle name="Millares 4 2 4 3 5 4" xfId="13905" xr:uid="{00000000-0005-0000-0000-000095380000}"/>
    <cellStyle name="Millares 4 2 4 3 5 5" xfId="13906" xr:uid="{00000000-0005-0000-0000-000096380000}"/>
    <cellStyle name="Millares 4 2 4 3 6" xfId="13907" xr:uid="{00000000-0005-0000-0000-000097380000}"/>
    <cellStyle name="Millares 4 2 4 3 6 2" xfId="13908" xr:uid="{00000000-0005-0000-0000-000098380000}"/>
    <cellStyle name="Millares 4 2 4 3 6 3" xfId="13909" xr:uid="{00000000-0005-0000-0000-000099380000}"/>
    <cellStyle name="Millares 4 2 4 3 6 4" xfId="13910" xr:uid="{00000000-0005-0000-0000-00009A380000}"/>
    <cellStyle name="Millares 4 2 4 3 6 5" xfId="13911" xr:uid="{00000000-0005-0000-0000-00009B380000}"/>
    <cellStyle name="Millares 4 2 4 3 7" xfId="13912" xr:uid="{00000000-0005-0000-0000-00009C380000}"/>
    <cellStyle name="Millares 4 2 4 3 7 2" xfId="13913" xr:uid="{00000000-0005-0000-0000-00009D380000}"/>
    <cellStyle name="Millares 4 2 4 3 7 3" xfId="13914" xr:uid="{00000000-0005-0000-0000-00009E380000}"/>
    <cellStyle name="Millares 4 2 4 3 7 4" xfId="13915" xr:uid="{00000000-0005-0000-0000-00009F380000}"/>
    <cellStyle name="Millares 4 2 4 3 7 5" xfId="13916" xr:uid="{00000000-0005-0000-0000-0000A0380000}"/>
    <cellStyle name="Millares 4 2 4 3 8" xfId="13917" xr:uid="{00000000-0005-0000-0000-0000A1380000}"/>
    <cellStyle name="Millares 4 2 4 3 8 2" xfId="13918" xr:uid="{00000000-0005-0000-0000-0000A2380000}"/>
    <cellStyle name="Millares 4 2 4 3 8 3" xfId="13919" xr:uid="{00000000-0005-0000-0000-0000A3380000}"/>
    <cellStyle name="Millares 4 2 4 3 8 4" xfId="13920" xr:uid="{00000000-0005-0000-0000-0000A4380000}"/>
    <cellStyle name="Millares 4 2 4 3 8 5" xfId="13921" xr:uid="{00000000-0005-0000-0000-0000A5380000}"/>
    <cellStyle name="Millares 4 2 4 3 9" xfId="13922" xr:uid="{00000000-0005-0000-0000-0000A6380000}"/>
    <cellStyle name="Millares 4 2 4 3 9 2" xfId="13923" xr:uid="{00000000-0005-0000-0000-0000A7380000}"/>
    <cellStyle name="Millares 4 2 4 3 9 3" xfId="13924" xr:uid="{00000000-0005-0000-0000-0000A8380000}"/>
    <cellStyle name="Millares 4 2 4 3 9 4" xfId="13925" xr:uid="{00000000-0005-0000-0000-0000A9380000}"/>
    <cellStyle name="Millares 4 2 4 3 9 5" xfId="13926" xr:uid="{00000000-0005-0000-0000-0000AA380000}"/>
    <cellStyle name="Millares 4 2 4 4" xfId="13927" xr:uid="{00000000-0005-0000-0000-0000AB380000}"/>
    <cellStyle name="Millares 4 2 4 4 10" xfId="13928" xr:uid="{00000000-0005-0000-0000-0000AC380000}"/>
    <cellStyle name="Millares 4 2 4 4 10 2" xfId="13929" xr:uid="{00000000-0005-0000-0000-0000AD380000}"/>
    <cellStyle name="Millares 4 2 4 4 10 3" xfId="13930" xr:uid="{00000000-0005-0000-0000-0000AE380000}"/>
    <cellStyle name="Millares 4 2 4 4 10 4" xfId="13931" xr:uid="{00000000-0005-0000-0000-0000AF380000}"/>
    <cellStyle name="Millares 4 2 4 4 10 5" xfId="13932" xr:uid="{00000000-0005-0000-0000-0000B0380000}"/>
    <cellStyle name="Millares 4 2 4 4 11" xfId="13933" xr:uid="{00000000-0005-0000-0000-0000B1380000}"/>
    <cellStyle name="Millares 4 2 4 4 12" xfId="13934" xr:uid="{00000000-0005-0000-0000-0000B2380000}"/>
    <cellStyle name="Millares 4 2 4 4 13" xfId="13935" xr:uid="{00000000-0005-0000-0000-0000B3380000}"/>
    <cellStyle name="Millares 4 2 4 4 14" xfId="13936" xr:uid="{00000000-0005-0000-0000-0000B4380000}"/>
    <cellStyle name="Millares 4 2 4 4 2" xfId="13937" xr:uid="{00000000-0005-0000-0000-0000B5380000}"/>
    <cellStyle name="Millares 4 2 4 4 2 2" xfId="13938" xr:uid="{00000000-0005-0000-0000-0000B6380000}"/>
    <cellStyle name="Millares 4 2 4 4 2 3" xfId="13939" xr:uid="{00000000-0005-0000-0000-0000B7380000}"/>
    <cellStyle name="Millares 4 2 4 4 2 4" xfId="13940" xr:uid="{00000000-0005-0000-0000-0000B8380000}"/>
    <cellStyle name="Millares 4 2 4 4 2 5" xfId="13941" xr:uid="{00000000-0005-0000-0000-0000B9380000}"/>
    <cellStyle name="Millares 4 2 4 4 3" xfId="13942" xr:uid="{00000000-0005-0000-0000-0000BA380000}"/>
    <cellStyle name="Millares 4 2 4 4 3 2" xfId="13943" xr:uid="{00000000-0005-0000-0000-0000BB380000}"/>
    <cellStyle name="Millares 4 2 4 4 3 3" xfId="13944" xr:uid="{00000000-0005-0000-0000-0000BC380000}"/>
    <cellStyle name="Millares 4 2 4 4 3 4" xfId="13945" xr:uid="{00000000-0005-0000-0000-0000BD380000}"/>
    <cellStyle name="Millares 4 2 4 4 3 5" xfId="13946" xr:uid="{00000000-0005-0000-0000-0000BE380000}"/>
    <cellStyle name="Millares 4 2 4 4 4" xfId="13947" xr:uid="{00000000-0005-0000-0000-0000BF380000}"/>
    <cellStyle name="Millares 4 2 4 4 4 2" xfId="13948" xr:uid="{00000000-0005-0000-0000-0000C0380000}"/>
    <cellStyle name="Millares 4 2 4 4 4 3" xfId="13949" xr:uid="{00000000-0005-0000-0000-0000C1380000}"/>
    <cellStyle name="Millares 4 2 4 4 4 4" xfId="13950" xr:uid="{00000000-0005-0000-0000-0000C2380000}"/>
    <cellStyle name="Millares 4 2 4 4 4 5" xfId="13951" xr:uid="{00000000-0005-0000-0000-0000C3380000}"/>
    <cellStyle name="Millares 4 2 4 4 5" xfId="13952" xr:uid="{00000000-0005-0000-0000-0000C4380000}"/>
    <cellStyle name="Millares 4 2 4 4 5 2" xfId="13953" xr:uid="{00000000-0005-0000-0000-0000C5380000}"/>
    <cellStyle name="Millares 4 2 4 4 5 3" xfId="13954" xr:uid="{00000000-0005-0000-0000-0000C6380000}"/>
    <cellStyle name="Millares 4 2 4 4 5 4" xfId="13955" xr:uid="{00000000-0005-0000-0000-0000C7380000}"/>
    <cellStyle name="Millares 4 2 4 4 5 5" xfId="13956" xr:uid="{00000000-0005-0000-0000-0000C8380000}"/>
    <cellStyle name="Millares 4 2 4 4 6" xfId="13957" xr:uid="{00000000-0005-0000-0000-0000C9380000}"/>
    <cellStyle name="Millares 4 2 4 4 6 2" xfId="13958" xr:uid="{00000000-0005-0000-0000-0000CA380000}"/>
    <cellStyle name="Millares 4 2 4 4 6 3" xfId="13959" xr:uid="{00000000-0005-0000-0000-0000CB380000}"/>
    <cellStyle name="Millares 4 2 4 4 6 4" xfId="13960" xr:uid="{00000000-0005-0000-0000-0000CC380000}"/>
    <cellStyle name="Millares 4 2 4 4 6 5" xfId="13961" xr:uid="{00000000-0005-0000-0000-0000CD380000}"/>
    <cellStyle name="Millares 4 2 4 4 7" xfId="13962" xr:uid="{00000000-0005-0000-0000-0000CE380000}"/>
    <cellStyle name="Millares 4 2 4 4 7 2" xfId="13963" xr:uid="{00000000-0005-0000-0000-0000CF380000}"/>
    <cellStyle name="Millares 4 2 4 4 7 3" xfId="13964" xr:uid="{00000000-0005-0000-0000-0000D0380000}"/>
    <cellStyle name="Millares 4 2 4 4 7 4" xfId="13965" xr:uid="{00000000-0005-0000-0000-0000D1380000}"/>
    <cellStyle name="Millares 4 2 4 4 7 5" xfId="13966" xr:uid="{00000000-0005-0000-0000-0000D2380000}"/>
    <cellStyle name="Millares 4 2 4 4 8" xfId="13967" xr:uid="{00000000-0005-0000-0000-0000D3380000}"/>
    <cellStyle name="Millares 4 2 4 4 8 2" xfId="13968" xr:uid="{00000000-0005-0000-0000-0000D4380000}"/>
    <cellStyle name="Millares 4 2 4 4 8 3" xfId="13969" xr:uid="{00000000-0005-0000-0000-0000D5380000}"/>
    <cellStyle name="Millares 4 2 4 4 8 4" xfId="13970" xr:uid="{00000000-0005-0000-0000-0000D6380000}"/>
    <cellStyle name="Millares 4 2 4 4 8 5" xfId="13971" xr:uid="{00000000-0005-0000-0000-0000D7380000}"/>
    <cellStyle name="Millares 4 2 4 4 9" xfId="13972" xr:uid="{00000000-0005-0000-0000-0000D8380000}"/>
    <cellStyle name="Millares 4 2 4 4 9 2" xfId="13973" xr:uid="{00000000-0005-0000-0000-0000D9380000}"/>
    <cellStyle name="Millares 4 2 4 4 9 3" xfId="13974" xr:uid="{00000000-0005-0000-0000-0000DA380000}"/>
    <cellStyle name="Millares 4 2 4 4 9 4" xfId="13975" xr:uid="{00000000-0005-0000-0000-0000DB380000}"/>
    <cellStyle name="Millares 4 2 4 4 9 5" xfId="13976" xr:uid="{00000000-0005-0000-0000-0000DC380000}"/>
    <cellStyle name="Millares 4 2 4 5" xfId="13977" xr:uid="{00000000-0005-0000-0000-0000DD380000}"/>
    <cellStyle name="Millares 4 2 4 6" xfId="13978" xr:uid="{00000000-0005-0000-0000-0000DE380000}"/>
    <cellStyle name="Millares 4 2 4 7" xfId="13979" xr:uid="{00000000-0005-0000-0000-0000DF380000}"/>
    <cellStyle name="Millares 4 2 4 8" xfId="13980" xr:uid="{00000000-0005-0000-0000-0000E0380000}"/>
    <cellStyle name="Millares 4 2 4 9" xfId="13981" xr:uid="{00000000-0005-0000-0000-0000E1380000}"/>
    <cellStyle name="Millares 4 2 5" xfId="13982" xr:uid="{00000000-0005-0000-0000-0000E2380000}"/>
    <cellStyle name="Millares 4 2 5 10" xfId="13983" xr:uid="{00000000-0005-0000-0000-0000E3380000}"/>
    <cellStyle name="Millares 4 2 5 11" xfId="13984" xr:uid="{00000000-0005-0000-0000-0000E4380000}"/>
    <cellStyle name="Millares 4 2 5 12" xfId="13985" xr:uid="{00000000-0005-0000-0000-0000E5380000}"/>
    <cellStyle name="Millares 4 2 5 13" xfId="13986" xr:uid="{00000000-0005-0000-0000-0000E6380000}"/>
    <cellStyle name="Millares 4 2 5 14" xfId="13987" xr:uid="{00000000-0005-0000-0000-0000E7380000}"/>
    <cellStyle name="Millares 4 2 5 15" xfId="13988" xr:uid="{00000000-0005-0000-0000-0000E8380000}"/>
    <cellStyle name="Millares 4 2 5 16" xfId="13989" xr:uid="{00000000-0005-0000-0000-0000E9380000}"/>
    <cellStyle name="Millares 4 2 5 17" xfId="13990" xr:uid="{00000000-0005-0000-0000-0000EA380000}"/>
    <cellStyle name="Millares 4 2 5 2" xfId="13991" xr:uid="{00000000-0005-0000-0000-0000EB380000}"/>
    <cellStyle name="Millares 4 2 5 2 2" xfId="13992" xr:uid="{00000000-0005-0000-0000-0000EC380000}"/>
    <cellStyle name="Millares 4 2 5 2 2 10" xfId="13993" xr:uid="{00000000-0005-0000-0000-0000ED380000}"/>
    <cellStyle name="Millares 4 2 5 2 2 10 2" xfId="13994" xr:uid="{00000000-0005-0000-0000-0000EE380000}"/>
    <cellStyle name="Millares 4 2 5 2 2 10 3" xfId="13995" xr:uid="{00000000-0005-0000-0000-0000EF380000}"/>
    <cellStyle name="Millares 4 2 5 2 2 10 4" xfId="13996" xr:uid="{00000000-0005-0000-0000-0000F0380000}"/>
    <cellStyle name="Millares 4 2 5 2 2 10 5" xfId="13997" xr:uid="{00000000-0005-0000-0000-0000F1380000}"/>
    <cellStyle name="Millares 4 2 5 2 2 11" xfId="13998" xr:uid="{00000000-0005-0000-0000-0000F2380000}"/>
    <cellStyle name="Millares 4 2 5 2 2 12" xfId="13999" xr:uid="{00000000-0005-0000-0000-0000F3380000}"/>
    <cellStyle name="Millares 4 2 5 2 2 13" xfId="14000" xr:uid="{00000000-0005-0000-0000-0000F4380000}"/>
    <cellStyle name="Millares 4 2 5 2 2 14" xfId="14001" xr:uid="{00000000-0005-0000-0000-0000F5380000}"/>
    <cellStyle name="Millares 4 2 5 2 2 2" xfId="14002" xr:uid="{00000000-0005-0000-0000-0000F6380000}"/>
    <cellStyle name="Millares 4 2 5 2 2 2 2" xfId="14003" xr:uid="{00000000-0005-0000-0000-0000F7380000}"/>
    <cellStyle name="Millares 4 2 5 2 2 2 3" xfId="14004" xr:uid="{00000000-0005-0000-0000-0000F8380000}"/>
    <cellStyle name="Millares 4 2 5 2 2 2 4" xfId="14005" xr:uid="{00000000-0005-0000-0000-0000F9380000}"/>
    <cellStyle name="Millares 4 2 5 2 2 2 5" xfId="14006" xr:uid="{00000000-0005-0000-0000-0000FA380000}"/>
    <cellStyle name="Millares 4 2 5 2 2 3" xfId="14007" xr:uid="{00000000-0005-0000-0000-0000FB380000}"/>
    <cellStyle name="Millares 4 2 5 2 2 3 2" xfId="14008" xr:uid="{00000000-0005-0000-0000-0000FC380000}"/>
    <cellStyle name="Millares 4 2 5 2 2 3 3" xfId="14009" xr:uid="{00000000-0005-0000-0000-0000FD380000}"/>
    <cellStyle name="Millares 4 2 5 2 2 3 4" xfId="14010" xr:uid="{00000000-0005-0000-0000-0000FE380000}"/>
    <cellStyle name="Millares 4 2 5 2 2 3 5" xfId="14011" xr:uid="{00000000-0005-0000-0000-0000FF380000}"/>
    <cellStyle name="Millares 4 2 5 2 2 4" xfId="14012" xr:uid="{00000000-0005-0000-0000-000000390000}"/>
    <cellStyle name="Millares 4 2 5 2 2 4 2" xfId="14013" xr:uid="{00000000-0005-0000-0000-000001390000}"/>
    <cellStyle name="Millares 4 2 5 2 2 4 3" xfId="14014" xr:uid="{00000000-0005-0000-0000-000002390000}"/>
    <cellStyle name="Millares 4 2 5 2 2 4 4" xfId="14015" xr:uid="{00000000-0005-0000-0000-000003390000}"/>
    <cellStyle name="Millares 4 2 5 2 2 4 5" xfId="14016" xr:uid="{00000000-0005-0000-0000-000004390000}"/>
    <cellStyle name="Millares 4 2 5 2 2 5" xfId="14017" xr:uid="{00000000-0005-0000-0000-000005390000}"/>
    <cellStyle name="Millares 4 2 5 2 2 5 2" xfId="14018" xr:uid="{00000000-0005-0000-0000-000006390000}"/>
    <cellStyle name="Millares 4 2 5 2 2 5 3" xfId="14019" xr:uid="{00000000-0005-0000-0000-000007390000}"/>
    <cellStyle name="Millares 4 2 5 2 2 5 4" xfId="14020" xr:uid="{00000000-0005-0000-0000-000008390000}"/>
    <cellStyle name="Millares 4 2 5 2 2 5 5" xfId="14021" xr:uid="{00000000-0005-0000-0000-000009390000}"/>
    <cellStyle name="Millares 4 2 5 2 2 6" xfId="14022" xr:uid="{00000000-0005-0000-0000-00000A390000}"/>
    <cellStyle name="Millares 4 2 5 2 2 6 2" xfId="14023" xr:uid="{00000000-0005-0000-0000-00000B390000}"/>
    <cellStyle name="Millares 4 2 5 2 2 6 3" xfId="14024" xr:uid="{00000000-0005-0000-0000-00000C390000}"/>
    <cellStyle name="Millares 4 2 5 2 2 6 4" xfId="14025" xr:uid="{00000000-0005-0000-0000-00000D390000}"/>
    <cellStyle name="Millares 4 2 5 2 2 6 5" xfId="14026" xr:uid="{00000000-0005-0000-0000-00000E390000}"/>
    <cellStyle name="Millares 4 2 5 2 2 7" xfId="14027" xr:uid="{00000000-0005-0000-0000-00000F390000}"/>
    <cellStyle name="Millares 4 2 5 2 2 7 2" xfId="14028" xr:uid="{00000000-0005-0000-0000-000010390000}"/>
    <cellStyle name="Millares 4 2 5 2 2 7 3" xfId="14029" xr:uid="{00000000-0005-0000-0000-000011390000}"/>
    <cellStyle name="Millares 4 2 5 2 2 7 4" xfId="14030" xr:uid="{00000000-0005-0000-0000-000012390000}"/>
    <cellStyle name="Millares 4 2 5 2 2 7 5" xfId="14031" xr:uid="{00000000-0005-0000-0000-000013390000}"/>
    <cellStyle name="Millares 4 2 5 2 2 8" xfId="14032" xr:uid="{00000000-0005-0000-0000-000014390000}"/>
    <cellStyle name="Millares 4 2 5 2 2 8 2" xfId="14033" xr:uid="{00000000-0005-0000-0000-000015390000}"/>
    <cellStyle name="Millares 4 2 5 2 2 8 3" xfId="14034" xr:uid="{00000000-0005-0000-0000-000016390000}"/>
    <cellStyle name="Millares 4 2 5 2 2 8 4" xfId="14035" xr:uid="{00000000-0005-0000-0000-000017390000}"/>
    <cellStyle name="Millares 4 2 5 2 2 8 5" xfId="14036" xr:uid="{00000000-0005-0000-0000-000018390000}"/>
    <cellStyle name="Millares 4 2 5 2 2 9" xfId="14037" xr:uid="{00000000-0005-0000-0000-000019390000}"/>
    <cellStyle name="Millares 4 2 5 2 2 9 2" xfId="14038" xr:uid="{00000000-0005-0000-0000-00001A390000}"/>
    <cellStyle name="Millares 4 2 5 2 2 9 3" xfId="14039" xr:uid="{00000000-0005-0000-0000-00001B390000}"/>
    <cellStyle name="Millares 4 2 5 2 2 9 4" xfId="14040" xr:uid="{00000000-0005-0000-0000-00001C390000}"/>
    <cellStyle name="Millares 4 2 5 2 2 9 5" xfId="14041" xr:uid="{00000000-0005-0000-0000-00001D390000}"/>
    <cellStyle name="Millares 4 2 5 2 3" xfId="14042" xr:uid="{00000000-0005-0000-0000-00001E390000}"/>
    <cellStyle name="Millares 4 2 5 2 3 10" xfId="14043" xr:uid="{00000000-0005-0000-0000-00001F390000}"/>
    <cellStyle name="Millares 4 2 5 2 3 10 2" xfId="14044" xr:uid="{00000000-0005-0000-0000-000020390000}"/>
    <cellStyle name="Millares 4 2 5 2 3 10 3" xfId="14045" xr:uid="{00000000-0005-0000-0000-000021390000}"/>
    <cellStyle name="Millares 4 2 5 2 3 10 4" xfId="14046" xr:uid="{00000000-0005-0000-0000-000022390000}"/>
    <cellStyle name="Millares 4 2 5 2 3 10 5" xfId="14047" xr:uid="{00000000-0005-0000-0000-000023390000}"/>
    <cellStyle name="Millares 4 2 5 2 3 11" xfId="14048" xr:uid="{00000000-0005-0000-0000-000024390000}"/>
    <cellStyle name="Millares 4 2 5 2 3 12" xfId="14049" xr:uid="{00000000-0005-0000-0000-000025390000}"/>
    <cellStyle name="Millares 4 2 5 2 3 13" xfId="14050" xr:uid="{00000000-0005-0000-0000-000026390000}"/>
    <cellStyle name="Millares 4 2 5 2 3 14" xfId="14051" xr:uid="{00000000-0005-0000-0000-000027390000}"/>
    <cellStyle name="Millares 4 2 5 2 3 2" xfId="14052" xr:uid="{00000000-0005-0000-0000-000028390000}"/>
    <cellStyle name="Millares 4 2 5 2 3 2 2" xfId="14053" xr:uid="{00000000-0005-0000-0000-000029390000}"/>
    <cellStyle name="Millares 4 2 5 2 3 2 3" xfId="14054" xr:uid="{00000000-0005-0000-0000-00002A390000}"/>
    <cellStyle name="Millares 4 2 5 2 3 2 4" xfId="14055" xr:uid="{00000000-0005-0000-0000-00002B390000}"/>
    <cellStyle name="Millares 4 2 5 2 3 2 5" xfId="14056" xr:uid="{00000000-0005-0000-0000-00002C390000}"/>
    <cellStyle name="Millares 4 2 5 2 3 3" xfId="14057" xr:uid="{00000000-0005-0000-0000-00002D390000}"/>
    <cellStyle name="Millares 4 2 5 2 3 3 2" xfId="14058" xr:uid="{00000000-0005-0000-0000-00002E390000}"/>
    <cellStyle name="Millares 4 2 5 2 3 3 3" xfId="14059" xr:uid="{00000000-0005-0000-0000-00002F390000}"/>
    <cellStyle name="Millares 4 2 5 2 3 3 4" xfId="14060" xr:uid="{00000000-0005-0000-0000-000030390000}"/>
    <cellStyle name="Millares 4 2 5 2 3 3 5" xfId="14061" xr:uid="{00000000-0005-0000-0000-000031390000}"/>
    <cellStyle name="Millares 4 2 5 2 3 4" xfId="14062" xr:uid="{00000000-0005-0000-0000-000032390000}"/>
    <cellStyle name="Millares 4 2 5 2 3 4 2" xfId="14063" xr:uid="{00000000-0005-0000-0000-000033390000}"/>
    <cellStyle name="Millares 4 2 5 2 3 4 3" xfId="14064" xr:uid="{00000000-0005-0000-0000-000034390000}"/>
    <cellStyle name="Millares 4 2 5 2 3 4 4" xfId="14065" xr:uid="{00000000-0005-0000-0000-000035390000}"/>
    <cellStyle name="Millares 4 2 5 2 3 4 5" xfId="14066" xr:uid="{00000000-0005-0000-0000-000036390000}"/>
    <cellStyle name="Millares 4 2 5 2 3 5" xfId="14067" xr:uid="{00000000-0005-0000-0000-000037390000}"/>
    <cellStyle name="Millares 4 2 5 2 3 5 2" xfId="14068" xr:uid="{00000000-0005-0000-0000-000038390000}"/>
    <cellStyle name="Millares 4 2 5 2 3 5 3" xfId="14069" xr:uid="{00000000-0005-0000-0000-000039390000}"/>
    <cellStyle name="Millares 4 2 5 2 3 5 4" xfId="14070" xr:uid="{00000000-0005-0000-0000-00003A390000}"/>
    <cellStyle name="Millares 4 2 5 2 3 5 5" xfId="14071" xr:uid="{00000000-0005-0000-0000-00003B390000}"/>
    <cellStyle name="Millares 4 2 5 2 3 6" xfId="14072" xr:uid="{00000000-0005-0000-0000-00003C390000}"/>
    <cellStyle name="Millares 4 2 5 2 3 6 2" xfId="14073" xr:uid="{00000000-0005-0000-0000-00003D390000}"/>
    <cellStyle name="Millares 4 2 5 2 3 6 3" xfId="14074" xr:uid="{00000000-0005-0000-0000-00003E390000}"/>
    <cellStyle name="Millares 4 2 5 2 3 6 4" xfId="14075" xr:uid="{00000000-0005-0000-0000-00003F390000}"/>
    <cellStyle name="Millares 4 2 5 2 3 6 5" xfId="14076" xr:uid="{00000000-0005-0000-0000-000040390000}"/>
    <cellStyle name="Millares 4 2 5 2 3 7" xfId="14077" xr:uid="{00000000-0005-0000-0000-000041390000}"/>
    <cellStyle name="Millares 4 2 5 2 3 7 2" xfId="14078" xr:uid="{00000000-0005-0000-0000-000042390000}"/>
    <cellStyle name="Millares 4 2 5 2 3 7 3" xfId="14079" xr:uid="{00000000-0005-0000-0000-000043390000}"/>
    <cellStyle name="Millares 4 2 5 2 3 7 4" xfId="14080" xr:uid="{00000000-0005-0000-0000-000044390000}"/>
    <cellStyle name="Millares 4 2 5 2 3 7 5" xfId="14081" xr:uid="{00000000-0005-0000-0000-000045390000}"/>
    <cellStyle name="Millares 4 2 5 2 3 8" xfId="14082" xr:uid="{00000000-0005-0000-0000-000046390000}"/>
    <cellStyle name="Millares 4 2 5 2 3 8 2" xfId="14083" xr:uid="{00000000-0005-0000-0000-000047390000}"/>
    <cellStyle name="Millares 4 2 5 2 3 8 3" xfId="14084" xr:uid="{00000000-0005-0000-0000-000048390000}"/>
    <cellStyle name="Millares 4 2 5 2 3 8 4" xfId="14085" xr:uid="{00000000-0005-0000-0000-000049390000}"/>
    <cellStyle name="Millares 4 2 5 2 3 8 5" xfId="14086" xr:uid="{00000000-0005-0000-0000-00004A390000}"/>
    <cellStyle name="Millares 4 2 5 2 3 9" xfId="14087" xr:uid="{00000000-0005-0000-0000-00004B390000}"/>
    <cellStyle name="Millares 4 2 5 2 3 9 2" xfId="14088" xr:uid="{00000000-0005-0000-0000-00004C390000}"/>
    <cellStyle name="Millares 4 2 5 2 3 9 3" xfId="14089" xr:uid="{00000000-0005-0000-0000-00004D390000}"/>
    <cellStyle name="Millares 4 2 5 2 3 9 4" xfId="14090" xr:uid="{00000000-0005-0000-0000-00004E390000}"/>
    <cellStyle name="Millares 4 2 5 2 3 9 5" xfId="14091" xr:uid="{00000000-0005-0000-0000-00004F390000}"/>
    <cellStyle name="Millares 4 2 5 3" xfId="14092" xr:uid="{00000000-0005-0000-0000-000050390000}"/>
    <cellStyle name="Millares 4 2 5 3 10" xfId="14093" xr:uid="{00000000-0005-0000-0000-000051390000}"/>
    <cellStyle name="Millares 4 2 5 3 10 2" xfId="14094" xr:uid="{00000000-0005-0000-0000-000052390000}"/>
    <cellStyle name="Millares 4 2 5 3 10 3" xfId="14095" xr:uid="{00000000-0005-0000-0000-000053390000}"/>
    <cellStyle name="Millares 4 2 5 3 10 4" xfId="14096" xr:uid="{00000000-0005-0000-0000-000054390000}"/>
    <cellStyle name="Millares 4 2 5 3 10 5" xfId="14097" xr:uid="{00000000-0005-0000-0000-000055390000}"/>
    <cellStyle name="Millares 4 2 5 3 11" xfId="14098" xr:uid="{00000000-0005-0000-0000-000056390000}"/>
    <cellStyle name="Millares 4 2 5 3 12" xfId="14099" xr:uid="{00000000-0005-0000-0000-000057390000}"/>
    <cellStyle name="Millares 4 2 5 3 13" xfId="14100" xr:uid="{00000000-0005-0000-0000-000058390000}"/>
    <cellStyle name="Millares 4 2 5 3 14" xfId="14101" xr:uid="{00000000-0005-0000-0000-000059390000}"/>
    <cellStyle name="Millares 4 2 5 3 2" xfId="14102" xr:uid="{00000000-0005-0000-0000-00005A390000}"/>
    <cellStyle name="Millares 4 2 5 3 2 2" xfId="14103" xr:uid="{00000000-0005-0000-0000-00005B390000}"/>
    <cellStyle name="Millares 4 2 5 3 2 3" xfId="14104" xr:uid="{00000000-0005-0000-0000-00005C390000}"/>
    <cellStyle name="Millares 4 2 5 3 2 4" xfId="14105" xr:uid="{00000000-0005-0000-0000-00005D390000}"/>
    <cellStyle name="Millares 4 2 5 3 2 5" xfId="14106" xr:uid="{00000000-0005-0000-0000-00005E390000}"/>
    <cellStyle name="Millares 4 2 5 3 3" xfId="14107" xr:uid="{00000000-0005-0000-0000-00005F390000}"/>
    <cellStyle name="Millares 4 2 5 3 3 2" xfId="14108" xr:uid="{00000000-0005-0000-0000-000060390000}"/>
    <cellStyle name="Millares 4 2 5 3 3 3" xfId="14109" xr:uid="{00000000-0005-0000-0000-000061390000}"/>
    <cellStyle name="Millares 4 2 5 3 3 4" xfId="14110" xr:uid="{00000000-0005-0000-0000-000062390000}"/>
    <cellStyle name="Millares 4 2 5 3 3 5" xfId="14111" xr:uid="{00000000-0005-0000-0000-000063390000}"/>
    <cellStyle name="Millares 4 2 5 3 4" xfId="14112" xr:uid="{00000000-0005-0000-0000-000064390000}"/>
    <cellStyle name="Millares 4 2 5 3 4 2" xfId="14113" xr:uid="{00000000-0005-0000-0000-000065390000}"/>
    <cellStyle name="Millares 4 2 5 3 4 3" xfId="14114" xr:uid="{00000000-0005-0000-0000-000066390000}"/>
    <cellStyle name="Millares 4 2 5 3 4 4" xfId="14115" xr:uid="{00000000-0005-0000-0000-000067390000}"/>
    <cellStyle name="Millares 4 2 5 3 4 5" xfId="14116" xr:uid="{00000000-0005-0000-0000-000068390000}"/>
    <cellStyle name="Millares 4 2 5 3 5" xfId="14117" xr:uid="{00000000-0005-0000-0000-000069390000}"/>
    <cellStyle name="Millares 4 2 5 3 5 2" xfId="14118" xr:uid="{00000000-0005-0000-0000-00006A390000}"/>
    <cellStyle name="Millares 4 2 5 3 5 3" xfId="14119" xr:uid="{00000000-0005-0000-0000-00006B390000}"/>
    <cellStyle name="Millares 4 2 5 3 5 4" xfId="14120" xr:uid="{00000000-0005-0000-0000-00006C390000}"/>
    <cellStyle name="Millares 4 2 5 3 5 5" xfId="14121" xr:uid="{00000000-0005-0000-0000-00006D390000}"/>
    <cellStyle name="Millares 4 2 5 3 6" xfId="14122" xr:uid="{00000000-0005-0000-0000-00006E390000}"/>
    <cellStyle name="Millares 4 2 5 3 6 2" xfId="14123" xr:uid="{00000000-0005-0000-0000-00006F390000}"/>
    <cellStyle name="Millares 4 2 5 3 6 3" xfId="14124" xr:uid="{00000000-0005-0000-0000-000070390000}"/>
    <cellStyle name="Millares 4 2 5 3 6 4" xfId="14125" xr:uid="{00000000-0005-0000-0000-000071390000}"/>
    <cellStyle name="Millares 4 2 5 3 6 5" xfId="14126" xr:uid="{00000000-0005-0000-0000-000072390000}"/>
    <cellStyle name="Millares 4 2 5 3 7" xfId="14127" xr:uid="{00000000-0005-0000-0000-000073390000}"/>
    <cellStyle name="Millares 4 2 5 3 7 2" xfId="14128" xr:uid="{00000000-0005-0000-0000-000074390000}"/>
    <cellStyle name="Millares 4 2 5 3 7 3" xfId="14129" xr:uid="{00000000-0005-0000-0000-000075390000}"/>
    <cellStyle name="Millares 4 2 5 3 7 4" xfId="14130" xr:uid="{00000000-0005-0000-0000-000076390000}"/>
    <cellStyle name="Millares 4 2 5 3 7 5" xfId="14131" xr:uid="{00000000-0005-0000-0000-000077390000}"/>
    <cellStyle name="Millares 4 2 5 3 8" xfId="14132" xr:uid="{00000000-0005-0000-0000-000078390000}"/>
    <cellStyle name="Millares 4 2 5 3 8 2" xfId="14133" xr:uid="{00000000-0005-0000-0000-000079390000}"/>
    <cellStyle name="Millares 4 2 5 3 8 3" xfId="14134" xr:uid="{00000000-0005-0000-0000-00007A390000}"/>
    <cellStyle name="Millares 4 2 5 3 8 4" xfId="14135" xr:uid="{00000000-0005-0000-0000-00007B390000}"/>
    <cellStyle name="Millares 4 2 5 3 8 5" xfId="14136" xr:uid="{00000000-0005-0000-0000-00007C390000}"/>
    <cellStyle name="Millares 4 2 5 3 9" xfId="14137" xr:uid="{00000000-0005-0000-0000-00007D390000}"/>
    <cellStyle name="Millares 4 2 5 3 9 2" xfId="14138" xr:uid="{00000000-0005-0000-0000-00007E390000}"/>
    <cellStyle name="Millares 4 2 5 3 9 3" xfId="14139" xr:uid="{00000000-0005-0000-0000-00007F390000}"/>
    <cellStyle name="Millares 4 2 5 3 9 4" xfId="14140" xr:uid="{00000000-0005-0000-0000-000080390000}"/>
    <cellStyle name="Millares 4 2 5 3 9 5" xfId="14141" xr:uid="{00000000-0005-0000-0000-000081390000}"/>
    <cellStyle name="Millares 4 2 5 4" xfId="14142" xr:uid="{00000000-0005-0000-0000-000082390000}"/>
    <cellStyle name="Millares 4 2 5 4 10" xfId="14143" xr:uid="{00000000-0005-0000-0000-000083390000}"/>
    <cellStyle name="Millares 4 2 5 4 10 2" xfId="14144" xr:uid="{00000000-0005-0000-0000-000084390000}"/>
    <cellStyle name="Millares 4 2 5 4 10 3" xfId="14145" xr:uid="{00000000-0005-0000-0000-000085390000}"/>
    <cellStyle name="Millares 4 2 5 4 10 4" xfId="14146" xr:uid="{00000000-0005-0000-0000-000086390000}"/>
    <cellStyle name="Millares 4 2 5 4 10 5" xfId="14147" xr:uid="{00000000-0005-0000-0000-000087390000}"/>
    <cellStyle name="Millares 4 2 5 4 11" xfId="14148" xr:uid="{00000000-0005-0000-0000-000088390000}"/>
    <cellStyle name="Millares 4 2 5 4 12" xfId="14149" xr:uid="{00000000-0005-0000-0000-000089390000}"/>
    <cellStyle name="Millares 4 2 5 4 13" xfId="14150" xr:uid="{00000000-0005-0000-0000-00008A390000}"/>
    <cellStyle name="Millares 4 2 5 4 14" xfId="14151" xr:uid="{00000000-0005-0000-0000-00008B390000}"/>
    <cellStyle name="Millares 4 2 5 4 2" xfId="14152" xr:uid="{00000000-0005-0000-0000-00008C390000}"/>
    <cellStyle name="Millares 4 2 5 4 2 2" xfId="14153" xr:uid="{00000000-0005-0000-0000-00008D390000}"/>
    <cellStyle name="Millares 4 2 5 4 2 3" xfId="14154" xr:uid="{00000000-0005-0000-0000-00008E390000}"/>
    <cellStyle name="Millares 4 2 5 4 2 4" xfId="14155" xr:uid="{00000000-0005-0000-0000-00008F390000}"/>
    <cellStyle name="Millares 4 2 5 4 2 5" xfId="14156" xr:uid="{00000000-0005-0000-0000-000090390000}"/>
    <cellStyle name="Millares 4 2 5 4 3" xfId="14157" xr:uid="{00000000-0005-0000-0000-000091390000}"/>
    <cellStyle name="Millares 4 2 5 4 3 2" xfId="14158" xr:uid="{00000000-0005-0000-0000-000092390000}"/>
    <cellStyle name="Millares 4 2 5 4 3 3" xfId="14159" xr:uid="{00000000-0005-0000-0000-000093390000}"/>
    <cellStyle name="Millares 4 2 5 4 3 4" xfId="14160" xr:uid="{00000000-0005-0000-0000-000094390000}"/>
    <cellStyle name="Millares 4 2 5 4 3 5" xfId="14161" xr:uid="{00000000-0005-0000-0000-000095390000}"/>
    <cellStyle name="Millares 4 2 5 4 4" xfId="14162" xr:uid="{00000000-0005-0000-0000-000096390000}"/>
    <cellStyle name="Millares 4 2 5 4 4 2" xfId="14163" xr:uid="{00000000-0005-0000-0000-000097390000}"/>
    <cellStyle name="Millares 4 2 5 4 4 3" xfId="14164" xr:uid="{00000000-0005-0000-0000-000098390000}"/>
    <cellStyle name="Millares 4 2 5 4 4 4" xfId="14165" xr:uid="{00000000-0005-0000-0000-000099390000}"/>
    <cellStyle name="Millares 4 2 5 4 4 5" xfId="14166" xr:uid="{00000000-0005-0000-0000-00009A390000}"/>
    <cellStyle name="Millares 4 2 5 4 5" xfId="14167" xr:uid="{00000000-0005-0000-0000-00009B390000}"/>
    <cellStyle name="Millares 4 2 5 4 5 2" xfId="14168" xr:uid="{00000000-0005-0000-0000-00009C390000}"/>
    <cellStyle name="Millares 4 2 5 4 5 3" xfId="14169" xr:uid="{00000000-0005-0000-0000-00009D390000}"/>
    <cellStyle name="Millares 4 2 5 4 5 4" xfId="14170" xr:uid="{00000000-0005-0000-0000-00009E390000}"/>
    <cellStyle name="Millares 4 2 5 4 5 5" xfId="14171" xr:uid="{00000000-0005-0000-0000-00009F390000}"/>
    <cellStyle name="Millares 4 2 5 4 6" xfId="14172" xr:uid="{00000000-0005-0000-0000-0000A0390000}"/>
    <cellStyle name="Millares 4 2 5 4 6 2" xfId="14173" xr:uid="{00000000-0005-0000-0000-0000A1390000}"/>
    <cellStyle name="Millares 4 2 5 4 6 3" xfId="14174" xr:uid="{00000000-0005-0000-0000-0000A2390000}"/>
    <cellStyle name="Millares 4 2 5 4 6 4" xfId="14175" xr:uid="{00000000-0005-0000-0000-0000A3390000}"/>
    <cellStyle name="Millares 4 2 5 4 6 5" xfId="14176" xr:uid="{00000000-0005-0000-0000-0000A4390000}"/>
    <cellStyle name="Millares 4 2 5 4 7" xfId="14177" xr:uid="{00000000-0005-0000-0000-0000A5390000}"/>
    <cellStyle name="Millares 4 2 5 4 7 2" xfId="14178" xr:uid="{00000000-0005-0000-0000-0000A6390000}"/>
    <cellStyle name="Millares 4 2 5 4 7 3" xfId="14179" xr:uid="{00000000-0005-0000-0000-0000A7390000}"/>
    <cellStyle name="Millares 4 2 5 4 7 4" xfId="14180" xr:uid="{00000000-0005-0000-0000-0000A8390000}"/>
    <cellStyle name="Millares 4 2 5 4 7 5" xfId="14181" xr:uid="{00000000-0005-0000-0000-0000A9390000}"/>
    <cellStyle name="Millares 4 2 5 4 8" xfId="14182" xr:uid="{00000000-0005-0000-0000-0000AA390000}"/>
    <cellStyle name="Millares 4 2 5 4 8 2" xfId="14183" xr:uid="{00000000-0005-0000-0000-0000AB390000}"/>
    <cellStyle name="Millares 4 2 5 4 8 3" xfId="14184" xr:uid="{00000000-0005-0000-0000-0000AC390000}"/>
    <cellStyle name="Millares 4 2 5 4 8 4" xfId="14185" xr:uid="{00000000-0005-0000-0000-0000AD390000}"/>
    <cellStyle name="Millares 4 2 5 4 8 5" xfId="14186" xr:uid="{00000000-0005-0000-0000-0000AE390000}"/>
    <cellStyle name="Millares 4 2 5 4 9" xfId="14187" xr:uid="{00000000-0005-0000-0000-0000AF390000}"/>
    <cellStyle name="Millares 4 2 5 4 9 2" xfId="14188" xr:uid="{00000000-0005-0000-0000-0000B0390000}"/>
    <cellStyle name="Millares 4 2 5 4 9 3" xfId="14189" xr:uid="{00000000-0005-0000-0000-0000B1390000}"/>
    <cellStyle name="Millares 4 2 5 4 9 4" xfId="14190" xr:uid="{00000000-0005-0000-0000-0000B2390000}"/>
    <cellStyle name="Millares 4 2 5 4 9 5" xfId="14191" xr:uid="{00000000-0005-0000-0000-0000B3390000}"/>
    <cellStyle name="Millares 4 2 5 5" xfId="14192" xr:uid="{00000000-0005-0000-0000-0000B4390000}"/>
    <cellStyle name="Millares 4 2 5 6" xfId="14193" xr:uid="{00000000-0005-0000-0000-0000B5390000}"/>
    <cellStyle name="Millares 4 2 5 7" xfId="14194" xr:uid="{00000000-0005-0000-0000-0000B6390000}"/>
    <cellStyle name="Millares 4 2 5 8" xfId="14195" xr:uid="{00000000-0005-0000-0000-0000B7390000}"/>
    <cellStyle name="Millares 4 2 5 9" xfId="14196" xr:uid="{00000000-0005-0000-0000-0000B8390000}"/>
    <cellStyle name="Millares 4 2 6" xfId="14197" xr:uid="{00000000-0005-0000-0000-0000B9390000}"/>
    <cellStyle name="Millares 4 2 6 2" xfId="14198" xr:uid="{00000000-0005-0000-0000-0000BA390000}"/>
    <cellStyle name="Millares 4 2 6 2 10" xfId="14199" xr:uid="{00000000-0005-0000-0000-0000BB390000}"/>
    <cellStyle name="Millares 4 2 6 2 10 2" xfId="14200" xr:uid="{00000000-0005-0000-0000-0000BC390000}"/>
    <cellStyle name="Millares 4 2 6 2 10 3" xfId="14201" xr:uid="{00000000-0005-0000-0000-0000BD390000}"/>
    <cellStyle name="Millares 4 2 6 2 10 4" xfId="14202" xr:uid="{00000000-0005-0000-0000-0000BE390000}"/>
    <cellStyle name="Millares 4 2 6 2 10 5" xfId="14203" xr:uid="{00000000-0005-0000-0000-0000BF390000}"/>
    <cellStyle name="Millares 4 2 6 2 11" xfId="14204" xr:uid="{00000000-0005-0000-0000-0000C0390000}"/>
    <cellStyle name="Millares 4 2 6 2 12" xfId="14205" xr:uid="{00000000-0005-0000-0000-0000C1390000}"/>
    <cellStyle name="Millares 4 2 6 2 13" xfId="14206" xr:uid="{00000000-0005-0000-0000-0000C2390000}"/>
    <cellStyle name="Millares 4 2 6 2 14" xfId="14207" xr:uid="{00000000-0005-0000-0000-0000C3390000}"/>
    <cellStyle name="Millares 4 2 6 2 2" xfId="14208" xr:uid="{00000000-0005-0000-0000-0000C4390000}"/>
    <cellStyle name="Millares 4 2 6 2 2 2" xfId="14209" xr:uid="{00000000-0005-0000-0000-0000C5390000}"/>
    <cellStyle name="Millares 4 2 6 2 2 3" xfId="14210" xr:uid="{00000000-0005-0000-0000-0000C6390000}"/>
    <cellStyle name="Millares 4 2 6 2 2 4" xfId="14211" xr:uid="{00000000-0005-0000-0000-0000C7390000}"/>
    <cellStyle name="Millares 4 2 6 2 2 5" xfId="14212" xr:uid="{00000000-0005-0000-0000-0000C8390000}"/>
    <cellStyle name="Millares 4 2 6 2 3" xfId="14213" xr:uid="{00000000-0005-0000-0000-0000C9390000}"/>
    <cellStyle name="Millares 4 2 6 2 3 2" xfId="14214" xr:uid="{00000000-0005-0000-0000-0000CA390000}"/>
    <cellStyle name="Millares 4 2 6 2 3 3" xfId="14215" xr:uid="{00000000-0005-0000-0000-0000CB390000}"/>
    <cellStyle name="Millares 4 2 6 2 3 4" xfId="14216" xr:uid="{00000000-0005-0000-0000-0000CC390000}"/>
    <cellStyle name="Millares 4 2 6 2 3 5" xfId="14217" xr:uid="{00000000-0005-0000-0000-0000CD390000}"/>
    <cellStyle name="Millares 4 2 6 2 4" xfId="14218" xr:uid="{00000000-0005-0000-0000-0000CE390000}"/>
    <cellStyle name="Millares 4 2 6 2 4 2" xfId="14219" xr:uid="{00000000-0005-0000-0000-0000CF390000}"/>
    <cellStyle name="Millares 4 2 6 2 4 3" xfId="14220" xr:uid="{00000000-0005-0000-0000-0000D0390000}"/>
    <cellStyle name="Millares 4 2 6 2 4 4" xfId="14221" xr:uid="{00000000-0005-0000-0000-0000D1390000}"/>
    <cellStyle name="Millares 4 2 6 2 4 5" xfId="14222" xr:uid="{00000000-0005-0000-0000-0000D2390000}"/>
    <cellStyle name="Millares 4 2 6 2 5" xfId="14223" xr:uid="{00000000-0005-0000-0000-0000D3390000}"/>
    <cellStyle name="Millares 4 2 6 2 5 2" xfId="14224" xr:uid="{00000000-0005-0000-0000-0000D4390000}"/>
    <cellStyle name="Millares 4 2 6 2 5 3" xfId="14225" xr:uid="{00000000-0005-0000-0000-0000D5390000}"/>
    <cellStyle name="Millares 4 2 6 2 5 4" xfId="14226" xr:uid="{00000000-0005-0000-0000-0000D6390000}"/>
    <cellStyle name="Millares 4 2 6 2 5 5" xfId="14227" xr:uid="{00000000-0005-0000-0000-0000D7390000}"/>
    <cellStyle name="Millares 4 2 6 2 6" xfId="14228" xr:uid="{00000000-0005-0000-0000-0000D8390000}"/>
    <cellStyle name="Millares 4 2 6 2 6 2" xfId="14229" xr:uid="{00000000-0005-0000-0000-0000D9390000}"/>
    <cellStyle name="Millares 4 2 6 2 6 3" xfId="14230" xr:uid="{00000000-0005-0000-0000-0000DA390000}"/>
    <cellStyle name="Millares 4 2 6 2 6 4" xfId="14231" xr:uid="{00000000-0005-0000-0000-0000DB390000}"/>
    <cellStyle name="Millares 4 2 6 2 6 5" xfId="14232" xr:uid="{00000000-0005-0000-0000-0000DC390000}"/>
    <cellStyle name="Millares 4 2 6 2 7" xfId="14233" xr:uid="{00000000-0005-0000-0000-0000DD390000}"/>
    <cellStyle name="Millares 4 2 6 2 7 2" xfId="14234" xr:uid="{00000000-0005-0000-0000-0000DE390000}"/>
    <cellStyle name="Millares 4 2 6 2 7 3" xfId="14235" xr:uid="{00000000-0005-0000-0000-0000DF390000}"/>
    <cellStyle name="Millares 4 2 6 2 7 4" xfId="14236" xr:uid="{00000000-0005-0000-0000-0000E0390000}"/>
    <cellStyle name="Millares 4 2 6 2 7 5" xfId="14237" xr:uid="{00000000-0005-0000-0000-0000E1390000}"/>
    <cellStyle name="Millares 4 2 6 2 8" xfId="14238" xr:uid="{00000000-0005-0000-0000-0000E2390000}"/>
    <cellStyle name="Millares 4 2 6 2 8 2" xfId="14239" xr:uid="{00000000-0005-0000-0000-0000E3390000}"/>
    <cellStyle name="Millares 4 2 6 2 8 3" xfId="14240" xr:uid="{00000000-0005-0000-0000-0000E4390000}"/>
    <cellStyle name="Millares 4 2 6 2 8 4" xfId="14241" xr:uid="{00000000-0005-0000-0000-0000E5390000}"/>
    <cellStyle name="Millares 4 2 6 2 8 5" xfId="14242" xr:uid="{00000000-0005-0000-0000-0000E6390000}"/>
    <cellStyle name="Millares 4 2 6 2 9" xfId="14243" xr:uid="{00000000-0005-0000-0000-0000E7390000}"/>
    <cellStyle name="Millares 4 2 6 2 9 2" xfId="14244" xr:uid="{00000000-0005-0000-0000-0000E8390000}"/>
    <cellStyle name="Millares 4 2 6 2 9 3" xfId="14245" xr:uid="{00000000-0005-0000-0000-0000E9390000}"/>
    <cellStyle name="Millares 4 2 6 2 9 4" xfId="14246" xr:uid="{00000000-0005-0000-0000-0000EA390000}"/>
    <cellStyle name="Millares 4 2 6 2 9 5" xfId="14247" xr:uid="{00000000-0005-0000-0000-0000EB390000}"/>
    <cellStyle name="Millares 4 2 6 3" xfId="14248" xr:uid="{00000000-0005-0000-0000-0000EC390000}"/>
    <cellStyle name="Millares 4 2 6 3 10" xfId="14249" xr:uid="{00000000-0005-0000-0000-0000ED390000}"/>
    <cellStyle name="Millares 4 2 6 3 10 2" xfId="14250" xr:uid="{00000000-0005-0000-0000-0000EE390000}"/>
    <cellStyle name="Millares 4 2 6 3 10 3" xfId="14251" xr:uid="{00000000-0005-0000-0000-0000EF390000}"/>
    <cellStyle name="Millares 4 2 6 3 10 4" xfId="14252" xr:uid="{00000000-0005-0000-0000-0000F0390000}"/>
    <cellStyle name="Millares 4 2 6 3 10 5" xfId="14253" xr:uid="{00000000-0005-0000-0000-0000F1390000}"/>
    <cellStyle name="Millares 4 2 6 3 11" xfId="14254" xr:uid="{00000000-0005-0000-0000-0000F2390000}"/>
    <cellStyle name="Millares 4 2 6 3 12" xfId="14255" xr:uid="{00000000-0005-0000-0000-0000F3390000}"/>
    <cellStyle name="Millares 4 2 6 3 13" xfId="14256" xr:uid="{00000000-0005-0000-0000-0000F4390000}"/>
    <cellStyle name="Millares 4 2 6 3 14" xfId="14257" xr:uid="{00000000-0005-0000-0000-0000F5390000}"/>
    <cellStyle name="Millares 4 2 6 3 2" xfId="14258" xr:uid="{00000000-0005-0000-0000-0000F6390000}"/>
    <cellStyle name="Millares 4 2 6 3 2 2" xfId="14259" xr:uid="{00000000-0005-0000-0000-0000F7390000}"/>
    <cellStyle name="Millares 4 2 6 3 2 3" xfId="14260" xr:uid="{00000000-0005-0000-0000-0000F8390000}"/>
    <cellStyle name="Millares 4 2 6 3 2 4" xfId="14261" xr:uid="{00000000-0005-0000-0000-0000F9390000}"/>
    <cellStyle name="Millares 4 2 6 3 2 5" xfId="14262" xr:uid="{00000000-0005-0000-0000-0000FA390000}"/>
    <cellStyle name="Millares 4 2 6 3 3" xfId="14263" xr:uid="{00000000-0005-0000-0000-0000FB390000}"/>
    <cellStyle name="Millares 4 2 6 3 3 2" xfId="14264" xr:uid="{00000000-0005-0000-0000-0000FC390000}"/>
    <cellStyle name="Millares 4 2 6 3 3 3" xfId="14265" xr:uid="{00000000-0005-0000-0000-0000FD390000}"/>
    <cellStyle name="Millares 4 2 6 3 3 4" xfId="14266" xr:uid="{00000000-0005-0000-0000-0000FE390000}"/>
    <cellStyle name="Millares 4 2 6 3 3 5" xfId="14267" xr:uid="{00000000-0005-0000-0000-0000FF390000}"/>
    <cellStyle name="Millares 4 2 6 3 4" xfId="14268" xr:uid="{00000000-0005-0000-0000-0000003A0000}"/>
    <cellStyle name="Millares 4 2 6 3 4 2" xfId="14269" xr:uid="{00000000-0005-0000-0000-0000013A0000}"/>
    <cellStyle name="Millares 4 2 6 3 4 3" xfId="14270" xr:uid="{00000000-0005-0000-0000-0000023A0000}"/>
    <cellStyle name="Millares 4 2 6 3 4 4" xfId="14271" xr:uid="{00000000-0005-0000-0000-0000033A0000}"/>
    <cellStyle name="Millares 4 2 6 3 4 5" xfId="14272" xr:uid="{00000000-0005-0000-0000-0000043A0000}"/>
    <cellStyle name="Millares 4 2 6 3 5" xfId="14273" xr:uid="{00000000-0005-0000-0000-0000053A0000}"/>
    <cellStyle name="Millares 4 2 6 3 5 2" xfId="14274" xr:uid="{00000000-0005-0000-0000-0000063A0000}"/>
    <cellStyle name="Millares 4 2 6 3 5 3" xfId="14275" xr:uid="{00000000-0005-0000-0000-0000073A0000}"/>
    <cellStyle name="Millares 4 2 6 3 5 4" xfId="14276" xr:uid="{00000000-0005-0000-0000-0000083A0000}"/>
    <cellStyle name="Millares 4 2 6 3 5 5" xfId="14277" xr:uid="{00000000-0005-0000-0000-0000093A0000}"/>
    <cellStyle name="Millares 4 2 6 3 6" xfId="14278" xr:uid="{00000000-0005-0000-0000-00000A3A0000}"/>
    <cellStyle name="Millares 4 2 6 3 6 2" xfId="14279" xr:uid="{00000000-0005-0000-0000-00000B3A0000}"/>
    <cellStyle name="Millares 4 2 6 3 6 3" xfId="14280" xr:uid="{00000000-0005-0000-0000-00000C3A0000}"/>
    <cellStyle name="Millares 4 2 6 3 6 4" xfId="14281" xr:uid="{00000000-0005-0000-0000-00000D3A0000}"/>
    <cellStyle name="Millares 4 2 6 3 6 5" xfId="14282" xr:uid="{00000000-0005-0000-0000-00000E3A0000}"/>
    <cellStyle name="Millares 4 2 6 3 7" xfId="14283" xr:uid="{00000000-0005-0000-0000-00000F3A0000}"/>
    <cellStyle name="Millares 4 2 6 3 7 2" xfId="14284" xr:uid="{00000000-0005-0000-0000-0000103A0000}"/>
    <cellStyle name="Millares 4 2 6 3 7 3" xfId="14285" xr:uid="{00000000-0005-0000-0000-0000113A0000}"/>
    <cellStyle name="Millares 4 2 6 3 7 4" xfId="14286" xr:uid="{00000000-0005-0000-0000-0000123A0000}"/>
    <cellStyle name="Millares 4 2 6 3 7 5" xfId="14287" xr:uid="{00000000-0005-0000-0000-0000133A0000}"/>
    <cellStyle name="Millares 4 2 6 3 8" xfId="14288" xr:uid="{00000000-0005-0000-0000-0000143A0000}"/>
    <cellStyle name="Millares 4 2 6 3 8 2" xfId="14289" xr:uid="{00000000-0005-0000-0000-0000153A0000}"/>
    <cellStyle name="Millares 4 2 6 3 8 3" xfId="14290" xr:uid="{00000000-0005-0000-0000-0000163A0000}"/>
    <cellStyle name="Millares 4 2 6 3 8 4" xfId="14291" xr:uid="{00000000-0005-0000-0000-0000173A0000}"/>
    <cellStyle name="Millares 4 2 6 3 8 5" xfId="14292" xr:uid="{00000000-0005-0000-0000-0000183A0000}"/>
    <cellStyle name="Millares 4 2 6 3 9" xfId="14293" xr:uid="{00000000-0005-0000-0000-0000193A0000}"/>
    <cellStyle name="Millares 4 2 6 3 9 2" xfId="14294" xr:uid="{00000000-0005-0000-0000-00001A3A0000}"/>
    <cellStyle name="Millares 4 2 6 3 9 3" xfId="14295" xr:uid="{00000000-0005-0000-0000-00001B3A0000}"/>
    <cellStyle name="Millares 4 2 6 3 9 4" xfId="14296" xr:uid="{00000000-0005-0000-0000-00001C3A0000}"/>
    <cellStyle name="Millares 4 2 6 3 9 5" xfId="14297" xr:uid="{00000000-0005-0000-0000-00001D3A0000}"/>
    <cellStyle name="Millares 4 2 7" xfId="14298" xr:uid="{00000000-0005-0000-0000-00001E3A0000}"/>
    <cellStyle name="Millares 4 2 7 10" xfId="14299" xr:uid="{00000000-0005-0000-0000-00001F3A0000}"/>
    <cellStyle name="Millares 4 2 7 10 2" xfId="14300" xr:uid="{00000000-0005-0000-0000-0000203A0000}"/>
    <cellStyle name="Millares 4 2 7 10 3" xfId="14301" xr:uid="{00000000-0005-0000-0000-0000213A0000}"/>
    <cellStyle name="Millares 4 2 7 10 4" xfId="14302" xr:uid="{00000000-0005-0000-0000-0000223A0000}"/>
    <cellStyle name="Millares 4 2 7 10 5" xfId="14303" xr:uid="{00000000-0005-0000-0000-0000233A0000}"/>
    <cellStyle name="Millares 4 2 7 11" xfId="14304" xr:uid="{00000000-0005-0000-0000-0000243A0000}"/>
    <cellStyle name="Millares 4 2 7 12" xfId="14305" xr:uid="{00000000-0005-0000-0000-0000253A0000}"/>
    <cellStyle name="Millares 4 2 7 13" xfId="14306" xr:uid="{00000000-0005-0000-0000-0000263A0000}"/>
    <cellStyle name="Millares 4 2 7 14" xfId="14307" xr:uid="{00000000-0005-0000-0000-0000273A0000}"/>
    <cellStyle name="Millares 4 2 7 2" xfId="14308" xr:uid="{00000000-0005-0000-0000-0000283A0000}"/>
    <cellStyle name="Millares 4 2 7 2 2" xfId="14309" xr:uid="{00000000-0005-0000-0000-0000293A0000}"/>
    <cellStyle name="Millares 4 2 7 2 3" xfId="14310" xr:uid="{00000000-0005-0000-0000-00002A3A0000}"/>
    <cellStyle name="Millares 4 2 7 2 4" xfId="14311" xr:uid="{00000000-0005-0000-0000-00002B3A0000}"/>
    <cellStyle name="Millares 4 2 7 2 5" xfId="14312" xr:uid="{00000000-0005-0000-0000-00002C3A0000}"/>
    <cellStyle name="Millares 4 2 7 3" xfId="14313" xr:uid="{00000000-0005-0000-0000-00002D3A0000}"/>
    <cellStyle name="Millares 4 2 7 3 2" xfId="14314" xr:uid="{00000000-0005-0000-0000-00002E3A0000}"/>
    <cellStyle name="Millares 4 2 7 3 3" xfId="14315" xr:uid="{00000000-0005-0000-0000-00002F3A0000}"/>
    <cellStyle name="Millares 4 2 7 3 4" xfId="14316" xr:uid="{00000000-0005-0000-0000-0000303A0000}"/>
    <cellStyle name="Millares 4 2 7 3 5" xfId="14317" xr:uid="{00000000-0005-0000-0000-0000313A0000}"/>
    <cellStyle name="Millares 4 2 7 4" xfId="14318" xr:uid="{00000000-0005-0000-0000-0000323A0000}"/>
    <cellStyle name="Millares 4 2 7 4 2" xfId="14319" xr:uid="{00000000-0005-0000-0000-0000333A0000}"/>
    <cellStyle name="Millares 4 2 7 4 3" xfId="14320" xr:uid="{00000000-0005-0000-0000-0000343A0000}"/>
    <cellStyle name="Millares 4 2 7 4 4" xfId="14321" xr:uid="{00000000-0005-0000-0000-0000353A0000}"/>
    <cellStyle name="Millares 4 2 7 4 5" xfId="14322" xr:uid="{00000000-0005-0000-0000-0000363A0000}"/>
    <cellStyle name="Millares 4 2 7 5" xfId="14323" xr:uid="{00000000-0005-0000-0000-0000373A0000}"/>
    <cellStyle name="Millares 4 2 7 5 2" xfId="14324" xr:uid="{00000000-0005-0000-0000-0000383A0000}"/>
    <cellStyle name="Millares 4 2 7 5 3" xfId="14325" xr:uid="{00000000-0005-0000-0000-0000393A0000}"/>
    <cellStyle name="Millares 4 2 7 5 4" xfId="14326" xr:uid="{00000000-0005-0000-0000-00003A3A0000}"/>
    <cellStyle name="Millares 4 2 7 5 5" xfId="14327" xr:uid="{00000000-0005-0000-0000-00003B3A0000}"/>
    <cellStyle name="Millares 4 2 7 6" xfId="14328" xr:uid="{00000000-0005-0000-0000-00003C3A0000}"/>
    <cellStyle name="Millares 4 2 7 6 2" xfId="14329" xr:uid="{00000000-0005-0000-0000-00003D3A0000}"/>
    <cellStyle name="Millares 4 2 7 6 3" xfId="14330" xr:uid="{00000000-0005-0000-0000-00003E3A0000}"/>
    <cellStyle name="Millares 4 2 7 6 4" xfId="14331" xr:uid="{00000000-0005-0000-0000-00003F3A0000}"/>
    <cellStyle name="Millares 4 2 7 6 5" xfId="14332" xr:uid="{00000000-0005-0000-0000-0000403A0000}"/>
    <cellStyle name="Millares 4 2 7 7" xfId="14333" xr:uid="{00000000-0005-0000-0000-0000413A0000}"/>
    <cellStyle name="Millares 4 2 7 7 2" xfId="14334" xr:uid="{00000000-0005-0000-0000-0000423A0000}"/>
    <cellStyle name="Millares 4 2 7 7 3" xfId="14335" xr:uid="{00000000-0005-0000-0000-0000433A0000}"/>
    <cellStyle name="Millares 4 2 7 7 4" xfId="14336" xr:uid="{00000000-0005-0000-0000-0000443A0000}"/>
    <cellStyle name="Millares 4 2 7 7 5" xfId="14337" xr:uid="{00000000-0005-0000-0000-0000453A0000}"/>
    <cellStyle name="Millares 4 2 7 8" xfId="14338" xr:uid="{00000000-0005-0000-0000-0000463A0000}"/>
    <cellStyle name="Millares 4 2 7 8 2" xfId="14339" xr:uid="{00000000-0005-0000-0000-0000473A0000}"/>
    <cellStyle name="Millares 4 2 7 8 3" xfId="14340" xr:uid="{00000000-0005-0000-0000-0000483A0000}"/>
    <cellStyle name="Millares 4 2 7 8 4" xfId="14341" xr:uid="{00000000-0005-0000-0000-0000493A0000}"/>
    <cellStyle name="Millares 4 2 7 8 5" xfId="14342" xr:uid="{00000000-0005-0000-0000-00004A3A0000}"/>
    <cellStyle name="Millares 4 2 7 9" xfId="14343" xr:uid="{00000000-0005-0000-0000-00004B3A0000}"/>
    <cellStyle name="Millares 4 2 7 9 2" xfId="14344" xr:uid="{00000000-0005-0000-0000-00004C3A0000}"/>
    <cellStyle name="Millares 4 2 7 9 3" xfId="14345" xr:uid="{00000000-0005-0000-0000-00004D3A0000}"/>
    <cellStyle name="Millares 4 2 7 9 4" xfId="14346" xr:uid="{00000000-0005-0000-0000-00004E3A0000}"/>
    <cellStyle name="Millares 4 2 7 9 5" xfId="14347" xr:uid="{00000000-0005-0000-0000-00004F3A0000}"/>
    <cellStyle name="Millares 4 2 8" xfId="14348" xr:uid="{00000000-0005-0000-0000-0000503A0000}"/>
    <cellStyle name="Millares 4 2 8 10" xfId="14349" xr:uid="{00000000-0005-0000-0000-0000513A0000}"/>
    <cellStyle name="Millares 4 2 8 10 2" xfId="14350" xr:uid="{00000000-0005-0000-0000-0000523A0000}"/>
    <cellStyle name="Millares 4 2 8 10 3" xfId="14351" xr:uid="{00000000-0005-0000-0000-0000533A0000}"/>
    <cellStyle name="Millares 4 2 8 10 4" xfId="14352" xr:uid="{00000000-0005-0000-0000-0000543A0000}"/>
    <cellStyle name="Millares 4 2 8 10 5" xfId="14353" xr:uid="{00000000-0005-0000-0000-0000553A0000}"/>
    <cellStyle name="Millares 4 2 8 11" xfId="14354" xr:uid="{00000000-0005-0000-0000-0000563A0000}"/>
    <cellStyle name="Millares 4 2 8 12" xfId="14355" xr:uid="{00000000-0005-0000-0000-0000573A0000}"/>
    <cellStyle name="Millares 4 2 8 13" xfId="14356" xr:uid="{00000000-0005-0000-0000-0000583A0000}"/>
    <cellStyle name="Millares 4 2 8 14" xfId="14357" xr:uid="{00000000-0005-0000-0000-0000593A0000}"/>
    <cellStyle name="Millares 4 2 8 2" xfId="14358" xr:uid="{00000000-0005-0000-0000-00005A3A0000}"/>
    <cellStyle name="Millares 4 2 8 2 2" xfId="14359" xr:uid="{00000000-0005-0000-0000-00005B3A0000}"/>
    <cellStyle name="Millares 4 2 8 2 3" xfId="14360" xr:uid="{00000000-0005-0000-0000-00005C3A0000}"/>
    <cellStyle name="Millares 4 2 8 2 4" xfId="14361" xr:uid="{00000000-0005-0000-0000-00005D3A0000}"/>
    <cellStyle name="Millares 4 2 8 2 5" xfId="14362" xr:uid="{00000000-0005-0000-0000-00005E3A0000}"/>
    <cellStyle name="Millares 4 2 8 3" xfId="14363" xr:uid="{00000000-0005-0000-0000-00005F3A0000}"/>
    <cellStyle name="Millares 4 2 8 3 2" xfId="14364" xr:uid="{00000000-0005-0000-0000-0000603A0000}"/>
    <cellStyle name="Millares 4 2 8 3 3" xfId="14365" xr:uid="{00000000-0005-0000-0000-0000613A0000}"/>
    <cellStyle name="Millares 4 2 8 3 4" xfId="14366" xr:uid="{00000000-0005-0000-0000-0000623A0000}"/>
    <cellStyle name="Millares 4 2 8 3 5" xfId="14367" xr:uid="{00000000-0005-0000-0000-0000633A0000}"/>
    <cellStyle name="Millares 4 2 8 4" xfId="14368" xr:uid="{00000000-0005-0000-0000-0000643A0000}"/>
    <cellStyle name="Millares 4 2 8 4 2" xfId="14369" xr:uid="{00000000-0005-0000-0000-0000653A0000}"/>
    <cellStyle name="Millares 4 2 8 4 3" xfId="14370" xr:uid="{00000000-0005-0000-0000-0000663A0000}"/>
    <cellStyle name="Millares 4 2 8 4 4" xfId="14371" xr:uid="{00000000-0005-0000-0000-0000673A0000}"/>
    <cellStyle name="Millares 4 2 8 4 5" xfId="14372" xr:uid="{00000000-0005-0000-0000-0000683A0000}"/>
    <cellStyle name="Millares 4 2 8 5" xfId="14373" xr:uid="{00000000-0005-0000-0000-0000693A0000}"/>
    <cellStyle name="Millares 4 2 8 5 2" xfId="14374" xr:uid="{00000000-0005-0000-0000-00006A3A0000}"/>
    <cellStyle name="Millares 4 2 8 5 3" xfId="14375" xr:uid="{00000000-0005-0000-0000-00006B3A0000}"/>
    <cellStyle name="Millares 4 2 8 5 4" xfId="14376" xr:uid="{00000000-0005-0000-0000-00006C3A0000}"/>
    <cellStyle name="Millares 4 2 8 5 5" xfId="14377" xr:uid="{00000000-0005-0000-0000-00006D3A0000}"/>
    <cellStyle name="Millares 4 2 8 6" xfId="14378" xr:uid="{00000000-0005-0000-0000-00006E3A0000}"/>
    <cellStyle name="Millares 4 2 8 6 2" xfId="14379" xr:uid="{00000000-0005-0000-0000-00006F3A0000}"/>
    <cellStyle name="Millares 4 2 8 6 3" xfId="14380" xr:uid="{00000000-0005-0000-0000-0000703A0000}"/>
    <cellStyle name="Millares 4 2 8 6 4" xfId="14381" xr:uid="{00000000-0005-0000-0000-0000713A0000}"/>
    <cellStyle name="Millares 4 2 8 6 5" xfId="14382" xr:uid="{00000000-0005-0000-0000-0000723A0000}"/>
    <cellStyle name="Millares 4 2 8 7" xfId="14383" xr:uid="{00000000-0005-0000-0000-0000733A0000}"/>
    <cellStyle name="Millares 4 2 8 7 2" xfId="14384" xr:uid="{00000000-0005-0000-0000-0000743A0000}"/>
    <cellStyle name="Millares 4 2 8 7 3" xfId="14385" xr:uid="{00000000-0005-0000-0000-0000753A0000}"/>
    <cellStyle name="Millares 4 2 8 7 4" xfId="14386" xr:uid="{00000000-0005-0000-0000-0000763A0000}"/>
    <cellStyle name="Millares 4 2 8 7 5" xfId="14387" xr:uid="{00000000-0005-0000-0000-0000773A0000}"/>
    <cellStyle name="Millares 4 2 8 8" xfId="14388" xr:uid="{00000000-0005-0000-0000-0000783A0000}"/>
    <cellStyle name="Millares 4 2 8 8 2" xfId="14389" xr:uid="{00000000-0005-0000-0000-0000793A0000}"/>
    <cellStyle name="Millares 4 2 8 8 3" xfId="14390" xr:uid="{00000000-0005-0000-0000-00007A3A0000}"/>
    <cellStyle name="Millares 4 2 8 8 4" xfId="14391" xr:uid="{00000000-0005-0000-0000-00007B3A0000}"/>
    <cellStyle name="Millares 4 2 8 8 5" xfId="14392" xr:uid="{00000000-0005-0000-0000-00007C3A0000}"/>
    <cellStyle name="Millares 4 2 8 9" xfId="14393" xr:uid="{00000000-0005-0000-0000-00007D3A0000}"/>
    <cellStyle name="Millares 4 2 8 9 2" xfId="14394" xr:uid="{00000000-0005-0000-0000-00007E3A0000}"/>
    <cellStyle name="Millares 4 2 8 9 3" xfId="14395" xr:uid="{00000000-0005-0000-0000-00007F3A0000}"/>
    <cellStyle name="Millares 4 2 8 9 4" xfId="14396" xr:uid="{00000000-0005-0000-0000-0000803A0000}"/>
    <cellStyle name="Millares 4 2 8 9 5" xfId="14397" xr:uid="{00000000-0005-0000-0000-0000813A0000}"/>
    <cellStyle name="Millares 4 2 9" xfId="14398" xr:uid="{00000000-0005-0000-0000-0000823A0000}"/>
    <cellStyle name="Millares 4 3" xfId="14399" xr:uid="{00000000-0005-0000-0000-0000833A0000}"/>
    <cellStyle name="Millares 4 3 2" xfId="14400" xr:uid="{00000000-0005-0000-0000-0000843A0000}"/>
    <cellStyle name="Millares 4 3 3" xfId="14401" xr:uid="{00000000-0005-0000-0000-0000853A0000}"/>
    <cellStyle name="Millares 4 4" xfId="14402" xr:uid="{00000000-0005-0000-0000-0000863A0000}"/>
    <cellStyle name="Millares 4 4 2" xfId="14403" xr:uid="{00000000-0005-0000-0000-0000873A0000}"/>
    <cellStyle name="Millares 4 5" xfId="14404" xr:uid="{00000000-0005-0000-0000-0000883A0000}"/>
    <cellStyle name="Millares 4 5 2" xfId="14405" xr:uid="{00000000-0005-0000-0000-0000893A0000}"/>
    <cellStyle name="Millares 4 5 2 2" xfId="14406" xr:uid="{00000000-0005-0000-0000-00008A3A0000}"/>
    <cellStyle name="Millares 4 5 3" xfId="14407" xr:uid="{00000000-0005-0000-0000-00008B3A0000}"/>
    <cellStyle name="Millares 4 6" xfId="14408" xr:uid="{00000000-0005-0000-0000-00008C3A0000}"/>
    <cellStyle name="Millares 4 7" xfId="14409" xr:uid="{00000000-0005-0000-0000-00008D3A0000}"/>
    <cellStyle name="Millares 4 8" xfId="14410" xr:uid="{00000000-0005-0000-0000-00008E3A0000}"/>
    <cellStyle name="Millares 4 8 2" xfId="14411" xr:uid="{00000000-0005-0000-0000-00008F3A0000}"/>
    <cellStyle name="Millares 4_7.Avance Itemizado" xfId="14412" xr:uid="{00000000-0005-0000-0000-0000903A0000}"/>
    <cellStyle name="Millares 40" xfId="14413" xr:uid="{00000000-0005-0000-0000-0000913A0000}"/>
    <cellStyle name="Millares 40 2" xfId="14414" xr:uid="{00000000-0005-0000-0000-0000923A0000}"/>
    <cellStyle name="Millares 41" xfId="14415" xr:uid="{00000000-0005-0000-0000-0000933A0000}"/>
    <cellStyle name="Millares 41 2" xfId="14416" xr:uid="{00000000-0005-0000-0000-0000943A0000}"/>
    <cellStyle name="Millares 42" xfId="14417" xr:uid="{00000000-0005-0000-0000-0000953A0000}"/>
    <cellStyle name="Millares 42 2" xfId="14418" xr:uid="{00000000-0005-0000-0000-0000963A0000}"/>
    <cellStyle name="Millares 43" xfId="14419" xr:uid="{00000000-0005-0000-0000-0000973A0000}"/>
    <cellStyle name="Millares 43 2" xfId="14420" xr:uid="{00000000-0005-0000-0000-0000983A0000}"/>
    <cellStyle name="Millares 44" xfId="14421" xr:uid="{00000000-0005-0000-0000-0000993A0000}"/>
    <cellStyle name="Millares 44 2" xfId="14422" xr:uid="{00000000-0005-0000-0000-00009A3A0000}"/>
    <cellStyle name="Millares 45" xfId="14423" xr:uid="{00000000-0005-0000-0000-00009B3A0000}"/>
    <cellStyle name="Millares 45 2" xfId="14424" xr:uid="{00000000-0005-0000-0000-00009C3A0000}"/>
    <cellStyle name="Millares 46" xfId="14425" xr:uid="{00000000-0005-0000-0000-00009D3A0000}"/>
    <cellStyle name="Millares 46 2" xfId="14426" xr:uid="{00000000-0005-0000-0000-00009E3A0000}"/>
    <cellStyle name="Millares 47" xfId="14427" xr:uid="{00000000-0005-0000-0000-00009F3A0000}"/>
    <cellStyle name="Millares 47 2" xfId="14428" xr:uid="{00000000-0005-0000-0000-0000A03A0000}"/>
    <cellStyle name="Millares 48" xfId="14429" xr:uid="{00000000-0005-0000-0000-0000A13A0000}"/>
    <cellStyle name="Millares 48 2" xfId="14430" xr:uid="{00000000-0005-0000-0000-0000A23A0000}"/>
    <cellStyle name="Millares 49" xfId="14431" xr:uid="{00000000-0005-0000-0000-0000A33A0000}"/>
    <cellStyle name="Millares 49 2" xfId="14432" xr:uid="{00000000-0005-0000-0000-0000A43A0000}"/>
    <cellStyle name="Millares 5" xfId="14433" xr:uid="{00000000-0005-0000-0000-0000A53A0000}"/>
    <cellStyle name="Millares 5 2" xfId="14434" xr:uid="{00000000-0005-0000-0000-0000A63A0000}"/>
    <cellStyle name="Millares 5 2 2" xfId="14435" xr:uid="{00000000-0005-0000-0000-0000A73A0000}"/>
    <cellStyle name="Millares 5 2 2 2" xfId="14436" xr:uid="{00000000-0005-0000-0000-0000A83A0000}"/>
    <cellStyle name="Millares 5 2 3" xfId="14437" xr:uid="{00000000-0005-0000-0000-0000A93A0000}"/>
    <cellStyle name="Millares 5 3" xfId="14438" xr:uid="{00000000-0005-0000-0000-0000AA3A0000}"/>
    <cellStyle name="Millares 5 3 2" xfId="14439" xr:uid="{00000000-0005-0000-0000-0000AB3A0000}"/>
    <cellStyle name="Millares 5 3 4" xfId="47304" xr:uid="{00000000-0005-0000-0000-0000AC3A0000}"/>
    <cellStyle name="Millares 5 4" xfId="14440" xr:uid="{00000000-0005-0000-0000-0000AD3A0000}"/>
    <cellStyle name="Millares 5 4 2" xfId="14441" xr:uid="{00000000-0005-0000-0000-0000AE3A0000}"/>
    <cellStyle name="Millares 5 4 3" xfId="47305" xr:uid="{00000000-0005-0000-0000-0000AF3A0000}"/>
    <cellStyle name="Millares 5 5" xfId="14442" xr:uid="{00000000-0005-0000-0000-0000B03A0000}"/>
    <cellStyle name="Millares 5 97" xfId="47303" xr:uid="{00000000-0005-0000-0000-0000B13A0000}"/>
    <cellStyle name="Millares 5_CONSOLIDADO" xfId="14443" xr:uid="{00000000-0005-0000-0000-0000B23A0000}"/>
    <cellStyle name="Millares 50" xfId="14444" xr:uid="{00000000-0005-0000-0000-0000B33A0000}"/>
    <cellStyle name="Millares 50 2" xfId="14445" xr:uid="{00000000-0005-0000-0000-0000B43A0000}"/>
    <cellStyle name="Millares 51" xfId="14446" xr:uid="{00000000-0005-0000-0000-0000B53A0000}"/>
    <cellStyle name="Millares 51 2" xfId="14447" xr:uid="{00000000-0005-0000-0000-0000B63A0000}"/>
    <cellStyle name="Millares 52" xfId="14448" xr:uid="{00000000-0005-0000-0000-0000B73A0000}"/>
    <cellStyle name="Millares 52 2" xfId="14449" xr:uid="{00000000-0005-0000-0000-0000B83A0000}"/>
    <cellStyle name="Millares 53" xfId="14450" xr:uid="{00000000-0005-0000-0000-0000B93A0000}"/>
    <cellStyle name="Millares 53 2" xfId="14451" xr:uid="{00000000-0005-0000-0000-0000BA3A0000}"/>
    <cellStyle name="Millares 54" xfId="14452" xr:uid="{00000000-0005-0000-0000-0000BB3A0000}"/>
    <cellStyle name="Millares 54 2" xfId="14453" xr:uid="{00000000-0005-0000-0000-0000BC3A0000}"/>
    <cellStyle name="Millares 55" xfId="14454" xr:uid="{00000000-0005-0000-0000-0000BD3A0000}"/>
    <cellStyle name="Millares 55 2" xfId="14455" xr:uid="{00000000-0005-0000-0000-0000BE3A0000}"/>
    <cellStyle name="Millares 56" xfId="14456" xr:uid="{00000000-0005-0000-0000-0000BF3A0000}"/>
    <cellStyle name="Millares 56 2" xfId="14457" xr:uid="{00000000-0005-0000-0000-0000C03A0000}"/>
    <cellStyle name="Millares 57" xfId="14458" xr:uid="{00000000-0005-0000-0000-0000C13A0000}"/>
    <cellStyle name="Millares 57 2" xfId="14459" xr:uid="{00000000-0005-0000-0000-0000C23A0000}"/>
    <cellStyle name="Millares 58" xfId="14460" xr:uid="{00000000-0005-0000-0000-0000C33A0000}"/>
    <cellStyle name="Millares 58 2" xfId="14461" xr:uid="{00000000-0005-0000-0000-0000C43A0000}"/>
    <cellStyle name="Millares 59" xfId="14462" xr:uid="{00000000-0005-0000-0000-0000C53A0000}"/>
    <cellStyle name="Millares 59 2" xfId="14463" xr:uid="{00000000-0005-0000-0000-0000C63A0000}"/>
    <cellStyle name="Millares 6" xfId="14464" xr:uid="{00000000-0005-0000-0000-0000C73A0000}"/>
    <cellStyle name="Millares 6 10" xfId="14465" xr:uid="{00000000-0005-0000-0000-0000C83A0000}"/>
    <cellStyle name="Millares 6 11" xfId="14466" xr:uid="{00000000-0005-0000-0000-0000C93A0000}"/>
    <cellStyle name="Millares 6 12" xfId="14467" xr:uid="{00000000-0005-0000-0000-0000CA3A0000}"/>
    <cellStyle name="Millares 6 13" xfId="14468" xr:uid="{00000000-0005-0000-0000-0000CB3A0000}"/>
    <cellStyle name="Millares 6 14" xfId="14469" xr:uid="{00000000-0005-0000-0000-0000CC3A0000}"/>
    <cellStyle name="Millares 6 15" xfId="14470" xr:uid="{00000000-0005-0000-0000-0000CD3A0000}"/>
    <cellStyle name="Millares 6 16" xfId="14471" xr:uid="{00000000-0005-0000-0000-0000CE3A0000}"/>
    <cellStyle name="Millares 6 17" xfId="14472" xr:uid="{00000000-0005-0000-0000-0000CF3A0000}"/>
    <cellStyle name="Millares 6 18" xfId="14473" xr:uid="{00000000-0005-0000-0000-0000D03A0000}"/>
    <cellStyle name="Millares 6 19" xfId="14474" xr:uid="{00000000-0005-0000-0000-0000D13A0000}"/>
    <cellStyle name="Millares 6 2" xfId="14475" xr:uid="{00000000-0005-0000-0000-0000D23A0000}"/>
    <cellStyle name="Millares 6 2 10" xfId="14476" xr:uid="{00000000-0005-0000-0000-0000D33A0000}"/>
    <cellStyle name="Millares 6 2 11" xfId="14477" xr:uid="{00000000-0005-0000-0000-0000D43A0000}"/>
    <cellStyle name="Millares 6 2 12" xfId="14478" xr:uid="{00000000-0005-0000-0000-0000D53A0000}"/>
    <cellStyle name="Millares 6 2 13" xfId="14479" xr:uid="{00000000-0005-0000-0000-0000D63A0000}"/>
    <cellStyle name="Millares 6 2 14" xfId="14480" xr:uid="{00000000-0005-0000-0000-0000D73A0000}"/>
    <cellStyle name="Millares 6 2 15" xfId="14481" xr:uid="{00000000-0005-0000-0000-0000D83A0000}"/>
    <cellStyle name="Millares 6 2 16" xfId="14482" xr:uid="{00000000-0005-0000-0000-0000D93A0000}"/>
    <cellStyle name="Millares 6 2 17" xfId="14483" xr:uid="{00000000-0005-0000-0000-0000DA3A0000}"/>
    <cellStyle name="Millares 6 2 2" xfId="14484" xr:uid="{00000000-0005-0000-0000-0000DB3A0000}"/>
    <cellStyle name="Millares 6 2 2 2" xfId="14485" xr:uid="{00000000-0005-0000-0000-0000DC3A0000}"/>
    <cellStyle name="Millares 6 2 2 2 10" xfId="14486" xr:uid="{00000000-0005-0000-0000-0000DD3A0000}"/>
    <cellStyle name="Millares 6 2 2 2 10 2" xfId="14487" xr:uid="{00000000-0005-0000-0000-0000DE3A0000}"/>
    <cellStyle name="Millares 6 2 2 2 10 3" xfId="14488" xr:uid="{00000000-0005-0000-0000-0000DF3A0000}"/>
    <cellStyle name="Millares 6 2 2 2 10 4" xfId="14489" xr:uid="{00000000-0005-0000-0000-0000E03A0000}"/>
    <cellStyle name="Millares 6 2 2 2 10 5" xfId="14490" xr:uid="{00000000-0005-0000-0000-0000E13A0000}"/>
    <cellStyle name="Millares 6 2 2 2 11" xfId="14491" xr:uid="{00000000-0005-0000-0000-0000E23A0000}"/>
    <cellStyle name="Millares 6 2 2 2 12" xfId="14492" xr:uid="{00000000-0005-0000-0000-0000E33A0000}"/>
    <cellStyle name="Millares 6 2 2 2 13" xfId="14493" xr:uid="{00000000-0005-0000-0000-0000E43A0000}"/>
    <cellStyle name="Millares 6 2 2 2 14" xfId="14494" xr:uid="{00000000-0005-0000-0000-0000E53A0000}"/>
    <cellStyle name="Millares 6 2 2 2 2" xfId="14495" xr:uid="{00000000-0005-0000-0000-0000E63A0000}"/>
    <cellStyle name="Millares 6 2 2 2 2 2" xfId="14496" xr:uid="{00000000-0005-0000-0000-0000E73A0000}"/>
    <cellStyle name="Millares 6 2 2 2 2 3" xfId="14497" xr:uid="{00000000-0005-0000-0000-0000E83A0000}"/>
    <cellStyle name="Millares 6 2 2 2 2 4" xfId="14498" xr:uid="{00000000-0005-0000-0000-0000E93A0000}"/>
    <cellStyle name="Millares 6 2 2 2 2 5" xfId="14499" xr:uid="{00000000-0005-0000-0000-0000EA3A0000}"/>
    <cellStyle name="Millares 6 2 2 2 3" xfId="14500" xr:uid="{00000000-0005-0000-0000-0000EB3A0000}"/>
    <cellStyle name="Millares 6 2 2 2 3 2" xfId="14501" xr:uid="{00000000-0005-0000-0000-0000EC3A0000}"/>
    <cellStyle name="Millares 6 2 2 2 3 3" xfId="14502" xr:uid="{00000000-0005-0000-0000-0000ED3A0000}"/>
    <cellStyle name="Millares 6 2 2 2 3 4" xfId="14503" xr:uid="{00000000-0005-0000-0000-0000EE3A0000}"/>
    <cellStyle name="Millares 6 2 2 2 3 5" xfId="14504" xr:uid="{00000000-0005-0000-0000-0000EF3A0000}"/>
    <cellStyle name="Millares 6 2 2 2 4" xfId="14505" xr:uid="{00000000-0005-0000-0000-0000F03A0000}"/>
    <cellStyle name="Millares 6 2 2 2 4 2" xfId="14506" xr:uid="{00000000-0005-0000-0000-0000F13A0000}"/>
    <cellStyle name="Millares 6 2 2 2 4 3" xfId="14507" xr:uid="{00000000-0005-0000-0000-0000F23A0000}"/>
    <cellStyle name="Millares 6 2 2 2 4 4" xfId="14508" xr:uid="{00000000-0005-0000-0000-0000F33A0000}"/>
    <cellStyle name="Millares 6 2 2 2 4 5" xfId="14509" xr:uid="{00000000-0005-0000-0000-0000F43A0000}"/>
    <cellStyle name="Millares 6 2 2 2 5" xfId="14510" xr:uid="{00000000-0005-0000-0000-0000F53A0000}"/>
    <cellStyle name="Millares 6 2 2 2 5 2" xfId="14511" xr:uid="{00000000-0005-0000-0000-0000F63A0000}"/>
    <cellStyle name="Millares 6 2 2 2 5 3" xfId="14512" xr:uid="{00000000-0005-0000-0000-0000F73A0000}"/>
    <cellStyle name="Millares 6 2 2 2 5 4" xfId="14513" xr:uid="{00000000-0005-0000-0000-0000F83A0000}"/>
    <cellStyle name="Millares 6 2 2 2 5 5" xfId="14514" xr:uid="{00000000-0005-0000-0000-0000F93A0000}"/>
    <cellStyle name="Millares 6 2 2 2 6" xfId="14515" xr:uid="{00000000-0005-0000-0000-0000FA3A0000}"/>
    <cellStyle name="Millares 6 2 2 2 6 2" xfId="14516" xr:uid="{00000000-0005-0000-0000-0000FB3A0000}"/>
    <cellStyle name="Millares 6 2 2 2 6 3" xfId="14517" xr:uid="{00000000-0005-0000-0000-0000FC3A0000}"/>
    <cellStyle name="Millares 6 2 2 2 6 4" xfId="14518" xr:uid="{00000000-0005-0000-0000-0000FD3A0000}"/>
    <cellStyle name="Millares 6 2 2 2 6 5" xfId="14519" xr:uid="{00000000-0005-0000-0000-0000FE3A0000}"/>
    <cellStyle name="Millares 6 2 2 2 7" xfId="14520" xr:uid="{00000000-0005-0000-0000-0000FF3A0000}"/>
    <cellStyle name="Millares 6 2 2 2 7 2" xfId="14521" xr:uid="{00000000-0005-0000-0000-0000003B0000}"/>
    <cellStyle name="Millares 6 2 2 2 7 3" xfId="14522" xr:uid="{00000000-0005-0000-0000-0000013B0000}"/>
    <cellStyle name="Millares 6 2 2 2 7 4" xfId="14523" xr:uid="{00000000-0005-0000-0000-0000023B0000}"/>
    <cellStyle name="Millares 6 2 2 2 7 5" xfId="14524" xr:uid="{00000000-0005-0000-0000-0000033B0000}"/>
    <cellStyle name="Millares 6 2 2 2 8" xfId="14525" xr:uid="{00000000-0005-0000-0000-0000043B0000}"/>
    <cellStyle name="Millares 6 2 2 2 8 2" xfId="14526" xr:uid="{00000000-0005-0000-0000-0000053B0000}"/>
    <cellStyle name="Millares 6 2 2 2 8 3" xfId="14527" xr:uid="{00000000-0005-0000-0000-0000063B0000}"/>
    <cellStyle name="Millares 6 2 2 2 8 4" xfId="14528" xr:uid="{00000000-0005-0000-0000-0000073B0000}"/>
    <cellStyle name="Millares 6 2 2 2 8 5" xfId="14529" xr:uid="{00000000-0005-0000-0000-0000083B0000}"/>
    <cellStyle name="Millares 6 2 2 2 9" xfId="14530" xr:uid="{00000000-0005-0000-0000-0000093B0000}"/>
    <cellStyle name="Millares 6 2 2 2 9 2" xfId="14531" xr:uid="{00000000-0005-0000-0000-00000A3B0000}"/>
    <cellStyle name="Millares 6 2 2 2 9 3" xfId="14532" xr:uid="{00000000-0005-0000-0000-00000B3B0000}"/>
    <cellStyle name="Millares 6 2 2 2 9 4" xfId="14533" xr:uid="{00000000-0005-0000-0000-00000C3B0000}"/>
    <cellStyle name="Millares 6 2 2 2 9 5" xfId="14534" xr:uid="{00000000-0005-0000-0000-00000D3B0000}"/>
    <cellStyle name="Millares 6 2 2 3" xfId="14535" xr:uid="{00000000-0005-0000-0000-00000E3B0000}"/>
    <cellStyle name="Millares 6 2 2 3 10" xfId="14536" xr:uid="{00000000-0005-0000-0000-00000F3B0000}"/>
    <cellStyle name="Millares 6 2 2 3 10 2" xfId="14537" xr:uid="{00000000-0005-0000-0000-0000103B0000}"/>
    <cellStyle name="Millares 6 2 2 3 10 3" xfId="14538" xr:uid="{00000000-0005-0000-0000-0000113B0000}"/>
    <cellStyle name="Millares 6 2 2 3 10 4" xfId="14539" xr:uid="{00000000-0005-0000-0000-0000123B0000}"/>
    <cellStyle name="Millares 6 2 2 3 10 5" xfId="14540" xr:uid="{00000000-0005-0000-0000-0000133B0000}"/>
    <cellStyle name="Millares 6 2 2 3 11" xfId="14541" xr:uid="{00000000-0005-0000-0000-0000143B0000}"/>
    <cellStyle name="Millares 6 2 2 3 12" xfId="14542" xr:uid="{00000000-0005-0000-0000-0000153B0000}"/>
    <cellStyle name="Millares 6 2 2 3 13" xfId="14543" xr:uid="{00000000-0005-0000-0000-0000163B0000}"/>
    <cellStyle name="Millares 6 2 2 3 14" xfId="14544" xr:uid="{00000000-0005-0000-0000-0000173B0000}"/>
    <cellStyle name="Millares 6 2 2 3 2" xfId="14545" xr:uid="{00000000-0005-0000-0000-0000183B0000}"/>
    <cellStyle name="Millares 6 2 2 3 2 2" xfId="14546" xr:uid="{00000000-0005-0000-0000-0000193B0000}"/>
    <cellStyle name="Millares 6 2 2 3 2 3" xfId="14547" xr:uid="{00000000-0005-0000-0000-00001A3B0000}"/>
    <cellStyle name="Millares 6 2 2 3 2 4" xfId="14548" xr:uid="{00000000-0005-0000-0000-00001B3B0000}"/>
    <cellStyle name="Millares 6 2 2 3 2 5" xfId="14549" xr:uid="{00000000-0005-0000-0000-00001C3B0000}"/>
    <cellStyle name="Millares 6 2 2 3 3" xfId="14550" xr:uid="{00000000-0005-0000-0000-00001D3B0000}"/>
    <cellStyle name="Millares 6 2 2 3 3 2" xfId="14551" xr:uid="{00000000-0005-0000-0000-00001E3B0000}"/>
    <cellStyle name="Millares 6 2 2 3 3 3" xfId="14552" xr:uid="{00000000-0005-0000-0000-00001F3B0000}"/>
    <cellStyle name="Millares 6 2 2 3 3 4" xfId="14553" xr:uid="{00000000-0005-0000-0000-0000203B0000}"/>
    <cellStyle name="Millares 6 2 2 3 3 5" xfId="14554" xr:uid="{00000000-0005-0000-0000-0000213B0000}"/>
    <cellStyle name="Millares 6 2 2 3 4" xfId="14555" xr:uid="{00000000-0005-0000-0000-0000223B0000}"/>
    <cellStyle name="Millares 6 2 2 3 4 2" xfId="14556" xr:uid="{00000000-0005-0000-0000-0000233B0000}"/>
    <cellStyle name="Millares 6 2 2 3 4 3" xfId="14557" xr:uid="{00000000-0005-0000-0000-0000243B0000}"/>
    <cellStyle name="Millares 6 2 2 3 4 4" xfId="14558" xr:uid="{00000000-0005-0000-0000-0000253B0000}"/>
    <cellStyle name="Millares 6 2 2 3 4 5" xfId="14559" xr:uid="{00000000-0005-0000-0000-0000263B0000}"/>
    <cellStyle name="Millares 6 2 2 3 5" xfId="14560" xr:uid="{00000000-0005-0000-0000-0000273B0000}"/>
    <cellStyle name="Millares 6 2 2 3 5 2" xfId="14561" xr:uid="{00000000-0005-0000-0000-0000283B0000}"/>
    <cellStyle name="Millares 6 2 2 3 5 3" xfId="14562" xr:uid="{00000000-0005-0000-0000-0000293B0000}"/>
    <cellStyle name="Millares 6 2 2 3 5 4" xfId="14563" xr:uid="{00000000-0005-0000-0000-00002A3B0000}"/>
    <cellStyle name="Millares 6 2 2 3 5 5" xfId="14564" xr:uid="{00000000-0005-0000-0000-00002B3B0000}"/>
    <cellStyle name="Millares 6 2 2 3 6" xfId="14565" xr:uid="{00000000-0005-0000-0000-00002C3B0000}"/>
    <cellStyle name="Millares 6 2 2 3 6 2" xfId="14566" xr:uid="{00000000-0005-0000-0000-00002D3B0000}"/>
    <cellStyle name="Millares 6 2 2 3 6 3" xfId="14567" xr:uid="{00000000-0005-0000-0000-00002E3B0000}"/>
    <cellStyle name="Millares 6 2 2 3 6 4" xfId="14568" xr:uid="{00000000-0005-0000-0000-00002F3B0000}"/>
    <cellStyle name="Millares 6 2 2 3 6 5" xfId="14569" xr:uid="{00000000-0005-0000-0000-0000303B0000}"/>
    <cellStyle name="Millares 6 2 2 3 7" xfId="14570" xr:uid="{00000000-0005-0000-0000-0000313B0000}"/>
    <cellStyle name="Millares 6 2 2 3 7 2" xfId="14571" xr:uid="{00000000-0005-0000-0000-0000323B0000}"/>
    <cellStyle name="Millares 6 2 2 3 7 3" xfId="14572" xr:uid="{00000000-0005-0000-0000-0000333B0000}"/>
    <cellStyle name="Millares 6 2 2 3 7 4" xfId="14573" xr:uid="{00000000-0005-0000-0000-0000343B0000}"/>
    <cellStyle name="Millares 6 2 2 3 7 5" xfId="14574" xr:uid="{00000000-0005-0000-0000-0000353B0000}"/>
    <cellStyle name="Millares 6 2 2 3 8" xfId="14575" xr:uid="{00000000-0005-0000-0000-0000363B0000}"/>
    <cellStyle name="Millares 6 2 2 3 8 2" xfId="14576" xr:uid="{00000000-0005-0000-0000-0000373B0000}"/>
    <cellStyle name="Millares 6 2 2 3 8 3" xfId="14577" xr:uid="{00000000-0005-0000-0000-0000383B0000}"/>
    <cellStyle name="Millares 6 2 2 3 8 4" xfId="14578" xr:uid="{00000000-0005-0000-0000-0000393B0000}"/>
    <cellStyle name="Millares 6 2 2 3 8 5" xfId="14579" xr:uid="{00000000-0005-0000-0000-00003A3B0000}"/>
    <cellStyle name="Millares 6 2 2 3 9" xfId="14580" xr:uid="{00000000-0005-0000-0000-00003B3B0000}"/>
    <cellStyle name="Millares 6 2 2 3 9 2" xfId="14581" xr:uid="{00000000-0005-0000-0000-00003C3B0000}"/>
    <cellStyle name="Millares 6 2 2 3 9 3" xfId="14582" xr:uid="{00000000-0005-0000-0000-00003D3B0000}"/>
    <cellStyle name="Millares 6 2 2 3 9 4" xfId="14583" xr:uid="{00000000-0005-0000-0000-00003E3B0000}"/>
    <cellStyle name="Millares 6 2 2 3 9 5" xfId="14584" xr:uid="{00000000-0005-0000-0000-00003F3B0000}"/>
    <cellStyle name="Millares 6 2 3" xfId="14585" xr:uid="{00000000-0005-0000-0000-0000403B0000}"/>
    <cellStyle name="Millares 6 2 3 10" xfId="14586" xr:uid="{00000000-0005-0000-0000-0000413B0000}"/>
    <cellStyle name="Millares 6 2 3 10 2" xfId="14587" xr:uid="{00000000-0005-0000-0000-0000423B0000}"/>
    <cellStyle name="Millares 6 2 3 10 3" xfId="14588" xr:uid="{00000000-0005-0000-0000-0000433B0000}"/>
    <cellStyle name="Millares 6 2 3 10 4" xfId="14589" xr:uid="{00000000-0005-0000-0000-0000443B0000}"/>
    <cellStyle name="Millares 6 2 3 10 5" xfId="14590" xr:uid="{00000000-0005-0000-0000-0000453B0000}"/>
    <cellStyle name="Millares 6 2 3 11" xfId="14591" xr:uid="{00000000-0005-0000-0000-0000463B0000}"/>
    <cellStyle name="Millares 6 2 3 12" xfId="14592" xr:uid="{00000000-0005-0000-0000-0000473B0000}"/>
    <cellStyle name="Millares 6 2 3 13" xfId="14593" xr:uid="{00000000-0005-0000-0000-0000483B0000}"/>
    <cellStyle name="Millares 6 2 3 14" xfId="14594" xr:uid="{00000000-0005-0000-0000-0000493B0000}"/>
    <cellStyle name="Millares 6 2 3 2" xfId="14595" xr:uid="{00000000-0005-0000-0000-00004A3B0000}"/>
    <cellStyle name="Millares 6 2 3 2 2" xfId="14596" xr:uid="{00000000-0005-0000-0000-00004B3B0000}"/>
    <cellStyle name="Millares 6 2 3 2 3" xfId="14597" xr:uid="{00000000-0005-0000-0000-00004C3B0000}"/>
    <cellStyle name="Millares 6 2 3 2 4" xfId="14598" xr:uid="{00000000-0005-0000-0000-00004D3B0000}"/>
    <cellStyle name="Millares 6 2 3 2 5" xfId="14599" xr:uid="{00000000-0005-0000-0000-00004E3B0000}"/>
    <cellStyle name="Millares 6 2 3 3" xfId="14600" xr:uid="{00000000-0005-0000-0000-00004F3B0000}"/>
    <cellStyle name="Millares 6 2 3 3 2" xfId="14601" xr:uid="{00000000-0005-0000-0000-0000503B0000}"/>
    <cellStyle name="Millares 6 2 3 3 3" xfId="14602" xr:uid="{00000000-0005-0000-0000-0000513B0000}"/>
    <cellStyle name="Millares 6 2 3 3 4" xfId="14603" xr:uid="{00000000-0005-0000-0000-0000523B0000}"/>
    <cellStyle name="Millares 6 2 3 3 5" xfId="14604" xr:uid="{00000000-0005-0000-0000-0000533B0000}"/>
    <cellStyle name="Millares 6 2 3 4" xfId="14605" xr:uid="{00000000-0005-0000-0000-0000543B0000}"/>
    <cellStyle name="Millares 6 2 3 4 2" xfId="14606" xr:uid="{00000000-0005-0000-0000-0000553B0000}"/>
    <cellStyle name="Millares 6 2 3 4 3" xfId="14607" xr:uid="{00000000-0005-0000-0000-0000563B0000}"/>
    <cellStyle name="Millares 6 2 3 4 4" xfId="14608" xr:uid="{00000000-0005-0000-0000-0000573B0000}"/>
    <cellStyle name="Millares 6 2 3 4 5" xfId="14609" xr:uid="{00000000-0005-0000-0000-0000583B0000}"/>
    <cellStyle name="Millares 6 2 3 5" xfId="14610" xr:uid="{00000000-0005-0000-0000-0000593B0000}"/>
    <cellStyle name="Millares 6 2 3 5 2" xfId="14611" xr:uid="{00000000-0005-0000-0000-00005A3B0000}"/>
    <cellStyle name="Millares 6 2 3 5 3" xfId="14612" xr:uid="{00000000-0005-0000-0000-00005B3B0000}"/>
    <cellStyle name="Millares 6 2 3 5 4" xfId="14613" xr:uid="{00000000-0005-0000-0000-00005C3B0000}"/>
    <cellStyle name="Millares 6 2 3 5 5" xfId="14614" xr:uid="{00000000-0005-0000-0000-00005D3B0000}"/>
    <cellStyle name="Millares 6 2 3 6" xfId="14615" xr:uid="{00000000-0005-0000-0000-00005E3B0000}"/>
    <cellStyle name="Millares 6 2 3 6 2" xfId="14616" xr:uid="{00000000-0005-0000-0000-00005F3B0000}"/>
    <cellStyle name="Millares 6 2 3 6 3" xfId="14617" xr:uid="{00000000-0005-0000-0000-0000603B0000}"/>
    <cellStyle name="Millares 6 2 3 6 4" xfId="14618" xr:uid="{00000000-0005-0000-0000-0000613B0000}"/>
    <cellStyle name="Millares 6 2 3 6 5" xfId="14619" xr:uid="{00000000-0005-0000-0000-0000623B0000}"/>
    <cellStyle name="Millares 6 2 3 7" xfId="14620" xr:uid="{00000000-0005-0000-0000-0000633B0000}"/>
    <cellStyle name="Millares 6 2 3 7 2" xfId="14621" xr:uid="{00000000-0005-0000-0000-0000643B0000}"/>
    <cellStyle name="Millares 6 2 3 7 3" xfId="14622" xr:uid="{00000000-0005-0000-0000-0000653B0000}"/>
    <cellStyle name="Millares 6 2 3 7 4" xfId="14623" xr:uid="{00000000-0005-0000-0000-0000663B0000}"/>
    <cellStyle name="Millares 6 2 3 7 5" xfId="14624" xr:uid="{00000000-0005-0000-0000-0000673B0000}"/>
    <cellStyle name="Millares 6 2 3 8" xfId="14625" xr:uid="{00000000-0005-0000-0000-0000683B0000}"/>
    <cellStyle name="Millares 6 2 3 8 2" xfId="14626" xr:uid="{00000000-0005-0000-0000-0000693B0000}"/>
    <cellStyle name="Millares 6 2 3 8 3" xfId="14627" xr:uid="{00000000-0005-0000-0000-00006A3B0000}"/>
    <cellStyle name="Millares 6 2 3 8 4" xfId="14628" xr:uid="{00000000-0005-0000-0000-00006B3B0000}"/>
    <cellStyle name="Millares 6 2 3 8 5" xfId="14629" xr:uid="{00000000-0005-0000-0000-00006C3B0000}"/>
    <cellStyle name="Millares 6 2 3 9" xfId="14630" xr:uid="{00000000-0005-0000-0000-00006D3B0000}"/>
    <cellStyle name="Millares 6 2 3 9 2" xfId="14631" xr:uid="{00000000-0005-0000-0000-00006E3B0000}"/>
    <cellStyle name="Millares 6 2 3 9 3" xfId="14632" xr:uid="{00000000-0005-0000-0000-00006F3B0000}"/>
    <cellStyle name="Millares 6 2 3 9 4" xfId="14633" xr:uid="{00000000-0005-0000-0000-0000703B0000}"/>
    <cellStyle name="Millares 6 2 3 9 5" xfId="14634" xr:uid="{00000000-0005-0000-0000-0000713B0000}"/>
    <cellStyle name="Millares 6 2 4" xfId="14635" xr:uid="{00000000-0005-0000-0000-0000723B0000}"/>
    <cellStyle name="Millares 6 2 4 10" xfId="14636" xr:uid="{00000000-0005-0000-0000-0000733B0000}"/>
    <cellStyle name="Millares 6 2 4 10 2" xfId="14637" xr:uid="{00000000-0005-0000-0000-0000743B0000}"/>
    <cellStyle name="Millares 6 2 4 10 3" xfId="14638" xr:uid="{00000000-0005-0000-0000-0000753B0000}"/>
    <cellStyle name="Millares 6 2 4 10 4" xfId="14639" xr:uid="{00000000-0005-0000-0000-0000763B0000}"/>
    <cellStyle name="Millares 6 2 4 10 5" xfId="14640" xr:uid="{00000000-0005-0000-0000-0000773B0000}"/>
    <cellStyle name="Millares 6 2 4 11" xfId="14641" xr:uid="{00000000-0005-0000-0000-0000783B0000}"/>
    <cellStyle name="Millares 6 2 4 12" xfId="14642" xr:uid="{00000000-0005-0000-0000-0000793B0000}"/>
    <cellStyle name="Millares 6 2 4 13" xfId="14643" xr:uid="{00000000-0005-0000-0000-00007A3B0000}"/>
    <cellStyle name="Millares 6 2 4 14" xfId="14644" xr:uid="{00000000-0005-0000-0000-00007B3B0000}"/>
    <cellStyle name="Millares 6 2 4 2" xfId="14645" xr:uid="{00000000-0005-0000-0000-00007C3B0000}"/>
    <cellStyle name="Millares 6 2 4 2 2" xfId="14646" xr:uid="{00000000-0005-0000-0000-00007D3B0000}"/>
    <cellStyle name="Millares 6 2 4 2 3" xfId="14647" xr:uid="{00000000-0005-0000-0000-00007E3B0000}"/>
    <cellStyle name="Millares 6 2 4 2 4" xfId="14648" xr:uid="{00000000-0005-0000-0000-00007F3B0000}"/>
    <cellStyle name="Millares 6 2 4 2 5" xfId="14649" xr:uid="{00000000-0005-0000-0000-0000803B0000}"/>
    <cellStyle name="Millares 6 2 4 3" xfId="14650" xr:uid="{00000000-0005-0000-0000-0000813B0000}"/>
    <cellStyle name="Millares 6 2 4 3 2" xfId="14651" xr:uid="{00000000-0005-0000-0000-0000823B0000}"/>
    <cellStyle name="Millares 6 2 4 3 3" xfId="14652" xr:uid="{00000000-0005-0000-0000-0000833B0000}"/>
    <cellStyle name="Millares 6 2 4 3 4" xfId="14653" xr:uid="{00000000-0005-0000-0000-0000843B0000}"/>
    <cellStyle name="Millares 6 2 4 3 5" xfId="14654" xr:uid="{00000000-0005-0000-0000-0000853B0000}"/>
    <cellStyle name="Millares 6 2 4 4" xfId="14655" xr:uid="{00000000-0005-0000-0000-0000863B0000}"/>
    <cellStyle name="Millares 6 2 4 4 2" xfId="14656" xr:uid="{00000000-0005-0000-0000-0000873B0000}"/>
    <cellStyle name="Millares 6 2 4 4 3" xfId="14657" xr:uid="{00000000-0005-0000-0000-0000883B0000}"/>
    <cellStyle name="Millares 6 2 4 4 4" xfId="14658" xr:uid="{00000000-0005-0000-0000-0000893B0000}"/>
    <cellStyle name="Millares 6 2 4 4 5" xfId="14659" xr:uid="{00000000-0005-0000-0000-00008A3B0000}"/>
    <cellStyle name="Millares 6 2 4 5" xfId="14660" xr:uid="{00000000-0005-0000-0000-00008B3B0000}"/>
    <cellStyle name="Millares 6 2 4 5 2" xfId="14661" xr:uid="{00000000-0005-0000-0000-00008C3B0000}"/>
    <cellStyle name="Millares 6 2 4 5 3" xfId="14662" xr:uid="{00000000-0005-0000-0000-00008D3B0000}"/>
    <cellStyle name="Millares 6 2 4 5 4" xfId="14663" xr:uid="{00000000-0005-0000-0000-00008E3B0000}"/>
    <cellStyle name="Millares 6 2 4 5 5" xfId="14664" xr:uid="{00000000-0005-0000-0000-00008F3B0000}"/>
    <cellStyle name="Millares 6 2 4 6" xfId="14665" xr:uid="{00000000-0005-0000-0000-0000903B0000}"/>
    <cellStyle name="Millares 6 2 4 6 2" xfId="14666" xr:uid="{00000000-0005-0000-0000-0000913B0000}"/>
    <cellStyle name="Millares 6 2 4 6 3" xfId="14667" xr:uid="{00000000-0005-0000-0000-0000923B0000}"/>
    <cellStyle name="Millares 6 2 4 6 4" xfId="14668" xr:uid="{00000000-0005-0000-0000-0000933B0000}"/>
    <cellStyle name="Millares 6 2 4 6 5" xfId="14669" xr:uid="{00000000-0005-0000-0000-0000943B0000}"/>
    <cellStyle name="Millares 6 2 4 7" xfId="14670" xr:uid="{00000000-0005-0000-0000-0000953B0000}"/>
    <cellStyle name="Millares 6 2 4 7 2" xfId="14671" xr:uid="{00000000-0005-0000-0000-0000963B0000}"/>
    <cellStyle name="Millares 6 2 4 7 3" xfId="14672" xr:uid="{00000000-0005-0000-0000-0000973B0000}"/>
    <cellStyle name="Millares 6 2 4 7 4" xfId="14673" xr:uid="{00000000-0005-0000-0000-0000983B0000}"/>
    <cellStyle name="Millares 6 2 4 7 5" xfId="14674" xr:uid="{00000000-0005-0000-0000-0000993B0000}"/>
    <cellStyle name="Millares 6 2 4 8" xfId="14675" xr:uid="{00000000-0005-0000-0000-00009A3B0000}"/>
    <cellStyle name="Millares 6 2 4 8 2" xfId="14676" xr:uid="{00000000-0005-0000-0000-00009B3B0000}"/>
    <cellStyle name="Millares 6 2 4 8 3" xfId="14677" xr:uid="{00000000-0005-0000-0000-00009C3B0000}"/>
    <cellStyle name="Millares 6 2 4 8 4" xfId="14678" xr:uid="{00000000-0005-0000-0000-00009D3B0000}"/>
    <cellStyle name="Millares 6 2 4 8 5" xfId="14679" xr:uid="{00000000-0005-0000-0000-00009E3B0000}"/>
    <cellStyle name="Millares 6 2 4 9" xfId="14680" xr:uid="{00000000-0005-0000-0000-00009F3B0000}"/>
    <cellStyle name="Millares 6 2 4 9 2" xfId="14681" xr:uid="{00000000-0005-0000-0000-0000A03B0000}"/>
    <cellStyle name="Millares 6 2 4 9 3" xfId="14682" xr:uid="{00000000-0005-0000-0000-0000A13B0000}"/>
    <cellStyle name="Millares 6 2 4 9 4" xfId="14683" xr:uid="{00000000-0005-0000-0000-0000A23B0000}"/>
    <cellStyle name="Millares 6 2 4 9 5" xfId="14684" xr:uid="{00000000-0005-0000-0000-0000A33B0000}"/>
    <cellStyle name="Millares 6 2 5" xfId="14685" xr:uid="{00000000-0005-0000-0000-0000A43B0000}"/>
    <cellStyle name="Millares 6 2 6" xfId="14686" xr:uid="{00000000-0005-0000-0000-0000A53B0000}"/>
    <cellStyle name="Millares 6 2 7" xfId="14687" xr:uid="{00000000-0005-0000-0000-0000A63B0000}"/>
    <cellStyle name="Millares 6 2 8" xfId="14688" xr:uid="{00000000-0005-0000-0000-0000A73B0000}"/>
    <cellStyle name="Millares 6 2 9" xfId="14689" xr:uid="{00000000-0005-0000-0000-0000A83B0000}"/>
    <cellStyle name="Millares 6 20" xfId="14690" xr:uid="{00000000-0005-0000-0000-0000A93B0000}"/>
    <cellStyle name="Millares 6 21" xfId="14691" xr:uid="{00000000-0005-0000-0000-0000AA3B0000}"/>
    <cellStyle name="Millares 6 3" xfId="14692" xr:uid="{00000000-0005-0000-0000-0000AB3B0000}"/>
    <cellStyle name="Millares 6 3 10" xfId="14693" xr:uid="{00000000-0005-0000-0000-0000AC3B0000}"/>
    <cellStyle name="Millares 6 3 11" xfId="14694" xr:uid="{00000000-0005-0000-0000-0000AD3B0000}"/>
    <cellStyle name="Millares 6 3 12" xfId="14695" xr:uid="{00000000-0005-0000-0000-0000AE3B0000}"/>
    <cellStyle name="Millares 6 3 13" xfId="14696" xr:uid="{00000000-0005-0000-0000-0000AF3B0000}"/>
    <cellStyle name="Millares 6 3 14" xfId="14697" xr:uid="{00000000-0005-0000-0000-0000B03B0000}"/>
    <cellStyle name="Millares 6 3 15" xfId="14698" xr:uid="{00000000-0005-0000-0000-0000B13B0000}"/>
    <cellStyle name="Millares 6 3 16" xfId="14699" xr:uid="{00000000-0005-0000-0000-0000B23B0000}"/>
    <cellStyle name="Millares 6 3 17" xfId="14700" xr:uid="{00000000-0005-0000-0000-0000B33B0000}"/>
    <cellStyle name="Millares 6 3 2" xfId="14701" xr:uid="{00000000-0005-0000-0000-0000B43B0000}"/>
    <cellStyle name="Millares 6 3 2 2" xfId="14702" xr:uid="{00000000-0005-0000-0000-0000B53B0000}"/>
    <cellStyle name="Millares 6 3 2 2 10" xfId="14703" xr:uid="{00000000-0005-0000-0000-0000B63B0000}"/>
    <cellStyle name="Millares 6 3 2 2 10 2" xfId="14704" xr:uid="{00000000-0005-0000-0000-0000B73B0000}"/>
    <cellStyle name="Millares 6 3 2 2 10 3" xfId="14705" xr:uid="{00000000-0005-0000-0000-0000B83B0000}"/>
    <cellStyle name="Millares 6 3 2 2 10 4" xfId="14706" xr:uid="{00000000-0005-0000-0000-0000B93B0000}"/>
    <cellStyle name="Millares 6 3 2 2 10 5" xfId="14707" xr:uid="{00000000-0005-0000-0000-0000BA3B0000}"/>
    <cellStyle name="Millares 6 3 2 2 11" xfId="14708" xr:uid="{00000000-0005-0000-0000-0000BB3B0000}"/>
    <cellStyle name="Millares 6 3 2 2 12" xfId="14709" xr:uid="{00000000-0005-0000-0000-0000BC3B0000}"/>
    <cellStyle name="Millares 6 3 2 2 13" xfId="14710" xr:uid="{00000000-0005-0000-0000-0000BD3B0000}"/>
    <cellStyle name="Millares 6 3 2 2 14" xfId="14711" xr:uid="{00000000-0005-0000-0000-0000BE3B0000}"/>
    <cellStyle name="Millares 6 3 2 2 2" xfId="14712" xr:uid="{00000000-0005-0000-0000-0000BF3B0000}"/>
    <cellStyle name="Millares 6 3 2 2 2 2" xfId="14713" xr:uid="{00000000-0005-0000-0000-0000C03B0000}"/>
    <cellStyle name="Millares 6 3 2 2 2 3" xfId="14714" xr:uid="{00000000-0005-0000-0000-0000C13B0000}"/>
    <cellStyle name="Millares 6 3 2 2 2 4" xfId="14715" xr:uid="{00000000-0005-0000-0000-0000C23B0000}"/>
    <cellStyle name="Millares 6 3 2 2 2 5" xfId="14716" xr:uid="{00000000-0005-0000-0000-0000C33B0000}"/>
    <cellStyle name="Millares 6 3 2 2 3" xfId="14717" xr:uid="{00000000-0005-0000-0000-0000C43B0000}"/>
    <cellStyle name="Millares 6 3 2 2 3 2" xfId="14718" xr:uid="{00000000-0005-0000-0000-0000C53B0000}"/>
    <cellStyle name="Millares 6 3 2 2 3 3" xfId="14719" xr:uid="{00000000-0005-0000-0000-0000C63B0000}"/>
    <cellStyle name="Millares 6 3 2 2 3 4" xfId="14720" xr:uid="{00000000-0005-0000-0000-0000C73B0000}"/>
    <cellStyle name="Millares 6 3 2 2 3 5" xfId="14721" xr:uid="{00000000-0005-0000-0000-0000C83B0000}"/>
    <cellStyle name="Millares 6 3 2 2 4" xfId="14722" xr:uid="{00000000-0005-0000-0000-0000C93B0000}"/>
    <cellStyle name="Millares 6 3 2 2 4 2" xfId="14723" xr:uid="{00000000-0005-0000-0000-0000CA3B0000}"/>
    <cellStyle name="Millares 6 3 2 2 4 3" xfId="14724" xr:uid="{00000000-0005-0000-0000-0000CB3B0000}"/>
    <cellStyle name="Millares 6 3 2 2 4 4" xfId="14725" xr:uid="{00000000-0005-0000-0000-0000CC3B0000}"/>
    <cellStyle name="Millares 6 3 2 2 4 5" xfId="14726" xr:uid="{00000000-0005-0000-0000-0000CD3B0000}"/>
    <cellStyle name="Millares 6 3 2 2 5" xfId="14727" xr:uid="{00000000-0005-0000-0000-0000CE3B0000}"/>
    <cellStyle name="Millares 6 3 2 2 5 2" xfId="14728" xr:uid="{00000000-0005-0000-0000-0000CF3B0000}"/>
    <cellStyle name="Millares 6 3 2 2 5 3" xfId="14729" xr:uid="{00000000-0005-0000-0000-0000D03B0000}"/>
    <cellStyle name="Millares 6 3 2 2 5 4" xfId="14730" xr:uid="{00000000-0005-0000-0000-0000D13B0000}"/>
    <cellStyle name="Millares 6 3 2 2 5 5" xfId="14731" xr:uid="{00000000-0005-0000-0000-0000D23B0000}"/>
    <cellStyle name="Millares 6 3 2 2 6" xfId="14732" xr:uid="{00000000-0005-0000-0000-0000D33B0000}"/>
    <cellStyle name="Millares 6 3 2 2 6 2" xfId="14733" xr:uid="{00000000-0005-0000-0000-0000D43B0000}"/>
    <cellStyle name="Millares 6 3 2 2 6 3" xfId="14734" xr:uid="{00000000-0005-0000-0000-0000D53B0000}"/>
    <cellStyle name="Millares 6 3 2 2 6 4" xfId="14735" xr:uid="{00000000-0005-0000-0000-0000D63B0000}"/>
    <cellStyle name="Millares 6 3 2 2 6 5" xfId="14736" xr:uid="{00000000-0005-0000-0000-0000D73B0000}"/>
    <cellStyle name="Millares 6 3 2 2 7" xfId="14737" xr:uid="{00000000-0005-0000-0000-0000D83B0000}"/>
    <cellStyle name="Millares 6 3 2 2 7 2" xfId="14738" xr:uid="{00000000-0005-0000-0000-0000D93B0000}"/>
    <cellStyle name="Millares 6 3 2 2 7 3" xfId="14739" xr:uid="{00000000-0005-0000-0000-0000DA3B0000}"/>
    <cellStyle name="Millares 6 3 2 2 7 4" xfId="14740" xr:uid="{00000000-0005-0000-0000-0000DB3B0000}"/>
    <cellStyle name="Millares 6 3 2 2 7 5" xfId="14741" xr:uid="{00000000-0005-0000-0000-0000DC3B0000}"/>
    <cellStyle name="Millares 6 3 2 2 8" xfId="14742" xr:uid="{00000000-0005-0000-0000-0000DD3B0000}"/>
    <cellStyle name="Millares 6 3 2 2 8 2" xfId="14743" xr:uid="{00000000-0005-0000-0000-0000DE3B0000}"/>
    <cellStyle name="Millares 6 3 2 2 8 3" xfId="14744" xr:uid="{00000000-0005-0000-0000-0000DF3B0000}"/>
    <cellStyle name="Millares 6 3 2 2 8 4" xfId="14745" xr:uid="{00000000-0005-0000-0000-0000E03B0000}"/>
    <cellStyle name="Millares 6 3 2 2 8 5" xfId="14746" xr:uid="{00000000-0005-0000-0000-0000E13B0000}"/>
    <cellStyle name="Millares 6 3 2 2 9" xfId="14747" xr:uid="{00000000-0005-0000-0000-0000E23B0000}"/>
    <cellStyle name="Millares 6 3 2 2 9 2" xfId="14748" xr:uid="{00000000-0005-0000-0000-0000E33B0000}"/>
    <cellStyle name="Millares 6 3 2 2 9 3" xfId="14749" xr:uid="{00000000-0005-0000-0000-0000E43B0000}"/>
    <cellStyle name="Millares 6 3 2 2 9 4" xfId="14750" xr:uid="{00000000-0005-0000-0000-0000E53B0000}"/>
    <cellStyle name="Millares 6 3 2 2 9 5" xfId="14751" xr:uid="{00000000-0005-0000-0000-0000E63B0000}"/>
    <cellStyle name="Millares 6 3 2 3" xfId="14752" xr:uid="{00000000-0005-0000-0000-0000E73B0000}"/>
    <cellStyle name="Millares 6 3 2 3 10" xfId="14753" xr:uid="{00000000-0005-0000-0000-0000E83B0000}"/>
    <cellStyle name="Millares 6 3 2 3 10 2" xfId="14754" xr:uid="{00000000-0005-0000-0000-0000E93B0000}"/>
    <cellStyle name="Millares 6 3 2 3 10 3" xfId="14755" xr:uid="{00000000-0005-0000-0000-0000EA3B0000}"/>
    <cellStyle name="Millares 6 3 2 3 10 4" xfId="14756" xr:uid="{00000000-0005-0000-0000-0000EB3B0000}"/>
    <cellStyle name="Millares 6 3 2 3 10 5" xfId="14757" xr:uid="{00000000-0005-0000-0000-0000EC3B0000}"/>
    <cellStyle name="Millares 6 3 2 3 11" xfId="14758" xr:uid="{00000000-0005-0000-0000-0000ED3B0000}"/>
    <cellStyle name="Millares 6 3 2 3 12" xfId="14759" xr:uid="{00000000-0005-0000-0000-0000EE3B0000}"/>
    <cellStyle name="Millares 6 3 2 3 13" xfId="14760" xr:uid="{00000000-0005-0000-0000-0000EF3B0000}"/>
    <cellStyle name="Millares 6 3 2 3 14" xfId="14761" xr:uid="{00000000-0005-0000-0000-0000F03B0000}"/>
    <cellStyle name="Millares 6 3 2 3 2" xfId="14762" xr:uid="{00000000-0005-0000-0000-0000F13B0000}"/>
    <cellStyle name="Millares 6 3 2 3 2 2" xfId="14763" xr:uid="{00000000-0005-0000-0000-0000F23B0000}"/>
    <cellStyle name="Millares 6 3 2 3 2 3" xfId="14764" xr:uid="{00000000-0005-0000-0000-0000F33B0000}"/>
    <cellStyle name="Millares 6 3 2 3 2 4" xfId="14765" xr:uid="{00000000-0005-0000-0000-0000F43B0000}"/>
    <cellStyle name="Millares 6 3 2 3 2 5" xfId="14766" xr:uid="{00000000-0005-0000-0000-0000F53B0000}"/>
    <cellStyle name="Millares 6 3 2 3 3" xfId="14767" xr:uid="{00000000-0005-0000-0000-0000F63B0000}"/>
    <cellStyle name="Millares 6 3 2 3 3 2" xfId="14768" xr:uid="{00000000-0005-0000-0000-0000F73B0000}"/>
    <cellStyle name="Millares 6 3 2 3 3 3" xfId="14769" xr:uid="{00000000-0005-0000-0000-0000F83B0000}"/>
    <cellStyle name="Millares 6 3 2 3 3 4" xfId="14770" xr:uid="{00000000-0005-0000-0000-0000F93B0000}"/>
    <cellStyle name="Millares 6 3 2 3 3 5" xfId="14771" xr:uid="{00000000-0005-0000-0000-0000FA3B0000}"/>
    <cellStyle name="Millares 6 3 2 3 4" xfId="14772" xr:uid="{00000000-0005-0000-0000-0000FB3B0000}"/>
    <cellStyle name="Millares 6 3 2 3 4 2" xfId="14773" xr:uid="{00000000-0005-0000-0000-0000FC3B0000}"/>
    <cellStyle name="Millares 6 3 2 3 4 3" xfId="14774" xr:uid="{00000000-0005-0000-0000-0000FD3B0000}"/>
    <cellStyle name="Millares 6 3 2 3 4 4" xfId="14775" xr:uid="{00000000-0005-0000-0000-0000FE3B0000}"/>
    <cellStyle name="Millares 6 3 2 3 4 5" xfId="14776" xr:uid="{00000000-0005-0000-0000-0000FF3B0000}"/>
    <cellStyle name="Millares 6 3 2 3 5" xfId="14777" xr:uid="{00000000-0005-0000-0000-0000003C0000}"/>
    <cellStyle name="Millares 6 3 2 3 5 2" xfId="14778" xr:uid="{00000000-0005-0000-0000-0000013C0000}"/>
    <cellStyle name="Millares 6 3 2 3 5 3" xfId="14779" xr:uid="{00000000-0005-0000-0000-0000023C0000}"/>
    <cellStyle name="Millares 6 3 2 3 5 4" xfId="14780" xr:uid="{00000000-0005-0000-0000-0000033C0000}"/>
    <cellStyle name="Millares 6 3 2 3 5 5" xfId="14781" xr:uid="{00000000-0005-0000-0000-0000043C0000}"/>
    <cellStyle name="Millares 6 3 2 3 6" xfId="14782" xr:uid="{00000000-0005-0000-0000-0000053C0000}"/>
    <cellStyle name="Millares 6 3 2 3 6 2" xfId="14783" xr:uid="{00000000-0005-0000-0000-0000063C0000}"/>
    <cellStyle name="Millares 6 3 2 3 6 3" xfId="14784" xr:uid="{00000000-0005-0000-0000-0000073C0000}"/>
    <cellStyle name="Millares 6 3 2 3 6 4" xfId="14785" xr:uid="{00000000-0005-0000-0000-0000083C0000}"/>
    <cellStyle name="Millares 6 3 2 3 6 5" xfId="14786" xr:uid="{00000000-0005-0000-0000-0000093C0000}"/>
    <cellStyle name="Millares 6 3 2 3 7" xfId="14787" xr:uid="{00000000-0005-0000-0000-00000A3C0000}"/>
    <cellStyle name="Millares 6 3 2 3 7 2" xfId="14788" xr:uid="{00000000-0005-0000-0000-00000B3C0000}"/>
    <cellStyle name="Millares 6 3 2 3 7 3" xfId="14789" xr:uid="{00000000-0005-0000-0000-00000C3C0000}"/>
    <cellStyle name="Millares 6 3 2 3 7 4" xfId="14790" xr:uid="{00000000-0005-0000-0000-00000D3C0000}"/>
    <cellStyle name="Millares 6 3 2 3 7 5" xfId="14791" xr:uid="{00000000-0005-0000-0000-00000E3C0000}"/>
    <cellStyle name="Millares 6 3 2 3 8" xfId="14792" xr:uid="{00000000-0005-0000-0000-00000F3C0000}"/>
    <cellStyle name="Millares 6 3 2 3 8 2" xfId="14793" xr:uid="{00000000-0005-0000-0000-0000103C0000}"/>
    <cellStyle name="Millares 6 3 2 3 8 3" xfId="14794" xr:uid="{00000000-0005-0000-0000-0000113C0000}"/>
    <cellStyle name="Millares 6 3 2 3 8 4" xfId="14795" xr:uid="{00000000-0005-0000-0000-0000123C0000}"/>
    <cellStyle name="Millares 6 3 2 3 8 5" xfId="14796" xr:uid="{00000000-0005-0000-0000-0000133C0000}"/>
    <cellStyle name="Millares 6 3 2 3 9" xfId="14797" xr:uid="{00000000-0005-0000-0000-0000143C0000}"/>
    <cellStyle name="Millares 6 3 2 3 9 2" xfId="14798" xr:uid="{00000000-0005-0000-0000-0000153C0000}"/>
    <cellStyle name="Millares 6 3 2 3 9 3" xfId="14799" xr:uid="{00000000-0005-0000-0000-0000163C0000}"/>
    <cellStyle name="Millares 6 3 2 3 9 4" xfId="14800" xr:uid="{00000000-0005-0000-0000-0000173C0000}"/>
    <cellStyle name="Millares 6 3 2 3 9 5" xfId="14801" xr:uid="{00000000-0005-0000-0000-0000183C0000}"/>
    <cellStyle name="Millares 6 3 3" xfId="14802" xr:uid="{00000000-0005-0000-0000-0000193C0000}"/>
    <cellStyle name="Millares 6 3 3 10" xfId="14803" xr:uid="{00000000-0005-0000-0000-00001A3C0000}"/>
    <cellStyle name="Millares 6 3 3 10 2" xfId="14804" xr:uid="{00000000-0005-0000-0000-00001B3C0000}"/>
    <cellStyle name="Millares 6 3 3 10 3" xfId="14805" xr:uid="{00000000-0005-0000-0000-00001C3C0000}"/>
    <cellStyle name="Millares 6 3 3 10 4" xfId="14806" xr:uid="{00000000-0005-0000-0000-00001D3C0000}"/>
    <cellStyle name="Millares 6 3 3 10 5" xfId="14807" xr:uid="{00000000-0005-0000-0000-00001E3C0000}"/>
    <cellStyle name="Millares 6 3 3 11" xfId="14808" xr:uid="{00000000-0005-0000-0000-00001F3C0000}"/>
    <cellStyle name="Millares 6 3 3 12" xfId="14809" xr:uid="{00000000-0005-0000-0000-0000203C0000}"/>
    <cellStyle name="Millares 6 3 3 13" xfId="14810" xr:uid="{00000000-0005-0000-0000-0000213C0000}"/>
    <cellStyle name="Millares 6 3 3 14" xfId="14811" xr:uid="{00000000-0005-0000-0000-0000223C0000}"/>
    <cellStyle name="Millares 6 3 3 2" xfId="14812" xr:uid="{00000000-0005-0000-0000-0000233C0000}"/>
    <cellStyle name="Millares 6 3 3 2 2" xfId="14813" xr:uid="{00000000-0005-0000-0000-0000243C0000}"/>
    <cellStyle name="Millares 6 3 3 2 3" xfId="14814" xr:uid="{00000000-0005-0000-0000-0000253C0000}"/>
    <cellStyle name="Millares 6 3 3 2 4" xfId="14815" xr:uid="{00000000-0005-0000-0000-0000263C0000}"/>
    <cellStyle name="Millares 6 3 3 2 5" xfId="14816" xr:uid="{00000000-0005-0000-0000-0000273C0000}"/>
    <cellStyle name="Millares 6 3 3 3" xfId="14817" xr:uid="{00000000-0005-0000-0000-0000283C0000}"/>
    <cellStyle name="Millares 6 3 3 3 2" xfId="14818" xr:uid="{00000000-0005-0000-0000-0000293C0000}"/>
    <cellStyle name="Millares 6 3 3 3 3" xfId="14819" xr:uid="{00000000-0005-0000-0000-00002A3C0000}"/>
    <cellStyle name="Millares 6 3 3 3 4" xfId="14820" xr:uid="{00000000-0005-0000-0000-00002B3C0000}"/>
    <cellStyle name="Millares 6 3 3 3 5" xfId="14821" xr:uid="{00000000-0005-0000-0000-00002C3C0000}"/>
    <cellStyle name="Millares 6 3 3 4" xfId="14822" xr:uid="{00000000-0005-0000-0000-00002D3C0000}"/>
    <cellStyle name="Millares 6 3 3 4 2" xfId="14823" xr:uid="{00000000-0005-0000-0000-00002E3C0000}"/>
    <cellStyle name="Millares 6 3 3 4 3" xfId="14824" xr:uid="{00000000-0005-0000-0000-00002F3C0000}"/>
    <cellStyle name="Millares 6 3 3 4 4" xfId="14825" xr:uid="{00000000-0005-0000-0000-0000303C0000}"/>
    <cellStyle name="Millares 6 3 3 4 5" xfId="14826" xr:uid="{00000000-0005-0000-0000-0000313C0000}"/>
    <cellStyle name="Millares 6 3 3 5" xfId="14827" xr:uid="{00000000-0005-0000-0000-0000323C0000}"/>
    <cellStyle name="Millares 6 3 3 5 2" xfId="14828" xr:uid="{00000000-0005-0000-0000-0000333C0000}"/>
    <cellStyle name="Millares 6 3 3 5 3" xfId="14829" xr:uid="{00000000-0005-0000-0000-0000343C0000}"/>
    <cellStyle name="Millares 6 3 3 5 4" xfId="14830" xr:uid="{00000000-0005-0000-0000-0000353C0000}"/>
    <cellStyle name="Millares 6 3 3 5 5" xfId="14831" xr:uid="{00000000-0005-0000-0000-0000363C0000}"/>
    <cellStyle name="Millares 6 3 3 6" xfId="14832" xr:uid="{00000000-0005-0000-0000-0000373C0000}"/>
    <cellStyle name="Millares 6 3 3 6 2" xfId="14833" xr:uid="{00000000-0005-0000-0000-0000383C0000}"/>
    <cellStyle name="Millares 6 3 3 6 3" xfId="14834" xr:uid="{00000000-0005-0000-0000-0000393C0000}"/>
    <cellStyle name="Millares 6 3 3 6 4" xfId="14835" xr:uid="{00000000-0005-0000-0000-00003A3C0000}"/>
    <cellStyle name="Millares 6 3 3 6 5" xfId="14836" xr:uid="{00000000-0005-0000-0000-00003B3C0000}"/>
    <cellStyle name="Millares 6 3 3 7" xfId="14837" xr:uid="{00000000-0005-0000-0000-00003C3C0000}"/>
    <cellStyle name="Millares 6 3 3 7 2" xfId="14838" xr:uid="{00000000-0005-0000-0000-00003D3C0000}"/>
    <cellStyle name="Millares 6 3 3 7 3" xfId="14839" xr:uid="{00000000-0005-0000-0000-00003E3C0000}"/>
    <cellStyle name="Millares 6 3 3 7 4" xfId="14840" xr:uid="{00000000-0005-0000-0000-00003F3C0000}"/>
    <cellStyle name="Millares 6 3 3 7 5" xfId="14841" xr:uid="{00000000-0005-0000-0000-0000403C0000}"/>
    <cellStyle name="Millares 6 3 3 8" xfId="14842" xr:uid="{00000000-0005-0000-0000-0000413C0000}"/>
    <cellStyle name="Millares 6 3 3 8 2" xfId="14843" xr:uid="{00000000-0005-0000-0000-0000423C0000}"/>
    <cellStyle name="Millares 6 3 3 8 3" xfId="14844" xr:uid="{00000000-0005-0000-0000-0000433C0000}"/>
    <cellStyle name="Millares 6 3 3 8 4" xfId="14845" xr:uid="{00000000-0005-0000-0000-0000443C0000}"/>
    <cellStyle name="Millares 6 3 3 8 5" xfId="14846" xr:uid="{00000000-0005-0000-0000-0000453C0000}"/>
    <cellStyle name="Millares 6 3 3 9" xfId="14847" xr:uid="{00000000-0005-0000-0000-0000463C0000}"/>
    <cellStyle name="Millares 6 3 3 9 2" xfId="14848" xr:uid="{00000000-0005-0000-0000-0000473C0000}"/>
    <cellStyle name="Millares 6 3 3 9 3" xfId="14849" xr:uid="{00000000-0005-0000-0000-0000483C0000}"/>
    <cellStyle name="Millares 6 3 3 9 4" xfId="14850" xr:uid="{00000000-0005-0000-0000-0000493C0000}"/>
    <cellStyle name="Millares 6 3 3 9 5" xfId="14851" xr:uid="{00000000-0005-0000-0000-00004A3C0000}"/>
    <cellStyle name="Millares 6 3 4" xfId="14852" xr:uid="{00000000-0005-0000-0000-00004B3C0000}"/>
    <cellStyle name="Millares 6 3 4 10" xfId="14853" xr:uid="{00000000-0005-0000-0000-00004C3C0000}"/>
    <cellStyle name="Millares 6 3 4 10 2" xfId="14854" xr:uid="{00000000-0005-0000-0000-00004D3C0000}"/>
    <cellStyle name="Millares 6 3 4 10 3" xfId="14855" xr:uid="{00000000-0005-0000-0000-00004E3C0000}"/>
    <cellStyle name="Millares 6 3 4 10 4" xfId="14856" xr:uid="{00000000-0005-0000-0000-00004F3C0000}"/>
    <cellStyle name="Millares 6 3 4 10 5" xfId="14857" xr:uid="{00000000-0005-0000-0000-0000503C0000}"/>
    <cellStyle name="Millares 6 3 4 11" xfId="14858" xr:uid="{00000000-0005-0000-0000-0000513C0000}"/>
    <cellStyle name="Millares 6 3 4 12" xfId="14859" xr:uid="{00000000-0005-0000-0000-0000523C0000}"/>
    <cellStyle name="Millares 6 3 4 13" xfId="14860" xr:uid="{00000000-0005-0000-0000-0000533C0000}"/>
    <cellStyle name="Millares 6 3 4 14" xfId="14861" xr:uid="{00000000-0005-0000-0000-0000543C0000}"/>
    <cellStyle name="Millares 6 3 4 2" xfId="14862" xr:uid="{00000000-0005-0000-0000-0000553C0000}"/>
    <cellStyle name="Millares 6 3 4 2 2" xfId="14863" xr:uid="{00000000-0005-0000-0000-0000563C0000}"/>
    <cellStyle name="Millares 6 3 4 2 3" xfId="14864" xr:uid="{00000000-0005-0000-0000-0000573C0000}"/>
    <cellStyle name="Millares 6 3 4 2 4" xfId="14865" xr:uid="{00000000-0005-0000-0000-0000583C0000}"/>
    <cellStyle name="Millares 6 3 4 2 5" xfId="14866" xr:uid="{00000000-0005-0000-0000-0000593C0000}"/>
    <cellStyle name="Millares 6 3 4 3" xfId="14867" xr:uid="{00000000-0005-0000-0000-00005A3C0000}"/>
    <cellStyle name="Millares 6 3 4 3 2" xfId="14868" xr:uid="{00000000-0005-0000-0000-00005B3C0000}"/>
    <cellStyle name="Millares 6 3 4 3 3" xfId="14869" xr:uid="{00000000-0005-0000-0000-00005C3C0000}"/>
    <cellStyle name="Millares 6 3 4 3 4" xfId="14870" xr:uid="{00000000-0005-0000-0000-00005D3C0000}"/>
    <cellStyle name="Millares 6 3 4 3 5" xfId="14871" xr:uid="{00000000-0005-0000-0000-00005E3C0000}"/>
    <cellStyle name="Millares 6 3 4 4" xfId="14872" xr:uid="{00000000-0005-0000-0000-00005F3C0000}"/>
    <cellStyle name="Millares 6 3 4 4 2" xfId="14873" xr:uid="{00000000-0005-0000-0000-0000603C0000}"/>
    <cellStyle name="Millares 6 3 4 4 3" xfId="14874" xr:uid="{00000000-0005-0000-0000-0000613C0000}"/>
    <cellStyle name="Millares 6 3 4 4 4" xfId="14875" xr:uid="{00000000-0005-0000-0000-0000623C0000}"/>
    <cellStyle name="Millares 6 3 4 4 5" xfId="14876" xr:uid="{00000000-0005-0000-0000-0000633C0000}"/>
    <cellStyle name="Millares 6 3 4 5" xfId="14877" xr:uid="{00000000-0005-0000-0000-0000643C0000}"/>
    <cellStyle name="Millares 6 3 4 5 2" xfId="14878" xr:uid="{00000000-0005-0000-0000-0000653C0000}"/>
    <cellStyle name="Millares 6 3 4 5 3" xfId="14879" xr:uid="{00000000-0005-0000-0000-0000663C0000}"/>
    <cellStyle name="Millares 6 3 4 5 4" xfId="14880" xr:uid="{00000000-0005-0000-0000-0000673C0000}"/>
    <cellStyle name="Millares 6 3 4 5 5" xfId="14881" xr:uid="{00000000-0005-0000-0000-0000683C0000}"/>
    <cellStyle name="Millares 6 3 4 6" xfId="14882" xr:uid="{00000000-0005-0000-0000-0000693C0000}"/>
    <cellStyle name="Millares 6 3 4 6 2" xfId="14883" xr:uid="{00000000-0005-0000-0000-00006A3C0000}"/>
    <cellStyle name="Millares 6 3 4 6 3" xfId="14884" xr:uid="{00000000-0005-0000-0000-00006B3C0000}"/>
    <cellStyle name="Millares 6 3 4 6 4" xfId="14885" xr:uid="{00000000-0005-0000-0000-00006C3C0000}"/>
    <cellStyle name="Millares 6 3 4 6 5" xfId="14886" xr:uid="{00000000-0005-0000-0000-00006D3C0000}"/>
    <cellStyle name="Millares 6 3 4 7" xfId="14887" xr:uid="{00000000-0005-0000-0000-00006E3C0000}"/>
    <cellStyle name="Millares 6 3 4 7 2" xfId="14888" xr:uid="{00000000-0005-0000-0000-00006F3C0000}"/>
    <cellStyle name="Millares 6 3 4 7 3" xfId="14889" xr:uid="{00000000-0005-0000-0000-0000703C0000}"/>
    <cellStyle name="Millares 6 3 4 7 4" xfId="14890" xr:uid="{00000000-0005-0000-0000-0000713C0000}"/>
    <cellStyle name="Millares 6 3 4 7 5" xfId="14891" xr:uid="{00000000-0005-0000-0000-0000723C0000}"/>
    <cellStyle name="Millares 6 3 4 8" xfId="14892" xr:uid="{00000000-0005-0000-0000-0000733C0000}"/>
    <cellStyle name="Millares 6 3 4 8 2" xfId="14893" xr:uid="{00000000-0005-0000-0000-0000743C0000}"/>
    <cellStyle name="Millares 6 3 4 8 3" xfId="14894" xr:uid="{00000000-0005-0000-0000-0000753C0000}"/>
    <cellStyle name="Millares 6 3 4 8 4" xfId="14895" xr:uid="{00000000-0005-0000-0000-0000763C0000}"/>
    <cellStyle name="Millares 6 3 4 8 5" xfId="14896" xr:uid="{00000000-0005-0000-0000-0000773C0000}"/>
    <cellStyle name="Millares 6 3 4 9" xfId="14897" xr:uid="{00000000-0005-0000-0000-0000783C0000}"/>
    <cellStyle name="Millares 6 3 4 9 2" xfId="14898" xr:uid="{00000000-0005-0000-0000-0000793C0000}"/>
    <cellStyle name="Millares 6 3 4 9 3" xfId="14899" xr:uid="{00000000-0005-0000-0000-00007A3C0000}"/>
    <cellStyle name="Millares 6 3 4 9 4" xfId="14900" xr:uid="{00000000-0005-0000-0000-00007B3C0000}"/>
    <cellStyle name="Millares 6 3 4 9 5" xfId="14901" xr:uid="{00000000-0005-0000-0000-00007C3C0000}"/>
    <cellStyle name="Millares 6 3 5" xfId="14902" xr:uid="{00000000-0005-0000-0000-00007D3C0000}"/>
    <cellStyle name="Millares 6 3 6" xfId="14903" xr:uid="{00000000-0005-0000-0000-00007E3C0000}"/>
    <cellStyle name="Millares 6 3 7" xfId="14904" xr:uid="{00000000-0005-0000-0000-00007F3C0000}"/>
    <cellStyle name="Millares 6 3 8" xfId="14905" xr:uid="{00000000-0005-0000-0000-0000803C0000}"/>
    <cellStyle name="Millares 6 3 9" xfId="14906" xr:uid="{00000000-0005-0000-0000-0000813C0000}"/>
    <cellStyle name="Millares 6 4" xfId="14907" xr:uid="{00000000-0005-0000-0000-0000823C0000}"/>
    <cellStyle name="Millares 6 4 10" xfId="14908" xr:uid="{00000000-0005-0000-0000-0000833C0000}"/>
    <cellStyle name="Millares 6 4 11" xfId="14909" xr:uid="{00000000-0005-0000-0000-0000843C0000}"/>
    <cellStyle name="Millares 6 4 12" xfId="14910" xr:uid="{00000000-0005-0000-0000-0000853C0000}"/>
    <cellStyle name="Millares 6 4 13" xfId="14911" xr:uid="{00000000-0005-0000-0000-0000863C0000}"/>
    <cellStyle name="Millares 6 4 14" xfId="14912" xr:uid="{00000000-0005-0000-0000-0000873C0000}"/>
    <cellStyle name="Millares 6 4 15" xfId="14913" xr:uid="{00000000-0005-0000-0000-0000883C0000}"/>
    <cellStyle name="Millares 6 4 16" xfId="14914" xr:uid="{00000000-0005-0000-0000-0000893C0000}"/>
    <cellStyle name="Millares 6 4 17" xfId="14915" xr:uid="{00000000-0005-0000-0000-00008A3C0000}"/>
    <cellStyle name="Millares 6 4 2" xfId="14916" xr:uid="{00000000-0005-0000-0000-00008B3C0000}"/>
    <cellStyle name="Millares 6 4 2 2" xfId="14917" xr:uid="{00000000-0005-0000-0000-00008C3C0000}"/>
    <cellStyle name="Millares 6 4 2 2 10" xfId="14918" xr:uid="{00000000-0005-0000-0000-00008D3C0000}"/>
    <cellStyle name="Millares 6 4 2 2 10 2" xfId="14919" xr:uid="{00000000-0005-0000-0000-00008E3C0000}"/>
    <cellStyle name="Millares 6 4 2 2 10 3" xfId="14920" xr:uid="{00000000-0005-0000-0000-00008F3C0000}"/>
    <cellStyle name="Millares 6 4 2 2 10 4" xfId="14921" xr:uid="{00000000-0005-0000-0000-0000903C0000}"/>
    <cellStyle name="Millares 6 4 2 2 10 5" xfId="14922" xr:uid="{00000000-0005-0000-0000-0000913C0000}"/>
    <cellStyle name="Millares 6 4 2 2 11" xfId="14923" xr:uid="{00000000-0005-0000-0000-0000923C0000}"/>
    <cellStyle name="Millares 6 4 2 2 12" xfId="14924" xr:uid="{00000000-0005-0000-0000-0000933C0000}"/>
    <cellStyle name="Millares 6 4 2 2 13" xfId="14925" xr:uid="{00000000-0005-0000-0000-0000943C0000}"/>
    <cellStyle name="Millares 6 4 2 2 14" xfId="14926" xr:uid="{00000000-0005-0000-0000-0000953C0000}"/>
    <cellStyle name="Millares 6 4 2 2 2" xfId="14927" xr:uid="{00000000-0005-0000-0000-0000963C0000}"/>
    <cellStyle name="Millares 6 4 2 2 2 2" xfId="14928" xr:uid="{00000000-0005-0000-0000-0000973C0000}"/>
    <cellStyle name="Millares 6 4 2 2 2 3" xfId="14929" xr:uid="{00000000-0005-0000-0000-0000983C0000}"/>
    <cellStyle name="Millares 6 4 2 2 2 4" xfId="14930" xr:uid="{00000000-0005-0000-0000-0000993C0000}"/>
    <cellStyle name="Millares 6 4 2 2 2 5" xfId="14931" xr:uid="{00000000-0005-0000-0000-00009A3C0000}"/>
    <cellStyle name="Millares 6 4 2 2 3" xfId="14932" xr:uid="{00000000-0005-0000-0000-00009B3C0000}"/>
    <cellStyle name="Millares 6 4 2 2 3 2" xfId="14933" xr:uid="{00000000-0005-0000-0000-00009C3C0000}"/>
    <cellStyle name="Millares 6 4 2 2 3 3" xfId="14934" xr:uid="{00000000-0005-0000-0000-00009D3C0000}"/>
    <cellStyle name="Millares 6 4 2 2 3 4" xfId="14935" xr:uid="{00000000-0005-0000-0000-00009E3C0000}"/>
    <cellStyle name="Millares 6 4 2 2 3 5" xfId="14936" xr:uid="{00000000-0005-0000-0000-00009F3C0000}"/>
    <cellStyle name="Millares 6 4 2 2 4" xfId="14937" xr:uid="{00000000-0005-0000-0000-0000A03C0000}"/>
    <cellStyle name="Millares 6 4 2 2 4 2" xfId="14938" xr:uid="{00000000-0005-0000-0000-0000A13C0000}"/>
    <cellStyle name="Millares 6 4 2 2 4 3" xfId="14939" xr:uid="{00000000-0005-0000-0000-0000A23C0000}"/>
    <cellStyle name="Millares 6 4 2 2 4 4" xfId="14940" xr:uid="{00000000-0005-0000-0000-0000A33C0000}"/>
    <cellStyle name="Millares 6 4 2 2 4 5" xfId="14941" xr:uid="{00000000-0005-0000-0000-0000A43C0000}"/>
    <cellStyle name="Millares 6 4 2 2 5" xfId="14942" xr:uid="{00000000-0005-0000-0000-0000A53C0000}"/>
    <cellStyle name="Millares 6 4 2 2 5 2" xfId="14943" xr:uid="{00000000-0005-0000-0000-0000A63C0000}"/>
    <cellStyle name="Millares 6 4 2 2 5 3" xfId="14944" xr:uid="{00000000-0005-0000-0000-0000A73C0000}"/>
    <cellStyle name="Millares 6 4 2 2 5 4" xfId="14945" xr:uid="{00000000-0005-0000-0000-0000A83C0000}"/>
    <cellStyle name="Millares 6 4 2 2 5 5" xfId="14946" xr:uid="{00000000-0005-0000-0000-0000A93C0000}"/>
    <cellStyle name="Millares 6 4 2 2 6" xfId="14947" xr:uid="{00000000-0005-0000-0000-0000AA3C0000}"/>
    <cellStyle name="Millares 6 4 2 2 6 2" xfId="14948" xr:uid="{00000000-0005-0000-0000-0000AB3C0000}"/>
    <cellStyle name="Millares 6 4 2 2 6 3" xfId="14949" xr:uid="{00000000-0005-0000-0000-0000AC3C0000}"/>
    <cellStyle name="Millares 6 4 2 2 6 4" xfId="14950" xr:uid="{00000000-0005-0000-0000-0000AD3C0000}"/>
    <cellStyle name="Millares 6 4 2 2 6 5" xfId="14951" xr:uid="{00000000-0005-0000-0000-0000AE3C0000}"/>
    <cellStyle name="Millares 6 4 2 2 7" xfId="14952" xr:uid="{00000000-0005-0000-0000-0000AF3C0000}"/>
    <cellStyle name="Millares 6 4 2 2 7 2" xfId="14953" xr:uid="{00000000-0005-0000-0000-0000B03C0000}"/>
    <cellStyle name="Millares 6 4 2 2 7 3" xfId="14954" xr:uid="{00000000-0005-0000-0000-0000B13C0000}"/>
    <cellStyle name="Millares 6 4 2 2 7 4" xfId="14955" xr:uid="{00000000-0005-0000-0000-0000B23C0000}"/>
    <cellStyle name="Millares 6 4 2 2 7 5" xfId="14956" xr:uid="{00000000-0005-0000-0000-0000B33C0000}"/>
    <cellStyle name="Millares 6 4 2 2 8" xfId="14957" xr:uid="{00000000-0005-0000-0000-0000B43C0000}"/>
    <cellStyle name="Millares 6 4 2 2 8 2" xfId="14958" xr:uid="{00000000-0005-0000-0000-0000B53C0000}"/>
    <cellStyle name="Millares 6 4 2 2 8 3" xfId="14959" xr:uid="{00000000-0005-0000-0000-0000B63C0000}"/>
    <cellStyle name="Millares 6 4 2 2 8 4" xfId="14960" xr:uid="{00000000-0005-0000-0000-0000B73C0000}"/>
    <cellStyle name="Millares 6 4 2 2 8 5" xfId="14961" xr:uid="{00000000-0005-0000-0000-0000B83C0000}"/>
    <cellStyle name="Millares 6 4 2 2 9" xfId="14962" xr:uid="{00000000-0005-0000-0000-0000B93C0000}"/>
    <cellStyle name="Millares 6 4 2 2 9 2" xfId="14963" xr:uid="{00000000-0005-0000-0000-0000BA3C0000}"/>
    <cellStyle name="Millares 6 4 2 2 9 3" xfId="14964" xr:uid="{00000000-0005-0000-0000-0000BB3C0000}"/>
    <cellStyle name="Millares 6 4 2 2 9 4" xfId="14965" xr:uid="{00000000-0005-0000-0000-0000BC3C0000}"/>
    <cellStyle name="Millares 6 4 2 2 9 5" xfId="14966" xr:uid="{00000000-0005-0000-0000-0000BD3C0000}"/>
    <cellStyle name="Millares 6 4 2 3" xfId="14967" xr:uid="{00000000-0005-0000-0000-0000BE3C0000}"/>
    <cellStyle name="Millares 6 4 2 3 10" xfId="14968" xr:uid="{00000000-0005-0000-0000-0000BF3C0000}"/>
    <cellStyle name="Millares 6 4 2 3 10 2" xfId="14969" xr:uid="{00000000-0005-0000-0000-0000C03C0000}"/>
    <cellStyle name="Millares 6 4 2 3 10 3" xfId="14970" xr:uid="{00000000-0005-0000-0000-0000C13C0000}"/>
    <cellStyle name="Millares 6 4 2 3 10 4" xfId="14971" xr:uid="{00000000-0005-0000-0000-0000C23C0000}"/>
    <cellStyle name="Millares 6 4 2 3 10 5" xfId="14972" xr:uid="{00000000-0005-0000-0000-0000C33C0000}"/>
    <cellStyle name="Millares 6 4 2 3 11" xfId="14973" xr:uid="{00000000-0005-0000-0000-0000C43C0000}"/>
    <cellStyle name="Millares 6 4 2 3 12" xfId="14974" xr:uid="{00000000-0005-0000-0000-0000C53C0000}"/>
    <cellStyle name="Millares 6 4 2 3 13" xfId="14975" xr:uid="{00000000-0005-0000-0000-0000C63C0000}"/>
    <cellStyle name="Millares 6 4 2 3 14" xfId="14976" xr:uid="{00000000-0005-0000-0000-0000C73C0000}"/>
    <cellStyle name="Millares 6 4 2 3 2" xfId="14977" xr:uid="{00000000-0005-0000-0000-0000C83C0000}"/>
    <cellStyle name="Millares 6 4 2 3 2 2" xfId="14978" xr:uid="{00000000-0005-0000-0000-0000C93C0000}"/>
    <cellStyle name="Millares 6 4 2 3 2 3" xfId="14979" xr:uid="{00000000-0005-0000-0000-0000CA3C0000}"/>
    <cellStyle name="Millares 6 4 2 3 2 4" xfId="14980" xr:uid="{00000000-0005-0000-0000-0000CB3C0000}"/>
    <cellStyle name="Millares 6 4 2 3 2 5" xfId="14981" xr:uid="{00000000-0005-0000-0000-0000CC3C0000}"/>
    <cellStyle name="Millares 6 4 2 3 3" xfId="14982" xr:uid="{00000000-0005-0000-0000-0000CD3C0000}"/>
    <cellStyle name="Millares 6 4 2 3 3 2" xfId="14983" xr:uid="{00000000-0005-0000-0000-0000CE3C0000}"/>
    <cellStyle name="Millares 6 4 2 3 3 3" xfId="14984" xr:uid="{00000000-0005-0000-0000-0000CF3C0000}"/>
    <cellStyle name="Millares 6 4 2 3 3 4" xfId="14985" xr:uid="{00000000-0005-0000-0000-0000D03C0000}"/>
    <cellStyle name="Millares 6 4 2 3 3 5" xfId="14986" xr:uid="{00000000-0005-0000-0000-0000D13C0000}"/>
    <cellStyle name="Millares 6 4 2 3 4" xfId="14987" xr:uid="{00000000-0005-0000-0000-0000D23C0000}"/>
    <cellStyle name="Millares 6 4 2 3 4 2" xfId="14988" xr:uid="{00000000-0005-0000-0000-0000D33C0000}"/>
    <cellStyle name="Millares 6 4 2 3 4 3" xfId="14989" xr:uid="{00000000-0005-0000-0000-0000D43C0000}"/>
    <cellStyle name="Millares 6 4 2 3 4 4" xfId="14990" xr:uid="{00000000-0005-0000-0000-0000D53C0000}"/>
    <cellStyle name="Millares 6 4 2 3 4 5" xfId="14991" xr:uid="{00000000-0005-0000-0000-0000D63C0000}"/>
    <cellStyle name="Millares 6 4 2 3 5" xfId="14992" xr:uid="{00000000-0005-0000-0000-0000D73C0000}"/>
    <cellStyle name="Millares 6 4 2 3 5 2" xfId="14993" xr:uid="{00000000-0005-0000-0000-0000D83C0000}"/>
    <cellStyle name="Millares 6 4 2 3 5 3" xfId="14994" xr:uid="{00000000-0005-0000-0000-0000D93C0000}"/>
    <cellStyle name="Millares 6 4 2 3 5 4" xfId="14995" xr:uid="{00000000-0005-0000-0000-0000DA3C0000}"/>
    <cellStyle name="Millares 6 4 2 3 5 5" xfId="14996" xr:uid="{00000000-0005-0000-0000-0000DB3C0000}"/>
    <cellStyle name="Millares 6 4 2 3 6" xfId="14997" xr:uid="{00000000-0005-0000-0000-0000DC3C0000}"/>
    <cellStyle name="Millares 6 4 2 3 6 2" xfId="14998" xr:uid="{00000000-0005-0000-0000-0000DD3C0000}"/>
    <cellStyle name="Millares 6 4 2 3 6 3" xfId="14999" xr:uid="{00000000-0005-0000-0000-0000DE3C0000}"/>
    <cellStyle name="Millares 6 4 2 3 6 4" xfId="15000" xr:uid="{00000000-0005-0000-0000-0000DF3C0000}"/>
    <cellStyle name="Millares 6 4 2 3 6 5" xfId="15001" xr:uid="{00000000-0005-0000-0000-0000E03C0000}"/>
    <cellStyle name="Millares 6 4 2 3 7" xfId="15002" xr:uid="{00000000-0005-0000-0000-0000E13C0000}"/>
    <cellStyle name="Millares 6 4 2 3 7 2" xfId="15003" xr:uid="{00000000-0005-0000-0000-0000E23C0000}"/>
    <cellStyle name="Millares 6 4 2 3 7 3" xfId="15004" xr:uid="{00000000-0005-0000-0000-0000E33C0000}"/>
    <cellStyle name="Millares 6 4 2 3 7 4" xfId="15005" xr:uid="{00000000-0005-0000-0000-0000E43C0000}"/>
    <cellStyle name="Millares 6 4 2 3 7 5" xfId="15006" xr:uid="{00000000-0005-0000-0000-0000E53C0000}"/>
    <cellStyle name="Millares 6 4 2 3 8" xfId="15007" xr:uid="{00000000-0005-0000-0000-0000E63C0000}"/>
    <cellStyle name="Millares 6 4 2 3 8 2" xfId="15008" xr:uid="{00000000-0005-0000-0000-0000E73C0000}"/>
    <cellStyle name="Millares 6 4 2 3 8 3" xfId="15009" xr:uid="{00000000-0005-0000-0000-0000E83C0000}"/>
    <cellStyle name="Millares 6 4 2 3 8 4" xfId="15010" xr:uid="{00000000-0005-0000-0000-0000E93C0000}"/>
    <cellStyle name="Millares 6 4 2 3 8 5" xfId="15011" xr:uid="{00000000-0005-0000-0000-0000EA3C0000}"/>
    <cellStyle name="Millares 6 4 2 3 9" xfId="15012" xr:uid="{00000000-0005-0000-0000-0000EB3C0000}"/>
    <cellStyle name="Millares 6 4 2 3 9 2" xfId="15013" xr:uid="{00000000-0005-0000-0000-0000EC3C0000}"/>
    <cellStyle name="Millares 6 4 2 3 9 3" xfId="15014" xr:uid="{00000000-0005-0000-0000-0000ED3C0000}"/>
    <cellStyle name="Millares 6 4 2 3 9 4" xfId="15015" xr:uid="{00000000-0005-0000-0000-0000EE3C0000}"/>
    <cellStyle name="Millares 6 4 2 3 9 5" xfId="15016" xr:uid="{00000000-0005-0000-0000-0000EF3C0000}"/>
    <cellStyle name="Millares 6 4 3" xfId="15017" xr:uid="{00000000-0005-0000-0000-0000F03C0000}"/>
    <cellStyle name="Millares 6 4 3 10" xfId="15018" xr:uid="{00000000-0005-0000-0000-0000F13C0000}"/>
    <cellStyle name="Millares 6 4 3 10 2" xfId="15019" xr:uid="{00000000-0005-0000-0000-0000F23C0000}"/>
    <cellStyle name="Millares 6 4 3 10 3" xfId="15020" xr:uid="{00000000-0005-0000-0000-0000F33C0000}"/>
    <cellStyle name="Millares 6 4 3 10 4" xfId="15021" xr:uid="{00000000-0005-0000-0000-0000F43C0000}"/>
    <cellStyle name="Millares 6 4 3 10 5" xfId="15022" xr:uid="{00000000-0005-0000-0000-0000F53C0000}"/>
    <cellStyle name="Millares 6 4 3 11" xfId="15023" xr:uid="{00000000-0005-0000-0000-0000F63C0000}"/>
    <cellStyle name="Millares 6 4 3 12" xfId="15024" xr:uid="{00000000-0005-0000-0000-0000F73C0000}"/>
    <cellStyle name="Millares 6 4 3 13" xfId="15025" xr:uid="{00000000-0005-0000-0000-0000F83C0000}"/>
    <cellStyle name="Millares 6 4 3 14" xfId="15026" xr:uid="{00000000-0005-0000-0000-0000F93C0000}"/>
    <cellStyle name="Millares 6 4 3 2" xfId="15027" xr:uid="{00000000-0005-0000-0000-0000FA3C0000}"/>
    <cellStyle name="Millares 6 4 3 2 2" xfId="15028" xr:uid="{00000000-0005-0000-0000-0000FB3C0000}"/>
    <cellStyle name="Millares 6 4 3 2 3" xfId="15029" xr:uid="{00000000-0005-0000-0000-0000FC3C0000}"/>
    <cellStyle name="Millares 6 4 3 2 4" xfId="15030" xr:uid="{00000000-0005-0000-0000-0000FD3C0000}"/>
    <cellStyle name="Millares 6 4 3 2 5" xfId="15031" xr:uid="{00000000-0005-0000-0000-0000FE3C0000}"/>
    <cellStyle name="Millares 6 4 3 3" xfId="15032" xr:uid="{00000000-0005-0000-0000-0000FF3C0000}"/>
    <cellStyle name="Millares 6 4 3 3 2" xfId="15033" xr:uid="{00000000-0005-0000-0000-0000003D0000}"/>
    <cellStyle name="Millares 6 4 3 3 3" xfId="15034" xr:uid="{00000000-0005-0000-0000-0000013D0000}"/>
    <cellStyle name="Millares 6 4 3 3 4" xfId="15035" xr:uid="{00000000-0005-0000-0000-0000023D0000}"/>
    <cellStyle name="Millares 6 4 3 3 5" xfId="15036" xr:uid="{00000000-0005-0000-0000-0000033D0000}"/>
    <cellStyle name="Millares 6 4 3 4" xfId="15037" xr:uid="{00000000-0005-0000-0000-0000043D0000}"/>
    <cellStyle name="Millares 6 4 3 4 2" xfId="15038" xr:uid="{00000000-0005-0000-0000-0000053D0000}"/>
    <cellStyle name="Millares 6 4 3 4 3" xfId="15039" xr:uid="{00000000-0005-0000-0000-0000063D0000}"/>
    <cellStyle name="Millares 6 4 3 4 4" xfId="15040" xr:uid="{00000000-0005-0000-0000-0000073D0000}"/>
    <cellStyle name="Millares 6 4 3 4 5" xfId="15041" xr:uid="{00000000-0005-0000-0000-0000083D0000}"/>
    <cellStyle name="Millares 6 4 3 5" xfId="15042" xr:uid="{00000000-0005-0000-0000-0000093D0000}"/>
    <cellStyle name="Millares 6 4 3 5 2" xfId="15043" xr:uid="{00000000-0005-0000-0000-00000A3D0000}"/>
    <cellStyle name="Millares 6 4 3 5 3" xfId="15044" xr:uid="{00000000-0005-0000-0000-00000B3D0000}"/>
    <cellStyle name="Millares 6 4 3 5 4" xfId="15045" xr:uid="{00000000-0005-0000-0000-00000C3D0000}"/>
    <cellStyle name="Millares 6 4 3 5 5" xfId="15046" xr:uid="{00000000-0005-0000-0000-00000D3D0000}"/>
    <cellStyle name="Millares 6 4 3 6" xfId="15047" xr:uid="{00000000-0005-0000-0000-00000E3D0000}"/>
    <cellStyle name="Millares 6 4 3 6 2" xfId="15048" xr:uid="{00000000-0005-0000-0000-00000F3D0000}"/>
    <cellStyle name="Millares 6 4 3 6 3" xfId="15049" xr:uid="{00000000-0005-0000-0000-0000103D0000}"/>
    <cellStyle name="Millares 6 4 3 6 4" xfId="15050" xr:uid="{00000000-0005-0000-0000-0000113D0000}"/>
    <cellStyle name="Millares 6 4 3 6 5" xfId="15051" xr:uid="{00000000-0005-0000-0000-0000123D0000}"/>
    <cellStyle name="Millares 6 4 3 7" xfId="15052" xr:uid="{00000000-0005-0000-0000-0000133D0000}"/>
    <cellStyle name="Millares 6 4 3 7 2" xfId="15053" xr:uid="{00000000-0005-0000-0000-0000143D0000}"/>
    <cellStyle name="Millares 6 4 3 7 3" xfId="15054" xr:uid="{00000000-0005-0000-0000-0000153D0000}"/>
    <cellStyle name="Millares 6 4 3 7 4" xfId="15055" xr:uid="{00000000-0005-0000-0000-0000163D0000}"/>
    <cellStyle name="Millares 6 4 3 7 5" xfId="15056" xr:uid="{00000000-0005-0000-0000-0000173D0000}"/>
    <cellStyle name="Millares 6 4 3 8" xfId="15057" xr:uid="{00000000-0005-0000-0000-0000183D0000}"/>
    <cellStyle name="Millares 6 4 3 8 2" xfId="15058" xr:uid="{00000000-0005-0000-0000-0000193D0000}"/>
    <cellStyle name="Millares 6 4 3 8 3" xfId="15059" xr:uid="{00000000-0005-0000-0000-00001A3D0000}"/>
    <cellStyle name="Millares 6 4 3 8 4" xfId="15060" xr:uid="{00000000-0005-0000-0000-00001B3D0000}"/>
    <cellStyle name="Millares 6 4 3 8 5" xfId="15061" xr:uid="{00000000-0005-0000-0000-00001C3D0000}"/>
    <cellStyle name="Millares 6 4 3 9" xfId="15062" xr:uid="{00000000-0005-0000-0000-00001D3D0000}"/>
    <cellStyle name="Millares 6 4 3 9 2" xfId="15063" xr:uid="{00000000-0005-0000-0000-00001E3D0000}"/>
    <cellStyle name="Millares 6 4 3 9 3" xfId="15064" xr:uid="{00000000-0005-0000-0000-00001F3D0000}"/>
    <cellStyle name="Millares 6 4 3 9 4" xfId="15065" xr:uid="{00000000-0005-0000-0000-0000203D0000}"/>
    <cellStyle name="Millares 6 4 3 9 5" xfId="15066" xr:uid="{00000000-0005-0000-0000-0000213D0000}"/>
    <cellStyle name="Millares 6 4 4" xfId="15067" xr:uid="{00000000-0005-0000-0000-0000223D0000}"/>
    <cellStyle name="Millares 6 4 4 10" xfId="15068" xr:uid="{00000000-0005-0000-0000-0000233D0000}"/>
    <cellStyle name="Millares 6 4 4 10 2" xfId="15069" xr:uid="{00000000-0005-0000-0000-0000243D0000}"/>
    <cellStyle name="Millares 6 4 4 10 3" xfId="15070" xr:uid="{00000000-0005-0000-0000-0000253D0000}"/>
    <cellStyle name="Millares 6 4 4 10 4" xfId="15071" xr:uid="{00000000-0005-0000-0000-0000263D0000}"/>
    <cellStyle name="Millares 6 4 4 10 5" xfId="15072" xr:uid="{00000000-0005-0000-0000-0000273D0000}"/>
    <cellStyle name="Millares 6 4 4 11" xfId="15073" xr:uid="{00000000-0005-0000-0000-0000283D0000}"/>
    <cellStyle name="Millares 6 4 4 12" xfId="15074" xr:uid="{00000000-0005-0000-0000-0000293D0000}"/>
    <cellStyle name="Millares 6 4 4 13" xfId="15075" xr:uid="{00000000-0005-0000-0000-00002A3D0000}"/>
    <cellStyle name="Millares 6 4 4 14" xfId="15076" xr:uid="{00000000-0005-0000-0000-00002B3D0000}"/>
    <cellStyle name="Millares 6 4 4 2" xfId="15077" xr:uid="{00000000-0005-0000-0000-00002C3D0000}"/>
    <cellStyle name="Millares 6 4 4 2 2" xfId="15078" xr:uid="{00000000-0005-0000-0000-00002D3D0000}"/>
    <cellStyle name="Millares 6 4 4 2 3" xfId="15079" xr:uid="{00000000-0005-0000-0000-00002E3D0000}"/>
    <cellStyle name="Millares 6 4 4 2 4" xfId="15080" xr:uid="{00000000-0005-0000-0000-00002F3D0000}"/>
    <cellStyle name="Millares 6 4 4 2 5" xfId="15081" xr:uid="{00000000-0005-0000-0000-0000303D0000}"/>
    <cellStyle name="Millares 6 4 4 3" xfId="15082" xr:uid="{00000000-0005-0000-0000-0000313D0000}"/>
    <cellStyle name="Millares 6 4 4 3 2" xfId="15083" xr:uid="{00000000-0005-0000-0000-0000323D0000}"/>
    <cellStyle name="Millares 6 4 4 3 3" xfId="15084" xr:uid="{00000000-0005-0000-0000-0000333D0000}"/>
    <cellStyle name="Millares 6 4 4 3 4" xfId="15085" xr:uid="{00000000-0005-0000-0000-0000343D0000}"/>
    <cellStyle name="Millares 6 4 4 3 5" xfId="15086" xr:uid="{00000000-0005-0000-0000-0000353D0000}"/>
    <cellStyle name="Millares 6 4 4 4" xfId="15087" xr:uid="{00000000-0005-0000-0000-0000363D0000}"/>
    <cellStyle name="Millares 6 4 4 4 2" xfId="15088" xr:uid="{00000000-0005-0000-0000-0000373D0000}"/>
    <cellStyle name="Millares 6 4 4 4 3" xfId="15089" xr:uid="{00000000-0005-0000-0000-0000383D0000}"/>
    <cellStyle name="Millares 6 4 4 4 4" xfId="15090" xr:uid="{00000000-0005-0000-0000-0000393D0000}"/>
    <cellStyle name="Millares 6 4 4 4 5" xfId="15091" xr:uid="{00000000-0005-0000-0000-00003A3D0000}"/>
    <cellStyle name="Millares 6 4 4 5" xfId="15092" xr:uid="{00000000-0005-0000-0000-00003B3D0000}"/>
    <cellStyle name="Millares 6 4 4 5 2" xfId="15093" xr:uid="{00000000-0005-0000-0000-00003C3D0000}"/>
    <cellStyle name="Millares 6 4 4 5 3" xfId="15094" xr:uid="{00000000-0005-0000-0000-00003D3D0000}"/>
    <cellStyle name="Millares 6 4 4 5 4" xfId="15095" xr:uid="{00000000-0005-0000-0000-00003E3D0000}"/>
    <cellStyle name="Millares 6 4 4 5 5" xfId="15096" xr:uid="{00000000-0005-0000-0000-00003F3D0000}"/>
    <cellStyle name="Millares 6 4 4 6" xfId="15097" xr:uid="{00000000-0005-0000-0000-0000403D0000}"/>
    <cellStyle name="Millares 6 4 4 6 2" xfId="15098" xr:uid="{00000000-0005-0000-0000-0000413D0000}"/>
    <cellStyle name="Millares 6 4 4 6 3" xfId="15099" xr:uid="{00000000-0005-0000-0000-0000423D0000}"/>
    <cellStyle name="Millares 6 4 4 6 4" xfId="15100" xr:uid="{00000000-0005-0000-0000-0000433D0000}"/>
    <cellStyle name="Millares 6 4 4 6 5" xfId="15101" xr:uid="{00000000-0005-0000-0000-0000443D0000}"/>
    <cellStyle name="Millares 6 4 4 7" xfId="15102" xr:uid="{00000000-0005-0000-0000-0000453D0000}"/>
    <cellStyle name="Millares 6 4 4 7 2" xfId="15103" xr:uid="{00000000-0005-0000-0000-0000463D0000}"/>
    <cellStyle name="Millares 6 4 4 7 3" xfId="15104" xr:uid="{00000000-0005-0000-0000-0000473D0000}"/>
    <cellStyle name="Millares 6 4 4 7 4" xfId="15105" xr:uid="{00000000-0005-0000-0000-0000483D0000}"/>
    <cellStyle name="Millares 6 4 4 7 5" xfId="15106" xr:uid="{00000000-0005-0000-0000-0000493D0000}"/>
    <cellStyle name="Millares 6 4 4 8" xfId="15107" xr:uid="{00000000-0005-0000-0000-00004A3D0000}"/>
    <cellStyle name="Millares 6 4 4 8 2" xfId="15108" xr:uid="{00000000-0005-0000-0000-00004B3D0000}"/>
    <cellStyle name="Millares 6 4 4 8 3" xfId="15109" xr:uid="{00000000-0005-0000-0000-00004C3D0000}"/>
    <cellStyle name="Millares 6 4 4 8 4" xfId="15110" xr:uid="{00000000-0005-0000-0000-00004D3D0000}"/>
    <cellStyle name="Millares 6 4 4 8 5" xfId="15111" xr:uid="{00000000-0005-0000-0000-00004E3D0000}"/>
    <cellStyle name="Millares 6 4 4 9" xfId="15112" xr:uid="{00000000-0005-0000-0000-00004F3D0000}"/>
    <cellStyle name="Millares 6 4 4 9 2" xfId="15113" xr:uid="{00000000-0005-0000-0000-0000503D0000}"/>
    <cellStyle name="Millares 6 4 4 9 3" xfId="15114" xr:uid="{00000000-0005-0000-0000-0000513D0000}"/>
    <cellStyle name="Millares 6 4 4 9 4" xfId="15115" xr:uid="{00000000-0005-0000-0000-0000523D0000}"/>
    <cellStyle name="Millares 6 4 4 9 5" xfId="15116" xr:uid="{00000000-0005-0000-0000-0000533D0000}"/>
    <cellStyle name="Millares 6 4 5" xfId="15117" xr:uid="{00000000-0005-0000-0000-0000543D0000}"/>
    <cellStyle name="Millares 6 4 6" xfId="15118" xr:uid="{00000000-0005-0000-0000-0000553D0000}"/>
    <cellStyle name="Millares 6 4 7" xfId="15119" xr:uid="{00000000-0005-0000-0000-0000563D0000}"/>
    <cellStyle name="Millares 6 4 8" xfId="15120" xr:uid="{00000000-0005-0000-0000-0000573D0000}"/>
    <cellStyle name="Millares 6 4 9" xfId="15121" xr:uid="{00000000-0005-0000-0000-0000583D0000}"/>
    <cellStyle name="Millares 6 5" xfId="15122" xr:uid="{00000000-0005-0000-0000-0000593D0000}"/>
    <cellStyle name="Millares 6 5 10" xfId="15123" xr:uid="{00000000-0005-0000-0000-00005A3D0000}"/>
    <cellStyle name="Millares 6 5 11" xfId="15124" xr:uid="{00000000-0005-0000-0000-00005B3D0000}"/>
    <cellStyle name="Millares 6 5 12" xfId="15125" xr:uid="{00000000-0005-0000-0000-00005C3D0000}"/>
    <cellStyle name="Millares 6 5 13" xfId="15126" xr:uid="{00000000-0005-0000-0000-00005D3D0000}"/>
    <cellStyle name="Millares 6 5 14" xfId="15127" xr:uid="{00000000-0005-0000-0000-00005E3D0000}"/>
    <cellStyle name="Millares 6 5 15" xfId="15128" xr:uid="{00000000-0005-0000-0000-00005F3D0000}"/>
    <cellStyle name="Millares 6 5 16" xfId="15129" xr:uid="{00000000-0005-0000-0000-0000603D0000}"/>
    <cellStyle name="Millares 6 5 17" xfId="15130" xr:uid="{00000000-0005-0000-0000-0000613D0000}"/>
    <cellStyle name="Millares 6 5 2" xfId="15131" xr:uid="{00000000-0005-0000-0000-0000623D0000}"/>
    <cellStyle name="Millares 6 5 2 2" xfId="15132" xr:uid="{00000000-0005-0000-0000-0000633D0000}"/>
    <cellStyle name="Millares 6 5 2 2 10" xfId="15133" xr:uid="{00000000-0005-0000-0000-0000643D0000}"/>
    <cellStyle name="Millares 6 5 2 2 10 2" xfId="15134" xr:uid="{00000000-0005-0000-0000-0000653D0000}"/>
    <cellStyle name="Millares 6 5 2 2 10 3" xfId="15135" xr:uid="{00000000-0005-0000-0000-0000663D0000}"/>
    <cellStyle name="Millares 6 5 2 2 10 4" xfId="15136" xr:uid="{00000000-0005-0000-0000-0000673D0000}"/>
    <cellStyle name="Millares 6 5 2 2 10 5" xfId="15137" xr:uid="{00000000-0005-0000-0000-0000683D0000}"/>
    <cellStyle name="Millares 6 5 2 2 11" xfId="15138" xr:uid="{00000000-0005-0000-0000-0000693D0000}"/>
    <cellStyle name="Millares 6 5 2 2 12" xfId="15139" xr:uid="{00000000-0005-0000-0000-00006A3D0000}"/>
    <cellStyle name="Millares 6 5 2 2 13" xfId="15140" xr:uid="{00000000-0005-0000-0000-00006B3D0000}"/>
    <cellStyle name="Millares 6 5 2 2 14" xfId="15141" xr:uid="{00000000-0005-0000-0000-00006C3D0000}"/>
    <cellStyle name="Millares 6 5 2 2 2" xfId="15142" xr:uid="{00000000-0005-0000-0000-00006D3D0000}"/>
    <cellStyle name="Millares 6 5 2 2 2 2" xfId="15143" xr:uid="{00000000-0005-0000-0000-00006E3D0000}"/>
    <cellStyle name="Millares 6 5 2 2 2 3" xfId="15144" xr:uid="{00000000-0005-0000-0000-00006F3D0000}"/>
    <cellStyle name="Millares 6 5 2 2 2 4" xfId="15145" xr:uid="{00000000-0005-0000-0000-0000703D0000}"/>
    <cellStyle name="Millares 6 5 2 2 2 5" xfId="15146" xr:uid="{00000000-0005-0000-0000-0000713D0000}"/>
    <cellStyle name="Millares 6 5 2 2 3" xfId="15147" xr:uid="{00000000-0005-0000-0000-0000723D0000}"/>
    <cellStyle name="Millares 6 5 2 2 3 2" xfId="15148" xr:uid="{00000000-0005-0000-0000-0000733D0000}"/>
    <cellStyle name="Millares 6 5 2 2 3 3" xfId="15149" xr:uid="{00000000-0005-0000-0000-0000743D0000}"/>
    <cellStyle name="Millares 6 5 2 2 3 4" xfId="15150" xr:uid="{00000000-0005-0000-0000-0000753D0000}"/>
    <cellStyle name="Millares 6 5 2 2 3 5" xfId="15151" xr:uid="{00000000-0005-0000-0000-0000763D0000}"/>
    <cellStyle name="Millares 6 5 2 2 4" xfId="15152" xr:uid="{00000000-0005-0000-0000-0000773D0000}"/>
    <cellStyle name="Millares 6 5 2 2 4 2" xfId="15153" xr:uid="{00000000-0005-0000-0000-0000783D0000}"/>
    <cellStyle name="Millares 6 5 2 2 4 3" xfId="15154" xr:uid="{00000000-0005-0000-0000-0000793D0000}"/>
    <cellStyle name="Millares 6 5 2 2 4 4" xfId="15155" xr:uid="{00000000-0005-0000-0000-00007A3D0000}"/>
    <cellStyle name="Millares 6 5 2 2 4 5" xfId="15156" xr:uid="{00000000-0005-0000-0000-00007B3D0000}"/>
    <cellStyle name="Millares 6 5 2 2 5" xfId="15157" xr:uid="{00000000-0005-0000-0000-00007C3D0000}"/>
    <cellStyle name="Millares 6 5 2 2 5 2" xfId="15158" xr:uid="{00000000-0005-0000-0000-00007D3D0000}"/>
    <cellStyle name="Millares 6 5 2 2 5 3" xfId="15159" xr:uid="{00000000-0005-0000-0000-00007E3D0000}"/>
    <cellStyle name="Millares 6 5 2 2 5 4" xfId="15160" xr:uid="{00000000-0005-0000-0000-00007F3D0000}"/>
    <cellStyle name="Millares 6 5 2 2 5 5" xfId="15161" xr:uid="{00000000-0005-0000-0000-0000803D0000}"/>
    <cellStyle name="Millares 6 5 2 2 6" xfId="15162" xr:uid="{00000000-0005-0000-0000-0000813D0000}"/>
    <cellStyle name="Millares 6 5 2 2 6 2" xfId="15163" xr:uid="{00000000-0005-0000-0000-0000823D0000}"/>
    <cellStyle name="Millares 6 5 2 2 6 3" xfId="15164" xr:uid="{00000000-0005-0000-0000-0000833D0000}"/>
    <cellStyle name="Millares 6 5 2 2 6 4" xfId="15165" xr:uid="{00000000-0005-0000-0000-0000843D0000}"/>
    <cellStyle name="Millares 6 5 2 2 6 5" xfId="15166" xr:uid="{00000000-0005-0000-0000-0000853D0000}"/>
    <cellStyle name="Millares 6 5 2 2 7" xfId="15167" xr:uid="{00000000-0005-0000-0000-0000863D0000}"/>
    <cellStyle name="Millares 6 5 2 2 7 2" xfId="15168" xr:uid="{00000000-0005-0000-0000-0000873D0000}"/>
    <cellStyle name="Millares 6 5 2 2 7 3" xfId="15169" xr:uid="{00000000-0005-0000-0000-0000883D0000}"/>
    <cellStyle name="Millares 6 5 2 2 7 4" xfId="15170" xr:uid="{00000000-0005-0000-0000-0000893D0000}"/>
    <cellStyle name="Millares 6 5 2 2 7 5" xfId="15171" xr:uid="{00000000-0005-0000-0000-00008A3D0000}"/>
    <cellStyle name="Millares 6 5 2 2 8" xfId="15172" xr:uid="{00000000-0005-0000-0000-00008B3D0000}"/>
    <cellStyle name="Millares 6 5 2 2 8 2" xfId="15173" xr:uid="{00000000-0005-0000-0000-00008C3D0000}"/>
    <cellStyle name="Millares 6 5 2 2 8 3" xfId="15174" xr:uid="{00000000-0005-0000-0000-00008D3D0000}"/>
    <cellStyle name="Millares 6 5 2 2 8 4" xfId="15175" xr:uid="{00000000-0005-0000-0000-00008E3D0000}"/>
    <cellStyle name="Millares 6 5 2 2 8 5" xfId="15176" xr:uid="{00000000-0005-0000-0000-00008F3D0000}"/>
    <cellStyle name="Millares 6 5 2 2 9" xfId="15177" xr:uid="{00000000-0005-0000-0000-0000903D0000}"/>
    <cellStyle name="Millares 6 5 2 2 9 2" xfId="15178" xr:uid="{00000000-0005-0000-0000-0000913D0000}"/>
    <cellStyle name="Millares 6 5 2 2 9 3" xfId="15179" xr:uid="{00000000-0005-0000-0000-0000923D0000}"/>
    <cellStyle name="Millares 6 5 2 2 9 4" xfId="15180" xr:uid="{00000000-0005-0000-0000-0000933D0000}"/>
    <cellStyle name="Millares 6 5 2 2 9 5" xfId="15181" xr:uid="{00000000-0005-0000-0000-0000943D0000}"/>
    <cellStyle name="Millares 6 5 2 3" xfId="15182" xr:uid="{00000000-0005-0000-0000-0000953D0000}"/>
    <cellStyle name="Millares 6 5 2 3 10" xfId="15183" xr:uid="{00000000-0005-0000-0000-0000963D0000}"/>
    <cellStyle name="Millares 6 5 2 3 10 2" xfId="15184" xr:uid="{00000000-0005-0000-0000-0000973D0000}"/>
    <cellStyle name="Millares 6 5 2 3 10 3" xfId="15185" xr:uid="{00000000-0005-0000-0000-0000983D0000}"/>
    <cellStyle name="Millares 6 5 2 3 10 4" xfId="15186" xr:uid="{00000000-0005-0000-0000-0000993D0000}"/>
    <cellStyle name="Millares 6 5 2 3 10 5" xfId="15187" xr:uid="{00000000-0005-0000-0000-00009A3D0000}"/>
    <cellStyle name="Millares 6 5 2 3 11" xfId="15188" xr:uid="{00000000-0005-0000-0000-00009B3D0000}"/>
    <cellStyle name="Millares 6 5 2 3 12" xfId="15189" xr:uid="{00000000-0005-0000-0000-00009C3D0000}"/>
    <cellStyle name="Millares 6 5 2 3 13" xfId="15190" xr:uid="{00000000-0005-0000-0000-00009D3D0000}"/>
    <cellStyle name="Millares 6 5 2 3 14" xfId="15191" xr:uid="{00000000-0005-0000-0000-00009E3D0000}"/>
    <cellStyle name="Millares 6 5 2 3 2" xfId="15192" xr:uid="{00000000-0005-0000-0000-00009F3D0000}"/>
    <cellStyle name="Millares 6 5 2 3 2 2" xfId="15193" xr:uid="{00000000-0005-0000-0000-0000A03D0000}"/>
    <cellStyle name="Millares 6 5 2 3 2 3" xfId="15194" xr:uid="{00000000-0005-0000-0000-0000A13D0000}"/>
    <cellStyle name="Millares 6 5 2 3 2 4" xfId="15195" xr:uid="{00000000-0005-0000-0000-0000A23D0000}"/>
    <cellStyle name="Millares 6 5 2 3 2 5" xfId="15196" xr:uid="{00000000-0005-0000-0000-0000A33D0000}"/>
    <cellStyle name="Millares 6 5 2 3 3" xfId="15197" xr:uid="{00000000-0005-0000-0000-0000A43D0000}"/>
    <cellStyle name="Millares 6 5 2 3 3 2" xfId="15198" xr:uid="{00000000-0005-0000-0000-0000A53D0000}"/>
    <cellStyle name="Millares 6 5 2 3 3 3" xfId="15199" xr:uid="{00000000-0005-0000-0000-0000A63D0000}"/>
    <cellStyle name="Millares 6 5 2 3 3 4" xfId="15200" xr:uid="{00000000-0005-0000-0000-0000A73D0000}"/>
    <cellStyle name="Millares 6 5 2 3 3 5" xfId="15201" xr:uid="{00000000-0005-0000-0000-0000A83D0000}"/>
    <cellStyle name="Millares 6 5 2 3 4" xfId="15202" xr:uid="{00000000-0005-0000-0000-0000A93D0000}"/>
    <cellStyle name="Millares 6 5 2 3 4 2" xfId="15203" xr:uid="{00000000-0005-0000-0000-0000AA3D0000}"/>
    <cellStyle name="Millares 6 5 2 3 4 3" xfId="15204" xr:uid="{00000000-0005-0000-0000-0000AB3D0000}"/>
    <cellStyle name="Millares 6 5 2 3 4 4" xfId="15205" xr:uid="{00000000-0005-0000-0000-0000AC3D0000}"/>
    <cellStyle name="Millares 6 5 2 3 4 5" xfId="15206" xr:uid="{00000000-0005-0000-0000-0000AD3D0000}"/>
    <cellStyle name="Millares 6 5 2 3 5" xfId="15207" xr:uid="{00000000-0005-0000-0000-0000AE3D0000}"/>
    <cellStyle name="Millares 6 5 2 3 5 2" xfId="15208" xr:uid="{00000000-0005-0000-0000-0000AF3D0000}"/>
    <cellStyle name="Millares 6 5 2 3 5 3" xfId="15209" xr:uid="{00000000-0005-0000-0000-0000B03D0000}"/>
    <cellStyle name="Millares 6 5 2 3 5 4" xfId="15210" xr:uid="{00000000-0005-0000-0000-0000B13D0000}"/>
    <cellStyle name="Millares 6 5 2 3 5 5" xfId="15211" xr:uid="{00000000-0005-0000-0000-0000B23D0000}"/>
    <cellStyle name="Millares 6 5 2 3 6" xfId="15212" xr:uid="{00000000-0005-0000-0000-0000B33D0000}"/>
    <cellStyle name="Millares 6 5 2 3 6 2" xfId="15213" xr:uid="{00000000-0005-0000-0000-0000B43D0000}"/>
    <cellStyle name="Millares 6 5 2 3 6 3" xfId="15214" xr:uid="{00000000-0005-0000-0000-0000B53D0000}"/>
    <cellStyle name="Millares 6 5 2 3 6 4" xfId="15215" xr:uid="{00000000-0005-0000-0000-0000B63D0000}"/>
    <cellStyle name="Millares 6 5 2 3 6 5" xfId="15216" xr:uid="{00000000-0005-0000-0000-0000B73D0000}"/>
    <cellStyle name="Millares 6 5 2 3 7" xfId="15217" xr:uid="{00000000-0005-0000-0000-0000B83D0000}"/>
    <cellStyle name="Millares 6 5 2 3 7 2" xfId="15218" xr:uid="{00000000-0005-0000-0000-0000B93D0000}"/>
    <cellStyle name="Millares 6 5 2 3 7 3" xfId="15219" xr:uid="{00000000-0005-0000-0000-0000BA3D0000}"/>
    <cellStyle name="Millares 6 5 2 3 7 4" xfId="15220" xr:uid="{00000000-0005-0000-0000-0000BB3D0000}"/>
    <cellStyle name="Millares 6 5 2 3 7 5" xfId="15221" xr:uid="{00000000-0005-0000-0000-0000BC3D0000}"/>
    <cellStyle name="Millares 6 5 2 3 8" xfId="15222" xr:uid="{00000000-0005-0000-0000-0000BD3D0000}"/>
    <cellStyle name="Millares 6 5 2 3 8 2" xfId="15223" xr:uid="{00000000-0005-0000-0000-0000BE3D0000}"/>
    <cellStyle name="Millares 6 5 2 3 8 3" xfId="15224" xr:uid="{00000000-0005-0000-0000-0000BF3D0000}"/>
    <cellStyle name="Millares 6 5 2 3 8 4" xfId="15225" xr:uid="{00000000-0005-0000-0000-0000C03D0000}"/>
    <cellStyle name="Millares 6 5 2 3 8 5" xfId="15226" xr:uid="{00000000-0005-0000-0000-0000C13D0000}"/>
    <cellStyle name="Millares 6 5 2 3 9" xfId="15227" xr:uid="{00000000-0005-0000-0000-0000C23D0000}"/>
    <cellStyle name="Millares 6 5 2 3 9 2" xfId="15228" xr:uid="{00000000-0005-0000-0000-0000C33D0000}"/>
    <cellStyle name="Millares 6 5 2 3 9 3" xfId="15229" xr:uid="{00000000-0005-0000-0000-0000C43D0000}"/>
    <cellStyle name="Millares 6 5 2 3 9 4" xfId="15230" xr:uid="{00000000-0005-0000-0000-0000C53D0000}"/>
    <cellStyle name="Millares 6 5 2 3 9 5" xfId="15231" xr:uid="{00000000-0005-0000-0000-0000C63D0000}"/>
    <cellStyle name="Millares 6 5 3" xfId="15232" xr:uid="{00000000-0005-0000-0000-0000C73D0000}"/>
    <cellStyle name="Millares 6 5 3 10" xfId="15233" xr:uid="{00000000-0005-0000-0000-0000C83D0000}"/>
    <cellStyle name="Millares 6 5 3 10 2" xfId="15234" xr:uid="{00000000-0005-0000-0000-0000C93D0000}"/>
    <cellStyle name="Millares 6 5 3 10 3" xfId="15235" xr:uid="{00000000-0005-0000-0000-0000CA3D0000}"/>
    <cellStyle name="Millares 6 5 3 10 4" xfId="15236" xr:uid="{00000000-0005-0000-0000-0000CB3D0000}"/>
    <cellStyle name="Millares 6 5 3 10 5" xfId="15237" xr:uid="{00000000-0005-0000-0000-0000CC3D0000}"/>
    <cellStyle name="Millares 6 5 3 11" xfId="15238" xr:uid="{00000000-0005-0000-0000-0000CD3D0000}"/>
    <cellStyle name="Millares 6 5 3 12" xfId="15239" xr:uid="{00000000-0005-0000-0000-0000CE3D0000}"/>
    <cellStyle name="Millares 6 5 3 13" xfId="15240" xr:uid="{00000000-0005-0000-0000-0000CF3D0000}"/>
    <cellStyle name="Millares 6 5 3 14" xfId="15241" xr:uid="{00000000-0005-0000-0000-0000D03D0000}"/>
    <cellStyle name="Millares 6 5 3 2" xfId="15242" xr:uid="{00000000-0005-0000-0000-0000D13D0000}"/>
    <cellStyle name="Millares 6 5 3 2 2" xfId="15243" xr:uid="{00000000-0005-0000-0000-0000D23D0000}"/>
    <cellStyle name="Millares 6 5 3 2 3" xfId="15244" xr:uid="{00000000-0005-0000-0000-0000D33D0000}"/>
    <cellStyle name="Millares 6 5 3 2 4" xfId="15245" xr:uid="{00000000-0005-0000-0000-0000D43D0000}"/>
    <cellStyle name="Millares 6 5 3 2 5" xfId="15246" xr:uid="{00000000-0005-0000-0000-0000D53D0000}"/>
    <cellStyle name="Millares 6 5 3 3" xfId="15247" xr:uid="{00000000-0005-0000-0000-0000D63D0000}"/>
    <cellStyle name="Millares 6 5 3 3 2" xfId="15248" xr:uid="{00000000-0005-0000-0000-0000D73D0000}"/>
    <cellStyle name="Millares 6 5 3 3 3" xfId="15249" xr:uid="{00000000-0005-0000-0000-0000D83D0000}"/>
    <cellStyle name="Millares 6 5 3 3 4" xfId="15250" xr:uid="{00000000-0005-0000-0000-0000D93D0000}"/>
    <cellStyle name="Millares 6 5 3 3 5" xfId="15251" xr:uid="{00000000-0005-0000-0000-0000DA3D0000}"/>
    <cellStyle name="Millares 6 5 3 4" xfId="15252" xr:uid="{00000000-0005-0000-0000-0000DB3D0000}"/>
    <cellStyle name="Millares 6 5 3 4 2" xfId="15253" xr:uid="{00000000-0005-0000-0000-0000DC3D0000}"/>
    <cellStyle name="Millares 6 5 3 4 3" xfId="15254" xr:uid="{00000000-0005-0000-0000-0000DD3D0000}"/>
    <cellStyle name="Millares 6 5 3 4 4" xfId="15255" xr:uid="{00000000-0005-0000-0000-0000DE3D0000}"/>
    <cellStyle name="Millares 6 5 3 4 5" xfId="15256" xr:uid="{00000000-0005-0000-0000-0000DF3D0000}"/>
    <cellStyle name="Millares 6 5 3 5" xfId="15257" xr:uid="{00000000-0005-0000-0000-0000E03D0000}"/>
    <cellStyle name="Millares 6 5 3 5 2" xfId="15258" xr:uid="{00000000-0005-0000-0000-0000E13D0000}"/>
    <cellStyle name="Millares 6 5 3 5 3" xfId="15259" xr:uid="{00000000-0005-0000-0000-0000E23D0000}"/>
    <cellStyle name="Millares 6 5 3 5 4" xfId="15260" xr:uid="{00000000-0005-0000-0000-0000E33D0000}"/>
    <cellStyle name="Millares 6 5 3 5 5" xfId="15261" xr:uid="{00000000-0005-0000-0000-0000E43D0000}"/>
    <cellStyle name="Millares 6 5 3 6" xfId="15262" xr:uid="{00000000-0005-0000-0000-0000E53D0000}"/>
    <cellStyle name="Millares 6 5 3 6 2" xfId="15263" xr:uid="{00000000-0005-0000-0000-0000E63D0000}"/>
    <cellStyle name="Millares 6 5 3 6 3" xfId="15264" xr:uid="{00000000-0005-0000-0000-0000E73D0000}"/>
    <cellStyle name="Millares 6 5 3 6 4" xfId="15265" xr:uid="{00000000-0005-0000-0000-0000E83D0000}"/>
    <cellStyle name="Millares 6 5 3 6 5" xfId="15266" xr:uid="{00000000-0005-0000-0000-0000E93D0000}"/>
    <cellStyle name="Millares 6 5 3 7" xfId="15267" xr:uid="{00000000-0005-0000-0000-0000EA3D0000}"/>
    <cellStyle name="Millares 6 5 3 7 2" xfId="15268" xr:uid="{00000000-0005-0000-0000-0000EB3D0000}"/>
    <cellStyle name="Millares 6 5 3 7 3" xfId="15269" xr:uid="{00000000-0005-0000-0000-0000EC3D0000}"/>
    <cellStyle name="Millares 6 5 3 7 4" xfId="15270" xr:uid="{00000000-0005-0000-0000-0000ED3D0000}"/>
    <cellStyle name="Millares 6 5 3 7 5" xfId="15271" xr:uid="{00000000-0005-0000-0000-0000EE3D0000}"/>
    <cellStyle name="Millares 6 5 3 8" xfId="15272" xr:uid="{00000000-0005-0000-0000-0000EF3D0000}"/>
    <cellStyle name="Millares 6 5 3 8 2" xfId="15273" xr:uid="{00000000-0005-0000-0000-0000F03D0000}"/>
    <cellStyle name="Millares 6 5 3 8 3" xfId="15274" xr:uid="{00000000-0005-0000-0000-0000F13D0000}"/>
    <cellStyle name="Millares 6 5 3 8 4" xfId="15275" xr:uid="{00000000-0005-0000-0000-0000F23D0000}"/>
    <cellStyle name="Millares 6 5 3 8 5" xfId="15276" xr:uid="{00000000-0005-0000-0000-0000F33D0000}"/>
    <cellStyle name="Millares 6 5 3 9" xfId="15277" xr:uid="{00000000-0005-0000-0000-0000F43D0000}"/>
    <cellStyle name="Millares 6 5 3 9 2" xfId="15278" xr:uid="{00000000-0005-0000-0000-0000F53D0000}"/>
    <cellStyle name="Millares 6 5 3 9 3" xfId="15279" xr:uid="{00000000-0005-0000-0000-0000F63D0000}"/>
    <cellStyle name="Millares 6 5 3 9 4" xfId="15280" xr:uid="{00000000-0005-0000-0000-0000F73D0000}"/>
    <cellStyle name="Millares 6 5 3 9 5" xfId="15281" xr:uid="{00000000-0005-0000-0000-0000F83D0000}"/>
    <cellStyle name="Millares 6 5 4" xfId="15282" xr:uid="{00000000-0005-0000-0000-0000F93D0000}"/>
    <cellStyle name="Millares 6 5 4 10" xfId="15283" xr:uid="{00000000-0005-0000-0000-0000FA3D0000}"/>
    <cellStyle name="Millares 6 5 4 10 2" xfId="15284" xr:uid="{00000000-0005-0000-0000-0000FB3D0000}"/>
    <cellStyle name="Millares 6 5 4 10 3" xfId="15285" xr:uid="{00000000-0005-0000-0000-0000FC3D0000}"/>
    <cellStyle name="Millares 6 5 4 10 4" xfId="15286" xr:uid="{00000000-0005-0000-0000-0000FD3D0000}"/>
    <cellStyle name="Millares 6 5 4 10 5" xfId="15287" xr:uid="{00000000-0005-0000-0000-0000FE3D0000}"/>
    <cellStyle name="Millares 6 5 4 11" xfId="15288" xr:uid="{00000000-0005-0000-0000-0000FF3D0000}"/>
    <cellStyle name="Millares 6 5 4 12" xfId="15289" xr:uid="{00000000-0005-0000-0000-0000003E0000}"/>
    <cellStyle name="Millares 6 5 4 13" xfId="15290" xr:uid="{00000000-0005-0000-0000-0000013E0000}"/>
    <cellStyle name="Millares 6 5 4 14" xfId="15291" xr:uid="{00000000-0005-0000-0000-0000023E0000}"/>
    <cellStyle name="Millares 6 5 4 2" xfId="15292" xr:uid="{00000000-0005-0000-0000-0000033E0000}"/>
    <cellStyle name="Millares 6 5 4 2 2" xfId="15293" xr:uid="{00000000-0005-0000-0000-0000043E0000}"/>
    <cellStyle name="Millares 6 5 4 2 3" xfId="15294" xr:uid="{00000000-0005-0000-0000-0000053E0000}"/>
    <cellStyle name="Millares 6 5 4 2 4" xfId="15295" xr:uid="{00000000-0005-0000-0000-0000063E0000}"/>
    <cellStyle name="Millares 6 5 4 2 5" xfId="15296" xr:uid="{00000000-0005-0000-0000-0000073E0000}"/>
    <cellStyle name="Millares 6 5 4 3" xfId="15297" xr:uid="{00000000-0005-0000-0000-0000083E0000}"/>
    <cellStyle name="Millares 6 5 4 3 2" xfId="15298" xr:uid="{00000000-0005-0000-0000-0000093E0000}"/>
    <cellStyle name="Millares 6 5 4 3 3" xfId="15299" xr:uid="{00000000-0005-0000-0000-00000A3E0000}"/>
    <cellStyle name="Millares 6 5 4 3 4" xfId="15300" xr:uid="{00000000-0005-0000-0000-00000B3E0000}"/>
    <cellStyle name="Millares 6 5 4 3 5" xfId="15301" xr:uid="{00000000-0005-0000-0000-00000C3E0000}"/>
    <cellStyle name="Millares 6 5 4 4" xfId="15302" xr:uid="{00000000-0005-0000-0000-00000D3E0000}"/>
    <cellStyle name="Millares 6 5 4 4 2" xfId="15303" xr:uid="{00000000-0005-0000-0000-00000E3E0000}"/>
    <cellStyle name="Millares 6 5 4 4 3" xfId="15304" xr:uid="{00000000-0005-0000-0000-00000F3E0000}"/>
    <cellStyle name="Millares 6 5 4 4 4" xfId="15305" xr:uid="{00000000-0005-0000-0000-0000103E0000}"/>
    <cellStyle name="Millares 6 5 4 4 5" xfId="15306" xr:uid="{00000000-0005-0000-0000-0000113E0000}"/>
    <cellStyle name="Millares 6 5 4 5" xfId="15307" xr:uid="{00000000-0005-0000-0000-0000123E0000}"/>
    <cellStyle name="Millares 6 5 4 5 2" xfId="15308" xr:uid="{00000000-0005-0000-0000-0000133E0000}"/>
    <cellStyle name="Millares 6 5 4 5 3" xfId="15309" xr:uid="{00000000-0005-0000-0000-0000143E0000}"/>
    <cellStyle name="Millares 6 5 4 5 4" xfId="15310" xr:uid="{00000000-0005-0000-0000-0000153E0000}"/>
    <cellStyle name="Millares 6 5 4 5 5" xfId="15311" xr:uid="{00000000-0005-0000-0000-0000163E0000}"/>
    <cellStyle name="Millares 6 5 4 6" xfId="15312" xr:uid="{00000000-0005-0000-0000-0000173E0000}"/>
    <cellStyle name="Millares 6 5 4 6 2" xfId="15313" xr:uid="{00000000-0005-0000-0000-0000183E0000}"/>
    <cellStyle name="Millares 6 5 4 6 3" xfId="15314" xr:uid="{00000000-0005-0000-0000-0000193E0000}"/>
    <cellStyle name="Millares 6 5 4 6 4" xfId="15315" xr:uid="{00000000-0005-0000-0000-00001A3E0000}"/>
    <cellStyle name="Millares 6 5 4 6 5" xfId="15316" xr:uid="{00000000-0005-0000-0000-00001B3E0000}"/>
    <cellStyle name="Millares 6 5 4 7" xfId="15317" xr:uid="{00000000-0005-0000-0000-00001C3E0000}"/>
    <cellStyle name="Millares 6 5 4 7 2" xfId="15318" xr:uid="{00000000-0005-0000-0000-00001D3E0000}"/>
    <cellStyle name="Millares 6 5 4 7 3" xfId="15319" xr:uid="{00000000-0005-0000-0000-00001E3E0000}"/>
    <cellStyle name="Millares 6 5 4 7 4" xfId="15320" xr:uid="{00000000-0005-0000-0000-00001F3E0000}"/>
    <cellStyle name="Millares 6 5 4 7 5" xfId="15321" xr:uid="{00000000-0005-0000-0000-0000203E0000}"/>
    <cellStyle name="Millares 6 5 4 8" xfId="15322" xr:uid="{00000000-0005-0000-0000-0000213E0000}"/>
    <cellStyle name="Millares 6 5 4 8 2" xfId="15323" xr:uid="{00000000-0005-0000-0000-0000223E0000}"/>
    <cellStyle name="Millares 6 5 4 8 3" xfId="15324" xr:uid="{00000000-0005-0000-0000-0000233E0000}"/>
    <cellStyle name="Millares 6 5 4 8 4" xfId="15325" xr:uid="{00000000-0005-0000-0000-0000243E0000}"/>
    <cellStyle name="Millares 6 5 4 8 5" xfId="15326" xr:uid="{00000000-0005-0000-0000-0000253E0000}"/>
    <cellStyle name="Millares 6 5 4 9" xfId="15327" xr:uid="{00000000-0005-0000-0000-0000263E0000}"/>
    <cellStyle name="Millares 6 5 4 9 2" xfId="15328" xr:uid="{00000000-0005-0000-0000-0000273E0000}"/>
    <cellStyle name="Millares 6 5 4 9 3" xfId="15329" xr:uid="{00000000-0005-0000-0000-0000283E0000}"/>
    <cellStyle name="Millares 6 5 4 9 4" xfId="15330" xr:uid="{00000000-0005-0000-0000-0000293E0000}"/>
    <cellStyle name="Millares 6 5 4 9 5" xfId="15331" xr:uid="{00000000-0005-0000-0000-00002A3E0000}"/>
    <cellStyle name="Millares 6 5 5" xfId="15332" xr:uid="{00000000-0005-0000-0000-00002B3E0000}"/>
    <cellStyle name="Millares 6 5 6" xfId="15333" xr:uid="{00000000-0005-0000-0000-00002C3E0000}"/>
    <cellStyle name="Millares 6 5 7" xfId="15334" xr:uid="{00000000-0005-0000-0000-00002D3E0000}"/>
    <cellStyle name="Millares 6 5 8" xfId="15335" xr:uid="{00000000-0005-0000-0000-00002E3E0000}"/>
    <cellStyle name="Millares 6 5 9" xfId="15336" xr:uid="{00000000-0005-0000-0000-00002F3E0000}"/>
    <cellStyle name="Millares 6 6" xfId="15337" xr:uid="{00000000-0005-0000-0000-0000303E0000}"/>
    <cellStyle name="Millares 6 6 2" xfId="15338" xr:uid="{00000000-0005-0000-0000-0000313E0000}"/>
    <cellStyle name="Millares 6 6 2 10" xfId="15339" xr:uid="{00000000-0005-0000-0000-0000323E0000}"/>
    <cellStyle name="Millares 6 6 2 10 2" xfId="15340" xr:uid="{00000000-0005-0000-0000-0000333E0000}"/>
    <cellStyle name="Millares 6 6 2 10 3" xfId="15341" xr:uid="{00000000-0005-0000-0000-0000343E0000}"/>
    <cellStyle name="Millares 6 6 2 10 4" xfId="15342" xr:uid="{00000000-0005-0000-0000-0000353E0000}"/>
    <cellStyle name="Millares 6 6 2 10 5" xfId="15343" xr:uid="{00000000-0005-0000-0000-0000363E0000}"/>
    <cellStyle name="Millares 6 6 2 11" xfId="15344" xr:uid="{00000000-0005-0000-0000-0000373E0000}"/>
    <cellStyle name="Millares 6 6 2 12" xfId="15345" xr:uid="{00000000-0005-0000-0000-0000383E0000}"/>
    <cellStyle name="Millares 6 6 2 13" xfId="15346" xr:uid="{00000000-0005-0000-0000-0000393E0000}"/>
    <cellStyle name="Millares 6 6 2 14" xfId="15347" xr:uid="{00000000-0005-0000-0000-00003A3E0000}"/>
    <cellStyle name="Millares 6 6 2 2" xfId="15348" xr:uid="{00000000-0005-0000-0000-00003B3E0000}"/>
    <cellStyle name="Millares 6 6 2 2 2" xfId="15349" xr:uid="{00000000-0005-0000-0000-00003C3E0000}"/>
    <cellStyle name="Millares 6 6 2 2 3" xfId="15350" xr:uid="{00000000-0005-0000-0000-00003D3E0000}"/>
    <cellStyle name="Millares 6 6 2 2 4" xfId="15351" xr:uid="{00000000-0005-0000-0000-00003E3E0000}"/>
    <cellStyle name="Millares 6 6 2 2 5" xfId="15352" xr:uid="{00000000-0005-0000-0000-00003F3E0000}"/>
    <cellStyle name="Millares 6 6 2 3" xfId="15353" xr:uid="{00000000-0005-0000-0000-0000403E0000}"/>
    <cellStyle name="Millares 6 6 2 3 2" xfId="15354" xr:uid="{00000000-0005-0000-0000-0000413E0000}"/>
    <cellStyle name="Millares 6 6 2 3 3" xfId="15355" xr:uid="{00000000-0005-0000-0000-0000423E0000}"/>
    <cellStyle name="Millares 6 6 2 3 4" xfId="15356" xr:uid="{00000000-0005-0000-0000-0000433E0000}"/>
    <cellStyle name="Millares 6 6 2 3 5" xfId="15357" xr:uid="{00000000-0005-0000-0000-0000443E0000}"/>
    <cellStyle name="Millares 6 6 2 4" xfId="15358" xr:uid="{00000000-0005-0000-0000-0000453E0000}"/>
    <cellStyle name="Millares 6 6 2 4 2" xfId="15359" xr:uid="{00000000-0005-0000-0000-0000463E0000}"/>
    <cellStyle name="Millares 6 6 2 4 3" xfId="15360" xr:uid="{00000000-0005-0000-0000-0000473E0000}"/>
    <cellStyle name="Millares 6 6 2 4 4" xfId="15361" xr:uid="{00000000-0005-0000-0000-0000483E0000}"/>
    <cellStyle name="Millares 6 6 2 4 5" xfId="15362" xr:uid="{00000000-0005-0000-0000-0000493E0000}"/>
    <cellStyle name="Millares 6 6 2 5" xfId="15363" xr:uid="{00000000-0005-0000-0000-00004A3E0000}"/>
    <cellStyle name="Millares 6 6 2 5 2" xfId="15364" xr:uid="{00000000-0005-0000-0000-00004B3E0000}"/>
    <cellStyle name="Millares 6 6 2 5 3" xfId="15365" xr:uid="{00000000-0005-0000-0000-00004C3E0000}"/>
    <cellStyle name="Millares 6 6 2 5 4" xfId="15366" xr:uid="{00000000-0005-0000-0000-00004D3E0000}"/>
    <cellStyle name="Millares 6 6 2 5 5" xfId="15367" xr:uid="{00000000-0005-0000-0000-00004E3E0000}"/>
    <cellStyle name="Millares 6 6 2 6" xfId="15368" xr:uid="{00000000-0005-0000-0000-00004F3E0000}"/>
    <cellStyle name="Millares 6 6 2 6 2" xfId="15369" xr:uid="{00000000-0005-0000-0000-0000503E0000}"/>
    <cellStyle name="Millares 6 6 2 6 3" xfId="15370" xr:uid="{00000000-0005-0000-0000-0000513E0000}"/>
    <cellStyle name="Millares 6 6 2 6 4" xfId="15371" xr:uid="{00000000-0005-0000-0000-0000523E0000}"/>
    <cellStyle name="Millares 6 6 2 6 5" xfId="15372" xr:uid="{00000000-0005-0000-0000-0000533E0000}"/>
    <cellStyle name="Millares 6 6 2 7" xfId="15373" xr:uid="{00000000-0005-0000-0000-0000543E0000}"/>
    <cellStyle name="Millares 6 6 2 7 2" xfId="15374" xr:uid="{00000000-0005-0000-0000-0000553E0000}"/>
    <cellStyle name="Millares 6 6 2 7 3" xfId="15375" xr:uid="{00000000-0005-0000-0000-0000563E0000}"/>
    <cellStyle name="Millares 6 6 2 7 4" xfId="15376" xr:uid="{00000000-0005-0000-0000-0000573E0000}"/>
    <cellStyle name="Millares 6 6 2 7 5" xfId="15377" xr:uid="{00000000-0005-0000-0000-0000583E0000}"/>
    <cellStyle name="Millares 6 6 2 8" xfId="15378" xr:uid="{00000000-0005-0000-0000-0000593E0000}"/>
    <cellStyle name="Millares 6 6 2 8 2" xfId="15379" xr:uid="{00000000-0005-0000-0000-00005A3E0000}"/>
    <cellStyle name="Millares 6 6 2 8 3" xfId="15380" xr:uid="{00000000-0005-0000-0000-00005B3E0000}"/>
    <cellStyle name="Millares 6 6 2 8 4" xfId="15381" xr:uid="{00000000-0005-0000-0000-00005C3E0000}"/>
    <cellStyle name="Millares 6 6 2 8 5" xfId="15382" xr:uid="{00000000-0005-0000-0000-00005D3E0000}"/>
    <cellStyle name="Millares 6 6 2 9" xfId="15383" xr:uid="{00000000-0005-0000-0000-00005E3E0000}"/>
    <cellStyle name="Millares 6 6 2 9 2" xfId="15384" xr:uid="{00000000-0005-0000-0000-00005F3E0000}"/>
    <cellStyle name="Millares 6 6 2 9 3" xfId="15385" xr:uid="{00000000-0005-0000-0000-0000603E0000}"/>
    <cellStyle name="Millares 6 6 2 9 4" xfId="15386" xr:uid="{00000000-0005-0000-0000-0000613E0000}"/>
    <cellStyle name="Millares 6 6 2 9 5" xfId="15387" xr:uid="{00000000-0005-0000-0000-0000623E0000}"/>
    <cellStyle name="Millares 6 6 3" xfId="15388" xr:uid="{00000000-0005-0000-0000-0000633E0000}"/>
    <cellStyle name="Millares 6 6 3 10" xfId="15389" xr:uid="{00000000-0005-0000-0000-0000643E0000}"/>
    <cellStyle name="Millares 6 6 3 10 2" xfId="15390" xr:uid="{00000000-0005-0000-0000-0000653E0000}"/>
    <cellStyle name="Millares 6 6 3 10 3" xfId="15391" xr:uid="{00000000-0005-0000-0000-0000663E0000}"/>
    <cellStyle name="Millares 6 6 3 10 4" xfId="15392" xr:uid="{00000000-0005-0000-0000-0000673E0000}"/>
    <cellStyle name="Millares 6 6 3 10 5" xfId="15393" xr:uid="{00000000-0005-0000-0000-0000683E0000}"/>
    <cellStyle name="Millares 6 6 3 11" xfId="15394" xr:uid="{00000000-0005-0000-0000-0000693E0000}"/>
    <cellStyle name="Millares 6 6 3 12" xfId="15395" xr:uid="{00000000-0005-0000-0000-00006A3E0000}"/>
    <cellStyle name="Millares 6 6 3 13" xfId="15396" xr:uid="{00000000-0005-0000-0000-00006B3E0000}"/>
    <cellStyle name="Millares 6 6 3 14" xfId="15397" xr:uid="{00000000-0005-0000-0000-00006C3E0000}"/>
    <cellStyle name="Millares 6 6 3 2" xfId="15398" xr:uid="{00000000-0005-0000-0000-00006D3E0000}"/>
    <cellStyle name="Millares 6 6 3 2 2" xfId="15399" xr:uid="{00000000-0005-0000-0000-00006E3E0000}"/>
    <cellStyle name="Millares 6 6 3 2 3" xfId="15400" xr:uid="{00000000-0005-0000-0000-00006F3E0000}"/>
    <cellStyle name="Millares 6 6 3 2 4" xfId="15401" xr:uid="{00000000-0005-0000-0000-0000703E0000}"/>
    <cellStyle name="Millares 6 6 3 2 5" xfId="15402" xr:uid="{00000000-0005-0000-0000-0000713E0000}"/>
    <cellStyle name="Millares 6 6 3 3" xfId="15403" xr:uid="{00000000-0005-0000-0000-0000723E0000}"/>
    <cellStyle name="Millares 6 6 3 3 2" xfId="15404" xr:uid="{00000000-0005-0000-0000-0000733E0000}"/>
    <cellStyle name="Millares 6 6 3 3 3" xfId="15405" xr:uid="{00000000-0005-0000-0000-0000743E0000}"/>
    <cellStyle name="Millares 6 6 3 3 4" xfId="15406" xr:uid="{00000000-0005-0000-0000-0000753E0000}"/>
    <cellStyle name="Millares 6 6 3 3 5" xfId="15407" xr:uid="{00000000-0005-0000-0000-0000763E0000}"/>
    <cellStyle name="Millares 6 6 3 4" xfId="15408" xr:uid="{00000000-0005-0000-0000-0000773E0000}"/>
    <cellStyle name="Millares 6 6 3 4 2" xfId="15409" xr:uid="{00000000-0005-0000-0000-0000783E0000}"/>
    <cellStyle name="Millares 6 6 3 4 3" xfId="15410" xr:uid="{00000000-0005-0000-0000-0000793E0000}"/>
    <cellStyle name="Millares 6 6 3 4 4" xfId="15411" xr:uid="{00000000-0005-0000-0000-00007A3E0000}"/>
    <cellStyle name="Millares 6 6 3 4 5" xfId="15412" xr:uid="{00000000-0005-0000-0000-00007B3E0000}"/>
    <cellStyle name="Millares 6 6 3 5" xfId="15413" xr:uid="{00000000-0005-0000-0000-00007C3E0000}"/>
    <cellStyle name="Millares 6 6 3 5 2" xfId="15414" xr:uid="{00000000-0005-0000-0000-00007D3E0000}"/>
    <cellStyle name="Millares 6 6 3 5 3" xfId="15415" xr:uid="{00000000-0005-0000-0000-00007E3E0000}"/>
    <cellStyle name="Millares 6 6 3 5 4" xfId="15416" xr:uid="{00000000-0005-0000-0000-00007F3E0000}"/>
    <cellStyle name="Millares 6 6 3 5 5" xfId="15417" xr:uid="{00000000-0005-0000-0000-0000803E0000}"/>
    <cellStyle name="Millares 6 6 3 6" xfId="15418" xr:uid="{00000000-0005-0000-0000-0000813E0000}"/>
    <cellStyle name="Millares 6 6 3 6 2" xfId="15419" xr:uid="{00000000-0005-0000-0000-0000823E0000}"/>
    <cellStyle name="Millares 6 6 3 6 3" xfId="15420" xr:uid="{00000000-0005-0000-0000-0000833E0000}"/>
    <cellStyle name="Millares 6 6 3 6 4" xfId="15421" xr:uid="{00000000-0005-0000-0000-0000843E0000}"/>
    <cellStyle name="Millares 6 6 3 6 5" xfId="15422" xr:uid="{00000000-0005-0000-0000-0000853E0000}"/>
    <cellStyle name="Millares 6 6 3 7" xfId="15423" xr:uid="{00000000-0005-0000-0000-0000863E0000}"/>
    <cellStyle name="Millares 6 6 3 7 2" xfId="15424" xr:uid="{00000000-0005-0000-0000-0000873E0000}"/>
    <cellStyle name="Millares 6 6 3 7 3" xfId="15425" xr:uid="{00000000-0005-0000-0000-0000883E0000}"/>
    <cellStyle name="Millares 6 6 3 7 4" xfId="15426" xr:uid="{00000000-0005-0000-0000-0000893E0000}"/>
    <cellStyle name="Millares 6 6 3 7 5" xfId="15427" xr:uid="{00000000-0005-0000-0000-00008A3E0000}"/>
    <cellStyle name="Millares 6 6 3 8" xfId="15428" xr:uid="{00000000-0005-0000-0000-00008B3E0000}"/>
    <cellStyle name="Millares 6 6 3 8 2" xfId="15429" xr:uid="{00000000-0005-0000-0000-00008C3E0000}"/>
    <cellStyle name="Millares 6 6 3 8 3" xfId="15430" xr:uid="{00000000-0005-0000-0000-00008D3E0000}"/>
    <cellStyle name="Millares 6 6 3 8 4" xfId="15431" xr:uid="{00000000-0005-0000-0000-00008E3E0000}"/>
    <cellStyle name="Millares 6 6 3 8 5" xfId="15432" xr:uid="{00000000-0005-0000-0000-00008F3E0000}"/>
    <cellStyle name="Millares 6 6 3 9" xfId="15433" xr:uid="{00000000-0005-0000-0000-0000903E0000}"/>
    <cellStyle name="Millares 6 6 3 9 2" xfId="15434" xr:uid="{00000000-0005-0000-0000-0000913E0000}"/>
    <cellStyle name="Millares 6 6 3 9 3" xfId="15435" xr:uid="{00000000-0005-0000-0000-0000923E0000}"/>
    <cellStyle name="Millares 6 6 3 9 4" xfId="15436" xr:uid="{00000000-0005-0000-0000-0000933E0000}"/>
    <cellStyle name="Millares 6 6 3 9 5" xfId="15437" xr:uid="{00000000-0005-0000-0000-0000943E0000}"/>
    <cellStyle name="Millares 6 7" xfId="15438" xr:uid="{00000000-0005-0000-0000-0000953E0000}"/>
    <cellStyle name="Millares 6 7 10" xfId="15439" xr:uid="{00000000-0005-0000-0000-0000963E0000}"/>
    <cellStyle name="Millares 6 7 10 2" xfId="15440" xr:uid="{00000000-0005-0000-0000-0000973E0000}"/>
    <cellStyle name="Millares 6 7 10 3" xfId="15441" xr:uid="{00000000-0005-0000-0000-0000983E0000}"/>
    <cellStyle name="Millares 6 7 10 4" xfId="15442" xr:uid="{00000000-0005-0000-0000-0000993E0000}"/>
    <cellStyle name="Millares 6 7 10 5" xfId="15443" xr:uid="{00000000-0005-0000-0000-00009A3E0000}"/>
    <cellStyle name="Millares 6 7 11" xfId="15444" xr:uid="{00000000-0005-0000-0000-00009B3E0000}"/>
    <cellStyle name="Millares 6 7 12" xfId="15445" xr:uid="{00000000-0005-0000-0000-00009C3E0000}"/>
    <cellStyle name="Millares 6 7 13" xfId="15446" xr:uid="{00000000-0005-0000-0000-00009D3E0000}"/>
    <cellStyle name="Millares 6 7 14" xfId="15447" xr:uid="{00000000-0005-0000-0000-00009E3E0000}"/>
    <cellStyle name="Millares 6 7 2" xfId="15448" xr:uid="{00000000-0005-0000-0000-00009F3E0000}"/>
    <cellStyle name="Millares 6 7 2 2" xfId="15449" xr:uid="{00000000-0005-0000-0000-0000A03E0000}"/>
    <cellStyle name="Millares 6 7 2 3" xfId="15450" xr:uid="{00000000-0005-0000-0000-0000A13E0000}"/>
    <cellStyle name="Millares 6 7 2 4" xfId="15451" xr:uid="{00000000-0005-0000-0000-0000A23E0000}"/>
    <cellStyle name="Millares 6 7 2 5" xfId="15452" xr:uid="{00000000-0005-0000-0000-0000A33E0000}"/>
    <cellStyle name="Millares 6 7 3" xfId="15453" xr:uid="{00000000-0005-0000-0000-0000A43E0000}"/>
    <cellStyle name="Millares 6 7 3 2" xfId="15454" xr:uid="{00000000-0005-0000-0000-0000A53E0000}"/>
    <cellStyle name="Millares 6 7 3 3" xfId="15455" xr:uid="{00000000-0005-0000-0000-0000A63E0000}"/>
    <cellStyle name="Millares 6 7 3 4" xfId="15456" xr:uid="{00000000-0005-0000-0000-0000A73E0000}"/>
    <cellStyle name="Millares 6 7 3 5" xfId="15457" xr:uid="{00000000-0005-0000-0000-0000A83E0000}"/>
    <cellStyle name="Millares 6 7 4" xfId="15458" xr:uid="{00000000-0005-0000-0000-0000A93E0000}"/>
    <cellStyle name="Millares 6 7 4 2" xfId="15459" xr:uid="{00000000-0005-0000-0000-0000AA3E0000}"/>
    <cellStyle name="Millares 6 7 4 3" xfId="15460" xr:uid="{00000000-0005-0000-0000-0000AB3E0000}"/>
    <cellStyle name="Millares 6 7 4 4" xfId="15461" xr:uid="{00000000-0005-0000-0000-0000AC3E0000}"/>
    <cellStyle name="Millares 6 7 4 5" xfId="15462" xr:uid="{00000000-0005-0000-0000-0000AD3E0000}"/>
    <cellStyle name="Millares 6 7 5" xfId="15463" xr:uid="{00000000-0005-0000-0000-0000AE3E0000}"/>
    <cellStyle name="Millares 6 7 5 2" xfId="15464" xr:uid="{00000000-0005-0000-0000-0000AF3E0000}"/>
    <cellStyle name="Millares 6 7 5 3" xfId="15465" xr:uid="{00000000-0005-0000-0000-0000B03E0000}"/>
    <cellStyle name="Millares 6 7 5 4" xfId="15466" xr:uid="{00000000-0005-0000-0000-0000B13E0000}"/>
    <cellStyle name="Millares 6 7 5 5" xfId="15467" xr:uid="{00000000-0005-0000-0000-0000B23E0000}"/>
    <cellStyle name="Millares 6 7 6" xfId="15468" xr:uid="{00000000-0005-0000-0000-0000B33E0000}"/>
    <cellStyle name="Millares 6 7 6 2" xfId="15469" xr:uid="{00000000-0005-0000-0000-0000B43E0000}"/>
    <cellStyle name="Millares 6 7 6 3" xfId="15470" xr:uid="{00000000-0005-0000-0000-0000B53E0000}"/>
    <cellStyle name="Millares 6 7 6 4" xfId="15471" xr:uid="{00000000-0005-0000-0000-0000B63E0000}"/>
    <cellStyle name="Millares 6 7 6 5" xfId="15472" xr:uid="{00000000-0005-0000-0000-0000B73E0000}"/>
    <cellStyle name="Millares 6 7 7" xfId="15473" xr:uid="{00000000-0005-0000-0000-0000B83E0000}"/>
    <cellStyle name="Millares 6 7 7 2" xfId="15474" xr:uid="{00000000-0005-0000-0000-0000B93E0000}"/>
    <cellStyle name="Millares 6 7 7 3" xfId="15475" xr:uid="{00000000-0005-0000-0000-0000BA3E0000}"/>
    <cellStyle name="Millares 6 7 7 4" xfId="15476" xr:uid="{00000000-0005-0000-0000-0000BB3E0000}"/>
    <cellStyle name="Millares 6 7 7 5" xfId="15477" xr:uid="{00000000-0005-0000-0000-0000BC3E0000}"/>
    <cellStyle name="Millares 6 7 8" xfId="15478" xr:uid="{00000000-0005-0000-0000-0000BD3E0000}"/>
    <cellStyle name="Millares 6 7 8 2" xfId="15479" xr:uid="{00000000-0005-0000-0000-0000BE3E0000}"/>
    <cellStyle name="Millares 6 7 8 3" xfId="15480" xr:uid="{00000000-0005-0000-0000-0000BF3E0000}"/>
    <cellStyle name="Millares 6 7 8 4" xfId="15481" xr:uid="{00000000-0005-0000-0000-0000C03E0000}"/>
    <cellStyle name="Millares 6 7 8 5" xfId="15482" xr:uid="{00000000-0005-0000-0000-0000C13E0000}"/>
    <cellStyle name="Millares 6 7 9" xfId="15483" xr:uid="{00000000-0005-0000-0000-0000C23E0000}"/>
    <cellStyle name="Millares 6 7 9 2" xfId="15484" xr:uid="{00000000-0005-0000-0000-0000C33E0000}"/>
    <cellStyle name="Millares 6 7 9 3" xfId="15485" xr:uid="{00000000-0005-0000-0000-0000C43E0000}"/>
    <cellStyle name="Millares 6 7 9 4" xfId="15486" xr:uid="{00000000-0005-0000-0000-0000C53E0000}"/>
    <cellStyle name="Millares 6 7 9 5" xfId="15487" xr:uid="{00000000-0005-0000-0000-0000C63E0000}"/>
    <cellStyle name="Millares 6 8" xfId="15488" xr:uid="{00000000-0005-0000-0000-0000C73E0000}"/>
    <cellStyle name="Millares 6 8 10" xfId="15489" xr:uid="{00000000-0005-0000-0000-0000C83E0000}"/>
    <cellStyle name="Millares 6 8 10 2" xfId="15490" xr:uid="{00000000-0005-0000-0000-0000C93E0000}"/>
    <cellStyle name="Millares 6 8 10 3" xfId="15491" xr:uid="{00000000-0005-0000-0000-0000CA3E0000}"/>
    <cellStyle name="Millares 6 8 10 4" xfId="15492" xr:uid="{00000000-0005-0000-0000-0000CB3E0000}"/>
    <cellStyle name="Millares 6 8 10 5" xfId="15493" xr:uid="{00000000-0005-0000-0000-0000CC3E0000}"/>
    <cellStyle name="Millares 6 8 11" xfId="15494" xr:uid="{00000000-0005-0000-0000-0000CD3E0000}"/>
    <cellStyle name="Millares 6 8 12" xfId="15495" xr:uid="{00000000-0005-0000-0000-0000CE3E0000}"/>
    <cellStyle name="Millares 6 8 13" xfId="15496" xr:uid="{00000000-0005-0000-0000-0000CF3E0000}"/>
    <cellStyle name="Millares 6 8 14" xfId="15497" xr:uid="{00000000-0005-0000-0000-0000D03E0000}"/>
    <cellStyle name="Millares 6 8 2" xfId="15498" xr:uid="{00000000-0005-0000-0000-0000D13E0000}"/>
    <cellStyle name="Millares 6 8 2 2" xfId="15499" xr:uid="{00000000-0005-0000-0000-0000D23E0000}"/>
    <cellStyle name="Millares 6 8 2 3" xfId="15500" xr:uid="{00000000-0005-0000-0000-0000D33E0000}"/>
    <cellStyle name="Millares 6 8 2 4" xfId="15501" xr:uid="{00000000-0005-0000-0000-0000D43E0000}"/>
    <cellStyle name="Millares 6 8 2 5" xfId="15502" xr:uid="{00000000-0005-0000-0000-0000D53E0000}"/>
    <cellStyle name="Millares 6 8 3" xfId="15503" xr:uid="{00000000-0005-0000-0000-0000D63E0000}"/>
    <cellStyle name="Millares 6 8 3 2" xfId="15504" xr:uid="{00000000-0005-0000-0000-0000D73E0000}"/>
    <cellStyle name="Millares 6 8 3 3" xfId="15505" xr:uid="{00000000-0005-0000-0000-0000D83E0000}"/>
    <cellStyle name="Millares 6 8 3 4" xfId="15506" xr:uid="{00000000-0005-0000-0000-0000D93E0000}"/>
    <cellStyle name="Millares 6 8 3 5" xfId="15507" xr:uid="{00000000-0005-0000-0000-0000DA3E0000}"/>
    <cellStyle name="Millares 6 8 4" xfId="15508" xr:uid="{00000000-0005-0000-0000-0000DB3E0000}"/>
    <cellStyle name="Millares 6 8 4 2" xfId="15509" xr:uid="{00000000-0005-0000-0000-0000DC3E0000}"/>
    <cellStyle name="Millares 6 8 4 3" xfId="15510" xr:uid="{00000000-0005-0000-0000-0000DD3E0000}"/>
    <cellStyle name="Millares 6 8 4 4" xfId="15511" xr:uid="{00000000-0005-0000-0000-0000DE3E0000}"/>
    <cellStyle name="Millares 6 8 4 5" xfId="15512" xr:uid="{00000000-0005-0000-0000-0000DF3E0000}"/>
    <cellStyle name="Millares 6 8 5" xfId="15513" xr:uid="{00000000-0005-0000-0000-0000E03E0000}"/>
    <cellStyle name="Millares 6 8 5 2" xfId="15514" xr:uid="{00000000-0005-0000-0000-0000E13E0000}"/>
    <cellStyle name="Millares 6 8 5 3" xfId="15515" xr:uid="{00000000-0005-0000-0000-0000E23E0000}"/>
    <cellStyle name="Millares 6 8 5 4" xfId="15516" xr:uid="{00000000-0005-0000-0000-0000E33E0000}"/>
    <cellStyle name="Millares 6 8 5 5" xfId="15517" xr:uid="{00000000-0005-0000-0000-0000E43E0000}"/>
    <cellStyle name="Millares 6 8 6" xfId="15518" xr:uid="{00000000-0005-0000-0000-0000E53E0000}"/>
    <cellStyle name="Millares 6 8 6 2" xfId="15519" xr:uid="{00000000-0005-0000-0000-0000E63E0000}"/>
    <cellStyle name="Millares 6 8 6 3" xfId="15520" xr:uid="{00000000-0005-0000-0000-0000E73E0000}"/>
    <cellStyle name="Millares 6 8 6 4" xfId="15521" xr:uid="{00000000-0005-0000-0000-0000E83E0000}"/>
    <cellStyle name="Millares 6 8 6 5" xfId="15522" xr:uid="{00000000-0005-0000-0000-0000E93E0000}"/>
    <cellStyle name="Millares 6 8 7" xfId="15523" xr:uid="{00000000-0005-0000-0000-0000EA3E0000}"/>
    <cellStyle name="Millares 6 8 7 2" xfId="15524" xr:uid="{00000000-0005-0000-0000-0000EB3E0000}"/>
    <cellStyle name="Millares 6 8 7 3" xfId="15525" xr:uid="{00000000-0005-0000-0000-0000EC3E0000}"/>
    <cellStyle name="Millares 6 8 7 4" xfId="15526" xr:uid="{00000000-0005-0000-0000-0000ED3E0000}"/>
    <cellStyle name="Millares 6 8 7 5" xfId="15527" xr:uid="{00000000-0005-0000-0000-0000EE3E0000}"/>
    <cellStyle name="Millares 6 8 8" xfId="15528" xr:uid="{00000000-0005-0000-0000-0000EF3E0000}"/>
    <cellStyle name="Millares 6 8 8 2" xfId="15529" xr:uid="{00000000-0005-0000-0000-0000F03E0000}"/>
    <cellStyle name="Millares 6 8 8 3" xfId="15530" xr:uid="{00000000-0005-0000-0000-0000F13E0000}"/>
    <cellStyle name="Millares 6 8 8 4" xfId="15531" xr:uid="{00000000-0005-0000-0000-0000F23E0000}"/>
    <cellStyle name="Millares 6 8 8 5" xfId="15532" xr:uid="{00000000-0005-0000-0000-0000F33E0000}"/>
    <cellStyle name="Millares 6 8 9" xfId="15533" xr:uid="{00000000-0005-0000-0000-0000F43E0000}"/>
    <cellStyle name="Millares 6 8 9 2" xfId="15534" xr:uid="{00000000-0005-0000-0000-0000F53E0000}"/>
    <cellStyle name="Millares 6 8 9 3" xfId="15535" xr:uid="{00000000-0005-0000-0000-0000F63E0000}"/>
    <cellStyle name="Millares 6 8 9 4" xfId="15536" xr:uid="{00000000-0005-0000-0000-0000F73E0000}"/>
    <cellStyle name="Millares 6 8 9 5" xfId="15537" xr:uid="{00000000-0005-0000-0000-0000F83E0000}"/>
    <cellStyle name="Millares 6 9" xfId="15538" xr:uid="{00000000-0005-0000-0000-0000F93E0000}"/>
    <cellStyle name="Millares 60" xfId="15539" xr:uid="{00000000-0005-0000-0000-0000FA3E0000}"/>
    <cellStyle name="Millares 61" xfId="15540" xr:uid="{00000000-0005-0000-0000-0000FB3E0000}"/>
    <cellStyle name="Millares 62" xfId="15541" xr:uid="{00000000-0005-0000-0000-0000FC3E0000}"/>
    <cellStyle name="Millares 63" xfId="15542" xr:uid="{00000000-0005-0000-0000-0000FD3E0000}"/>
    <cellStyle name="Millares 64" xfId="15543" xr:uid="{00000000-0005-0000-0000-0000FE3E0000}"/>
    <cellStyle name="Millares 65" xfId="45405" xr:uid="{00000000-0005-0000-0000-0000FF3E0000}"/>
    <cellStyle name="Millares 7" xfId="15544" xr:uid="{00000000-0005-0000-0000-0000003F0000}"/>
    <cellStyle name="Millares 7 2" xfId="15545" xr:uid="{00000000-0005-0000-0000-0000013F0000}"/>
    <cellStyle name="Millares 7 2 2" xfId="15546" xr:uid="{00000000-0005-0000-0000-0000023F0000}"/>
    <cellStyle name="Millares 7 2 2 2" xfId="15547" xr:uid="{00000000-0005-0000-0000-0000033F0000}"/>
    <cellStyle name="Millares 7 2 3" xfId="15548" xr:uid="{00000000-0005-0000-0000-0000043F0000}"/>
    <cellStyle name="Millares 7 3" xfId="15549" xr:uid="{00000000-0005-0000-0000-0000053F0000}"/>
    <cellStyle name="Millares 7 3 2" xfId="15550" xr:uid="{00000000-0005-0000-0000-0000063F0000}"/>
    <cellStyle name="Millares 7 4" xfId="15551" xr:uid="{00000000-0005-0000-0000-0000073F0000}"/>
    <cellStyle name="Millares 7 4 2" xfId="15552" xr:uid="{00000000-0005-0000-0000-0000083F0000}"/>
    <cellStyle name="Millares 7 5" xfId="15553" xr:uid="{00000000-0005-0000-0000-0000093F0000}"/>
    <cellStyle name="Millares 8" xfId="15554" xr:uid="{00000000-0005-0000-0000-00000A3F0000}"/>
    <cellStyle name="Millares 8 2" xfId="15555" xr:uid="{00000000-0005-0000-0000-00000B3F0000}"/>
    <cellStyle name="Millares 8 3" xfId="15556" xr:uid="{00000000-0005-0000-0000-00000C3F0000}"/>
    <cellStyle name="Millares 8 3 2" xfId="15557" xr:uid="{00000000-0005-0000-0000-00000D3F0000}"/>
    <cellStyle name="Millares 9" xfId="15558" xr:uid="{00000000-0005-0000-0000-00000E3F0000}"/>
    <cellStyle name="Millares 9 10" xfId="15559" xr:uid="{00000000-0005-0000-0000-00000F3F0000}"/>
    <cellStyle name="Millares 9 11" xfId="15560" xr:uid="{00000000-0005-0000-0000-0000103F0000}"/>
    <cellStyle name="Millares 9 12" xfId="15561" xr:uid="{00000000-0005-0000-0000-0000113F0000}"/>
    <cellStyle name="Millares 9 13" xfId="15562" xr:uid="{00000000-0005-0000-0000-0000123F0000}"/>
    <cellStyle name="Millares 9 14" xfId="15563" xr:uid="{00000000-0005-0000-0000-0000133F0000}"/>
    <cellStyle name="Millares 9 15" xfId="15564" xr:uid="{00000000-0005-0000-0000-0000143F0000}"/>
    <cellStyle name="Millares 9 16" xfId="15565" xr:uid="{00000000-0005-0000-0000-0000153F0000}"/>
    <cellStyle name="Millares 9 17" xfId="15566" xr:uid="{00000000-0005-0000-0000-0000163F0000}"/>
    <cellStyle name="Millares 9 2" xfId="15567" xr:uid="{00000000-0005-0000-0000-0000173F0000}"/>
    <cellStyle name="Millares 9 2 2" xfId="15568" xr:uid="{00000000-0005-0000-0000-0000183F0000}"/>
    <cellStyle name="Millares 9 2 2 10" xfId="15569" xr:uid="{00000000-0005-0000-0000-0000193F0000}"/>
    <cellStyle name="Millares 9 2 2 10 2" xfId="15570" xr:uid="{00000000-0005-0000-0000-00001A3F0000}"/>
    <cellStyle name="Millares 9 2 2 10 3" xfId="15571" xr:uid="{00000000-0005-0000-0000-00001B3F0000}"/>
    <cellStyle name="Millares 9 2 2 10 4" xfId="15572" xr:uid="{00000000-0005-0000-0000-00001C3F0000}"/>
    <cellStyle name="Millares 9 2 2 10 5" xfId="15573" xr:uid="{00000000-0005-0000-0000-00001D3F0000}"/>
    <cellStyle name="Millares 9 2 2 11" xfId="15574" xr:uid="{00000000-0005-0000-0000-00001E3F0000}"/>
    <cellStyle name="Millares 9 2 2 12" xfId="15575" xr:uid="{00000000-0005-0000-0000-00001F3F0000}"/>
    <cellStyle name="Millares 9 2 2 13" xfId="15576" xr:uid="{00000000-0005-0000-0000-0000203F0000}"/>
    <cellStyle name="Millares 9 2 2 14" xfId="15577" xr:uid="{00000000-0005-0000-0000-0000213F0000}"/>
    <cellStyle name="Millares 9 2 2 2" xfId="15578" xr:uid="{00000000-0005-0000-0000-0000223F0000}"/>
    <cellStyle name="Millares 9 2 2 2 2" xfId="15579" xr:uid="{00000000-0005-0000-0000-0000233F0000}"/>
    <cellStyle name="Millares 9 2 2 2 2 2" xfId="15580" xr:uid="{00000000-0005-0000-0000-0000243F0000}"/>
    <cellStyle name="Millares 9 2 2 2 2 2 2" xfId="15581" xr:uid="{00000000-0005-0000-0000-0000253F0000}"/>
    <cellStyle name="Millares 9 2 2 2 2 3" xfId="15582" xr:uid="{00000000-0005-0000-0000-0000263F0000}"/>
    <cellStyle name="Millares 9 2 2 2 3" xfId="15583" xr:uid="{00000000-0005-0000-0000-0000273F0000}"/>
    <cellStyle name="Millares 9 2 2 2 3 2" xfId="15584" xr:uid="{00000000-0005-0000-0000-0000283F0000}"/>
    <cellStyle name="Millares 9 2 2 2 4" xfId="15585" xr:uid="{00000000-0005-0000-0000-0000293F0000}"/>
    <cellStyle name="Millares 9 2 2 2 5" xfId="15586" xr:uid="{00000000-0005-0000-0000-00002A3F0000}"/>
    <cellStyle name="Millares 9 2 2 3" xfId="15587" xr:uid="{00000000-0005-0000-0000-00002B3F0000}"/>
    <cellStyle name="Millares 9 2 2 3 2" xfId="15588" xr:uid="{00000000-0005-0000-0000-00002C3F0000}"/>
    <cellStyle name="Millares 9 2 2 3 2 2" xfId="15589" xr:uid="{00000000-0005-0000-0000-00002D3F0000}"/>
    <cellStyle name="Millares 9 2 2 3 3" xfId="15590" xr:uid="{00000000-0005-0000-0000-00002E3F0000}"/>
    <cellStyle name="Millares 9 2 2 3 4" xfId="15591" xr:uid="{00000000-0005-0000-0000-00002F3F0000}"/>
    <cellStyle name="Millares 9 2 2 3 5" xfId="15592" xr:uid="{00000000-0005-0000-0000-0000303F0000}"/>
    <cellStyle name="Millares 9 2 2 4" xfId="15593" xr:uid="{00000000-0005-0000-0000-0000313F0000}"/>
    <cellStyle name="Millares 9 2 2 4 2" xfId="15594" xr:uid="{00000000-0005-0000-0000-0000323F0000}"/>
    <cellStyle name="Millares 9 2 2 4 3" xfId="15595" xr:uid="{00000000-0005-0000-0000-0000333F0000}"/>
    <cellStyle name="Millares 9 2 2 4 4" xfId="15596" xr:uid="{00000000-0005-0000-0000-0000343F0000}"/>
    <cellStyle name="Millares 9 2 2 4 5" xfId="15597" xr:uid="{00000000-0005-0000-0000-0000353F0000}"/>
    <cellStyle name="Millares 9 2 2 5" xfId="15598" xr:uid="{00000000-0005-0000-0000-0000363F0000}"/>
    <cellStyle name="Millares 9 2 2 5 2" xfId="15599" xr:uid="{00000000-0005-0000-0000-0000373F0000}"/>
    <cellStyle name="Millares 9 2 2 5 3" xfId="15600" xr:uid="{00000000-0005-0000-0000-0000383F0000}"/>
    <cellStyle name="Millares 9 2 2 5 4" xfId="15601" xr:uid="{00000000-0005-0000-0000-0000393F0000}"/>
    <cellStyle name="Millares 9 2 2 5 5" xfId="15602" xr:uid="{00000000-0005-0000-0000-00003A3F0000}"/>
    <cellStyle name="Millares 9 2 2 6" xfId="15603" xr:uid="{00000000-0005-0000-0000-00003B3F0000}"/>
    <cellStyle name="Millares 9 2 2 6 2" xfId="15604" xr:uid="{00000000-0005-0000-0000-00003C3F0000}"/>
    <cellStyle name="Millares 9 2 2 6 3" xfId="15605" xr:uid="{00000000-0005-0000-0000-00003D3F0000}"/>
    <cellStyle name="Millares 9 2 2 6 4" xfId="15606" xr:uid="{00000000-0005-0000-0000-00003E3F0000}"/>
    <cellStyle name="Millares 9 2 2 6 5" xfId="15607" xr:uid="{00000000-0005-0000-0000-00003F3F0000}"/>
    <cellStyle name="Millares 9 2 2 7" xfId="15608" xr:uid="{00000000-0005-0000-0000-0000403F0000}"/>
    <cellStyle name="Millares 9 2 2 7 2" xfId="15609" xr:uid="{00000000-0005-0000-0000-0000413F0000}"/>
    <cellStyle name="Millares 9 2 2 7 3" xfId="15610" xr:uid="{00000000-0005-0000-0000-0000423F0000}"/>
    <cellStyle name="Millares 9 2 2 7 4" xfId="15611" xr:uid="{00000000-0005-0000-0000-0000433F0000}"/>
    <cellStyle name="Millares 9 2 2 7 5" xfId="15612" xr:uid="{00000000-0005-0000-0000-0000443F0000}"/>
    <cellStyle name="Millares 9 2 2 8" xfId="15613" xr:uid="{00000000-0005-0000-0000-0000453F0000}"/>
    <cellStyle name="Millares 9 2 2 8 2" xfId="15614" xr:uid="{00000000-0005-0000-0000-0000463F0000}"/>
    <cellStyle name="Millares 9 2 2 8 3" xfId="15615" xr:uid="{00000000-0005-0000-0000-0000473F0000}"/>
    <cellStyle name="Millares 9 2 2 8 4" xfId="15616" xr:uid="{00000000-0005-0000-0000-0000483F0000}"/>
    <cellStyle name="Millares 9 2 2 8 5" xfId="15617" xr:uid="{00000000-0005-0000-0000-0000493F0000}"/>
    <cellStyle name="Millares 9 2 2 9" xfId="15618" xr:uid="{00000000-0005-0000-0000-00004A3F0000}"/>
    <cellStyle name="Millares 9 2 2 9 2" xfId="15619" xr:uid="{00000000-0005-0000-0000-00004B3F0000}"/>
    <cellStyle name="Millares 9 2 2 9 3" xfId="15620" xr:uid="{00000000-0005-0000-0000-00004C3F0000}"/>
    <cellStyle name="Millares 9 2 2 9 4" xfId="15621" xr:uid="{00000000-0005-0000-0000-00004D3F0000}"/>
    <cellStyle name="Millares 9 2 2 9 5" xfId="15622" xr:uid="{00000000-0005-0000-0000-00004E3F0000}"/>
    <cellStyle name="Millares 9 2 3" xfId="15623" xr:uid="{00000000-0005-0000-0000-00004F3F0000}"/>
    <cellStyle name="Millares 9 2 3 10" xfId="15624" xr:uid="{00000000-0005-0000-0000-0000503F0000}"/>
    <cellStyle name="Millares 9 2 3 10 2" xfId="15625" xr:uid="{00000000-0005-0000-0000-0000513F0000}"/>
    <cellStyle name="Millares 9 2 3 10 3" xfId="15626" xr:uid="{00000000-0005-0000-0000-0000523F0000}"/>
    <cellStyle name="Millares 9 2 3 10 4" xfId="15627" xr:uid="{00000000-0005-0000-0000-0000533F0000}"/>
    <cellStyle name="Millares 9 2 3 10 5" xfId="15628" xr:uid="{00000000-0005-0000-0000-0000543F0000}"/>
    <cellStyle name="Millares 9 2 3 11" xfId="15629" xr:uid="{00000000-0005-0000-0000-0000553F0000}"/>
    <cellStyle name="Millares 9 2 3 12" xfId="15630" xr:uid="{00000000-0005-0000-0000-0000563F0000}"/>
    <cellStyle name="Millares 9 2 3 13" xfId="15631" xr:uid="{00000000-0005-0000-0000-0000573F0000}"/>
    <cellStyle name="Millares 9 2 3 14" xfId="15632" xr:uid="{00000000-0005-0000-0000-0000583F0000}"/>
    <cellStyle name="Millares 9 2 3 2" xfId="15633" xr:uid="{00000000-0005-0000-0000-0000593F0000}"/>
    <cellStyle name="Millares 9 2 3 2 2" xfId="15634" xr:uid="{00000000-0005-0000-0000-00005A3F0000}"/>
    <cellStyle name="Millares 9 2 3 2 2 2" xfId="15635" xr:uid="{00000000-0005-0000-0000-00005B3F0000}"/>
    <cellStyle name="Millares 9 2 3 2 3" xfId="15636" xr:uid="{00000000-0005-0000-0000-00005C3F0000}"/>
    <cellStyle name="Millares 9 2 3 2 4" xfId="15637" xr:uid="{00000000-0005-0000-0000-00005D3F0000}"/>
    <cellStyle name="Millares 9 2 3 2 5" xfId="15638" xr:uid="{00000000-0005-0000-0000-00005E3F0000}"/>
    <cellStyle name="Millares 9 2 3 3" xfId="15639" xr:uid="{00000000-0005-0000-0000-00005F3F0000}"/>
    <cellStyle name="Millares 9 2 3 3 2" xfId="15640" xr:uid="{00000000-0005-0000-0000-0000603F0000}"/>
    <cellStyle name="Millares 9 2 3 3 3" xfId="15641" xr:uid="{00000000-0005-0000-0000-0000613F0000}"/>
    <cellStyle name="Millares 9 2 3 3 4" xfId="15642" xr:uid="{00000000-0005-0000-0000-0000623F0000}"/>
    <cellStyle name="Millares 9 2 3 3 5" xfId="15643" xr:uid="{00000000-0005-0000-0000-0000633F0000}"/>
    <cellStyle name="Millares 9 2 3 4" xfId="15644" xr:uid="{00000000-0005-0000-0000-0000643F0000}"/>
    <cellStyle name="Millares 9 2 3 4 2" xfId="15645" xr:uid="{00000000-0005-0000-0000-0000653F0000}"/>
    <cellStyle name="Millares 9 2 3 4 3" xfId="15646" xr:uid="{00000000-0005-0000-0000-0000663F0000}"/>
    <cellStyle name="Millares 9 2 3 4 4" xfId="15647" xr:uid="{00000000-0005-0000-0000-0000673F0000}"/>
    <cellStyle name="Millares 9 2 3 4 5" xfId="15648" xr:uid="{00000000-0005-0000-0000-0000683F0000}"/>
    <cellStyle name="Millares 9 2 3 5" xfId="15649" xr:uid="{00000000-0005-0000-0000-0000693F0000}"/>
    <cellStyle name="Millares 9 2 3 5 2" xfId="15650" xr:uid="{00000000-0005-0000-0000-00006A3F0000}"/>
    <cellStyle name="Millares 9 2 3 5 3" xfId="15651" xr:uid="{00000000-0005-0000-0000-00006B3F0000}"/>
    <cellStyle name="Millares 9 2 3 5 4" xfId="15652" xr:uid="{00000000-0005-0000-0000-00006C3F0000}"/>
    <cellStyle name="Millares 9 2 3 5 5" xfId="15653" xr:uid="{00000000-0005-0000-0000-00006D3F0000}"/>
    <cellStyle name="Millares 9 2 3 6" xfId="15654" xr:uid="{00000000-0005-0000-0000-00006E3F0000}"/>
    <cellStyle name="Millares 9 2 3 6 2" xfId="15655" xr:uid="{00000000-0005-0000-0000-00006F3F0000}"/>
    <cellStyle name="Millares 9 2 3 6 3" xfId="15656" xr:uid="{00000000-0005-0000-0000-0000703F0000}"/>
    <cellStyle name="Millares 9 2 3 6 4" xfId="15657" xr:uid="{00000000-0005-0000-0000-0000713F0000}"/>
    <cellStyle name="Millares 9 2 3 6 5" xfId="15658" xr:uid="{00000000-0005-0000-0000-0000723F0000}"/>
    <cellStyle name="Millares 9 2 3 7" xfId="15659" xr:uid="{00000000-0005-0000-0000-0000733F0000}"/>
    <cellStyle name="Millares 9 2 3 7 2" xfId="15660" xr:uid="{00000000-0005-0000-0000-0000743F0000}"/>
    <cellStyle name="Millares 9 2 3 7 3" xfId="15661" xr:uid="{00000000-0005-0000-0000-0000753F0000}"/>
    <cellStyle name="Millares 9 2 3 7 4" xfId="15662" xr:uid="{00000000-0005-0000-0000-0000763F0000}"/>
    <cellStyle name="Millares 9 2 3 7 5" xfId="15663" xr:uid="{00000000-0005-0000-0000-0000773F0000}"/>
    <cellStyle name="Millares 9 2 3 8" xfId="15664" xr:uid="{00000000-0005-0000-0000-0000783F0000}"/>
    <cellStyle name="Millares 9 2 3 8 2" xfId="15665" xr:uid="{00000000-0005-0000-0000-0000793F0000}"/>
    <cellStyle name="Millares 9 2 3 8 3" xfId="15666" xr:uid="{00000000-0005-0000-0000-00007A3F0000}"/>
    <cellStyle name="Millares 9 2 3 8 4" xfId="15667" xr:uid="{00000000-0005-0000-0000-00007B3F0000}"/>
    <cellStyle name="Millares 9 2 3 8 5" xfId="15668" xr:uid="{00000000-0005-0000-0000-00007C3F0000}"/>
    <cellStyle name="Millares 9 2 3 9" xfId="15669" xr:uid="{00000000-0005-0000-0000-00007D3F0000}"/>
    <cellStyle name="Millares 9 2 3 9 2" xfId="15670" xr:uid="{00000000-0005-0000-0000-00007E3F0000}"/>
    <cellStyle name="Millares 9 2 3 9 3" xfId="15671" xr:uid="{00000000-0005-0000-0000-00007F3F0000}"/>
    <cellStyle name="Millares 9 2 3 9 4" xfId="15672" xr:uid="{00000000-0005-0000-0000-0000803F0000}"/>
    <cellStyle name="Millares 9 2 3 9 5" xfId="15673" xr:uid="{00000000-0005-0000-0000-0000813F0000}"/>
    <cellStyle name="Millares 9 2 4" xfId="15674" xr:uid="{00000000-0005-0000-0000-0000823F0000}"/>
    <cellStyle name="Millares 9 2 4 2" xfId="15675" xr:uid="{00000000-0005-0000-0000-0000833F0000}"/>
    <cellStyle name="Millares 9 2 4 2 2" xfId="15676" xr:uid="{00000000-0005-0000-0000-0000843F0000}"/>
    <cellStyle name="Millares 9 2 4 3" xfId="15677" xr:uid="{00000000-0005-0000-0000-0000853F0000}"/>
    <cellStyle name="Millares 9 2 5" xfId="15678" xr:uid="{00000000-0005-0000-0000-0000863F0000}"/>
    <cellStyle name="Millares 9 2 5 2" xfId="15679" xr:uid="{00000000-0005-0000-0000-0000873F0000}"/>
    <cellStyle name="Millares 9 2 6" xfId="15680" xr:uid="{00000000-0005-0000-0000-0000883F0000}"/>
    <cellStyle name="Millares 9 3" xfId="15681" xr:uid="{00000000-0005-0000-0000-0000893F0000}"/>
    <cellStyle name="Millares 9 3 10" xfId="15682" xr:uid="{00000000-0005-0000-0000-00008A3F0000}"/>
    <cellStyle name="Millares 9 3 10 2" xfId="15683" xr:uid="{00000000-0005-0000-0000-00008B3F0000}"/>
    <cellStyle name="Millares 9 3 10 3" xfId="15684" xr:uid="{00000000-0005-0000-0000-00008C3F0000}"/>
    <cellStyle name="Millares 9 3 10 4" xfId="15685" xr:uid="{00000000-0005-0000-0000-00008D3F0000}"/>
    <cellStyle name="Millares 9 3 10 5" xfId="15686" xr:uid="{00000000-0005-0000-0000-00008E3F0000}"/>
    <cellStyle name="Millares 9 3 11" xfId="15687" xr:uid="{00000000-0005-0000-0000-00008F3F0000}"/>
    <cellStyle name="Millares 9 3 12" xfId="15688" xr:uid="{00000000-0005-0000-0000-0000903F0000}"/>
    <cellStyle name="Millares 9 3 13" xfId="15689" xr:uid="{00000000-0005-0000-0000-0000913F0000}"/>
    <cellStyle name="Millares 9 3 14" xfId="15690" xr:uid="{00000000-0005-0000-0000-0000923F0000}"/>
    <cellStyle name="Millares 9 3 2" xfId="15691" xr:uid="{00000000-0005-0000-0000-0000933F0000}"/>
    <cellStyle name="Millares 9 3 2 2" xfId="15692" xr:uid="{00000000-0005-0000-0000-0000943F0000}"/>
    <cellStyle name="Millares 9 3 2 2 2" xfId="15693" xr:uid="{00000000-0005-0000-0000-0000953F0000}"/>
    <cellStyle name="Millares 9 3 2 2 2 2" xfId="15694" xr:uid="{00000000-0005-0000-0000-0000963F0000}"/>
    <cellStyle name="Millares 9 3 2 2 3" xfId="15695" xr:uid="{00000000-0005-0000-0000-0000973F0000}"/>
    <cellStyle name="Millares 9 3 2 3" xfId="15696" xr:uid="{00000000-0005-0000-0000-0000983F0000}"/>
    <cellStyle name="Millares 9 3 2 3 2" xfId="15697" xr:uid="{00000000-0005-0000-0000-0000993F0000}"/>
    <cellStyle name="Millares 9 3 2 4" xfId="15698" xr:uid="{00000000-0005-0000-0000-00009A3F0000}"/>
    <cellStyle name="Millares 9 3 2 5" xfId="15699" xr:uid="{00000000-0005-0000-0000-00009B3F0000}"/>
    <cellStyle name="Millares 9 3 3" xfId="15700" xr:uid="{00000000-0005-0000-0000-00009C3F0000}"/>
    <cellStyle name="Millares 9 3 3 2" xfId="15701" xr:uid="{00000000-0005-0000-0000-00009D3F0000}"/>
    <cellStyle name="Millares 9 3 3 2 2" xfId="15702" xr:uid="{00000000-0005-0000-0000-00009E3F0000}"/>
    <cellStyle name="Millares 9 3 3 3" xfId="15703" xr:uid="{00000000-0005-0000-0000-00009F3F0000}"/>
    <cellStyle name="Millares 9 3 3 4" xfId="15704" xr:uid="{00000000-0005-0000-0000-0000A03F0000}"/>
    <cellStyle name="Millares 9 3 3 5" xfId="15705" xr:uid="{00000000-0005-0000-0000-0000A13F0000}"/>
    <cellStyle name="Millares 9 3 4" xfId="15706" xr:uid="{00000000-0005-0000-0000-0000A23F0000}"/>
    <cellStyle name="Millares 9 3 4 2" xfId="15707" xr:uid="{00000000-0005-0000-0000-0000A33F0000}"/>
    <cellStyle name="Millares 9 3 4 3" xfId="15708" xr:uid="{00000000-0005-0000-0000-0000A43F0000}"/>
    <cellStyle name="Millares 9 3 4 4" xfId="15709" xr:uid="{00000000-0005-0000-0000-0000A53F0000}"/>
    <cellStyle name="Millares 9 3 4 5" xfId="15710" xr:uid="{00000000-0005-0000-0000-0000A63F0000}"/>
    <cellStyle name="Millares 9 3 5" xfId="15711" xr:uid="{00000000-0005-0000-0000-0000A73F0000}"/>
    <cellStyle name="Millares 9 3 5 2" xfId="15712" xr:uid="{00000000-0005-0000-0000-0000A83F0000}"/>
    <cellStyle name="Millares 9 3 5 3" xfId="15713" xr:uid="{00000000-0005-0000-0000-0000A93F0000}"/>
    <cellStyle name="Millares 9 3 5 4" xfId="15714" xr:uid="{00000000-0005-0000-0000-0000AA3F0000}"/>
    <cellStyle name="Millares 9 3 5 5" xfId="15715" xr:uid="{00000000-0005-0000-0000-0000AB3F0000}"/>
    <cellStyle name="Millares 9 3 6" xfId="15716" xr:uid="{00000000-0005-0000-0000-0000AC3F0000}"/>
    <cellStyle name="Millares 9 3 6 2" xfId="15717" xr:uid="{00000000-0005-0000-0000-0000AD3F0000}"/>
    <cellStyle name="Millares 9 3 6 3" xfId="15718" xr:uid="{00000000-0005-0000-0000-0000AE3F0000}"/>
    <cellStyle name="Millares 9 3 6 4" xfId="15719" xr:uid="{00000000-0005-0000-0000-0000AF3F0000}"/>
    <cellStyle name="Millares 9 3 6 5" xfId="15720" xr:uid="{00000000-0005-0000-0000-0000B03F0000}"/>
    <cellStyle name="Millares 9 3 7" xfId="15721" xr:uid="{00000000-0005-0000-0000-0000B13F0000}"/>
    <cellStyle name="Millares 9 3 7 2" xfId="15722" xr:uid="{00000000-0005-0000-0000-0000B23F0000}"/>
    <cellStyle name="Millares 9 3 7 3" xfId="15723" xr:uid="{00000000-0005-0000-0000-0000B33F0000}"/>
    <cellStyle name="Millares 9 3 7 4" xfId="15724" xr:uid="{00000000-0005-0000-0000-0000B43F0000}"/>
    <cellStyle name="Millares 9 3 7 5" xfId="15725" xr:uid="{00000000-0005-0000-0000-0000B53F0000}"/>
    <cellStyle name="Millares 9 3 8" xfId="15726" xr:uid="{00000000-0005-0000-0000-0000B63F0000}"/>
    <cellStyle name="Millares 9 3 8 2" xfId="15727" xr:uid="{00000000-0005-0000-0000-0000B73F0000}"/>
    <cellStyle name="Millares 9 3 8 3" xfId="15728" xr:uid="{00000000-0005-0000-0000-0000B83F0000}"/>
    <cellStyle name="Millares 9 3 8 4" xfId="15729" xr:uid="{00000000-0005-0000-0000-0000B93F0000}"/>
    <cellStyle name="Millares 9 3 8 5" xfId="15730" xr:uid="{00000000-0005-0000-0000-0000BA3F0000}"/>
    <cellStyle name="Millares 9 3 9" xfId="15731" xr:uid="{00000000-0005-0000-0000-0000BB3F0000}"/>
    <cellStyle name="Millares 9 3 9 2" xfId="15732" xr:uid="{00000000-0005-0000-0000-0000BC3F0000}"/>
    <cellStyle name="Millares 9 3 9 3" xfId="15733" xr:uid="{00000000-0005-0000-0000-0000BD3F0000}"/>
    <cellStyle name="Millares 9 3 9 4" xfId="15734" xr:uid="{00000000-0005-0000-0000-0000BE3F0000}"/>
    <cellStyle name="Millares 9 3 9 5" xfId="15735" xr:uid="{00000000-0005-0000-0000-0000BF3F0000}"/>
    <cellStyle name="Millares 9 4" xfId="15736" xr:uid="{00000000-0005-0000-0000-0000C03F0000}"/>
    <cellStyle name="Millares 9 4 10" xfId="15737" xr:uid="{00000000-0005-0000-0000-0000C13F0000}"/>
    <cellStyle name="Millares 9 4 10 2" xfId="15738" xr:uid="{00000000-0005-0000-0000-0000C23F0000}"/>
    <cellStyle name="Millares 9 4 10 3" xfId="15739" xr:uid="{00000000-0005-0000-0000-0000C33F0000}"/>
    <cellStyle name="Millares 9 4 10 4" xfId="15740" xr:uid="{00000000-0005-0000-0000-0000C43F0000}"/>
    <cellStyle name="Millares 9 4 10 5" xfId="15741" xr:uid="{00000000-0005-0000-0000-0000C53F0000}"/>
    <cellStyle name="Millares 9 4 11" xfId="15742" xr:uid="{00000000-0005-0000-0000-0000C63F0000}"/>
    <cellStyle name="Millares 9 4 12" xfId="15743" xr:uid="{00000000-0005-0000-0000-0000C73F0000}"/>
    <cellStyle name="Millares 9 4 13" xfId="15744" xr:uid="{00000000-0005-0000-0000-0000C83F0000}"/>
    <cellStyle name="Millares 9 4 14" xfId="15745" xr:uid="{00000000-0005-0000-0000-0000C93F0000}"/>
    <cellStyle name="Millares 9 4 2" xfId="15746" xr:uid="{00000000-0005-0000-0000-0000CA3F0000}"/>
    <cellStyle name="Millares 9 4 2 2" xfId="15747" xr:uid="{00000000-0005-0000-0000-0000CB3F0000}"/>
    <cellStyle name="Millares 9 4 2 2 2" xfId="15748" xr:uid="{00000000-0005-0000-0000-0000CC3F0000}"/>
    <cellStyle name="Millares 9 4 2 2 2 2" xfId="15749" xr:uid="{00000000-0005-0000-0000-0000CD3F0000}"/>
    <cellStyle name="Millares 9 4 2 2 2 2 2" xfId="15750" xr:uid="{00000000-0005-0000-0000-0000CE3F0000}"/>
    <cellStyle name="Millares 9 4 2 2 2 2 2 2" xfId="15751" xr:uid="{00000000-0005-0000-0000-0000CF3F0000}"/>
    <cellStyle name="Millares 9 4 2 2 2 2 3" xfId="15752" xr:uid="{00000000-0005-0000-0000-0000D03F0000}"/>
    <cellStyle name="Millares 9 4 2 2 2 3" xfId="15753" xr:uid="{00000000-0005-0000-0000-0000D13F0000}"/>
    <cellStyle name="Millares 9 4 2 2 2 3 2" xfId="15754" xr:uid="{00000000-0005-0000-0000-0000D23F0000}"/>
    <cellStyle name="Millares 9 4 2 2 2 4" xfId="15755" xr:uid="{00000000-0005-0000-0000-0000D33F0000}"/>
    <cellStyle name="Millares 9 4 2 2 3" xfId="15756" xr:uid="{00000000-0005-0000-0000-0000D43F0000}"/>
    <cellStyle name="Millares 9 4 2 2 3 2" xfId="15757" xr:uid="{00000000-0005-0000-0000-0000D53F0000}"/>
    <cellStyle name="Millares 9 4 2 2 3 2 2" xfId="15758" xr:uid="{00000000-0005-0000-0000-0000D63F0000}"/>
    <cellStyle name="Millares 9 4 2 2 3 3" xfId="15759" xr:uid="{00000000-0005-0000-0000-0000D73F0000}"/>
    <cellStyle name="Millares 9 4 2 2 4" xfId="15760" xr:uid="{00000000-0005-0000-0000-0000D83F0000}"/>
    <cellStyle name="Millares 9 4 2 2 4 2" xfId="15761" xr:uid="{00000000-0005-0000-0000-0000D93F0000}"/>
    <cellStyle name="Millares 9 4 2 2 5" xfId="15762" xr:uid="{00000000-0005-0000-0000-0000DA3F0000}"/>
    <cellStyle name="Millares 9 4 2 3" xfId="15763" xr:uid="{00000000-0005-0000-0000-0000DB3F0000}"/>
    <cellStyle name="Millares 9 4 2 3 2" xfId="15764" xr:uid="{00000000-0005-0000-0000-0000DC3F0000}"/>
    <cellStyle name="Millares 9 4 2 3 2 2" xfId="15765" xr:uid="{00000000-0005-0000-0000-0000DD3F0000}"/>
    <cellStyle name="Millares 9 4 2 3 3" xfId="15766" xr:uid="{00000000-0005-0000-0000-0000DE3F0000}"/>
    <cellStyle name="Millares 9 4 2 4" xfId="15767" xr:uid="{00000000-0005-0000-0000-0000DF3F0000}"/>
    <cellStyle name="Millares 9 4 2 4 2" xfId="15768" xr:uid="{00000000-0005-0000-0000-0000E03F0000}"/>
    <cellStyle name="Millares 9 4 2 5" xfId="15769" xr:uid="{00000000-0005-0000-0000-0000E13F0000}"/>
    <cellStyle name="Millares 9 4 3" xfId="15770" xr:uid="{00000000-0005-0000-0000-0000E23F0000}"/>
    <cellStyle name="Millares 9 4 3 2" xfId="15771" xr:uid="{00000000-0005-0000-0000-0000E33F0000}"/>
    <cellStyle name="Millares 9 4 3 2 2" xfId="15772" xr:uid="{00000000-0005-0000-0000-0000E43F0000}"/>
    <cellStyle name="Millares 9 4 3 3" xfId="15773" xr:uid="{00000000-0005-0000-0000-0000E53F0000}"/>
    <cellStyle name="Millares 9 4 3 4" xfId="15774" xr:uid="{00000000-0005-0000-0000-0000E63F0000}"/>
    <cellStyle name="Millares 9 4 3 5" xfId="15775" xr:uid="{00000000-0005-0000-0000-0000E73F0000}"/>
    <cellStyle name="Millares 9 4 4" xfId="15776" xr:uid="{00000000-0005-0000-0000-0000E83F0000}"/>
    <cellStyle name="Millares 9 4 4 2" xfId="15777" xr:uid="{00000000-0005-0000-0000-0000E93F0000}"/>
    <cellStyle name="Millares 9 4 4 3" xfId="15778" xr:uid="{00000000-0005-0000-0000-0000EA3F0000}"/>
    <cellStyle name="Millares 9 4 4 4" xfId="15779" xr:uid="{00000000-0005-0000-0000-0000EB3F0000}"/>
    <cellStyle name="Millares 9 4 4 5" xfId="15780" xr:uid="{00000000-0005-0000-0000-0000EC3F0000}"/>
    <cellStyle name="Millares 9 4 5" xfId="15781" xr:uid="{00000000-0005-0000-0000-0000ED3F0000}"/>
    <cellStyle name="Millares 9 4 5 2" xfId="15782" xr:uid="{00000000-0005-0000-0000-0000EE3F0000}"/>
    <cellStyle name="Millares 9 4 5 3" xfId="15783" xr:uid="{00000000-0005-0000-0000-0000EF3F0000}"/>
    <cellStyle name="Millares 9 4 5 4" xfId="15784" xr:uid="{00000000-0005-0000-0000-0000F03F0000}"/>
    <cellStyle name="Millares 9 4 5 5" xfId="15785" xr:uid="{00000000-0005-0000-0000-0000F13F0000}"/>
    <cellStyle name="Millares 9 4 6" xfId="15786" xr:uid="{00000000-0005-0000-0000-0000F23F0000}"/>
    <cellStyle name="Millares 9 4 6 2" xfId="15787" xr:uid="{00000000-0005-0000-0000-0000F33F0000}"/>
    <cellStyle name="Millares 9 4 6 3" xfId="15788" xr:uid="{00000000-0005-0000-0000-0000F43F0000}"/>
    <cellStyle name="Millares 9 4 6 4" xfId="15789" xr:uid="{00000000-0005-0000-0000-0000F53F0000}"/>
    <cellStyle name="Millares 9 4 6 5" xfId="15790" xr:uid="{00000000-0005-0000-0000-0000F63F0000}"/>
    <cellStyle name="Millares 9 4 7" xfId="15791" xr:uid="{00000000-0005-0000-0000-0000F73F0000}"/>
    <cellStyle name="Millares 9 4 7 2" xfId="15792" xr:uid="{00000000-0005-0000-0000-0000F83F0000}"/>
    <cellStyle name="Millares 9 4 7 3" xfId="15793" xr:uid="{00000000-0005-0000-0000-0000F93F0000}"/>
    <cellStyle name="Millares 9 4 7 4" xfId="15794" xr:uid="{00000000-0005-0000-0000-0000FA3F0000}"/>
    <cellStyle name="Millares 9 4 7 5" xfId="15795" xr:uid="{00000000-0005-0000-0000-0000FB3F0000}"/>
    <cellStyle name="Millares 9 4 8" xfId="15796" xr:uid="{00000000-0005-0000-0000-0000FC3F0000}"/>
    <cellStyle name="Millares 9 4 8 2" xfId="15797" xr:uid="{00000000-0005-0000-0000-0000FD3F0000}"/>
    <cellStyle name="Millares 9 4 8 3" xfId="15798" xr:uid="{00000000-0005-0000-0000-0000FE3F0000}"/>
    <cellStyle name="Millares 9 4 8 4" xfId="15799" xr:uid="{00000000-0005-0000-0000-0000FF3F0000}"/>
    <cellStyle name="Millares 9 4 8 5" xfId="15800" xr:uid="{00000000-0005-0000-0000-000000400000}"/>
    <cellStyle name="Millares 9 4 9" xfId="15801" xr:uid="{00000000-0005-0000-0000-000001400000}"/>
    <cellStyle name="Millares 9 4 9 2" xfId="15802" xr:uid="{00000000-0005-0000-0000-000002400000}"/>
    <cellStyle name="Millares 9 4 9 3" xfId="15803" xr:uid="{00000000-0005-0000-0000-000003400000}"/>
    <cellStyle name="Millares 9 4 9 4" xfId="15804" xr:uid="{00000000-0005-0000-0000-000004400000}"/>
    <cellStyle name="Millares 9 4 9 5" xfId="15805" xr:uid="{00000000-0005-0000-0000-000005400000}"/>
    <cellStyle name="Millares 9 5" xfId="15806" xr:uid="{00000000-0005-0000-0000-000006400000}"/>
    <cellStyle name="Millares 9 5 2" xfId="15807" xr:uid="{00000000-0005-0000-0000-000007400000}"/>
    <cellStyle name="Millares 9 5 2 2" xfId="15808" xr:uid="{00000000-0005-0000-0000-000008400000}"/>
    <cellStyle name="Millares 9 5 2 2 2" xfId="15809" xr:uid="{00000000-0005-0000-0000-000009400000}"/>
    <cellStyle name="Millares 9 5 2 3" xfId="15810" xr:uid="{00000000-0005-0000-0000-00000A400000}"/>
    <cellStyle name="Millares 9 5 3" xfId="15811" xr:uid="{00000000-0005-0000-0000-00000B400000}"/>
    <cellStyle name="Millares 9 5 3 2" xfId="15812" xr:uid="{00000000-0005-0000-0000-00000C400000}"/>
    <cellStyle name="Millares 9 5 4" xfId="15813" xr:uid="{00000000-0005-0000-0000-00000D400000}"/>
    <cellStyle name="Millares 9 6" xfId="15814" xr:uid="{00000000-0005-0000-0000-00000E400000}"/>
    <cellStyle name="Millares 9 6 2" xfId="15815" xr:uid="{00000000-0005-0000-0000-00000F400000}"/>
    <cellStyle name="Millares 9 6 2 2" xfId="15816" xr:uid="{00000000-0005-0000-0000-000010400000}"/>
    <cellStyle name="Millares 9 6 3" xfId="15817" xr:uid="{00000000-0005-0000-0000-000011400000}"/>
    <cellStyle name="Millares 9 7" xfId="15818" xr:uid="{00000000-0005-0000-0000-000012400000}"/>
    <cellStyle name="Millares 9 7 2" xfId="15819" xr:uid="{00000000-0005-0000-0000-000013400000}"/>
    <cellStyle name="Millares 9 8" xfId="15820" xr:uid="{00000000-0005-0000-0000-000014400000}"/>
    <cellStyle name="Millares 9 9" xfId="15821" xr:uid="{00000000-0005-0000-0000-000015400000}"/>
    <cellStyle name="Milliers [0]_!!!GO" xfId="45758" xr:uid="{00000000-0005-0000-0000-000016400000}"/>
    <cellStyle name="Milliers_!!!GO" xfId="45759" xr:uid="{00000000-0005-0000-0000-000017400000}"/>
    <cellStyle name="Million" xfId="45624" xr:uid="{00000000-0005-0000-0000-000018400000}"/>
    <cellStyle name="ml" xfId="15822" xr:uid="{00000000-0005-0000-0000-000019400000}"/>
    <cellStyle name="ml 2" xfId="15823" xr:uid="{00000000-0005-0000-0000-00001A400000}"/>
    <cellStyle name="MODELO-1" xfId="15824" xr:uid="{00000000-0005-0000-0000-00001B400000}"/>
    <cellStyle name="MODELO-1 2" xfId="15825" xr:uid="{00000000-0005-0000-0000-00001C400000}"/>
    <cellStyle name="Moeda [0]_Costo Operación T177 Fase II" xfId="15826" xr:uid="{00000000-0005-0000-0000-00001D400000}"/>
    <cellStyle name="Moeda_Costo Operación T177 Fase II" xfId="15827" xr:uid="{00000000-0005-0000-0000-00001E400000}"/>
    <cellStyle name="Moneda [0]" xfId="45625" xr:uid="{00000000-0005-0000-0000-00001F400000}"/>
    <cellStyle name="Moneda [0] 2" xfId="15828" xr:uid="{00000000-0005-0000-0000-000020400000}"/>
    <cellStyle name="Moneda [0] 2 2" xfId="15829" xr:uid="{00000000-0005-0000-0000-000021400000}"/>
    <cellStyle name="Moneda 2" xfId="15830" xr:uid="{00000000-0005-0000-0000-000022400000}"/>
    <cellStyle name="Moneda 2 10" xfId="15831" xr:uid="{00000000-0005-0000-0000-000023400000}"/>
    <cellStyle name="Moneda 2 10 2" xfId="15832" xr:uid="{00000000-0005-0000-0000-000024400000}"/>
    <cellStyle name="Moneda 2 11" xfId="15833" xr:uid="{00000000-0005-0000-0000-000025400000}"/>
    <cellStyle name="Moneda 2 11 2" xfId="15834" xr:uid="{00000000-0005-0000-0000-000026400000}"/>
    <cellStyle name="Moneda 2 12" xfId="15835" xr:uid="{00000000-0005-0000-0000-000027400000}"/>
    <cellStyle name="Moneda 2 12 2" xfId="15836" xr:uid="{00000000-0005-0000-0000-000028400000}"/>
    <cellStyle name="Moneda 2 13" xfId="15837" xr:uid="{00000000-0005-0000-0000-000029400000}"/>
    <cellStyle name="Moneda 2 14" xfId="15838" xr:uid="{00000000-0005-0000-0000-00002A400000}"/>
    <cellStyle name="Moneda 2 15" xfId="15839" xr:uid="{00000000-0005-0000-0000-00002B400000}"/>
    <cellStyle name="Moneda 2 16" xfId="15840" xr:uid="{00000000-0005-0000-0000-00002C400000}"/>
    <cellStyle name="Moneda 2 17" xfId="15841" xr:uid="{00000000-0005-0000-0000-00002D400000}"/>
    <cellStyle name="Moneda 2 18" xfId="15842" xr:uid="{00000000-0005-0000-0000-00002E400000}"/>
    <cellStyle name="Moneda 2 19" xfId="15843" xr:uid="{00000000-0005-0000-0000-00002F400000}"/>
    <cellStyle name="Moneda 2 2" xfId="15844" xr:uid="{00000000-0005-0000-0000-000030400000}"/>
    <cellStyle name="Moneda 2 2 10" xfId="15845" xr:uid="{00000000-0005-0000-0000-000031400000}"/>
    <cellStyle name="Moneda 2 2 10 2" xfId="15846" xr:uid="{00000000-0005-0000-0000-000032400000}"/>
    <cellStyle name="Moneda 2 2 11" xfId="15847" xr:uid="{00000000-0005-0000-0000-000033400000}"/>
    <cellStyle name="Moneda 2 2 11 2" xfId="15848" xr:uid="{00000000-0005-0000-0000-000034400000}"/>
    <cellStyle name="Moneda 2 2 12" xfId="15849" xr:uid="{00000000-0005-0000-0000-000035400000}"/>
    <cellStyle name="Moneda 2 2 2" xfId="15850" xr:uid="{00000000-0005-0000-0000-000036400000}"/>
    <cellStyle name="Moneda 2 2 2 2" xfId="15851" xr:uid="{00000000-0005-0000-0000-000037400000}"/>
    <cellStyle name="Moneda 2 2 3" xfId="15852" xr:uid="{00000000-0005-0000-0000-000038400000}"/>
    <cellStyle name="Moneda 2 2 3 2" xfId="15853" xr:uid="{00000000-0005-0000-0000-000039400000}"/>
    <cellStyle name="Moneda 2 2 4" xfId="15854" xr:uid="{00000000-0005-0000-0000-00003A400000}"/>
    <cellStyle name="Moneda 2 2 4 2" xfId="15855" xr:uid="{00000000-0005-0000-0000-00003B400000}"/>
    <cellStyle name="Moneda 2 2 5" xfId="15856" xr:uid="{00000000-0005-0000-0000-00003C400000}"/>
    <cellStyle name="Moneda 2 2 5 2" xfId="15857" xr:uid="{00000000-0005-0000-0000-00003D400000}"/>
    <cellStyle name="Moneda 2 2 6" xfId="15858" xr:uid="{00000000-0005-0000-0000-00003E400000}"/>
    <cellStyle name="Moneda 2 2 6 2" xfId="15859" xr:uid="{00000000-0005-0000-0000-00003F400000}"/>
    <cellStyle name="Moneda 2 2 7" xfId="15860" xr:uid="{00000000-0005-0000-0000-000040400000}"/>
    <cellStyle name="Moneda 2 2 7 2" xfId="15861" xr:uid="{00000000-0005-0000-0000-000041400000}"/>
    <cellStyle name="Moneda 2 2 8" xfId="15862" xr:uid="{00000000-0005-0000-0000-000042400000}"/>
    <cellStyle name="Moneda 2 2 8 2" xfId="15863" xr:uid="{00000000-0005-0000-0000-000043400000}"/>
    <cellStyle name="Moneda 2 2 9" xfId="15864" xr:uid="{00000000-0005-0000-0000-000044400000}"/>
    <cellStyle name="Moneda 2 2 9 2" xfId="15865" xr:uid="{00000000-0005-0000-0000-000045400000}"/>
    <cellStyle name="Moneda 2 20" xfId="15866" xr:uid="{00000000-0005-0000-0000-000046400000}"/>
    <cellStyle name="Moneda 2 21" xfId="15867" xr:uid="{00000000-0005-0000-0000-000047400000}"/>
    <cellStyle name="Moneda 2 22" xfId="15868" xr:uid="{00000000-0005-0000-0000-000048400000}"/>
    <cellStyle name="Moneda 2 23" xfId="15869" xr:uid="{00000000-0005-0000-0000-000049400000}"/>
    <cellStyle name="Moneda 2 3" xfId="15870" xr:uid="{00000000-0005-0000-0000-00004A400000}"/>
    <cellStyle name="Moneda 2 3 10" xfId="15871" xr:uid="{00000000-0005-0000-0000-00004B400000}"/>
    <cellStyle name="Moneda 2 3 11" xfId="15872" xr:uid="{00000000-0005-0000-0000-00004C400000}"/>
    <cellStyle name="Moneda 2 3 12" xfId="15873" xr:uid="{00000000-0005-0000-0000-00004D400000}"/>
    <cellStyle name="Moneda 2 3 13" xfId="15874" xr:uid="{00000000-0005-0000-0000-00004E400000}"/>
    <cellStyle name="Moneda 2 3 14" xfId="15875" xr:uid="{00000000-0005-0000-0000-00004F400000}"/>
    <cellStyle name="Moneda 2 3 15" xfId="15876" xr:uid="{00000000-0005-0000-0000-000050400000}"/>
    <cellStyle name="Moneda 2 3 16" xfId="15877" xr:uid="{00000000-0005-0000-0000-000051400000}"/>
    <cellStyle name="Moneda 2 3 17" xfId="15878" xr:uid="{00000000-0005-0000-0000-000052400000}"/>
    <cellStyle name="Moneda 2 3 2" xfId="15879" xr:uid="{00000000-0005-0000-0000-000053400000}"/>
    <cellStyle name="Moneda 2 3 2 2" xfId="15880" xr:uid="{00000000-0005-0000-0000-000054400000}"/>
    <cellStyle name="Moneda 2 3 2 2 10" xfId="15881" xr:uid="{00000000-0005-0000-0000-000055400000}"/>
    <cellStyle name="Moneda 2 3 2 2 10 2" xfId="15882" xr:uid="{00000000-0005-0000-0000-000056400000}"/>
    <cellStyle name="Moneda 2 3 2 2 10 3" xfId="15883" xr:uid="{00000000-0005-0000-0000-000057400000}"/>
    <cellStyle name="Moneda 2 3 2 2 10 4" xfId="15884" xr:uid="{00000000-0005-0000-0000-000058400000}"/>
    <cellStyle name="Moneda 2 3 2 2 10 5" xfId="15885" xr:uid="{00000000-0005-0000-0000-000059400000}"/>
    <cellStyle name="Moneda 2 3 2 2 11" xfId="15886" xr:uid="{00000000-0005-0000-0000-00005A400000}"/>
    <cellStyle name="Moneda 2 3 2 2 12" xfId="15887" xr:uid="{00000000-0005-0000-0000-00005B400000}"/>
    <cellStyle name="Moneda 2 3 2 2 13" xfId="15888" xr:uid="{00000000-0005-0000-0000-00005C400000}"/>
    <cellStyle name="Moneda 2 3 2 2 14" xfId="15889" xr:uid="{00000000-0005-0000-0000-00005D400000}"/>
    <cellStyle name="Moneda 2 3 2 2 2" xfId="15890" xr:uid="{00000000-0005-0000-0000-00005E400000}"/>
    <cellStyle name="Moneda 2 3 2 2 2 2" xfId="15891" xr:uid="{00000000-0005-0000-0000-00005F400000}"/>
    <cellStyle name="Moneda 2 3 2 2 2 3" xfId="15892" xr:uid="{00000000-0005-0000-0000-000060400000}"/>
    <cellStyle name="Moneda 2 3 2 2 2 4" xfId="15893" xr:uid="{00000000-0005-0000-0000-000061400000}"/>
    <cellStyle name="Moneda 2 3 2 2 2 5" xfId="15894" xr:uid="{00000000-0005-0000-0000-000062400000}"/>
    <cellStyle name="Moneda 2 3 2 2 3" xfId="15895" xr:uid="{00000000-0005-0000-0000-000063400000}"/>
    <cellStyle name="Moneda 2 3 2 2 3 2" xfId="15896" xr:uid="{00000000-0005-0000-0000-000064400000}"/>
    <cellStyle name="Moneda 2 3 2 2 3 3" xfId="15897" xr:uid="{00000000-0005-0000-0000-000065400000}"/>
    <cellStyle name="Moneda 2 3 2 2 3 4" xfId="15898" xr:uid="{00000000-0005-0000-0000-000066400000}"/>
    <cellStyle name="Moneda 2 3 2 2 3 5" xfId="15899" xr:uid="{00000000-0005-0000-0000-000067400000}"/>
    <cellStyle name="Moneda 2 3 2 2 4" xfId="15900" xr:uid="{00000000-0005-0000-0000-000068400000}"/>
    <cellStyle name="Moneda 2 3 2 2 4 2" xfId="15901" xr:uid="{00000000-0005-0000-0000-000069400000}"/>
    <cellStyle name="Moneda 2 3 2 2 4 3" xfId="15902" xr:uid="{00000000-0005-0000-0000-00006A400000}"/>
    <cellStyle name="Moneda 2 3 2 2 4 4" xfId="15903" xr:uid="{00000000-0005-0000-0000-00006B400000}"/>
    <cellStyle name="Moneda 2 3 2 2 4 5" xfId="15904" xr:uid="{00000000-0005-0000-0000-00006C400000}"/>
    <cellStyle name="Moneda 2 3 2 2 5" xfId="15905" xr:uid="{00000000-0005-0000-0000-00006D400000}"/>
    <cellStyle name="Moneda 2 3 2 2 5 2" xfId="15906" xr:uid="{00000000-0005-0000-0000-00006E400000}"/>
    <cellStyle name="Moneda 2 3 2 2 5 3" xfId="15907" xr:uid="{00000000-0005-0000-0000-00006F400000}"/>
    <cellStyle name="Moneda 2 3 2 2 5 4" xfId="15908" xr:uid="{00000000-0005-0000-0000-000070400000}"/>
    <cellStyle name="Moneda 2 3 2 2 5 5" xfId="15909" xr:uid="{00000000-0005-0000-0000-000071400000}"/>
    <cellStyle name="Moneda 2 3 2 2 6" xfId="15910" xr:uid="{00000000-0005-0000-0000-000072400000}"/>
    <cellStyle name="Moneda 2 3 2 2 6 2" xfId="15911" xr:uid="{00000000-0005-0000-0000-000073400000}"/>
    <cellStyle name="Moneda 2 3 2 2 6 3" xfId="15912" xr:uid="{00000000-0005-0000-0000-000074400000}"/>
    <cellStyle name="Moneda 2 3 2 2 6 4" xfId="15913" xr:uid="{00000000-0005-0000-0000-000075400000}"/>
    <cellStyle name="Moneda 2 3 2 2 6 5" xfId="15914" xr:uid="{00000000-0005-0000-0000-000076400000}"/>
    <cellStyle name="Moneda 2 3 2 2 7" xfId="15915" xr:uid="{00000000-0005-0000-0000-000077400000}"/>
    <cellStyle name="Moneda 2 3 2 2 7 2" xfId="15916" xr:uid="{00000000-0005-0000-0000-000078400000}"/>
    <cellStyle name="Moneda 2 3 2 2 7 3" xfId="15917" xr:uid="{00000000-0005-0000-0000-000079400000}"/>
    <cellStyle name="Moneda 2 3 2 2 7 4" xfId="15918" xr:uid="{00000000-0005-0000-0000-00007A400000}"/>
    <cellStyle name="Moneda 2 3 2 2 7 5" xfId="15919" xr:uid="{00000000-0005-0000-0000-00007B400000}"/>
    <cellStyle name="Moneda 2 3 2 2 8" xfId="15920" xr:uid="{00000000-0005-0000-0000-00007C400000}"/>
    <cellStyle name="Moneda 2 3 2 2 8 2" xfId="15921" xr:uid="{00000000-0005-0000-0000-00007D400000}"/>
    <cellStyle name="Moneda 2 3 2 2 8 3" xfId="15922" xr:uid="{00000000-0005-0000-0000-00007E400000}"/>
    <cellStyle name="Moneda 2 3 2 2 8 4" xfId="15923" xr:uid="{00000000-0005-0000-0000-00007F400000}"/>
    <cellStyle name="Moneda 2 3 2 2 8 5" xfId="15924" xr:uid="{00000000-0005-0000-0000-000080400000}"/>
    <cellStyle name="Moneda 2 3 2 2 9" xfId="15925" xr:uid="{00000000-0005-0000-0000-000081400000}"/>
    <cellStyle name="Moneda 2 3 2 2 9 2" xfId="15926" xr:uid="{00000000-0005-0000-0000-000082400000}"/>
    <cellStyle name="Moneda 2 3 2 2 9 3" xfId="15927" xr:uid="{00000000-0005-0000-0000-000083400000}"/>
    <cellStyle name="Moneda 2 3 2 2 9 4" xfId="15928" xr:uid="{00000000-0005-0000-0000-000084400000}"/>
    <cellStyle name="Moneda 2 3 2 2 9 5" xfId="15929" xr:uid="{00000000-0005-0000-0000-000085400000}"/>
    <cellStyle name="Moneda 2 3 2 3" xfId="15930" xr:uid="{00000000-0005-0000-0000-000086400000}"/>
    <cellStyle name="Moneda 2 3 2 3 10" xfId="15931" xr:uid="{00000000-0005-0000-0000-000087400000}"/>
    <cellStyle name="Moneda 2 3 2 3 10 2" xfId="15932" xr:uid="{00000000-0005-0000-0000-000088400000}"/>
    <cellStyle name="Moneda 2 3 2 3 10 3" xfId="15933" xr:uid="{00000000-0005-0000-0000-000089400000}"/>
    <cellStyle name="Moneda 2 3 2 3 10 4" xfId="15934" xr:uid="{00000000-0005-0000-0000-00008A400000}"/>
    <cellStyle name="Moneda 2 3 2 3 10 5" xfId="15935" xr:uid="{00000000-0005-0000-0000-00008B400000}"/>
    <cellStyle name="Moneda 2 3 2 3 11" xfId="15936" xr:uid="{00000000-0005-0000-0000-00008C400000}"/>
    <cellStyle name="Moneda 2 3 2 3 12" xfId="15937" xr:uid="{00000000-0005-0000-0000-00008D400000}"/>
    <cellStyle name="Moneda 2 3 2 3 13" xfId="15938" xr:uid="{00000000-0005-0000-0000-00008E400000}"/>
    <cellStyle name="Moneda 2 3 2 3 14" xfId="15939" xr:uid="{00000000-0005-0000-0000-00008F400000}"/>
    <cellStyle name="Moneda 2 3 2 3 2" xfId="15940" xr:uid="{00000000-0005-0000-0000-000090400000}"/>
    <cellStyle name="Moneda 2 3 2 3 2 2" xfId="15941" xr:uid="{00000000-0005-0000-0000-000091400000}"/>
    <cellStyle name="Moneda 2 3 2 3 2 3" xfId="15942" xr:uid="{00000000-0005-0000-0000-000092400000}"/>
    <cellStyle name="Moneda 2 3 2 3 2 4" xfId="15943" xr:uid="{00000000-0005-0000-0000-000093400000}"/>
    <cellStyle name="Moneda 2 3 2 3 2 5" xfId="15944" xr:uid="{00000000-0005-0000-0000-000094400000}"/>
    <cellStyle name="Moneda 2 3 2 3 3" xfId="15945" xr:uid="{00000000-0005-0000-0000-000095400000}"/>
    <cellStyle name="Moneda 2 3 2 3 3 2" xfId="15946" xr:uid="{00000000-0005-0000-0000-000096400000}"/>
    <cellStyle name="Moneda 2 3 2 3 3 3" xfId="15947" xr:uid="{00000000-0005-0000-0000-000097400000}"/>
    <cellStyle name="Moneda 2 3 2 3 3 4" xfId="15948" xr:uid="{00000000-0005-0000-0000-000098400000}"/>
    <cellStyle name="Moneda 2 3 2 3 3 5" xfId="15949" xr:uid="{00000000-0005-0000-0000-000099400000}"/>
    <cellStyle name="Moneda 2 3 2 3 4" xfId="15950" xr:uid="{00000000-0005-0000-0000-00009A400000}"/>
    <cellStyle name="Moneda 2 3 2 3 4 2" xfId="15951" xr:uid="{00000000-0005-0000-0000-00009B400000}"/>
    <cellStyle name="Moneda 2 3 2 3 4 3" xfId="15952" xr:uid="{00000000-0005-0000-0000-00009C400000}"/>
    <cellStyle name="Moneda 2 3 2 3 4 4" xfId="15953" xr:uid="{00000000-0005-0000-0000-00009D400000}"/>
    <cellStyle name="Moneda 2 3 2 3 4 5" xfId="15954" xr:uid="{00000000-0005-0000-0000-00009E400000}"/>
    <cellStyle name="Moneda 2 3 2 3 5" xfId="15955" xr:uid="{00000000-0005-0000-0000-00009F400000}"/>
    <cellStyle name="Moneda 2 3 2 3 5 2" xfId="15956" xr:uid="{00000000-0005-0000-0000-0000A0400000}"/>
    <cellStyle name="Moneda 2 3 2 3 5 3" xfId="15957" xr:uid="{00000000-0005-0000-0000-0000A1400000}"/>
    <cellStyle name="Moneda 2 3 2 3 5 4" xfId="15958" xr:uid="{00000000-0005-0000-0000-0000A2400000}"/>
    <cellStyle name="Moneda 2 3 2 3 5 5" xfId="15959" xr:uid="{00000000-0005-0000-0000-0000A3400000}"/>
    <cellStyle name="Moneda 2 3 2 3 6" xfId="15960" xr:uid="{00000000-0005-0000-0000-0000A4400000}"/>
    <cellStyle name="Moneda 2 3 2 3 6 2" xfId="15961" xr:uid="{00000000-0005-0000-0000-0000A5400000}"/>
    <cellStyle name="Moneda 2 3 2 3 6 3" xfId="15962" xr:uid="{00000000-0005-0000-0000-0000A6400000}"/>
    <cellStyle name="Moneda 2 3 2 3 6 4" xfId="15963" xr:uid="{00000000-0005-0000-0000-0000A7400000}"/>
    <cellStyle name="Moneda 2 3 2 3 6 5" xfId="15964" xr:uid="{00000000-0005-0000-0000-0000A8400000}"/>
    <cellStyle name="Moneda 2 3 2 3 7" xfId="15965" xr:uid="{00000000-0005-0000-0000-0000A9400000}"/>
    <cellStyle name="Moneda 2 3 2 3 7 2" xfId="15966" xr:uid="{00000000-0005-0000-0000-0000AA400000}"/>
    <cellStyle name="Moneda 2 3 2 3 7 3" xfId="15967" xr:uid="{00000000-0005-0000-0000-0000AB400000}"/>
    <cellStyle name="Moneda 2 3 2 3 7 4" xfId="15968" xr:uid="{00000000-0005-0000-0000-0000AC400000}"/>
    <cellStyle name="Moneda 2 3 2 3 7 5" xfId="15969" xr:uid="{00000000-0005-0000-0000-0000AD400000}"/>
    <cellStyle name="Moneda 2 3 2 3 8" xfId="15970" xr:uid="{00000000-0005-0000-0000-0000AE400000}"/>
    <cellStyle name="Moneda 2 3 2 3 8 2" xfId="15971" xr:uid="{00000000-0005-0000-0000-0000AF400000}"/>
    <cellStyle name="Moneda 2 3 2 3 8 3" xfId="15972" xr:uid="{00000000-0005-0000-0000-0000B0400000}"/>
    <cellStyle name="Moneda 2 3 2 3 8 4" xfId="15973" xr:uid="{00000000-0005-0000-0000-0000B1400000}"/>
    <cellStyle name="Moneda 2 3 2 3 8 5" xfId="15974" xr:uid="{00000000-0005-0000-0000-0000B2400000}"/>
    <cellStyle name="Moneda 2 3 2 3 9" xfId="15975" xr:uid="{00000000-0005-0000-0000-0000B3400000}"/>
    <cellStyle name="Moneda 2 3 2 3 9 2" xfId="15976" xr:uid="{00000000-0005-0000-0000-0000B4400000}"/>
    <cellStyle name="Moneda 2 3 2 3 9 3" xfId="15977" xr:uid="{00000000-0005-0000-0000-0000B5400000}"/>
    <cellStyle name="Moneda 2 3 2 3 9 4" xfId="15978" xr:uid="{00000000-0005-0000-0000-0000B6400000}"/>
    <cellStyle name="Moneda 2 3 2 3 9 5" xfId="15979" xr:uid="{00000000-0005-0000-0000-0000B7400000}"/>
    <cellStyle name="Moneda 2 3 3" xfId="15980" xr:uid="{00000000-0005-0000-0000-0000B8400000}"/>
    <cellStyle name="Moneda 2 3 3 10" xfId="15981" xr:uid="{00000000-0005-0000-0000-0000B9400000}"/>
    <cellStyle name="Moneda 2 3 3 10 2" xfId="15982" xr:uid="{00000000-0005-0000-0000-0000BA400000}"/>
    <cellStyle name="Moneda 2 3 3 10 3" xfId="15983" xr:uid="{00000000-0005-0000-0000-0000BB400000}"/>
    <cellStyle name="Moneda 2 3 3 10 4" xfId="15984" xr:uid="{00000000-0005-0000-0000-0000BC400000}"/>
    <cellStyle name="Moneda 2 3 3 10 5" xfId="15985" xr:uid="{00000000-0005-0000-0000-0000BD400000}"/>
    <cellStyle name="Moneda 2 3 3 11" xfId="15986" xr:uid="{00000000-0005-0000-0000-0000BE400000}"/>
    <cellStyle name="Moneda 2 3 3 12" xfId="15987" xr:uid="{00000000-0005-0000-0000-0000BF400000}"/>
    <cellStyle name="Moneda 2 3 3 13" xfId="15988" xr:uid="{00000000-0005-0000-0000-0000C0400000}"/>
    <cellStyle name="Moneda 2 3 3 14" xfId="15989" xr:uid="{00000000-0005-0000-0000-0000C1400000}"/>
    <cellStyle name="Moneda 2 3 3 2" xfId="15990" xr:uid="{00000000-0005-0000-0000-0000C2400000}"/>
    <cellStyle name="Moneda 2 3 3 2 2" xfId="15991" xr:uid="{00000000-0005-0000-0000-0000C3400000}"/>
    <cellStyle name="Moneda 2 3 3 2 3" xfId="15992" xr:uid="{00000000-0005-0000-0000-0000C4400000}"/>
    <cellStyle name="Moneda 2 3 3 2 4" xfId="15993" xr:uid="{00000000-0005-0000-0000-0000C5400000}"/>
    <cellStyle name="Moneda 2 3 3 2 5" xfId="15994" xr:uid="{00000000-0005-0000-0000-0000C6400000}"/>
    <cellStyle name="Moneda 2 3 3 3" xfId="15995" xr:uid="{00000000-0005-0000-0000-0000C7400000}"/>
    <cellStyle name="Moneda 2 3 3 3 2" xfId="15996" xr:uid="{00000000-0005-0000-0000-0000C8400000}"/>
    <cellStyle name="Moneda 2 3 3 3 3" xfId="15997" xr:uid="{00000000-0005-0000-0000-0000C9400000}"/>
    <cellStyle name="Moneda 2 3 3 3 4" xfId="15998" xr:uid="{00000000-0005-0000-0000-0000CA400000}"/>
    <cellStyle name="Moneda 2 3 3 3 5" xfId="15999" xr:uid="{00000000-0005-0000-0000-0000CB400000}"/>
    <cellStyle name="Moneda 2 3 3 4" xfId="16000" xr:uid="{00000000-0005-0000-0000-0000CC400000}"/>
    <cellStyle name="Moneda 2 3 3 4 2" xfId="16001" xr:uid="{00000000-0005-0000-0000-0000CD400000}"/>
    <cellStyle name="Moneda 2 3 3 4 3" xfId="16002" xr:uid="{00000000-0005-0000-0000-0000CE400000}"/>
    <cellStyle name="Moneda 2 3 3 4 4" xfId="16003" xr:uid="{00000000-0005-0000-0000-0000CF400000}"/>
    <cellStyle name="Moneda 2 3 3 4 5" xfId="16004" xr:uid="{00000000-0005-0000-0000-0000D0400000}"/>
    <cellStyle name="Moneda 2 3 3 5" xfId="16005" xr:uid="{00000000-0005-0000-0000-0000D1400000}"/>
    <cellStyle name="Moneda 2 3 3 5 2" xfId="16006" xr:uid="{00000000-0005-0000-0000-0000D2400000}"/>
    <cellStyle name="Moneda 2 3 3 5 3" xfId="16007" xr:uid="{00000000-0005-0000-0000-0000D3400000}"/>
    <cellStyle name="Moneda 2 3 3 5 4" xfId="16008" xr:uid="{00000000-0005-0000-0000-0000D4400000}"/>
    <cellStyle name="Moneda 2 3 3 5 5" xfId="16009" xr:uid="{00000000-0005-0000-0000-0000D5400000}"/>
    <cellStyle name="Moneda 2 3 3 6" xfId="16010" xr:uid="{00000000-0005-0000-0000-0000D6400000}"/>
    <cellStyle name="Moneda 2 3 3 6 2" xfId="16011" xr:uid="{00000000-0005-0000-0000-0000D7400000}"/>
    <cellStyle name="Moneda 2 3 3 6 3" xfId="16012" xr:uid="{00000000-0005-0000-0000-0000D8400000}"/>
    <cellStyle name="Moneda 2 3 3 6 4" xfId="16013" xr:uid="{00000000-0005-0000-0000-0000D9400000}"/>
    <cellStyle name="Moneda 2 3 3 6 5" xfId="16014" xr:uid="{00000000-0005-0000-0000-0000DA400000}"/>
    <cellStyle name="Moneda 2 3 3 7" xfId="16015" xr:uid="{00000000-0005-0000-0000-0000DB400000}"/>
    <cellStyle name="Moneda 2 3 3 7 2" xfId="16016" xr:uid="{00000000-0005-0000-0000-0000DC400000}"/>
    <cellStyle name="Moneda 2 3 3 7 3" xfId="16017" xr:uid="{00000000-0005-0000-0000-0000DD400000}"/>
    <cellStyle name="Moneda 2 3 3 7 4" xfId="16018" xr:uid="{00000000-0005-0000-0000-0000DE400000}"/>
    <cellStyle name="Moneda 2 3 3 7 5" xfId="16019" xr:uid="{00000000-0005-0000-0000-0000DF400000}"/>
    <cellStyle name="Moneda 2 3 3 8" xfId="16020" xr:uid="{00000000-0005-0000-0000-0000E0400000}"/>
    <cellStyle name="Moneda 2 3 3 8 2" xfId="16021" xr:uid="{00000000-0005-0000-0000-0000E1400000}"/>
    <cellStyle name="Moneda 2 3 3 8 3" xfId="16022" xr:uid="{00000000-0005-0000-0000-0000E2400000}"/>
    <cellStyle name="Moneda 2 3 3 8 4" xfId="16023" xr:uid="{00000000-0005-0000-0000-0000E3400000}"/>
    <cellStyle name="Moneda 2 3 3 8 5" xfId="16024" xr:uid="{00000000-0005-0000-0000-0000E4400000}"/>
    <cellStyle name="Moneda 2 3 3 9" xfId="16025" xr:uid="{00000000-0005-0000-0000-0000E5400000}"/>
    <cellStyle name="Moneda 2 3 3 9 2" xfId="16026" xr:uid="{00000000-0005-0000-0000-0000E6400000}"/>
    <cellStyle name="Moneda 2 3 3 9 3" xfId="16027" xr:uid="{00000000-0005-0000-0000-0000E7400000}"/>
    <cellStyle name="Moneda 2 3 3 9 4" xfId="16028" xr:uid="{00000000-0005-0000-0000-0000E8400000}"/>
    <cellStyle name="Moneda 2 3 3 9 5" xfId="16029" xr:uid="{00000000-0005-0000-0000-0000E9400000}"/>
    <cellStyle name="Moneda 2 3 4" xfId="16030" xr:uid="{00000000-0005-0000-0000-0000EA400000}"/>
    <cellStyle name="Moneda 2 3 4 10" xfId="16031" xr:uid="{00000000-0005-0000-0000-0000EB400000}"/>
    <cellStyle name="Moneda 2 3 4 10 2" xfId="16032" xr:uid="{00000000-0005-0000-0000-0000EC400000}"/>
    <cellStyle name="Moneda 2 3 4 10 3" xfId="16033" xr:uid="{00000000-0005-0000-0000-0000ED400000}"/>
    <cellStyle name="Moneda 2 3 4 10 4" xfId="16034" xr:uid="{00000000-0005-0000-0000-0000EE400000}"/>
    <cellStyle name="Moneda 2 3 4 10 5" xfId="16035" xr:uid="{00000000-0005-0000-0000-0000EF400000}"/>
    <cellStyle name="Moneda 2 3 4 11" xfId="16036" xr:uid="{00000000-0005-0000-0000-0000F0400000}"/>
    <cellStyle name="Moneda 2 3 4 12" xfId="16037" xr:uid="{00000000-0005-0000-0000-0000F1400000}"/>
    <cellStyle name="Moneda 2 3 4 13" xfId="16038" xr:uid="{00000000-0005-0000-0000-0000F2400000}"/>
    <cellStyle name="Moneda 2 3 4 14" xfId="16039" xr:uid="{00000000-0005-0000-0000-0000F3400000}"/>
    <cellStyle name="Moneda 2 3 4 2" xfId="16040" xr:uid="{00000000-0005-0000-0000-0000F4400000}"/>
    <cellStyle name="Moneda 2 3 4 2 2" xfId="16041" xr:uid="{00000000-0005-0000-0000-0000F5400000}"/>
    <cellStyle name="Moneda 2 3 4 2 3" xfId="16042" xr:uid="{00000000-0005-0000-0000-0000F6400000}"/>
    <cellStyle name="Moneda 2 3 4 2 4" xfId="16043" xr:uid="{00000000-0005-0000-0000-0000F7400000}"/>
    <cellStyle name="Moneda 2 3 4 2 5" xfId="16044" xr:uid="{00000000-0005-0000-0000-0000F8400000}"/>
    <cellStyle name="Moneda 2 3 4 3" xfId="16045" xr:uid="{00000000-0005-0000-0000-0000F9400000}"/>
    <cellStyle name="Moneda 2 3 4 3 2" xfId="16046" xr:uid="{00000000-0005-0000-0000-0000FA400000}"/>
    <cellStyle name="Moneda 2 3 4 3 3" xfId="16047" xr:uid="{00000000-0005-0000-0000-0000FB400000}"/>
    <cellStyle name="Moneda 2 3 4 3 4" xfId="16048" xr:uid="{00000000-0005-0000-0000-0000FC400000}"/>
    <cellStyle name="Moneda 2 3 4 3 5" xfId="16049" xr:uid="{00000000-0005-0000-0000-0000FD400000}"/>
    <cellStyle name="Moneda 2 3 4 4" xfId="16050" xr:uid="{00000000-0005-0000-0000-0000FE400000}"/>
    <cellStyle name="Moneda 2 3 4 4 2" xfId="16051" xr:uid="{00000000-0005-0000-0000-0000FF400000}"/>
    <cellStyle name="Moneda 2 3 4 4 3" xfId="16052" xr:uid="{00000000-0005-0000-0000-000000410000}"/>
    <cellStyle name="Moneda 2 3 4 4 4" xfId="16053" xr:uid="{00000000-0005-0000-0000-000001410000}"/>
    <cellStyle name="Moneda 2 3 4 4 5" xfId="16054" xr:uid="{00000000-0005-0000-0000-000002410000}"/>
    <cellStyle name="Moneda 2 3 4 5" xfId="16055" xr:uid="{00000000-0005-0000-0000-000003410000}"/>
    <cellStyle name="Moneda 2 3 4 5 2" xfId="16056" xr:uid="{00000000-0005-0000-0000-000004410000}"/>
    <cellStyle name="Moneda 2 3 4 5 3" xfId="16057" xr:uid="{00000000-0005-0000-0000-000005410000}"/>
    <cellStyle name="Moneda 2 3 4 5 4" xfId="16058" xr:uid="{00000000-0005-0000-0000-000006410000}"/>
    <cellStyle name="Moneda 2 3 4 5 5" xfId="16059" xr:uid="{00000000-0005-0000-0000-000007410000}"/>
    <cellStyle name="Moneda 2 3 4 6" xfId="16060" xr:uid="{00000000-0005-0000-0000-000008410000}"/>
    <cellStyle name="Moneda 2 3 4 6 2" xfId="16061" xr:uid="{00000000-0005-0000-0000-000009410000}"/>
    <cellStyle name="Moneda 2 3 4 6 3" xfId="16062" xr:uid="{00000000-0005-0000-0000-00000A410000}"/>
    <cellStyle name="Moneda 2 3 4 6 4" xfId="16063" xr:uid="{00000000-0005-0000-0000-00000B410000}"/>
    <cellStyle name="Moneda 2 3 4 6 5" xfId="16064" xr:uid="{00000000-0005-0000-0000-00000C410000}"/>
    <cellStyle name="Moneda 2 3 4 7" xfId="16065" xr:uid="{00000000-0005-0000-0000-00000D410000}"/>
    <cellStyle name="Moneda 2 3 4 7 2" xfId="16066" xr:uid="{00000000-0005-0000-0000-00000E410000}"/>
    <cellStyle name="Moneda 2 3 4 7 3" xfId="16067" xr:uid="{00000000-0005-0000-0000-00000F410000}"/>
    <cellStyle name="Moneda 2 3 4 7 4" xfId="16068" xr:uid="{00000000-0005-0000-0000-000010410000}"/>
    <cellStyle name="Moneda 2 3 4 7 5" xfId="16069" xr:uid="{00000000-0005-0000-0000-000011410000}"/>
    <cellStyle name="Moneda 2 3 4 8" xfId="16070" xr:uid="{00000000-0005-0000-0000-000012410000}"/>
    <cellStyle name="Moneda 2 3 4 8 2" xfId="16071" xr:uid="{00000000-0005-0000-0000-000013410000}"/>
    <cellStyle name="Moneda 2 3 4 8 3" xfId="16072" xr:uid="{00000000-0005-0000-0000-000014410000}"/>
    <cellStyle name="Moneda 2 3 4 8 4" xfId="16073" xr:uid="{00000000-0005-0000-0000-000015410000}"/>
    <cellStyle name="Moneda 2 3 4 8 5" xfId="16074" xr:uid="{00000000-0005-0000-0000-000016410000}"/>
    <cellStyle name="Moneda 2 3 4 9" xfId="16075" xr:uid="{00000000-0005-0000-0000-000017410000}"/>
    <cellStyle name="Moneda 2 3 4 9 2" xfId="16076" xr:uid="{00000000-0005-0000-0000-000018410000}"/>
    <cellStyle name="Moneda 2 3 4 9 3" xfId="16077" xr:uid="{00000000-0005-0000-0000-000019410000}"/>
    <cellStyle name="Moneda 2 3 4 9 4" xfId="16078" xr:uid="{00000000-0005-0000-0000-00001A410000}"/>
    <cellStyle name="Moneda 2 3 4 9 5" xfId="16079" xr:uid="{00000000-0005-0000-0000-00001B410000}"/>
    <cellStyle name="Moneda 2 3 5" xfId="16080" xr:uid="{00000000-0005-0000-0000-00001C410000}"/>
    <cellStyle name="Moneda 2 3 6" xfId="16081" xr:uid="{00000000-0005-0000-0000-00001D410000}"/>
    <cellStyle name="Moneda 2 3 7" xfId="16082" xr:uid="{00000000-0005-0000-0000-00001E410000}"/>
    <cellStyle name="Moneda 2 3 8" xfId="16083" xr:uid="{00000000-0005-0000-0000-00001F410000}"/>
    <cellStyle name="Moneda 2 3 9" xfId="16084" xr:uid="{00000000-0005-0000-0000-000020410000}"/>
    <cellStyle name="Moneda 2 4" xfId="16085" xr:uid="{00000000-0005-0000-0000-000021410000}"/>
    <cellStyle name="Moneda 2 4 10" xfId="16086" xr:uid="{00000000-0005-0000-0000-000022410000}"/>
    <cellStyle name="Moneda 2 4 11" xfId="16087" xr:uid="{00000000-0005-0000-0000-000023410000}"/>
    <cellStyle name="Moneda 2 4 12" xfId="16088" xr:uid="{00000000-0005-0000-0000-000024410000}"/>
    <cellStyle name="Moneda 2 4 13" xfId="16089" xr:uid="{00000000-0005-0000-0000-000025410000}"/>
    <cellStyle name="Moneda 2 4 14" xfId="16090" xr:uid="{00000000-0005-0000-0000-000026410000}"/>
    <cellStyle name="Moneda 2 4 15" xfId="16091" xr:uid="{00000000-0005-0000-0000-000027410000}"/>
    <cellStyle name="Moneda 2 4 16" xfId="16092" xr:uid="{00000000-0005-0000-0000-000028410000}"/>
    <cellStyle name="Moneda 2 4 17" xfId="16093" xr:uid="{00000000-0005-0000-0000-000029410000}"/>
    <cellStyle name="Moneda 2 4 2" xfId="16094" xr:uid="{00000000-0005-0000-0000-00002A410000}"/>
    <cellStyle name="Moneda 2 4 2 2" xfId="16095" xr:uid="{00000000-0005-0000-0000-00002B410000}"/>
    <cellStyle name="Moneda 2 4 2 2 10" xfId="16096" xr:uid="{00000000-0005-0000-0000-00002C410000}"/>
    <cellStyle name="Moneda 2 4 2 2 10 2" xfId="16097" xr:uid="{00000000-0005-0000-0000-00002D410000}"/>
    <cellStyle name="Moneda 2 4 2 2 10 3" xfId="16098" xr:uid="{00000000-0005-0000-0000-00002E410000}"/>
    <cellStyle name="Moneda 2 4 2 2 10 4" xfId="16099" xr:uid="{00000000-0005-0000-0000-00002F410000}"/>
    <cellStyle name="Moneda 2 4 2 2 10 5" xfId="16100" xr:uid="{00000000-0005-0000-0000-000030410000}"/>
    <cellStyle name="Moneda 2 4 2 2 11" xfId="16101" xr:uid="{00000000-0005-0000-0000-000031410000}"/>
    <cellStyle name="Moneda 2 4 2 2 12" xfId="16102" xr:uid="{00000000-0005-0000-0000-000032410000}"/>
    <cellStyle name="Moneda 2 4 2 2 13" xfId="16103" xr:uid="{00000000-0005-0000-0000-000033410000}"/>
    <cellStyle name="Moneda 2 4 2 2 14" xfId="16104" xr:uid="{00000000-0005-0000-0000-000034410000}"/>
    <cellStyle name="Moneda 2 4 2 2 2" xfId="16105" xr:uid="{00000000-0005-0000-0000-000035410000}"/>
    <cellStyle name="Moneda 2 4 2 2 2 2" xfId="16106" xr:uid="{00000000-0005-0000-0000-000036410000}"/>
    <cellStyle name="Moneda 2 4 2 2 2 3" xfId="16107" xr:uid="{00000000-0005-0000-0000-000037410000}"/>
    <cellStyle name="Moneda 2 4 2 2 2 4" xfId="16108" xr:uid="{00000000-0005-0000-0000-000038410000}"/>
    <cellStyle name="Moneda 2 4 2 2 2 5" xfId="16109" xr:uid="{00000000-0005-0000-0000-000039410000}"/>
    <cellStyle name="Moneda 2 4 2 2 3" xfId="16110" xr:uid="{00000000-0005-0000-0000-00003A410000}"/>
    <cellStyle name="Moneda 2 4 2 2 3 2" xfId="16111" xr:uid="{00000000-0005-0000-0000-00003B410000}"/>
    <cellStyle name="Moneda 2 4 2 2 3 3" xfId="16112" xr:uid="{00000000-0005-0000-0000-00003C410000}"/>
    <cellStyle name="Moneda 2 4 2 2 3 4" xfId="16113" xr:uid="{00000000-0005-0000-0000-00003D410000}"/>
    <cellStyle name="Moneda 2 4 2 2 3 5" xfId="16114" xr:uid="{00000000-0005-0000-0000-00003E410000}"/>
    <cellStyle name="Moneda 2 4 2 2 4" xfId="16115" xr:uid="{00000000-0005-0000-0000-00003F410000}"/>
    <cellStyle name="Moneda 2 4 2 2 4 2" xfId="16116" xr:uid="{00000000-0005-0000-0000-000040410000}"/>
    <cellStyle name="Moneda 2 4 2 2 4 3" xfId="16117" xr:uid="{00000000-0005-0000-0000-000041410000}"/>
    <cellStyle name="Moneda 2 4 2 2 4 4" xfId="16118" xr:uid="{00000000-0005-0000-0000-000042410000}"/>
    <cellStyle name="Moneda 2 4 2 2 4 5" xfId="16119" xr:uid="{00000000-0005-0000-0000-000043410000}"/>
    <cellStyle name="Moneda 2 4 2 2 5" xfId="16120" xr:uid="{00000000-0005-0000-0000-000044410000}"/>
    <cellStyle name="Moneda 2 4 2 2 5 2" xfId="16121" xr:uid="{00000000-0005-0000-0000-000045410000}"/>
    <cellStyle name="Moneda 2 4 2 2 5 3" xfId="16122" xr:uid="{00000000-0005-0000-0000-000046410000}"/>
    <cellStyle name="Moneda 2 4 2 2 5 4" xfId="16123" xr:uid="{00000000-0005-0000-0000-000047410000}"/>
    <cellStyle name="Moneda 2 4 2 2 5 5" xfId="16124" xr:uid="{00000000-0005-0000-0000-000048410000}"/>
    <cellStyle name="Moneda 2 4 2 2 6" xfId="16125" xr:uid="{00000000-0005-0000-0000-000049410000}"/>
    <cellStyle name="Moneda 2 4 2 2 6 2" xfId="16126" xr:uid="{00000000-0005-0000-0000-00004A410000}"/>
    <cellStyle name="Moneda 2 4 2 2 6 3" xfId="16127" xr:uid="{00000000-0005-0000-0000-00004B410000}"/>
    <cellStyle name="Moneda 2 4 2 2 6 4" xfId="16128" xr:uid="{00000000-0005-0000-0000-00004C410000}"/>
    <cellStyle name="Moneda 2 4 2 2 6 5" xfId="16129" xr:uid="{00000000-0005-0000-0000-00004D410000}"/>
    <cellStyle name="Moneda 2 4 2 2 7" xfId="16130" xr:uid="{00000000-0005-0000-0000-00004E410000}"/>
    <cellStyle name="Moneda 2 4 2 2 7 2" xfId="16131" xr:uid="{00000000-0005-0000-0000-00004F410000}"/>
    <cellStyle name="Moneda 2 4 2 2 7 3" xfId="16132" xr:uid="{00000000-0005-0000-0000-000050410000}"/>
    <cellStyle name="Moneda 2 4 2 2 7 4" xfId="16133" xr:uid="{00000000-0005-0000-0000-000051410000}"/>
    <cellStyle name="Moneda 2 4 2 2 7 5" xfId="16134" xr:uid="{00000000-0005-0000-0000-000052410000}"/>
    <cellStyle name="Moneda 2 4 2 2 8" xfId="16135" xr:uid="{00000000-0005-0000-0000-000053410000}"/>
    <cellStyle name="Moneda 2 4 2 2 8 2" xfId="16136" xr:uid="{00000000-0005-0000-0000-000054410000}"/>
    <cellStyle name="Moneda 2 4 2 2 8 3" xfId="16137" xr:uid="{00000000-0005-0000-0000-000055410000}"/>
    <cellStyle name="Moneda 2 4 2 2 8 4" xfId="16138" xr:uid="{00000000-0005-0000-0000-000056410000}"/>
    <cellStyle name="Moneda 2 4 2 2 8 5" xfId="16139" xr:uid="{00000000-0005-0000-0000-000057410000}"/>
    <cellStyle name="Moneda 2 4 2 2 9" xfId="16140" xr:uid="{00000000-0005-0000-0000-000058410000}"/>
    <cellStyle name="Moneda 2 4 2 2 9 2" xfId="16141" xr:uid="{00000000-0005-0000-0000-000059410000}"/>
    <cellStyle name="Moneda 2 4 2 2 9 3" xfId="16142" xr:uid="{00000000-0005-0000-0000-00005A410000}"/>
    <cellStyle name="Moneda 2 4 2 2 9 4" xfId="16143" xr:uid="{00000000-0005-0000-0000-00005B410000}"/>
    <cellStyle name="Moneda 2 4 2 2 9 5" xfId="16144" xr:uid="{00000000-0005-0000-0000-00005C410000}"/>
    <cellStyle name="Moneda 2 4 2 3" xfId="16145" xr:uid="{00000000-0005-0000-0000-00005D410000}"/>
    <cellStyle name="Moneda 2 4 2 3 10" xfId="16146" xr:uid="{00000000-0005-0000-0000-00005E410000}"/>
    <cellStyle name="Moneda 2 4 2 3 10 2" xfId="16147" xr:uid="{00000000-0005-0000-0000-00005F410000}"/>
    <cellStyle name="Moneda 2 4 2 3 10 3" xfId="16148" xr:uid="{00000000-0005-0000-0000-000060410000}"/>
    <cellStyle name="Moneda 2 4 2 3 10 4" xfId="16149" xr:uid="{00000000-0005-0000-0000-000061410000}"/>
    <cellStyle name="Moneda 2 4 2 3 10 5" xfId="16150" xr:uid="{00000000-0005-0000-0000-000062410000}"/>
    <cellStyle name="Moneda 2 4 2 3 11" xfId="16151" xr:uid="{00000000-0005-0000-0000-000063410000}"/>
    <cellStyle name="Moneda 2 4 2 3 12" xfId="16152" xr:uid="{00000000-0005-0000-0000-000064410000}"/>
    <cellStyle name="Moneda 2 4 2 3 13" xfId="16153" xr:uid="{00000000-0005-0000-0000-000065410000}"/>
    <cellStyle name="Moneda 2 4 2 3 14" xfId="16154" xr:uid="{00000000-0005-0000-0000-000066410000}"/>
    <cellStyle name="Moneda 2 4 2 3 2" xfId="16155" xr:uid="{00000000-0005-0000-0000-000067410000}"/>
    <cellStyle name="Moneda 2 4 2 3 2 2" xfId="16156" xr:uid="{00000000-0005-0000-0000-000068410000}"/>
    <cellStyle name="Moneda 2 4 2 3 2 3" xfId="16157" xr:uid="{00000000-0005-0000-0000-000069410000}"/>
    <cellStyle name="Moneda 2 4 2 3 2 4" xfId="16158" xr:uid="{00000000-0005-0000-0000-00006A410000}"/>
    <cellStyle name="Moneda 2 4 2 3 2 5" xfId="16159" xr:uid="{00000000-0005-0000-0000-00006B410000}"/>
    <cellStyle name="Moneda 2 4 2 3 3" xfId="16160" xr:uid="{00000000-0005-0000-0000-00006C410000}"/>
    <cellStyle name="Moneda 2 4 2 3 3 2" xfId="16161" xr:uid="{00000000-0005-0000-0000-00006D410000}"/>
    <cellStyle name="Moneda 2 4 2 3 3 3" xfId="16162" xr:uid="{00000000-0005-0000-0000-00006E410000}"/>
    <cellStyle name="Moneda 2 4 2 3 3 4" xfId="16163" xr:uid="{00000000-0005-0000-0000-00006F410000}"/>
    <cellStyle name="Moneda 2 4 2 3 3 5" xfId="16164" xr:uid="{00000000-0005-0000-0000-000070410000}"/>
    <cellStyle name="Moneda 2 4 2 3 4" xfId="16165" xr:uid="{00000000-0005-0000-0000-000071410000}"/>
    <cellStyle name="Moneda 2 4 2 3 4 2" xfId="16166" xr:uid="{00000000-0005-0000-0000-000072410000}"/>
    <cellStyle name="Moneda 2 4 2 3 4 3" xfId="16167" xr:uid="{00000000-0005-0000-0000-000073410000}"/>
    <cellStyle name="Moneda 2 4 2 3 4 4" xfId="16168" xr:uid="{00000000-0005-0000-0000-000074410000}"/>
    <cellStyle name="Moneda 2 4 2 3 4 5" xfId="16169" xr:uid="{00000000-0005-0000-0000-000075410000}"/>
    <cellStyle name="Moneda 2 4 2 3 5" xfId="16170" xr:uid="{00000000-0005-0000-0000-000076410000}"/>
    <cellStyle name="Moneda 2 4 2 3 5 2" xfId="16171" xr:uid="{00000000-0005-0000-0000-000077410000}"/>
    <cellStyle name="Moneda 2 4 2 3 5 3" xfId="16172" xr:uid="{00000000-0005-0000-0000-000078410000}"/>
    <cellStyle name="Moneda 2 4 2 3 5 4" xfId="16173" xr:uid="{00000000-0005-0000-0000-000079410000}"/>
    <cellStyle name="Moneda 2 4 2 3 5 5" xfId="16174" xr:uid="{00000000-0005-0000-0000-00007A410000}"/>
    <cellStyle name="Moneda 2 4 2 3 6" xfId="16175" xr:uid="{00000000-0005-0000-0000-00007B410000}"/>
    <cellStyle name="Moneda 2 4 2 3 6 2" xfId="16176" xr:uid="{00000000-0005-0000-0000-00007C410000}"/>
    <cellStyle name="Moneda 2 4 2 3 6 3" xfId="16177" xr:uid="{00000000-0005-0000-0000-00007D410000}"/>
    <cellStyle name="Moneda 2 4 2 3 6 4" xfId="16178" xr:uid="{00000000-0005-0000-0000-00007E410000}"/>
    <cellStyle name="Moneda 2 4 2 3 6 5" xfId="16179" xr:uid="{00000000-0005-0000-0000-00007F410000}"/>
    <cellStyle name="Moneda 2 4 2 3 7" xfId="16180" xr:uid="{00000000-0005-0000-0000-000080410000}"/>
    <cellStyle name="Moneda 2 4 2 3 7 2" xfId="16181" xr:uid="{00000000-0005-0000-0000-000081410000}"/>
    <cellStyle name="Moneda 2 4 2 3 7 3" xfId="16182" xr:uid="{00000000-0005-0000-0000-000082410000}"/>
    <cellStyle name="Moneda 2 4 2 3 7 4" xfId="16183" xr:uid="{00000000-0005-0000-0000-000083410000}"/>
    <cellStyle name="Moneda 2 4 2 3 7 5" xfId="16184" xr:uid="{00000000-0005-0000-0000-000084410000}"/>
    <cellStyle name="Moneda 2 4 2 3 8" xfId="16185" xr:uid="{00000000-0005-0000-0000-000085410000}"/>
    <cellStyle name="Moneda 2 4 2 3 8 2" xfId="16186" xr:uid="{00000000-0005-0000-0000-000086410000}"/>
    <cellStyle name="Moneda 2 4 2 3 8 3" xfId="16187" xr:uid="{00000000-0005-0000-0000-000087410000}"/>
    <cellStyle name="Moneda 2 4 2 3 8 4" xfId="16188" xr:uid="{00000000-0005-0000-0000-000088410000}"/>
    <cellStyle name="Moneda 2 4 2 3 8 5" xfId="16189" xr:uid="{00000000-0005-0000-0000-000089410000}"/>
    <cellStyle name="Moneda 2 4 2 3 9" xfId="16190" xr:uid="{00000000-0005-0000-0000-00008A410000}"/>
    <cellStyle name="Moneda 2 4 2 3 9 2" xfId="16191" xr:uid="{00000000-0005-0000-0000-00008B410000}"/>
    <cellStyle name="Moneda 2 4 2 3 9 3" xfId="16192" xr:uid="{00000000-0005-0000-0000-00008C410000}"/>
    <cellStyle name="Moneda 2 4 2 3 9 4" xfId="16193" xr:uid="{00000000-0005-0000-0000-00008D410000}"/>
    <cellStyle name="Moneda 2 4 2 3 9 5" xfId="16194" xr:uid="{00000000-0005-0000-0000-00008E410000}"/>
    <cellStyle name="Moneda 2 4 3" xfId="16195" xr:uid="{00000000-0005-0000-0000-00008F410000}"/>
    <cellStyle name="Moneda 2 4 3 10" xfId="16196" xr:uid="{00000000-0005-0000-0000-000090410000}"/>
    <cellStyle name="Moneda 2 4 3 10 2" xfId="16197" xr:uid="{00000000-0005-0000-0000-000091410000}"/>
    <cellStyle name="Moneda 2 4 3 10 3" xfId="16198" xr:uid="{00000000-0005-0000-0000-000092410000}"/>
    <cellStyle name="Moneda 2 4 3 10 4" xfId="16199" xr:uid="{00000000-0005-0000-0000-000093410000}"/>
    <cellStyle name="Moneda 2 4 3 10 5" xfId="16200" xr:uid="{00000000-0005-0000-0000-000094410000}"/>
    <cellStyle name="Moneda 2 4 3 11" xfId="16201" xr:uid="{00000000-0005-0000-0000-000095410000}"/>
    <cellStyle name="Moneda 2 4 3 12" xfId="16202" xr:uid="{00000000-0005-0000-0000-000096410000}"/>
    <cellStyle name="Moneda 2 4 3 13" xfId="16203" xr:uid="{00000000-0005-0000-0000-000097410000}"/>
    <cellStyle name="Moneda 2 4 3 14" xfId="16204" xr:uid="{00000000-0005-0000-0000-000098410000}"/>
    <cellStyle name="Moneda 2 4 3 2" xfId="16205" xr:uid="{00000000-0005-0000-0000-000099410000}"/>
    <cellStyle name="Moneda 2 4 3 2 2" xfId="16206" xr:uid="{00000000-0005-0000-0000-00009A410000}"/>
    <cellStyle name="Moneda 2 4 3 2 3" xfId="16207" xr:uid="{00000000-0005-0000-0000-00009B410000}"/>
    <cellStyle name="Moneda 2 4 3 2 4" xfId="16208" xr:uid="{00000000-0005-0000-0000-00009C410000}"/>
    <cellStyle name="Moneda 2 4 3 2 5" xfId="16209" xr:uid="{00000000-0005-0000-0000-00009D410000}"/>
    <cellStyle name="Moneda 2 4 3 3" xfId="16210" xr:uid="{00000000-0005-0000-0000-00009E410000}"/>
    <cellStyle name="Moneda 2 4 3 3 2" xfId="16211" xr:uid="{00000000-0005-0000-0000-00009F410000}"/>
    <cellStyle name="Moneda 2 4 3 3 3" xfId="16212" xr:uid="{00000000-0005-0000-0000-0000A0410000}"/>
    <cellStyle name="Moneda 2 4 3 3 4" xfId="16213" xr:uid="{00000000-0005-0000-0000-0000A1410000}"/>
    <cellStyle name="Moneda 2 4 3 3 5" xfId="16214" xr:uid="{00000000-0005-0000-0000-0000A2410000}"/>
    <cellStyle name="Moneda 2 4 3 4" xfId="16215" xr:uid="{00000000-0005-0000-0000-0000A3410000}"/>
    <cellStyle name="Moneda 2 4 3 4 2" xfId="16216" xr:uid="{00000000-0005-0000-0000-0000A4410000}"/>
    <cellStyle name="Moneda 2 4 3 4 3" xfId="16217" xr:uid="{00000000-0005-0000-0000-0000A5410000}"/>
    <cellStyle name="Moneda 2 4 3 4 4" xfId="16218" xr:uid="{00000000-0005-0000-0000-0000A6410000}"/>
    <cellStyle name="Moneda 2 4 3 4 5" xfId="16219" xr:uid="{00000000-0005-0000-0000-0000A7410000}"/>
    <cellStyle name="Moneda 2 4 3 5" xfId="16220" xr:uid="{00000000-0005-0000-0000-0000A8410000}"/>
    <cellStyle name="Moneda 2 4 3 5 2" xfId="16221" xr:uid="{00000000-0005-0000-0000-0000A9410000}"/>
    <cellStyle name="Moneda 2 4 3 5 3" xfId="16222" xr:uid="{00000000-0005-0000-0000-0000AA410000}"/>
    <cellStyle name="Moneda 2 4 3 5 4" xfId="16223" xr:uid="{00000000-0005-0000-0000-0000AB410000}"/>
    <cellStyle name="Moneda 2 4 3 5 5" xfId="16224" xr:uid="{00000000-0005-0000-0000-0000AC410000}"/>
    <cellStyle name="Moneda 2 4 3 6" xfId="16225" xr:uid="{00000000-0005-0000-0000-0000AD410000}"/>
    <cellStyle name="Moneda 2 4 3 6 2" xfId="16226" xr:uid="{00000000-0005-0000-0000-0000AE410000}"/>
    <cellStyle name="Moneda 2 4 3 6 3" xfId="16227" xr:uid="{00000000-0005-0000-0000-0000AF410000}"/>
    <cellStyle name="Moneda 2 4 3 6 4" xfId="16228" xr:uid="{00000000-0005-0000-0000-0000B0410000}"/>
    <cellStyle name="Moneda 2 4 3 6 5" xfId="16229" xr:uid="{00000000-0005-0000-0000-0000B1410000}"/>
    <cellStyle name="Moneda 2 4 3 7" xfId="16230" xr:uid="{00000000-0005-0000-0000-0000B2410000}"/>
    <cellStyle name="Moneda 2 4 3 7 2" xfId="16231" xr:uid="{00000000-0005-0000-0000-0000B3410000}"/>
    <cellStyle name="Moneda 2 4 3 7 3" xfId="16232" xr:uid="{00000000-0005-0000-0000-0000B4410000}"/>
    <cellStyle name="Moneda 2 4 3 7 4" xfId="16233" xr:uid="{00000000-0005-0000-0000-0000B5410000}"/>
    <cellStyle name="Moneda 2 4 3 7 5" xfId="16234" xr:uid="{00000000-0005-0000-0000-0000B6410000}"/>
    <cellStyle name="Moneda 2 4 3 8" xfId="16235" xr:uid="{00000000-0005-0000-0000-0000B7410000}"/>
    <cellStyle name="Moneda 2 4 3 8 2" xfId="16236" xr:uid="{00000000-0005-0000-0000-0000B8410000}"/>
    <cellStyle name="Moneda 2 4 3 8 3" xfId="16237" xr:uid="{00000000-0005-0000-0000-0000B9410000}"/>
    <cellStyle name="Moneda 2 4 3 8 4" xfId="16238" xr:uid="{00000000-0005-0000-0000-0000BA410000}"/>
    <cellStyle name="Moneda 2 4 3 8 5" xfId="16239" xr:uid="{00000000-0005-0000-0000-0000BB410000}"/>
    <cellStyle name="Moneda 2 4 3 9" xfId="16240" xr:uid="{00000000-0005-0000-0000-0000BC410000}"/>
    <cellStyle name="Moneda 2 4 3 9 2" xfId="16241" xr:uid="{00000000-0005-0000-0000-0000BD410000}"/>
    <cellStyle name="Moneda 2 4 3 9 3" xfId="16242" xr:uid="{00000000-0005-0000-0000-0000BE410000}"/>
    <cellStyle name="Moneda 2 4 3 9 4" xfId="16243" xr:uid="{00000000-0005-0000-0000-0000BF410000}"/>
    <cellStyle name="Moneda 2 4 3 9 5" xfId="16244" xr:uid="{00000000-0005-0000-0000-0000C0410000}"/>
    <cellStyle name="Moneda 2 4 4" xfId="16245" xr:uid="{00000000-0005-0000-0000-0000C1410000}"/>
    <cellStyle name="Moneda 2 4 4 10" xfId="16246" xr:uid="{00000000-0005-0000-0000-0000C2410000}"/>
    <cellStyle name="Moneda 2 4 4 10 2" xfId="16247" xr:uid="{00000000-0005-0000-0000-0000C3410000}"/>
    <cellStyle name="Moneda 2 4 4 10 3" xfId="16248" xr:uid="{00000000-0005-0000-0000-0000C4410000}"/>
    <cellStyle name="Moneda 2 4 4 10 4" xfId="16249" xr:uid="{00000000-0005-0000-0000-0000C5410000}"/>
    <cellStyle name="Moneda 2 4 4 10 5" xfId="16250" xr:uid="{00000000-0005-0000-0000-0000C6410000}"/>
    <cellStyle name="Moneda 2 4 4 11" xfId="16251" xr:uid="{00000000-0005-0000-0000-0000C7410000}"/>
    <cellStyle name="Moneda 2 4 4 12" xfId="16252" xr:uid="{00000000-0005-0000-0000-0000C8410000}"/>
    <cellStyle name="Moneda 2 4 4 13" xfId="16253" xr:uid="{00000000-0005-0000-0000-0000C9410000}"/>
    <cellStyle name="Moneda 2 4 4 14" xfId="16254" xr:uid="{00000000-0005-0000-0000-0000CA410000}"/>
    <cellStyle name="Moneda 2 4 4 2" xfId="16255" xr:uid="{00000000-0005-0000-0000-0000CB410000}"/>
    <cellStyle name="Moneda 2 4 4 2 2" xfId="16256" xr:uid="{00000000-0005-0000-0000-0000CC410000}"/>
    <cellStyle name="Moneda 2 4 4 2 3" xfId="16257" xr:uid="{00000000-0005-0000-0000-0000CD410000}"/>
    <cellStyle name="Moneda 2 4 4 2 4" xfId="16258" xr:uid="{00000000-0005-0000-0000-0000CE410000}"/>
    <cellStyle name="Moneda 2 4 4 2 5" xfId="16259" xr:uid="{00000000-0005-0000-0000-0000CF410000}"/>
    <cellStyle name="Moneda 2 4 4 3" xfId="16260" xr:uid="{00000000-0005-0000-0000-0000D0410000}"/>
    <cellStyle name="Moneda 2 4 4 3 2" xfId="16261" xr:uid="{00000000-0005-0000-0000-0000D1410000}"/>
    <cellStyle name="Moneda 2 4 4 3 3" xfId="16262" xr:uid="{00000000-0005-0000-0000-0000D2410000}"/>
    <cellStyle name="Moneda 2 4 4 3 4" xfId="16263" xr:uid="{00000000-0005-0000-0000-0000D3410000}"/>
    <cellStyle name="Moneda 2 4 4 3 5" xfId="16264" xr:uid="{00000000-0005-0000-0000-0000D4410000}"/>
    <cellStyle name="Moneda 2 4 4 4" xfId="16265" xr:uid="{00000000-0005-0000-0000-0000D5410000}"/>
    <cellStyle name="Moneda 2 4 4 4 2" xfId="16266" xr:uid="{00000000-0005-0000-0000-0000D6410000}"/>
    <cellStyle name="Moneda 2 4 4 4 3" xfId="16267" xr:uid="{00000000-0005-0000-0000-0000D7410000}"/>
    <cellStyle name="Moneda 2 4 4 4 4" xfId="16268" xr:uid="{00000000-0005-0000-0000-0000D8410000}"/>
    <cellStyle name="Moneda 2 4 4 4 5" xfId="16269" xr:uid="{00000000-0005-0000-0000-0000D9410000}"/>
    <cellStyle name="Moneda 2 4 4 5" xfId="16270" xr:uid="{00000000-0005-0000-0000-0000DA410000}"/>
    <cellStyle name="Moneda 2 4 4 5 2" xfId="16271" xr:uid="{00000000-0005-0000-0000-0000DB410000}"/>
    <cellStyle name="Moneda 2 4 4 5 3" xfId="16272" xr:uid="{00000000-0005-0000-0000-0000DC410000}"/>
    <cellStyle name="Moneda 2 4 4 5 4" xfId="16273" xr:uid="{00000000-0005-0000-0000-0000DD410000}"/>
    <cellStyle name="Moneda 2 4 4 5 5" xfId="16274" xr:uid="{00000000-0005-0000-0000-0000DE410000}"/>
    <cellStyle name="Moneda 2 4 4 6" xfId="16275" xr:uid="{00000000-0005-0000-0000-0000DF410000}"/>
    <cellStyle name="Moneda 2 4 4 6 2" xfId="16276" xr:uid="{00000000-0005-0000-0000-0000E0410000}"/>
    <cellStyle name="Moneda 2 4 4 6 3" xfId="16277" xr:uid="{00000000-0005-0000-0000-0000E1410000}"/>
    <cellStyle name="Moneda 2 4 4 6 4" xfId="16278" xr:uid="{00000000-0005-0000-0000-0000E2410000}"/>
    <cellStyle name="Moneda 2 4 4 6 5" xfId="16279" xr:uid="{00000000-0005-0000-0000-0000E3410000}"/>
    <cellStyle name="Moneda 2 4 4 7" xfId="16280" xr:uid="{00000000-0005-0000-0000-0000E4410000}"/>
    <cellStyle name="Moneda 2 4 4 7 2" xfId="16281" xr:uid="{00000000-0005-0000-0000-0000E5410000}"/>
    <cellStyle name="Moneda 2 4 4 7 3" xfId="16282" xr:uid="{00000000-0005-0000-0000-0000E6410000}"/>
    <cellStyle name="Moneda 2 4 4 7 4" xfId="16283" xr:uid="{00000000-0005-0000-0000-0000E7410000}"/>
    <cellStyle name="Moneda 2 4 4 7 5" xfId="16284" xr:uid="{00000000-0005-0000-0000-0000E8410000}"/>
    <cellStyle name="Moneda 2 4 4 8" xfId="16285" xr:uid="{00000000-0005-0000-0000-0000E9410000}"/>
    <cellStyle name="Moneda 2 4 4 8 2" xfId="16286" xr:uid="{00000000-0005-0000-0000-0000EA410000}"/>
    <cellStyle name="Moneda 2 4 4 8 3" xfId="16287" xr:uid="{00000000-0005-0000-0000-0000EB410000}"/>
    <cellStyle name="Moneda 2 4 4 8 4" xfId="16288" xr:uid="{00000000-0005-0000-0000-0000EC410000}"/>
    <cellStyle name="Moneda 2 4 4 8 5" xfId="16289" xr:uid="{00000000-0005-0000-0000-0000ED410000}"/>
    <cellStyle name="Moneda 2 4 4 9" xfId="16290" xr:uid="{00000000-0005-0000-0000-0000EE410000}"/>
    <cellStyle name="Moneda 2 4 4 9 2" xfId="16291" xr:uid="{00000000-0005-0000-0000-0000EF410000}"/>
    <cellStyle name="Moneda 2 4 4 9 3" xfId="16292" xr:uid="{00000000-0005-0000-0000-0000F0410000}"/>
    <cellStyle name="Moneda 2 4 4 9 4" xfId="16293" xr:uid="{00000000-0005-0000-0000-0000F1410000}"/>
    <cellStyle name="Moneda 2 4 4 9 5" xfId="16294" xr:uid="{00000000-0005-0000-0000-0000F2410000}"/>
    <cellStyle name="Moneda 2 4 5" xfId="16295" xr:uid="{00000000-0005-0000-0000-0000F3410000}"/>
    <cellStyle name="Moneda 2 4 6" xfId="16296" xr:uid="{00000000-0005-0000-0000-0000F4410000}"/>
    <cellStyle name="Moneda 2 4 7" xfId="16297" xr:uid="{00000000-0005-0000-0000-0000F5410000}"/>
    <cellStyle name="Moneda 2 4 8" xfId="16298" xr:uid="{00000000-0005-0000-0000-0000F6410000}"/>
    <cellStyle name="Moneda 2 4 9" xfId="16299" xr:uid="{00000000-0005-0000-0000-0000F7410000}"/>
    <cellStyle name="Moneda 2 5" xfId="16300" xr:uid="{00000000-0005-0000-0000-0000F8410000}"/>
    <cellStyle name="Moneda 2 5 10" xfId="16301" xr:uid="{00000000-0005-0000-0000-0000F9410000}"/>
    <cellStyle name="Moneda 2 5 11" xfId="16302" xr:uid="{00000000-0005-0000-0000-0000FA410000}"/>
    <cellStyle name="Moneda 2 5 12" xfId="16303" xr:uid="{00000000-0005-0000-0000-0000FB410000}"/>
    <cellStyle name="Moneda 2 5 13" xfId="16304" xr:uid="{00000000-0005-0000-0000-0000FC410000}"/>
    <cellStyle name="Moneda 2 5 14" xfId="16305" xr:uid="{00000000-0005-0000-0000-0000FD410000}"/>
    <cellStyle name="Moneda 2 5 15" xfId="16306" xr:uid="{00000000-0005-0000-0000-0000FE410000}"/>
    <cellStyle name="Moneda 2 5 16" xfId="16307" xr:uid="{00000000-0005-0000-0000-0000FF410000}"/>
    <cellStyle name="Moneda 2 5 17" xfId="16308" xr:uid="{00000000-0005-0000-0000-000000420000}"/>
    <cellStyle name="Moneda 2 5 2" xfId="16309" xr:uid="{00000000-0005-0000-0000-000001420000}"/>
    <cellStyle name="Moneda 2 5 2 2" xfId="16310" xr:uid="{00000000-0005-0000-0000-000002420000}"/>
    <cellStyle name="Moneda 2 5 2 2 10" xfId="16311" xr:uid="{00000000-0005-0000-0000-000003420000}"/>
    <cellStyle name="Moneda 2 5 2 2 10 2" xfId="16312" xr:uid="{00000000-0005-0000-0000-000004420000}"/>
    <cellStyle name="Moneda 2 5 2 2 10 3" xfId="16313" xr:uid="{00000000-0005-0000-0000-000005420000}"/>
    <cellStyle name="Moneda 2 5 2 2 10 4" xfId="16314" xr:uid="{00000000-0005-0000-0000-000006420000}"/>
    <cellStyle name="Moneda 2 5 2 2 10 5" xfId="16315" xr:uid="{00000000-0005-0000-0000-000007420000}"/>
    <cellStyle name="Moneda 2 5 2 2 11" xfId="16316" xr:uid="{00000000-0005-0000-0000-000008420000}"/>
    <cellStyle name="Moneda 2 5 2 2 12" xfId="16317" xr:uid="{00000000-0005-0000-0000-000009420000}"/>
    <cellStyle name="Moneda 2 5 2 2 13" xfId="16318" xr:uid="{00000000-0005-0000-0000-00000A420000}"/>
    <cellStyle name="Moneda 2 5 2 2 14" xfId="16319" xr:uid="{00000000-0005-0000-0000-00000B420000}"/>
    <cellStyle name="Moneda 2 5 2 2 2" xfId="16320" xr:uid="{00000000-0005-0000-0000-00000C420000}"/>
    <cellStyle name="Moneda 2 5 2 2 2 2" xfId="16321" xr:uid="{00000000-0005-0000-0000-00000D420000}"/>
    <cellStyle name="Moneda 2 5 2 2 2 3" xfId="16322" xr:uid="{00000000-0005-0000-0000-00000E420000}"/>
    <cellStyle name="Moneda 2 5 2 2 2 4" xfId="16323" xr:uid="{00000000-0005-0000-0000-00000F420000}"/>
    <cellStyle name="Moneda 2 5 2 2 2 5" xfId="16324" xr:uid="{00000000-0005-0000-0000-000010420000}"/>
    <cellStyle name="Moneda 2 5 2 2 3" xfId="16325" xr:uid="{00000000-0005-0000-0000-000011420000}"/>
    <cellStyle name="Moneda 2 5 2 2 3 2" xfId="16326" xr:uid="{00000000-0005-0000-0000-000012420000}"/>
    <cellStyle name="Moneda 2 5 2 2 3 3" xfId="16327" xr:uid="{00000000-0005-0000-0000-000013420000}"/>
    <cellStyle name="Moneda 2 5 2 2 3 4" xfId="16328" xr:uid="{00000000-0005-0000-0000-000014420000}"/>
    <cellStyle name="Moneda 2 5 2 2 3 5" xfId="16329" xr:uid="{00000000-0005-0000-0000-000015420000}"/>
    <cellStyle name="Moneda 2 5 2 2 4" xfId="16330" xr:uid="{00000000-0005-0000-0000-000016420000}"/>
    <cellStyle name="Moneda 2 5 2 2 4 2" xfId="16331" xr:uid="{00000000-0005-0000-0000-000017420000}"/>
    <cellStyle name="Moneda 2 5 2 2 4 3" xfId="16332" xr:uid="{00000000-0005-0000-0000-000018420000}"/>
    <cellStyle name="Moneda 2 5 2 2 4 4" xfId="16333" xr:uid="{00000000-0005-0000-0000-000019420000}"/>
    <cellStyle name="Moneda 2 5 2 2 4 5" xfId="16334" xr:uid="{00000000-0005-0000-0000-00001A420000}"/>
    <cellStyle name="Moneda 2 5 2 2 5" xfId="16335" xr:uid="{00000000-0005-0000-0000-00001B420000}"/>
    <cellStyle name="Moneda 2 5 2 2 5 2" xfId="16336" xr:uid="{00000000-0005-0000-0000-00001C420000}"/>
    <cellStyle name="Moneda 2 5 2 2 5 3" xfId="16337" xr:uid="{00000000-0005-0000-0000-00001D420000}"/>
    <cellStyle name="Moneda 2 5 2 2 5 4" xfId="16338" xr:uid="{00000000-0005-0000-0000-00001E420000}"/>
    <cellStyle name="Moneda 2 5 2 2 5 5" xfId="16339" xr:uid="{00000000-0005-0000-0000-00001F420000}"/>
    <cellStyle name="Moneda 2 5 2 2 6" xfId="16340" xr:uid="{00000000-0005-0000-0000-000020420000}"/>
    <cellStyle name="Moneda 2 5 2 2 6 2" xfId="16341" xr:uid="{00000000-0005-0000-0000-000021420000}"/>
    <cellStyle name="Moneda 2 5 2 2 6 3" xfId="16342" xr:uid="{00000000-0005-0000-0000-000022420000}"/>
    <cellStyle name="Moneda 2 5 2 2 6 4" xfId="16343" xr:uid="{00000000-0005-0000-0000-000023420000}"/>
    <cellStyle name="Moneda 2 5 2 2 6 5" xfId="16344" xr:uid="{00000000-0005-0000-0000-000024420000}"/>
    <cellStyle name="Moneda 2 5 2 2 7" xfId="16345" xr:uid="{00000000-0005-0000-0000-000025420000}"/>
    <cellStyle name="Moneda 2 5 2 2 7 2" xfId="16346" xr:uid="{00000000-0005-0000-0000-000026420000}"/>
    <cellStyle name="Moneda 2 5 2 2 7 3" xfId="16347" xr:uid="{00000000-0005-0000-0000-000027420000}"/>
    <cellStyle name="Moneda 2 5 2 2 7 4" xfId="16348" xr:uid="{00000000-0005-0000-0000-000028420000}"/>
    <cellStyle name="Moneda 2 5 2 2 7 5" xfId="16349" xr:uid="{00000000-0005-0000-0000-000029420000}"/>
    <cellStyle name="Moneda 2 5 2 2 8" xfId="16350" xr:uid="{00000000-0005-0000-0000-00002A420000}"/>
    <cellStyle name="Moneda 2 5 2 2 8 2" xfId="16351" xr:uid="{00000000-0005-0000-0000-00002B420000}"/>
    <cellStyle name="Moneda 2 5 2 2 8 3" xfId="16352" xr:uid="{00000000-0005-0000-0000-00002C420000}"/>
    <cellStyle name="Moneda 2 5 2 2 8 4" xfId="16353" xr:uid="{00000000-0005-0000-0000-00002D420000}"/>
    <cellStyle name="Moneda 2 5 2 2 8 5" xfId="16354" xr:uid="{00000000-0005-0000-0000-00002E420000}"/>
    <cellStyle name="Moneda 2 5 2 2 9" xfId="16355" xr:uid="{00000000-0005-0000-0000-00002F420000}"/>
    <cellStyle name="Moneda 2 5 2 2 9 2" xfId="16356" xr:uid="{00000000-0005-0000-0000-000030420000}"/>
    <cellStyle name="Moneda 2 5 2 2 9 3" xfId="16357" xr:uid="{00000000-0005-0000-0000-000031420000}"/>
    <cellStyle name="Moneda 2 5 2 2 9 4" xfId="16358" xr:uid="{00000000-0005-0000-0000-000032420000}"/>
    <cellStyle name="Moneda 2 5 2 2 9 5" xfId="16359" xr:uid="{00000000-0005-0000-0000-000033420000}"/>
    <cellStyle name="Moneda 2 5 2 3" xfId="16360" xr:uid="{00000000-0005-0000-0000-000034420000}"/>
    <cellStyle name="Moneda 2 5 2 3 10" xfId="16361" xr:uid="{00000000-0005-0000-0000-000035420000}"/>
    <cellStyle name="Moneda 2 5 2 3 10 2" xfId="16362" xr:uid="{00000000-0005-0000-0000-000036420000}"/>
    <cellStyle name="Moneda 2 5 2 3 10 3" xfId="16363" xr:uid="{00000000-0005-0000-0000-000037420000}"/>
    <cellStyle name="Moneda 2 5 2 3 10 4" xfId="16364" xr:uid="{00000000-0005-0000-0000-000038420000}"/>
    <cellStyle name="Moneda 2 5 2 3 10 5" xfId="16365" xr:uid="{00000000-0005-0000-0000-000039420000}"/>
    <cellStyle name="Moneda 2 5 2 3 11" xfId="16366" xr:uid="{00000000-0005-0000-0000-00003A420000}"/>
    <cellStyle name="Moneda 2 5 2 3 12" xfId="16367" xr:uid="{00000000-0005-0000-0000-00003B420000}"/>
    <cellStyle name="Moneda 2 5 2 3 13" xfId="16368" xr:uid="{00000000-0005-0000-0000-00003C420000}"/>
    <cellStyle name="Moneda 2 5 2 3 14" xfId="16369" xr:uid="{00000000-0005-0000-0000-00003D420000}"/>
    <cellStyle name="Moneda 2 5 2 3 2" xfId="16370" xr:uid="{00000000-0005-0000-0000-00003E420000}"/>
    <cellStyle name="Moneda 2 5 2 3 2 2" xfId="16371" xr:uid="{00000000-0005-0000-0000-00003F420000}"/>
    <cellStyle name="Moneda 2 5 2 3 2 3" xfId="16372" xr:uid="{00000000-0005-0000-0000-000040420000}"/>
    <cellStyle name="Moneda 2 5 2 3 2 4" xfId="16373" xr:uid="{00000000-0005-0000-0000-000041420000}"/>
    <cellStyle name="Moneda 2 5 2 3 2 5" xfId="16374" xr:uid="{00000000-0005-0000-0000-000042420000}"/>
    <cellStyle name="Moneda 2 5 2 3 3" xfId="16375" xr:uid="{00000000-0005-0000-0000-000043420000}"/>
    <cellStyle name="Moneda 2 5 2 3 3 2" xfId="16376" xr:uid="{00000000-0005-0000-0000-000044420000}"/>
    <cellStyle name="Moneda 2 5 2 3 3 3" xfId="16377" xr:uid="{00000000-0005-0000-0000-000045420000}"/>
    <cellStyle name="Moneda 2 5 2 3 3 4" xfId="16378" xr:uid="{00000000-0005-0000-0000-000046420000}"/>
    <cellStyle name="Moneda 2 5 2 3 3 5" xfId="16379" xr:uid="{00000000-0005-0000-0000-000047420000}"/>
    <cellStyle name="Moneda 2 5 2 3 4" xfId="16380" xr:uid="{00000000-0005-0000-0000-000048420000}"/>
    <cellStyle name="Moneda 2 5 2 3 4 2" xfId="16381" xr:uid="{00000000-0005-0000-0000-000049420000}"/>
    <cellStyle name="Moneda 2 5 2 3 4 3" xfId="16382" xr:uid="{00000000-0005-0000-0000-00004A420000}"/>
    <cellStyle name="Moneda 2 5 2 3 4 4" xfId="16383" xr:uid="{00000000-0005-0000-0000-00004B420000}"/>
    <cellStyle name="Moneda 2 5 2 3 4 5" xfId="16384" xr:uid="{00000000-0005-0000-0000-00004C420000}"/>
    <cellStyle name="Moneda 2 5 2 3 5" xfId="16385" xr:uid="{00000000-0005-0000-0000-00004D420000}"/>
    <cellStyle name="Moneda 2 5 2 3 5 2" xfId="16386" xr:uid="{00000000-0005-0000-0000-00004E420000}"/>
    <cellStyle name="Moneda 2 5 2 3 5 3" xfId="16387" xr:uid="{00000000-0005-0000-0000-00004F420000}"/>
    <cellStyle name="Moneda 2 5 2 3 5 4" xfId="16388" xr:uid="{00000000-0005-0000-0000-000050420000}"/>
    <cellStyle name="Moneda 2 5 2 3 5 5" xfId="16389" xr:uid="{00000000-0005-0000-0000-000051420000}"/>
    <cellStyle name="Moneda 2 5 2 3 6" xfId="16390" xr:uid="{00000000-0005-0000-0000-000052420000}"/>
    <cellStyle name="Moneda 2 5 2 3 6 2" xfId="16391" xr:uid="{00000000-0005-0000-0000-000053420000}"/>
    <cellStyle name="Moneda 2 5 2 3 6 3" xfId="16392" xr:uid="{00000000-0005-0000-0000-000054420000}"/>
    <cellStyle name="Moneda 2 5 2 3 6 4" xfId="16393" xr:uid="{00000000-0005-0000-0000-000055420000}"/>
    <cellStyle name="Moneda 2 5 2 3 6 5" xfId="16394" xr:uid="{00000000-0005-0000-0000-000056420000}"/>
    <cellStyle name="Moneda 2 5 2 3 7" xfId="16395" xr:uid="{00000000-0005-0000-0000-000057420000}"/>
    <cellStyle name="Moneda 2 5 2 3 7 2" xfId="16396" xr:uid="{00000000-0005-0000-0000-000058420000}"/>
    <cellStyle name="Moneda 2 5 2 3 7 3" xfId="16397" xr:uid="{00000000-0005-0000-0000-000059420000}"/>
    <cellStyle name="Moneda 2 5 2 3 7 4" xfId="16398" xr:uid="{00000000-0005-0000-0000-00005A420000}"/>
    <cellStyle name="Moneda 2 5 2 3 7 5" xfId="16399" xr:uid="{00000000-0005-0000-0000-00005B420000}"/>
    <cellStyle name="Moneda 2 5 2 3 8" xfId="16400" xr:uid="{00000000-0005-0000-0000-00005C420000}"/>
    <cellStyle name="Moneda 2 5 2 3 8 2" xfId="16401" xr:uid="{00000000-0005-0000-0000-00005D420000}"/>
    <cellStyle name="Moneda 2 5 2 3 8 3" xfId="16402" xr:uid="{00000000-0005-0000-0000-00005E420000}"/>
    <cellStyle name="Moneda 2 5 2 3 8 4" xfId="16403" xr:uid="{00000000-0005-0000-0000-00005F420000}"/>
    <cellStyle name="Moneda 2 5 2 3 8 5" xfId="16404" xr:uid="{00000000-0005-0000-0000-000060420000}"/>
    <cellStyle name="Moneda 2 5 2 3 9" xfId="16405" xr:uid="{00000000-0005-0000-0000-000061420000}"/>
    <cellStyle name="Moneda 2 5 2 3 9 2" xfId="16406" xr:uid="{00000000-0005-0000-0000-000062420000}"/>
    <cellStyle name="Moneda 2 5 2 3 9 3" xfId="16407" xr:uid="{00000000-0005-0000-0000-000063420000}"/>
    <cellStyle name="Moneda 2 5 2 3 9 4" xfId="16408" xr:uid="{00000000-0005-0000-0000-000064420000}"/>
    <cellStyle name="Moneda 2 5 2 3 9 5" xfId="16409" xr:uid="{00000000-0005-0000-0000-000065420000}"/>
    <cellStyle name="Moneda 2 5 3" xfId="16410" xr:uid="{00000000-0005-0000-0000-000066420000}"/>
    <cellStyle name="Moneda 2 5 3 10" xfId="16411" xr:uid="{00000000-0005-0000-0000-000067420000}"/>
    <cellStyle name="Moneda 2 5 3 10 2" xfId="16412" xr:uid="{00000000-0005-0000-0000-000068420000}"/>
    <cellStyle name="Moneda 2 5 3 10 3" xfId="16413" xr:uid="{00000000-0005-0000-0000-000069420000}"/>
    <cellStyle name="Moneda 2 5 3 10 4" xfId="16414" xr:uid="{00000000-0005-0000-0000-00006A420000}"/>
    <cellStyle name="Moneda 2 5 3 10 5" xfId="16415" xr:uid="{00000000-0005-0000-0000-00006B420000}"/>
    <cellStyle name="Moneda 2 5 3 11" xfId="16416" xr:uid="{00000000-0005-0000-0000-00006C420000}"/>
    <cellStyle name="Moneda 2 5 3 12" xfId="16417" xr:uid="{00000000-0005-0000-0000-00006D420000}"/>
    <cellStyle name="Moneda 2 5 3 13" xfId="16418" xr:uid="{00000000-0005-0000-0000-00006E420000}"/>
    <cellStyle name="Moneda 2 5 3 14" xfId="16419" xr:uid="{00000000-0005-0000-0000-00006F420000}"/>
    <cellStyle name="Moneda 2 5 3 2" xfId="16420" xr:uid="{00000000-0005-0000-0000-000070420000}"/>
    <cellStyle name="Moneda 2 5 3 2 2" xfId="16421" xr:uid="{00000000-0005-0000-0000-000071420000}"/>
    <cellStyle name="Moneda 2 5 3 2 3" xfId="16422" xr:uid="{00000000-0005-0000-0000-000072420000}"/>
    <cellStyle name="Moneda 2 5 3 2 4" xfId="16423" xr:uid="{00000000-0005-0000-0000-000073420000}"/>
    <cellStyle name="Moneda 2 5 3 2 5" xfId="16424" xr:uid="{00000000-0005-0000-0000-000074420000}"/>
    <cellStyle name="Moneda 2 5 3 3" xfId="16425" xr:uid="{00000000-0005-0000-0000-000075420000}"/>
    <cellStyle name="Moneda 2 5 3 3 2" xfId="16426" xr:uid="{00000000-0005-0000-0000-000076420000}"/>
    <cellStyle name="Moneda 2 5 3 3 3" xfId="16427" xr:uid="{00000000-0005-0000-0000-000077420000}"/>
    <cellStyle name="Moneda 2 5 3 3 4" xfId="16428" xr:uid="{00000000-0005-0000-0000-000078420000}"/>
    <cellStyle name="Moneda 2 5 3 3 5" xfId="16429" xr:uid="{00000000-0005-0000-0000-000079420000}"/>
    <cellStyle name="Moneda 2 5 3 4" xfId="16430" xr:uid="{00000000-0005-0000-0000-00007A420000}"/>
    <cellStyle name="Moneda 2 5 3 4 2" xfId="16431" xr:uid="{00000000-0005-0000-0000-00007B420000}"/>
    <cellStyle name="Moneda 2 5 3 4 3" xfId="16432" xr:uid="{00000000-0005-0000-0000-00007C420000}"/>
    <cellStyle name="Moneda 2 5 3 4 4" xfId="16433" xr:uid="{00000000-0005-0000-0000-00007D420000}"/>
    <cellStyle name="Moneda 2 5 3 4 5" xfId="16434" xr:uid="{00000000-0005-0000-0000-00007E420000}"/>
    <cellStyle name="Moneda 2 5 3 5" xfId="16435" xr:uid="{00000000-0005-0000-0000-00007F420000}"/>
    <cellStyle name="Moneda 2 5 3 5 2" xfId="16436" xr:uid="{00000000-0005-0000-0000-000080420000}"/>
    <cellStyle name="Moneda 2 5 3 5 3" xfId="16437" xr:uid="{00000000-0005-0000-0000-000081420000}"/>
    <cellStyle name="Moneda 2 5 3 5 4" xfId="16438" xr:uid="{00000000-0005-0000-0000-000082420000}"/>
    <cellStyle name="Moneda 2 5 3 5 5" xfId="16439" xr:uid="{00000000-0005-0000-0000-000083420000}"/>
    <cellStyle name="Moneda 2 5 3 6" xfId="16440" xr:uid="{00000000-0005-0000-0000-000084420000}"/>
    <cellStyle name="Moneda 2 5 3 6 2" xfId="16441" xr:uid="{00000000-0005-0000-0000-000085420000}"/>
    <cellStyle name="Moneda 2 5 3 6 3" xfId="16442" xr:uid="{00000000-0005-0000-0000-000086420000}"/>
    <cellStyle name="Moneda 2 5 3 6 4" xfId="16443" xr:uid="{00000000-0005-0000-0000-000087420000}"/>
    <cellStyle name="Moneda 2 5 3 6 5" xfId="16444" xr:uid="{00000000-0005-0000-0000-000088420000}"/>
    <cellStyle name="Moneda 2 5 3 7" xfId="16445" xr:uid="{00000000-0005-0000-0000-000089420000}"/>
    <cellStyle name="Moneda 2 5 3 7 2" xfId="16446" xr:uid="{00000000-0005-0000-0000-00008A420000}"/>
    <cellStyle name="Moneda 2 5 3 7 3" xfId="16447" xr:uid="{00000000-0005-0000-0000-00008B420000}"/>
    <cellStyle name="Moneda 2 5 3 7 4" xfId="16448" xr:uid="{00000000-0005-0000-0000-00008C420000}"/>
    <cellStyle name="Moneda 2 5 3 7 5" xfId="16449" xr:uid="{00000000-0005-0000-0000-00008D420000}"/>
    <cellStyle name="Moneda 2 5 3 8" xfId="16450" xr:uid="{00000000-0005-0000-0000-00008E420000}"/>
    <cellStyle name="Moneda 2 5 3 8 2" xfId="16451" xr:uid="{00000000-0005-0000-0000-00008F420000}"/>
    <cellStyle name="Moneda 2 5 3 8 3" xfId="16452" xr:uid="{00000000-0005-0000-0000-000090420000}"/>
    <cellStyle name="Moneda 2 5 3 8 4" xfId="16453" xr:uid="{00000000-0005-0000-0000-000091420000}"/>
    <cellStyle name="Moneda 2 5 3 8 5" xfId="16454" xr:uid="{00000000-0005-0000-0000-000092420000}"/>
    <cellStyle name="Moneda 2 5 3 9" xfId="16455" xr:uid="{00000000-0005-0000-0000-000093420000}"/>
    <cellStyle name="Moneda 2 5 3 9 2" xfId="16456" xr:uid="{00000000-0005-0000-0000-000094420000}"/>
    <cellStyle name="Moneda 2 5 3 9 3" xfId="16457" xr:uid="{00000000-0005-0000-0000-000095420000}"/>
    <cellStyle name="Moneda 2 5 3 9 4" xfId="16458" xr:uid="{00000000-0005-0000-0000-000096420000}"/>
    <cellStyle name="Moneda 2 5 3 9 5" xfId="16459" xr:uid="{00000000-0005-0000-0000-000097420000}"/>
    <cellStyle name="Moneda 2 5 4" xfId="16460" xr:uid="{00000000-0005-0000-0000-000098420000}"/>
    <cellStyle name="Moneda 2 5 4 10" xfId="16461" xr:uid="{00000000-0005-0000-0000-000099420000}"/>
    <cellStyle name="Moneda 2 5 4 10 2" xfId="16462" xr:uid="{00000000-0005-0000-0000-00009A420000}"/>
    <cellStyle name="Moneda 2 5 4 10 3" xfId="16463" xr:uid="{00000000-0005-0000-0000-00009B420000}"/>
    <cellStyle name="Moneda 2 5 4 10 4" xfId="16464" xr:uid="{00000000-0005-0000-0000-00009C420000}"/>
    <cellStyle name="Moneda 2 5 4 10 5" xfId="16465" xr:uid="{00000000-0005-0000-0000-00009D420000}"/>
    <cellStyle name="Moneda 2 5 4 11" xfId="16466" xr:uid="{00000000-0005-0000-0000-00009E420000}"/>
    <cellStyle name="Moneda 2 5 4 12" xfId="16467" xr:uid="{00000000-0005-0000-0000-00009F420000}"/>
    <cellStyle name="Moneda 2 5 4 13" xfId="16468" xr:uid="{00000000-0005-0000-0000-0000A0420000}"/>
    <cellStyle name="Moneda 2 5 4 14" xfId="16469" xr:uid="{00000000-0005-0000-0000-0000A1420000}"/>
    <cellStyle name="Moneda 2 5 4 2" xfId="16470" xr:uid="{00000000-0005-0000-0000-0000A2420000}"/>
    <cellStyle name="Moneda 2 5 4 2 2" xfId="16471" xr:uid="{00000000-0005-0000-0000-0000A3420000}"/>
    <cellStyle name="Moneda 2 5 4 2 3" xfId="16472" xr:uid="{00000000-0005-0000-0000-0000A4420000}"/>
    <cellStyle name="Moneda 2 5 4 2 4" xfId="16473" xr:uid="{00000000-0005-0000-0000-0000A5420000}"/>
    <cellStyle name="Moneda 2 5 4 2 5" xfId="16474" xr:uid="{00000000-0005-0000-0000-0000A6420000}"/>
    <cellStyle name="Moneda 2 5 4 3" xfId="16475" xr:uid="{00000000-0005-0000-0000-0000A7420000}"/>
    <cellStyle name="Moneda 2 5 4 3 2" xfId="16476" xr:uid="{00000000-0005-0000-0000-0000A8420000}"/>
    <cellStyle name="Moneda 2 5 4 3 3" xfId="16477" xr:uid="{00000000-0005-0000-0000-0000A9420000}"/>
    <cellStyle name="Moneda 2 5 4 3 4" xfId="16478" xr:uid="{00000000-0005-0000-0000-0000AA420000}"/>
    <cellStyle name="Moneda 2 5 4 3 5" xfId="16479" xr:uid="{00000000-0005-0000-0000-0000AB420000}"/>
    <cellStyle name="Moneda 2 5 4 4" xfId="16480" xr:uid="{00000000-0005-0000-0000-0000AC420000}"/>
    <cellStyle name="Moneda 2 5 4 4 2" xfId="16481" xr:uid="{00000000-0005-0000-0000-0000AD420000}"/>
    <cellStyle name="Moneda 2 5 4 4 3" xfId="16482" xr:uid="{00000000-0005-0000-0000-0000AE420000}"/>
    <cellStyle name="Moneda 2 5 4 4 4" xfId="16483" xr:uid="{00000000-0005-0000-0000-0000AF420000}"/>
    <cellStyle name="Moneda 2 5 4 4 5" xfId="16484" xr:uid="{00000000-0005-0000-0000-0000B0420000}"/>
    <cellStyle name="Moneda 2 5 4 5" xfId="16485" xr:uid="{00000000-0005-0000-0000-0000B1420000}"/>
    <cellStyle name="Moneda 2 5 4 5 2" xfId="16486" xr:uid="{00000000-0005-0000-0000-0000B2420000}"/>
    <cellStyle name="Moneda 2 5 4 5 3" xfId="16487" xr:uid="{00000000-0005-0000-0000-0000B3420000}"/>
    <cellStyle name="Moneda 2 5 4 5 4" xfId="16488" xr:uid="{00000000-0005-0000-0000-0000B4420000}"/>
    <cellStyle name="Moneda 2 5 4 5 5" xfId="16489" xr:uid="{00000000-0005-0000-0000-0000B5420000}"/>
    <cellStyle name="Moneda 2 5 4 6" xfId="16490" xr:uid="{00000000-0005-0000-0000-0000B6420000}"/>
    <cellStyle name="Moneda 2 5 4 6 2" xfId="16491" xr:uid="{00000000-0005-0000-0000-0000B7420000}"/>
    <cellStyle name="Moneda 2 5 4 6 3" xfId="16492" xr:uid="{00000000-0005-0000-0000-0000B8420000}"/>
    <cellStyle name="Moneda 2 5 4 6 4" xfId="16493" xr:uid="{00000000-0005-0000-0000-0000B9420000}"/>
    <cellStyle name="Moneda 2 5 4 6 5" xfId="16494" xr:uid="{00000000-0005-0000-0000-0000BA420000}"/>
    <cellStyle name="Moneda 2 5 4 7" xfId="16495" xr:uid="{00000000-0005-0000-0000-0000BB420000}"/>
    <cellStyle name="Moneda 2 5 4 7 2" xfId="16496" xr:uid="{00000000-0005-0000-0000-0000BC420000}"/>
    <cellStyle name="Moneda 2 5 4 7 3" xfId="16497" xr:uid="{00000000-0005-0000-0000-0000BD420000}"/>
    <cellStyle name="Moneda 2 5 4 7 4" xfId="16498" xr:uid="{00000000-0005-0000-0000-0000BE420000}"/>
    <cellStyle name="Moneda 2 5 4 7 5" xfId="16499" xr:uid="{00000000-0005-0000-0000-0000BF420000}"/>
    <cellStyle name="Moneda 2 5 4 8" xfId="16500" xr:uid="{00000000-0005-0000-0000-0000C0420000}"/>
    <cellStyle name="Moneda 2 5 4 8 2" xfId="16501" xr:uid="{00000000-0005-0000-0000-0000C1420000}"/>
    <cellStyle name="Moneda 2 5 4 8 3" xfId="16502" xr:uid="{00000000-0005-0000-0000-0000C2420000}"/>
    <cellStyle name="Moneda 2 5 4 8 4" xfId="16503" xr:uid="{00000000-0005-0000-0000-0000C3420000}"/>
    <cellStyle name="Moneda 2 5 4 8 5" xfId="16504" xr:uid="{00000000-0005-0000-0000-0000C4420000}"/>
    <cellStyle name="Moneda 2 5 4 9" xfId="16505" xr:uid="{00000000-0005-0000-0000-0000C5420000}"/>
    <cellStyle name="Moneda 2 5 4 9 2" xfId="16506" xr:uid="{00000000-0005-0000-0000-0000C6420000}"/>
    <cellStyle name="Moneda 2 5 4 9 3" xfId="16507" xr:uid="{00000000-0005-0000-0000-0000C7420000}"/>
    <cellStyle name="Moneda 2 5 4 9 4" xfId="16508" xr:uid="{00000000-0005-0000-0000-0000C8420000}"/>
    <cellStyle name="Moneda 2 5 4 9 5" xfId="16509" xr:uid="{00000000-0005-0000-0000-0000C9420000}"/>
    <cellStyle name="Moneda 2 5 5" xfId="16510" xr:uid="{00000000-0005-0000-0000-0000CA420000}"/>
    <cellStyle name="Moneda 2 5 6" xfId="16511" xr:uid="{00000000-0005-0000-0000-0000CB420000}"/>
    <cellStyle name="Moneda 2 5 7" xfId="16512" xr:uid="{00000000-0005-0000-0000-0000CC420000}"/>
    <cellStyle name="Moneda 2 5 8" xfId="16513" xr:uid="{00000000-0005-0000-0000-0000CD420000}"/>
    <cellStyle name="Moneda 2 5 9" xfId="16514" xr:uid="{00000000-0005-0000-0000-0000CE420000}"/>
    <cellStyle name="Moneda 2 6" xfId="16515" xr:uid="{00000000-0005-0000-0000-0000CF420000}"/>
    <cellStyle name="Moneda 2 6 10" xfId="16516" xr:uid="{00000000-0005-0000-0000-0000D0420000}"/>
    <cellStyle name="Moneda 2 6 11" xfId="16517" xr:uid="{00000000-0005-0000-0000-0000D1420000}"/>
    <cellStyle name="Moneda 2 6 12" xfId="16518" xr:uid="{00000000-0005-0000-0000-0000D2420000}"/>
    <cellStyle name="Moneda 2 6 13" xfId="16519" xr:uid="{00000000-0005-0000-0000-0000D3420000}"/>
    <cellStyle name="Moneda 2 6 14" xfId="16520" xr:uid="{00000000-0005-0000-0000-0000D4420000}"/>
    <cellStyle name="Moneda 2 6 15" xfId="16521" xr:uid="{00000000-0005-0000-0000-0000D5420000}"/>
    <cellStyle name="Moneda 2 6 16" xfId="16522" xr:uid="{00000000-0005-0000-0000-0000D6420000}"/>
    <cellStyle name="Moneda 2 6 17" xfId="16523" xr:uid="{00000000-0005-0000-0000-0000D7420000}"/>
    <cellStyle name="Moneda 2 6 2" xfId="16524" xr:uid="{00000000-0005-0000-0000-0000D8420000}"/>
    <cellStyle name="Moneda 2 6 2 2" xfId="16525" xr:uid="{00000000-0005-0000-0000-0000D9420000}"/>
    <cellStyle name="Moneda 2 6 2 2 10" xfId="16526" xr:uid="{00000000-0005-0000-0000-0000DA420000}"/>
    <cellStyle name="Moneda 2 6 2 2 10 2" xfId="16527" xr:uid="{00000000-0005-0000-0000-0000DB420000}"/>
    <cellStyle name="Moneda 2 6 2 2 10 3" xfId="16528" xr:uid="{00000000-0005-0000-0000-0000DC420000}"/>
    <cellStyle name="Moneda 2 6 2 2 10 4" xfId="16529" xr:uid="{00000000-0005-0000-0000-0000DD420000}"/>
    <cellStyle name="Moneda 2 6 2 2 10 5" xfId="16530" xr:uid="{00000000-0005-0000-0000-0000DE420000}"/>
    <cellStyle name="Moneda 2 6 2 2 11" xfId="16531" xr:uid="{00000000-0005-0000-0000-0000DF420000}"/>
    <cellStyle name="Moneda 2 6 2 2 12" xfId="16532" xr:uid="{00000000-0005-0000-0000-0000E0420000}"/>
    <cellStyle name="Moneda 2 6 2 2 13" xfId="16533" xr:uid="{00000000-0005-0000-0000-0000E1420000}"/>
    <cellStyle name="Moneda 2 6 2 2 14" xfId="16534" xr:uid="{00000000-0005-0000-0000-0000E2420000}"/>
    <cellStyle name="Moneda 2 6 2 2 2" xfId="16535" xr:uid="{00000000-0005-0000-0000-0000E3420000}"/>
    <cellStyle name="Moneda 2 6 2 2 2 2" xfId="16536" xr:uid="{00000000-0005-0000-0000-0000E4420000}"/>
    <cellStyle name="Moneda 2 6 2 2 2 3" xfId="16537" xr:uid="{00000000-0005-0000-0000-0000E5420000}"/>
    <cellStyle name="Moneda 2 6 2 2 2 4" xfId="16538" xr:uid="{00000000-0005-0000-0000-0000E6420000}"/>
    <cellStyle name="Moneda 2 6 2 2 2 5" xfId="16539" xr:uid="{00000000-0005-0000-0000-0000E7420000}"/>
    <cellStyle name="Moneda 2 6 2 2 3" xfId="16540" xr:uid="{00000000-0005-0000-0000-0000E8420000}"/>
    <cellStyle name="Moneda 2 6 2 2 3 2" xfId="16541" xr:uid="{00000000-0005-0000-0000-0000E9420000}"/>
    <cellStyle name="Moneda 2 6 2 2 3 3" xfId="16542" xr:uid="{00000000-0005-0000-0000-0000EA420000}"/>
    <cellStyle name="Moneda 2 6 2 2 3 4" xfId="16543" xr:uid="{00000000-0005-0000-0000-0000EB420000}"/>
    <cellStyle name="Moneda 2 6 2 2 3 5" xfId="16544" xr:uid="{00000000-0005-0000-0000-0000EC420000}"/>
    <cellStyle name="Moneda 2 6 2 2 4" xfId="16545" xr:uid="{00000000-0005-0000-0000-0000ED420000}"/>
    <cellStyle name="Moneda 2 6 2 2 4 2" xfId="16546" xr:uid="{00000000-0005-0000-0000-0000EE420000}"/>
    <cellStyle name="Moneda 2 6 2 2 4 3" xfId="16547" xr:uid="{00000000-0005-0000-0000-0000EF420000}"/>
    <cellStyle name="Moneda 2 6 2 2 4 4" xfId="16548" xr:uid="{00000000-0005-0000-0000-0000F0420000}"/>
    <cellStyle name="Moneda 2 6 2 2 4 5" xfId="16549" xr:uid="{00000000-0005-0000-0000-0000F1420000}"/>
    <cellStyle name="Moneda 2 6 2 2 5" xfId="16550" xr:uid="{00000000-0005-0000-0000-0000F2420000}"/>
    <cellStyle name="Moneda 2 6 2 2 5 2" xfId="16551" xr:uid="{00000000-0005-0000-0000-0000F3420000}"/>
    <cellStyle name="Moneda 2 6 2 2 5 3" xfId="16552" xr:uid="{00000000-0005-0000-0000-0000F4420000}"/>
    <cellStyle name="Moneda 2 6 2 2 5 4" xfId="16553" xr:uid="{00000000-0005-0000-0000-0000F5420000}"/>
    <cellStyle name="Moneda 2 6 2 2 5 5" xfId="16554" xr:uid="{00000000-0005-0000-0000-0000F6420000}"/>
    <cellStyle name="Moneda 2 6 2 2 6" xfId="16555" xr:uid="{00000000-0005-0000-0000-0000F7420000}"/>
    <cellStyle name="Moneda 2 6 2 2 6 2" xfId="16556" xr:uid="{00000000-0005-0000-0000-0000F8420000}"/>
    <cellStyle name="Moneda 2 6 2 2 6 3" xfId="16557" xr:uid="{00000000-0005-0000-0000-0000F9420000}"/>
    <cellStyle name="Moneda 2 6 2 2 6 4" xfId="16558" xr:uid="{00000000-0005-0000-0000-0000FA420000}"/>
    <cellStyle name="Moneda 2 6 2 2 6 5" xfId="16559" xr:uid="{00000000-0005-0000-0000-0000FB420000}"/>
    <cellStyle name="Moneda 2 6 2 2 7" xfId="16560" xr:uid="{00000000-0005-0000-0000-0000FC420000}"/>
    <cellStyle name="Moneda 2 6 2 2 7 2" xfId="16561" xr:uid="{00000000-0005-0000-0000-0000FD420000}"/>
    <cellStyle name="Moneda 2 6 2 2 7 3" xfId="16562" xr:uid="{00000000-0005-0000-0000-0000FE420000}"/>
    <cellStyle name="Moneda 2 6 2 2 7 4" xfId="16563" xr:uid="{00000000-0005-0000-0000-0000FF420000}"/>
    <cellStyle name="Moneda 2 6 2 2 7 5" xfId="16564" xr:uid="{00000000-0005-0000-0000-000000430000}"/>
    <cellStyle name="Moneda 2 6 2 2 8" xfId="16565" xr:uid="{00000000-0005-0000-0000-000001430000}"/>
    <cellStyle name="Moneda 2 6 2 2 8 2" xfId="16566" xr:uid="{00000000-0005-0000-0000-000002430000}"/>
    <cellStyle name="Moneda 2 6 2 2 8 3" xfId="16567" xr:uid="{00000000-0005-0000-0000-000003430000}"/>
    <cellStyle name="Moneda 2 6 2 2 8 4" xfId="16568" xr:uid="{00000000-0005-0000-0000-000004430000}"/>
    <cellStyle name="Moneda 2 6 2 2 8 5" xfId="16569" xr:uid="{00000000-0005-0000-0000-000005430000}"/>
    <cellStyle name="Moneda 2 6 2 2 9" xfId="16570" xr:uid="{00000000-0005-0000-0000-000006430000}"/>
    <cellStyle name="Moneda 2 6 2 2 9 2" xfId="16571" xr:uid="{00000000-0005-0000-0000-000007430000}"/>
    <cellStyle name="Moneda 2 6 2 2 9 3" xfId="16572" xr:uid="{00000000-0005-0000-0000-000008430000}"/>
    <cellStyle name="Moneda 2 6 2 2 9 4" xfId="16573" xr:uid="{00000000-0005-0000-0000-000009430000}"/>
    <cellStyle name="Moneda 2 6 2 2 9 5" xfId="16574" xr:uid="{00000000-0005-0000-0000-00000A430000}"/>
    <cellStyle name="Moneda 2 6 2 3" xfId="16575" xr:uid="{00000000-0005-0000-0000-00000B430000}"/>
    <cellStyle name="Moneda 2 6 2 3 10" xfId="16576" xr:uid="{00000000-0005-0000-0000-00000C430000}"/>
    <cellStyle name="Moneda 2 6 2 3 10 2" xfId="16577" xr:uid="{00000000-0005-0000-0000-00000D430000}"/>
    <cellStyle name="Moneda 2 6 2 3 10 3" xfId="16578" xr:uid="{00000000-0005-0000-0000-00000E430000}"/>
    <cellStyle name="Moneda 2 6 2 3 10 4" xfId="16579" xr:uid="{00000000-0005-0000-0000-00000F430000}"/>
    <cellStyle name="Moneda 2 6 2 3 10 5" xfId="16580" xr:uid="{00000000-0005-0000-0000-000010430000}"/>
    <cellStyle name="Moneda 2 6 2 3 11" xfId="16581" xr:uid="{00000000-0005-0000-0000-000011430000}"/>
    <cellStyle name="Moneda 2 6 2 3 12" xfId="16582" xr:uid="{00000000-0005-0000-0000-000012430000}"/>
    <cellStyle name="Moneda 2 6 2 3 13" xfId="16583" xr:uid="{00000000-0005-0000-0000-000013430000}"/>
    <cellStyle name="Moneda 2 6 2 3 14" xfId="16584" xr:uid="{00000000-0005-0000-0000-000014430000}"/>
    <cellStyle name="Moneda 2 6 2 3 2" xfId="16585" xr:uid="{00000000-0005-0000-0000-000015430000}"/>
    <cellStyle name="Moneda 2 6 2 3 2 2" xfId="16586" xr:uid="{00000000-0005-0000-0000-000016430000}"/>
    <cellStyle name="Moneda 2 6 2 3 2 3" xfId="16587" xr:uid="{00000000-0005-0000-0000-000017430000}"/>
    <cellStyle name="Moneda 2 6 2 3 2 4" xfId="16588" xr:uid="{00000000-0005-0000-0000-000018430000}"/>
    <cellStyle name="Moneda 2 6 2 3 2 5" xfId="16589" xr:uid="{00000000-0005-0000-0000-000019430000}"/>
    <cellStyle name="Moneda 2 6 2 3 3" xfId="16590" xr:uid="{00000000-0005-0000-0000-00001A430000}"/>
    <cellStyle name="Moneda 2 6 2 3 3 2" xfId="16591" xr:uid="{00000000-0005-0000-0000-00001B430000}"/>
    <cellStyle name="Moneda 2 6 2 3 3 3" xfId="16592" xr:uid="{00000000-0005-0000-0000-00001C430000}"/>
    <cellStyle name="Moneda 2 6 2 3 3 4" xfId="16593" xr:uid="{00000000-0005-0000-0000-00001D430000}"/>
    <cellStyle name="Moneda 2 6 2 3 3 5" xfId="16594" xr:uid="{00000000-0005-0000-0000-00001E430000}"/>
    <cellStyle name="Moneda 2 6 2 3 4" xfId="16595" xr:uid="{00000000-0005-0000-0000-00001F430000}"/>
    <cellStyle name="Moneda 2 6 2 3 4 2" xfId="16596" xr:uid="{00000000-0005-0000-0000-000020430000}"/>
    <cellStyle name="Moneda 2 6 2 3 4 3" xfId="16597" xr:uid="{00000000-0005-0000-0000-000021430000}"/>
    <cellStyle name="Moneda 2 6 2 3 4 4" xfId="16598" xr:uid="{00000000-0005-0000-0000-000022430000}"/>
    <cellStyle name="Moneda 2 6 2 3 4 5" xfId="16599" xr:uid="{00000000-0005-0000-0000-000023430000}"/>
    <cellStyle name="Moneda 2 6 2 3 5" xfId="16600" xr:uid="{00000000-0005-0000-0000-000024430000}"/>
    <cellStyle name="Moneda 2 6 2 3 5 2" xfId="16601" xr:uid="{00000000-0005-0000-0000-000025430000}"/>
    <cellStyle name="Moneda 2 6 2 3 5 3" xfId="16602" xr:uid="{00000000-0005-0000-0000-000026430000}"/>
    <cellStyle name="Moneda 2 6 2 3 5 4" xfId="16603" xr:uid="{00000000-0005-0000-0000-000027430000}"/>
    <cellStyle name="Moneda 2 6 2 3 5 5" xfId="16604" xr:uid="{00000000-0005-0000-0000-000028430000}"/>
    <cellStyle name="Moneda 2 6 2 3 6" xfId="16605" xr:uid="{00000000-0005-0000-0000-000029430000}"/>
    <cellStyle name="Moneda 2 6 2 3 6 2" xfId="16606" xr:uid="{00000000-0005-0000-0000-00002A430000}"/>
    <cellStyle name="Moneda 2 6 2 3 6 3" xfId="16607" xr:uid="{00000000-0005-0000-0000-00002B430000}"/>
    <cellStyle name="Moneda 2 6 2 3 6 4" xfId="16608" xr:uid="{00000000-0005-0000-0000-00002C430000}"/>
    <cellStyle name="Moneda 2 6 2 3 6 5" xfId="16609" xr:uid="{00000000-0005-0000-0000-00002D430000}"/>
    <cellStyle name="Moneda 2 6 2 3 7" xfId="16610" xr:uid="{00000000-0005-0000-0000-00002E430000}"/>
    <cellStyle name="Moneda 2 6 2 3 7 2" xfId="16611" xr:uid="{00000000-0005-0000-0000-00002F430000}"/>
    <cellStyle name="Moneda 2 6 2 3 7 3" xfId="16612" xr:uid="{00000000-0005-0000-0000-000030430000}"/>
    <cellStyle name="Moneda 2 6 2 3 7 4" xfId="16613" xr:uid="{00000000-0005-0000-0000-000031430000}"/>
    <cellStyle name="Moneda 2 6 2 3 7 5" xfId="16614" xr:uid="{00000000-0005-0000-0000-000032430000}"/>
    <cellStyle name="Moneda 2 6 2 3 8" xfId="16615" xr:uid="{00000000-0005-0000-0000-000033430000}"/>
    <cellStyle name="Moneda 2 6 2 3 8 2" xfId="16616" xr:uid="{00000000-0005-0000-0000-000034430000}"/>
    <cellStyle name="Moneda 2 6 2 3 8 3" xfId="16617" xr:uid="{00000000-0005-0000-0000-000035430000}"/>
    <cellStyle name="Moneda 2 6 2 3 8 4" xfId="16618" xr:uid="{00000000-0005-0000-0000-000036430000}"/>
    <cellStyle name="Moneda 2 6 2 3 8 5" xfId="16619" xr:uid="{00000000-0005-0000-0000-000037430000}"/>
    <cellStyle name="Moneda 2 6 2 3 9" xfId="16620" xr:uid="{00000000-0005-0000-0000-000038430000}"/>
    <cellStyle name="Moneda 2 6 2 3 9 2" xfId="16621" xr:uid="{00000000-0005-0000-0000-000039430000}"/>
    <cellStyle name="Moneda 2 6 2 3 9 3" xfId="16622" xr:uid="{00000000-0005-0000-0000-00003A430000}"/>
    <cellStyle name="Moneda 2 6 2 3 9 4" xfId="16623" xr:uid="{00000000-0005-0000-0000-00003B430000}"/>
    <cellStyle name="Moneda 2 6 2 3 9 5" xfId="16624" xr:uid="{00000000-0005-0000-0000-00003C430000}"/>
    <cellStyle name="Moneda 2 6 3" xfId="16625" xr:uid="{00000000-0005-0000-0000-00003D430000}"/>
    <cellStyle name="Moneda 2 6 3 10" xfId="16626" xr:uid="{00000000-0005-0000-0000-00003E430000}"/>
    <cellStyle name="Moneda 2 6 3 10 2" xfId="16627" xr:uid="{00000000-0005-0000-0000-00003F430000}"/>
    <cellStyle name="Moneda 2 6 3 10 3" xfId="16628" xr:uid="{00000000-0005-0000-0000-000040430000}"/>
    <cellStyle name="Moneda 2 6 3 10 4" xfId="16629" xr:uid="{00000000-0005-0000-0000-000041430000}"/>
    <cellStyle name="Moneda 2 6 3 10 5" xfId="16630" xr:uid="{00000000-0005-0000-0000-000042430000}"/>
    <cellStyle name="Moneda 2 6 3 11" xfId="16631" xr:uid="{00000000-0005-0000-0000-000043430000}"/>
    <cellStyle name="Moneda 2 6 3 12" xfId="16632" xr:uid="{00000000-0005-0000-0000-000044430000}"/>
    <cellStyle name="Moneda 2 6 3 13" xfId="16633" xr:uid="{00000000-0005-0000-0000-000045430000}"/>
    <cellStyle name="Moneda 2 6 3 14" xfId="16634" xr:uid="{00000000-0005-0000-0000-000046430000}"/>
    <cellStyle name="Moneda 2 6 3 2" xfId="16635" xr:uid="{00000000-0005-0000-0000-000047430000}"/>
    <cellStyle name="Moneda 2 6 3 2 2" xfId="16636" xr:uid="{00000000-0005-0000-0000-000048430000}"/>
    <cellStyle name="Moneda 2 6 3 2 3" xfId="16637" xr:uid="{00000000-0005-0000-0000-000049430000}"/>
    <cellStyle name="Moneda 2 6 3 2 4" xfId="16638" xr:uid="{00000000-0005-0000-0000-00004A430000}"/>
    <cellStyle name="Moneda 2 6 3 2 5" xfId="16639" xr:uid="{00000000-0005-0000-0000-00004B430000}"/>
    <cellStyle name="Moneda 2 6 3 3" xfId="16640" xr:uid="{00000000-0005-0000-0000-00004C430000}"/>
    <cellStyle name="Moneda 2 6 3 3 2" xfId="16641" xr:uid="{00000000-0005-0000-0000-00004D430000}"/>
    <cellStyle name="Moneda 2 6 3 3 3" xfId="16642" xr:uid="{00000000-0005-0000-0000-00004E430000}"/>
    <cellStyle name="Moneda 2 6 3 3 4" xfId="16643" xr:uid="{00000000-0005-0000-0000-00004F430000}"/>
    <cellStyle name="Moneda 2 6 3 3 5" xfId="16644" xr:uid="{00000000-0005-0000-0000-000050430000}"/>
    <cellStyle name="Moneda 2 6 3 4" xfId="16645" xr:uid="{00000000-0005-0000-0000-000051430000}"/>
    <cellStyle name="Moneda 2 6 3 4 2" xfId="16646" xr:uid="{00000000-0005-0000-0000-000052430000}"/>
    <cellStyle name="Moneda 2 6 3 4 3" xfId="16647" xr:uid="{00000000-0005-0000-0000-000053430000}"/>
    <cellStyle name="Moneda 2 6 3 4 4" xfId="16648" xr:uid="{00000000-0005-0000-0000-000054430000}"/>
    <cellStyle name="Moneda 2 6 3 4 5" xfId="16649" xr:uid="{00000000-0005-0000-0000-000055430000}"/>
    <cellStyle name="Moneda 2 6 3 5" xfId="16650" xr:uid="{00000000-0005-0000-0000-000056430000}"/>
    <cellStyle name="Moneda 2 6 3 5 2" xfId="16651" xr:uid="{00000000-0005-0000-0000-000057430000}"/>
    <cellStyle name="Moneda 2 6 3 5 3" xfId="16652" xr:uid="{00000000-0005-0000-0000-000058430000}"/>
    <cellStyle name="Moneda 2 6 3 5 4" xfId="16653" xr:uid="{00000000-0005-0000-0000-000059430000}"/>
    <cellStyle name="Moneda 2 6 3 5 5" xfId="16654" xr:uid="{00000000-0005-0000-0000-00005A430000}"/>
    <cellStyle name="Moneda 2 6 3 6" xfId="16655" xr:uid="{00000000-0005-0000-0000-00005B430000}"/>
    <cellStyle name="Moneda 2 6 3 6 2" xfId="16656" xr:uid="{00000000-0005-0000-0000-00005C430000}"/>
    <cellStyle name="Moneda 2 6 3 6 3" xfId="16657" xr:uid="{00000000-0005-0000-0000-00005D430000}"/>
    <cellStyle name="Moneda 2 6 3 6 4" xfId="16658" xr:uid="{00000000-0005-0000-0000-00005E430000}"/>
    <cellStyle name="Moneda 2 6 3 6 5" xfId="16659" xr:uid="{00000000-0005-0000-0000-00005F430000}"/>
    <cellStyle name="Moneda 2 6 3 7" xfId="16660" xr:uid="{00000000-0005-0000-0000-000060430000}"/>
    <cellStyle name="Moneda 2 6 3 7 2" xfId="16661" xr:uid="{00000000-0005-0000-0000-000061430000}"/>
    <cellStyle name="Moneda 2 6 3 7 3" xfId="16662" xr:uid="{00000000-0005-0000-0000-000062430000}"/>
    <cellStyle name="Moneda 2 6 3 7 4" xfId="16663" xr:uid="{00000000-0005-0000-0000-000063430000}"/>
    <cellStyle name="Moneda 2 6 3 7 5" xfId="16664" xr:uid="{00000000-0005-0000-0000-000064430000}"/>
    <cellStyle name="Moneda 2 6 3 8" xfId="16665" xr:uid="{00000000-0005-0000-0000-000065430000}"/>
    <cellStyle name="Moneda 2 6 3 8 2" xfId="16666" xr:uid="{00000000-0005-0000-0000-000066430000}"/>
    <cellStyle name="Moneda 2 6 3 8 3" xfId="16667" xr:uid="{00000000-0005-0000-0000-000067430000}"/>
    <cellStyle name="Moneda 2 6 3 8 4" xfId="16668" xr:uid="{00000000-0005-0000-0000-000068430000}"/>
    <cellStyle name="Moneda 2 6 3 8 5" xfId="16669" xr:uid="{00000000-0005-0000-0000-000069430000}"/>
    <cellStyle name="Moneda 2 6 3 9" xfId="16670" xr:uid="{00000000-0005-0000-0000-00006A430000}"/>
    <cellStyle name="Moneda 2 6 3 9 2" xfId="16671" xr:uid="{00000000-0005-0000-0000-00006B430000}"/>
    <cellStyle name="Moneda 2 6 3 9 3" xfId="16672" xr:uid="{00000000-0005-0000-0000-00006C430000}"/>
    <cellStyle name="Moneda 2 6 3 9 4" xfId="16673" xr:uid="{00000000-0005-0000-0000-00006D430000}"/>
    <cellStyle name="Moneda 2 6 3 9 5" xfId="16674" xr:uid="{00000000-0005-0000-0000-00006E430000}"/>
    <cellStyle name="Moneda 2 6 4" xfId="16675" xr:uid="{00000000-0005-0000-0000-00006F430000}"/>
    <cellStyle name="Moneda 2 6 4 10" xfId="16676" xr:uid="{00000000-0005-0000-0000-000070430000}"/>
    <cellStyle name="Moneda 2 6 4 10 2" xfId="16677" xr:uid="{00000000-0005-0000-0000-000071430000}"/>
    <cellStyle name="Moneda 2 6 4 10 3" xfId="16678" xr:uid="{00000000-0005-0000-0000-000072430000}"/>
    <cellStyle name="Moneda 2 6 4 10 4" xfId="16679" xr:uid="{00000000-0005-0000-0000-000073430000}"/>
    <cellStyle name="Moneda 2 6 4 10 5" xfId="16680" xr:uid="{00000000-0005-0000-0000-000074430000}"/>
    <cellStyle name="Moneda 2 6 4 11" xfId="16681" xr:uid="{00000000-0005-0000-0000-000075430000}"/>
    <cellStyle name="Moneda 2 6 4 12" xfId="16682" xr:uid="{00000000-0005-0000-0000-000076430000}"/>
    <cellStyle name="Moneda 2 6 4 13" xfId="16683" xr:uid="{00000000-0005-0000-0000-000077430000}"/>
    <cellStyle name="Moneda 2 6 4 14" xfId="16684" xr:uid="{00000000-0005-0000-0000-000078430000}"/>
    <cellStyle name="Moneda 2 6 4 2" xfId="16685" xr:uid="{00000000-0005-0000-0000-000079430000}"/>
    <cellStyle name="Moneda 2 6 4 2 2" xfId="16686" xr:uid="{00000000-0005-0000-0000-00007A430000}"/>
    <cellStyle name="Moneda 2 6 4 2 3" xfId="16687" xr:uid="{00000000-0005-0000-0000-00007B430000}"/>
    <cellStyle name="Moneda 2 6 4 2 4" xfId="16688" xr:uid="{00000000-0005-0000-0000-00007C430000}"/>
    <cellStyle name="Moneda 2 6 4 2 5" xfId="16689" xr:uid="{00000000-0005-0000-0000-00007D430000}"/>
    <cellStyle name="Moneda 2 6 4 3" xfId="16690" xr:uid="{00000000-0005-0000-0000-00007E430000}"/>
    <cellStyle name="Moneda 2 6 4 3 2" xfId="16691" xr:uid="{00000000-0005-0000-0000-00007F430000}"/>
    <cellStyle name="Moneda 2 6 4 3 3" xfId="16692" xr:uid="{00000000-0005-0000-0000-000080430000}"/>
    <cellStyle name="Moneda 2 6 4 3 4" xfId="16693" xr:uid="{00000000-0005-0000-0000-000081430000}"/>
    <cellStyle name="Moneda 2 6 4 3 5" xfId="16694" xr:uid="{00000000-0005-0000-0000-000082430000}"/>
    <cellStyle name="Moneda 2 6 4 4" xfId="16695" xr:uid="{00000000-0005-0000-0000-000083430000}"/>
    <cellStyle name="Moneda 2 6 4 4 2" xfId="16696" xr:uid="{00000000-0005-0000-0000-000084430000}"/>
    <cellStyle name="Moneda 2 6 4 4 3" xfId="16697" xr:uid="{00000000-0005-0000-0000-000085430000}"/>
    <cellStyle name="Moneda 2 6 4 4 4" xfId="16698" xr:uid="{00000000-0005-0000-0000-000086430000}"/>
    <cellStyle name="Moneda 2 6 4 4 5" xfId="16699" xr:uid="{00000000-0005-0000-0000-000087430000}"/>
    <cellStyle name="Moneda 2 6 4 5" xfId="16700" xr:uid="{00000000-0005-0000-0000-000088430000}"/>
    <cellStyle name="Moneda 2 6 4 5 2" xfId="16701" xr:uid="{00000000-0005-0000-0000-000089430000}"/>
    <cellStyle name="Moneda 2 6 4 5 3" xfId="16702" xr:uid="{00000000-0005-0000-0000-00008A430000}"/>
    <cellStyle name="Moneda 2 6 4 5 4" xfId="16703" xr:uid="{00000000-0005-0000-0000-00008B430000}"/>
    <cellStyle name="Moneda 2 6 4 5 5" xfId="16704" xr:uid="{00000000-0005-0000-0000-00008C430000}"/>
    <cellStyle name="Moneda 2 6 4 6" xfId="16705" xr:uid="{00000000-0005-0000-0000-00008D430000}"/>
    <cellStyle name="Moneda 2 6 4 6 2" xfId="16706" xr:uid="{00000000-0005-0000-0000-00008E430000}"/>
    <cellStyle name="Moneda 2 6 4 6 3" xfId="16707" xr:uid="{00000000-0005-0000-0000-00008F430000}"/>
    <cellStyle name="Moneda 2 6 4 6 4" xfId="16708" xr:uid="{00000000-0005-0000-0000-000090430000}"/>
    <cellStyle name="Moneda 2 6 4 6 5" xfId="16709" xr:uid="{00000000-0005-0000-0000-000091430000}"/>
    <cellStyle name="Moneda 2 6 4 7" xfId="16710" xr:uid="{00000000-0005-0000-0000-000092430000}"/>
    <cellStyle name="Moneda 2 6 4 7 2" xfId="16711" xr:uid="{00000000-0005-0000-0000-000093430000}"/>
    <cellStyle name="Moneda 2 6 4 7 3" xfId="16712" xr:uid="{00000000-0005-0000-0000-000094430000}"/>
    <cellStyle name="Moneda 2 6 4 7 4" xfId="16713" xr:uid="{00000000-0005-0000-0000-000095430000}"/>
    <cellStyle name="Moneda 2 6 4 7 5" xfId="16714" xr:uid="{00000000-0005-0000-0000-000096430000}"/>
    <cellStyle name="Moneda 2 6 4 8" xfId="16715" xr:uid="{00000000-0005-0000-0000-000097430000}"/>
    <cellStyle name="Moneda 2 6 4 8 2" xfId="16716" xr:uid="{00000000-0005-0000-0000-000098430000}"/>
    <cellStyle name="Moneda 2 6 4 8 3" xfId="16717" xr:uid="{00000000-0005-0000-0000-000099430000}"/>
    <cellStyle name="Moneda 2 6 4 8 4" xfId="16718" xr:uid="{00000000-0005-0000-0000-00009A430000}"/>
    <cellStyle name="Moneda 2 6 4 8 5" xfId="16719" xr:uid="{00000000-0005-0000-0000-00009B430000}"/>
    <cellStyle name="Moneda 2 6 4 9" xfId="16720" xr:uid="{00000000-0005-0000-0000-00009C430000}"/>
    <cellStyle name="Moneda 2 6 4 9 2" xfId="16721" xr:uid="{00000000-0005-0000-0000-00009D430000}"/>
    <cellStyle name="Moneda 2 6 4 9 3" xfId="16722" xr:uid="{00000000-0005-0000-0000-00009E430000}"/>
    <cellStyle name="Moneda 2 6 4 9 4" xfId="16723" xr:uid="{00000000-0005-0000-0000-00009F430000}"/>
    <cellStyle name="Moneda 2 6 4 9 5" xfId="16724" xr:uid="{00000000-0005-0000-0000-0000A0430000}"/>
    <cellStyle name="Moneda 2 6 5" xfId="16725" xr:uid="{00000000-0005-0000-0000-0000A1430000}"/>
    <cellStyle name="Moneda 2 6 6" xfId="16726" xr:uid="{00000000-0005-0000-0000-0000A2430000}"/>
    <cellStyle name="Moneda 2 6 7" xfId="16727" xr:uid="{00000000-0005-0000-0000-0000A3430000}"/>
    <cellStyle name="Moneda 2 6 8" xfId="16728" xr:uid="{00000000-0005-0000-0000-0000A4430000}"/>
    <cellStyle name="Moneda 2 6 9" xfId="16729" xr:uid="{00000000-0005-0000-0000-0000A5430000}"/>
    <cellStyle name="Moneda 2 7" xfId="16730" xr:uid="{00000000-0005-0000-0000-0000A6430000}"/>
    <cellStyle name="Moneda 2 7 2" xfId="16731" xr:uid="{00000000-0005-0000-0000-0000A7430000}"/>
    <cellStyle name="Moneda 2 8" xfId="16732" xr:uid="{00000000-0005-0000-0000-0000A8430000}"/>
    <cellStyle name="Moneda 2 8 2" xfId="16733" xr:uid="{00000000-0005-0000-0000-0000A9430000}"/>
    <cellStyle name="Moneda 2 9" xfId="16734" xr:uid="{00000000-0005-0000-0000-0000AA430000}"/>
    <cellStyle name="Moneda 2 9 2" xfId="16735" xr:uid="{00000000-0005-0000-0000-0000AB430000}"/>
    <cellStyle name="Moneda 2_CONSOLIDADO" xfId="16736" xr:uid="{00000000-0005-0000-0000-0000AC430000}"/>
    <cellStyle name="Moneda 3" xfId="16737" xr:uid="{00000000-0005-0000-0000-0000AD430000}"/>
    <cellStyle name="Moneda 3 10" xfId="45345" xr:uid="{00000000-0005-0000-0000-0000AE430000}"/>
    <cellStyle name="Moneda 3 2" xfId="16738" xr:uid="{00000000-0005-0000-0000-0000AF430000}"/>
    <cellStyle name="Moneda 3 2 2" xfId="16739" xr:uid="{00000000-0005-0000-0000-0000B0430000}"/>
    <cellStyle name="Moneda 3 3" xfId="16740" xr:uid="{00000000-0005-0000-0000-0000B1430000}"/>
    <cellStyle name="Moneda 3 3 2" xfId="16741" xr:uid="{00000000-0005-0000-0000-0000B2430000}"/>
    <cellStyle name="Moneda 3 4" xfId="16742" xr:uid="{00000000-0005-0000-0000-0000B3430000}"/>
    <cellStyle name="Moneda 3 4 2" xfId="16743" xr:uid="{00000000-0005-0000-0000-0000B4430000}"/>
    <cellStyle name="Moneda 3 5" xfId="16744" xr:uid="{00000000-0005-0000-0000-0000B5430000}"/>
    <cellStyle name="Moneda 3 6" xfId="45346" xr:uid="{00000000-0005-0000-0000-0000B6430000}"/>
    <cellStyle name="Moneda 3 7" xfId="45347" xr:uid="{00000000-0005-0000-0000-0000B7430000}"/>
    <cellStyle name="Moneda 3 8" xfId="45348" xr:uid="{00000000-0005-0000-0000-0000B8430000}"/>
    <cellStyle name="Moneda 3 9" xfId="45349" xr:uid="{00000000-0005-0000-0000-0000B9430000}"/>
    <cellStyle name="Moneda 4" xfId="16745" xr:uid="{00000000-0005-0000-0000-0000BA430000}"/>
    <cellStyle name="Moneda 4 2" xfId="16746" xr:uid="{00000000-0005-0000-0000-0000BB430000}"/>
    <cellStyle name="Moneda 4 2 2" xfId="45760" xr:uid="{00000000-0005-0000-0000-0000BC430000}"/>
    <cellStyle name="Moneda 4 2 2 2" xfId="45761" xr:uid="{00000000-0005-0000-0000-0000BD430000}"/>
    <cellStyle name="Moneda 4 2 2 2 2" xfId="45762" xr:uid="{00000000-0005-0000-0000-0000BE430000}"/>
    <cellStyle name="Moneda 4 2 2 3" xfId="45763" xr:uid="{00000000-0005-0000-0000-0000BF430000}"/>
    <cellStyle name="Moneda 4 2 3" xfId="45764" xr:uid="{00000000-0005-0000-0000-0000C0430000}"/>
    <cellStyle name="Moneda 4 2 3 2" xfId="45765" xr:uid="{00000000-0005-0000-0000-0000C1430000}"/>
    <cellStyle name="Moneda 4 2 4" xfId="45766" xr:uid="{00000000-0005-0000-0000-0000C2430000}"/>
    <cellStyle name="Moneda 4 3" xfId="45767" xr:uid="{00000000-0005-0000-0000-0000C3430000}"/>
    <cellStyle name="Moneda 4 3 2" xfId="45768" xr:uid="{00000000-0005-0000-0000-0000C4430000}"/>
    <cellStyle name="Moneda 4 3 2 2" xfId="45769" xr:uid="{00000000-0005-0000-0000-0000C5430000}"/>
    <cellStyle name="Moneda 4 3 3" xfId="45770" xr:uid="{00000000-0005-0000-0000-0000C6430000}"/>
    <cellStyle name="Moneda 4 4" xfId="45771" xr:uid="{00000000-0005-0000-0000-0000C7430000}"/>
    <cellStyle name="Moneda 4 4 2" xfId="45772" xr:uid="{00000000-0005-0000-0000-0000C8430000}"/>
    <cellStyle name="Moneda 4 5" xfId="45773" xr:uid="{00000000-0005-0000-0000-0000C9430000}"/>
    <cellStyle name="Moneda 5" xfId="16747" xr:uid="{00000000-0005-0000-0000-0000CA430000}"/>
    <cellStyle name="Moneda 6" xfId="45774" xr:uid="{00000000-0005-0000-0000-0000CB430000}"/>
    <cellStyle name="Moneda 6 2" xfId="45775" xr:uid="{00000000-0005-0000-0000-0000CC430000}"/>
    <cellStyle name="Moneda 7" xfId="45776" xr:uid="{00000000-0005-0000-0000-0000CD430000}"/>
    <cellStyle name="Moneda 8" xfId="45777" xr:uid="{00000000-0005-0000-0000-0000CE430000}"/>
    <cellStyle name="Moneda0" xfId="16748" xr:uid="{00000000-0005-0000-0000-0000CF430000}"/>
    <cellStyle name="Moneda0 2" xfId="16749" xr:uid="{00000000-0005-0000-0000-0000D0430000}"/>
    <cellStyle name="Moneda0 3" xfId="16750" xr:uid="{00000000-0005-0000-0000-0000D1430000}"/>
    <cellStyle name="Moneda0 4" xfId="16751" xr:uid="{00000000-0005-0000-0000-0000D2430000}"/>
    <cellStyle name="Moneda0 5" xfId="16752" xr:uid="{00000000-0005-0000-0000-0000D3430000}"/>
    <cellStyle name="Moneda0 6" xfId="16753" xr:uid="{00000000-0005-0000-0000-0000D4430000}"/>
    <cellStyle name="Moneta - Estilo1" xfId="16754" xr:uid="{00000000-0005-0000-0000-0000D5430000}"/>
    <cellStyle name="Moneta - Estilo1 2" xfId="16755" xr:uid="{00000000-0005-0000-0000-0000D6430000}"/>
    <cellStyle name="Monétaire [0]_!!!GO" xfId="45778" xr:uid="{00000000-0005-0000-0000-0000D7430000}"/>
    <cellStyle name="Monétaire_!!!GO" xfId="45779" xr:uid="{00000000-0005-0000-0000-0000D8430000}"/>
    <cellStyle name="Monetario" xfId="16756" xr:uid="{00000000-0005-0000-0000-0000D9430000}"/>
    <cellStyle name="Monetario 2" xfId="16757" xr:uid="{00000000-0005-0000-0000-0000DA430000}"/>
    <cellStyle name="Monetario 2 2" xfId="16758" xr:uid="{00000000-0005-0000-0000-0000DB430000}"/>
    <cellStyle name="Monetario 2 2 2" xfId="16759" xr:uid="{00000000-0005-0000-0000-0000DC430000}"/>
    <cellStyle name="Monetario 2 3" xfId="16760" xr:uid="{00000000-0005-0000-0000-0000DD430000}"/>
    <cellStyle name="Monetario 3" xfId="16761" xr:uid="{00000000-0005-0000-0000-0000DE430000}"/>
    <cellStyle name="Monetario 3 2" xfId="16762" xr:uid="{00000000-0005-0000-0000-0000DF430000}"/>
    <cellStyle name="Monetario 3 2 2" xfId="16763" xr:uid="{00000000-0005-0000-0000-0000E0430000}"/>
    <cellStyle name="Monetario 3 3" xfId="16764" xr:uid="{00000000-0005-0000-0000-0000E1430000}"/>
    <cellStyle name="Monetario 4" xfId="16765" xr:uid="{00000000-0005-0000-0000-0000E2430000}"/>
    <cellStyle name="Monetario 4 2" xfId="16766" xr:uid="{00000000-0005-0000-0000-0000E3430000}"/>
    <cellStyle name="Monetario 4 3" xfId="16767" xr:uid="{00000000-0005-0000-0000-0000E4430000}"/>
    <cellStyle name="Monetario 5" xfId="16768" xr:uid="{00000000-0005-0000-0000-0000E5430000}"/>
    <cellStyle name="Monetario 5 2" xfId="16769" xr:uid="{00000000-0005-0000-0000-0000E6430000}"/>
    <cellStyle name="Monetario 6" xfId="16770" xr:uid="{00000000-0005-0000-0000-0000E7430000}"/>
    <cellStyle name="Monetario_actividades" xfId="16771" xr:uid="{00000000-0005-0000-0000-0000E8430000}"/>
    <cellStyle name="Monetario0" xfId="16772" xr:uid="{00000000-0005-0000-0000-0000E9430000}"/>
    <cellStyle name="Monetario0 10" xfId="45350" xr:uid="{00000000-0005-0000-0000-0000EA430000}"/>
    <cellStyle name="Monetario0 2" xfId="16773" xr:uid="{00000000-0005-0000-0000-0000EB430000}"/>
    <cellStyle name="Monetario0 2 2" xfId="16774" xr:uid="{00000000-0005-0000-0000-0000EC430000}"/>
    <cellStyle name="Monetario0 2 2 2" xfId="16775" xr:uid="{00000000-0005-0000-0000-0000ED430000}"/>
    <cellStyle name="Monetario0 2 3" xfId="16776" xr:uid="{00000000-0005-0000-0000-0000EE430000}"/>
    <cellStyle name="Monetario0 3" xfId="16777" xr:uid="{00000000-0005-0000-0000-0000EF430000}"/>
    <cellStyle name="Monetario0 3 2" xfId="16778" xr:uid="{00000000-0005-0000-0000-0000F0430000}"/>
    <cellStyle name="Monetario0 3 2 2" xfId="16779" xr:uid="{00000000-0005-0000-0000-0000F1430000}"/>
    <cellStyle name="Monetario0 3 3" xfId="16780" xr:uid="{00000000-0005-0000-0000-0000F2430000}"/>
    <cellStyle name="Monetario0 4" xfId="16781" xr:uid="{00000000-0005-0000-0000-0000F3430000}"/>
    <cellStyle name="Monetario0 4 2" xfId="16782" xr:uid="{00000000-0005-0000-0000-0000F4430000}"/>
    <cellStyle name="Monetario0 5" xfId="16783" xr:uid="{00000000-0005-0000-0000-0000F5430000}"/>
    <cellStyle name="Monetario0 5 2" xfId="16784" xr:uid="{00000000-0005-0000-0000-0000F6430000}"/>
    <cellStyle name="Monetario0 6" xfId="16785" xr:uid="{00000000-0005-0000-0000-0000F7430000}"/>
    <cellStyle name="Monetario0 7" xfId="45351" xr:uid="{00000000-0005-0000-0000-0000F8430000}"/>
    <cellStyle name="Monetario0 8" xfId="45352" xr:uid="{00000000-0005-0000-0000-0000F9430000}"/>
    <cellStyle name="Monetario0 9" xfId="45353" xr:uid="{00000000-0005-0000-0000-0000FA430000}"/>
    <cellStyle name="Monetario0_CONSOLIDADO" xfId="16786" xr:uid="{00000000-0005-0000-0000-0000FB430000}"/>
    <cellStyle name="Month" xfId="16787" xr:uid="{00000000-0005-0000-0000-0000FC430000}"/>
    <cellStyle name="Month 2" xfId="16788" xr:uid="{00000000-0005-0000-0000-0000FD430000}"/>
    <cellStyle name="Months" xfId="16789" xr:uid="{00000000-0005-0000-0000-0000FE430000}"/>
    <cellStyle name="Months 10" xfId="45354" xr:uid="{00000000-0005-0000-0000-0000FF430000}"/>
    <cellStyle name="Months 2" xfId="16790" xr:uid="{00000000-0005-0000-0000-000000440000}"/>
    <cellStyle name="Months 3" xfId="45355" xr:uid="{00000000-0005-0000-0000-000001440000}"/>
    <cellStyle name="Months 4" xfId="45356" xr:uid="{00000000-0005-0000-0000-000002440000}"/>
    <cellStyle name="Months 5" xfId="45357" xr:uid="{00000000-0005-0000-0000-000003440000}"/>
    <cellStyle name="Months 6" xfId="45358" xr:uid="{00000000-0005-0000-0000-000004440000}"/>
    <cellStyle name="Months 7" xfId="45359" xr:uid="{00000000-0005-0000-0000-000005440000}"/>
    <cellStyle name="Months 8" xfId="45360" xr:uid="{00000000-0005-0000-0000-000006440000}"/>
    <cellStyle name="Months 9" xfId="45361" xr:uid="{00000000-0005-0000-0000-000007440000}"/>
    <cellStyle name="MPHeading" xfId="16791" xr:uid="{00000000-0005-0000-0000-000008440000}"/>
    <cellStyle name="Multiple" xfId="45362" xr:uid="{00000000-0005-0000-0000-000009440000}"/>
    <cellStyle name="Neutra" xfId="45626" xr:uid="{00000000-0005-0000-0000-00000A440000}"/>
    <cellStyle name="Neutral 10" xfId="16792" xr:uid="{00000000-0005-0000-0000-00000B440000}"/>
    <cellStyle name="Neutral 10 2" xfId="16793" xr:uid="{00000000-0005-0000-0000-00000C440000}"/>
    <cellStyle name="Neutral 11" xfId="16794" xr:uid="{00000000-0005-0000-0000-00000D440000}"/>
    <cellStyle name="Neutral 11 2" xfId="16795" xr:uid="{00000000-0005-0000-0000-00000E440000}"/>
    <cellStyle name="Neutral 12" xfId="16796" xr:uid="{00000000-0005-0000-0000-00000F440000}"/>
    <cellStyle name="Neutral 13" xfId="16797" xr:uid="{00000000-0005-0000-0000-000010440000}"/>
    <cellStyle name="Neutral 14" xfId="16798" xr:uid="{00000000-0005-0000-0000-000011440000}"/>
    <cellStyle name="Neutral 15" xfId="16799" xr:uid="{00000000-0005-0000-0000-000012440000}"/>
    <cellStyle name="Neutral 16" xfId="16800" xr:uid="{00000000-0005-0000-0000-000013440000}"/>
    <cellStyle name="Neutral 17" xfId="16801" xr:uid="{00000000-0005-0000-0000-000014440000}"/>
    <cellStyle name="Neutral 18" xfId="16802" xr:uid="{00000000-0005-0000-0000-000015440000}"/>
    <cellStyle name="Neutral 19" xfId="16803" xr:uid="{00000000-0005-0000-0000-000016440000}"/>
    <cellStyle name="Neutral 2" xfId="16804" xr:uid="{00000000-0005-0000-0000-000017440000}"/>
    <cellStyle name="Neutral 2 10" xfId="16805" xr:uid="{00000000-0005-0000-0000-000018440000}"/>
    <cellStyle name="Neutral 2 10 2" xfId="16806" xr:uid="{00000000-0005-0000-0000-000019440000}"/>
    <cellStyle name="Neutral 2 11" xfId="16807" xr:uid="{00000000-0005-0000-0000-00001A440000}"/>
    <cellStyle name="Neutral 2 11 2" xfId="16808" xr:uid="{00000000-0005-0000-0000-00001B440000}"/>
    <cellStyle name="Neutral 2 12" xfId="16809" xr:uid="{00000000-0005-0000-0000-00001C440000}"/>
    <cellStyle name="Neutral 2 2" xfId="16810" xr:uid="{00000000-0005-0000-0000-00001D440000}"/>
    <cellStyle name="Neutral 2 2 2" xfId="16811" xr:uid="{00000000-0005-0000-0000-00001E440000}"/>
    <cellStyle name="Neutral 2 2 3" xfId="16812" xr:uid="{00000000-0005-0000-0000-00001F440000}"/>
    <cellStyle name="Neutral 2 2 4" xfId="16813" xr:uid="{00000000-0005-0000-0000-000020440000}"/>
    <cellStyle name="Neutral 2 3" xfId="16814" xr:uid="{00000000-0005-0000-0000-000021440000}"/>
    <cellStyle name="Neutral 2 3 2" xfId="16815" xr:uid="{00000000-0005-0000-0000-000022440000}"/>
    <cellStyle name="Neutral 2 4" xfId="16816" xr:uid="{00000000-0005-0000-0000-000023440000}"/>
    <cellStyle name="Neutral 2 4 2" xfId="16817" xr:uid="{00000000-0005-0000-0000-000024440000}"/>
    <cellStyle name="Neutral 2 5" xfId="16818" xr:uid="{00000000-0005-0000-0000-000025440000}"/>
    <cellStyle name="Neutral 2 5 2" xfId="16819" xr:uid="{00000000-0005-0000-0000-000026440000}"/>
    <cellStyle name="Neutral 2 6" xfId="16820" xr:uid="{00000000-0005-0000-0000-000027440000}"/>
    <cellStyle name="Neutral 2 6 2" xfId="16821" xr:uid="{00000000-0005-0000-0000-000028440000}"/>
    <cellStyle name="Neutral 2 7" xfId="16822" xr:uid="{00000000-0005-0000-0000-000029440000}"/>
    <cellStyle name="Neutral 2 7 2" xfId="16823" xr:uid="{00000000-0005-0000-0000-00002A440000}"/>
    <cellStyle name="Neutral 2 8" xfId="16824" xr:uid="{00000000-0005-0000-0000-00002B440000}"/>
    <cellStyle name="Neutral 2 8 2" xfId="16825" xr:uid="{00000000-0005-0000-0000-00002C440000}"/>
    <cellStyle name="Neutral 2 9" xfId="16826" xr:uid="{00000000-0005-0000-0000-00002D440000}"/>
    <cellStyle name="Neutral 2 9 2" xfId="16827" xr:uid="{00000000-0005-0000-0000-00002E440000}"/>
    <cellStyle name="Neutral 2_CONSOLIDADO" xfId="16828" xr:uid="{00000000-0005-0000-0000-00002F440000}"/>
    <cellStyle name="Neutral 20" xfId="16829" xr:uid="{00000000-0005-0000-0000-000030440000}"/>
    <cellStyle name="Neutral 21" xfId="16830" xr:uid="{00000000-0005-0000-0000-000031440000}"/>
    <cellStyle name="Neutral 3" xfId="16831" xr:uid="{00000000-0005-0000-0000-000032440000}"/>
    <cellStyle name="Neutral 3 2" xfId="16832" xr:uid="{00000000-0005-0000-0000-000033440000}"/>
    <cellStyle name="Neutral 3 3" xfId="16833" xr:uid="{00000000-0005-0000-0000-000034440000}"/>
    <cellStyle name="Neutral 3 4" xfId="16834" xr:uid="{00000000-0005-0000-0000-000035440000}"/>
    <cellStyle name="Neutral 3 5" xfId="16835" xr:uid="{00000000-0005-0000-0000-000036440000}"/>
    <cellStyle name="Neutral 4" xfId="16836" xr:uid="{00000000-0005-0000-0000-000037440000}"/>
    <cellStyle name="Neutral 4 2" xfId="16837" xr:uid="{00000000-0005-0000-0000-000038440000}"/>
    <cellStyle name="Neutral 5" xfId="16838" xr:uid="{00000000-0005-0000-0000-000039440000}"/>
    <cellStyle name="Neutral 5 2" xfId="16839" xr:uid="{00000000-0005-0000-0000-00003A440000}"/>
    <cellStyle name="Neutral 6" xfId="16840" xr:uid="{00000000-0005-0000-0000-00003B440000}"/>
    <cellStyle name="Neutral 6 2" xfId="16841" xr:uid="{00000000-0005-0000-0000-00003C440000}"/>
    <cellStyle name="Neutral 7" xfId="16842" xr:uid="{00000000-0005-0000-0000-00003D440000}"/>
    <cellStyle name="Neutral 7 2" xfId="16843" xr:uid="{00000000-0005-0000-0000-00003E440000}"/>
    <cellStyle name="Neutral 8" xfId="16844" xr:uid="{00000000-0005-0000-0000-00003F440000}"/>
    <cellStyle name="Neutral 8 2" xfId="16845" xr:uid="{00000000-0005-0000-0000-000040440000}"/>
    <cellStyle name="Neutral 9" xfId="16846" xr:uid="{00000000-0005-0000-0000-000041440000}"/>
    <cellStyle name="Neutral 9 2" xfId="16847" xr:uid="{00000000-0005-0000-0000-000042440000}"/>
    <cellStyle name="Neutro" xfId="45627" xr:uid="{00000000-0005-0000-0000-000043440000}"/>
    <cellStyle name="NivelCol_1 2" xfId="45780" xr:uid="{00000000-0005-0000-0000-000044440000}"/>
    <cellStyle name="no dec" xfId="16848" xr:uid="{00000000-0005-0000-0000-000045440000}"/>
    <cellStyle name="no dec 2" xfId="16849" xr:uid="{00000000-0005-0000-0000-000046440000}"/>
    <cellStyle name="No-definido" xfId="16850" xr:uid="{00000000-0005-0000-0000-000047440000}"/>
    <cellStyle name="No-definido 2" xfId="16851" xr:uid="{00000000-0005-0000-0000-000048440000}"/>
    <cellStyle name="No-definido 2 2" xfId="16852" xr:uid="{00000000-0005-0000-0000-000049440000}"/>
    <cellStyle name="No-definido 3" xfId="16853" xr:uid="{00000000-0005-0000-0000-00004A440000}"/>
    <cellStyle name="No-definido 3 2" xfId="16854" xr:uid="{00000000-0005-0000-0000-00004B440000}"/>
    <cellStyle name="No-definido 4" xfId="16855" xr:uid="{00000000-0005-0000-0000-00004C440000}"/>
    <cellStyle name="No-definido_EP N° 49 Oct 09" xfId="45363" xr:uid="{00000000-0005-0000-0000-00004D440000}"/>
    <cellStyle name="Normal" xfId="0" builtinId="0"/>
    <cellStyle name="Normal - Estilo1" xfId="16856" xr:uid="{00000000-0005-0000-0000-00004F440000}"/>
    <cellStyle name="Normal - Estilo1 2" xfId="16857" xr:uid="{00000000-0005-0000-0000-000050440000}"/>
    <cellStyle name="Normal - Estilo2" xfId="16858" xr:uid="{00000000-0005-0000-0000-000051440000}"/>
    <cellStyle name="Normal - Estilo2 2" xfId="16859" xr:uid="{00000000-0005-0000-0000-000052440000}"/>
    <cellStyle name="Normal - Estilo3" xfId="16860" xr:uid="{00000000-0005-0000-0000-000053440000}"/>
    <cellStyle name="Normal - Estilo3 2" xfId="16861" xr:uid="{00000000-0005-0000-0000-000054440000}"/>
    <cellStyle name="Normal - Estilo4" xfId="16862" xr:uid="{00000000-0005-0000-0000-000055440000}"/>
    <cellStyle name="Normal - Estilo4 2" xfId="16863" xr:uid="{00000000-0005-0000-0000-000056440000}"/>
    <cellStyle name="Normal - Estilo5" xfId="16864" xr:uid="{00000000-0005-0000-0000-000057440000}"/>
    <cellStyle name="Normal - Estilo5 2" xfId="16865" xr:uid="{00000000-0005-0000-0000-000058440000}"/>
    <cellStyle name="Normal - Estilo6" xfId="16866" xr:uid="{00000000-0005-0000-0000-000059440000}"/>
    <cellStyle name="Normal - Estilo6 2" xfId="16867" xr:uid="{00000000-0005-0000-0000-00005A440000}"/>
    <cellStyle name="Normal - Estilo7" xfId="16868" xr:uid="{00000000-0005-0000-0000-00005B440000}"/>
    <cellStyle name="Normal - Estilo7 2" xfId="16869" xr:uid="{00000000-0005-0000-0000-00005C440000}"/>
    <cellStyle name="Normal - Estilo8" xfId="16870" xr:uid="{00000000-0005-0000-0000-00005D440000}"/>
    <cellStyle name="Normal - Estilo8 2" xfId="16871" xr:uid="{00000000-0005-0000-0000-00005E440000}"/>
    <cellStyle name="Normal - Modelo1" xfId="16872" xr:uid="{00000000-0005-0000-0000-00005F440000}"/>
    <cellStyle name="Normal - Modelo1 2" xfId="16873" xr:uid="{00000000-0005-0000-0000-000060440000}"/>
    <cellStyle name="Normal - Modelo2" xfId="16874" xr:uid="{00000000-0005-0000-0000-000061440000}"/>
    <cellStyle name="Normal - Modelo2 2" xfId="16875" xr:uid="{00000000-0005-0000-0000-000062440000}"/>
    <cellStyle name="Normal - Modelo3" xfId="16876" xr:uid="{00000000-0005-0000-0000-000063440000}"/>
    <cellStyle name="Normal - Modelo3 2" xfId="16877" xr:uid="{00000000-0005-0000-0000-000064440000}"/>
    <cellStyle name="Normal - Modelo4" xfId="16878" xr:uid="{00000000-0005-0000-0000-000065440000}"/>
    <cellStyle name="Normal - Modelo4 2" xfId="16879" xr:uid="{00000000-0005-0000-0000-000066440000}"/>
    <cellStyle name="Normal - Modelo5" xfId="16880" xr:uid="{00000000-0005-0000-0000-000067440000}"/>
    <cellStyle name="Normal - Modelo5 2" xfId="16881" xr:uid="{00000000-0005-0000-0000-000068440000}"/>
    <cellStyle name="Normal - Modelo6" xfId="16882" xr:uid="{00000000-0005-0000-0000-000069440000}"/>
    <cellStyle name="Normal - Modelo6 2" xfId="16883" xr:uid="{00000000-0005-0000-0000-00006A440000}"/>
    <cellStyle name="Normal - Modelo7" xfId="16884" xr:uid="{00000000-0005-0000-0000-00006B440000}"/>
    <cellStyle name="Normal - Modelo7 2" xfId="16885" xr:uid="{00000000-0005-0000-0000-00006C440000}"/>
    <cellStyle name="Normal - Modelo8" xfId="16886" xr:uid="{00000000-0005-0000-0000-00006D440000}"/>
    <cellStyle name="Normal - Modelo8 2" xfId="16887" xr:uid="{00000000-0005-0000-0000-00006E440000}"/>
    <cellStyle name="Normal - Style1" xfId="16888" xr:uid="{00000000-0005-0000-0000-00006F440000}"/>
    <cellStyle name="Normal - Style1 2" xfId="16889" xr:uid="{00000000-0005-0000-0000-000070440000}"/>
    <cellStyle name="Normal - Style1 2 2" xfId="16890" xr:uid="{00000000-0005-0000-0000-000071440000}"/>
    <cellStyle name="Normal - Style1 3" xfId="16891" xr:uid="{00000000-0005-0000-0000-000072440000}"/>
    <cellStyle name="Normal - Style1 3 2" xfId="16892" xr:uid="{00000000-0005-0000-0000-000073440000}"/>
    <cellStyle name="Normal - Style1 4" xfId="16893" xr:uid="{00000000-0005-0000-0000-000074440000}"/>
    <cellStyle name="Normal - Style1 4 2" xfId="16894" xr:uid="{00000000-0005-0000-0000-000075440000}"/>
    <cellStyle name="Normal - Style1 4 2 2" xfId="16895" xr:uid="{00000000-0005-0000-0000-000076440000}"/>
    <cellStyle name="Normal - Style1 4 3" xfId="16896" xr:uid="{00000000-0005-0000-0000-000077440000}"/>
    <cellStyle name="Normal - Style1 5" xfId="16897" xr:uid="{00000000-0005-0000-0000-000078440000}"/>
    <cellStyle name="Normal 10" xfId="16898" xr:uid="{00000000-0005-0000-0000-000079440000}"/>
    <cellStyle name="Normal 10 2" xfId="16899" xr:uid="{00000000-0005-0000-0000-00007A440000}"/>
    <cellStyle name="Normal 10 2 2" xfId="16900" xr:uid="{00000000-0005-0000-0000-00007B440000}"/>
    <cellStyle name="Normal 10 2 2 2" xfId="45781" xr:uid="{00000000-0005-0000-0000-00007C440000}"/>
    <cellStyle name="Normal 10 2 2 2 2" xfId="45782" xr:uid="{00000000-0005-0000-0000-00007D440000}"/>
    <cellStyle name="Normal 10 2 2 2 2 2" xfId="45783" xr:uid="{00000000-0005-0000-0000-00007E440000}"/>
    <cellStyle name="Normal 10 2 2 2 2 2 2" xfId="45784" xr:uid="{00000000-0005-0000-0000-00007F440000}"/>
    <cellStyle name="Normal 10 2 2 2 2 3" xfId="45785" xr:uid="{00000000-0005-0000-0000-000080440000}"/>
    <cellStyle name="Normal 10 2 2 2 3" xfId="45786" xr:uid="{00000000-0005-0000-0000-000081440000}"/>
    <cellStyle name="Normal 10 2 2 2 3 2" xfId="45787" xr:uid="{00000000-0005-0000-0000-000082440000}"/>
    <cellStyle name="Normal 10 2 2 2 4" xfId="45788" xr:uid="{00000000-0005-0000-0000-000083440000}"/>
    <cellStyle name="Normal 10 2 2 3" xfId="45789" xr:uid="{00000000-0005-0000-0000-000084440000}"/>
    <cellStyle name="Normal 10 2 2 3 2" xfId="45790" xr:uid="{00000000-0005-0000-0000-000085440000}"/>
    <cellStyle name="Normal 10 2 2 3 2 2" xfId="45791" xr:uid="{00000000-0005-0000-0000-000086440000}"/>
    <cellStyle name="Normal 10 2 2 3 3" xfId="45792" xr:uid="{00000000-0005-0000-0000-000087440000}"/>
    <cellStyle name="Normal 10 2 2 4" xfId="45793" xr:uid="{00000000-0005-0000-0000-000088440000}"/>
    <cellStyle name="Normal 10 2 2 4 2" xfId="45794" xr:uid="{00000000-0005-0000-0000-000089440000}"/>
    <cellStyle name="Normal 10 2 2 5" xfId="45795" xr:uid="{00000000-0005-0000-0000-00008A440000}"/>
    <cellStyle name="Normal 10 2 3" xfId="16901" xr:uid="{00000000-0005-0000-0000-00008B440000}"/>
    <cellStyle name="Normal 10 2 3 2" xfId="45796" xr:uid="{00000000-0005-0000-0000-00008C440000}"/>
    <cellStyle name="Normal 10 2 3 2 2" xfId="45797" xr:uid="{00000000-0005-0000-0000-00008D440000}"/>
    <cellStyle name="Normal 10 2 3 2 2 2" xfId="45798" xr:uid="{00000000-0005-0000-0000-00008E440000}"/>
    <cellStyle name="Normal 10 2 3 2 3" xfId="45799" xr:uid="{00000000-0005-0000-0000-00008F440000}"/>
    <cellStyle name="Normal 10 2 3 3" xfId="45800" xr:uid="{00000000-0005-0000-0000-000090440000}"/>
    <cellStyle name="Normal 10 2 3 3 2" xfId="45801" xr:uid="{00000000-0005-0000-0000-000091440000}"/>
    <cellStyle name="Normal 10 2 3 4" xfId="45802" xr:uid="{00000000-0005-0000-0000-000092440000}"/>
    <cellStyle name="Normal 10 2 4" xfId="16902" xr:uid="{00000000-0005-0000-0000-000093440000}"/>
    <cellStyle name="Normal 10 2 4 2" xfId="45803" xr:uid="{00000000-0005-0000-0000-000094440000}"/>
    <cellStyle name="Normal 10 2 4 2 2" xfId="45804" xr:uid="{00000000-0005-0000-0000-000095440000}"/>
    <cellStyle name="Normal 10 2 4 3" xfId="45805" xr:uid="{00000000-0005-0000-0000-000096440000}"/>
    <cellStyle name="Normal 10 2 5" xfId="16903" xr:uid="{00000000-0005-0000-0000-000097440000}"/>
    <cellStyle name="Normal 10 2 5 2" xfId="45806" xr:uid="{00000000-0005-0000-0000-000098440000}"/>
    <cellStyle name="Normal 10 2 6" xfId="45807" xr:uid="{00000000-0005-0000-0000-000099440000}"/>
    <cellStyle name="Normal 10 3" xfId="16904" xr:uid="{00000000-0005-0000-0000-00009A440000}"/>
    <cellStyle name="Normal 10 3 2" xfId="16905" xr:uid="{00000000-0005-0000-0000-00009B440000}"/>
    <cellStyle name="Normal 10 3 2 2" xfId="45808" xr:uid="{00000000-0005-0000-0000-00009C440000}"/>
    <cellStyle name="Normal 10 4" xfId="16906" xr:uid="{00000000-0005-0000-0000-00009D440000}"/>
    <cellStyle name="Normal 10 5" xfId="45809" xr:uid="{00000000-0005-0000-0000-00009E440000}"/>
    <cellStyle name="Normal 100" xfId="45810" xr:uid="{00000000-0005-0000-0000-00009F440000}"/>
    <cellStyle name="Normal 101" xfId="45811" xr:uid="{00000000-0005-0000-0000-0000A0440000}"/>
    <cellStyle name="Normal 102" xfId="45812" xr:uid="{00000000-0005-0000-0000-0000A1440000}"/>
    <cellStyle name="Normal 103" xfId="45813" xr:uid="{00000000-0005-0000-0000-0000A2440000}"/>
    <cellStyle name="Normal 104" xfId="45814" xr:uid="{00000000-0005-0000-0000-0000A3440000}"/>
    <cellStyle name="Normal 105" xfId="45815" xr:uid="{00000000-0005-0000-0000-0000A4440000}"/>
    <cellStyle name="Normal 106" xfId="45816" xr:uid="{00000000-0005-0000-0000-0000A5440000}"/>
    <cellStyle name="Normal 107" xfId="45817" xr:uid="{00000000-0005-0000-0000-0000A6440000}"/>
    <cellStyle name="Normal 108" xfId="45818" xr:uid="{00000000-0005-0000-0000-0000A7440000}"/>
    <cellStyle name="Normal 109" xfId="45819" xr:uid="{00000000-0005-0000-0000-0000A8440000}"/>
    <cellStyle name="Normal 11" xfId="16907" xr:uid="{00000000-0005-0000-0000-0000A9440000}"/>
    <cellStyle name="Normal 11 10" xfId="16908" xr:uid="{00000000-0005-0000-0000-0000AA440000}"/>
    <cellStyle name="Normal 11 10 2" xfId="16909" xr:uid="{00000000-0005-0000-0000-0000AB440000}"/>
    <cellStyle name="Normal 11 10 3" xfId="16910" xr:uid="{00000000-0005-0000-0000-0000AC440000}"/>
    <cellStyle name="Normal 11 10 4" xfId="16911" xr:uid="{00000000-0005-0000-0000-0000AD440000}"/>
    <cellStyle name="Normal 11 10 5" xfId="16912" xr:uid="{00000000-0005-0000-0000-0000AE440000}"/>
    <cellStyle name="Normal 11 11" xfId="16913" xr:uid="{00000000-0005-0000-0000-0000AF440000}"/>
    <cellStyle name="Normal 11 11 2" xfId="16914" xr:uid="{00000000-0005-0000-0000-0000B0440000}"/>
    <cellStyle name="Normal 11 11 3" xfId="16915" xr:uid="{00000000-0005-0000-0000-0000B1440000}"/>
    <cellStyle name="Normal 11 11 4" xfId="16916" xr:uid="{00000000-0005-0000-0000-0000B2440000}"/>
    <cellStyle name="Normal 11 11 5" xfId="16917" xr:uid="{00000000-0005-0000-0000-0000B3440000}"/>
    <cellStyle name="Normal 11 12" xfId="16918" xr:uid="{00000000-0005-0000-0000-0000B4440000}"/>
    <cellStyle name="Normal 11 12 2" xfId="16919" xr:uid="{00000000-0005-0000-0000-0000B5440000}"/>
    <cellStyle name="Normal 11 12 3" xfId="16920" xr:uid="{00000000-0005-0000-0000-0000B6440000}"/>
    <cellStyle name="Normal 11 12 4" xfId="16921" xr:uid="{00000000-0005-0000-0000-0000B7440000}"/>
    <cellStyle name="Normal 11 12 5" xfId="16922" xr:uid="{00000000-0005-0000-0000-0000B8440000}"/>
    <cellStyle name="Normal 11 13" xfId="16923" xr:uid="{00000000-0005-0000-0000-0000B9440000}"/>
    <cellStyle name="Normal 11 14" xfId="16924" xr:uid="{00000000-0005-0000-0000-0000BA440000}"/>
    <cellStyle name="Normal 11 15" xfId="16925" xr:uid="{00000000-0005-0000-0000-0000BB440000}"/>
    <cellStyle name="Normal 11 16" xfId="16926" xr:uid="{00000000-0005-0000-0000-0000BC440000}"/>
    <cellStyle name="Normal 11 17" xfId="16927" xr:uid="{00000000-0005-0000-0000-0000BD440000}"/>
    <cellStyle name="Normal 11 2" xfId="16928" xr:uid="{00000000-0005-0000-0000-0000BE440000}"/>
    <cellStyle name="Normal 11 2 2" xfId="16929" xr:uid="{00000000-0005-0000-0000-0000BF440000}"/>
    <cellStyle name="Normal 11 2 2 10" xfId="16930" xr:uid="{00000000-0005-0000-0000-0000C0440000}"/>
    <cellStyle name="Normal 11 2 2 10 2" xfId="16931" xr:uid="{00000000-0005-0000-0000-0000C1440000}"/>
    <cellStyle name="Normal 11 2 2 10 3" xfId="16932" xr:uid="{00000000-0005-0000-0000-0000C2440000}"/>
    <cellStyle name="Normal 11 2 2 10 4" xfId="16933" xr:uid="{00000000-0005-0000-0000-0000C3440000}"/>
    <cellStyle name="Normal 11 2 2 10 5" xfId="16934" xr:uid="{00000000-0005-0000-0000-0000C4440000}"/>
    <cellStyle name="Normal 11 2 2 11" xfId="16935" xr:uid="{00000000-0005-0000-0000-0000C5440000}"/>
    <cellStyle name="Normal 11 2 2 11 2" xfId="16936" xr:uid="{00000000-0005-0000-0000-0000C6440000}"/>
    <cellStyle name="Normal 11 2 2 11 3" xfId="16937" xr:uid="{00000000-0005-0000-0000-0000C7440000}"/>
    <cellStyle name="Normal 11 2 2 11 4" xfId="16938" xr:uid="{00000000-0005-0000-0000-0000C8440000}"/>
    <cellStyle name="Normal 11 2 2 11 5" xfId="16939" xr:uid="{00000000-0005-0000-0000-0000C9440000}"/>
    <cellStyle name="Normal 11 2 2 12" xfId="16940" xr:uid="{00000000-0005-0000-0000-0000CA440000}"/>
    <cellStyle name="Normal 11 2 2 12 2" xfId="16941" xr:uid="{00000000-0005-0000-0000-0000CB440000}"/>
    <cellStyle name="Normal 11 2 2 12 3" xfId="16942" xr:uid="{00000000-0005-0000-0000-0000CC440000}"/>
    <cellStyle name="Normal 11 2 2 12 4" xfId="16943" xr:uid="{00000000-0005-0000-0000-0000CD440000}"/>
    <cellStyle name="Normal 11 2 2 12 5" xfId="16944" xr:uid="{00000000-0005-0000-0000-0000CE440000}"/>
    <cellStyle name="Normal 11 2 2 13" xfId="16945" xr:uid="{00000000-0005-0000-0000-0000CF440000}"/>
    <cellStyle name="Normal 11 2 2 13 2" xfId="16946" xr:uid="{00000000-0005-0000-0000-0000D0440000}"/>
    <cellStyle name="Normal 11 2 2 13 3" xfId="16947" xr:uid="{00000000-0005-0000-0000-0000D1440000}"/>
    <cellStyle name="Normal 11 2 2 13 4" xfId="16948" xr:uid="{00000000-0005-0000-0000-0000D2440000}"/>
    <cellStyle name="Normal 11 2 2 13 5" xfId="16949" xr:uid="{00000000-0005-0000-0000-0000D3440000}"/>
    <cellStyle name="Normal 11 2 2 14" xfId="16950" xr:uid="{00000000-0005-0000-0000-0000D4440000}"/>
    <cellStyle name="Normal 11 2 2 15" xfId="16951" xr:uid="{00000000-0005-0000-0000-0000D5440000}"/>
    <cellStyle name="Normal 11 2 2 16" xfId="16952" xr:uid="{00000000-0005-0000-0000-0000D6440000}"/>
    <cellStyle name="Normal 11 2 2 17" xfId="16953" xr:uid="{00000000-0005-0000-0000-0000D7440000}"/>
    <cellStyle name="Normal 11 2 2 2" xfId="16954" xr:uid="{00000000-0005-0000-0000-0000D8440000}"/>
    <cellStyle name="Normal 11 2 2 2 10" xfId="16955" xr:uid="{00000000-0005-0000-0000-0000D9440000}"/>
    <cellStyle name="Normal 11 2 2 2 10 2" xfId="16956" xr:uid="{00000000-0005-0000-0000-0000DA440000}"/>
    <cellStyle name="Normal 11 2 2 2 10 3" xfId="16957" xr:uid="{00000000-0005-0000-0000-0000DB440000}"/>
    <cellStyle name="Normal 11 2 2 2 10 4" xfId="16958" xr:uid="{00000000-0005-0000-0000-0000DC440000}"/>
    <cellStyle name="Normal 11 2 2 2 10 5" xfId="16959" xr:uid="{00000000-0005-0000-0000-0000DD440000}"/>
    <cellStyle name="Normal 11 2 2 2 11" xfId="16960" xr:uid="{00000000-0005-0000-0000-0000DE440000}"/>
    <cellStyle name="Normal 11 2 2 2 11 2" xfId="16961" xr:uid="{00000000-0005-0000-0000-0000DF440000}"/>
    <cellStyle name="Normal 11 2 2 2 11 3" xfId="16962" xr:uid="{00000000-0005-0000-0000-0000E0440000}"/>
    <cellStyle name="Normal 11 2 2 2 11 4" xfId="16963" xr:uid="{00000000-0005-0000-0000-0000E1440000}"/>
    <cellStyle name="Normal 11 2 2 2 11 5" xfId="16964" xr:uid="{00000000-0005-0000-0000-0000E2440000}"/>
    <cellStyle name="Normal 11 2 2 2 12" xfId="16965" xr:uid="{00000000-0005-0000-0000-0000E3440000}"/>
    <cellStyle name="Normal 11 2 2 2 13" xfId="16966" xr:uid="{00000000-0005-0000-0000-0000E4440000}"/>
    <cellStyle name="Normal 11 2 2 2 14" xfId="16967" xr:uid="{00000000-0005-0000-0000-0000E5440000}"/>
    <cellStyle name="Normal 11 2 2 2 15" xfId="16968" xr:uid="{00000000-0005-0000-0000-0000E6440000}"/>
    <cellStyle name="Normal 11 2 2 2 2" xfId="16969" xr:uid="{00000000-0005-0000-0000-0000E7440000}"/>
    <cellStyle name="Normal 11 2 2 2 2 10" xfId="16970" xr:uid="{00000000-0005-0000-0000-0000E8440000}"/>
    <cellStyle name="Normal 11 2 2 2 2 10 2" xfId="16971" xr:uid="{00000000-0005-0000-0000-0000E9440000}"/>
    <cellStyle name="Normal 11 2 2 2 2 10 3" xfId="16972" xr:uid="{00000000-0005-0000-0000-0000EA440000}"/>
    <cellStyle name="Normal 11 2 2 2 2 10 4" xfId="16973" xr:uid="{00000000-0005-0000-0000-0000EB440000}"/>
    <cellStyle name="Normal 11 2 2 2 2 10 5" xfId="16974" xr:uid="{00000000-0005-0000-0000-0000EC440000}"/>
    <cellStyle name="Normal 11 2 2 2 2 11" xfId="16975" xr:uid="{00000000-0005-0000-0000-0000ED440000}"/>
    <cellStyle name="Normal 11 2 2 2 2 12" xfId="16976" xr:uid="{00000000-0005-0000-0000-0000EE440000}"/>
    <cellStyle name="Normal 11 2 2 2 2 13" xfId="16977" xr:uid="{00000000-0005-0000-0000-0000EF440000}"/>
    <cellStyle name="Normal 11 2 2 2 2 14" xfId="16978" xr:uid="{00000000-0005-0000-0000-0000F0440000}"/>
    <cellStyle name="Normal 11 2 2 2 2 2" xfId="16979" xr:uid="{00000000-0005-0000-0000-0000F1440000}"/>
    <cellStyle name="Normal 11 2 2 2 2 2 2" xfId="16980" xr:uid="{00000000-0005-0000-0000-0000F2440000}"/>
    <cellStyle name="Normal 11 2 2 2 2 2 2 2" xfId="16981" xr:uid="{00000000-0005-0000-0000-0000F3440000}"/>
    <cellStyle name="Normal 11 2 2 2 2 2 2 2 2" xfId="16982" xr:uid="{00000000-0005-0000-0000-0000F4440000}"/>
    <cellStyle name="Normal 11 2 2 2 2 2 2 3" xfId="16983" xr:uid="{00000000-0005-0000-0000-0000F5440000}"/>
    <cellStyle name="Normal 11 2 2 2 2 2 3" xfId="16984" xr:uid="{00000000-0005-0000-0000-0000F6440000}"/>
    <cellStyle name="Normal 11 2 2 2 2 2 3 2" xfId="16985" xr:uid="{00000000-0005-0000-0000-0000F7440000}"/>
    <cellStyle name="Normal 11 2 2 2 2 2 4" xfId="16986" xr:uid="{00000000-0005-0000-0000-0000F8440000}"/>
    <cellStyle name="Normal 11 2 2 2 2 2 5" xfId="16987" xr:uid="{00000000-0005-0000-0000-0000F9440000}"/>
    <cellStyle name="Normal 11 2 2 2 2 3" xfId="16988" xr:uid="{00000000-0005-0000-0000-0000FA440000}"/>
    <cellStyle name="Normal 11 2 2 2 2 3 2" xfId="16989" xr:uid="{00000000-0005-0000-0000-0000FB440000}"/>
    <cellStyle name="Normal 11 2 2 2 2 3 2 2" xfId="16990" xr:uid="{00000000-0005-0000-0000-0000FC440000}"/>
    <cellStyle name="Normal 11 2 2 2 2 3 3" xfId="16991" xr:uid="{00000000-0005-0000-0000-0000FD440000}"/>
    <cellStyle name="Normal 11 2 2 2 2 3 4" xfId="16992" xr:uid="{00000000-0005-0000-0000-0000FE440000}"/>
    <cellStyle name="Normal 11 2 2 2 2 3 5" xfId="16993" xr:uid="{00000000-0005-0000-0000-0000FF440000}"/>
    <cellStyle name="Normal 11 2 2 2 2 4" xfId="16994" xr:uid="{00000000-0005-0000-0000-000000450000}"/>
    <cellStyle name="Normal 11 2 2 2 2 4 2" xfId="16995" xr:uid="{00000000-0005-0000-0000-000001450000}"/>
    <cellStyle name="Normal 11 2 2 2 2 4 3" xfId="16996" xr:uid="{00000000-0005-0000-0000-000002450000}"/>
    <cellStyle name="Normal 11 2 2 2 2 4 4" xfId="16997" xr:uid="{00000000-0005-0000-0000-000003450000}"/>
    <cellStyle name="Normal 11 2 2 2 2 4 5" xfId="16998" xr:uid="{00000000-0005-0000-0000-000004450000}"/>
    <cellStyle name="Normal 11 2 2 2 2 5" xfId="16999" xr:uid="{00000000-0005-0000-0000-000005450000}"/>
    <cellStyle name="Normal 11 2 2 2 2 5 2" xfId="17000" xr:uid="{00000000-0005-0000-0000-000006450000}"/>
    <cellStyle name="Normal 11 2 2 2 2 5 3" xfId="17001" xr:uid="{00000000-0005-0000-0000-000007450000}"/>
    <cellStyle name="Normal 11 2 2 2 2 5 4" xfId="17002" xr:uid="{00000000-0005-0000-0000-000008450000}"/>
    <cellStyle name="Normal 11 2 2 2 2 5 5" xfId="17003" xr:uid="{00000000-0005-0000-0000-000009450000}"/>
    <cellStyle name="Normal 11 2 2 2 2 6" xfId="17004" xr:uid="{00000000-0005-0000-0000-00000A450000}"/>
    <cellStyle name="Normal 11 2 2 2 2 6 2" xfId="17005" xr:uid="{00000000-0005-0000-0000-00000B450000}"/>
    <cellStyle name="Normal 11 2 2 2 2 6 3" xfId="17006" xr:uid="{00000000-0005-0000-0000-00000C450000}"/>
    <cellStyle name="Normal 11 2 2 2 2 6 4" xfId="17007" xr:uid="{00000000-0005-0000-0000-00000D450000}"/>
    <cellStyle name="Normal 11 2 2 2 2 6 5" xfId="17008" xr:uid="{00000000-0005-0000-0000-00000E450000}"/>
    <cellStyle name="Normal 11 2 2 2 2 7" xfId="17009" xr:uid="{00000000-0005-0000-0000-00000F450000}"/>
    <cellStyle name="Normal 11 2 2 2 2 7 2" xfId="17010" xr:uid="{00000000-0005-0000-0000-000010450000}"/>
    <cellStyle name="Normal 11 2 2 2 2 7 3" xfId="17011" xr:uid="{00000000-0005-0000-0000-000011450000}"/>
    <cellStyle name="Normal 11 2 2 2 2 7 4" xfId="17012" xr:uid="{00000000-0005-0000-0000-000012450000}"/>
    <cellStyle name="Normal 11 2 2 2 2 7 5" xfId="17013" xr:uid="{00000000-0005-0000-0000-000013450000}"/>
    <cellStyle name="Normal 11 2 2 2 2 8" xfId="17014" xr:uid="{00000000-0005-0000-0000-000014450000}"/>
    <cellStyle name="Normal 11 2 2 2 2 8 2" xfId="17015" xr:uid="{00000000-0005-0000-0000-000015450000}"/>
    <cellStyle name="Normal 11 2 2 2 2 8 3" xfId="17016" xr:uid="{00000000-0005-0000-0000-000016450000}"/>
    <cellStyle name="Normal 11 2 2 2 2 8 4" xfId="17017" xr:uid="{00000000-0005-0000-0000-000017450000}"/>
    <cellStyle name="Normal 11 2 2 2 2 8 5" xfId="17018" xr:uid="{00000000-0005-0000-0000-000018450000}"/>
    <cellStyle name="Normal 11 2 2 2 2 9" xfId="17019" xr:uid="{00000000-0005-0000-0000-000019450000}"/>
    <cellStyle name="Normal 11 2 2 2 2 9 2" xfId="17020" xr:uid="{00000000-0005-0000-0000-00001A450000}"/>
    <cellStyle name="Normal 11 2 2 2 2 9 3" xfId="17021" xr:uid="{00000000-0005-0000-0000-00001B450000}"/>
    <cellStyle name="Normal 11 2 2 2 2 9 4" xfId="17022" xr:uid="{00000000-0005-0000-0000-00001C450000}"/>
    <cellStyle name="Normal 11 2 2 2 2 9 5" xfId="17023" xr:uid="{00000000-0005-0000-0000-00001D450000}"/>
    <cellStyle name="Normal 11 2 2 2 2_5.Weekly" xfId="17024" xr:uid="{00000000-0005-0000-0000-00001E450000}"/>
    <cellStyle name="Normal 11 2 2 2 3" xfId="17025" xr:uid="{00000000-0005-0000-0000-00001F450000}"/>
    <cellStyle name="Normal 11 2 2 2 3 2" xfId="17026" xr:uid="{00000000-0005-0000-0000-000020450000}"/>
    <cellStyle name="Normal 11 2 2 2 3 2 2" xfId="17027" xr:uid="{00000000-0005-0000-0000-000021450000}"/>
    <cellStyle name="Normal 11 2 2 2 3 2 2 2" xfId="17028" xr:uid="{00000000-0005-0000-0000-000022450000}"/>
    <cellStyle name="Normal 11 2 2 2 3 2 3" xfId="17029" xr:uid="{00000000-0005-0000-0000-000023450000}"/>
    <cellStyle name="Normal 11 2 2 2 3 3" xfId="17030" xr:uid="{00000000-0005-0000-0000-000024450000}"/>
    <cellStyle name="Normal 11 2 2 2 3 3 2" xfId="17031" xr:uid="{00000000-0005-0000-0000-000025450000}"/>
    <cellStyle name="Normal 11 2 2 2 3 4" xfId="17032" xr:uid="{00000000-0005-0000-0000-000026450000}"/>
    <cellStyle name="Normal 11 2 2 2 3 5" xfId="17033" xr:uid="{00000000-0005-0000-0000-000027450000}"/>
    <cellStyle name="Normal 11 2 2 2 4" xfId="17034" xr:uid="{00000000-0005-0000-0000-000028450000}"/>
    <cellStyle name="Normal 11 2 2 2 4 2" xfId="17035" xr:uid="{00000000-0005-0000-0000-000029450000}"/>
    <cellStyle name="Normal 11 2 2 2 4 2 2" xfId="17036" xr:uid="{00000000-0005-0000-0000-00002A450000}"/>
    <cellStyle name="Normal 11 2 2 2 4 3" xfId="17037" xr:uid="{00000000-0005-0000-0000-00002B450000}"/>
    <cellStyle name="Normal 11 2 2 2 4 4" xfId="17038" xr:uid="{00000000-0005-0000-0000-00002C450000}"/>
    <cellStyle name="Normal 11 2 2 2 4 5" xfId="17039" xr:uid="{00000000-0005-0000-0000-00002D450000}"/>
    <cellStyle name="Normal 11 2 2 2 5" xfId="17040" xr:uid="{00000000-0005-0000-0000-00002E450000}"/>
    <cellStyle name="Normal 11 2 2 2 5 2" xfId="17041" xr:uid="{00000000-0005-0000-0000-00002F450000}"/>
    <cellStyle name="Normal 11 2 2 2 5 3" xfId="17042" xr:uid="{00000000-0005-0000-0000-000030450000}"/>
    <cellStyle name="Normal 11 2 2 2 5 4" xfId="17043" xr:uid="{00000000-0005-0000-0000-000031450000}"/>
    <cellStyle name="Normal 11 2 2 2 5 5" xfId="17044" xr:uid="{00000000-0005-0000-0000-000032450000}"/>
    <cellStyle name="Normal 11 2 2 2 6" xfId="17045" xr:uid="{00000000-0005-0000-0000-000033450000}"/>
    <cellStyle name="Normal 11 2 2 2 6 2" xfId="17046" xr:uid="{00000000-0005-0000-0000-000034450000}"/>
    <cellStyle name="Normal 11 2 2 2 6 3" xfId="17047" xr:uid="{00000000-0005-0000-0000-000035450000}"/>
    <cellStyle name="Normal 11 2 2 2 6 4" xfId="17048" xr:uid="{00000000-0005-0000-0000-000036450000}"/>
    <cellStyle name="Normal 11 2 2 2 6 5" xfId="17049" xr:uid="{00000000-0005-0000-0000-000037450000}"/>
    <cellStyle name="Normal 11 2 2 2 7" xfId="17050" xr:uid="{00000000-0005-0000-0000-000038450000}"/>
    <cellStyle name="Normal 11 2 2 2 7 2" xfId="17051" xr:uid="{00000000-0005-0000-0000-000039450000}"/>
    <cellStyle name="Normal 11 2 2 2 7 3" xfId="17052" xr:uid="{00000000-0005-0000-0000-00003A450000}"/>
    <cellStyle name="Normal 11 2 2 2 7 4" xfId="17053" xr:uid="{00000000-0005-0000-0000-00003B450000}"/>
    <cellStyle name="Normal 11 2 2 2 7 5" xfId="17054" xr:uid="{00000000-0005-0000-0000-00003C450000}"/>
    <cellStyle name="Normal 11 2 2 2 8" xfId="17055" xr:uid="{00000000-0005-0000-0000-00003D450000}"/>
    <cellStyle name="Normal 11 2 2 2 8 2" xfId="17056" xr:uid="{00000000-0005-0000-0000-00003E450000}"/>
    <cellStyle name="Normal 11 2 2 2 8 3" xfId="17057" xr:uid="{00000000-0005-0000-0000-00003F450000}"/>
    <cellStyle name="Normal 11 2 2 2 8 4" xfId="17058" xr:uid="{00000000-0005-0000-0000-000040450000}"/>
    <cellStyle name="Normal 11 2 2 2 8 5" xfId="17059" xr:uid="{00000000-0005-0000-0000-000041450000}"/>
    <cellStyle name="Normal 11 2 2 2 9" xfId="17060" xr:uid="{00000000-0005-0000-0000-000042450000}"/>
    <cellStyle name="Normal 11 2 2 2 9 2" xfId="17061" xr:uid="{00000000-0005-0000-0000-000043450000}"/>
    <cellStyle name="Normal 11 2 2 2 9 3" xfId="17062" xr:uid="{00000000-0005-0000-0000-000044450000}"/>
    <cellStyle name="Normal 11 2 2 2 9 4" xfId="17063" xr:uid="{00000000-0005-0000-0000-000045450000}"/>
    <cellStyle name="Normal 11 2 2 2 9 5" xfId="17064" xr:uid="{00000000-0005-0000-0000-000046450000}"/>
    <cellStyle name="Normal 11 2 2 2_5.Weekly" xfId="17065" xr:uid="{00000000-0005-0000-0000-000047450000}"/>
    <cellStyle name="Normal 11 2 2 3" xfId="17066" xr:uid="{00000000-0005-0000-0000-000048450000}"/>
    <cellStyle name="Normal 11 2 2 3 10" xfId="17067" xr:uid="{00000000-0005-0000-0000-000049450000}"/>
    <cellStyle name="Normal 11 2 2 3 10 2" xfId="17068" xr:uid="{00000000-0005-0000-0000-00004A450000}"/>
    <cellStyle name="Normal 11 2 2 3 10 3" xfId="17069" xr:uid="{00000000-0005-0000-0000-00004B450000}"/>
    <cellStyle name="Normal 11 2 2 3 10 4" xfId="17070" xr:uid="{00000000-0005-0000-0000-00004C450000}"/>
    <cellStyle name="Normal 11 2 2 3 10 5" xfId="17071" xr:uid="{00000000-0005-0000-0000-00004D450000}"/>
    <cellStyle name="Normal 11 2 2 3 11" xfId="17072" xr:uid="{00000000-0005-0000-0000-00004E450000}"/>
    <cellStyle name="Normal 11 2 2 3 12" xfId="17073" xr:uid="{00000000-0005-0000-0000-00004F450000}"/>
    <cellStyle name="Normal 11 2 2 3 13" xfId="17074" xr:uid="{00000000-0005-0000-0000-000050450000}"/>
    <cellStyle name="Normal 11 2 2 3 14" xfId="17075" xr:uid="{00000000-0005-0000-0000-000051450000}"/>
    <cellStyle name="Normal 11 2 2 3 2" xfId="17076" xr:uid="{00000000-0005-0000-0000-000052450000}"/>
    <cellStyle name="Normal 11 2 2 3 2 2" xfId="17077" xr:uid="{00000000-0005-0000-0000-000053450000}"/>
    <cellStyle name="Normal 11 2 2 3 2 2 2" xfId="17078" xr:uid="{00000000-0005-0000-0000-000054450000}"/>
    <cellStyle name="Normal 11 2 2 3 2 2 2 2" xfId="17079" xr:uid="{00000000-0005-0000-0000-000055450000}"/>
    <cellStyle name="Normal 11 2 2 3 2 2 2 2 2" xfId="17080" xr:uid="{00000000-0005-0000-0000-000056450000}"/>
    <cellStyle name="Normal 11 2 2 3 2 2 2 3" xfId="17081" xr:uid="{00000000-0005-0000-0000-000057450000}"/>
    <cellStyle name="Normal 11 2 2 3 2 2 3" xfId="17082" xr:uid="{00000000-0005-0000-0000-000058450000}"/>
    <cellStyle name="Normal 11 2 2 3 2 2 3 2" xfId="17083" xr:uid="{00000000-0005-0000-0000-000059450000}"/>
    <cellStyle name="Normal 11 2 2 3 2 2 4" xfId="17084" xr:uid="{00000000-0005-0000-0000-00005A450000}"/>
    <cellStyle name="Normal 11 2 2 3 2 3" xfId="17085" xr:uid="{00000000-0005-0000-0000-00005B450000}"/>
    <cellStyle name="Normal 11 2 2 3 2 3 2" xfId="17086" xr:uid="{00000000-0005-0000-0000-00005C450000}"/>
    <cellStyle name="Normal 11 2 2 3 2 3 2 2" xfId="17087" xr:uid="{00000000-0005-0000-0000-00005D450000}"/>
    <cellStyle name="Normal 11 2 2 3 2 3 3" xfId="17088" xr:uid="{00000000-0005-0000-0000-00005E450000}"/>
    <cellStyle name="Normal 11 2 2 3 2 4" xfId="17089" xr:uid="{00000000-0005-0000-0000-00005F450000}"/>
    <cellStyle name="Normal 11 2 2 3 2 4 2" xfId="17090" xr:uid="{00000000-0005-0000-0000-000060450000}"/>
    <cellStyle name="Normal 11 2 2 3 2 5" xfId="17091" xr:uid="{00000000-0005-0000-0000-000061450000}"/>
    <cellStyle name="Normal 11 2 2 3 3" xfId="17092" xr:uid="{00000000-0005-0000-0000-000062450000}"/>
    <cellStyle name="Normal 11 2 2 3 3 2" xfId="17093" xr:uid="{00000000-0005-0000-0000-000063450000}"/>
    <cellStyle name="Normal 11 2 2 3 3 2 2" xfId="17094" xr:uid="{00000000-0005-0000-0000-000064450000}"/>
    <cellStyle name="Normal 11 2 2 3 3 2 2 2" xfId="17095" xr:uid="{00000000-0005-0000-0000-000065450000}"/>
    <cellStyle name="Normal 11 2 2 3 3 2 2 2 2" xfId="17096" xr:uid="{00000000-0005-0000-0000-000066450000}"/>
    <cellStyle name="Normal 11 2 2 3 3 2 2 3" xfId="17097" xr:uid="{00000000-0005-0000-0000-000067450000}"/>
    <cellStyle name="Normal 11 2 2 3 3 2 3" xfId="17098" xr:uid="{00000000-0005-0000-0000-000068450000}"/>
    <cellStyle name="Normal 11 2 2 3 3 2 3 2" xfId="17099" xr:uid="{00000000-0005-0000-0000-000069450000}"/>
    <cellStyle name="Normal 11 2 2 3 3 2 4" xfId="17100" xr:uid="{00000000-0005-0000-0000-00006A450000}"/>
    <cellStyle name="Normal 11 2 2 3 3 3" xfId="17101" xr:uid="{00000000-0005-0000-0000-00006B450000}"/>
    <cellStyle name="Normal 11 2 2 3 3 3 2" xfId="17102" xr:uid="{00000000-0005-0000-0000-00006C450000}"/>
    <cellStyle name="Normal 11 2 2 3 3 3 2 2" xfId="17103" xr:uid="{00000000-0005-0000-0000-00006D450000}"/>
    <cellStyle name="Normal 11 2 2 3 3 3 3" xfId="17104" xr:uid="{00000000-0005-0000-0000-00006E450000}"/>
    <cellStyle name="Normal 11 2 2 3 3 4" xfId="17105" xr:uid="{00000000-0005-0000-0000-00006F450000}"/>
    <cellStyle name="Normal 11 2 2 3 3 4 2" xfId="17106" xr:uid="{00000000-0005-0000-0000-000070450000}"/>
    <cellStyle name="Normal 11 2 2 3 3 5" xfId="17107" xr:uid="{00000000-0005-0000-0000-000071450000}"/>
    <cellStyle name="Normal 11 2 2 3 4" xfId="17108" xr:uid="{00000000-0005-0000-0000-000072450000}"/>
    <cellStyle name="Normal 11 2 2 3 4 2" xfId="17109" xr:uid="{00000000-0005-0000-0000-000073450000}"/>
    <cellStyle name="Normal 11 2 2 3 4 2 2" xfId="17110" xr:uid="{00000000-0005-0000-0000-000074450000}"/>
    <cellStyle name="Normal 11 2 2 3 4 2 2 2" xfId="17111" xr:uid="{00000000-0005-0000-0000-000075450000}"/>
    <cellStyle name="Normal 11 2 2 3 4 2 3" xfId="17112" xr:uid="{00000000-0005-0000-0000-000076450000}"/>
    <cellStyle name="Normal 11 2 2 3 4 3" xfId="17113" xr:uid="{00000000-0005-0000-0000-000077450000}"/>
    <cellStyle name="Normal 11 2 2 3 4 3 2" xfId="17114" xr:uid="{00000000-0005-0000-0000-000078450000}"/>
    <cellStyle name="Normal 11 2 2 3 4 4" xfId="17115" xr:uid="{00000000-0005-0000-0000-000079450000}"/>
    <cellStyle name="Normal 11 2 2 3 4 5" xfId="17116" xr:uid="{00000000-0005-0000-0000-00007A450000}"/>
    <cellStyle name="Normal 11 2 2 3 5" xfId="17117" xr:uid="{00000000-0005-0000-0000-00007B450000}"/>
    <cellStyle name="Normal 11 2 2 3 5 2" xfId="17118" xr:uid="{00000000-0005-0000-0000-00007C450000}"/>
    <cellStyle name="Normal 11 2 2 3 5 2 2" xfId="17119" xr:uid="{00000000-0005-0000-0000-00007D450000}"/>
    <cellStyle name="Normal 11 2 2 3 5 3" xfId="17120" xr:uid="{00000000-0005-0000-0000-00007E450000}"/>
    <cellStyle name="Normal 11 2 2 3 5 4" xfId="17121" xr:uid="{00000000-0005-0000-0000-00007F450000}"/>
    <cellStyle name="Normal 11 2 2 3 5 5" xfId="17122" xr:uid="{00000000-0005-0000-0000-000080450000}"/>
    <cellStyle name="Normal 11 2 2 3 6" xfId="17123" xr:uid="{00000000-0005-0000-0000-000081450000}"/>
    <cellStyle name="Normal 11 2 2 3 6 2" xfId="17124" xr:uid="{00000000-0005-0000-0000-000082450000}"/>
    <cellStyle name="Normal 11 2 2 3 6 3" xfId="17125" xr:uid="{00000000-0005-0000-0000-000083450000}"/>
    <cellStyle name="Normal 11 2 2 3 6 4" xfId="17126" xr:uid="{00000000-0005-0000-0000-000084450000}"/>
    <cellStyle name="Normal 11 2 2 3 6 5" xfId="17127" xr:uid="{00000000-0005-0000-0000-000085450000}"/>
    <cellStyle name="Normal 11 2 2 3 7" xfId="17128" xr:uid="{00000000-0005-0000-0000-000086450000}"/>
    <cellStyle name="Normal 11 2 2 3 7 2" xfId="17129" xr:uid="{00000000-0005-0000-0000-000087450000}"/>
    <cellStyle name="Normal 11 2 2 3 7 3" xfId="17130" xr:uid="{00000000-0005-0000-0000-000088450000}"/>
    <cellStyle name="Normal 11 2 2 3 7 4" xfId="17131" xr:uid="{00000000-0005-0000-0000-000089450000}"/>
    <cellStyle name="Normal 11 2 2 3 7 5" xfId="17132" xr:uid="{00000000-0005-0000-0000-00008A450000}"/>
    <cellStyle name="Normal 11 2 2 3 8" xfId="17133" xr:uid="{00000000-0005-0000-0000-00008B450000}"/>
    <cellStyle name="Normal 11 2 2 3 8 2" xfId="17134" xr:uid="{00000000-0005-0000-0000-00008C450000}"/>
    <cellStyle name="Normal 11 2 2 3 8 3" xfId="17135" xr:uid="{00000000-0005-0000-0000-00008D450000}"/>
    <cellStyle name="Normal 11 2 2 3 8 4" xfId="17136" xr:uid="{00000000-0005-0000-0000-00008E450000}"/>
    <cellStyle name="Normal 11 2 2 3 8 5" xfId="17137" xr:uid="{00000000-0005-0000-0000-00008F450000}"/>
    <cellStyle name="Normal 11 2 2 3 9" xfId="17138" xr:uid="{00000000-0005-0000-0000-000090450000}"/>
    <cellStyle name="Normal 11 2 2 3 9 2" xfId="17139" xr:uid="{00000000-0005-0000-0000-000091450000}"/>
    <cellStyle name="Normal 11 2 2 3 9 3" xfId="17140" xr:uid="{00000000-0005-0000-0000-000092450000}"/>
    <cellStyle name="Normal 11 2 2 3 9 4" xfId="17141" xr:uid="{00000000-0005-0000-0000-000093450000}"/>
    <cellStyle name="Normal 11 2 2 3 9 5" xfId="17142" xr:uid="{00000000-0005-0000-0000-000094450000}"/>
    <cellStyle name="Normal 11 2 2 3_5.Weekly" xfId="17143" xr:uid="{00000000-0005-0000-0000-000095450000}"/>
    <cellStyle name="Normal 11 2 2 4" xfId="17144" xr:uid="{00000000-0005-0000-0000-000096450000}"/>
    <cellStyle name="Normal 11 2 2 4 10" xfId="17145" xr:uid="{00000000-0005-0000-0000-000097450000}"/>
    <cellStyle name="Normal 11 2 2 4 10 2" xfId="17146" xr:uid="{00000000-0005-0000-0000-000098450000}"/>
    <cellStyle name="Normal 11 2 2 4 10 3" xfId="17147" xr:uid="{00000000-0005-0000-0000-000099450000}"/>
    <cellStyle name="Normal 11 2 2 4 10 4" xfId="17148" xr:uid="{00000000-0005-0000-0000-00009A450000}"/>
    <cellStyle name="Normal 11 2 2 4 10 5" xfId="17149" xr:uid="{00000000-0005-0000-0000-00009B450000}"/>
    <cellStyle name="Normal 11 2 2 4 11" xfId="17150" xr:uid="{00000000-0005-0000-0000-00009C450000}"/>
    <cellStyle name="Normal 11 2 2 4 12" xfId="17151" xr:uid="{00000000-0005-0000-0000-00009D450000}"/>
    <cellStyle name="Normal 11 2 2 4 13" xfId="17152" xr:uid="{00000000-0005-0000-0000-00009E450000}"/>
    <cellStyle name="Normal 11 2 2 4 14" xfId="17153" xr:uid="{00000000-0005-0000-0000-00009F450000}"/>
    <cellStyle name="Normal 11 2 2 4 2" xfId="17154" xr:uid="{00000000-0005-0000-0000-0000A0450000}"/>
    <cellStyle name="Normal 11 2 2 4 2 2" xfId="17155" xr:uid="{00000000-0005-0000-0000-0000A1450000}"/>
    <cellStyle name="Normal 11 2 2 4 2 2 2" xfId="17156" xr:uid="{00000000-0005-0000-0000-0000A2450000}"/>
    <cellStyle name="Normal 11 2 2 4 2 2 2 2" xfId="17157" xr:uid="{00000000-0005-0000-0000-0000A3450000}"/>
    <cellStyle name="Normal 11 2 2 4 2 2 3" xfId="17158" xr:uid="{00000000-0005-0000-0000-0000A4450000}"/>
    <cellStyle name="Normal 11 2 2 4 2 3" xfId="17159" xr:uid="{00000000-0005-0000-0000-0000A5450000}"/>
    <cellStyle name="Normal 11 2 2 4 2 3 2" xfId="17160" xr:uid="{00000000-0005-0000-0000-0000A6450000}"/>
    <cellStyle name="Normal 11 2 2 4 2 4" xfId="17161" xr:uid="{00000000-0005-0000-0000-0000A7450000}"/>
    <cellStyle name="Normal 11 2 2 4 2 5" xfId="17162" xr:uid="{00000000-0005-0000-0000-0000A8450000}"/>
    <cellStyle name="Normal 11 2 2 4 3" xfId="17163" xr:uid="{00000000-0005-0000-0000-0000A9450000}"/>
    <cellStyle name="Normal 11 2 2 4 3 2" xfId="17164" xr:uid="{00000000-0005-0000-0000-0000AA450000}"/>
    <cellStyle name="Normal 11 2 2 4 3 2 2" xfId="17165" xr:uid="{00000000-0005-0000-0000-0000AB450000}"/>
    <cellStyle name="Normal 11 2 2 4 3 3" xfId="17166" xr:uid="{00000000-0005-0000-0000-0000AC450000}"/>
    <cellStyle name="Normal 11 2 2 4 3 4" xfId="17167" xr:uid="{00000000-0005-0000-0000-0000AD450000}"/>
    <cellStyle name="Normal 11 2 2 4 3 5" xfId="17168" xr:uid="{00000000-0005-0000-0000-0000AE450000}"/>
    <cellStyle name="Normal 11 2 2 4 4" xfId="17169" xr:uid="{00000000-0005-0000-0000-0000AF450000}"/>
    <cellStyle name="Normal 11 2 2 4 4 2" xfId="17170" xr:uid="{00000000-0005-0000-0000-0000B0450000}"/>
    <cellStyle name="Normal 11 2 2 4 4 3" xfId="17171" xr:uid="{00000000-0005-0000-0000-0000B1450000}"/>
    <cellStyle name="Normal 11 2 2 4 4 4" xfId="17172" xr:uid="{00000000-0005-0000-0000-0000B2450000}"/>
    <cellStyle name="Normal 11 2 2 4 4 5" xfId="17173" xr:uid="{00000000-0005-0000-0000-0000B3450000}"/>
    <cellStyle name="Normal 11 2 2 4 5" xfId="17174" xr:uid="{00000000-0005-0000-0000-0000B4450000}"/>
    <cellStyle name="Normal 11 2 2 4 5 2" xfId="17175" xr:uid="{00000000-0005-0000-0000-0000B5450000}"/>
    <cellStyle name="Normal 11 2 2 4 5 3" xfId="17176" xr:uid="{00000000-0005-0000-0000-0000B6450000}"/>
    <cellStyle name="Normal 11 2 2 4 5 4" xfId="17177" xr:uid="{00000000-0005-0000-0000-0000B7450000}"/>
    <cellStyle name="Normal 11 2 2 4 5 5" xfId="17178" xr:uid="{00000000-0005-0000-0000-0000B8450000}"/>
    <cellStyle name="Normal 11 2 2 4 6" xfId="17179" xr:uid="{00000000-0005-0000-0000-0000B9450000}"/>
    <cellStyle name="Normal 11 2 2 4 6 2" xfId="17180" xr:uid="{00000000-0005-0000-0000-0000BA450000}"/>
    <cellStyle name="Normal 11 2 2 4 6 3" xfId="17181" xr:uid="{00000000-0005-0000-0000-0000BB450000}"/>
    <cellStyle name="Normal 11 2 2 4 6 4" xfId="17182" xr:uid="{00000000-0005-0000-0000-0000BC450000}"/>
    <cellStyle name="Normal 11 2 2 4 6 5" xfId="17183" xr:uid="{00000000-0005-0000-0000-0000BD450000}"/>
    <cellStyle name="Normal 11 2 2 4 7" xfId="17184" xr:uid="{00000000-0005-0000-0000-0000BE450000}"/>
    <cellStyle name="Normal 11 2 2 4 7 2" xfId="17185" xr:uid="{00000000-0005-0000-0000-0000BF450000}"/>
    <cellStyle name="Normal 11 2 2 4 7 3" xfId="17186" xr:uid="{00000000-0005-0000-0000-0000C0450000}"/>
    <cellStyle name="Normal 11 2 2 4 7 4" xfId="17187" xr:uid="{00000000-0005-0000-0000-0000C1450000}"/>
    <cellStyle name="Normal 11 2 2 4 7 5" xfId="17188" xr:uid="{00000000-0005-0000-0000-0000C2450000}"/>
    <cellStyle name="Normal 11 2 2 4 8" xfId="17189" xr:uid="{00000000-0005-0000-0000-0000C3450000}"/>
    <cellStyle name="Normal 11 2 2 4 8 2" xfId="17190" xr:uid="{00000000-0005-0000-0000-0000C4450000}"/>
    <cellStyle name="Normal 11 2 2 4 8 3" xfId="17191" xr:uid="{00000000-0005-0000-0000-0000C5450000}"/>
    <cellStyle name="Normal 11 2 2 4 8 4" xfId="17192" xr:uid="{00000000-0005-0000-0000-0000C6450000}"/>
    <cellStyle name="Normal 11 2 2 4 8 5" xfId="17193" xr:uid="{00000000-0005-0000-0000-0000C7450000}"/>
    <cellStyle name="Normal 11 2 2 4 9" xfId="17194" xr:uid="{00000000-0005-0000-0000-0000C8450000}"/>
    <cellStyle name="Normal 11 2 2 4 9 2" xfId="17195" xr:uid="{00000000-0005-0000-0000-0000C9450000}"/>
    <cellStyle name="Normal 11 2 2 4 9 3" xfId="17196" xr:uid="{00000000-0005-0000-0000-0000CA450000}"/>
    <cellStyle name="Normal 11 2 2 4 9 4" xfId="17197" xr:uid="{00000000-0005-0000-0000-0000CB450000}"/>
    <cellStyle name="Normal 11 2 2 4 9 5" xfId="17198" xr:uid="{00000000-0005-0000-0000-0000CC450000}"/>
    <cellStyle name="Normal 11 2 2 4_5.Weekly" xfId="17199" xr:uid="{00000000-0005-0000-0000-0000CD450000}"/>
    <cellStyle name="Normal 11 2 2 5" xfId="17200" xr:uid="{00000000-0005-0000-0000-0000CE450000}"/>
    <cellStyle name="Normal 11 2 2 5 2" xfId="17201" xr:uid="{00000000-0005-0000-0000-0000CF450000}"/>
    <cellStyle name="Normal 11 2 2 5 2 2" xfId="17202" xr:uid="{00000000-0005-0000-0000-0000D0450000}"/>
    <cellStyle name="Normal 11 2 2 5 2 2 2" xfId="17203" xr:uid="{00000000-0005-0000-0000-0000D1450000}"/>
    <cellStyle name="Normal 11 2 2 5 2 3" xfId="17204" xr:uid="{00000000-0005-0000-0000-0000D2450000}"/>
    <cellStyle name="Normal 11 2 2 5 3" xfId="17205" xr:uid="{00000000-0005-0000-0000-0000D3450000}"/>
    <cellStyle name="Normal 11 2 2 5 3 2" xfId="17206" xr:uid="{00000000-0005-0000-0000-0000D4450000}"/>
    <cellStyle name="Normal 11 2 2 5 4" xfId="17207" xr:uid="{00000000-0005-0000-0000-0000D5450000}"/>
    <cellStyle name="Normal 11 2 2 5 5" xfId="17208" xr:uid="{00000000-0005-0000-0000-0000D6450000}"/>
    <cellStyle name="Normal 11 2 2 6" xfId="17209" xr:uid="{00000000-0005-0000-0000-0000D7450000}"/>
    <cellStyle name="Normal 11 2 2 6 2" xfId="17210" xr:uid="{00000000-0005-0000-0000-0000D8450000}"/>
    <cellStyle name="Normal 11 2 2 6 2 2" xfId="17211" xr:uid="{00000000-0005-0000-0000-0000D9450000}"/>
    <cellStyle name="Normal 11 2 2 6 3" xfId="17212" xr:uid="{00000000-0005-0000-0000-0000DA450000}"/>
    <cellStyle name="Normal 11 2 2 6 4" xfId="17213" xr:uid="{00000000-0005-0000-0000-0000DB450000}"/>
    <cellStyle name="Normal 11 2 2 6 5" xfId="17214" xr:uid="{00000000-0005-0000-0000-0000DC450000}"/>
    <cellStyle name="Normal 11 2 2 7" xfId="17215" xr:uid="{00000000-0005-0000-0000-0000DD450000}"/>
    <cellStyle name="Normal 11 2 2 7 2" xfId="17216" xr:uid="{00000000-0005-0000-0000-0000DE450000}"/>
    <cellStyle name="Normal 11 2 2 7 3" xfId="17217" xr:uid="{00000000-0005-0000-0000-0000DF450000}"/>
    <cellStyle name="Normal 11 2 2 7 4" xfId="17218" xr:uid="{00000000-0005-0000-0000-0000E0450000}"/>
    <cellStyle name="Normal 11 2 2 7 5" xfId="17219" xr:uid="{00000000-0005-0000-0000-0000E1450000}"/>
    <cellStyle name="Normal 11 2 2 8" xfId="17220" xr:uid="{00000000-0005-0000-0000-0000E2450000}"/>
    <cellStyle name="Normal 11 2 2 8 2" xfId="17221" xr:uid="{00000000-0005-0000-0000-0000E3450000}"/>
    <cellStyle name="Normal 11 2 2 8 3" xfId="17222" xr:uid="{00000000-0005-0000-0000-0000E4450000}"/>
    <cellStyle name="Normal 11 2 2 8 4" xfId="17223" xr:uid="{00000000-0005-0000-0000-0000E5450000}"/>
    <cellStyle name="Normal 11 2 2 8 5" xfId="17224" xr:uid="{00000000-0005-0000-0000-0000E6450000}"/>
    <cellStyle name="Normal 11 2 2 9" xfId="17225" xr:uid="{00000000-0005-0000-0000-0000E7450000}"/>
    <cellStyle name="Normal 11 2 2 9 2" xfId="17226" xr:uid="{00000000-0005-0000-0000-0000E8450000}"/>
    <cellStyle name="Normal 11 2 2 9 3" xfId="17227" xr:uid="{00000000-0005-0000-0000-0000E9450000}"/>
    <cellStyle name="Normal 11 2 2 9 4" xfId="17228" xr:uid="{00000000-0005-0000-0000-0000EA450000}"/>
    <cellStyle name="Normal 11 2 2 9 5" xfId="17229" xr:uid="{00000000-0005-0000-0000-0000EB450000}"/>
    <cellStyle name="Normal 11 2 2_5.Weekly" xfId="17230" xr:uid="{00000000-0005-0000-0000-0000EC450000}"/>
    <cellStyle name="Normal 11 2 3" xfId="17231" xr:uid="{00000000-0005-0000-0000-0000ED450000}"/>
    <cellStyle name="Normal 11 2 3 2" xfId="17232" xr:uid="{00000000-0005-0000-0000-0000EE450000}"/>
    <cellStyle name="Normal 11 2 3 2 2" xfId="17233" xr:uid="{00000000-0005-0000-0000-0000EF450000}"/>
    <cellStyle name="Normal 11 2 3 2 2 2" xfId="17234" xr:uid="{00000000-0005-0000-0000-0000F0450000}"/>
    <cellStyle name="Normal 11 2 3 2 2 2 2" xfId="17235" xr:uid="{00000000-0005-0000-0000-0000F1450000}"/>
    <cellStyle name="Normal 11 2 3 2 2 2 2 2" xfId="17236" xr:uid="{00000000-0005-0000-0000-0000F2450000}"/>
    <cellStyle name="Normal 11 2 3 2 2 2 3" xfId="17237" xr:uid="{00000000-0005-0000-0000-0000F3450000}"/>
    <cellStyle name="Normal 11 2 3 2 2 3" xfId="17238" xr:uid="{00000000-0005-0000-0000-0000F4450000}"/>
    <cellStyle name="Normal 11 2 3 2 2 3 2" xfId="17239" xr:uid="{00000000-0005-0000-0000-0000F5450000}"/>
    <cellStyle name="Normal 11 2 3 2 2 4" xfId="17240" xr:uid="{00000000-0005-0000-0000-0000F6450000}"/>
    <cellStyle name="Normal 11 2 3 2 3" xfId="17241" xr:uid="{00000000-0005-0000-0000-0000F7450000}"/>
    <cellStyle name="Normal 11 2 3 2 3 2" xfId="17242" xr:uid="{00000000-0005-0000-0000-0000F8450000}"/>
    <cellStyle name="Normal 11 2 3 2 3 2 2" xfId="17243" xr:uid="{00000000-0005-0000-0000-0000F9450000}"/>
    <cellStyle name="Normal 11 2 3 2 3 3" xfId="17244" xr:uid="{00000000-0005-0000-0000-0000FA450000}"/>
    <cellStyle name="Normal 11 2 3 2 4" xfId="17245" xr:uid="{00000000-0005-0000-0000-0000FB450000}"/>
    <cellStyle name="Normal 11 2 3 2 4 2" xfId="17246" xr:uid="{00000000-0005-0000-0000-0000FC450000}"/>
    <cellStyle name="Normal 11 2 3 2 5" xfId="17247" xr:uid="{00000000-0005-0000-0000-0000FD450000}"/>
    <cellStyle name="Normal 11 2 3 3" xfId="17248" xr:uid="{00000000-0005-0000-0000-0000FE450000}"/>
    <cellStyle name="Normal 11 2 3 3 2" xfId="17249" xr:uid="{00000000-0005-0000-0000-0000FF450000}"/>
    <cellStyle name="Normal 11 2 3 3 2 2" xfId="17250" xr:uid="{00000000-0005-0000-0000-000000460000}"/>
    <cellStyle name="Normal 11 2 3 3 2 2 2" xfId="17251" xr:uid="{00000000-0005-0000-0000-000001460000}"/>
    <cellStyle name="Normal 11 2 3 3 2 3" xfId="17252" xr:uid="{00000000-0005-0000-0000-000002460000}"/>
    <cellStyle name="Normal 11 2 3 3 3" xfId="17253" xr:uid="{00000000-0005-0000-0000-000003460000}"/>
    <cellStyle name="Normal 11 2 3 3 3 2" xfId="17254" xr:uid="{00000000-0005-0000-0000-000004460000}"/>
    <cellStyle name="Normal 11 2 3 3 4" xfId="17255" xr:uid="{00000000-0005-0000-0000-000005460000}"/>
    <cellStyle name="Normal 11 2 3 4" xfId="17256" xr:uid="{00000000-0005-0000-0000-000006460000}"/>
    <cellStyle name="Normal 11 2 3 4 2" xfId="17257" xr:uid="{00000000-0005-0000-0000-000007460000}"/>
    <cellStyle name="Normal 11 2 3 4 2 2" xfId="17258" xr:uid="{00000000-0005-0000-0000-000008460000}"/>
    <cellStyle name="Normal 11 2 3 4 3" xfId="17259" xr:uid="{00000000-0005-0000-0000-000009460000}"/>
    <cellStyle name="Normal 11 2 3 5" xfId="17260" xr:uid="{00000000-0005-0000-0000-00000A460000}"/>
    <cellStyle name="Normal 11 2 3 5 2" xfId="17261" xr:uid="{00000000-0005-0000-0000-00000B460000}"/>
    <cellStyle name="Normal 11 2 3 6" xfId="17262" xr:uid="{00000000-0005-0000-0000-00000C460000}"/>
    <cellStyle name="Normal 11 2 4" xfId="17263" xr:uid="{00000000-0005-0000-0000-00000D460000}"/>
    <cellStyle name="Normal 11 2 4 10" xfId="17264" xr:uid="{00000000-0005-0000-0000-00000E460000}"/>
    <cellStyle name="Normal 11 2 4 10 2" xfId="17265" xr:uid="{00000000-0005-0000-0000-00000F460000}"/>
    <cellStyle name="Normal 11 2 4 10 3" xfId="17266" xr:uid="{00000000-0005-0000-0000-000010460000}"/>
    <cellStyle name="Normal 11 2 4 10 4" xfId="17267" xr:uid="{00000000-0005-0000-0000-000011460000}"/>
    <cellStyle name="Normal 11 2 4 10 5" xfId="17268" xr:uid="{00000000-0005-0000-0000-000012460000}"/>
    <cellStyle name="Normal 11 2 4 11" xfId="17269" xr:uid="{00000000-0005-0000-0000-000013460000}"/>
    <cellStyle name="Normal 11 2 4 11 2" xfId="17270" xr:uid="{00000000-0005-0000-0000-000014460000}"/>
    <cellStyle name="Normal 11 2 4 11 3" xfId="17271" xr:uid="{00000000-0005-0000-0000-000015460000}"/>
    <cellStyle name="Normal 11 2 4 11 4" xfId="17272" xr:uid="{00000000-0005-0000-0000-000016460000}"/>
    <cellStyle name="Normal 11 2 4 11 5" xfId="17273" xr:uid="{00000000-0005-0000-0000-000017460000}"/>
    <cellStyle name="Normal 11 2 4 12" xfId="17274" xr:uid="{00000000-0005-0000-0000-000018460000}"/>
    <cellStyle name="Normal 11 2 4 13" xfId="17275" xr:uid="{00000000-0005-0000-0000-000019460000}"/>
    <cellStyle name="Normal 11 2 4 14" xfId="17276" xr:uid="{00000000-0005-0000-0000-00001A460000}"/>
    <cellStyle name="Normal 11 2 4 15" xfId="17277" xr:uid="{00000000-0005-0000-0000-00001B460000}"/>
    <cellStyle name="Normal 11 2 4 2" xfId="17278" xr:uid="{00000000-0005-0000-0000-00001C460000}"/>
    <cellStyle name="Normal 11 2 4 2 10" xfId="17279" xr:uid="{00000000-0005-0000-0000-00001D460000}"/>
    <cellStyle name="Normal 11 2 4 2 10 2" xfId="17280" xr:uid="{00000000-0005-0000-0000-00001E460000}"/>
    <cellStyle name="Normal 11 2 4 2 10 3" xfId="17281" xr:uid="{00000000-0005-0000-0000-00001F460000}"/>
    <cellStyle name="Normal 11 2 4 2 10 4" xfId="17282" xr:uid="{00000000-0005-0000-0000-000020460000}"/>
    <cellStyle name="Normal 11 2 4 2 10 5" xfId="17283" xr:uid="{00000000-0005-0000-0000-000021460000}"/>
    <cellStyle name="Normal 11 2 4 2 11" xfId="17284" xr:uid="{00000000-0005-0000-0000-000022460000}"/>
    <cellStyle name="Normal 11 2 4 2 12" xfId="17285" xr:uid="{00000000-0005-0000-0000-000023460000}"/>
    <cellStyle name="Normal 11 2 4 2 13" xfId="17286" xr:uid="{00000000-0005-0000-0000-000024460000}"/>
    <cellStyle name="Normal 11 2 4 2 14" xfId="17287" xr:uid="{00000000-0005-0000-0000-000025460000}"/>
    <cellStyle name="Normal 11 2 4 2 2" xfId="17288" xr:uid="{00000000-0005-0000-0000-000026460000}"/>
    <cellStyle name="Normal 11 2 4 2 2 2" xfId="17289" xr:uid="{00000000-0005-0000-0000-000027460000}"/>
    <cellStyle name="Normal 11 2 4 2 2 2 2" xfId="17290" xr:uid="{00000000-0005-0000-0000-000028460000}"/>
    <cellStyle name="Normal 11 2 4 2 2 3" xfId="17291" xr:uid="{00000000-0005-0000-0000-000029460000}"/>
    <cellStyle name="Normal 11 2 4 2 2 4" xfId="17292" xr:uid="{00000000-0005-0000-0000-00002A460000}"/>
    <cellStyle name="Normal 11 2 4 2 2 5" xfId="17293" xr:uid="{00000000-0005-0000-0000-00002B460000}"/>
    <cellStyle name="Normal 11 2 4 2 3" xfId="17294" xr:uid="{00000000-0005-0000-0000-00002C460000}"/>
    <cellStyle name="Normal 11 2 4 2 3 2" xfId="17295" xr:uid="{00000000-0005-0000-0000-00002D460000}"/>
    <cellStyle name="Normal 11 2 4 2 3 3" xfId="17296" xr:uid="{00000000-0005-0000-0000-00002E460000}"/>
    <cellStyle name="Normal 11 2 4 2 3 4" xfId="17297" xr:uid="{00000000-0005-0000-0000-00002F460000}"/>
    <cellStyle name="Normal 11 2 4 2 3 5" xfId="17298" xr:uid="{00000000-0005-0000-0000-000030460000}"/>
    <cellStyle name="Normal 11 2 4 2 4" xfId="17299" xr:uid="{00000000-0005-0000-0000-000031460000}"/>
    <cellStyle name="Normal 11 2 4 2 4 2" xfId="17300" xr:uid="{00000000-0005-0000-0000-000032460000}"/>
    <cellStyle name="Normal 11 2 4 2 4 3" xfId="17301" xr:uid="{00000000-0005-0000-0000-000033460000}"/>
    <cellStyle name="Normal 11 2 4 2 4 4" xfId="17302" xr:uid="{00000000-0005-0000-0000-000034460000}"/>
    <cellStyle name="Normal 11 2 4 2 4 5" xfId="17303" xr:uid="{00000000-0005-0000-0000-000035460000}"/>
    <cellStyle name="Normal 11 2 4 2 5" xfId="17304" xr:uid="{00000000-0005-0000-0000-000036460000}"/>
    <cellStyle name="Normal 11 2 4 2 5 2" xfId="17305" xr:uid="{00000000-0005-0000-0000-000037460000}"/>
    <cellStyle name="Normal 11 2 4 2 5 3" xfId="17306" xr:uid="{00000000-0005-0000-0000-000038460000}"/>
    <cellStyle name="Normal 11 2 4 2 5 4" xfId="17307" xr:uid="{00000000-0005-0000-0000-000039460000}"/>
    <cellStyle name="Normal 11 2 4 2 5 5" xfId="17308" xr:uid="{00000000-0005-0000-0000-00003A460000}"/>
    <cellStyle name="Normal 11 2 4 2 6" xfId="17309" xr:uid="{00000000-0005-0000-0000-00003B460000}"/>
    <cellStyle name="Normal 11 2 4 2 6 2" xfId="17310" xr:uid="{00000000-0005-0000-0000-00003C460000}"/>
    <cellStyle name="Normal 11 2 4 2 6 3" xfId="17311" xr:uid="{00000000-0005-0000-0000-00003D460000}"/>
    <cellStyle name="Normal 11 2 4 2 6 4" xfId="17312" xr:uid="{00000000-0005-0000-0000-00003E460000}"/>
    <cellStyle name="Normal 11 2 4 2 6 5" xfId="17313" xr:uid="{00000000-0005-0000-0000-00003F460000}"/>
    <cellStyle name="Normal 11 2 4 2 7" xfId="17314" xr:uid="{00000000-0005-0000-0000-000040460000}"/>
    <cellStyle name="Normal 11 2 4 2 7 2" xfId="17315" xr:uid="{00000000-0005-0000-0000-000041460000}"/>
    <cellStyle name="Normal 11 2 4 2 7 3" xfId="17316" xr:uid="{00000000-0005-0000-0000-000042460000}"/>
    <cellStyle name="Normal 11 2 4 2 7 4" xfId="17317" xr:uid="{00000000-0005-0000-0000-000043460000}"/>
    <cellStyle name="Normal 11 2 4 2 7 5" xfId="17318" xr:uid="{00000000-0005-0000-0000-000044460000}"/>
    <cellStyle name="Normal 11 2 4 2 8" xfId="17319" xr:uid="{00000000-0005-0000-0000-000045460000}"/>
    <cellStyle name="Normal 11 2 4 2 8 2" xfId="17320" xr:uid="{00000000-0005-0000-0000-000046460000}"/>
    <cellStyle name="Normal 11 2 4 2 8 3" xfId="17321" xr:uid="{00000000-0005-0000-0000-000047460000}"/>
    <cellStyle name="Normal 11 2 4 2 8 4" xfId="17322" xr:uid="{00000000-0005-0000-0000-000048460000}"/>
    <cellStyle name="Normal 11 2 4 2 8 5" xfId="17323" xr:uid="{00000000-0005-0000-0000-000049460000}"/>
    <cellStyle name="Normal 11 2 4 2 9" xfId="17324" xr:uid="{00000000-0005-0000-0000-00004A460000}"/>
    <cellStyle name="Normal 11 2 4 2 9 2" xfId="17325" xr:uid="{00000000-0005-0000-0000-00004B460000}"/>
    <cellStyle name="Normal 11 2 4 2 9 3" xfId="17326" xr:uid="{00000000-0005-0000-0000-00004C460000}"/>
    <cellStyle name="Normal 11 2 4 2 9 4" xfId="17327" xr:uid="{00000000-0005-0000-0000-00004D460000}"/>
    <cellStyle name="Normal 11 2 4 2 9 5" xfId="17328" xr:uid="{00000000-0005-0000-0000-00004E460000}"/>
    <cellStyle name="Normal 11 2 4 2_5.Weekly" xfId="17329" xr:uid="{00000000-0005-0000-0000-00004F460000}"/>
    <cellStyle name="Normal 11 2 4 3" xfId="17330" xr:uid="{00000000-0005-0000-0000-000050460000}"/>
    <cellStyle name="Normal 11 2 4 3 2" xfId="17331" xr:uid="{00000000-0005-0000-0000-000051460000}"/>
    <cellStyle name="Normal 11 2 4 3 2 2" xfId="17332" xr:uid="{00000000-0005-0000-0000-000052460000}"/>
    <cellStyle name="Normal 11 2 4 3 3" xfId="17333" xr:uid="{00000000-0005-0000-0000-000053460000}"/>
    <cellStyle name="Normal 11 2 4 3 4" xfId="17334" xr:uid="{00000000-0005-0000-0000-000054460000}"/>
    <cellStyle name="Normal 11 2 4 3 5" xfId="17335" xr:uid="{00000000-0005-0000-0000-000055460000}"/>
    <cellStyle name="Normal 11 2 4 4" xfId="17336" xr:uid="{00000000-0005-0000-0000-000056460000}"/>
    <cellStyle name="Normal 11 2 4 4 2" xfId="17337" xr:uid="{00000000-0005-0000-0000-000057460000}"/>
    <cellStyle name="Normal 11 2 4 4 3" xfId="17338" xr:uid="{00000000-0005-0000-0000-000058460000}"/>
    <cellStyle name="Normal 11 2 4 4 4" xfId="17339" xr:uid="{00000000-0005-0000-0000-000059460000}"/>
    <cellStyle name="Normal 11 2 4 4 5" xfId="17340" xr:uid="{00000000-0005-0000-0000-00005A460000}"/>
    <cellStyle name="Normal 11 2 4 5" xfId="17341" xr:uid="{00000000-0005-0000-0000-00005B460000}"/>
    <cellStyle name="Normal 11 2 4 5 2" xfId="17342" xr:uid="{00000000-0005-0000-0000-00005C460000}"/>
    <cellStyle name="Normal 11 2 4 5 3" xfId="17343" xr:uid="{00000000-0005-0000-0000-00005D460000}"/>
    <cellStyle name="Normal 11 2 4 5 4" xfId="17344" xr:uid="{00000000-0005-0000-0000-00005E460000}"/>
    <cellStyle name="Normal 11 2 4 5 5" xfId="17345" xr:uid="{00000000-0005-0000-0000-00005F460000}"/>
    <cellStyle name="Normal 11 2 4 6" xfId="17346" xr:uid="{00000000-0005-0000-0000-000060460000}"/>
    <cellStyle name="Normal 11 2 4 6 2" xfId="17347" xr:uid="{00000000-0005-0000-0000-000061460000}"/>
    <cellStyle name="Normal 11 2 4 6 3" xfId="17348" xr:uid="{00000000-0005-0000-0000-000062460000}"/>
    <cellStyle name="Normal 11 2 4 6 4" xfId="17349" xr:uid="{00000000-0005-0000-0000-000063460000}"/>
    <cellStyle name="Normal 11 2 4 6 5" xfId="17350" xr:uid="{00000000-0005-0000-0000-000064460000}"/>
    <cellStyle name="Normal 11 2 4 7" xfId="17351" xr:uid="{00000000-0005-0000-0000-000065460000}"/>
    <cellStyle name="Normal 11 2 4 7 2" xfId="17352" xr:uid="{00000000-0005-0000-0000-000066460000}"/>
    <cellStyle name="Normal 11 2 4 7 3" xfId="17353" xr:uid="{00000000-0005-0000-0000-000067460000}"/>
    <cellStyle name="Normal 11 2 4 7 4" xfId="17354" xr:uid="{00000000-0005-0000-0000-000068460000}"/>
    <cellStyle name="Normal 11 2 4 7 5" xfId="17355" xr:uid="{00000000-0005-0000-0000-000069460000}"/>
    <cellStyle name="Normal 11 2 4 8" xfId="17356" xr:uid="{00000000-0005-0000-0000-00006A460000}"/>
    <cellStyle name="Normal 11 2 4 8 2" xfId="17357" xr:uid="{00000000-0005-0000-0000-00006B460000}"/>
    <cellStyle name="Normal 11 2 4 8 3" xfId="17358" xr:uid="{00000000-0005-0000-0000-00006C460000}"/>
    <cellStyle name="Normal 11 2 4 8 4" xfId="17359" xr:uid="{00000000-0005-0000-0000-00006D460000}"/>
    <cellStyle name="Normal 11 2 4 8 5" xfId="17360" xr:uid="{00000000-0005-0000-0000-00006E460000}"/>
    <cellStyle name="Normal 11 2 4 9" xfId="17361" xr:uid="{00000000-0005-0000-0000-00006F460000}"/>
    <cellStyle name="Normal 11 2 4 9 2" xfId="17362" xr:uid="{00000000-0005-0000-0000-000070460000}"/>
    <cellStyle name="Normal 11 2 4 9 3" xfId="17363" xr:uid="{00000000-0005-0000-0000-000071460000}"/>
    <cellStyle name="Normal 11 2 4 9 4" xfId="17364" xr:uid="{00000000-0005-0000-0000-000072460000}"/>
    <cellStyle name="Normal 11 2 4 9 5" xfId="17365" xr:uid="{00000000-0005-0000-0000-000073460000}"/>
    <cellStyle name="Normal 11 2 4_5.Weekly" xfId="17366" xr:uid="{00000000-0005-0000-0000-000074460000}"/>
    <cellStyle name="Normal 11 2 5" xfId="17367" xr:uid="{00000000-0005-0000-0000-000075460000}"/>
    <cellStyle name="Normal 11 2 5 10" xfId="17368" xr:uid="{00000000-0005-0000-0000-000076460000}"/>
    <cellStyle name="Normal 11 2 5 10 2" xfId="17369" xr:uid="{00000000-0005-0000-0000-000077460000}"/>
    <cellStyle name="Normal 11 2 5 10 3" xfId="17370" xr:uid="{00000000-0005-0000-0000-000078460000}"/>
    <cellStyle name="Normal 11 2 5 10 4" xfId="17371" xr:uid="{00000000-0005-0000-0000-000079460000}"/>
    <cellStyle name="Normal 11 2 5 10 5" xfId="17372" xr:uid="{00000000-0005-0000-0000-00007A460000}"/>
    <cellStyle name="Normal 11 2 5 11" xfId="17373" xr:uid="{00000000-0005-0000-0000-00007B460000}"/>
    <cellStyle name="Normal 11 2 5 12" xfId="17374" xr:uid="{00000000-0005-0000-0000-00007C460000}"/>
    <cellStyle name="Normal 11 2 5 13" xfId="17375" xr:uid="{00000000-0005-0000-0000-00007D460000}"/>
    <cellStyle name="Normal 11 2 5 14" xfId="17376" xr:uid="{00000000-0005-0000-0000-00007E460000}"/>
    <cellStyle name="Normal 11 2 5 2" xfId="17377" xr:uid="{00000000-0005-0000-0000-00007F460000}"/>
    <cellStyle name="Normal 11 2 5 2 2" xfId="17378" xr:uid="{00000000-0005-0000-0000-000080460000}"/>
    <cellStyle name="Normal 11 2 5 2 2 2" xfId="17379" xr:uid="{00000000-0005-0000-0000-000081460000}"/>
    <cellStyle name="Normal 11 2 5 2 3" xfId="17380" xr:uid="{00000000-0005-0000-0000-000082460000}"/>
    <cellStyle name="Normal 11 2 5 2 4" xfId="17381" xr:uid="{00000000-0005-0000-0000-000083460000}"/>
    <cellStyle name="Normal 11 2 5 2 5" xfId="17382" xr:uid="{00000000-0005-0000-0000-000084460000}"/>
    <cellStyle name="Normal 11 2 5 3" xfId="17383" xr:uid="{00000000-0005-0000-0000-000085460000}"/>
    <cellStyle name="Normal 11 2 5 3 2" xfId="17384" xr:uid="{00000000-0005-0000-0000-000086460000}"/>
    <cellStyle name="Normal 11 2 5 3 3" xfId="17385" xr:uid="{00000000-0005-0000-0000-000087460000}"/>
    <cellStyle name="Normal 11 2 5 3 4" xfId="17386" xr:uid="{00000000-0005-0000-0000-000088460000}"/>
    <cellStyle name="Normal 11 2 5 3 5" xfId="17387" xr:uid="{00000000-0005-0000-0000-000089460000}"/>
    <cellStyle name="Normal 11 2 5 4" xfId="17388" xr:uid="{00000000-0005-0000-0000-00008A460000}"/>
    <cellStyle name="Normal 11 2 5 4 2" xfId="17389" xr:uid="{00000000-0005-0000-0000-00008B460000}"/>
    <cellStyle name="Normal 11 2 5 4 3" xfId="17390" xr:uid="{00000000-0005-0000-0000-00008C460000}"/>
    <cellStyle name="Normal 11 2 5 4 4" xfId="17391" xr:uid="{00000000-0005-0000-0000-00008D460000}"/>
    <cellStyle name="Normal 11 2 5 4 5" xfId="17392" xr:uid="{00000000-0005-0000-0000-00008E460000}"/>
    <cellStyle name="Normal 11 2 5 5" xfId="17393" xr:uid="{00000000-0005-0000-0000-00008F460000}"/>
    <cellStyle name="Normal 11 2 5 5 2" xfId="17394" xr:uid="{00000000-0005-0000-0000-000090460000}"/>
    <cellStyle name="Normal 11 2 5 5 3" xfId="17395" xr:uid="{00000000-0005-0000-0000-000091460000}"/>
    <cellStyle name="Normal 11 2 5 5 4" xfId="17396" xr:uid="{00000000-0005-0000-0000-000092460000}"/>
    <cellStyle name="Normal 11 2 5 5 5" xfId="17397" xr:uid="{00000000-0005-0000-0000-000093460000}"/>
    <cellStyle name="Normal 11 2 5 6" xfId="17398" xr:uid="{00000000-0005-0000-0000-000094460000}"/>
    <cellStyle name="Normal 11 2 5 6 2" xfId="17399" xr:uid="{00000000-0005-0000-0000-000095460000}"/>
    <cellStyle name="Normal 11 2 5 6 3" xfId="17400" xr:uid="{00000000-0005-0000-0000-000096460000}"/>
    <cellStyle name="Normal 11 2 5 6 4" xfId="17401" xr:uid="{00000000-0005-0000-0000-000097460000}"/>
    <cellStyle name="Normal 11 2 5 6 5" xfId="17402" xr:uid="{00000000-0005-0000-0000-000098460000}"/>
    <cellStyle name="Normal 11 2 5 7" xfId="17403" xr:uid="{00000000-0005-0000-0000-000099460000}"/>
    <cellStyle name="Normal 11 2 5 7 2" xfId="17404" xr:uid="{00000000-0005-0000-0000-00009A460000}"/>
    <cellStyle name="Normal 11 2 5 7 3" xfId="17405" xr:uid="{00000000-0005-0000-0000-00009B460000}"/>
    <cellStyle name="Normal 11 2 5 7 4" xfId="17406" xr:uid="{00000000-0005-0000-0000-00009C460000}"/>
    <cellStyle name="Normal 11 2 5 7 5" xfId="17407" xr:uid="{00000000-0005-0000-0000-00009D460000}"/>
    <cellStyle name="Normal 11 2 5 8" xfId="17408" xr:uid="{00000000-0005-0000-0000-00009E460000}"/>
    <cellStyle name="Normal 11 2 5 8 2" xfId="17409" xr:uid="{00000000-0005-0000-0000-00009F460000}"/>
    <cellStyle name="Normal 11 2 5 8 3" xfId="17410" xr:uid="{00000000-0005-0000-0000-0000A0460000}"/>
    <cellStyle name="Normal 11 2 5 8 4" xfId="17411" xr:uid="{00000000-0005-0000-0000-0000A1460000}"/>
    <cellStyle name="Normal 11 2 5 8 5" xfId="17412" xr:uid="{00000000-0005-0000-0000-0000A2460000}"/>
    <cellStyle name="Normal 11 2 5 9" xfId="17413" xr:uid="{00000000-0005-0000-0000-0000A3460000}"/>
    <cellStyle name="Normal 11 2 5 9 2" xfId="17414" xr:uid="{00000000-0005-0000-0000-0000A4460000}"/>
    <cellStyle name="Normal 11 2 5 9 3" xfId="17415" xr:uid="{00000000-0005-0000-0000-0000A5460000}"/>
    <cellStyle name="Normal 11 2 5 9 4" xfId="17416" xr:uid="{00000000-0005-0000-0000-0000A6460000}"/>
    <cellStyle name="Normal 11 2 5 9 5" xfId="17417" xr:uid="{00000000-0005-0000-0000-0000A7460000}"/>
    <cellStyle name="Normal 11 2 5_5.Weekly" xfId="17418" xr:uid="{00000000-0005-0000-0000-0000A8460000}"/>
    <cellStyle name="Normal 11 2 6" xfId="17419" xr:uid="{00000000-0005-0000-0000-0000A9460000}"/>
    <cellStyle name="Normal 11 2 6 10" xfId="17420" xr:uid="{00000000-0005-0000-0000-0000AA460000}"/>
    <cellStyle name="Normal 11 2 6 10 2" xfId="17421" xr:uid="{00000000-0005-0000-0000-0000AB460000}"/>
    <cellStyle name="Normal 11 2 6 10 3" xfId="17422" xr:uid="{00000000-0005-0000-0000-0000AC460000}"/>
    <cellStyle name="Normal 11 2 6 10 4" xfId="17423" xr:uid="{00000000-0005-0000-0000-0000AD460000}"/>
    <cellStyle name="Normal 11 2 6 10 5" xfId="17424" xr:uid="{00000000-0005-0000-0000-0000AE460000}"/>
    <cellStyle name="Normal 11 2 6 11" xfId="17425" xr:uid="{00000000-0005-0000-0000-0000AF460000}"/>
    <cellStyle name="Normal 11 2 6 12" xfId="17426" xr:uid="{00000000-0005-0000-0000-0000B0460000}"/>
    <cellStyle name="Normal 11 2 6 13" xfId="17427" xr:uid="{00000000-0005-0000-0000-0000B1460000}"/>
    <cellStyle name="Normal 11 2 6 14" xfId="17428" xr:uid="{00000000-0005-0000-0000-0000B2460000}"/>
    <cellStyle name="Normal 11 2 6 2" xfId="17429" xr:uid="{00000000-0005-0000-0000-0000B3460000}"/>
    <cellStyle name="Normal 11 2 6 2 2" xfId="17430" xr:uid="{00000000-0005-0000-0000-0000B4460000}"/>
    <cellStyle name="Normal 11 2 6 2 3" xfId="17431" xr:uid="{00000000-0005-0000-0000-0000B5460000}"/>
    <cellStyle name="Normal 11 2 6 2 4" xfId="17432" xr:uid="{00000000-0005-0000-0000-0000B6460000}"/>
    <cellStyle name="Normal 11 2 6 2 5" xfId="17433" xr:uid="{00000000-0005-0000-0000-0000B7460000}"/>
    <cellStyle name="Normal 11 2 6 3" xfId="17434" xr:uid="{00000000-0005-0000-0000-0000B8460000}"/>
    <cellStyle name="Normal 11 2 6 3 2" xfId="17435" xr:uid="{00000000-0005-0000-0000-0000B9460000}"/>
    <cellStyle name="Normal 11 2 6 3 3" xfId="17436" xr:uid="{00000000-0005-0000-0000-0000BA460000}"/>
    <cellStyle name="Normal 11 2 6 3 4" xfId="17437" xr:uid="{00000000-0005-0000-0000-0000BB460000}"/>
    <cellStyle name="Normal 11 2 6 3 5" xfId="17438" xr:uid="{00000000-0005-0000-0000-0000BC460000}"/>
    <cellStyle name="Normal 11 2 6 4" xfId="17439" xr:uid="{00000000-0005-0000-0000-0000BD460000}"/>
    <cellStyle name="Normal 11 2 6 4 2" xfId="17440" xr:uid="{00000000-0005-0000-0000-0000BE460000}"/>
    <cellStyle name="Normal 11 2 6 4 3" xfId="17441" xr:uid="{00000000-0005-0000-0000-0000BF460000}"/>
    <cellStyle name="Normal 11 2 6 4 4" xfId="17442" xr:uid="{00000000-0005-0000-0000-0000C0460000}"/>
    <cellStyle name="Normal 11 2 6 4 5" xfId="17443" xr:uid="{00000000-0005-0000-0000-0000C1460000}"/>
    <cellStyle name="Normal 11 2 6 5" xfId="17444" xr:uid="{00000000-0005-0000-0000-0000C2460000}"/>
    <cellStyle name="Normal 11 2 6 5 2" xfId="17445" xr:uid="{00000000-0005-0000-0000-0000C3460000}"/>
    <cellStyle name="Normal 11 2 6 5 3" xfId="17446" xr:uid="{00000000-0005-0000-0000-0000C4460000}"/>
    <cellStyle name="Normal 11 2 6 5 4" xfId="17447" xr:uid="{00000000-0005-0000-0000-0000C5460000}"/>
    <cellStyle name="Normal 11 2 6 5 5" xfId="17448" xr:uid="{00000000-0005-0000-0000-0000C6460000}"/>
    <cellStyle name="Normal 11 2 6 6" xfId="17449" xr:uid="{00000000-0005-0000-0000-0000C7460000}"/>
    <cellStyle name="Normal 11 2 6 6 2" xfId="17450" xr:uid="{00000000-0005-0000-0000-0000C8460000}"/>
    <cellStyle name="Normal 11 2 6 6 3" xfId="17451" xr:uid="{00000000-0005-0000-0000-0000C9460000}"/>
    <cellStyle name="Normal 11 2 6 6 4" xfId="17452" xr:uid="{00000000-0005-0000-0000-0000CA460000}"/>
    <cellStyle name="Normal 11 2 6 6 5" xfId="17453" xr:uid="{00000000-0005-0000-0000-0000CB460000}"/>
    <cellStyle name="Normal 11 2 6 7" xfId="17454" xr:uid="{00000000-0005-0000-0000-0000CC460000}"/>
    <cellStyle name="Normal 11 2 6 7 2" xfId="17455" xr:uid="{00000000-0005-0000-0000-0000CD460000}"/>
    <cellStyle name="Normal 11 2 6 7 3" xfId="17456" xr:uid="{00000000-0005-0000-0000-0000CE460000}"/>
    <cellStyle name="Normal 11 2 6 7 4" xfId="17457" xr:uid="{00000000-0005-0000-0000-0000CF460000}"/>
    <cellStyle name="Normal 11 2 6 7 5" xfId="17458" xr:uid="{00000000-0005-0000-0000-0000D0460000}"/>
    <cellStyle name="Normal 11 2 6 8" xfId="17459" xr:uid="{00000000-0005-0000-0000-0000D1460000}"/>
    <cellStyle name="Normal 11 2 6 8 2" xfId="17460" xr:uid="{00000000-0005-0000-0000-0000D2460000}"/>
    <cellStyle name="Normal 11 2 6 8 3" xfId="17461" xr:uid="{00000000-0005-0000-0000-0000D3460000}"/>
    <cellStyle name="Normal 11 2 6 8 4" xfId="17462" xr:uid="{00000000-0005-0000-0000-0000D4460000}"/>
    <cellStyle name="Normal 11 2 6 8 5" xfId="17463" xr:uid="{00000000-0005-0000-0000-0000D5460000}"/>
    <cellStyle name="Normal 11 2 6 9" xfId="17464" xr:uid="{00000000-0005-0000-0000-0000D6460000}"/>
    <cellStyle name="Normal 11 2 6 9 2" xfId="17465" xr:uid="{00000000-0005-0000-0000-0000D7460000}"/>
    <cellStyle name="Normal 11 2 6 9 3" xfId="17466" xr:uid="{00000000-0005-0000-0000-0000D8460000}"/>
    <cellStyle name="Normal 11 2 6 9 4" xfId="17467" xr:uid="{00000000-0005-0000-0000-0000D9460000}"/>
    <cellStyle name="Normal 11 2 6 9 5" xfId="17468" xr:uid="{00000000-0005-0000-0000-0000DA460000}"/>
    <cellStyle name="Normal 11 2 6_5.Weekly" xfId="17469" xr:uid="{00000000-0005-0000-0000-0000DB460000}"/>
    <cellStyle name="Normal 11 2 7" xfId="17470" xr:uid="{00000000-0005-0000-0000-0000DC460000}"/>
    <cellStyle name="Normal 11 2 7 2" xfId="17471" xr:uid="{00000000-0005-0000-0000-0000DD460000}"/>
    <cellStyle name="Normal 11 2 8" xfId="17472" xr:uid="{00000000-0005-0000-0000-0000DE460000}"/>
    <cellStyle name="Normal 11 3" xfId="17473" xr:uid="{00000000-0005-0000-0000-0000DF460000}"/>
    <cellStyle name="Normal 11 3 2" xfId="17474" xr:uid="{00000000-0005-0000-0000-0000E0460000}"/>
    <cellStyle name="Normal 11 3 2 2" xfId="17475" xr:uid="{00000000-0005-0000-0000-0000E1460000}"/>
    <cellStyle name="Normal 11 3 2 2 2" xfId="17476" xr:uid="{00000000-0005-0000-0000-0000E2460000}"/>
    <cellStyle name="Normal 11 3 2 2 2 2" xfId="17477" xr:uid="{00000000-0005-0000-0000-0000E3460000}"/>
    <cellStyle name="Normal 11 3 2 2 2 2 2" xfId="17478" xr:uid="{00000000-0005-0000-0000-0000E4460000}"/>
    <cellStyle name="Normal 11 3 2 2 2 3" xfId="17479" xr:uid="{00000000-0005-0000-0000-0000E5460000}"/>
    <cellStyle name="Normal 11 3 2 2 3" xfId="17480" xr:uid="{00000000-0005-0000-0000-0000E6460000}"/>
    <cellStyle name="Normal 11 3 2 2 3 2" xfId="17481" xr:uid="{00000000-0005-0000-0000-0000E7460000}"/>
    <cellStyle name="Normal 11 3 2 2 4" xfId="17482" xr:uid="{00000000-0005-0000-0000-0000E8460000}"/>
    <cellStyle name="Normal 11 3 2 3" xfId="17483" xr:uid="{00000000-0005-0000-0000-0000E9460000}"/>
    <cellStyle name="Normal 11 3 2 3 2" xfId="17484" xr:uid="{00000000-0005-0000-0000-0000EA460000}"/>
    <cellStyle name="Normal 11 3 2 3 2 2" xfId="17485" xr:uid="{00000000-0005-0000-0000-0000EB460000}"/>
    <cellStyle name="Normal 11 3 2 3 3" xfId="17486" xr:uid="{00000000-0005-0000-0000-0000EC460000}"/>
    <cellStyle name="Normal 11 3 2 4" xfId="17487" xr:uid="{00000000-0005-0000-0000-0000ED460000}"/>
    <cellStyle name="Normal 11 3 2 4 2" xfId="17488" xr:uid="{00000000-0005-0000-0000-0000EE460000}"/>
    <cellStyle name="Normal 11 3 2 5" xfId="17489" xr:uid="{00000000-0005-0000-0000-0000EF460000}"/>
    <cellStyle name="Normal 11 3 3" xfId="17490" xr:uid="{00000000-0005-0000-0000-0000F0460000}"/>
    <cellStyle name="Normal 11 3 3 2" xfId="17491" xr:uid="{00000000-0005-0000-0000-0000F1460000}"/>
    <cellStyle name="Normal 11 3 3 2 2" xfId="17492" xr:uid="{00000000-0005-0000-0000-0000F2460000}"/>
    <cellStyle name="Normal 11 3 3 2 2 2" xfId="17493" xr:uid="{00000000-0005-0000-0000-0000F3460000}"/>
    <cellStyle name="Normal 11 3 3 2 3" xfId="17494" xr:uid="{00000000-0005-0000-0000-0000F4460000}"/>
    <cellStyle name="Normal 11 3 3 3" xfId="17495" xr:uid="{00000000-0005-0000-0000-0000F5460000}"/>
    <cellStyle name="Normal 11 3 3 3 2" xfId="17496" xr:uid="{00000000-0005-0000-0000-0000F6460000}"/>
    <cellStyle name="Normal 11 3 3 4" xfId="17497" xr:uid="{00000000-0005-0000-0000-0000F7460000}"/>
    <cellStyle name="Normal 11 3 4" xfId="17498" xr:uid="{00000000-0005-0000-0000-0000F8460000}"/>
    <cellStyle name="Normal 11 3 4 2" xfId="17499" xr:uid="{00000000-0005-0000-0000-0000F9460000}"/>
    <cellStyle name="Normal 11 3 4 2 2" xfId="17500" xr:uid="{00000000-0005-0000-0000-0000FA460000}"/>
    <cellStyle name="Normal 11 3 4 3" xfId="17501" xr:uid="{00000000-0005-0000-0000-0000FB460000}"/>
    <cellStyle name="Normal 11 3 5" xfId="17502" xr:uid="{00000000-0005-0000-0000-0000FC460000}"/>
    <cellStyle name="Normal 11 3 5 2" xfId="17503" xr:uid="{00000000-0005-0000-0000-0000FD460000}"/>
    <cellStyle name="Normal 11 3 6" xfId="17504" xr:uid="{00000000-0005-0000-0000-0000FE460000}"/>
    <cellStyle name="Normal 11 4" xfId="17505" xr:uid="{00000000-0005-0000-0000-0000FF460000}"/>
    <cellStyle name="Normal 11 4 2" xfId="17506" xr:uid="{00000000-0005-0000-0000-000000470000}"/>
    <cellStyle name="Normal 11 4 2 2" xfId="17507" xr:uid="{00000000-0005-0000-0000-000001470000}"/>
    <cellStyle name="Normal 11 4 2 2 2" xfId="17508" xr:uid="{00000000-0005-0000-0000-000002470000}"/>
    <cellStyle name="Normal 11 4 2 2 2 2" xfId="17509" xr:uid="{00000000-0005-0000-0000-000003470000}"/>
    <cellStyle name="Normal 11 4 2 2 3" xfId="17510" xr:uid="{00000000-0005-0000-0000-000004470000}"/>
    <cellStyle name="Normal 11 4 2 3" xfId="17511" xr:uid="{00000000-0005-0000-0000-000005470000}"/>
    <cellStyle name="Normal 11 4 2 3 2" xfId="17512" xr:uid="{00000000-0005-0000-0000-000006470000}"/>
    <cellStyle name="Normal 11 4 2 4" xfId="17513" xr:uid="{00000000-0005-0000-0000-000007470000}"/>
    <cellStyle name="Normal 11 4 3" xfId="17514" xr:uid="{00000000-0005-0000-0000-000008470000}"/>
    <cellStyle name="Normal 11 4 3 2" xfId="17515" xr:uid="{00000000-0005-0000-0000-000009470000}"/>
    <cellStyle name="Normal 11 4 3 2 2" xfId="17516" xr:uid="{00000000-0005-0000-0000-00000A470000}"/>
    <cellStyle name="Normal 11 4 3 3" xfId="17517" xr:uid="{00000000-0005-0000-0000-00000B470000}"/>
    <cellStyle name="Normal 11 4 4" xfId="17518" xr:uid="{00000000-0005-0000-0000-00000C470000}"/>
    <cellStyle name="Normal 11 4 4 2" xfId="17519" xr:uid="{00000000-0005-0000-0000-00000D470000}"/>
    <cellStyle name="Normal 11 4 5" xfId="17520" xr:uid="{00000000-0005-0000-0000-00000E470000}"/>
    <cellStyle name="Normal 11 5" xfId="17521" xr:uid="{00000000-0005-0000-0000-00000F470000}"/>
    <cellStyle name="Normal 11 5 2" xfId="17522" xr:uid="{00000000-0005-0000-0000-000010470000}"/>
    <cellStyle name="Normal 11 5 2 2" xfId="17523" xr:uid="{00000000-0005-0000-0000-000011470000}"/>
    <cellStyle name="Normal 11 5 2 2 2" xfId="17524" xr:uid="{00000000-0005-0000-0000-000012470000}"/>
    <cellStyle name="Normal 11 5 2 3" xfId="17525" xr:uid="{00000000-0005-0000-0000-000013470000}"/>
    <cellStyle name="Normal 11 5 3" xfId="17526" xr:uid="{00000000-0005-0000-0000-000014470000}"/>
    <cellStyle name="Normal 11 5 3 2" xfId="17527" xr:uid="{00000000-0005-0000-0000-000015470000}"/>
    <cellStyle name="Normal 11 5 4" xfId="17528" xr:uid="{00000000-0005-0000-0000-000016470000}"/>
    <cellStyle name="Normal 11 5 5" xfId="17529" xr:uid="{00000000-0005-0000-0000-000017470000}"/>
    <cellStyle name="Normal 11 6" xfId="17530" xr:uid="{00000000-0005-0000-0000-000018470000}"/>
    <cellStyle name="Normal 11 6 2" xfId="17531" xr:uid="{00000000-0005-0000-0000-000019470000}"/>
    <cellStyle name="Normal 11 6 2 2" xfId="17532" xr:uid="{00000000-0005-0000-0000-00001A470000}"/>
    <cellStyle name="Normal 11 6 3" xfId="17533" xr:uid="{00000000-0005-0000-0000-00001B470000}"/>
    <cellStyle name="Normal 11 6 4" xfId="17534" xr:uid="{00000000-0005-0000-0000-00001C470000}"/>
    <cellStyle name="Normal 11 6 5" xfId="17535" xr:uid="{00000000-0005-0000-0000-00001D470000}"/>
    <cellStyle name="Normal 11 7" xfId="17536" xr:uid="{00000000-0005-0000-0000-00001E470000}"/>
    <cellStyle name="Normal 11 7 2" xfId="17537" xr:uid="{00000000-0005-0000-0000-00001F470000}"/>
    <cellStyle name="Normal 11 7 3" xfId="17538" xr:uid="{00000000-0005-0000-0000-000020470000}"/>
    <cellStyle name="Normal 11 7 4" xfId="17539" xr:uid="{00000000-0005-0000-0000-000021470000}"/>
    <cellStyle name="Normal 11 7 5" xfId="17540" xr:uid="{00000000-0005-0000-0000-000022470000}"/>
    <cellStyle name="Normal 11 8" xfId="17541" xr:uid="{00000000-0005-0000-0000-000023470000}"/>
    <cellStyle name="Normal 11 8 2" xfId="17542" xr:uid="{00000000-0005-0000-0000-000024470000}"/>
    <cellStyle name="Normal 11 8 3" xfId="17543" xr:uid="{00000000-0005-0000-0000-000025470000}"/>
    <cellStyle name="Normal 11 8 4" xfId="17544" xr:uid="{00000000-0005-0000-0000-000026470000}"/>
    <cellStyle name="Normal 11 8 5" xfId="17545" xr:uid="{00000000-0005-0000-0000-000027470000}"/>
    <cellStyle name="Normal 11 9" xfId="17546" xr:uid="{00000000-0005-0000-0000-000028470000}"/>
    <cellStyle name="Normal 11 9 2" xfId="17547" xr:uid="{00000000-0005-0000-0000-000029470000}"/>
    <cellStyle name="Normal 11 9 3" xfId="17548" xr:uid="{00000000-0005-0000-0000-00002A470000}"/>
    <cellStyle name="Normal 11 9 4" xfId="17549" xr:uid="{00000000-0005-0000-0000-00002B470000}"/>
    <cellStyle name="Normal 11 9 5" xfId="17550" xr:uid="{00000000-0005-0000-0000-00002C470000}"/>
    <cellStyle name="Normal 11 9 6" xfId="17551" xr:uid="{00000000-0005-0000-0000-00002D470000}"/>
    <cellStyle name="Normal 11_5.Weekly" xfId="17552" xr:uid="{00000000-0005-0000-0000-00002E470000}"/>
    <cellStyle name="Normal 110" xfId="45820" xr:uid="{00000000-0005-0000-0000-00002F470000}"/>
    <cellStyle name="Normal 111" xfId="45821" xr:uid="{00000000-0005-0000-0000-000030470000}"/>
    <cellStyle name="Normal 112" xfId="45822" xr:uid="{00000000-0005-0000-0000-000031470000}"/>
    <cellStyle name="Normal 113" xfId="45823" xr:uid="{00000000-0005-0000-0000-000032470000}"/>
    <cellStyle name="Normal 114" xfId="45824" xr:uid="{00000000-0005-0000-0000-000033470000}"/>
    <cellStyle name="Normal 115" xfId="45825" xr:uid="{00000000-0005-0000-0000-000034470000}"/>
    <cellStyle name="Normal 116" xfId="45826" xr:uid="{00000000-0005-0000-0000-000035470000}"/>
    <cellStyle name="Normal 117" xfId="45827" xr:uid="{00000000-0005-0000-0000-000036470000}"/>
    <cellStyle name="Normal 118" xfId="45828" xr:uid="{00000000-0005-0000-0000-000037470000}"/>
    <cellStyle name="Normal 119" xfId="45829" xr:uid="{00000000-0005-0000-0000-000038470000}"/>
    <cellStyle name="Normal 12" xfId="17553" xr:uid="{00000000-0005-0000-0000-000039470000}"/>
    <cellStyle name="Normal 12 2" xfId="17554" xr:uid="{00000000-0005-0000-0000-00003A470000}"/>
    <cellStyle name="Normal 12 2 2" xfId="17555" xr:uid="{00000000-0005-0000-0000-00003B470000}"/>
    <cellStyle name="Normal 12 2 2 2" xfId="17556" xr:uid="{00000000-0005-0000-0000-00003C470000}"/>
    <cellStyle name="Normal 12 2 2 2 2" xfId="17557" xr:uid="{00000000-0005-0000-0000-00003D470000}"/>
    <cellStyle name="Normal 12 2 2 2 2 2" xfId="17558" xr:uid="{00000000-0005-0000-0000-00003E470000}"/>
    <cellStyle name="Normal 12 2 2 2 2 2 2" xfId="17559" xr:uid="{00000000-0005-0000-0000-00003F470000}"/>
    <cellStyle name="Normal 12 2 2 2 2 3" xfId="17560" xr:uid="{00000000-0005-0000-0000-000040470000}"/>
    <cellStyle name="Normal 12 2 2 2 3" xfId="17561" xr:uid="{00000000-0005-0000-0000-000041470000}"/>
    <cellStyle name="Normal 12 2 2 2 3 2" xfId="17562" xr:uid="{00000000-0005-0000-0000-000042470000}"/>
    <cellStyle name="Normal 12 2 2 2 4" xfId="17563" xr:uid="{00000000-0005-0000-0000-000043470000}"/>
    <cellStyle name="Normal 12 2 2 3" xfId="17564" xr:uid="{00000000-0005-0000-0000-000044470000}"/>
    <cellStyle name="Normal 12 2 2 3 2" xfId="17565" xr:uid="{00000000-0005-0000-0000-000045470000}"/>
    <cellStyle name="Normal 12 2 2 3 2 2" xfId="17566" xr:uid="{00000000-0005-0000-0000-000046470000}"/>
    <cellStyle name="Normal 12 2 2 3 3" xfId="17567" xr:uid="{00000000-0005-0000-0000-000047470000}"/>
    <cellStyle name="Normal 12 2 2 4" xfId="17568" xr:uid="{00000000-0005-0000-0000-000048470000}"/>
    <cellStyle name="Normal 12 2 2 4 2" xfId="17569" xr:uid="{00000000-0005-0000-0000-000049470000}"/>
    <cellStyle name="Normal 12 2 2 5" xfId="17570" xr:uid="{00000000-0005-0000-0000-00004A470000}"/>
    <cellStyle name="Normal 12 2 3" xfId="17571" xr:uid="{00000000-0005-0000-0000-00004B470000}"/>
    <cellStyle name="Normal 12 2 3 2" xfId="17572" xr:uid="{00000000-0005-0000-0000-00004C470000}"/>
    <cellStyle name="Normal 12 2 3 2 2" xfId="17573" xr:uid="{00000000-0005-0000-0000-00004D470000}"/>
    <cellStyle name="Normal 12 2 3 2 2 2" xfId="17574" xr:uid="{00000000-0005-0000-0000-00004E470000}"/>
    <cellStyle name="Normal 12 2 3 2 3" xfId="17575" xr:uid="{00000000-0005-0000-0000-00004F470000}"/>
    <cellStyle name="Normal 12 2 3 3" xfId="17576" xr:uid="{00000000-0005-0000-0000-000050470000}"/>
    <cellStyle name="Normal 12 2 3 3 2" xfId="17577" xr:uid="{00000000-0005-0000-0000-000051470000}"/>
    <cellStyle name="Normal 12 2 3 4" xfId="17578" xr:uid="{00000000-0005-0000-0000-000052470000}"/>
    <cellStyle name="Normal 12 2 4" xfId="17579" xr:uid="{00000000-0005-0000-0000-000053470000}"/>
    <cellStyle name="Normal 12 2 4 2" xfId="17580" xr:uid="{00000000-0005-0000-0000-000054470000}"/>
    <cellStyle name="Normal 12 2 4 2 2" xfId="17581" xr:uid="{00000000-0005-0000-0000-000055470000}"/>
    <cellStyle name="Normal 12 2 4 3" xfId="17582" xr:uid="{00000000-0005-0000-0000-000056470000}"/>
    <cellStyle name="Normal 12 2 5" xfId="17583" xr:uid="{00000000-0005-0000-0000-000057470000}"/>
    <cellStyle name="Normal 12 2 5 2" xfId="17584" xr:uid="{00000000-0005-0000-0000-000058470000}"/>
    <cellStyle name="Normal 12 2 6" xfId="17585" xr:uid="{00000000-0005-0000-0000-000059470000}"/>
    <cellStyle name="Normal 12 3" xfId="17586" xr:uid="{00000000-0005-0000-0000-00005A470000}"/>
    <cellStyle name="Normal 12 3 2" xfId="17587" xr:uid="{00000000-0005-0000-0000-00005B470000}"/>
    <cellStyle name="Normal 12 3 2 2" xfId="17588" xr:uid="{00000000-0005-0000-0000-00005C470000}"/>
    <cellStyle name="Normal 12 3 2 2 2" xfId="17589" xr:uid="{00000000-0005-0000-0000-00005D470000}"/>
    <cellStyle name="Normal 12 3 2 2 2 2" xfId="17590" xr:uid="{00000000-0005-0000-0000-00005E470000}"/>
    <cellStyle name="Normal 12 3 2 2 3" xfId="17591" xr:uid="{00000000-0005-0000-0000-00005F470000}"/>
    <cellStyle name="Normal 12 3 2 3" xfId="17592" xr:uid="{00000000-0005-0000-0000-000060470000}"/>
    <cellStyle name="Normal 12 3 2 3 2" xfId="17593" xr:uid="{00000000-0005-0000-0000-000061470000}"/>
    <cellStyle name="Normal 12 3 2 4" xfId="17594" xr:uid="{00000000-0005-0000-0000-000062470000}"/>
    <cellStyle name="Normal 12 3 3" xfId="17595" xr:uid="{00000000-0005-0000-0000-000063470000}"/>
    <cellStyle name="Normal 12 3 3 2" xfId="17596" xr:uid="{00000000-0005-0000-0000-000064470000}"/>
    <cellStyle name="Normal 12 3 3 2 2" xfId="17597" xr:uid="{00000000-0005-0000-0000-000065470000}"/>
    <cellStyle name="Normal 12 3 3 3" xfId="17598" xr:uid="{00000000-0005-0000-0000-000066470000}"/>
    <cellStyle name="Normal 12 3 4" xfId="17599" xr:uid="{00000000-0005-0000-0000-000067470000}"/>
    <cellStyle name="Normal 12 3 4 2" xfId="17600" xr:uid="{00000000-0005-0000-0000-000068470000}"/>
    <cellStyle name="Normal 12 3 5" xfId="17601" xr:uid="{00000000-0005-0000-0000-000069470000}"/>
    <cellStyle name="Normal 12 4" xfId="17602" xr:uid="{00000000-0005-0000-0000-00006A470000}"/>
    <cellStyle name="Normal 12 4 2" xfId="17603" xr:uid="{00000000-0005-0000-0000-00006B470000}"/>
    <cellStyle name="Normal 12 4 2 2" xfId="17604" xr:uid="{00000000-0005-0000-0000-00006C470000}"/>
    <cellStyle name="Normal 12 4 2 2 2" xfId="17605" xr:uid="{00000000-0005-0000-0000-00006D470000}"/>
    <cellStyle name="Normal 12 4 2 3" xfId="17606" xr:uid="{00000000-0005-0000-0000-00006E470000}"/>
    <cellStyle name="Normal 12 4 3" xfId="17607" xr:uid="{00000000-0005-0000-0000-00006F470000}"/>
    <cellStyle name="Normal 12 4 3 2" xfId="17608" xr:uid="{00000000-0005-0000-0000-000070470000}"/>
    <cellStyle name="Normal 12 4 4" xfId="17609" xr:uid="{00000000-0005-0000-0000-000071470000}"/>
    <cellStyle name="Normal 12 5" xfId="17610" xr:uid="{00000000-0005-0000-0000-000072470000}"/>
    <cellStyle name="Normal 12 5 2" xfId="17611" xr:uid="{00000000-0005-0000-0000-000073470000}"/>
    <cellStyle name="Normal 12 5 2 2" xfId="17612" xr:uid="{00000000-0005-0000-0000-000074470000}"/>
    <cellStyle name="Normal 12 5 3" xfId="17613" xr:uid="{00000000-0005-0000-0000-000075470000}"/>
    <cellStyle name="Normal 12 6" xfId="17614" xr:uid="{00000000-0005-0000-0000-000076470000}"/>
    <cellStyle name="Normal 12 6 2" xfId="17615" xr:uid="{00000000-0005-0000-0000-000077470000}"/>
    <cellStyle name="Normal 12 7" xfId="17616" xr:uid="{00000000-0005-0000-0000-000078470000}"/>
    <cellStyle name="Normal 120" xfId="45830" xr:uid="{00000000-0005-0000-0000-000079470000}"/>
    <cellStyle name="Normal 121" xfId="45831" xr:uid="{00000000-0005-0000-0000-00007A470000}"/>
    <cellStyle name="Normal 122" xfId="45832" xr:uid="{00000000-0005-0000-0000-00007B470000}"/>
    <cellStyle name="Normal 123" xfId="45833" xr:uid="{00000000-0005-0000-0000-00007C470000}"/>
    <cellStyle name="Normal 124" xfId="45834" xr:uid="{00000000-0005-0000-0000-00007D470000}"/>
    <cellStyle name="Normal 125" xfId="45835" xr:uid="{00000000-0005-0000-0000-00007E470000}"/>
    <cellStyle name="Normal 126" xfId="45836" xr:uid="{00000000-0005-0000-0000-00007F470000}"/>
    <cellStyle name="Normal 127" xfId="45837" xr:uid="{00000000-0005-0000-0000-000080470000}"/>
    <cellStyle name="Normal 128" xfId="47279" xr:uid="{00000000-0005-0000-0000-000081470000}"/>
    <cellStyle name="Normal 129" xfId="47289" xr:uid="{00000000-0005-0000-0000-000082470000}"/>
    <cellStyle name="Normal 13" xfId="17617" xr:uid="{00000000-0005-0000-0000-000083470000}"/>
    <cellStyle name="Normal 13 10" xfId="17618" xr:uid="{00000000-0005-0000-0000-000084470000}"/>
    <cellStyle name="Normal 13 10 2" xfId="17619" xr:uid="{00000000-0005-0000-0000-000085470000}"/>
    <cellStyle name="Normal 13 10 3" xfId="17620" xr:uid="{00000000-0005-0000-0000-000086470000}"/>
    <cellStyle name="Normal 13 10 4" xfId="17621" xr:uid="{00000000-0005-0000-0000-000087470000}"/>
    <cellStyle name="Normal 13 10 5" xfId="17622" xr:uid="{00000000-0005-0000-0000-000088470000}"/>
    <cellStyle name="Normal 13 11" xfId="17623" xr:uid="{00000000-0005-0000-0000-000089470000}"/>
    <cellStyle name="Normal 13 11 2" xfId="17624" xr:uid="{00000000-0005-0000-0000-00008A470000}"/>
    <cellStyle name="Normal 13 11 3" xfId="17625" xr:uid="{00000000-0005-0000-0000-00008B470000}"/>
    <cellStyle name="Normal 13 11 4" xfId="17626" xr:uid="{00000000-0005-0000-0000-00008C470000}"/>
    <cellStyle name="Normal 13 11 5" xfId="17627" xr:uid="{00000000-0005-0000-0000-00008D470000}"/>
    <cellStyle name="Normal 13 12" xfId="17628" xr:uid="{00000000-0005-0000-0000-00008E470000}"/>
    <cellStyle name="Normal 13 13" xfId="17629" xr:uid="{00000000-0005-0000-0000-00008F470000}"/>
    <cellStyle name="Normal 13 14" xfId="17630" xr:uid="{00000000-0005-0000-0000-000090470000}"/>
    <cellStyle name="Normal 13 15" xfId="17631" xr:uid="{00000000-0005-0000-0000-000091470000}"/>
    <cellStyle name="Normal 13 16" xfId="17632" xr:uid="{00000000-0005-0000-0000-000092470000}"/>
    <cellStyle name="Normal 13 17" xfId="17633" xr:uid="{00000000-0005-0000-0000-000093470000}"/>
    <cellStyle name="Normal 13 2" xfId="17634" xr:uid="{00000000-0005-0000-0000-000094470000}"/>
    <cellStyle name="Normal 13 2 2" xfId="17635" xr:uid="{00000000-0005-0000-0000-000095470000}"/>
    <cellStyle name="Normal 13 2 2 10" xfId="17636" xr:uid="{00000000-0005-0000-0000-000096470000}"/>
    <cellStyle name="Normal 13 2 2 10 2" xfId="17637" xr:uid="{00000000-0005-0000-0000-000097470000}"/>
    <cellStyle name="Normal 13 2 2 10 3" xfId="17638" xr:uid="{00000000-0005-0000-0000-000098470000}"/>
    <cellStyle name="Normal 13 2 2 10 4" xfId="17639" xr:uid="{00000000-0005-0000-0000-000099470000}"/>
    <cellStyle name="Normal 13 2 2 10 5" xfId="17640" xr:uid="{00000000-0005-0000-0000-00009A470000}"/>
    <cellStyle name="Normal 13 2 2 11" xfId="17641" xr:uid="{00000000-0005-0000-0000-00009B470000}"/>
    <cellStyle name="Normal 13 2 2 11 2" xfId="17642" xr:uid="{00000000-0005-0000-0000-00009C470000}"/>
    <cellStyle name="Normal 13 2 2 11 3" xfId="17643" xr:uid="{00000000-0005-0000-0000-00009D470000}"/>
    <cellStyle name="Normal 13 2 2 11 4" xfId="17644" xr:uid="{00000000-0005-0000-0000-00009E470000}"/>
    <cellStyle name="Normal 13 2 2 11 5" xfId="17645" xr:uid="{00000000-0005-0000-0000-00009F470000}"/>
    <cellStyle name="Normal 13 2 2 12" xfId="17646" xr:uid="{00000000-0005-0000-0000-0000A0470000}"/>
    <cellStyle name="Normal 13 2 2 12 2" xfId="17647" xr:uid="{00000000-0005-0000-0000-0000A1470000}"/>
    <cellStyle name="Normal 13 2 2 12 3" xfId="17648" xr:uid="{00000000-0005-0000-0000-0000A2470000}"/>
    <cellStyle name="Normal 13 2 2 12 4" xfId="17649" xr:uid="{00000000-0005-0000-0000-0000A3470000}"/>
    <cellStyle name="Normal 13 2 2 12 5" xfId="17650" xr:uid="{00000000-0005-0000-0000-0000A4470000}"/>
    <cellStyle name="Normal 13 2 2 13" xfId="17651" xr:uid="{00000000-0005-0000-0000-0000A5470000}"/>
    <cellStyle name="Normal 13 2 2 13 2" xfId="17652" xr:uid="{00000000-0005-0000-0000-0000A6470000}"/>
    <cellStyle name="Normal 13 2 2 13 3" xfId="17653" xr:uid="{00000000-0005-0000-0000-0000A7470000}"/>
    <cellStyle name="Normal 13 2 2 13 4" xfId="17654" xr:uid="{00000000-0005-0000-0000-0000A8470000}"/>
    <cellStyle name="Normal 13 2 2 13 5" xfId="17655" xr:uid="{00000000-0005-0000-0000-0000A9470000}"/>
    <cellStyle name="Normal 13 2 2 14" xfId="17656" xr:uid="{00000000-0005-0000-0000-0000AA470000}"/>
    <cellStyle name="Normal 13 2 2 15" xfId="17657" xr:uid="{00000000-0005-0000-0000-0000AB470000}"/>
    <cellStyle name="Normal 13 2 2 16" xfId="17658" xr:uid="{00000000-0005-0000-0000-0000AC470000}"/>
    <cellStyle name="Normal 13 2 2 17" xfId="17659" xr:uid="{00000000-0005-0000-0000-0000AD470000}"/>
    <cellStyle name="Normal 13 2 2 2" xfId="17660" xr:uid="{00000000-0005-0000-0000-0000AE470000}"/>
    <cellStyle name="Normal 13 2 2 2 10" xfId="17661" xr:uid="{00000000-0005-0000-0000-0000AF470000}"/>
    <cellStyle name="Normal 13 2 2 2 10 2" xfId="17662" xr:uid="{00000000-0005-0000-0000-0000B0470000}"/>
    <cellStyle name="Normal 13 2 2 2 10 3" xfId="17663" xr:uid="{00000000-0005-0000-0000-0000B1470000}"/>
    <cellStyle name="Normal 13 2 2 2 10 4" xfId="17664" xr:uid="{00000000-0005-0000-0000-0000B2470000}"/>
    <cellStyle name="Normal 13 2 2 2 10 5" xfId="17665" xr:uid="{00000000-0005-0000-0000-0000B3470000}"/>
    <cellStyle name="Normal 13 2 2 2 11" xfId="17666" xr:uid="{00000000-0005-0000-0000-0000B4470000}"/>
    <cellStyle name="Normal 13 2 2 2 11 2" xfId="17667" xr:uid="{00000000-0005-0000-0000-0000B5470000}"/>
    <cellStyle name="Normal 13 2 2 2 11 3" xfId="17668" xr:uid="{00000000-0005-0000-0000-0000B6470000}"/>
    <cellStyle name="Normal 13 2 2 2 11 4" xfId="17669" xr:uid="{00000000-0005-0000-0000-0000B7470000}"/>
    <cellStyle name="Normal 13 2 2 2 11 5" xfId="17670" xr:uid="{00000000-0005-0000-0000-0000B8470000}"/>
    <cellStyle name="Normal 13 2 2 2 12" xfId="17671" xr:uid="{00000000-0005-0000-0000-0000B9470000}"/>
    <cellStyle name="Normal 13 2 2 2 13" xfId="17672" xr:uid="{00000000-0005-0000-0000-0000BA470000}"/>
    <cellStyle name="Normal 13 2 2 2 14" xfId="17673" xr:uid="{00000000-0005-0000-0000-0000BB470000}"/>
    <cellStyle name="Normal 13 2 2 2 15" xfId="17674" xr:uid="{00000000-0005-0000-0000-0000BC470000}"/>
    <cellStyle name="Normal 13 2 2 2 2" xfId="17675" xr:uid="{00000000-0005-0000-0000-0000BD470000}"/>
    <cellStyle name="Normal 13 2 2 2 2 10" xfId="17676" xr:uid="{00000000-0005-0000-0000-0000BE470000}"/>
    <cellStyle name="Normal 13 2 2 2 2 10 2" xfId="17677" xr:uid="{00000000-0005-0000-0000-0000BF470000}"/>
    <cellStyle name="Normal 13 2 2 2 2 10 3" xfId="17678" xr:uid="{00000000-0005-0000-0000-0000C0470000}"/>
    <cellStyle name="Normal 13 2 2 2 2 10 4" xfId="17679" xr:uid="{00000000-0005-0000-0000-0000C1470000}"/>
    <cellStyle name="Normal 13 2 2 2 2 10 5" xfId="17680" xr:uid="{00000000-0005-0000-0000-0000C2470000}"/>
    <cellStyle name="Normal 13 2 2 2 2 11" xfId="17681" xr:uid="{00000000-0005-0000-0000-0000C3470000}"/>
    <cellStyle name="Normal 13 2 2 2 2 12" xfId="17682" xr:uid="{00000000-0005-0000-0000-0000C4470000}"/>
    <cellStyle name="Normal 13 2 2 2 2 13" xfId="17683" xr:uid="{00000000-0005-0000-0000-0000C5470000}"/>
    <cellStyle name="Normal 13 2 2 2 2 14" xfId="17684" xr:uid="{00000000-0005-0000-0000-0000C6470000}"/>
    <cellStyle name="Normal 13 2 2 2 2 2" xfId="17685" xr:uid="{00000000-0005-0000-0000-0000C7470000}"/>
    <cellStyle name="Normal 13 2 2 2 2 2 2" xfId="17686" xr:uid="{00000000-0005-0000-0000-0000C8470000}"/>
    <cellStyle name="Normal 13 2 2 2 2 2 3" xfId="17687" xr:uid="{00000000-0005-0000-0000-0000C9470000}"/>
    <cellStyle name="Normal 13 2 2 2 2 2 4" xfId="17688" xr:uid="{00000000-0005-0000-0000-0000CA470000}"/>
    <cellStyle name="Normal 13 2 2 2 2 2 5" xfId="17689" xr:uid="{00000000-0005-0000-0000-0000CB470000}"/>
    <cellStyle name="Normal 13 2 2 2 2 3" xfId="17690" xr:uid="{00000000-0005-0000-0000-0000CC470000}"/>
    <cellStyle name="Normal 13 2 2 2 2 3 2" xfId="17691" xr:uid="{00000000-0005-0000-0000-0000CD470000}"/>
    <cellStyle name="Normal 13 2 2 2 2 3 3" xfId="17692" xr:uid="{00000000-0005-0000-0000-0000CE470000}"/>
    <cellStyle name="Normal 13 2 2 2 2 3 4" xfId="17693" xr:uid="{00000000-0005-0000-0000-0000CF470000}"/>
    <cellStyle name="Normal 13 2 2 2 2 3 5" xfId="17694" xr:uid="{00000000-0005-0000-0000-0000D0470000}"/>
    <cellStyle name="Normal 13 2 2 2 2 4" xfId="17695" xr:uid="{00000000-0005-0000-0000-0000D1470000}"/>
    <cellStyle name="Normal 13 2 2 2 2 4 2" xfId="17696" xr:uid="{00000000-0005-0000-0000-0000D2470000}"/>
    <cellStyle name="Normal 13 2 2 2 2 4 3" xfId="17697" xr:uid="{00000000-0005-0000-0000-0000D3470000}"/>
    <cellStyle name="Normal 13 2 2 2 2 4 4" xfId="17698" xr:uid="{00000000-0005-0000-0000-0000D4470000}"/>
    <cellStyle name="Normal 13 2 2 2 2 4 5" xfId="17699" xr:uid="{00000000-0005-0000-0000-0000D5470000}"/>
    <cellStyle name="Normal 13 2 2 2 2 5" xfId="17700" xr:uid="{00000000-0005-0000-0000-0000D6470000}"/>
    <cellStyle name="Normal 13 2 2 2 2 5 2" xfId="17701" xr:uid="{00000000-0005-0000-0000-0000D7470000}"/>
    <cellStyle name="Normal 13 2 2 2 2 5 3" xfId="17702" xr:uid="{00000000-0005-0000-0000-0000D8470000}"/>
    <cellStyle name="Normal 13 2 2 2 2 5 4" xfId="17703" xr:uid="{00000000-0005-0000-0000-0000D9470000}"/>
    <cellStyle name="Normal 13 2 2 2 2 5 5" xfId="17704" xr:uid="{00000000-0005-0000-0000-0000DA470000}"/>
    <cellStyle name="Normal 13 2 2 2 2 6" xfId="17705" xr:uid="{00000000-0005-0000-0000-0000DB470000}"/>
    <cellStyle name="Normal 13 2 2 2 2 6 2" xfId="17706" xr:uid="{00000000-0005-0000-0000-0000DC470000}"/>
    <cellStyle name="Normal 13 2 2 2 2 6 3" xfId="17707" xr:uid="{00000000-0005-0000-0000-0000DD470000}"/>
    <cellStyle name="Normal 13 2 2 2 2 6 4" xfId="17708" xr:uid="{00000000-0005-0000-0000-0000DE470000}"/>
    <cellStyle name="Normal 13 2 2 2 2 6 5" xfId="17709" xr:uid="{00000000-0005-0000-0000-0000DF470000}"/>
    <cellStyle name="Normal 13 2 2 2 2 7" xfId="17710" xr:uid="{00000000-0005-0000-0000-0000E0470000}"/>
    <cellStyle name="Normal 13 2 2 2 2 7 2" xfId="17711" xr:uid="{00000000-0005-0000-0000-0000E1470000}"/>
    <cellStyle name="Normal 13 2 2 2 2 7 3" xfId="17712" xr:uid="{00000000-0005-0000-0000-0000E2470000}"/>
    <cellStyle name="Normal 13 2 2 2 2 7 4" xfId="17713" xr:uid="{00000000-0005-0000-0000-0000E3470000}"/>
    <cellStyle name="Normal 13 2 2 2 2 7 5" xfId="17714" xr:uid="{00000000-0005-0000-0000-0000E4470000}"/>
    <cellStyle name="Normal 13 2 2 2 2 8" xfId="17715" xr:uid="{00000000-0005-0000-0000-0000E5470000}"/>
    <cellStyle name="Normal 13 2 2 2 2 8 2" xfId="17716" xr:uid="{00000000-0005-0000-0000-0000E6470000}"/>
    <cellStyle name="Normal 13 2 2 2 2 8 3" xfId="17717" xr:uid="{00000000-0005-0000-0000-0000E7470000}"/>
    <cellStyle name="Normal 13 2 2 2 2 8 4" xfId="17718" xr:uid="{00000000-0005-0000-0000-0000E8470000}"/>
    <cellStyle name="Normal 13 2 2 2 2 8 5" xfId="17719" xr:uid="{00000000-0005-0000-0000-0000E9470000}"/>
    <cellStyle name="Normal 13 2 2 2 2 9" xfId="17720" xr:uid="{00000000-0005-0000-0000-0000EA470000}"/>
    <cellStyle name="Normal 13 2 2 2 2 9 2" xfId="17721" xr:uid="{00000000-0005-0000-0000-0000EB470000}"/>
    <cellStyle name="Normal 13 2 2 2 2 9 3" xfId="17722" xr:uid="{00000000-0005-0000-0000-0000EC470000}"/>
    <cellStyle name="Normal 13 2 2 2 2 9 4" xfId="17723" xr:uid="{00000000-0005-0000-0000-0000ED470000}"/>
    <cellStyle name="Normal 13 2 2 2 2 9 5" xfId="17724" xr:uid="{00000000-0005-0000-0000-0000EE470000}"/>
    <cellStyle name="Normal 13 2 2 2 2_5.Weekly" xfId="17725" xr:uid="{00000000-0005-0000-0000-0000EF470000}"/>
    <cellStyle name="Normal 13 2 2 2 3" xfId="17726" xr:uid="{00000000-0005-0000-0000-0000F0470000}"/>
    <cellStyle name="Normal 13 2 2 2 3 2" xfId="17727" xr:uid="{00000000-0005-0000-0000-0000F1470000}"/>
    <cellStyle name="Normal 13 2 2 2 3 3" xfId="17728" xr:uid="{00000000-0005-0000-0000-0000F2470000}"/>
    <cellStyle name="Normal 13 2 2 2 3 4" xfId="17729" xr:uid="{00000000-0005-0000-0000-0000F3470000}"/>
    <cellStyle name="Normal 13 2 2 2 3 5" xfId="17730" xr:uid="{00000000-0005-0000-0000-0000F4470000}"/>
    <cellStyle name="Normal 13 2 2 2 4" xfId="17731" xr:uid="{00000000-0005-0000-0000-0000F5470000}"/>
    <cellStyle name="Normal 13 2 2 2 4 2" xfId="17732" xr:uid="{00000000-0005-0000-0000-0000F6470000}"/>
    <cellStyle name="Normal 13 2 2 2 4 3" xfId="17733" xr:uid="{00000000-0005-0000-0000-0000F7470000}"/>
    <cellStyle name="Normal 13 2 2 2 4 4" xfId="17734" xr:uid="{00000000-0005-0000-0000-0000F8470000}"/>
    <cellStyle name="Normal 13 2 2 2 4 5" xfId="17735" xr:uid="{00000000-0005-0000-0000-0000F9470000}"/>
    <cellStyle name="Normal 13 2 2 2 5" xfId="17736" xr:uid="{00000000-0005-0000-0000-0000FA470000}"/>
    <cellStyle name="Normal 13 2 2 2 5 2" xfId="17737" xr:uid="{00000000-0005-0000-0000-0000FB470000}"/>
    <cellStyle name="Normal 13 2 2 2 5 3" xfId="17738" xr:uid="{00000000-0005-0000-0000-0000FC470000}"/>
    <cellStyle name="Normal 13 2 2 2 5 4" xfId="17739" xr:uid="{00000000-0005-0000-0000-0000FD470000}"/>
    <cellStyle name="Normal 13 2 2 2 5 5" xfId="17740" xr:uid="{00000000-0005-0000-0000-0000FE470000}"/>
    <cellStyle name="Normal 13 2 2 2 6" xfId="17741" xr:uid="{00000000-0005-0000-0000-0000FF470000}"/>
    <cellStyle name="Normal 13 2 2 2 6 2" xfId="17742" xr:uid="{00000000-0005-0000-0000-000000480000}"/>
    <cellStyle name="Normal 13 2 2 2 6 3" xfId="17743" xr:uid="{00000000-0005-0000-0000-000001480000}"/>
    <cellStyle name="Normal 13 2 2 2 6 4" xfId="17744" xr:uid="{00000000-0005-0000-0000-000002480000}"/>
    <cellStyle name="Normal 13 2 2 2 6 5" xfId="17745" xr:uid="{00000000-0005-0000-0000-000003480000}"/>
    <cellStyle name="Normal 13 2 2 2 7" xfId="17746" xr:uid="{00000000-0005-0000-0000-000004480000}"/>
    <cellStyle name="Normal 13 2 2 2 7 2" xfId="17747" xr:uid="{00000000-0005-0000-0000-000005480000}"/>
    <cellStyle name="Normal 13 2 2 2 7 3" xfId="17748" xr:uid="{00000000-0005-0000-0000-000006480000}"/>
    <cellStyle name="Normal 13 2 2 2 7 4" xfId="17749" xr:uid="{00000000-0005-0000-0000-000007480000}"/>
    <cellStyle name="Normal 13 2 2 2 7 5" xfId="17750" xr:uid="{00000000-0005-0000-0000-000008480000}"/>
    <cellStyle name="Normal 13 2 2 2 8" xfId="17751" xr:uid="{00000000-0005-0000-0000-000009480000}"/>
    <cellStyle name="Normal 13 2 2 2 8 2" xfId="17752" xr:uid="{00000000-0005-0000-0000-00000A480000}"/>
    <cellStyle name="Normal 13 2 2 2 8 3" xfId="17753" xr:uid="{00000000-0005-0000-0000-00000B480000}"/>
    <cellStyle name="Normal 13 2 2 2 8 4" xfId="17754" xr:uid="{00000000-0005-0000-0000-00000C480000}"/>
    <cellStyle name="Normal 13 2 2 2 8 5" xfId="17755" xr:uid="{00000000-0005-0000-0000-00000D480000}"/>
    <cellStyle name="Normal 13 2 2 2 9" xfId="17756" xr:uid="{00000000-0005-0000-0000-00000E480000}"/>
    <cellStyle name="Normal 13 2 2 2 9 2" xfId="17757" xr:uid="{00000000-0005-0000-0000-00000F480000}"/>
    <cellStyle name="Normal 13 2 2 2 9 3" xfId="17758" xr:uid="{00000000-0005-0000-0000-000010480000}"/>
    <cellStyle name="Normal 13 2 2 2 9 4" xfId="17759" xr:uid="{00000000-0005-0000-0000-000011480000}"/>
    <cellStyle name="Normal 13 2 2 2 9 5" xfId="17760" xr:uid="{00000000-0005-0000-0000-000012480000}"/>
    <cellStyle name="Normal 13 2 2 2_5.Weekly" xfId="17761" xr:uid="{00000000-0005-0000-0000-000013480000}"/>
    <cellStyle name="Normal 13 2 2 3" xfId="17762" xr:uid="{00000000-0005-0000-0000-000014480000}"/>
    <cellStyle name="Normal 13 2 2 3 10" xfId="17763" xr:uid="{00000000-0005-0000-0000-000015480000}"/>
    <cellStyle name="Normal 13 2 2 3 10 2" xfId="17764" xr:uid="{00000000-0005-0000-0000-000016480000}"/>
    <cellStyle name="Normal 13 2 2 3 10 3" xfId="17765" xr:uid="{00000000-0005-0000-0000-000017480000}"/>
    <cellStyle name="Normal 13 2 2 3 10 4" xfId="17766" xr:uid="{00000000-0005-0000-0000-000018480000}"/>
    <cellStyle name="Normal 13 2 2 3 10 5" xfId="17767" xr:uid="{00000000-0005-0000-0000-000019480000}"/>
    <cellStyle name="Normal 13 2 2 3 11" xfId="17768" xr:uid="{00000000-0005-0000-0000-00001A480000}"/>
    <cellStyle name="Normal 13 2 2 3 12" xfId="17769" xr:uid="{00000000-0005-0000-0000-00001B480000}"/>
    <cellStyle name="Normal 13 2 2 3 13" xfId="17770" xr:uid="{00000000-0005-0000-0000-00001C480000}"/>
    <cellStyle name="Normal 13 2 2 3 14" xfId="17771" xr:uid="{00000000-0005-0000-0000-00001D480000}"/>
    <cellStyle name="Normal 13 2 2 3 2" xfId="17772" xr:uid="{00000000-0005-0000-0000-00001E480000}"/>
    <cellStyle name="Normal 13 2 2 3 2 2" xfId="17773" xr:uid="{00000000-0005-0000-0000-00001F480000}"/>
    <cellStyle name="Normal 13 2 2 3 2 3" xfId="17774" xr:uid="{00000000-0005-0000-0000-000020480000}"/>
    <cellStyle name="Normal 13 2 2 3 2 4" xfId="17775" xr:uid="{00000000-0005-0000-0000-000021480000}"/>
    <cellStyle name="Normal 13 2 2 3 2 5" xfId="17776" xr:uid="{00000000-0005-0000-0000-000022480000}"/>
    <cellStyle name="Normal 13 2 2 3 3" xfId="17777" xr:uid="{00000000-0005-0000-0000-000023480000}"/>
    <cellStyle name="Normal 13 2 2 3 3 2" xfId="17778" xr:uid="{00000000-0005-0000-0000-000024480000}"/>
    <cellStyle name="Normal 13 2 2 3 3 3" xfId="17779" xr:uid="{00000000-0005-0000-0000-000025480000}"/>
    <cellStyle name="Normal 13 2 2 3 3 4" xfId="17780" xr:uid="{00000000-0005-0000-0000-000026480000}"/>
    <cellStyle name="Normal 13 2 2 3 3 5" xfId="17781" xr:uid="{00000000-0005-0000-0000-000027480000}"/>
    <cellStyle name="Normal 13 2 2 3 4" xfId="17782" xr:uid="{00000000-0005-0000-0000-000028480000}"/>
    <cellStyle name="Normal 13 2 2 3 4 2" xfId="17783" xr:uid="{00000000-0005-0000-0000-000029480000}"/>
    <cellStyle name="Normal 13 2 2 3 4 3" xfId="17784" xr:uid="{00000000-0005-0000-0000-00002A480000}"/>
    <cellStyle name="Normal 13 2 2 3 4 4" xfId="17785" xr:uid="{00000000-0005-0000-0000-00002B480000}"/>
    <cellStyle name="Normal 13 2 2 3 4 5" xfId="17786" xr:uid="{00000000-0005-0000-0000-00002C480000}"/>
    <cellStyle name="Normal 13 2 2 3 5" xfId="17787" xr:uid="{00000000-0005-0000-0000-00002D480000}"/>
    <cellStyle name="Normal 13 2 2 3 5 2" xfId="17788" xr:uid="{00000000-0005-0000-0000-00002E480000}"/>
    <cellStyle name="Normal 13 2 2 3 5 3" xfId="17789" xr:uid="{00000000-0005-0000-0000-00002F480000}"/>
    <cellStyle name="Normal 13 2 2 3 5 4" xfId="17790" xr:uid="{00000000-0005-0000-0000-000030480000}"/>
    <cellStyle name="Normal 13 2 2 3 5 5" xfId="17791" xr:uid="{00000000-0005-0000-0000-000031480000}"/>
    <cellStyle name="Normal 13 2 2 3 6" xfId="17792" xr:uid="{00000000-0005-0000-0000-000032480000}"/>
    <cellStyle name="Normal 13 2 2 3 6 2" xfId="17793" xr:uid="{00000000-0005-0000-0000-000033480000}"/>
    <cellStyle name="Normal 13 2 2 3 6 3" xfId="17794" xr:uid="{00000000-0005-0000-0000-000034480000}"/>
    <cellStyle name="Normal 13 2 2 3 6 4" xfId="17795" xr:uid="{00000000-0005-0000-0000-000035480000}"/>
    <cellStyle name="Normal 13 2 2 3 6 5" xfId="17796" xr:uid="{00000000-0005-0000-0000-000036480000}"/>
    <cellStyle name="Normal 13 2 2 3 7" xfId="17797" xr:uid="{00000000-0005-0000-0000-000037480000}"/>
    <cellStyle name="Normal 13 2 2 3 7 2" xfId="17798" xr:uid="{00000000-0005-0000-0000-000038480000}"/>
    <cellStyle name="Normal 13 2 2 3 7 3" xfId="17799" xr:uid="{00000000-0005-0000-0000-000039480000}"/>
    <cellStyle name="Normal 13 2 2 3 7 4" xfId="17800" xr:uid="{00000000-0005-0000-0000-00003A480000}"/>
    <cellStyle name="Normal 13 2 2 3 7 5" xfId="17801" xr:uid="{00000000-0005-0000-0000-00003B480000}"/>
    <cellStyle name="Normal 13 2 2 3 8" xfId="17802" xr:uid="{00000000-0005-0000-0000-00003C480000}"/>
    <cellStyle name="Normal 13 2 2 3 8 2" xfId="17803" xr:uid="{00000000-0005-0000-0000-00003D480000}"/>
    <cellStyle name="Normal 13 2 2 3 8 3" xfId="17804" xr:uid="{00000000-0005-0000-0000-00003E480000}"/>
    <cellStyle name="Normal 13 2 2 3 8 4" xfId="17805" xr:uid="{00000000-0005-0000-0000-00003F480000}"/>
    <cellStyle name="Normal 13 2 2 3 8 5" xfId="17806" xr:uid="{00000000-0005-0000-0000-000040480000}"/>
    <cellStyle name="Normal 13 2 2 3 9" xfId="17807" xr:uid="{00000000-0005-0000-0000-000041480000}"/>
    <cellStyle name="Normal 13 2 2 3 9 2" xfId="17808" xr:uid="{00000000-0005-0000-0000-000042480000}"/>
    <cellStyle name="Normal 13 2 2 3 9 3" xfId="17809" xr:uid="{00000000-0005-0000-0000-000043480000}"/>
    <cellStyle name="Normal 13 2 2 3 9 4" xfId="17810" xr:uid="{00000000-0005-0000-0000-000044480000}"/>
    <cellStyle name="Normal 13 2 2 3 9 5" xfId="17811" xr:uid="{00000000-0005-0000-0000-000045480000}"/>
    <cellStyle name="Normal 13 2 2 3_5.Weekly" xfId="17812" xr:uid="{00000000-0005-0000-0000-000046480000}"/>
    <cellStyle name="Normal 13 2 2 4" xfId="17813" xr:uid="{00000000-0005-0000-0000-000047480000}"/>
    <cellStyle name="Normal 13 2 2 4 10" xfId="17814" xr:uid="{00000000-0005-0000-0000-000048480000}"/>
    <cellStyle name="Normal 13 2 2 4 10 2" xfId="17815" xr:uid="{00000000-0005-0000-0000-000049480000}"/>
    <cellStyle name="Normal 13 2 2 4 10 3" xfId="17816" xr:uid="{00000000-0005-0000-0000-00004A480000}"/>
    <cellStyle name="Normal 13 2 2 4 10 4" xfId="17817" xr:uid="{00000000-0005-0000-0000-00004B480000}"/>
    <cellStyle name="Normal 13 2 2 4 10 5" xfId="17818" xr:uid="{00000000-0005-0000-0000-00004C480000}"/>
    <cellStyle name="Normal 13 2 2 4 11" xfId="17819" xr:uid="{00000000-0005-0000-0000-00004D480000}"/>
    <cellStyle name="Normal 13 2 2 4 12" xfId="17820" xr:uid="{00000000-0005-0000-0000-00004E480000}"/>
    <cellStyle name="Normal 13 2 2 4 13" xfId="17821" xr:uid="{00000000-0005-0000-0000-00004F480000}"/>
    <cellStyle name="Normal 13 2 2 4 14" xfId="17822" xr:uid="{00000000-0005-0000-0000-000050480000}"/>
    <cellStyle name="Normal 13 2 2 4 2" xfId="17823" xr:uid="{00000000-0005-0000-0000-000051480000}"/>
    <cellStyle name="Normal 13 2 2 4 2 2" xfId="17824" xr:uid="{00000000-0005-0000-0000-000052480000}"/>
    <cellStyle name="Normal 13 2 2 4 2 3" xfId="17825" xr:uid="{00000000-0005-0000-0000-000053480000}"/>
    <cellStyle name="Normal 13 2 2 4 2 4" xfId="17826" xr:uid="{00000000-0005-0000-0000-000054480000}"/>
    <cellStyle name="Normal 13 2 2 4 2 5" xfId="17827" xr:uid="{00000000-0005-0000-0000-000055480000}"/>
    <cellStyle name="Normal 13 2 2 4 3" xfId="17828" xr:uid="{00000000-0005-0000-0000-000056480000}"/>
    <cellStyle name="Normal 13 2 2 4 3 2" xfId="17829" xr:uid="{00000000-0005-0000-0000-000057480000}"/>
    <cellStyle name="Normal 13 2 2 4 3 3" xfId="17830" xr:uid="{00000000-0005-0000-0000-000058480000}"/>
    <cellStyle name="Normal 13 2 2 4 3 4" xfId="17831" xr:uid="{00000000-0005-0000-0000-000059480000}"/>
    <cellStyle name="Normal 13 2 2 4 3 5" xfId="17832" xr:uid="{00000000-0005-0000-0000-00005A480000}"/>
    <cellStyle name="Normal 13 2 2 4 4" xfId="17833" xr:uid="{00000000-0005-0000-0000-00005B480000}"/>
    <cellStyle name="Normal 13 2 2 4 4 2" xfId="17834" xr:uid="{00000000-0005-0000-0000-00005C480000}"/>
    <cellStyle name="Normal 13 2 2 4 4 3" xfId="17835" xr:uid="{00000000-0005-0000-0000-00005D480000}"/>
    <cellStyle name="Normal 13 2 2 4 4 4" xfId="17836" xr:uid="{00000000-0005-0000-0000-00005E480000}"/>
    <cellStyle name="Normal 13 2 2 4 4 5" xfId="17837" xr:uid="{00000000-0005-0000-0000-00005F480000}"/>
    <cellStyle name="Normal 13 2 2 4 5" xfId="17838" xr:uid="{00000000-0005-0000-0000-000060480000}"/>
    <cellStyle name="Normal 13 2 2 4 5 2" xfId="17839" xr:uid="{00000000-0005-0000-0000-000061480000}"/>
    <cellStyle name="Normal 13 2 2 4 5 3" xfId="17840" xr:uid="{00000000-0005-0000-0000-000062480000}"/>
    <cellStyle name="Normal 13 2 2 4 5 4" xfId="17841" xr:uid="{00000000-0005-0000-0000-000063480000}"/>
    <cellStyle name="Normal 13 2 2 4 5 5" xfId="17842" xr:uid="{00000000-0005-0000-0000-000064480000}"/>
    <cellStyle name="Normal 13 2 2 4 6" xfId="17843" xr:uid="{00000000-0005-0000-0000-000065480000}"/>
    <cellStyle name="Normal 13 2 2 4 6 2" xfId="17844" xr:uid="{00000000-0005-0000-0000-000066480000}"/>
    <cellStyle name="Normal 13 2 2 4 6 3" xfId="17845" xr:uid="{00000000-0005-0000-0000-000067480000}"/>
    <cellStyle name="Normal 13 2 2 4 6 4" xfId="17846" xr:uid="{00000000-0005-0000-0000-000068480000}"/>
    <cellStyle name="Normal 13 2 2 4 6 5" xfId="17847" xr:uid="{00000000-0005-0000-0000-000069480000}"/>
    <cellStyle name="Normal 13 2 2 4 7" xfId="17848" xr:uid="{00000000-0005-0000-0000-00006A480000}"/>
    <cellStyle name="Normal 13 2 2 4 7 2" xfId="17849" xr:uid="{00000000-0005-0000-0000-00006B480000}"/>
    <cellStyle name="Normal 13 2 2 4 7 3" xfId="17850" xr:uid="{00000000-0005-0000-0000-00006C480000}"/>
    <cellStyle name="Normal 13 2 2 4 7 4" xfId="17851" xr:uid="{00000000-0005-0000-0000-00006D480000}"/>
    <cellStyle name="Normal 13 2 2 4 7 5" xfId="17852" xr:uid="{00000000-0005-0000-0000-00006E480000}"/>
    <cellStyle name="Normal 13 2 2 4 8" xfId="17853" xr:uid="{00000000-0005-0000-0000-00006F480000}"/>
    <cellStyle name="Normal 13 2 2 4 8 2" xfId="17854" xr:uid="{00000000-0005-0000-0000-000070480000}"/>
    <cellStyle name="Normal 13 2 2 4 8 3" xfId="17855" xr:uid="{00000000-0005-0000-0000-000071480000}"/>
    <cellStyle name="Normal 13 2 2 4 8 4" xfId="17856" xr:uid="{00000000-0005-0000-0000-000072480000}"/>
    <cellStyle name="Normal 13 2 2 4 8 5" xfId="17857" xr:uid="{00000000-0005-0000-0000-000073480000}"/>
    <cellStyle name="Normal 13 2 2 4 9" xfId="17858" xr:uid="{00000000-0005-0000-0000-000074480000}"/>
    <cellStyle name="Normal 13 2 2 4 9 2" xfId="17859" xr:uid="{00000000-0005-0000-0000-000075480000}"/>
    <cellStyle name="Normal 13 2 2 4 9 3" xfId="17860" xr:uid="{00000000-0005-0000-0000-000076480000}"/>
    <cellStyle name="Normal 13 2 2 4 9 4" xfId="17861" xr:uid="{00000000-0005-0000-0000-000077480000}"/>
    <cellStyle name="Normal 13 2 2 4 9 5" xfId="17862" xr:uid="{00000000-0005-0000-0000-000078480000}"/>
    <cellStyle name="Normal 13 2 2 4_5.Weekly" xfId="17863" xr:uid="{00000000-0005-0000-0000-000079480000}"/>
    <cellStyle name="Normal 13 2 2 5" xfId="17864" xr:uid="{00000000-0005-0000-0000-00007A480000}"/>
    <cellStyle name="Normal 13 2 2 5 2" xfId="17865" xr:uid="{00000000-0005-0000-0000-00007B480000}"/>
    <cellStyle name="Normal 13 2 2 5 3" xfId="17866" xr:uid="{00000000-0005-0000-0000-00007C480000}"/>
    <cellStyle name="Normal 13 2 2 5 4" xfId="17867" xr:uid="{00000000-0005-0000-0000-00007D480000}"/>
    <cellStyle name="Normal 13 2 2 5 5" xfId="17868" xr:uid="{00000000-0005-0000-0000-00007E480000}"/>
    <cellStyle name="Normal 13 2 2 6" xfId="17869" xr:uid="{00000000-0005-0000-0000-00007F480000}"/>
    <cellStyle name="Normal 13 2 2 6 2" xfId="17870" xr:uid="{00000000-0005-0000-0000-000080480000}"/>
    <cellStyle name="Normal 13 2 2 6 3" xfId="17871" xr:uid="{00000000-0005-0000-0000-000081480000}"/>
    <cellStyle name="Normal 13 2 2 6 4" xfId="17872" xr:uid="{00000000-0005-0000-0000-000082480000}"/>
    <cellStyle name="Normal 13 2 2 6 5" xfId="17873" xr:uid="{00000000-0005-0000-0000-000083480000}"/>
    <cellStyle name="Normal 13 2 2 7" xfId="17874" xr:uid="{00000000-0005-0000-0000-000084480000}"/>
    <cellStyle name="Normal 13 2 2 7 2" xfId="17875" xr:uid="{00000000-0005-0000-0000-000085480000}"/>
    <cellStyle name="Normal 13 2 2 7 3" xfId="17876" xr:uid="{00000000-0005-0000-0000-000086480000}"/>
    <cellStyle name="Normal 13 2 2 7 4" xfId="17877" xr:uid="{00000000-0005-0000-0000-000087480000}"/>
    <cellStyle name="Normal 13 2 2 7 5" xfId="17878" xr:uid="{00000000-0005-0000-0000-000088480000}"/>
    <cellStyle name="Normal 13 2 2 8" xfId="17879" xr:uid="{00000000-0005-0000-0000-000089480000}"/>
    <cellStyle name="Normal 13 2 2 8 2" xfId="17880" xr:uid="{00000000-0005-0000-0000-00008A480000}"/>
    <cellStyle name="Normal 13 2 2 8 3" xfId="17881" xr:uid="{00000000-0005-0000-0000-00008B480000}"/>
    <cellStyle name="Normal 13 2 2 8 4" xfId="17882" xr:uid="{00000000-0005-0000-0000-00008C480000}"/>
    <cellStyle name="Normal 13 2 2 8 5" xfId="17883" xr:uid="{00000000-0005-0000-0000-00008D480000}"/>
    <cellStyle name="Normal 13 2 2 9" xfId="17884" xr:uid="{00000000-0005-0000-0000-00008E480000}"/>
    <cellStyle name="Normal 13 2 2 9 2" xfId="17885" xr:uid="{00000000-0005-0000-0000-00008F480000}"/>
    <cellStyle name="Normal 13 2 2 9 3" xfId="17886" xr:uid="{00000000-0005-0000-0000-000090480000}"/>
    <cellStyle name="Normal 13 2 2 9 4" xfId="17887" xr:uid="{00000000-0005-0000-0000-000091480000}"/>
    <cellStyle name="Normal 13 2 2 9 5" xfId="17888" xr:uid="{00000000-0005-0000-0000-000092480000}"/>
    <cellStyle name="Normal 13 2 2_5.Weekly" xfId="17889" xr:uid="{00000000-0005-0000-0000-000093480000}"/>
    <cellStyle name="Normal 13 2 3" xfId="17890" xr:uid="{00000000-0005-0000-0000-000094480000}"/>
    <cellStyle name="Normal 13 2 3 2" xfId="17891" xr:uid="{00000000-0005-0000-0000-000095480000}"/>
    <cellStyle name="Normal 13 2 3 2 2" xfId="17892" xr:uid="{00000000-0005-0000-0000-000096480000}"/>
    <cellStyle name="Normal 13 2 3 2 2 2" xfId="17893" xr:uid="{00000000-0005-0000-0000-000097480000}"/>
    <cellStyle name="Normal 13 2 3 2 3" xfId="17894" xr:uid="{00000000-0005-0000-0000-000098480000}"/>
    <cellStyle name="Normal 13 2 3 3" xfId="17895" xr:uid="{00000000-0005-0000-0000-000099480000}"/>
    <cellStyle name="Normal 13 2 3 3 2" xfId="17896" xr:uid="{00000000-0005-0000-0000-00009A480000}"/>
    <cellStyle name="Normal 13 2 3 4" xfId="17897" xr:uid="{00000000-0005-0000-0000-00009B480000}"/>
    <cellStyle name="Normal 13 2 4" xfId="17898" xr:uid="{00000000-0005-0000-0000-00009C480000}"/>
    <cellStyle name="Normal 13 2 4 10" xfId="17899" xr:uid="{00000000-0005-0000-0000-00009D480000}"/>
    <cellStyle name="Normal 13 2 4 10 2" xfId="17900" xr:uid="{00000000-0005-0000-0000-00009E480000}"/>
    <cellStyle name="Normal 13 2 4 10 3" xfId="17901" xr:uid="{00000000-0005-0000-0000-00009F480000}"/>
    <cellStyle name="Normal 13 2 4 10 4" xfId="17902" xr:uid="{00000000-0005-0000-0000-0000A0480000}"/>
    <cellStyle name="Normal 13 2 4 10 5" xfId="17903" xr:uid="{00000000-0005-0000-0000-0000A1480000}"/>
    <cellStyle name="Normal 13 2 4 11" xfId="17904" xr:uid="{00000000-0005-0000-0000-0000A2480000}"/>
    <cellStyle name="Normal 13 2 4 11 2" xfId="17905" xr:uid="{00000000-0005-0000-0000-0000A3480000}"/>
    <cellStyle name="Normal 13 2 4 11 3" xfId="17906" xr:uid="{00000000-0005-0000-0000-0000A4480000}"/>
    <cellStyle name="Normal 13 2 4 11 4" xfId="17907" xr:uid="{00000000-0005-0000-0000-0000A5480000}"/>
    <cellStyle name="Normal 13 2 4 11 5" xfId="17908" xr:uid="{00000000-0005-0000-0000-0000A6480000}"/>
    <cellStyle name="Normal 13 2 4 12" xfId="17909" xr:uid="{00000000-0005-0000-0000-0000A7480000}"/>
    <cellStyle name="Normal 13 2 4 13" xfId="17910" xr:uid="{00000000-0005-0000-0000-0000A8480000}"/>
    <cellStyle name="Normal 13 2 4 14" xfId="17911" xr:uid="{00000000-0005-0000-0000-0000A9480000}"/>
    <cellStyle name="Normal 13 2 4 15" xfId="17912" xr:uid="{00000000-0005-0000-0000-0000AA480000}"/>
    <cellStyle name="Normal 13 2 4 2" xfId="17913" xr:uid="{00000000-0005-0000-0000-0000AB480000}"/>
    <cellStyle name="Normal 13 2 4 2 10" xfId="17914" xr:uid="{00000000-0005-0000-0000-0000AC480000}"/>
    <cellStyle name="Normal 13 2 4 2 10 2" xfId="17915" xr:uid="{00000000-0005-0000-0000-0000AD480000}"/>
    <cellStyle name="Normal 13 2 4 2 10 3" xfId="17916" xr:uid="{00000000-0005-0000-0000-0000AE480000}"/>
    <cellStyle name="Normal 13 2 4 2 10 4" xfId="17917" xr:uid="{00000000-0005-0000-0000-0000AF480000}"/>
    <cellStyle name="Normal 13 2 4 2 10 5" xfId="17918" xr:uid="{00000000-0005-0000-0000-0000B0480000}"/>
    <cellStyle name="Normal 13 2 4 2 11" xfId="17919" xr:uid="{00000000-0005-0000-0000-0000B1480000}"/>
    <cellStyle name="Normal 13 2 4 2 12" xfId="17920" xr:uid="{00000000-0005-0000-0000-0000B2480000}"/>
    <cellStyle name="Normal 13 2 4 2 13" xfId="17921" xr:uid="{00000000-0005-0000-0000-0000B3480000}"/>
    <cellStyle name="Normal 13 2 4 2 14" xfId="17922" xr:uid="{00000000-0005-0000-0000-0000B4480000}"/>
    <cellStyle name="Normal 13 2 4 2 2" xfId="17923" xr:uid="{00000000-0005-0000-0000-0000B5480000}"/>
    <cellStyle name="Normal 13 2 4 2 2 2" xfId="17924" xr:uid="{00000000-0005-0000-0000-0000B6480000}"/>
    <cellStyle name="Normal 13 2 4 2 2 3" xfId="17925" xr:uid="{00000000-0005-0000-0000-0000B7480000}"/>
    <cellStyle name="Normal 13 2 4 2 2 4" xfId="17926" xr:uid="{00000000-0005-0000-0000-0000B8480000}"/>
    <cellStyle name="Normal 13 2 4 2 2 5" xfId="17927" xr:uid="{00000000-0005-0000-0000-0000B9480000}"/>
    <cellStyle name="Normal 13 2 4 2 3" xfId="17928" xr:uid="{00000000-0005-0000-0000-0000BA480000}"/>
    <cellStyle name="Normal 13 2 4 2 3 2" xfId="17929" xr:uid="{00000000-0005-0000-0000-0000BB480000}"/>
    <cellStyle name="Normal 13 2 4 2 3 3" xfId="17930" xr:uid="{00000000-0005-0000-0000-0000BC480000}"/>
    <cellStyle name="Normal 13 2 4 2 3 4" xfId="17931" xr:uid="{00000000-0005-0000-0000-0000BD480000}"/>
    <cellStyle name="Normal 13 2 4 2 3 5" xfId="17932" xr:uid="{00000000-0005-0000-0000-0000BE480000}"/>
    <cellStyle name="Normal 13 2 4 2 4" xfId="17933" xr:uid="{00000000-0005-0000-0000-0000BF480000}"/>
    <cellStyle name="Normal 13 2 4 2 4 2" xfId="17934" xr:uid="{00000000-0005-0000-0000-0000C0480000}"/>
    <cellStyle name="Normal 13 2 4 2 4 3" xfId="17935" xr:uid="{00000000-0005-0000-0000-0000C1480000}"/>
    <cellStyle name="Normal 13 2 4 2 4 4" xfId="17936" xr:uid="{00000000-0005-0000-0000-0000C2480000}"/>
    <cellStyle name="Normal 13 2 4 2 4 5" xfId="17937" xr:uid="{00000000-0005-0000-0000-0000C3480000}"/>
    <cellStyle name="Normal 13 2 4 2 5" xfId="17938" xr:uid="{00000000-0005-0000-0000-0000C4480000}"/>
    <cellStyle name="Normal 13 2 4 2 5 2" xfId="17939" xr:uid="{00000000-0005-0000-0000-0000C5480000}"/>
    <cellStyle name="Normal 13 2 4 2 5 3" xfId="17940" xr:uid="{00000000-0005-0000-0000-0000C6480000}"/>
    <cellStyle name="Normal 13 2 4 2 5 4" xfId="17941" xr:uid="{00000000-0005-0000-0000-0000C7480000}"/>
    <cellStyle name="Normal 13 2 4 2 5 5" xfId="17942" xr:uid="{00000000-0005-0000-0000-0000C8480000}"/>
    <cellStyle name="Normal 13 2 4 2 6" xfId="17943" xr:uid="{00000000-0005-0000-0000-0000C9480000}"/>
    <cellStyle name="Normal 13 2 4 2 6 2" xfId="17944" xr:uid="{00000000-0005-0000-0000-0000CA480000}"/>
    <cellStyle name="Normal 13 2 4 2 6 3" xfId="17945" xr:uid="{00000000-0005-0000-0000-0000CB480000}"/>
    <cellStyle name="Normal 13 2 4 2 6 4" xfId="17946" xr:uid="{00000000-0005-0000-0000-0000CC480000}"/>
    <cellStyle name="Normal 13 2 4 2 6 5" xfId="17947" xr:uid="{00000000-0005-0000-0000-0000CD480000}"/>
    <cellStyle name="Normal 13 2 4 2 7" xfId="17948" xr:uid="{00000000-0005-0000-0000-0000CE480000}"/>
    <cellStyle name="Normal 13 2 4 2 7 2" xfId="17949" xr:uid="{00000000-0005-0000-0000-0000CF480000}"/>
    <cellStyle name="Normal 13 2 4 2 7 3" xfId="17950" xr:uid="{00000000-0005-0000-0000-0000D0480000}"/>
    <cellStyle name="Normal 13 2 4 2 7 4" xfId="17951" xr:uid="{00000000-0005-0000-0000-0000D1480000}"/>
    <cellStyle name="Normal 13 2 4 2 7 5" xfId="17952" xr:uid="{00000000-0005-0000-0000-0000D2480000}"/>
    <cellStyle name="Normal 13 2 4 2 8" xfId="17953" xr:uid="{00000000-0005-0000-0000-0000D3480000}"/>
    <cellStyle name="Normal 13 2 4 2 8 2" xfId="17954" xr:uid="{00000000-0005-0000-0000-0000D4480000}"/>
    <cellStyle name="Normal 13 2 4 2 8 3" xfId="17955" xr:uid="{00000000-0005-0000-0000-0000D5480000}"/>
    <cellStyle name="Normal 13 2 4 2 8 4" xfId="17956" xr:uid="{00000000-0005-0000-0000-0000D6480000}"/>
    <cellStyle name="Normal 13 2 4 2 8 5" xfId="17957" xr:uid="{00000000-0005-0000-0000-0000D7480000}"/>
    <cellStyle name="Normal 13 2 4 2 9" xfId="17958" xr:uid="{00000000-0005-0000-0000-0000D8480000}"/>
    <cellStyle name="Normal 13 2 4 2 9 2" xfId="17959" xr:uid="{00000000-0005-0000-0000-0000D9480000}"/>
    <cellStyle name="Normal 13 2 4 2 9 3" xfId="17960" xr:uid="{00000000-0005-0000-0000-0000DA480000}"/>
    <cellStyle name="Normal 13 2 4 2 9 4" xfId="17961" xr:uid="{00000000-0005-0000-0000-0000DB480000}"/>
    <cellStyle name="Normal 13 2 4 2 9 5" xfId="17962" xr:uid="{00000000-0005-0000-0000-0000DC480000}"/>
    <cellStyle name="Normal 13 2 4 2_5.Weekly" xfId="17963" xr:uid="{00000000-0005-0000-0000-0000DD480000}"/>
    <cellStyle name="Normal 13 2 4 3" xfId="17964" xr:uid="{00000000-0005-0000-0000-0000DE480000}"/>
    <cellStyle name="Normal 13 2 4 3 2" xfId="17965" xr:uid="{00000000-0005-0000-0000-0000DF480000}"/>
    <cellStyle name="Normal 13 2 4 3 3" xfId="17966" xr:uid="{00000000-0005-0000-0000-0000E0480000}"/>
    <cellStyle name="Normal 13 2 4 3 4" xfId="17967" xr:uid="{00000000-0005-0000-0000-0000E1480000}"/>
    <cellStyle name="Normal 13 2 4 3 5" xfId="17968" xr:uid="{00000000-0005-0000-0000-0000E2480000}"/>
    <cellStyle name="Normal 13 2 4 4" xfId="17969" xr:uid="{00000000-0005-0000-0000-0000E3480000}"/>
    <cellStyle name="Normal 13 2 4 4 2" xfId="17970" xr:uid="{00000000-0005-0000-0000-0000E4480000}"/>
    <cellStyle name="Normal 13 2 4 4 3" xfId="17971" xr:uid="{00000000-0005-0000-0000-0000E5480000}"/>
    <cellStyle name="Normal 13 2 4 4 4" xfId="17972" xr:uid="{00000000-0005-0000-0000-0000E6480000}"/>
    <cellStyle name="Normal 13 2 4 4 5" xfId="17973" xr:uid="{00000000-0005-0000-0000-0000E7480000}"/>
    <cellStyle name="Normal 13 2 4 5" xfId="17974" xr:uid="{00000000-0005-0000-0000-0000E8480000}"/>
    <cellStyle name="Normal 13 2 4 5 2" xfId="17975" xr:uid="{00000000-0005-0000-0000-0000E9480000}"/>
    <cellStyle name="Normal 13 2 4 5 3" xfId="17976" xr:uid="{00000000-0005-0000-0000-0000EA480000}"/>
    <cellStyle name="Normal 13 2 4 5 4" xfId="17977" xr:uid="{00000000-0005-0000-0000-0000EB480000}"/>
    <cellStyle name="Normal 13 2 4 5 5" xfId="17978" xr:uid="{00000000-0005-0000-0000-0000EC480000}"/>
    <cellStyle name="Normal 13 2 4 6" xfId="17979" xr:uid="{00000000-0005-0000-0000-0000ED480000}"/>
    <cellStyle name="Normal 13 2 4 6 2" xfId="17980" xr:uid="{00000000-0005-0000-0000-0000EE480000}"/>
    <cellStyle name="Normal 13 2 4 6 3" xfId="17981" xr:uid="{00000000-0005-0000-0000-0000EF480000}"/>
    <cellStyle name="Normal 13 2 4 6 4" xfId="17982" xr:uid="{00000000-0005-0000-0000-0000F0480000}"/>
    <cellStyle name="Normal 13 2 4 6 5" xfId="17983" xr:uid="{00000000-0005-0000-0000-0000F1480000}"/>
    <cellStyle name="Normal 13 2 4 7" xfId="17984" xr:uid="{00000000-0005-0000-0000-0000F2480000}"/>
    <cellStyle name="Normal 13 2 4 7 2" xfId="17985" xr:uid="{00000000-0005-0000-0000-0000F3480000}"/>
    <cellStyle name="Normal 13 2 4 7 3" xfId="17986" xr:uid="{00000000-0005-0000-0000-0000F4480000}"/>
    <cellStyle name="Normal 13 2 4 7 4" xfId="17987" xr:uid="{00000000-0005-0000-0000-0000F5480000}"/>
    <cellStyle name="Normal 13 2 4 7 5" xfId="17988" xr:uid="{00000000-0005-0000-0000-0000F6480000}"/>
    <cellStyle name="Normal 13 2 4 8" xfId="17989" xr:uid="{00000000-0005-0000-0000-0000F7480000}"/>
    <cellStyle name="Normal 13 2 4 8 2" xfId="17990" xr:uid="{00000000-0005-0000-0000-0000F8480000}"/>
    <cellStyle name="Normal 13 2 4 8 3" xfId="17991" xr:uid="{00000000-0005-0000-0000-0000F9480000}"/>
    <cellStyle name="Normal 13 2 4 8 4" xfId="17992" xr:uid="{00000000-0005-0000-0000-0000FA480000}"/>
    <cellStyle name="Normal 13 2 4 8 5" xfId="17993" xr:uid="{00000000-0005-0000-0000-0000FB480000}"/>
    <cellStyle name="Normal 13 2 4 9" xfId="17994" xr:uid="{00000000-0005-0000-0000-0000FC480000}"/>
    <cellStyle name="Normal 13 2 4 9 2" xfId="17995" xr:uid="{00000000-0005-0000-0000-0000FD480000}"/>
    <cellStyle name="Normal 13 2 4 9 3" xfId="17996" xr:uid="{00000000-0005-0000-0000-0000FE480000}"/>
    <cellStyle name="Normal 13 2 4 9 4" xfId="17997" xr:uid="{00000000-0005-0000-0000-0000FF480000}"/>
    <cellStyle name="Normal 13 2 4 9 5" xfId="17998" xr:uid="{00000000-0005-0000-0000-000000490000}"/>
    <cellStyle name="Normal 13 2 4_5.Weekly" xfId="17999" xr:uid="{00000000-0005-0000-0000-000001490000}"/>
    <cellStyle name="Normal 13 2 5" xfId="18000" xr:uid="{00000000-0005-0000-0000-000002490000}"/>
    <cellStyle name="Normal 13 2 5 10" xfId="18001" xr:uid="{00000000-0005-0000-0000-000003490000}"/>
    <cellStyle name="Normal 13 2 5 10 2" xfId="18002" xr:uid="{00000000-0005-0000-0000-000004490000}"/>
    <cellStyle name="Normal 13 2 5 10 3" xfId="18003" xr:uid="{00000000-0005-0000-0000-000005490000}"/>
    <cellStyle name="Normal 13 2 5 10 4" xfId="18004" xr:uid="{00000000-0005-0000-0000-000006490000}"/>
    <cellStyle name="Normal 13 2 5 10 5" xfId="18005" xr:uid="{00000000-0005-0000-0000-000007490000}"/>
    <cellStyle name="Normal 13 2 5 11" xfId="18006" xr:uid="{00000000-0005-0000-0000-000008490000}"/>
    <cellStyle name="Normal 13 2 5 12" xfId="18007" xr:uid="{00000000-0005-0000-0000-000009490000}"/>
    <cellStyle name="Normal 13 2 5 13" xfId="18008" xr:uid="{00000000-0005-0000-0000-00000A490000}"/>
    <cellStyle name="Normal 13 2 5 14" xfId="18009" xr:uid="{00000000-0005-0000-0000-00000B490000}"/>
    <cellStyle name="Normal 13 2 5 2" xfId="18010" xr:uid="{00000000-0005-0000-0000-00000C490000}"/>
    <cellStyle name="Normal 13 2 5 2 2" xfId="18011" xr:uid="{00000000-0005-0000-0000-00000D490000}"/>
    <cellStyle name="Normal 13 2 5 2 3" xfId="18012" xr:uid="{00000000-0005-0000-0000-00000E490000}"/>
    <cellStyle name="Normal 13 2 5 2 4" xfId="18013" xr:uid="{00000000-0005-0000-0000-00000F490000}"/>
    <cellStyle name="Normal 13 2 5 2 5" xfId="18014" xr:uid="{00000000-0005-0000-0000-000010490000}"/>
    <cellStyle name="Normal 13 2 5 3" xfId="18015" xr:uid="{00000000-0005-0000-0000-000011490000}"/>
    <cellStyle name="Normal 13 2 5 3 2" xfId="18016" xr:uid="{00000000-0005-0000-0000-000012490000}"/>
    <cellStyle name="Normal 13 2 5 3 3" xfId="18017" xr:uid="{00000000-0005-0000-0000-000013490000}"/>
    <cellStyle name="Normal 13 2 5 3 4" xfId="18018" xr:uid="{00000000-0005-0000-0000-000014490000}"/>
    <cellStyle name="Normal 13 2 5 3 5" xfId="18019" xr:uid="{00000000-0005-0000-0000-000015490000}"/>
    <cellStyle name="Normal 13 2 5 4" xfId="18020" xr:uid="{00000000-0005-0000-0000-000016490000}"/>
    <cellStyle name="Normal 13 2 5 4 2" xfId="18021" xr:uid="{00000000-0005-0000-0000-000017490000}"/>
    <cellStyle name="Normal 13 2 5 4 3" xfId="18022" xr:uid="{00000000-0005-0000-0000-000018490000}"/>
    <cellStyle name="Normal 13 2 5 4 4" xfId="18023" xr:uid="{00000000-0005-0000-0000-000019490000}"/>
    <cellStyle name="Normal 13 2 5 4 5" xfId="18024" xr:uid="{00000000-0005-0000-0000-00001A490000}"/>
    <cellStyle name="Normal 13 2 5 5" xfId="18025" xr:uid="{00000000-0005-0000-0000-00001B490000}"/>
    <cellStyle name="Normal 13 2 5 5 2" xfId="18026" xr:uid="{00000000-0005-0000-0000-00001C490000}"/>
    <cellStyle name="Normal 13 2 5 5 3" xfId="18027" xr:uid="{00000000-0005-0000-0000-00001D490000}"/>
    <cellStyle name="Normal 13 2 5 5 4" xfId="18028" xr:uid="{00000000-0005-0000-0000-00001E490000}"/>
    <cellStyle name="Normal 13 2 5 5 5" xfId="18029" xr:uid="{00000000-0005-0000-0000-00001F490000}"/>
    <cellStyle name="Normal 13 2 5 6" xfId="18030" xr:uid="{00000000-0005-0000-0000-000020490000}"/>
    <cellStyle name="Normal 13 2 5 6 2" xfId="18031" xr:uid="{00000000-0005-0000-0000-000021490000}"/>
    <cellStyle name="Normal 13 2 5 6 3" xfId="18032" xr:uid="{00000000-0005-0000-0000-000022490000}"/>
    <cellStyle name="Normal 13 2 5 6 4" xfId="18033" xr:uid="{00000000-0005-0000-0000-000023490000}"/>
    <cellStyle name="Normal 13 2 5 6 5" xfId="18034" xr:uid="{00000000-0005-0000-0000-000024490000}"/>
    <cellStyle name="Normal 13 2 5 7" xfId="18035" xr:uid="{00000000-0005-0000-0000-000025490000}"/>
    <cellStyle name="Normal 13 2 5 7 2" xfId="18036" xr:uid="{00000000-0005-0000-0000-000026490000}"/>
    <cellStyle name="Normal 13 2 5 7 3" xfId="18037" xr:uid="{00000000-0005-0000-0000-000027490000}"/>
    <cellStyle name="Normal 13 2 5 7 4" xfId="18038" xr:uid="{00000000-0005-0000-0000-000028490000}"/>
    <cellStyle name="Normal 13 2 5 7 5" xfId="18039" xr:uid="{00000000-0005-0000-0000-000029490000}"/>
    <cellStyle name="Normal 13 2 5 8" xfId="18040" xr:uid="{00000000-0005-0000-0000-00002A490000}"/>
    <cellStyle name="Normal 13 2 5 8 2" xfId="18041" xr:uid="{00000000-0005-0000-0000-00002B490000}"/>
    <cellStyle name="Normal 13 2 5 8 3" xfId="18042" xr:uid="{00000000-0005-0000-0000-00002C490000}"/>
    <cellStyle name="Normal 13 2 5 8 4" xfId="18043" xr:uid="{00000000-0005-0000-0000-00002D490000}"/>
    <cellStyle name="Normal 13 2 5 8 5" xfId="18044" xr:uid="{00000000-0005-0000-0000-00002E490000}"/>
    <cellStyle name="Normal 13 2 5 9" xfId="18045" xr:uid="{00000000-0005-0000-0000-00002F490000}"/>
    <cellStyle name="Normal 13 2 5 9 2" xfId="18046" xr:uid="{00000000-0005-0000-0000-000030490000}"/>
    <cellStyle name="Normal 13 2 5 9 3" xfId="18047" xr:uid="{00000000-0005-0000-0000-000031490000}"/>
    <cellStyle name="Normal 13 2 5 9 4" xfId="18048" xr:uid="{00000000-0005-0000-0000-000032490000}"/>
    <cellStyle name="Normal 13 2 5 9 5" xfId="18049" xr:uid="{00000000-0005-0000-0000-000033490000}"/>
    <cellStyle name="Normal 13 2 5_5.Weekly" xfId="18050" xr:uid="{00000000-0005-0000-0000-000034490000}"/>
    <cellStyle name="Normal 13 2 6" xfId="18051" xr:uid="{00000000-0005-0000-0000-000035490000}"/>
    <cellStyle name="Normal 13 2 6 10" xfId="18052" xr:uid="{00000000-0005-0000-0000-000036490000}"/>
    <cellStyle name="Normal 13 2 6 10 2" xfId="18053" xr:uid="{00000000-0005-0000-0000-000037490000}"/>
    <cellStyle name="Normal 13 2 6 10 3" xfId="18054" xr:uid="{00000000-0005-0000-0000-000038490000}"/>
    <cellStyle name="Normal 13 2 6 10 4" xfId="18055" xr:uid="{00000000-0005-0000-0000-000039490000}"/>
    <cellStyle name="Normal 13 2 6 10 5" xfId="18056" xr:uid="{00000000-0005-0000-0000-00003A490000}"/>
    <cellStyle name="Normal 13 2 6 11" xfId="18057" xr:uid="{00000000-0005-0000-0000-00003B490000}"/>
    <cellStyle name="Normal 13 2 6 12" xfId="18058" xr:uid="{00000000-0005-0000-0000-00003C490000}"/>
    <cellStyle name="Normal 13 2 6 13" xfId="18059" xr:uid="{00000000-0005-0000-0000-00003D490000}"/>
    <cellStyle name="Normal 13 2 6 14" xfId="18060" xr:uid="{00000000-0005-0000-0000-00003E490000}"/>
    <cellStyle name="Normal 13 2 6 2" xfId="18061" xr:uid="{00000000-0005-0000-0000-00003F490000}"/>
    <cellStyle name="Normal 13 2 6 2 2" xfId="18062" xr:uid="{00000000-0005-0000-0000-000040490000}"/>
    <cellStyle name="Normal 13 2 6 2 3" xfId="18063" xr:uid="{00000000-0005-0000-0000-000041490000}"/>
    <cellStyle name="Normal 13 2 6 2 4" xfId="18064" xr:uid="{00000000-0005-0000-0000-000042490000}"/>
    <cellStyle name="Normal 13 2 6 2 5" xfId="18065" xr:uid="{00000000-0005-0000-0000-000043490000}"/>
    <cellStyle name="Normal 13 2 6 3" xfId="18066" xr:uid="{00000000-0005-0000-0000-000044490000}"/>
    <cellStyle name="Normal 13 2 6 3 2" xfId="18067" xr:uid="{00000000-0005-0000-0000-000045490000}"/>
    <cellStyle name="Normal 13 2 6 3 3" xfId="18068" xr:uid="{00000000-0005-0000-0000-000046490000}"/>
    <cellStyle name="Normal 13 2 6 3 4" xfId="18069" xr:uid="{00000000-0005-0000-0000-000047490000}"/>
    <cellStyle name="Normal 13 2 6 3 5" xfId="18070" xr:uid="{00000000-0005-0000-0000-000048490000}"/>
    <cellStyle name="Normal 13 2 6 4" xfId="18071" xr:uid="{00000000-0005-0000-0000-000049490000}"/>
    <cellStyle name="Normal 13 2 6 4 2" xfId="18072" xr:uid="{00000000-0005-0000-0000-00004A490000}"/>
    <cellStyle name="Normal 13 2 6 4 3" xfId="18073" xr:uid="{00000000-0005-0000-0000-00004B490000}"/>
    <cellStyle name="Normal 13 2 6 4 4" xfId="18074" xr:uid="{00000000-0005-0000-0000-00004C490000}"/>
    <cellStyle name="Normal 13 2 6 4 5" xfId="18075" xr:uid="{00000000-0005-0000-0000-00004D490000}"/>
    <cellStyle name="Normal 13 2 6 5" xfId="18076" xr:uid="{00000000-0005-0000-0000-00004E490000}"/>
    <cellStyle name="Normal 13 2 6 5 2" xfId="18077" xr:uid="{00000000-0005-0000-0000-00004F490000}"/>
    <cellStyle name="Normal 13 2 6 5 3" xfId="18078" xr:uid="{00000000-0005-0000-0000-000050490000}"/>
    <cellStyle name="Normal 13 2 6 5 4" xfId="18079" xr:uid="{00000000-0005-0000-0000-000051490000}"/>
    <cellStyle name="Normal 13 2 6 5 5" xfId="18080" xr:uid="{00000000-0005-0000-0000-000052490000}"/>
    <cellStyle name="Normal 13 2 6 6" xfId="18081" xr:uid="{00000000-0005-0000-0000-000053490000}"/>
    <cellStyle name="Normal 13 2 6 6 2" xfId="18082" xr:uid="{00000000-0005-0000-0000-000054490000}"/>
    <cellStyle name="Normal 13 2 6 6 3" xfId="18083" xr:uid="{00000000-0005-0000-0000-000055490000}"/>
    <cellStyle name="Normal 13 2 6 6 4" xfId="18084" xr:uid="{00000000-0005-0000-0000-000056490000}"/>
    <cellStyle name="Normal 13 2 6 6 5" xfId="18085" xr:uid="{00000000-0005-0000-0000-000057490000}"/>
    <cellStyle name="Normal 13 2 6 7" xfId="18086" xr:uid="{00000000-0005-0000-0000-000058490000}"/>
    <cellStyle name="Normal 13 2 6 7 2" xfId="18087" xr:uid="{00000000-0005-0000-0000-000059490000}"/>
    <cellStyle name="Normal 13 2 6 7 3" xfId="18088" xr:uid="{00000000-0005-0000-0000-00005A490000}"/>
    <cellStyle name="Normal 13 2 6 7 4" xfId="18089" xr:uid="{00000000-0005-0000-0000-00005B490000}"/>
    <cellStyle name="Normal 13 2 6 7 5" xfId="18090" xr:uid="{00000000-0005-0000-0000-00005C490000}"/>
    <cellStyle name="Normal 13 2 6 8" xfId="18091" xr:uid="{00000000-0005-0000-0000-00005D490000}"/>
    <cellStyle name="Normal 13 2 6 8 2" xfId="18092" xr:uid="{00000000-0005-0000-0000-00005E490000}"/>
    <cellStyle name="Normal 13 2 6 8 3" xfId="18093" xr:uid="{00000000-0005-0000-0000-00005F490000}"/>
    <cellStyle name="Normal 13 2 6 8 4" xfId="18094" xr:uid="{00000000-0005-0000-0000-000060490000}"/>
    <cellStyle name="Normal 13 2 6 8 5" xfId="18095" xr:uid="{00000000-0005-0000-0000-000061490000}"/>
    <cellStyle name="Normal 13 2 6 9" xfId="18096" xr:uid="{00000000-0005-0000-0000-000062490000}"/>
    <cellStyle name="Normal 13 2 6 9 2" xfId="18097" xr:uid="{00000000-0005-0000-0000-000063490000}"/>
    <cellStyle name="Normal 13 2 6 9 3" xfId="18098" xr:uid="{00000000-0005-0000-0000-000064490000}"/>
    <cellStyle name="Normal 13 2 6 9 4" xfId="18099" xr:uid="{00000000-0005-0000-0000-000065490000}"/>
    <cellStyle name="Normal 13 2 6 9 5" xfId="18100" xr:uid="{00000000-0005-0000-0000-000066490000}"/>
    <cellStyle name="Normal 13 2 6_5.Weekly" xfId="18101" xr:uid="{00000000-0005-0000-0000-000067490000}"/>
    <cellStyle name="Normal 13 3" xfId="18102" xr:uid="{00000000-0005-0000-0000-000068490000}"/>
    <cellStyle name="Normal 13 3 2" xfId="18103" xr:uid="{00000000-0005-0000-0000-000069490000}"/>
    <cellStyle name="Normal 13 3 2 2" xfId="18104" xr:uid="{00000000-0005-0000-0000-00006A490000}"/>
    <cellStyle name="Normal 13 3 2 2 2" xfId="18105" xr:uid="{00000000-0005-0000-0000-00006B490000}"/>
    <cellStyle name="Normal 13 3 2 2 2 2" xfId="18106" xr:uid="{00000000-0005-0000-0000-00006C490000}"/>
    <cellStyle name="Normal 13 3 2 2 3" xfId="18107" xr:uid="{00000000-0005-0000-0000-00006D490000}"/>
    <cellStyle name="Normal 13 3 2 3" xfId="18108" xr:uid="{00000000-0005-0000-0000-00006E490000}"/>
    <cellStyle name="Normal 13 3 2 3 2" xfId="18109" xr:uid="{00000000-0005-0000-0000-00006F490000}"/>
    <cellStyle name="Normal 13 3 2 4" xfId="18110" xr:uid="{00000000-0005-0000-0000-000070490000}"/>
    <cellStyle name="Normal 13 3 3" xfId="18111" xr:uid="{00000000-0005-0000-0000-000071490000}"/>
    <cellStyle name="Normal 13 3 3 2" xfId="18112" xr:uid="{00000000-0005-0000-0000-000072490000}"/>
    <cellStyle name="Normal 13 3 3 2 2" xfId="18113" xr:uid="{00000000-0005-0000-0000-000073490000}"/>
    <cellStyle name="Normal 13 3 3 3" xfId="18114" xr:uid="{00000000-0005-0000-0000-000074490000}"/>
    <cellStyle name="Normal 13 3 4" xfId="18115" xr:uid="{00000000-0005-0000-0000-000075490000}"/>
    <cellStyle name="Normal 13 3 4 2" xfId="18116" xr:uid="{00000000-0005-0000-0000-000076490000}"/>
    <cellStyle name="Normal 13 3 5" xfId="18117" xr:uid="{00000000-0005-0000-0000-000077490000}"/>
    <cellStyle name="Normal 13 4" xfId="18118" xr:uid="{00000000-0005-0000-0000-000078490000}"/>
    <cellStyle name="Normal 13 4 2" xfId="18119" xr:uid="{00000000-0005-0000-0000-000079490000}"/>
    <cellStyle name="Normal 13 4 2 2" xfId="18120" xr:uid="{00000000-0005-0000-0000-00007A490000}"/>
    <cellStyle name="Normal 13 4 2 2 2" xfId="18121" xr:uid="{00000000-0005-0000-0000-00007B490000}"/>
    <cellStyle name="Normal 13 4 2 3" xfId="18122" xr:uid="{00000000-0005-0000-0000-00007C490000}"/>
    <cellStyle name="Normal 13 4 3" xfId="18123" xr:uid="{00000000-0005-0000-0000-00007D490000}"/>
    <cellStyle name="Normal 13 4 3 2" xfId="18124" xr:uid="{00000000-0005-0000-0000-00007E490000}"/>
    <cellStyle name="Normal 13 4 4" xfId="18125" xr:uid="{00000000-0005-0000-0000-00007F490000}"/>
    <cellStyle name="Normal 13 4 5" xfId="18126" xr:uid="{00000000-0005-0000-0000-000080490000}"/>
    <cellStyle name="Normal 13 5" xfId="18127" xr:uid="{00000000-0005-0000-0000-000081490000}"/>
    <cellStyle name="Normal 13 5 2" xfId="18128" xr:uid="{00000000-0005-0000-0000-000082490000}"/>
    <cellStyle name="Normal 13 5 2 2" xfId="18129" xr:uid="{00000000-0005-0000-0000-000083490000}"/>
    <cellStyle name="Normal 13 5 3" xfId="18130" xr:uid="{00000000-0005-0000-0000-000084490000}"/>
    <cellStyle name="Normal 13 5 4" xfId="18131" xr:uid="{00000000-0005-0000-0000-000085490000}"/>
    <cellStyle name="Normal 13 5 5" xfId="18132" xr:uid="{00000000-0005-0000-0000-000086490000}"/>
    <cellStyle name="Normal 13 6" xfId="18133" xr:uid="{00000000-0005-0000-0000-000087490000}"/>
    <cellStyle name="Normal 13 6 2" xfId="18134" xr:uid="{00000000-0005-0000-0000-000088490000}"/>
    <cellStyle name="Normal 13 6 3" xfId="18135" xr:uid="{00000000-0005-0000-0000-000089490000}"/>
    <cellStyle name="Normal 13 6 4" xfId="18136" xr:uid="{00000000-0005-0000-0000-00008A490000}"/>
    <cellStyle name="Normal 13 6 5" xfId="18137" xr:uid="{00000000-0005-0000-0000-00008B490000}"/>
    <cellStyle name="Normal 13 7" xfId="18138" xr:uid="{00000000-0005-0000-0000-00008C490000}"/>
    <cellStyle name="Normal 13 7 2" xfId="18139" xr:uid="{00000000-0005-0000-0000-00008D490000}"/>
    <cellStyle name="Normal 13 7 3" xfId="18140" xr:uid="{00000000-0005-0000-0000-00008E490000}"/>
    <cellStyle name="Normal 13 7 4" xfId="18141" xr:uid="{00000000-0005-0000-0000-00008F490000}"/>
    <cellStyle name="Normal 13 7 5" xfId="18142" xr:uid="{00000000-0005-0000-0000-000090490000}"/>
    <cellStyle name="Normal 13 8" xfId="18143" xr:uid="{00000000-0005-0000-0000-000091490000}"/>
    <cellStyle name="Normal 13 8 2" xfId="18144" xr:uid="{00000000-0005-0000-0000-000092490000}"/>
    <cellStyle name="Normal 13 8 3" xfId="18145" xr:uid="{00000000-0005-0000-0000-000093490000}"/>
    <cellStyle name="Normal 13 8 4" xfId="18146" xr:uid="{00000000-0005-0000-0000-000094490000}"/>
    <cellStyle name="Normal 13 8 5" xfId="18147" xr:uid="{00000000-0005-0000-0000-000095490000}"/>
    <cellStyle name="Normal 13 9" xfId="18148" xr:uid="{00000000-0005-0000-0000-000096490000}"/>
    <cellStyle name="Normal 13 9 2" xfId="18149" xr:uid="{00000000-0005-0000-0000-000097490000}"/>
    <cellStyle name="Normal 13 9 3" xfId="18150" xr:uid="{00000000-0005-0000-0000-000098490000}"/>
    <cellStyle name="Normal 13 9 4" xfId="18151" xr:uid="{00000000-0005-0000-0000-000099490000}"/>
    <cellStyle name="Normal 13 9 5" xfId="18152" xr:uid="{00000000-0005-0000-0000-00009A490000}"/>
    <cellStyle name="Normal 13_5.Weekly" xfId="18153" xr:uid="{00000000-0005-0000-0000-00009B490000}"/>
    <cellStyle name="Normal 130" xfId="47290" xr:uid="{00000000-0005-0000-0000-00009C490000}"/>
    <cellStyle name="Normal 131" xfId="47291" xr:uid="{00000000-0005-0000-0000-00009D490000}"/>
    <cellStyle name="Normal 132" xfId="47292" xr:uid="{00000000-0005-0000-0000-00009E490000}"/>
    <cellStyle name="Normal 133" xfId="47293" xr:uid="{00000000-0005-0000-0000-00009F490000}"/>
    <cellStyle name="Normal 134" xfId="47294" xr:uid="{00000000-0005-0000-0000-0000A0490000}"/>
    <cellStyle name="Normal 135" xfId="47295" xr:uid="{00000000-0005-0000-0000-0000A1490000}"/>
    <cellStyle name="Normal 136" xfId="47296" xr:uid="{00000000-0005-0000-0000-0000A2490000}"/>
    <cellStyle name="Normal 137" xfId="47297" xr:uid="{00000000-0005-0000-0000-0000A3490000}"/>
    <cellStyle name="Normal 138" xfId="47298" xr:uid="{00000000-0005-0000-0000-0000A4490000}"/>
    <cellStyle name="Normal 139" xfId="47299" xr:uid="{00000000-0005-0000-0000-0000A5490000}"/>
    <cellStyle name="Normal 14" xfId="18154" xr:uid="{00000000-0005-0000-0000-0000A6490000}"/>
    <cellStyle name="Normal 14 2" xfId="18155" xr:uid="{00000000-0005-0000-0000-0000A7490000}"/>
    <cellStyle name="Normal 14 2 2" xfId="18156" xr:uid="{00000000-0005-0000-0000-0000A8490000}"/>
    <cellStyle name="Normal 14 2 2 2" xfId="18157" xr:uid="{00000000-0005-0000-0000-0000A9490000}"/>
    <cellStyle name="Normal 14 2 2 2 2" xfId="18158" xr:uid="{00000000-0005-0000-0000-0000AA490000}"/>
    <cellStyle name="Normal 14 2 2 2 2 2" xfId="18159" xr:uid="{00000000-0005-0000-0000-0000AB490000}"/>
    <cellStyle name="Normal 14 2 2 2 2 2 2" xfId="18160" xr:uid="{00000000-0005-0000-0000-0000AC490000}"/>
    <cellStyle name="Normal 14 2 2 2 2 3" xfId="18161" xr:uid="{00000000-0005-0000-0000-0000AD490000}"/>
    <cellStyle name="Normal 14 2 2 2 3" xfId="18162" xr:uid="{00000000-0005-0000-0000-0000AE490000}"/>
    <cellStyle name="Normal 14 2 2 2 3 2" xfId="18163" xr:uid="{00000000-0005-0000-0000-0000AF490000}"/>
    <cellStyle name="Normal 14 2 2 2 4" xfId="18164" xr:uid="{00000000-0005-0000-0000-0000B0490000}"/>
    <cellStyle name="Normal 14 2 2 3" xfId="18165" xr:uid="{00000000-0005-0000-0000-0000B1490000}"/>
    <cellStyle name="Normal 14 2 2 3 2" xfId="18166" xr:uid="{00000000-0005-0000-0000-0000B2490000}"/>
    <cellStyle name="Normal 14 2 2 3 2 2" xfId="18167" xr:uid="{00000000-0005-0000-0000-0000B3490000}"/>
    <cellStyle name="Normal 14 2 2 3 3" xfId="18168" xr:uid="{00000000-0005-0000-0000-0000B4490000}"/>
    <cellStyle name="Normal 14 2 2 4" xfId="18169" xr:uid="{00000000-0005-0000-0000-0000B5490000}"/>
    <cellStyle name="Normal 14 2 2 4 2" xfId="18170" xr:uid="{00000000-0005-0000-0000-0000B6490000}"/>
    <cellStyle name="Normal 14 2 2 5" xfId="18171" xr:uid="{00000000-0005-0000-0000-0000B7490000}"/>
    <cellStyle name="Normal 14 2 3" xfId="18172" xr:uid="{00000000-0005-0000-0000-0000B8490000}"/>
    <cellStyle name="Normal 14 2 3 2" xfId="18173" xr:uid="{00000000-0005-0000-0000-0000B9490000}"/>
    <cellStyle name="Normal 14 2 3 2 2" xfId="18174" xr:uid="{00000000-0005-0000-0000-0000BA490000}"/>
    <cellStyle name="Normal 14 2 3 2 2 2" xfId="18175" xr:uid="{00000000-0005-0000-0000-0000BB490000}"/>
    <cellStyle name="Normal 14 2 3 2 3" xfId="18176" xr:uid="{00000000-0005-0000-0000-0000BC490000}"/>
    <cellStyle name="Normal 14 2 3 3" xfId="18177" xr:uid="{00000000-0005-0000-0000-0000BD490000}"/>
    <cellStyle name="Normal 14 2 3 3 2" xfId="18178" xr:uid="{00000000-0005-0000-0000-0000BE490000}"/>
    <cellStyle name="Normal 14 2 3 4" xfId="18179" xr:uid="{00000000-0005-0000-0000-0000BF490000}"/>
    <cellStyle name="Normal 14 2 4" xfId="18180" xr:uid="{00000000-0005-0000-0000-0000C0490000}"/>
    <cellStyle name="Normal 14 2 4 2" xfId="18181" xr:uid="{00000000-0005-0000-0000-0000C1490000}"/>
    <cellStyle name="Normal 14 2 4 2 2" xfId="18182" xr:uid="{00000000-0005-0000-0000-0000C2490000}"/>
    <cellStyle name="Normal 14 2 4 3" xfId="18183" xr:uid="{00000000-0005-0000-0000-0000C3490000}"/>
    <cellStyle name="Normal 14 2 5" xfId="18184" xr:uid="{00000000-0005-0000-0000-0000C4490000}"/>
    <cellStyle name="Normal 14 2 5 2" xfId="18185" xr:uid="{00000000-0005-0000-0000-0000C5490000}"/>
    <cellStyle name="Normal 14 2 6" xfId="18186" xr:uid="{00000000-0005-0000-0000-0000C6490000}"/>
    <cellStyle name="Normal 14 3" xfId="18187" xr:uid="{00000000-0005-0000-0000-0000C7490000}"/>
    <cellStyle name="Normal 14 3 2" xfId="18188" xr:uid="{00000000-0005-0000-0000-0000C8490000}"/>
    <cellStyle name="Normal 14 3 2 2" xfId="18189" xr:uid="{00000000-0005-0000-0000-0000C9490000}"/>
    <cellStyle name="Normal 14 3 2 2 2" xfId="18190" xr:uid="{00000000-0005-0000-0000-0000CA490000}"/>
    <cellStyle name="Normal 14 3 2 2 2 2" xfId="18191" xr:uid="{00000000-0005-0000-0000-0000CB490000}"/>
    <cellStyle name="Normal 14 3 2 2 3" xfId="18192" xr:uid="{00000000-0005-0000-0000-0000CC490000}"/>
    <cellStyle name="Normal 14 3 2 3" xfId="18193" xr:uid="{00000000-0005-0000-0000-0000CD490000}"/>
    <cellStyle name="Normal 14 3 2 3 2" xfId="18194" xr:uid="{00000000-0005-0000-0000-0000CE490000}"/>
    <cellStyle name="Normal 14 3 2 4" xfId="18195" xr:uid="{00000000-0005-0000-0000-0000CF490000}"/>
    <cellStyle name="Normal 14 3 3" xfId="18196" xr:uid="{00000000-0005-0000-0000-0000D0490000}"/>
    <cellStyle name="Normal 14 3 3 2" xfId="18197" xr:uid="{00000000-0005-0000-0000-0000D1490000}"/>
    <cellStyle name="Normal 14 3 3 2 2" xfId="18198" xr:uid="{00000000-0005-0000-0000-0000D2490000}"/>
    <cellStyle name="Normal 14 3 3 3" xfId="18199" xr:uid="{00000000-0005-0000-0000-0000D3490000}"/>
    <cellStyle name="Normal 14 3 4" xfId="18200" xr:uid="{00000000-0005-0000-0000-0000D4490000}"/>
    <cellStyle name="Normal 14 3 4 2" xfId="18201" xr:uid="{00000000-0005-0000-0000-0000D5490000}"/>
    <cellStyle name="Normal 14 3 5" xfId="18202" xr:uid="{00000000-0005-0000-0000-0000D6490000}"/>
    <cellStyle name="Normal 14 4" xfId="18203" xr:uid="{00000000-0005-0000-0000-0000D7490000}"/>
    <cellStyle name="Normal 14 4 2" xfId="18204" xr:uid="{00000000-0005-0000-0000-0000D8490000}"/>
    <cellStyle name="Normal 14 4 2 2" xfId="18205" xr:uid="{00000000-0005-0000-0000-0000D9490000}"/>
    <cellStyle name="Normal 14 4 2 2 2" xfId="18206" xr:uid="{00000000-0005-0000-0000-0000DA490000}"/>
    <cellStyle name="Normal 14 4 2 3" xfId="18207" xr:uid="{00000000-0005-0000-0000-0000DB490000}"/>
    <cellStyle name="Normal 14 4 3" xfId="18208" xr:uid="{00000000-0005-0000-0000-0000DC490000}"/>
    <cellStyle name="Normal 14 4 3 2" xfId="18209" xr:uid="{00000000-0005-0000-0000-0000DD490000}"/>
    <cellStyle name="Normal 14 4 4" xfId="18210" xr:uid="{00000000-0005-0000-0000-0000DE490000}"/>
    <cellStyle name="Normal 14 5" xfId="18211" xr:uid="{00000000-0005-0000-0000-0000DF490000}"/>
    <cellStyle name="Normal 14 5 2" xfId="18212" xr:uid="{00000000-0005-0000-0000-0000E0490000}"/>
    <cellStyle name="Normal 14 5 2 2" xfId="18213" xr:uid="{00000000-0005-0000-0000-0000E1490000}"/>
    <cellStyle name="Normal 14 5 3" xfId="18214" xr:uid="{00000000-0005-0000-0000-0000E2490000}"/>
    <cellStyle name="Normal 14 6" xfId="18215" xr:uid="{00000000-0005-0000-0000-0000E3490000}"/>
    <cellStyle name="Normal 14 6 2" xfId="18216" xr:uid="{00000000-0005-0000-0000-0000E4490000}"/>
    <cellStyle name="Normal 14 7" xfId="18217" xr:uid="{00000000-0005-0000-0000-0000E5490000}"/>
    <cellStyle name="Normal 15" xfId="18218" xr:uid="{00000000-0005-0000-0000-0000E6490000}"/>
    <cellStyle name="Normal 15 2" xfId="18219" xr:uid="{00000000-0005-0000-0000-0000E7490000}"/>
    <cellStyle name="Normal 15 2 10" xfId="18220" xr:uid="{00000000-0005-0000-0000-0000E8490000}"/>
    <cellStyle name="Normal 15 2 10 2" xfId="18221" xr:uid="{00000000-0005-0000-0000-0000E9490000}"/>
    <cellStyle name="Normal 15 2 10 3" xfId="18222" xr:uid="{00000000-0005-0000-0000-0000EA490000}"/>
    <cellStyle name="Normal 15 2 10 4" xfId="18223" xr:uid="{00000000-0005-0000-0000-0000EB490000}"/>
    <cellStyle name="Normal 15 2 10 5" xfId="18224" xr:uid="{00000000-0005-0000-0000-0000EC490000}"/>
    <cellStyle name="Normal 15 2 11" xfId="18225" xr:uid="{00000000-0005-0000-0000-0000ED490000}"/>
    <cellStyle name="Normal 15 2 11 2" xfId="18226" xr:uid="{00000000-0005-0000-0000-0000EE490000}"/>
    <cellStyle name="Normal 15 2 11 3" xfId="18227" xr:uid="{00000000-0005-0000-0000-0000EF490000}"/>
    <cellStyle name="Normal 15 2 11 4" xfId="18228" xr:uid="{00000000-0005-0000-0000-0000F0490000}"/>
    <cellStyle name="Normal 15 2 11 5" xfId="18229" xr:uid="{00000000-0005-0000-0000-0000F1490000}"/>
    <cellStyle name="Normal 15 2 12" xfId="18230" xr:uid="{00000000-0005-0000-0000-0000F2490000}"/>
    <cellStyle name="Normal 15 2 12 2" xfId="18231" xr:uid="{00000000-0005-0000-0000-0000F3490000}"/>
    <cellStyle name="Normal 15 2 12 3" xfId="18232" xr:uid="{00000000-0005-0000-0000-0000F4490000}"/>
    <cellStyle name="Normal 15 2 12 4" xfId="18233" xr:uid="{00000000-0005-0000-0000-0000F5490000}"/>
    <cellStyle name="Normal 15 2 12 5" xfId="18234" xr:uid="{00000000-0005-0000-0000-0000F6490000}"/>
    <cellStyle name="Normal 15 2 13" xfId="18235" xr:uid="{00000000-0005-0000-0000-0000F7490000}"/>
    <cellStyle name="Normal 15 2 14" xfId="18236" xr:uid="{00000000-0005-0000-0000-0000F8490000}"/>
    <cellStyle name="Normal 15 2 15" xfId="18237" xr:uid="{00000000-0005-0000-0000-0000F9490000}"/>
    <cellStyle name="Normal 15 2 16" xfId="18238" xr:uid="{00000000-0005-0000-0000-0000FA490000}"/>
    <cellStyle name="Normal 15 2 2" xfId="18239" xr:uid="{00000000-0005-0000-0000-0000FB490000}"/>
    <cellStyle name="Normal 15 2 2 2" xfId="18240" xr:uid="{00000000-0005-0000-0000-0000FC490000}"/>
    <cellStyle name="Normal 15 2 2 2 2" xfId="18241" xr:uid="{00000000-0005-0000-0000-0000FD490000}"/>
    <cellStyle name="Normal 15 2 2 2 2 2" xfId="18242" xr:uid="{00000000-0005-0000-0000-0000FE490000}"/>
    <cellStyle name="Normal 15 2 2 2 2 2 2" xfId="18243" xr:uid="{00000000-0005-0000-0000-0000FF490000}"/>
    <cellStyle name="Normal 15 2 2 2 2 3" xfId="18244" xr:uid="{00000000-0005-0000-0000-0000004A0000}"/>
    <cellStyle name="Normal 15 2 2 2 3" xfId="18245" xr:uid="{00000000-0005-0000-0000-0000014A0000}"/>
    <cellStyle name="Normal 15 2 2 2 3 2" xfId="18246" xr:uid="{00000000-0005-0000-0000-0000024A0000}"/>
    <cellStyle name="Normal 15 2 2 2 4" xfId="18247" xr:uid="{00000000-0005-0000-0000-0000034A0000}"/>
    <cellStyle name="Normal 15 2 2 3" xfId="18248" xr:uid="{00000000-0005-0000-0000-0000044A0000}"/>
    <cellStyle name="Normal 15 2 2 3 2" xfId="18249" xr:uid="{00000000-0005-0000-0000-0000054A0000}"/>
    <cellStyle name="Normal 15 2 2 3 2 2" xfId="18250" xr:uid="{00000000-0005-0000-0000-0000064A0000}"/>
    <cellStyle name="Normal 15 2 2 3 3" xfId="18251" xr:uid="{00000000-0005-0000-0000-0000074A0000}"/>
    <cellStyle name="Normal 15 2 2 4" xfId="18252" xr:uid="{00000000-0005-0000-0000-0000084A0000}"/>
    <cellStyle name="Normal 15 2 2 4 2" xfId="18253" xr:uid="{00000000-0005-0000-0000-0000094A0000}"/>
    <cellStyle name="Normal 15 2 2 5" xfId="18254" xr:uid="{00000000-0005-0000-0000-00000A4A0000}"/>
    <cellStyle name="Normal 15 2 3" xfId="18255" xr:uid="{00000000-0005-0000-0000-00000B4A0000}"/>
    <cellStyle name="Normal 15 2 3 10" xfId="18256" xr:uid="{00000000-0005-0000-0000-00000C4A0000}"/>
    <cellStyle name="Normal 15 2 3 10 2" xfId="18257" xr:uid="{00000000-0005-0000-0000-00000D4A0000}"/>
    <cellStyle name="Normal 15 2 3 10 3" xfId="18258" xr:uid="{00000000-0005-0000-0000-00000E4A0000}"/>
    <cellStyle name="Normal 15 2 3 10 4" xfId="18259" xr:uid="{00000000-0005-0000-0000-00000F4A0000}"/>
    <cellStyle name="Normal 15 2 3 10 5" xfId="18260" xr:uid="{00000000-0005-0000-0000-0000104A0000}"/>
    <cellStyle name="Normal 15 2 3 11" xfId="18261" xr:uid="{00000000-0005-0000-0000-0000114A0000}"/>
    <cellStyle name="Normal 15 2 3 11 2" xfId="18262" xr:uid="{00000000-0005-0000-0000-0000124A0000}"/>
    <cellStyle name="Normal 15 2 3 11 3" xfId="18263" xr:uid="{00000000-0005-0000-0000-0000134A0000}"/>
    <cellStyle name="Normal 15 2 3 11 4" xfId="18264" xr:uid="{00000000-0005-0000-0000-0000144A0000}"/>
    <cellStyle name="Normal 15 2 3 11 5" xfId="18265" xr:uid="{00000000-0005-0000-0000-0000154A0000}"/>
    <cellStyle name="Normal 15 2 3 12" xfId="18266" xr:uid="{00000000-0005-0000-0000-0000164A0000}"/>
    <cellStyle name="Normal 15 2 3 12 2" xfId="18267" xr:uid="{00000000-0005-0000-0000-0000174A0000}"/>
    <cellStyle name="Normal 15 2 3 12 3" xfId="18268" xr:uid="{00000000-0005-0000-0000-0000184A0000}"/>
    <cellStyle name="Normal 15 2 3 12 4" xfId="18269" xr:uid="{00000000-0005-0000-0000-0000194A0000}"/>
    <cellStyle name="Normal 15 2 3 12 5" xfId="18270" xr:uid="{00000000-0005-0000-0000-00001A4A0000}"/>
    <cellStyle name="Normal 15 2 3 13" xfId="18271" xr:uid="{00000000-0005-0000-0000-00001B4A0000}"/>
    <cellStyle name="Normal 15 2 3 13 2" xfId="18272" xr:uid="{00000000-0005-0000-0000-00001C4A0000}"/>
    <cellStyle name="Normal 15 2 3 13 3" xfId="18273" xr:uid="{00000000-0005-0000-0000-00001D4A0000}"/>
    <cellStyle name="Normal 15 2 3 13 4" xfId="18274" xr:uid="{00000000-0005-0000-0000-00001E4A0000}"/>
    <cellStyle name="Normal 15 2 3 13 5" xfId="18275" xr:uid="{00000000-0005-0000-0000-00001F4A0000}"/>
    <cellStyle name="Normal 15 2 3 14" xfId="18276" xr:uid="{00000000-0005-0000-0000-0000204A0000}"/>
    <cellStyle name="Normal 15 2 3 15" xfId="18277" xr:uid="{00000000-0005-0000-0000-0000214A0000}"/>
    <cellStyle name="Normal 15 2 3 16" xfId="18278" xr:uid="{00000000-0005-0000-0000-0000224A0000}"/>
    <cellStyle name="Normal 15 2 3 17" xfId="18279" xr:uid="{00000000-0005-0000-0000-0000234A0000}"/>
    <cellStyle name="Normal 15 2 3 2" xfId="18280" xr:uid="{00000000-0005-0000-0000-0000244A0000}"/>
    <cellStyle name="Normal 15 2 3 2 10" xfId="18281" xr:uid="{00000000-0005-0000-0000-0000254A0000}"/>
    <cellStyle name="Normal 15 2 3 2 10 2" xfId="18282" xr:uid="{00000000-0005-0000-0000-0000264A0000}"/>
    <cellStyle name="Normal 15 2 3 2 10 3" xfId="18283" xr:uid="{00000000-0005-0000-0000-0000274A0000}"/>
    <cellStyle name="Normal 15 2 3 2 10 4" xfId="18284" xr:uid="{00000000-0005-0000-0000-0000284A0000}"/>
    <cellStyle name="Normal 15 2 3 2 10 5" xfId="18285" xr:uid="{00000000-0005-0000-0000-0000294A0000}"/>
    <cellStyle name="Normal 15 2 3 2 11" xfId="18286" xr:uid="{00000000-0005-0000-0000-00002A4A0000}"/>
    <cellStyle name="Normal 15 2 3 2 11 2" xfId="18287" xr:uid="{00000000-0005-0000-0000-00002B4A0000}"/>
    <cellStyle name="Normal 15 2 3 2 11 3" xfId="18288" xr:uid="{00000000-0005-0000-0000-00002C4A0000}"/>
    <cellStyle name="Normal 15 2 3 2 11 4" xfId="18289" xr:uid="{00000000-0005-0000-0000-00002D4A0000}"/>
    <cellStyle name="Normal 15 2 3 2 11 5" xfId="18290" xr:uid="{00000000-0005-0000-0000-00002E4A0000}"/>
    <cellStyle name="Normal 15 2 3 2 12" xfId="18291" xr:uid="{00000000-0005-0000-0000-00002F4A0000}"/>
    <cellStyle name="Normal 15 2 3 2 13" xfId="18292" xr:uid="{00000000-0005-0000-0000-0000304A0000}"/>
    <cellStyle name="Normal 15 2 3 2 14" xfId="18293" xr:uid="{00000000-0005-0000-0000-0000314A0000}"/>
    <cellStyle name="Normal 15 2 3 2 15" xfId="18294" xr:uid="{00000000-0005-0000-0000-0000324A0000}"/>
    <cellStyle name="Normal 15 2 3 2 2" xfId="18295" xr:uid="{00000000-0005-0000-0000-0000334A0000}"/>
    <cellStyle name="Normal 15 2 3 2 2 10" xfId="18296" xr:uid="{00000000-0005-0000-0000-0000344A0000}"/>
    <cellStyle name="Normal 15 2 3 2 2 10 2" xfId="18297" xr:uid="{00000000-0005-0000-0000-0000354A0000}"/>
    <cellStyle name="Normal 15 2 3 2 2 10 3" xfId="18298" xr:uid="{00000000-0005-0000-0000-0000364A0000}"/>
    <cellStyle name="Normal 15 2 3 2 2 10 4" xfId="18299" xr:uid="{00000000-0005-0000-0000-0000374A0000}"/>
    <cellStyle name="Normal 15 2 3 2 2 10 5" xfId="18300" xr:uid="{00000000-0005-0000-0000-0000384A0000}"/>
    <cellStyle name="Normal 15 2 3 2 2 11" xfId="18301" xr:uid="{00000000-0005-0000-0000-0000394A0000}"/>
    <cellStyle name="Normal 15 2 3 2 2 12" xfId="18302" xr:uid="{00000000-0005-0000-0000-00003A4A0000}"/>
    <cellStyle name="Normal 15 2 3 2 2 13" xfId="18303" xr:uid="{00000000-0005-0000-0000-00003B4A0000}"/>
    <cellStyle name="Normal 15 2 3 2 2 14" xfId="18304" xr:uid="{00000000-0005-0000-0000-00003C4A0000}"/>
    <cellStyle name="Normal 15 2 3 2 2 2" xfId="18305" xr:uid="{00000000-0005-0000-0000-00003D4A0000}"/>
    <cellStyle name="Normal 15 2 3 2 2 2 2" xfId="18306" xr:uid="{00000000-0005-0000-0000-00003E4A0000}"/>
    <cellStyle name="Normal 15 2 3 2 2 2 3" xfId="18307" xr:uid="{00000000-0005-0000-0000-00003F4A0000}"/>
    <cellStyle name="Normal 15 2 3 2 2 2 4" xfId="18308" xr:uid="{00000000-0005-0000-0000-0000404A0000}"/>
    <cellStyle name="Normal 15 2 3 2 2 2 5" xfId="18309" xr:uid="{00000000-0005-0000-0000-0000414A0000}"/>
    <cellStyle name="Normal 15 2 3 2 2 3" xfId="18310" xr:uid="{00000000-0005-0000-0000-0000424A0000}"/>
    <cellStyle name="Normal 15 2 3 2 2 3 2" xfId="18311" xr:uid="{00000000-0005-0000-0000-0000434A0000}"/>
    <cellStyle name="Normal 15 2 3 2 2 3 3" xfId="18312" xr:uid="{00000000-0005-0000-0000-0000444A0000}"/>
    <cellStyle name="Normal 15 2 3 2 2 3 4" xfId="18313" xr:uid="{00000000-0005-0000-0000-0000454A0000}"/>
    <cellStyle name="Normal 15 2 3 2 2 3 5" xfId="18314" xr:uid="{00000000-0005-0000-0000-0000464A0000}"/>
    <cellStyle name="Normal 15 2 3 2 2 4" xfId="18315" xr:uid="{00000000-0005-0000-0000-0000474A0000}"/>
    <cellStyle name="Normal 15 2 3 2 2 4 2" xfId="18316" xr:uid="{00000000-0005-0000-0000-0000484A0000}"/>
    <cellStyle name="Normal 15 2 3 2 2 4 3" xfId="18317" xr:uid="{00000000-0005-0000-0000-0000494A0000}"/>
    <cellStyle name="Normal 15 2 3 2 2 4 4" xfId="18318" xr:uid="{00000000-0005-0000-0000-00004A4A0000}"/>
    <cellStyle name="Normal 15 2 3 2 2 4 5" xfId="18319" xr:uid="{00000000-0005-0000-0000-00004B4A0000}"/>
    <cellStyle name="Normal 15 2 3 2 2 5" xfId="18320" xr:uid="{00000000-0005-0000-0000-00004C4A0000}"/>
    <cellStyle name="Normal 15 2 3 2 2 5 2" xfId="18321" xr:uid="{00000000-0005-0000-0000-00004D4A0000}"/>
    <cellStyle name="Normal 15 2 3 2 2 5 3" xfId="18322" xr:uid="{00000000-0005-0000-0000-00004E4A0000}"/>
    <cellStyle name="Normal 15 2 3 2 2 5 4" xfId="18323" xr:uid="{00000000-0005-0000-0000-00004F4A0000}"/>
    <cellStyle name="Normal 15 2 3 2 2 5 5" xfId="18324" xr:uid="{00000000-0005-0000-0000-0000504A0000}"/>
    <cellStyle name="Normal 15 2 3 2 2 6" xfId="18325" xr:uid="{00000000-0005-0000-0000-0000514A0000}"/>
    <cellStyle name="Normal 15 2 3 2 2 6 2" xfId="18326" xr:uid="{00000000-0005-0000-0000-0000524A0000}"/>
    <cellStyle name="Normal 15 2 3 2 2 6 3" xfId="18327" xr:uid="{00000000-0005-0000-0000-0000534A0000}"/>
    <cellStyle name="Normal 15 2 3 2 2 6 4" xfId="18328" xr:uid="{00000000-0005-0000-0000-0000544A0000}"/>
    <cellStyle name="Normal 15 2 3 2 2 6 5" xfId="18329" xr:uid="{00000000-0005-0000-0000-0000554A0000}"/>
    <cellStyle name="Normal 15 2 3 2 2 7" xfId="18330" xr:uid="{00000000-0005-0000-0000-0000564A0000}"/>
    <cellStyle name="Normal 15 2 3 2 2 7 2" xfId="18331" xr:uid="{00000000-0005-0000-0000-0000574A0000}"/>
    <cellStyle name="Normal 15 2 3 2 2 7 3" xfId="18332" xr:uid="{00000000-0005-0000-0000-0000584A0000}"/>
    <cellStyle name="Normal 15 2 3 2 2 7 4" xfId="18333" xr:uid="{00000000-0005-0000-0000-0000594A0000}"/>
    <cellStyle name="Normal 15 2 3 2 2 7 5" xfId="18334" xr:uid="{00000000-0005-0000-0000-00005A4A0000}"/>
    <cellStyle name="Normal 15 2 3 2 2 8" xfId="18335" xr:uid="{00000000-0005-0000-0000-00005B4A0000}"/>
    <cellStyle name="Normal 15 2 3 2 2 8 2" xfId="18336" xr:uid="{00000000-0005-0000-0000-00005C4A0000}"/>
    <cellStyle name="Normal 15 2 3 2 2 8 3" xfId="18337" xr:uid="{00000000-0005-0000-0000-00005D4A0000}"/>
    <cellStyle name="Normal 15 2 3 2 2 8 4" xfId="18338" xr:uid="{00000000-0005-0000-0000-00005E4A0000}"/>
    <cellStyle name="Normal 15 2 3 2 2 8 5" xfId="18339" xr:uid="{00000000-0005-0000-0000-00005F4A0000}"/>
    <cellStyle name="Normal 15 2 3 2 2 9" xfId="18340" xr:uid="{00000000-0005-0000-0000-0000604A0000}"/>
    <cellStyle name="Normal 15 2 3 2 2 9 2" xfId="18341" xr:uid="{00000000-0005-0000-0000-0000614A0000}"/>
    <cellStyle name="Normal 15 2 3 2 2 9 3" xfId="18342" xr:uid="{00000000-0005-0000-0000-0000624A0000}"/>
    <cellStyle name="Normal 15 2 3 2 2 9 4" xfId="18343" xr:uid="{00000000-0005-0000-0000-0000634A0000}"/>
    <cellStyle name="Normal 15 2 3 2 2 9 5" xfId="18344" xr:uid="{00000000-0005-0000-0000-0000644A0000}"/>
    <cellStyle name="Normal 15 2 3 2 2_5.Weekly" xfId="18345" xr:uid="{00000000-0005-0000-0000-0000654A0000}"/>
    <cellStyle name="Normal 15 2 3 2 3" xfId="18346" xr:uid="{00000000-0005-0000-0000-0000664A0000}"/>
    <cellStyle name="Normal 15 2 3 2 3 2" xfId="18347" xr:uid="{00000000-0005-0000-0000-0000674A0000}"/>
    <cellStyle name="Normal 15 2 3 2 3 3" xfId="18348" xr:uid="{00000000-0005-0000-0000-0000684A0000}"/>
    <cellStyle name="Normal 15 2 3 2 3 4" xfId="18349" xr:uid="{00000000-0005-0000-0000-0000694A0000}"/>
    <cellStyle name="Normal 15 2 3 2 3 5" xfId="18350" xr:uid="{00000000-0005-0000-0000-00006A4A0000}"/>
    <cellStyle name="Normal 15 2 3 2 4" xfId="18351" xr:uid="{00000000-0005-0000-0000-00006B4A0000}"/>
    <cellStyle name="Normal 15 2 3 2 4 2" xfId="18352" xr:uid="{00000000-0005-0000-0000-00006C4A0000}"/>
    <cellStyle name="Normal 15 2 3 2 4 3" xfId="18353" xr:uid="{00000000-0005-0000-0000-00006D4A0000}"/>
    <cellStyle name="Normal 15 2 3 2 4 4" xfId="18354" xr:uid="{00000000-0005-0000-0000-00006E4A0000}"/>
    <cellStyle name="Normal 15 2 3 2 4 5" xfId="18355" xr:uid="{00000000-0005-0000-0000-00006F4A0000}"/>
    <cellStyle name="Normal 15 2 3 2 5" xfId="18356" xr:uid="{00000000-0005-0000-0000-0000704A0000}"/>
    <cellStyle name="Normal 15 2 3 2 5 2" xfId="18357" xr:uid="{00000000-0005-0000-0000-0000714A0000}"/>
    <cellStyle name="Normal 15 2 3 2 5 3" xfId="18358" xr:uid="{00000000-0005-0000-0000-0000724A0000}"/>
    <cellStyle name="Normal 15 2 3 2 5 4" xfId="18359" xr:uid="{00000000-0005-0000-0000-0000734A0000}"/>
    <cellStyle name="Normal 15 2 3 2 5 5" xfId="18360" xr:uid="{00000000-0005-0000-0000-0000744A0000}"/>
    <cellStyle name="Normal 15 2 3 2 6" xfId="18361" xr:uid="{00000000-0005-0000-0000-0000754A0000}"/>
    <cellStyle name="Normal 15 2 3 2 6 2" xfId="18362" xr:uid="{00000000-0005-0000-0000-0000764A0000}"/>
    <cellStyle name="Normal 15 2 3 2 6 3" xfId="18363" xr:uid="{00000000-0005-0000-0000-0000774A0000}"/>
    <cellStyle name="Normal 15 2 3 2 6 4" xfId="18364" xr:uid="{00000000-0005-0000-0000-0000784A0000}"/>
    <cellStyle name="Normal 15 2 3 2 6 5" xfId="18365" xr:uid="{00000000-0005-0000-0000-0000794A0000}"/>
    <cellStyle name="Normal 15 2 3 2 7" xfId="18366" xr:uid="{00000000-0005-0000-0000-00007A4A0000}"/>
    <cellStyle name="Normal 15 2 3 2 7 2" xfId="18367" xr:uid="{00000000-0005-0000-0000-00007B4A0000}"/>
    <cellStyle name="Normal 15 2 3 2 7 3" xfId="18368" xr:uid="{00000000-0005-0000-0000-00007C4A0000}"/>
    <cellStyle name="Normal 15 2 3 2 7 4" xfId="18369" xr:uid="{00000000-0005-0000-0000-00007D4A0000}"/>
    <cellStyle name="Normal 15 2 3 2 7 5" xfId="18370" xr:uid="{00000000-0005-0000-0000-00007E4A0000}"/>
    <cellStyle name="Normal 15 2 3 2 8" xfId="18371" xr:uid="{00000000-0005-0000-0000-00007F4A0000}"/>
    <cellStyle name="Normal 15 2 3 2 8 2" xfId="18372" xr:uid="{00000000-0005-0000-0000-0000804A0000}"/>
    <cellStyle name="Normal 15 2 3 2 8 3" xfId="18373" xr:uid="{00000000-0005-0000-0000-0000814A0000}"/>
    <cellStyle name="Normal 15 2 3 2 8 4" xfId="18374" xr:uid="{00000000-0005-0000-0000-0000824A0000}"/>
    <cellStyle name="Normal 15 2 3 2 8 5" xfId="18375" xr:uid="{00000000-0005-0000-0000-0000834A0000}"/>
    <cellStyle name="Normal 15 2 3 2 9" xfId="18376" xr:uid="{00000000-0005-0000-0000-0000844A0000}"/>
    <cellStyle name="Normal 15 2 3 2 9 2" xfId="18377" xr:uid="{00000000-0005-0000-0000-0000854A0000}"/>
    <cellStyle name="Normal 15 2 3 2 9 3" xfId="18378" xr:uid="{00000000-0005-0000-0000-0000864A0000}"/>
    <cellStyle name="Normal 15 2 3 2 9 4" xfId="18379" xr:uid="{00000000-0005-0000-0000-0000874A0000}"/>
    <cellStyle name="Normal 15 2 3 2 9 5" xfId="18380" xr:uid="{00000000-0005-0000-0000-0000884A0000}"/>
    <cellStyle name="Normal 15 2 3 2_5.Weekly" xfId="18381" xr:uid="{00000000-0005-0000-0000-0000894A0000}"/>
    <cellStyle name="Normal 15 2 3 3" xfId="18382" xr:uid="{00000000-0005-0000-0000-00008A4A0000}"/>
    <cellStyle name="Normal 15 2 3 3 10" xfId="18383" xr:uid="{00000000-0005-0000-0000-00008B4A0000}"/>
    <cellStyle name="Normal 15 2 3 3 10 2" xfId="18384" xr:uid="{00000000-0005-0000-0000-00008C4A0000}"/>
    <cellStyle name="Normal 15 2 3 3 10 3" xfId="18385" xr:uid="{00000000-0005-0000-0000-00008D4A0000}"/>
    <cellStyle name="Normal 15 2 3 3 10 4" xfId="18386" xr:uid="{00000000-0005-0000-0000-00008E4A0000}"/>
    <cellStyle name="Normal 15 2 3 3 10 5" xfId="18387" xr:uid="{00000000-0005-0000-0000-00008F4A0000}"/>
    <cellStyle name="Normal 15 2 3 3 11" xfId="18388" xr:uid="{00000000-0005-0000-0000-0000904A0000}"/>
    <cellStyle name="Normal 15 2 3 3 12" xfId="18389" xr:uid="{00000000-0005-0000-0000-0000914A0000}"/>
    <cellStyle name="Normal 15 2 3 3 13" xfId="18390" xr:uid="{00000000-0005-0000-0000-0000924A0000}"/>
    <cellStyle name="Normal 15 2 3 3 14" xfId="18391" xr:uid="{00000000-0005-0000-0000-0000934A0000}"/>
    <cellStyle name="Normal 15 2 3 3 2" xfId="18392" xr:uid="{00000000-0005-0000-0000-0000944A0000}"/>
    <cellStyle name="Normal 15 2 3 3 2 2" xfId="18393" xr:uid="{00000000-0005-0000-0000-0000954A0000}"/>
    <cellStyle name="Normal 15 2 3 3 2 3" xfId="18394" xr:uid="{00000000-0005-0000-0000-0000964A0000}"/>
    <cellStyle name="Normal 15 2 3 3 2 4" xfId="18395" xr:uid="{00000000-0005-0000-0000-0000974A0000}"/>
    <cellStyle name="Normal 15 2 3 3 2 5" xfId="18396" xr:uid="{00000000-0005-0000-0000-0000984A0000}"/>
    <cellStyle name="Normal 15 2 3 3 3" xfId="18397" xr:uid="{00000000-0005-0000-0000-0000994A0000}"/>
    <cellStyle name="Normal 15 2 3 3 3 2" xfId="18398" xr:uid="{00000000-0005-0000-0000-00009A4A0000}"/>
    <cellStyle name="Normal 15 2 3 3 3 3" xfId="18399" xr:uid="{00000000-0005-0000-0000-00009B4A0000}"/>
    <cellStyle name="Normal 15 2 3 3 3 4" xfId="18400" xr:uid="{00000000-0005-0000-0000-00009C4A0000}"/>
    <cellStyle name="Normal 15 2 3 3 3 5" xfId="18401" xr:uid="{00000000-0005-0000-0000-00009D4A0000}"/>
    <cellStyle name="Normal 15 2 3 3 4" xfId="18402" xr:uid="{00000000-0005-0000-0000-00009E4A0000}"/>
    <cellStyle name="Normal 15 2 3 3 4 2" xfId="18403" xr:uid="{00000000-0005-0000-0000-00009F4A0000}"/>
    <cellStyle name="Normal 15 2 3 3 4 3" xfId="18404" xr:uid="{00000000-0005-0000-0000-0000A04A0000}"/>
    <cellStyle name="Normal 15 2 3 3 4 4" xfId="18405" xr:uid="{00000000-0005-0000-0000-0000A14A0000}"/>
    <cellStyle name="Normal 15 2 3 3 4 5" xfId="18406" xr:uid="{00000000-0005-0000-0000-0000A24A0000}"/>
    <cellStyle name="Normal 15 2 3 3 5" xfId="18407" xr:uid="{00000000-0005-0000-0000-0000A34A0000}"/>
    <cellStyle name="Normal 15 2 3 3 5 2" xfId="18408" xr:uid="{00000000-0005-0000-0000-0000A44A0000}"/>
    <cellStyle name="Normal 15 2 3 3 5 3" xfId="18409" xr:uid="{00000000-0005-0000-0000-0000A54A0000}"/>
    <cellStyle name="Normal 15 2 3 3 5 4" xfId="18410" xr:uid="{00000000-0005-0000-0000-0000A64A0000}"/>
    <cellStyle name="Normal 15 2 3 3 5 5" xfId="18411" xr:uid="{00000000-0005-0000-0000-0000A74A0000}"/>
    <cellStyle name="Normal 15 2 3 3 6" xfId="18412" xr:uid="{00000000-0005-0000-0000-0000A84A0000}"/>
    <cellStyle name="Normal 15 2 3 3 6 2" xfId="18413" xr:uid="{00000000-0005-0000-0000-0000A94A0000}"/>
    <cellStyle name="Normal 15 2 3 3 6 3" xfId="18414" xr:uid="{00000000-0005-0000-0000-0000AA4A0000}"/>
    <cellStyle name="Normal 15 2 3 3 6 4" xfId="18415" xr:uid="{00000000-0005-0000-0000-0000AB4A0000}"/>
    <cellStyle name="Normal 15 2 3 3 6 5" xfId="18416" xr:uid="{00000000-0005-0000-0000-0000AC4A0000}"/>
    <cellStyle name="Normal 15 2 3 3 7" xfId="18417" xr:uid="{00000000-0005-0000-0000-0000AD4A0000}"/>
    <cellStyle name="Normal 15 2 3 3 7 2" xfId="18418" xr:uid="{00000000-0005-0000-0000-0000AE4A0000}"/>
    <cellStyle name="Normal 15 2 3 3 7 3" xfId="18419" xr:uid="{00000000-0005-0000-0000-0000AF4A0000}"/>
    <cellStyle name="Normal 15 2 3 3 7 4" xfId="18420" xr:uid="{00000000-0005-0000-0000-0000B04A0000}"/>
    <cellStyle name="Normal 15 2 3 3 7 5" xfId="18421" xr:uid="{00000000-0005-0000-0000-0000B14A0000}"/>
    <cellStyle name="Normal 15 2 3 3 8" xfId="18422" xr:uid="{00000000-0005-0000-0000-0000B24A0000}"/>
    <cellStyle name="Normal 15 2 3 3 8 2" xfId="18423" xr:uid="{00000000-0005-0000-0000-0000B34A0000}"/>
    <cellStyle name="Normal 15 2 3 3 8 3" xfId="18424" xr:uid="{00000000-0005-0000-0000-0000B44A0000}"/>
    <cellStyle name="Normal 15 2 3 3 8 4" xfId="18425" xr:uid="{00000000-0005-0000-0000-0000B54A0000}"/>
    <cellStyle name="Normal 15 2 3 3 8 5" xfId="18426" xr:uid="{00000000-0005-0000-0000-0000B64A0000}"/>
    <cellStyle name="Normal 15 2 3 3 9" xfId="18427" xr:uid="{00000000-0005-0000-0000-0000B74A0000}"/>
    <cellStyle name="Normal 15 2 3 3 9 2" xfId="18428" xr:uid="{00000000-0005-0000-0000-0000B84A0000}"/>
    <cellStyle name="Normal 15 2 3 3 9 3" xfId="18429" xr:uid="{00000000-0005-0000-0000-0000B94A0000}"/>
    <cellStyle name="Normal 15 2 3 3 9 4" xfId="18430" xr:uid="{00000000-0005-0000-0000-0000BA4A0000}"/>
    <cellStyle name="Normal 15 2 3 3 9 5" xfId="18431" xr:uid="{00000000-0005-0000-0000-0000BB4A0000}"/>
    <cellStyle name="Normal 15 2 3 3_5.Weekly" xfId="18432" xr:uid="{00000000-0005-0000-0000-0000BC4A0000}"/>
    <cellStyle name="Normal 15 2 3 4" xfId="18433" xr:uid="{00000000-0005-0000-0000-0000BD4A0000}"/>
    <cellStyle name="Normal 15 2 3 4 10" xfId="18434" xr:uid="{00000000-0005-0000-0000-0000BE4A0000}"/>
    <cellStyle name="Normal 15 2 3 4 10 2" xfId="18435" xr:uid="{00000000-0005-0000-0000-0000BF4A0000}"/>
    <cellStyle name="Normal 15 2 3 4 10 3" xfId="18436" xr:uid="{00000000-0005-0000-0000-0000C04A0000}"/>
    <cellStyle name="Normal 15 2 3 4 10 4" xfId="18437" xr:uid="{00000000-0005-0000-0000-0000C14A0000}"/>
    <cellStyle name="Normal 15 2 3 4 10 5" xfId="18438" xr:uid="{00000000-0005-0000-0000-0000C24A0000}"/>
    <cellStyle name="Normal 15 2 3 4 11" xfId="18439" xr:uid="{00000000-0005-0000-0000-0000C34A0000}"/>
    <cellStyle name="Normal 15 2 3 4 12" xfId="18440" xr:uid="{00000000-0005-0000-0000-0000C44A0000}"/>
    <cellStyle name="Normal 15 2 3 4 13" xfId="18441" xr:uid="{00000000-0005-0000-0000-0000C54A0000}"/>
    <cellStyle name="Normal 15 2 3 4 14" xfId="18442" xr:uid="{00000000-0005-0000-0000-0000C64A0000}"/>
    <cellStyle name="Normal 15 2 3 4 2" xfId="18443" xr:uid="{00000000-0005-0000-0000-0000C74A0000}"/>
    <cellStyle name="Normal 15 2 3 4 2 2" xfId="18444" xr:uid="{00000000-0005-0000-0000-0000C84A0000}"/>
    <cellStyle name="Normal 15 2 3 4 2 3" xfId="18445" xr:uid="{00000000-0005-0000-0000-0000C94A0000}"/>
    <cellStyle name="Normal 15 2 3 4 2 4" xfId="18446" xr:uid="{00000000-0005-0000-0000-0000CA4A0000}"/>
    <cellStyle name="Normal 15 2 3 4 2 5" xfId="18447" xr:uid="{00000000-0005-0000-0000-0000CB4A0000}"/>
    <cellStyle name="Normal 15 2 3 4 3" xfId="18448" xr:uid="{00000000-0005-0000-0000-0000CC4A0000}"/>
    <cellStyle name="Normal 15 2 3 4 3 2" xfId="18449" xr:uid="{00000000-0005-0000-0000-0000CD4A0000}"/>
    <cellStyle name="Normal 15 2 3 4 3 3" xfId="18450" xr:uid="{00000000-0005-0000-0000-0000CE4A0000}"/>
    <cellStyle name="Normal 15 2 3 4 3 4" xfId="18451" xr:uid="{00000000-0005-0000-0000-0000CF4A0000}"/>
    <cellStyle name="Normal 15 2 3 4 3 5" xfId="18452" xr:uid="{00000000-0005-0000-0000-0000D04A0000}"/>
    <cellStyle name="Normal 15 2 3 4 4" xfId="18453" xr:uid="{00000000-0005-0000-0000-0000D14A0000}"/>
    <cellStyle name="Normal 15 2 3 4 4 2" xfId="18454" xr:uid="{00000000-0005-0000-0000-0000D24A0000}"/>
    <cellStyle name="Normal 15 2 3 4 4 3" xfId="18455" xr:uid="{00000000-0005-0000-0000-0000D34A0000}"/>
    <cellStyle name="Normal 15 2 3 4 4 4" xfId="18456" xr:uid="{00000000-0005-0000-0000-0000D44A0000}"/>
    <cellStyle name="Normal 15 2 3 4 4 5" xfId="18457" xr:uid="{00000000-0005-0000-0000-0000D54A0000}"/>
    <cellStyle name="Normal 15 2 3 4 5" xfId="18458" xr:uid="{00000000-0005-0000-0000-0000D64A0000}"/>
    <cellStyle name="Normal 15 2 3 4 5 2" xfId="18459" xr:uid="{00000000-0005-0000-0000-0000D74A0000}"/>
    <cellStyle name="Normal 15 2 3 4 5 3" xfId="18460" xr:uid="{00000000-0005-0000-0000-0000D84A0000}"/>
    <cellStyle name="Normal 15 2 3 4 5 4" xfId="18461" xr:uid="{00000000-0005-0000-0000-0000D94A0000}"/>
    <cellStyle name="Normal 15 2 3 4 5 5" xfId="18462" xr:uid="{00000000-0005-0000-0000-0000DA4A0000}"/>
    <cellStyle name="Normal 15 2 3 4 6" xfId="18463" xr:uid="{00000000-0005-0000-0000-0000DB4A0000}"/>
    <cellStyle name="Normal 15 2 3 4 6 2" xfId="18464" xr:uid="{00000000-0005-0000-0000-0000DC4A0000}"/>
    <cellStyle name="Normal 15 2 3 4 6 3" xfId="18465" xr:uid="{00000000-0005-0000-0000-0000DD4A0000}"/>
    <cellStyle name="Normal 15 2 3 4 6 4" xfId="18466" xr:uid="{00000000-0005-0000-0000-0000DE4A0000}"/>
    <cellStyle name="Normal 15 2 3 4 6 5" xfId="18467" xr:uid="{00000000-0005-0000-0000-0000DF4A0000}"/>
    <cellStyle name="Normal 15 2 3 4 7" xfId="18468" xr:uid="{00000000-0005-0000-0000-0000E04A0000}"/>
    <cellStyle name="Normal 15 2 3 4 7 2" xfId="18469" xr:uid="{00000000-0005-0000-0000-0000E14A0000}"/>
    <cellStyle name="Normal 15 2 3 4 7 3" xfId="18470" xr:uid="{00000000-0005-0000-0000-0000E24A0000}"/>
    <cellStyle name="Normal 15 2 3 4 7 4" xfId="18471" xr:uid="{00000000-0005-0000-0000-0000E34A0000}"/>
    <cellStyle name="Normal 15 2 3 4 7 5" xfId="18472" xr:uid="{00000000-0005-0000-0000-0000E44A0000}"/>
    <cellStyle name="Normal 15 2 3 4 8" xfId="18473" xr:uid="{00000000-0005-0000-0000-0000E54A0000}"/>
    <cellStyle name="Normal 15 2 3 4 8 2" xfId="18474" xr:uid="{00000000-0005-0000-0000-0000E64A0000}"/>
    <cellStyle name="Normal 15 2 3 4 8 3" xfId="18475" xr:uid="{00000000-0005-0000-0000-0000E74A0000}"/>
    <cellStyle name="Normal 15 2 3 4 8 4" xfId="18476" xr:uid="{00000000-0005-0000-0000-0000E84A0000}"/>
    <cellStyle name="Normal 15 2 3 4 8 5" xfId="18477" xr:uid="{00000000-0005-0000-0000-0000E94A0000}"/>
    <cellStyle name="Normal 15 2 3 4 9" xfId="18478" xr:uid="{00000000-0005-0000-0000-0000EA4A0000}"/>
    <cellStyle name="Normal 15 2 3 4 9 2" xfId="18479" xr:uid="{00000000-0005-0000-0000-0000EB4A0000}"/>
    <cellStyle name="Normal 15 2 3 4 9 3" xfId="18480" xr:uid="{00000000-0005-0000-0000-0000EC4A0000}"/>
    <cellStyle name="Normal 15 2 3 4 9 4" xfId="18481" xr:uid="{00000000-0005-0000-0000-0000ED4A0000}"/>
    <cellStyle name="Normal 15 2 3 4 9 5" xfId="18482" xr:uid="{00000000-0005-0000-0000-0000EE4A0000}"/>
    <cellStyle name="Normal 15 2 3 4_5.Weekly" xfId="18483" xr:uid="{00000000-0005-0000-0000-0000EF4A0000}"/>
    <cellStyle name="Normal 15 2 3 5" xfId="18484" xr:uid="{00000000-0005-0000-0000-0000F04A0000}"/>
    <cellStyle name="Normal 15 2 3 5 2" xfId="18485" xr:uid="{00000000-0005-0000-0000-0000F14A0000}"/>
    <cellStyle name="Normal 15 2 3 5 3" xfId="18486" xr:uid="{00000000-0005-0000-0000-0000F24A0000}"/>
    <cellStyle name="Normal 15 2 3 5 4" xfId="18487" xr:uid="{00000000-0005-0000-0000-0000F34A0000}"/>
    <cellStyle name="Normal 15 2 3 5 5" xfId="18488" xr:uid="{00000000-0005-0000-0000-0000F44A0000}"/>
    <cellStyle name="Normal 15 2 3 6" xfId="18489" xr:uid="{00000000-0005-0000-0000-0000F54A0000}"/>
    <cellStyle name="Normal 15 2 3 6 2" xfId="18490" xr:uid="{00000000-0005-0000-0000-0000F64A0000}"/>
    <cellStyle name="Normal 15 2 3 6 3" xfId="18491" xr:uid="{00000000-0005-0000-0000-0000F74A0000}"/>
    <cellStyle name="Normal 15 2 3 6 4" xfId="18492" xr:uid="{00000000-0005-0000-0000-0000F84A0000}"/>
    <cellStyle name="Normal 15 2 3 6 5" xfId="18493" xr:uid="{00000000-0005-0000-0000-0000F94A0000}"/>
    <cellStyle name="Normal 15 2 3 7" xfId="18494" xr:uid="{00000000-0005-0000-0000-0000FA4A0000}"/>
    <cellStyle name="Normal 15 2 3 7 2" xfId="18495" xr:uid="{00000000-0005-0000-0000-0000FB4A0000}"/>
    <cellStyle name="Normal 15 2 3 7 3" xfId="18496" xr:uid="{00000000-0005-0000-0000-0000FC4A0000}"/>
    <cellStyle name="Normal 15 2 3 7 4" xfId="18497" xr:uid="{00000000-0005-0000-0000-0000FD4A0000}"/>
    <cellStyle name="Normal 15 2 3 7 5" xfId="18498" xr:uid="{00000000-0005-0000-0000-0000FE4A0000}"/>
    <cellStyle name="Normal 15 2 3 8" xfId="18499" xr:uid="{00000000-0005-0000-0000-0000FF4A0000}"/>
    <cellStyle name="Normal 15 2 3 8 2" xfId="18500" xr:uid="{00000000-0005-0000-0000-0000004B0000}"/>
    <cellStyle name="Normal 15 2 3 8 3" xfId="18501" xr:uid="{00000000-0005-0000-0000-0000014B0000}"/>
    <cellStyle name="Normal 15 2 3 8 4" xfId="18502" xr:uid="{00000000-0005-0000-0000-0000024B0000}"/>
    <cellStyle name="Normal 15 2 3 8 5" xfId="18503" xr:uid="{00000000-0005-0000-0000-0000034B0000}"/>
    <cellStyle name="Normal 15 2 3 9" xfId="18504" xr:uid="{00000000-0005-0000-0000-0000044B0000}"/>
    <cellStyle name="Normal 15 2 3 9 2" xfId="18505" xr:uid="{00000000-0005-0000-0000-0000054B0000}"/>
    <cellStyle name="Normal 15 2 3 9 3" xfId="18506" xr:uid="{00000000-0005-0000-0000-0000064B0000}"/>
    <cellStyle name="Normal 15 2 3 9 4" xfId="18507" xr:uid="{00000000-0005-0000-0000-0000074B0000}"/>
    <cellStyle name="Normal 15 2 3 9 5" xfId="18508" xr:uid="{00000000-0005-0000-0000-0000084B0000}"/>
    <cellStyle name="Normal 15 2 3_5.Weekly" xfId="18509" xr:uid="{00000000-0005-0000-0000-0000094B0000}"/>
    <cellStyle name="Normal 15 2 4" xfId="18510" xr:uid="{00000000-0005-0000-0000-00000A4B0000}"/>
    <cellStyle name="Normal 15 2 4 2" xfId="18511" xr:uid="{00000000-0005-0000-0000-00000B4B0000}"/>
    <cellStyle name="Normal 15 2 4 2 2" xfId="18512" xr:uid="{00000000-0005-0000-0000-00000C4B0000}"/>
    <cellStyle name="Normal 15 2 4 3" xfId="18513" xr:uid="{00000000-0005-0000-0000-00000D4B0000}"/>
    <cellStyle name="Normal 15 2 4 4" xfId="18514" xr:uid="{00000000-0005-0000-0000-00000E4B0000}"/>
    <cellStyle name="Normal 15 2 4 5" xfId="18515" xr:uid="{00000000-0005-0000-0000-00000F4B0000}"/>
    <cellStyle name="Normal 15 2 5" xfId="18516" xr:uid="{00000000-0005-0000-0000-0000104B0000}"/>
    <cellStyle name="Normal 15 2 5 2" xfId="18517" xr:uid="{00000000-0005-0000-0000-0000114B0000}"/>
    <cellStyle name="Normal 15 2 5 3" xfId="18518" xr:uid="{00000000-0005-0000-0000-0000124B0000}"/>
    <cellStyle name="Normal 15 2 5 4" xfId="18519" xr:uid="{00000000-0005-0000-0000-0000134B0000}"/>
    <cellStyle name="Normal 15 2 5 5" xfId="18520" xr:uid="{00000000-0005-0000-0000-0000144B0000}"/>
    <cellStyle name="Normal 15 2 6" xfId="18521" xr:uid="{00000000-0005-0000-0000-0000154B0000}"/>
    <cellStyle name="Normal 15 2 6 2" xfId="18522" xr:uid="{00000000-0005-0000-0000-0000164B0000}"/>
    <cellStyle name="Normal 15 2 6 3" xfId="18523" xr:uid="{00000000-0005-0000-0000-0000174B0000}"/>
    <cellStyle name="Normal 15 2 6 4" xfId="18524" xr:uid="{00000000-0005-0000-0000-0000184B0000}"/>
    <cellStyle name="Normal 15 2 6 5" xfId="18525" xr:uid="{00000000-0005-0000-0000-0000194B0000}"/>
    <cellStyle name="Normal 15 2 7" xfId="18526" xr:uid="{00000000-0005-0000-0000-00001A4B0000}"/>
    <cellStyle name="Normal 15 2 7 2" xfId="18527" xr:uid="{00000000-0005-0000-0000-00001B4B0000}"/>
    <cellStyle name="Normal 15 2 7 3" xfId="18528" xr:uid="{00000000-0005-0000-0000-00001C4B0000}"/>
    <cellStyle name="Normal 15 2 7 4" xfId="18529" xr:uid="{00000000-0005-0000-0000-00001D4B0000}"/>
    <cellStyle name="Normal 15 2 7 5" xfId="18530" xr:uid="{00000000-0005-0000-0000-00001E4B0000}"/>
    <cellStyle name="Normal 15 2 8" xfId="18531" xr:uid="{00000000-0005-0000-0000-00001F4B0000}"/>
    <cellStyle name="Normal 15 2 8 2" xfId="18532" xr:uid="{00000000-0005-0000-0000-0000204B0000}"/>
    <cellStyle name="Normal 15 2 8 3" xfId="18533" xr:uid="{00000000-0005-0000-0000-0000214B0000}"/>
    <cellStyle name="Normal 15 2 8 4" xfId="18534" xr:uid="{00000000-0005-0000-0000-0000224B0000}"/>
    <cellStyle name="Normal 15 2 8 5" xfId="18535" xr:uid="{00000000-0005-0000-0000-0000234B0000}"/>
    <cellStyle name="Normal 15 2 9" xfId="18536" xr:uid="{00000000-0005-0000-0000-0000244B0000}"/>
    <cellStyle name="Normal 15 2 9 2" xfId="18537" xr:uid="{00000000-0005-0000-0000-0000254B0000}"/>
    <cellStyle name="Normal 15 2 9 3" xfId="18538" xr:uid="{00000000-0005-0000-0000-0000264B0000}"/>
    <cellStyle name="Normal 15 2 9 4" xfId="18539" xr:uid="{00000000-0005-0000-0000-0000274B0000}"/>
    <cellStyle name="Normal 15 2 9 5" xfId="18540" xr:uid="{00000000-0005-0000-0000-0000284B0000}"/>
    <cellStyle name="Normal 15 2_5.Weekly" xfId="18541" xr:uid="{00000000-0005-0000-0000-0000294B0000}"/>
    <cellStyle name="Normal 15 3" xfId="18542" xr:uid="{00000000-0005-0000-0000-00002A4B0000}"/>
    <cellStyle name="Normal 15 3 10" xfId="18543" xr:uid="{00000000-0005-0000-0000-00002B4B0000}"/>
    <cellStyle name="Normal 15 3 10 2" xfId="18544" xr:uid="{00000000-0005-0000-0000-00002C4B0000}"/>
    <cellStyle name="Normal 15 3 10 3" xfId="18545" xr:uid="{00000000-0005-0000-0000-00002D4B0000}"/>
    <cellStyle name="Normal 15 3 10 4" xfId="18546" xr:uid="{00000000-0005-0000-0000-00002E4B0000}"/>
    <cellStyle name="Normal 15 3 10 5" xfId="18547" xr:uid="{00000000-0005-0000-0000-00002F4B0000}"/>
    <cellStyle name="Normal 15 3 11" xfId="18548" xr:uid="{00000000-0005-0000-0000-0000304B0000}"/>
    <cellStyle name="Normal 15 3 11 2" xfId="18549" xr:uid="{00000000-0005-0000-0000-0000314B0000}"/>
    <cellStyle name="Normal 15 3 11 3" xfId="18550" xr:uid="{00000000-0005-0000-0000-0000324B0000}"/>
    <cellStyle name="Normal 15 3 11 4" xfId="18551" xr:uid="{00000000-0005-0000-0000-0000334B0000}"/>
    <cellStyle name="Normal 15 3 11 5" xfId="18552" xr:uid="{00000000-0005-0000-0000-0000344B0000}"/>
    <cellStyle name="Normal 15 3 12" xfId="18553" xr:uid="{00000000-0005-0000-0000-0000354B0000}"/>
    <cellStyle name="Normal 15 3 13" xfId="18554" xr:uid="{00000000-0005-0000-0000-0000364B0000}"/>
    <cellStyle name="Normal 15 3 14" xfId="18555" xr:uid="{00000000-0005-0000-0000-0000374B0000}"/>
    <cellStyle name="Normal 15 3 15" xfId="18556" xr:uid="{00000000-0005-0000-0000-0000384B0000}"/>
    <cellStyle name="Normal 15 3 2" xfId="18557" xr:uid="{00000000-0005-0000-0000-0000394B0000}"/>
    <cellStyle name="Normal 15 3 2 10" xfId="18558" xr:uid="{00000000-0005-0000-0000-00003A4B0000}"/>
    <cellStyle name="Normal 15 3 2 10 2" xfId="18559" xr:uid="{00000000-0005-0000-0000-00003B4B0000}"/>
    <cellStyle name="Normal 15 3 2 10 3" xfId="18560" xr:uid="{00000000-0005-0000-0000-00003C4B0000}"/>
    <cellStyle name="Normal 15 3 2 10 4" xfId="18561" xr:uid="{00000000-0005-0000-0000-00003D4B0000}"/>
    <cellStyle name="Normal 15 3 2 10 5" xfId="18562" xr:uid="{00000000-0005-0000-0000-00003E4B0000}"/>
    <cellStyle name="Normal 15 3 2 11" xfId="18563" xr:uid="{00000000-0005-0000-0000-00003F4B0000}"/>
    <cellStyle name="Normal 15 3 2 12" xfId="18564" xr:uid="{00000000-0005-0000-0000-0000404B0000}"/>
    <cellStyle name="Normal 15 3 2 13" xfId="18565" xr:uid="{00000000-0005-0000-0000-0000414B0000}"/>
    <cellStyle name="Normal 15 3 2 14" xfId="18566" xr:uid="{00000000-0005-0000-0000-0000424B0000}"/>
    <cellStyle name="Normal 15 3 2 2" xfId="18567" xr:uid="{00000000-0005-0000-0000-0000434B0000}"/>
    <cellStyle name="Normal 15 3 2 2 2" xfId="18568" xr:uid="{00000000-0005-0000-0000-0000444B0000}"/>
    <cellStyle name="Normal 15 3 2 2 2 2" xfId="18569" xr:uid="{00000000-0005-0000-0000-0000454B0000}"/>
    <cellStyle name="Normal 15 3 2 2 3" xfId="18570" xr:uid="{00000000-0005-0000-0000-0000464B0000}"/>
    <cellStyle name="Normal 15 3 2 2 4" xfId="18571" xr:uid="{00000000-0005-0000-0000-0000474B0000}"/>
    <cellStyle name="Normal 15 3 2 2 5" xfId="18572" xr:uid="{00000000-0005-0000-0000-0000484B0000}"/>
    <cellStyle name="Normal 15 3 2 3" xfId="18573" xr:uid="{00000000-0005-0000-0000-0000494B0000}"/>
    <cellStyle name="Normal 15 3 2 3 2" xfId="18574" xr:uid="{00000000-0005-0000-0000-00004A4B0000}"/>
    <cellStyle name="Normal 15 3 2 3 3" xfId="18575" xr:uid="{00000000-0005-0000-0000-00004B4B0000}"/>
    <cellStyle name="Normal 15 3 2 3 4" xfId="18576" xr:uid="{00000000-0005-0000-0000-00004C4B0000}"/>
    <cellStyle name="Normal 15 3 2 3 5" xfId="18577" xr:uid="{00000000-0005-0000-0000-00004D4B0000}"/>
    <cellStyle name="Normal 15 3 2 4" xfId="18578" xr:uid="{00000000-0005-0000-0000-00004E4B0000}"/>
    <cellStyle name="Normal 15 3 2 4 2" xfId="18579" xr:uid="{00000000-0005-0000-0000-00004F4B0000}"/>
    <cellStyle name="Normal 15 3 2 4 3" xfId="18580" xr:uid="{00000000-0005-0000-0000-0000504B0000}"/>
    <cellStyle name="Normal 15 3 2 4 4" xfId="18581" xr:uid="{00000000-0005-0000-0000-0000514B0000}"/>
    <cellStyle name="Normal 15 3 2 4 5" xfId="18582" xr:uid="{00000000-0005-0000-0000-0000524B0000}"/>
    <cellStyle name="Normal 15 3 2 5" xfId="18583" xr:uid="{00000000-0005-0000-0000-0000534B0000}"/>
    <cellStyle name="Normal 15 3 2 5 2" xfId="18584" xr:uid="{00000000-0005-0000-0000-0000544B0000}"/>
    <cellStyle name="Normal 15 3 2 5 3" xfId="18585" xr:uid="{00000000-0005-0000-0000-0000554B0000}"/>
    <cellStyle name="Normal 15 3 2 5 4" xfId="18586" xr:uid="{00000000-0005-0000-0000-0000564B0000}"/>
    <cellStyle name="Normal 15 3 2 5 5" xfId="18587" xr:uid="{00000000-0005-0000-0000-0000574B0000}"/>
    <cellStyle name="Normal 15 3 2 6" xfId="18588" xr:uid="{00000000-0005-0000-0000-0000584B0000}"/>
    <cellStyle name="Normal 15 3 2 6 2" xfId="18589" xr:uid="{00000000-0005-0000-0000-0000594B0000}"/>
    <cellStyle name="Normal 15 3 2 6 3" xfId="18590" xr:uid="{00000000-0005-0000-0000-00005A4B0000}"/>
    <cellStyle name="Normal 15 3 2 6 4" xfId="18591" xr:uid="{00000000-0005-0000-0000-00005B4B0000}"/>
    <cellStyle name="Normal 15 3 2 6 5" xfId="18592" xr:uid="{00000000-0005-0000-0000-00005C4B0000}"/>
    <cellStyle name="Normal 15 3 2 7" xfId="18593" xr:uid="{00000000-0005-0000-0000-00005D4B0000}"/>
    <cellStyle name="Normal 15 3 2 7 2" xfId="18594" xr:uid="{00000000-0005-0000-0000-00005E4B0000}"/>
    <cellStyle name="Normal 15 3 2 7 3" xfId="18595" xr:uid="{00000000-0005-0000-0000-00005F4B0000}"/>
    <cellStyle name="Normal 15 3 2 7 4" xfId="18596" xr:uid="{00000000-0005-0000-0000-0000604B0000}"/>
    <cellStyle name="Normal 15 3 2 7 5" xfId="18597" xr:uid="{00000000-0005-0000-0000-0000614B0000}"/>
    <cellStyle name="Normal 15 3 2 8" xfId="18598" xr:uid="{00000000-0005-0000-0000-0000624B0000}"/>
    <cellStyle name="Normal 15 3 2 8 2" xfId="18599" xr:uid="{00000000-0005-0000-0000-0000634B0000}"/>
    <cellStyle name="Normal 15 3 2 8 3" xfId="18600" xr:uid="{00000000-0005-0000-0000-0000644B0000}"/>
    <cellStyle name="Normal 15 3 2 8 4" xfId="18601" xr:uid="{00000000-0005-0000-0000-0000654B0000}"/>
    <cellStyle name="Normal 15 3 2 8 5" xfId="18602" xr:uid="{00000000-0005-0000-0000-0000664B0000}"/>
    <cellStyle name="Normal 15 3 2 9" xfId="18603" xr:uid="{00000000-0005-0000-0000-0000674B0000}"/>
    <cellStyle name="Normal 15 3 2 9 2" xfId="18604" xr:uid="{00000000-0005-0000-0000-0000684B0000}"/>
    <cellStyle name="Normal 15 3 2 9 3" xfId="18605" xr:uid="{00000000-0005-0000-0000-0000694B0000}"/>
    <cellStyle name="Normal 15 3 2 9 4" xfId="18606" xr:uid="{00000000-0005-0000-0000-00006A4B0000}"/>
    <cellStyle name="Normal 15 3 2 9 5" xfId="18607" xr:uid="{00000000-0005-0000-0000-00006B4B0000}"/>
    <cellStyle name="Normal 15 3 2_5.Weekly" xfId="18608" xr:uid="{00000000-0005-0000-0000-00006C4B0000}"/>
    <cellStyle name="Normal 15 3 3" xfId="18609" xr:uid="{00000000-0005-0000-0000-00006D4B0000}"/>
    <cellStyle name="Normal 15 3 3 2" xfId="18610" xr:uid="{00000000-0005-0000-0000-00006E4B0000}"/>
    <cellStyle name="Normal 15 3 3 2 2" xfId="18611" xr:uid="{00000000-0005-0000-0000-00006F4B0000}"/>
    <cellStyle name="Normal 15 3 3 3" xfId="18612" xr:uid="{00000000-0005-0000-0000-0000704B0000}"/>
    <cellStyle name="Normal 15 3 3 4" xfId="18613" xr:uid="{00000000-0005-0000-0000-0000714B0000}"/>
    <cellStyle name="Normal 15 3 3 5" xfId="18614" xr:uid="{00000000-0005-0000-0000-0000724B0000}"/>
    <cellStyle name="Normal 15 3 4" xfId="18615" xr:uid="{00000000-0005-0000-0000-0000734B0000}"/>
    <cellStyle name="Normal 15 3 4 2" xfId="18616" xr:uid="{00000000-0005-0000-0000-0000744B0000}"/>
    <cellStyle name="Normal 15 3 4 3" xfId="18617" xr:uid="{00000000-0005-0000-0000-0000754B0000}"/>
    <cellStyle name="Normal 15 3 4 4" xfId="18618" xr:uid="{00000000-0005-0000-0000-0000764B0000}"/>
    <cellStyle name="Normal 15 3 4 5" xfId="18619" xr:uid="{00000000-0005-0000-0000-0000774B0000}"/>
    <cellStyle name="Normal 15 3 5" xfId="18620" xr:uid="{00000000-0005-0000-0000-0000784B0000}"/>
    <cellStyle name="Normal 15 3 5 2" xfId="18621" xr:uid="{00000000-0005-0000-0000-0000794B0000}"/>
    <cellStyle name="Normal 15 3 5 3" xfId="18622" xr:uid="{00000000-0005-0000-0000-00007A4B0000}"/>
    <cellStyle name="Normal 15 3 5 4" xfId="18623" xr:uid="{00000000-0005-0000-0000-00007B4B0000}"/>
    <cellStyle name="Normal 15 3 5 5" xfId="18624" xr:uid="{00000000-0005-0000-0000-00007C4B0000}"/>
    <cellStyle name="Normal 15 3 6" xfId="18625" xr:uid="{00000000-0005-0000-0000-00007D4B0000}"/>
    <cellStyle name="Normal 15 3 6 2" xfId="18626" xr:uid="{00000000-0005-0000-0000-00007E4B0000}"/>
    <cellStyle name="Normal 15 3 6 3" xfId="18627" xr:uid="{00000000-0005-0000-0000-00007F4B0000}"/>
    <cellStyle name="Normal 15 3 6 4" xfId="18628" xr:uid="{00000000-0005-0000-0000-0000804B0000}"/>
    <cellStyle name="Normal 15 3 6 5" xfId="18629" xr:uid="{00000000-0005-0000-0000-0000814B0000}"/>
    <cellStyle name="Normal 15 3 7" xfId="18630" xr:uid="{00000000-0005-0000-0000-0000824B0000}"/>
    <cellStyle name="Normal 15 3 7 2" xfId="18631" xr:uid="{00000000-0005-0000-0000-0000834B0000}"/>
    <cellStyle name="Normal 15 3 7 3" xfId="18632" xr:uid="{00000000-0005-0000-0000-0000844B0000}"/>
    <cellStyle name="Normal 15 3 7 4" xfId="18633" xr:uid="{00000000-0005-0000-0000-0000854B0000}"/>
    <cellStyle name="Normal 15 3 7 5" xfId="18634" xr:uid="{00000000-0005-0000-0000-0000864B0000}"/>
    <cellStyle name="Normal 15 3 8" xfId="18635" xr:uid="{00000000-0005-0000-0000-0000874B0000}"/>
    <cellStyle name="Normal 15 3 8 2" xfId="18636" xr:uid="{00000000-0005-0000-0000-0000884B0000}"/>
    <cellStyle name="Normal 15 3 8 3" xfId="18637" xr:uid="{00000000-0005-0000-0000-0000894B0000}"/>
    <cellStyle name="Normal 15 3 8 4" xfId="18638" xr:uid="{00000000-0005-0000-0000-00008A4B0000}"/>
    <cellStyle name="Normal 15 3 8 5" xfId="18639" xr:uid="{00000000-0005-0000-0000-00008B4B0000}"/>
    <cellStyle name="Normal 15 3 9" xfId="18640" xr:uid="{00000000-0005-0000-0000-00008C4B0000}"/>
    <cellStyle name="Normal 15 3 9 2" xfId="18641" xr:uid="{00000000-0005-0000-0000-00008D4B0000}"/>
    <cellStyle name="Normal 15 3 9 3" xfId="18642" xr:uid="{00000000-0005-0000-0000-00008E4B0000}"/>
    <cellStyle name="Normal 15 3 9 4" xfId="18643" xr:uid="{00000000-0005-0000-0000-00008F4B0000}"/>
    <cellStyle name="Normal 15 3 9 5" xfId="18644" xr:uid="{00000000-0005-0000-0000-0000904B0000}"/>
    <cellStyle name="Normal 15 3_5.Weekly" xfId="18645" xr:uid="{00000000-0005-0000-0000-0000914B0000}"/>
    <cellStyle name="Normal 15 4" xfId="18646" xr:uid="{00000000-0005-0000-0000-0000924B0000}"/>
    <cellStyle name="Normal 15 4 10" xfId="18647" xr:uid="{00000000-0005-0000-0000-0000934B0000}"/>
    <cellStyle name="Normal 15 4 10 2" xfId="18648" xr:uid="{00000000-0005-0000-0000-0000944B0000}"/>
    <cellStyle name="Normal 15 4 10 3" xfId="18649" xr:uid="{00000000-0005-0000-0000-0000954B0000}"/>
    <cellStyle name="Normal 15 4 10 4" xfId="18650" xr:uid="{00000000-0005-0000-0000-0000964B0000}"/>
    <cellStyle name="Normal 15 4 10 5" xfId="18651" xr:uid="{00000000-0005-0000-0000-0000974B0000}"/>
    <cellStyle name="Normal 15 4 11" xfId="18652" xr:uid="{00000000-0005-0000-0000-0000984B0000}"/>
    <cellStyle name="Normal 15 4 12" xfId="18653" xr:uid="{00000000-0005-0000-0000-0000994B0000}"/>
    <cellStyle name="Normal 15 4 13" xfId="18654" xr:uid="{00000000-0005-0000-0000-00009A4B0000}"/>
    <cellStyle name="Normal 15 4 14" xfId="18655" xr:uid="{00000000-0005-0000-0000-00009B4B0000}"/>
    <cellStyle name="Normal 15 4 2" xfId="18656" xr:uid="{00000000-0005-0000-0000-00009C4B0000}"/>
    <cellStyle name="Normal 15 4 2 2" xfId="18657" xr:uid="{00000000-0005-0000-0000-00009D4B0000}"/>
    <cellStyle name="Normal 15 4 2 2 2" xfId="18658" xr:uid="{00000000-0005-0000-0000-00009E4B0000}"/>
    <cellStyle name="Normal 15 4 2 3" xfId="18659" xr:uid="{00000000-0005-0000-0000-00009F4B0000}"/>
    <cellStyle name="Normal 15 4 2 4" xfId="18660" xr:uid="{00000000-0005-0000-0000-0000A04B0000}"/>
    <cellStyle name="Normal 15 4 2 5" xfId="18661" xr:uid="{00000000-0005-0000-0000-0000A14B0000}"/>
    <cellStyle name="Normal 15 4 3" xfId="18662" xr:uid="{00000000-0005-0000-0000-0000A24B0000}"/>
    <cellStyle name="Normal 15 4 3 2" xfId="18663" xr:uid="{00000000-0005-0000-0000-0000A34B0000}"/>
    <cellStyle name="Normal 15 4 3 3" xfId="18664" xr:uid="{00000000-0005-0000-0000-0000A44B0000}"/>
    <cellStyle name="Normal 15 4 3 4" xfId="18665" xr:uid="{00000000-0005-0000-0000-0000A54B0000}"/>
    <cellStyle name="Normal 15 4 3 5" xfId="18666" xr:uid="{00000000-0005-0000-0000-0000A64B0000}"/>
    <cellStyle name="Normal 15 4 4" xfId="18667" xr:uid="{00000000-0005-0000-0000-0000A74B0000}"/>
    <cellStyle name="Normal 15 4 4 2" xfId="18668" xr:uid="{00000000-0005-0000-0000-0000A84B0000}"/>
    <cellStyle name="Normal 15 4 4 3" xfId="18669" xr:uid="{00000000-0005-0000-0000-0000A94B0000}"/>
    <cellStyle name="Normal 15 4 4 4" xfId="18670" xr:uid="{00000000-0005-0000-0000-0000AA4B0000}"/>
    <cellStyle name="Normal 15 4 4 5" xfId="18671" xr:uid="{00000000-0005-0000-0000-0000AB4B0000}"/>
    <cellStyle name="Normal 15 4 5" xfId="18672" xr:uid="{00000000-0005-0000-0000-0000AC4B0000}"/>
    <cellStyle name="Normal 15 4 5 2" xfId="18673" xr:uid="{00000000-0005-0000-0000-0000AD4B0000}"/>
    <cellStyle name="Normal 15 4 5 3" xfId="18674" xr:uid="{00000000-0005-0000-0000-0000AE4B0000}"/>
    <cellStyle name="Normal 15 4 5 4" xfId="18675" xr:uid="{00000000-0005-0000-0000-0000AF4B0000}"/>
    <cellStyle name="Normal 15 4 5 5" xfId="18676" xr:uid="{00000000-0005-0000-0000-0000B04B0000}"/>
    <cellStyle name="Normal 15 4 6" xfId="18677" xr:uid="{00000000-0005-0000-0000-0000B14B0000}"/>
    <cellStyle name="Normal 15 4 6 2" xfId="18678" xr:uid="{00000000-0005-0000-0000-0000B24B0000}"/>
    <cellStyle name="Normal 15 4 6 3" xfId="18679" xr:uid="{00000000-0005-0000-0000-0000B34B0000}"/>
    <cellStyle name="Normal 15 4 6 4" xfId="18680" xr:uid="{00000000-0005-0000-0000-0000B44B0000}"/>
    <cellStyle name="Normal 15 4 6 5" xfId="18681" xr:uid="{00000000-0005-0000-0000-0000B54B0000}"/>
    <cellStyle name="Normal 15 4 7" xfId="18682" xr:uid="{00000000-0005-0000-0000-0000B64B0000}"/>
    <cellStyle name="Normal 15 4 7 2" xfId="18683" xr:uid="{00000000-0005-0000-0000-0000B74B0000}"/>
    <cellStyle name="Normal 15 4 7 3" xfId="18684" xr:uid="{00000000-0005-0000-0000-0000B84B0000}"/>
    <cellStyle name="Normal 15 4 7 4" xfId="18685" xr:uid="{00000000-0005-0000-0000-0000B94B0000}"/>
    <cellStyle name="Normal 15 4 7 5" xfId="18686" xr:uid="{00000000-0005-0000-0000-0000BA4B0000}"/>
    <cellStyle name="Normal 15 4 8" xfId="18687" xr:uid="{00000000-0005-0000-0000-0000BB4B0000}"/>
    <cellStyle name="Normal 15 4 8 2" xfId="18688" xr:uid="{00000000-0005-0000-0000-0000BC4B0000}"/>
    <cellStyle name="Normal 15 4 8 3" xfId="18689" xr:uid="{00000000-0005-0000-0000-0000BD4B0000}"/>
    <cellStyle name="Normal 15 4 8 4" xfId="18690" xr:uid="{00000000-0005-0000-0000-0000BE4B0000}"/>
    <cellStyle name="Normal 15 4 8 5" xfId="18691" xr:uid="{00000000-0005-0000-0000-0000BF4B0000}"/>
    <cellStyle name="Normal 15 4 9" xfId="18692" xr:uid="{00000000-0005-0000-0000-0000C04B0000}"/>
    <cellStyle name="Normal 15 4 9 2" xfId="18693" xr:uid="{00000000-0005-0000-0000-0000C14B0000}"/>
    <cellStyle name="Normal 15 4 9 3" xfId="18694" xr:uid="{00000000-0005-0000-0000-0000C24B0000}"/>
    <cellStyle name="Normal 15 4 9 4" xfId="18695" xr:uid="{00000000-0005-0000-0000-0000C34B0000}"/>
    <cellStyle name="Normal 15 4 9 5" xfId="18696" xr:uid="{00000000-0005-0000-0000-0000C44B0000}"/>
    <cellStyle name="Normal 15 4_5.Weekly" xfId="18697" xr:uid="{00000000-0005-0000-0000-0000C54B0000}"/>
    <cellStyle name="Normal 15 5" xfId="18698" xr:uid="{00000000-0005-0000-0000-0000C64B0000}"/>
    <cellStyle name="Normal 15 5 10" xfId="18699" xr:uid="{00000000-0005-0000-0000-0000C74B0000}"/>
    <cellStyle name="Normal 15 5 10 2" xfId="18700" xr:uid="{00000000-0005-0000-0000-0000C84B0000}"/>
    <cellStyle name="Normal 15 5 10 3" xfId="18701" xr:uid="{00000000-0005-0000-0000-0000C94B0000}"/>
    <cellStyle name="Normal 15 5 10 4" xfId="18702" xr:uid="{00000000-0005-0000-0000-0000CA4B0000}"/>
    <cellStyle name="Normal 15 5 10 5" xfId="18703" xr:uid="{00000000-0005-0000-0000-0000CB4B0000}"/>
    <cellStyle name="Normal 15 5 11" xfId="18704" xr:uid="{00000000-0005-0000-0000-0000CC4B0000}"/>
    <cellStyle name="Normal 15 5 12" xfId="18705" xr:uid="{00000000-0005-0000-0000-0000CD4B0000}"/>
    <cellStyle name="Normal 15 5 13" xfId="18706" xr:uid="{00000000-0005-0000-0000-0000CE4B0000}"/>
    <cellStyle name="Normal 15 5 14" xfId="18707" xr:uid="{00000000-0005-0000-0000-0000CF4B0000}"/>
    <cellStyle name="Normal 15 5 2" xfId="18708" xr:uid="{00000000-0005-0000-0000-0000D04B0000}"/>
    <cellStyle name="Normal 15 5 2 2" xfId="18709" xr:uid="{00000000-0005-0000-0000-0000D14B0000}"/>
    <cellStyle name="Normal 15 5 2 3" xfId="18710" xr:uid="{00000000-0005-0000-0000-0000D24B0000}"/>
    <cellStyle name="Normal 15 5 2 4" xfId="18711" xr:uid="{00000000-0005-0000-0000-0000D34B0000}"/>
    <cellStyle name="Normal 15 5 2 5" xfId="18712" xr:uid="{00000000-0005-0000-0000-0000D44B0000}"/>
    <cellStyle name="Normal 15 5 3" xfId="18713" xr:uid="{00000000-0005-0000-0000-0000D54B0000}"/>
    <cellStyle name="Normal 15 5 3 2" xfId="18714" xr:uid="{00000000-0005-0000-0000-0000D64B0000}"/>
    <cellStyle name="Normal 15 5 3 3" xfId="18715" xr:uid="{00000000-0005-0000-0000-0000D74B0000}"/>
    <cellStyle name="Normal 15 5 3 4" xfId="18716" xr:uid="{00000000-0005-0000-0000-0000D84B0000}"/>
    <cellStyle name="Normal 15 5 3 5" xfId="18717" xr:uid="{00000000-0005-0000-0000-0000D94B0000}"/>
    <cellStyle name="Normal 15 5 4" xfId="18718" xr:uid="{00000000-0005-0000-0000-0000DA4B0000}"/>
    <cellStyle name="Normal 15 5 4 2" xfId="18719" xr:uid="{00000000-0005-0000-0000-0000DB4B0000}"/>
    <cellStyle name="Normal 15 5 4 3" xfId="18720" xr:uid="{00000000-0005-0000-0000-0000DC4B0000}"/>
    <cellStyle name="Normal 15 5 4 4" xfId="18721" xr:uid="{00000000-0005-0000-0000-0000DD4B0000}"/>
    <cellStyle name="Normal 15 5 4 5" xfId="18722" xr:uid="{00000000-0005-0000-0000-0000DE4B0000}"/>
    <cellStyle name="Normal 15 5 5" xfId="18723" xr:uid="{00000000-0005-0000-0000-0000DF4B0000}"/>
    <cellStyle name="Normal 15 5 5 2" xfId="18724" xr:uid="{00000000-0005-0000-0000-0000E04B0000}"/>
    <cellStyle name="Normal 15 5 5 3" xfId="18725" xr:uid="{00000000-0005-0000-0000-0000E14B0000}"/>
    <cellStyle name="Normal 15 5 5 4" xfId="18726" xr:uid="{00000000-0005-0000-0000-0000E24B0000}"/>
    <cellStyle name="Normal 15 5 5 5" xfId="18727" xr:uid="{00000000-0005-0000-0000-0000E34B0000}"/>
    <cellStyle name="Normal 15 5 6" xfId="18728" xr:uid="{00000000-0005-0000-0000-0000E44B0000}"/>
    <cellStyle name="Normal 15 5 6 2" xfId="18729" xr:uid="{00000000-0005-0000-0000-0000E54B0000}"/>
    <cellStyle name="Normal 15 5 6 3" xfId="18730" xr:uid="{00000000-0005-0000-0000-0000E64B0000}"/>
    <cellStyle name="Normal 15 5 6 4" xfId="18731" xr:uid="{00000000-0005-0000-0000-0000E74B0000}"/>
    <cellStyle name="Normal 15 5 6 5" xfId="18732" xr:uid="{00000000-0005-0000-0000-0000E84B0000}"/>
    <cellStyle name="Normal 15 5 7" xfId="18733" xr:uid="{00000000-0005-0000-0000-0000E94B0000}"/>
    <cellStyle name="Normal 15 5 7 2" xfId="18734" xr:uid="{00000000-0005-0000-0000-0000EA4B0000}"/>
    <cellStyle name="Normal 15 5 7 3" xfId="18735" xr:uid="{00000000-0005-0000-0000-0000EB4B0000}"/>
    <cellStyle name="Normal 15 5 7 4" xfId="18736" xr:uid="{00000000-0005-0000-0000-0000EC4B0000}"/>
    <cellStyle name="Normal 15 5 7 5" xfId="18737" xr:uid="{00000000-0005-0000-0000-0000ED4B0000}"/>
    <cellStyle name="Normal 15 5 8" xfId="18738" xr:uid="{00000000-0005-0000-0000-0000EE4B0000}"/>
    <cellStyle name="Normal 15 5 8 2" xfId="18739" xr:uid="{00000000-0005-0000-0000-0000EF4B0000}"/>
    <cellStyle name="Normal 15 5 8 3" xfId="18740" xr:uid="{00000000-0005-0000-0000-0000F04B0000}"/>
    <cellStyle name="Normal 15 5 8 4" xfId="18741" xr:uid="{00000000-0005-0000-0000-0000F14B0000}"/>
    <cellStyle name="Normal 15 5 8 5" xfId="18742" xr:uid="{00000000-0005-0000-0000-0000F24B0000}"/>
    <cellStyle name="Normal 15 5 9" xfId="18743" xr:uid="{00000000-0005-0000-0000-0000F34B0000}"/>
    <cellStyle name="Normal 15 5 9 2" xfId="18744" xr:uid="{00000000-0005-0000-0000-0000F44B0000}"/>
    <cellStyle name="Normal 15 5 9 3" xfId="18745" xr:uid="{00000000-0005-0000-0000-0000F54B0000}"/>
    <cellStyle name="Normal 15 5 9 4" xfId="18746" xr:uid="{00000000-0005-0000-0000-0000F64B0000}"/>
    <cellStyle name="Normal 15 5 9 5" xfId="18747" xr:uid="{00000000-0005-0000-0000-0000F74B0000}"/>
    <cellStyle name="Normal 15 5_5.Weekly" xfId="18748" xr:uid="{00000000-0005-0000-0000-0000F84B0000}"/>
    <cellStyle name="Normal 15 6" xfId="18749" xr:uid="{00000000-0005-0000-0000-0000F94B0000}"/>
    <cellStyle name="Normal 15 6 2" xfId="18750" xr:uid="{00000000-0005-0000-0000-0000FA4B0000}"/>
    <cellStyle name="Normal 15 7" xfId="18751" xr:uid="{00000000-0005-0000-0000-0000FB4B0000}"/>
    <cellStyle name="Normal 15 8" xfId="18752" xr:uid="{00000000-0005-0000-0000-0000FC4B0000}"/>
    <cellStyle name="Normal 159" xfId="47286" xr:uid="{00000000-0005-0000-0000-0000FD4B0000}"/>
    <cellStyle name="Normal 16" xfId="18753" xr:uid="{00000000-0005-0000-0000-0000FE4B0000}"/>
    <cellStyle name="Normal 16 2" xfId="18754" xr:uid="{00000000-0005-0000-0000-0000FF4B0000}"/>
    <cellStyle name="Normal 16 2 2" xfId="18755" xr:uid="{00000000-0005-0000-0000-0000004C0000}"/>
    <cellStyle name="Normal 16 2 2 2" xfId="18756" xr:uid="{00000000-0005-0000-0000-0000014C0000}"/>
    <cellStyle name="Normal 16 2 2 2 2" xfId="18757" xr:uid="{00000000-0005-0000-0000-0000024C0000}"/>
    <cellStyle name="Normal 16 2 2 2 2 2" xfId="18758" xr:uid="{00000000-0005-0000-0000-0000034C0000}"/>
    <cellStyle name="Normal 16 2 2 2 2 2 2" xfId="18759" xr:uid="{00000000-0005-0000-0000-0000044C0000}"/>
    <cellStyle name="Normal 16 2 2 2 2 3" xfId="18760" xr:uid="{00000000-0005-0000-0000-0000054C0000}"/>
    <cellStyle name="Normal 16 2 2 2 3" xfId="18761" xr:uid="{00000000-0005-0000-0000-0000064C0000}"/>
    <cellStyle name="Normal 16 2 2 2 3 2" xfId="18762" xr:uid="{00000000-0005-0000-0000-0000074C0000}"/>
    <cellStyle name="Normal 16 2 2 2 4" xfId="18763" xr:uid="{00000000-0005-0000-0000-0000084C0000}"/>
    <cellStyle name="Normal 16 2 2 3" xfId="18764" xr:uid="{00000000-0005-0000-0000-0000094C0000}"/>
    <cellStyle name="Normal 16 2 2 3 2" xfId="18765" xr:uid="{00000000-0005-0000-0000-00000A4C0000}"/>
    <cellStyle name="Normal 16 2 2 3 2 2" xfId="18766" xr:uid="{00000000-0005-0000-0000-00000B4C0000}"/>
    <cellStyle name="Normal 16 2 2 3 3" xfId="18767" xr:uid="{00000000-0005-0000-0000-00000C4C0000}"/>
    <cellStyle name="Normal 16 2 2 4" xfId="18768" xr:uid="{00000000-0005-0000-0000-00000D4C0000}"/>
    <cellStyle name="Normal 16 2 2 4 2" xfId="18769" xr:uid="{00000000-0005-0000-0000-00000E4C0000}"/>
    <cellStyle name="Normal 16 2 2 5" xfId="18770" xr:uid="{00000000-0005-0000-0000-00000F4C0000}"/>
    <cellStyle name="Normal 16 2 3" xfId="18771" xr:uid="{00000000-0005-0000-0000-0000104C0000}"/>
    <cellStyle name="Normal 16 2 3 2" xfId="18772" xr:uid="{00000000-0005-0000-0000-0000114C0000}"/>
    <cellStyle name="Normal 16 2 3 2 2" xfId="18773" xr:uid="{00000000-0005-0000-0000-0000124C0000}"/>
    <cellStyle name="Normal 16 2 3 2 2 2" xfId="18774" xr:uid="{00000000-0005-0000-0000-0000134C0000}"/>
    <cellStyle name="Normal 16 2 3 2 3" xfId="18775" xr:uid="{00000000-0005-0000-0000-0000144C0000}"/>
    <cellStyle name="Normal 16 2 3 3" xfId="18776" xr:uid="{00000000-0005-0000-0000-0000154C0000}"/>
    <cellStyle name="Normal 16 2 3 3 2" xfId="18777" xr:uid="{00000000-0005-0000-0000-0000164C0000}"/>
    <cellStyle name="Normal 16 2 3 4" xfId="18778" xr:uid="{00000000-0005-0000-0000-0000174C0000}"/>
    <cellStyle name="Normal 16 2 4" xfId="18779" xr:uid="{00000000-0005-0000-0000-0000184C0000}"/>
    <cellStyle name="Normal 16 2 4 2" xfId="18780" xr:uid="{00000000-0005-0000-0000-0000194C0000}"/>
    <cellStyle name="Normal 16 2 4 2 2" xfId="18781" xr:uid="{00000000-0005-0000-0000-00001A4C0000}"/>
    <cellStyle name="Normal 16 2 4 3" xfId="18782" xr:uid="{00000000-0005-0000-0000-00001B4C0000}"/>
    <cellStyle name="Normal 16 2 5" xfId="18783" xr:uid="{00000000-0005-0000-0000-00001C4C0000}"/>
    <cellStyle name="Normal 16 2 5 2" xfId="18784" xr:uid="{00000000-0005-0000-0000-00001D4C0000}"/>
    <cellStyle name="Normal 16 2 6" xfId="18785" xr:uid="{00000000-0005-0000-0000-00001E4C0000}"/>
    <cellStyle name="Normal 16 3" xfId="18786" xr:uid="{00000000-0005-0000-0000-00001F4C0000}"/>
    <cellStyle name="Normal 16 3 2" xfId="18787" xr:uid="{00000000-0005-0000-0000-0000204C0000}"/>
    <cellStyle name="Normal 16 3 2 2" xfId="18788" xr:uid="{00000000-0005-0000-0000-0000214C0000}"/>
    <cellStyle name="Normal 16 3 2 2 2" xfId="18789" xr:uid="{00000000-0005-0000-0000-0000224C0000}"/>
    <cellStyle name="Normal 16 3 2 2 2 2" xfId="18790" xr:uid="{00000000-0005-0000-0000-0000234C0000}"/>
    <cellStyle name="Normal 16 3 2 2 3" xfId="18791" xr:uid="{00000000-0005-0000-0000-0000244C0000}"/>
    <cellStyle name="Normal 16 3 2 3" xfId="18792" xr:uid="{00000000-0005-0000-0000-0000254C0000}"/>
    <cellStyle name="Normal 16 3 2 3 2" xfId="18793" xr:uid="{00000000-0005-0000-0000-0000264C0000}"/>
    <cellStyle name="Normal 16 3 2 4" xfId="18794" xr:uid="{00000000-0005-0000-0000-0000274C0000}"/>
    <cellStyle name="Normal 16 3 3" xfId="18795" xr:uid="{00000000-0005-0000-0000-0000284C0000}"/>
    <cellStyle name="Normal 16 3 3 2" xfId="18796" xr:uid="{00000000-0005-0000-0000-0000294C0000}"/>
    <cellStyle name="Normal 16 3 3 2 2" xfId="18797" xr:uid="{00000000-0005-0000-0000-00002A4C0000}"/>
    <cellStyle name="Normal 16 3 3 3" xfId="18798" xr:uid="{00000000-0005-0000-0000-00002B4C0000}"/>
    <cellStyle name="Normal 16 3 4" xfId="18799" xr:uid="{00000000-0005-0000-0000-00002C4C0000}"/>
    <cellStyle name="Normal 16 3 4 2" xfId="18800" xr:uid="{00000000-0005-0000-0000-00002D4C0000}"/>
    <cellStyle name="Normal 16 3 5" xfId="18801" xr:uid="{00000000-0005-0000-0000-00002E4C0000}"/>
    <cellStyle name="Normal 16 4" xfId="18802" xr:uid="{00000000-0005-0000-0000-00002F4C0000}"/>
    <cellStyle name="Normal 16 4 2" xfId="18803" xr:uid="{00000000-0005-0000-0000-0000304C0000}"/>
    <cellStyle name="Normal 16 4 2 2" xfId="18804" xr:uid="{00000000-0005-0000-0000-0000314C0000}"/>
    <cellStyle name="Normal 16 4 2 2 2" xfId="18805" xr:uid="{00000000-0005-0000-0000-0000324C0000}"/>
    <cellStyle name="Normal 16 4 2 3" xfId="18806" xr:uid="{00000000-0005-0000-0000-0000334C0000}"/>
    <cellStyle name="Normal 16 4 3" xfId="18807" xr:uid="{00000000-0005-0000-0000-0000344C0000}"/>
    <cellStyle name="Normal 16 4 3 2" xfId="18808" xr:uid="{00000000-0005-0000-0000-0000354C0000}"/>
    <cellStyle name="Normal 16 4 4" xfId="18809" xr:uid="{00000000-0005-0000-0000-0000364C0000}"/>
    <cellStyle name="Normal 16 5" xfId="18810" xr:uid="{00000000-0005-0000-0000-0000374C0000}"/>
    <cellStyle name="Normal 16 5 2" xfId="18811" xr:uid="{00000000-0005-0000-0000-0000384C0000}"/>
    <cellStyle name="Normal 16 5 2 2" xfId="18812" xr:uid="{00000000-0005-0000-0000-0000394C0000}"/>
    <cellStyle name="Normal 16 5 3" xfId="18813" xr:uid="{00000000-0005-0000-0000-00003A4C0000}"/>
    <cellStyle name="Normal 16 6" xfId="18814" xr:uid="{00000000-0005-0000-0000-00003B4C0000}"/>
    <cellStyle name="Normal 16 6 2" xfId="18815" xr:uid="{00000000-0005-0000-0000-00003C4C0000}"/>
    <cellStyle name="Normal 16 7" xfId="18816" xr:uid="{00000000-0005-0000-0000-00003D4C0000}"/>
    <cellStyle name="Normal 16 8" xfId="18817" xr:uid="{00000000-0005-0000-0000-00003E4C0000}"/>
    <cellStyle name="Normal 17" xfId="18818" xr:uid="{00000000-0005-0000-0000-00003F4C0000}"/>
    <cellStyle name="Normal 17 2" xfId="18819" xr:uid="{00000000-0005-0000-0000-0000404C0000}"/>
    <cellStyle name="Normal 17 2 2" xfId="18820" xr:uid="{00000000-0005-0000-0000-0000414C0000}"/>
    <cellStyle name="Normal 17 2 2 2" xfId="18821" xr:uid="{00000000-0005-0000-0000-0000424C0000}"/>
    <cellStyle name="Normal 17 2 2 2 2" xfId="18822" xr:uid="{00000000-0005-0000-0000-0000434C0000}"/>
    <cellStyle name="Normal 17 2 2 2 2 2" xfId="18823" xr:uid="{00000000-0005-0000-0000-0000444C0000}"/>
    <cellStyle name="Normal 17 2 2 2 2 2 2" xfId="18824" xr:uid="{00000000-0005-0000-0000-0000454C0000}"/>
    <cellStyle name="Normal 17 2 2 2 2 3" xfId="18825" xr:uid="{00000000-0005-0000-0000-0000464C0000}"/>
    <cellStyle name="Normal 17 2 2 2 3" xfId="18826" xr:uid="{00000000-0005-0000-0000-0000474C0000}"/>
    <cellStyle name="Normal 17 2 2 2 3 2" xfId="18827" xr:uid="{00000000-0005-0000-0000-0000484C0000}"/>
    <cellStyle name="Normal 17 2 2 2 4" xfId="18828" xr:uid="{00000000-0005-0000-0000-0000494C0000}"/>
    <cellStyle name="Normal 17 2 2 3" xfId="18829" xr:uid="{00000000-0005-0000-0000-00004A4C0000}"/>
    <cellStyle name="Normal 17 2 2 3 2" xfId="18830" xr:uid="{00000000-0005-0000-0000-00004B4C0000}"/>
    <cellStyle name="Normal 17 2 2 3 2 2" xfId="18831" xr:uid="{00000000-0005-0000-0000-00004C4C0000}"/>
    <cellStyle name="Normal 17 2 2 3 3" xfId="18832" xr:uid="{00000000-0005-0000-0000-00004D4C0000}"/>
    <cellStyle name="Normal 17 2 2 4" xfId="18833" xr:uid="{00000000-0005-0000-0000-00004E4C0000}"/>
    <cellStyle name="Normal 17 2 2 4 2" xfId="18834" xr:uid="{00000000-0005-0000-0000-00004F4C0000}"/>
    <cellStyle name="Normal 17 2 2 5" xfId="18835" xr:uid="{00000000-0005-0000-0000-0000504C0000}"/>
    <cellStyle name="Normal 17 2 3" xfId="18836" xr:uid="{00000000-0005-0000-0000-0000514C0000}"/>
    <cellStyle name="Normal 17 2 3 2" xfId="18837" xr:uid="{00000000-0005-0000-0000-0000524C0000}"/>
    <cellStyle name="Normal 17 2 3 2 2" xfId="18838" xr:uid="{00000000-0005-0000-0000-0000534C0000}"/>
    <cellStyle name="Normal 17 2 3 2 2 2" xfId="18839" xr:uid="{00000000-0005-0000-0000-0000544C0000}"/>
    <cellStyle name="Normal 17 2 3 2 3" xfId="18840" xr:uid="{00000000-0005-0000-0000-0000554C0000}"/>
    <cellStyle name="Normal 17 2 3 3" xfId="18841" xr:uid="{00000000-0005-0000-0000-0000564C0000}"/>
    <cellStyle name="Normal 17 2 3 3 2" xfId="18842" xr:uid="{00000000-0005-0000-0000-0000574C0000}"/>
    <cellStyle name="Normal 17 2 3 4" xfId="18843" xr:uid="{00000000-0005-0000-0000-0000584C0000}"/>
    <cellStyle name="Normal 17 2 4" xfId="18844" xr:uid="{00000000-0005-0000-0000-0000594C0000}"/>
    <cellStyle name="Normal 17 2 4 2" xfId="18845" xr:uid="{00000000-0005-0000-0000-00005A4C0000}"/>
    <cellStyle name="Normal 17 2 4 2 2" xfId="18846" xr:uid="{00000000-0005-0000-0000-00005B4C0000}"/>
    <cellStyle name="Normal 17 2 4 3" xfId="18847" xr:uid="{00000000-0005-0000-0000-00005C4C0000}"/>
    <cellStyle name="Normal 17 2 5" xfId="18848" xr:uid="{00000000-0005-0000-0000-00005D4C0000}"/>
    <cellStyle name="Normal 17 2 5 2" xfId="18849" xr:uid="{00000000-0005-0000-0000-00005E4C0000}"/>
    <cellStyle name="Normal 17 2 6" xfId="18850" xr:uid="{00000000-0005-0000-0000-00005F4C0000}"/>
    <cellStyle name="Normal 17 3" xfId="18851" xr:uid="{00000000-0005-0000-0000-0000604C0000}"/>
    <cellStyle name="Normal 17 3 2" xfId="18852" xr:uid="{00000000-0005-0000-0000-0000614C0000}"/>
    <cellStyle name="Normal 17 3 2 2" xfId="18853" xr:uid="{00000000-0005-0000-0000-0000624C0000}"/>
    <cellStyle name="Normal 17 3 2 2 2" xfId="18854" xr:uid="{00000000-0005-0000-0000-0000634C0000}"/>
    <cellStyle name="Normal 17 3 2 2 2 2" xfId="18855" xr:uid="{00000000-0005-0000-0000-0000644C0000}"/>
    <cellStyle name="Normal 17 3 2 2 3" xfId="18856" xr:uid="{00000000-0005-0000-0000-0000654C0000}"/>
    <cellStyle name="Normal 17 3 2 3" xfId="18857" xr:uid="{00000000-0005-0000-0000-0000664C0000}"/>
    <cellStyle name="Normal 17 3 2 3 2" xfId="18858" xr:uid="{00000000-0005-0000-0000-0000674C0000}"/>
    <cellStyle name="Normal 17 3 2 4" xfId="18859" xr:uid="{00000000-0005-0000-0000-0000684C0000}"/>
    <cellStyle name="Normal 17 3 3" xfId="18860" xr:uid="{00000000-0005-0000-0000-0000694C0000}"/>
    <cellStyle name="Normal 17 3 3 2" xfId="18861" xr:uid="{00000000-0005-0000-0000-00006A4C0000}"/>
    <cellStyle name="Normal 17 3 3 2 2" xfId="18862" xr:uid="{00000000-0005-0000-0000-00006B4C0000}"/>
    <cellStyle name="Normal 17 3 3 3" xfId="18863" xr:uid="{00000000-0005-0000-0000-00006C4C0000}"/>
    <cellStyle name="Normal 17 3 4" xfId="18864" xr:uid="{00000000-0005-0000-0000-00006D4C0000}"/>
    <cellStyle name="Normal 17 3 4 2" xfId="18865" xr:uid="{00000000-0005-0000-0000-00006E4C0000}"/>
    <cellStyle name="Normal 17 3 5" xfId="18866" xr:uid="{00000000-0005-0000-0000-00006F4C0000}"/>
    <cellStyle name="Normal 17 4" xfId="18867" xr:uid="{00000000-0005-0000-0000-0000704C0000}"/>
    <cellStyle name="Normal 17 4 2" xfId="18868" xr:uid="{00000000-0005-0000-0000-0000714C0000}"/>
    <cellStyle name="Normal 17 4 2 2" xfId="18869" xr:uid="{00000000-0005-0000-0000-0000724C0000}"/>
    <cellStyle name="Normal 17 4 2 2 2" xfId="18870" xr:uid="{00000000-0005-0000-0000-0000734C0000}"/>
    <cellStyle name="Normal 17 4 2 3" xfId="18871" xr:uid="{00000000-0005-0000-0000-0000744C0000}"/>
    <cellStyle name="Normal 17 4 3" xfId="18872" xr:uid="{00000000-0005-0000-0000-0000754C0000}"/>
    <cellStyle name="Normal 17 4 3 2" xfId="18873" xr:uid="{00000000-0005-0000-0000-0000764C0000}"/>
    <cellStyle name="Normal 17 4 4" xfId="18874" xr:uid="{00000000-0005-0000-0000-0000774C0000}"/>
    <cellStyle name="Normal 17 5" xfId="18875" xr:uid="{00000000-0005-0000-0000-0000784C0000}"/>
    <cellStyle name="Normal 17 5 2" xfId="18876" xr:uid="{00000000-0005-0000-0000-0000794C0000}"/>
    <cellStyle name="Normal 17 5 2 2" xfId="18877" xr:uid="{00000000-0005-0000-0000-00007A4C0000}"/>
    <cellStyle name="Normal 17 5 3" xfId="18878" xr:uid="{00000000-0005-0000-0000-00007B4C0000}"/>
    <cellStyle name="Normal 17 6" xfId="18879" xr:uid="{00000000-0005-0000-0000-00007C4C0000}"/>
    <cellStyle name="Normal 17 6 2" xfId="18880" xr:uid="{00000000-0005-0000-0000-00007D4C0000}"/>
    <cellStyle name="Normal 17 7" xfId="18881" xr:uid="{00000000-0005-0000-0000-00007E4C0000}"/>
    <cellStyle name="Normal 17 8" xfId="18882" xr:uid="{00000000-0005-0000-0000-00007F4C0000}"/>
    <cellStyle name="Normal 18" xfId="18883" xr:uid="{00000000-0005-0000-0000-0000804C0000}"/>
    <cellStyle name="Normal 18 2" xfId="18884" xr:uid="{00000000-0005-0000-0000-0000814C0000}"/>
    <cellStyle name="Normal 18 2 2" xfId="18885" xr:uid="{00000000-0005-0000-0000-0000824C0000}"/>
    <cellStyle name="Normal 18 3" xfId="18886" xr:uid="{00000000-0005-0000-0000-0000834C0000}"/>
    <cellStyle name="Normal 18 4" xfId="18887" xr:uid="{00000000-0005-0000-0000-0000844C0000}"/>
    <cellStyle name="Normal 18 5" xfId="18888" xr:uid="{00000000-0005-0000-0000-0000854C0000}"/>
    <cellStyle name="Normal 19" xfId="18889" xr:uid="{00000000-0005-0000-0000-0000864C0000}"/>
    <cellStyle name="Normal 19 10" xfId="18890" xr:uid="{00000000-0005-0000-0000-0000874C0000}"/>
    <cellStyle name="Normal 19 10 2" xfId="18891" xr:uid="{00000000-0005-0000-0000-0000884C0000}"/>
    <cellStyle name="Normal 19 10 3" xfId="18892" xr:uid="{00000000-0005-0000-0000-0000894C0000}"/>
    <cellStyle name="Normal 19 10 4" xfId="18893" xr:uid="{00000000-0005-0000-0000-00008A4C0000}"/>
    <cellStyle name="Normal 19 10 5" xfId="18894" xr:uid="{00000000-0005-0000-0000-00008B4C0000}"/>
    <cellStyle name="Normal 19 11" xfId="18895" xr:uid="{00000000-0005-0000-0000-00008C4C0000}"/>
    <cellStyle name="Normal 19 11 2" xfId="18896" xr:uid="{00000000-0005-0000-0000-00008D4C0000}"/>
    <cellStyle name="Normal 19 11 3" xfId="18897" xr:uid="{00000000-0005-0000-0000-00008E4C0000}"/>
    <cellStyle name="Normal 19 11 4" xfId="18898" xr:uid="{00000000-0005-0000-0000-00008F4C0000}"/>
    <cellStyle name="Normal 19 11 5" xfId="18899" xr:uid="{00000000-0005-0000-0000-0000904C0000}"/>
    <cellStyle name="Normal 19 12" xfId="18900" xr:uid="{00000000-0005-0000-0000-0000914C0000}"/>
    <cellStyle name="Normal 19 12 2" xfId="18901" xr:uid="{00000000-0005-0000-0000-0000924C0000}"/>
    <cellStyle name="Normal 19 12 3" xfId="18902" xr:uid="{00000000-0005-0000-0000-0000934C0000}"/>
    <cellStyle name="Normal 19 12 4" xfId="18903" xr:uid="{00000000-0005-0000-0000-0000944C0000}"/>
    <cellStyle name="Normal 19 12 5" xfId="18904" xr:uid="{00000000-0005-0000-0000-0000954C0000}"/>
    <cellStyle name="Normal 19 13" xfId="18905" xr:uid="{00000000-0005-0000-0000-0000964C0000}"/>
    <cellStyle name="Normal 19 13 2" xfId="18906" xr:uid="{00000000-0005-0000-0000-0000974C0000}"/>
    <cellStyle name="Normal 19 13 3" xfId="18907" xr:uid="{00000000-0005-0000-0000-0000984C0000}"/>
    <cellStyle name="Normal 19 13 4" xfId="18908" xr:uid="{00000000-0005-0000-0000-0000994C0000}"/>
    <cellStyle name="Normal 19 13 5" xfId="18909" xr:uid="{00000000-0005-0000-0000-00009A4C0000}"/>
    <cellStyle name="Normal 19 14" xfId="18910" xr:uid="{00000000-0005-0000-0000-00009B4C0000}"/>
    <cellStyle name="Normal 19 15" xfId="18911" xr:uid="{00000000-0005-0000-0000-00009C4C0000}"/>
    <cellStyle name="Normal 19 16" xfId="18912" xr:uid="{00000000-0005-0000-0000-00009D4C0000}"/>
    <cellStyle name="Normal 19 17" xfId="18913" xr:uid="{00000000-0005-0000-0000-00009E4C0000}"/>
    <cellStyle name="Normal 19 2" xfId="18914" xr:uid="{00000000-0005-0000-0000-00009F4C0000}"/>
    <cellStyle name="Normal 19 2 10" xfId="18915" xr:uid="{00000000-0005-0000-0000-0000A04C0000}"/>
    <cellStyle name="Normal 19 2 10 2" xfId="18916" xr:uid="{00000000-0005-0000-0000-0000A14C0000}"/>
    <cellStyle name="Normal 19 2 10 3" xfId="18917" xr:uid="{00000000-0005-0000-0000-0000A24C0000}"/>
    <cellStyle name="Normal 19 2 10 4" xfId="18918" xr:uid="{00000000-0005-0000-0000-0000A34C0000}"/>
    <cellStyle name="Normal 19 2 10 5" xfId="18919" xr:uid="{00000000-0005-0000-0000-0000A44C0000}"/>
    <cellStyle name="Normal 19 2 11" xfId="18920" xr:uid="{00000000-0005-0000-0000-0000A54C0000}"/>
    <cellStyle name="Normal 19 2 11 2" xfId="18921" xr:uid="{00000000-0005-0000-0000-0000A64C0000}"/>
    <cellStyle name="Normal 19 2 11 3" xfId="18922" xr:uid="{00000000-0005-0000-0000-0000A74C0000}"/>
    <cellStyle name="Normal 19 2 11 4" xfId="18923" xr:uid="{00000000-0005-0000-0000-0000A84C0000}"/>
    <cellStyle name="Normal 19 2 11 5" xfId="18924" xr:uid="{00000000-0005-0000-0000-0000A94C0000}"/>
    <cellStyle name="Normal 19 2 12" xfId="18925" xr:uid="{00000000-0005-0000-0000-0000AA4C0000}"/>
    <cellStyle name="Normal 19 2 13" xfId="18926" xr:uid="{00000000-0005-0000-0000-0000AB4C0000}"/>
    <cellStyle name="Normal 19 2 14" xfId="18927" xr:uid="{00000000-0005-0000-0000-0000AC4C0000}"/>
    <cellStyle name="Normal 19 2 15" xfId="18928" xr:uid="{00000000-0005-0000-0000-0000AD4C0000}"/>
    <cellStyle name="Normal 19 2 2" xfId="18929" xr:uid="{00000000-0005-0000-0000-0000AE4C0000}"/>
    <cellStyle name="Normal 19 2 2 10" xfId="18930" xr:uid="{00000000-0005-0000-0000-0000AF4C0000}"/>
    <cellStyle name="Normal 19 2 2 10 2" xfId="18931" xr:uid="{00000000-0005-0000-0000-0000B04C0000}"/>
    <cellStyle name="Normal 19 2 2 10 3" xfId="18932" xr:uid="{00000000-0005-0000-0000-0000B14C0000}"/>
    <cellStyle name="Normal 19 2 2 10 4" xfId="18933" xr:uid="{00000000-0005-0000-0000-0000B24C0000}"/>
    <cellStyle name="Normal 19 2 2 10 5" xfId="18934" xr:uid="{00000000-0005-0000-0000-0000B34C0000}"/>
    <cellStyle name="Normal 19 2 2 11" xfId="18935" xr:uid="{00000000-0005-0000-0000-0000B44C0000}"/>
    <cellStyle name="Normal 19 2 2 12" xfId="18936" xr:uid="{00000000-0005-0000-0000-0000B54C0000}"/>
    <cellStyle name="Normal 19 2 2 13" xfId="18937" xr:uid="{00000000-0005-0000-0000-0000B64C0000}"/>
    <cellStyle name="Normal 19 2 2 14" xfId="18938" xr:uid="{00000000-0005-0000-0000-0000B74C0000}"/>
    <cellStyle name="Normal 19 2 2 2" xfId="18939" xr:uid="{00000000-0005-0000-0000-0000B84C0000}"/>
    <cellStyle name="Normal 19 2 2 2 2" xfId="18940" xr:uid="{00000000-0005-0000-0000-0000B94C0000}"/>
    <cellStyle name="Normal 19 2 2 2 3" xfId="18941" xr:uid="{00000000-0005-0000-0000-0000BA4C0000}"/>
    <cellStyle name="Normal 19 2 2 2 4" xfId="18942" xr:uid="{00000000-0005-0000-0000-0000BB4C0000}"/>
    <cellStyle name="Normal 19 2 2 2 5" xfId="18943" xr:uid="{00000000-0005-0000-0000-0000BC4C0000}"/>
    <cellStyle name="Normal 19 2 2 3" xfId="18944" xr:uid="{00000000-0005-0000-0000-0000BD4C0000}"/>
    <cellStyle name="Normal 19 2 2 3 2" xfId="18945" xr:uid="{00000000-0005-0000-0000-0000BE4C0000}"/>
    <cellStyle name="Normal 19 2 2 3 3" xfId="18946" xr:uid="{00000000-0005-0000-0000-0000BF4C0000}"/>
    <cellStyle name="Normal 19 2 2 3 4" xfId="18947" xr:uid="{00000000-0005-0000-0000-0000C04C0000}"/>
    <cellStyle name="Normal 19 2 2 3 5" xfId="18948" xr:uid="{00000000-0005-0000-0000-0000C14C0000}"/>
    <cellStyle name="Normal 19 2 2 4" xfId="18949" xr:uid="{00000000-0005-0000-0000-0000C24C0000}"/>
    <cellStyle name="Normal 19 2 2 4 2" xfId="18950" xr:uid="{00000000-0005-0000-0000-0000C34C0000}"/>
    <cellStyle name="Normal 19 2 2 4 3" xfId="18951" xr:uid="{00000000-0005-0000-0000-0000C44C0000}"/>
    <cellStyle name="Normal 19 2 2 4 4" xfId="18952" xr:uid="{00000000-0005-0000-0000-0000C54C0000}"/>
    <cellStyle name="Normal 19 2 2 4 5" xfId="18953" xr:uid="{00000000-0005-0000-0000-0000C64C0000}"/>
    <cellStyle name="Normal 19 2 2 5" xfId="18954" xr:uid="{00000000-0005-0000-0000-0000C74C0000}"/>
    <cellStyle name="Normal 19 2 2 5 2" xfId="18955" xr:uid="{00000000-0005-0000-0000-0000C84C0000}"/>
    <cellStyle name="Normal 19 2 2 5 3" xfId="18956" xr:uid="{00000000-0005-0000-0000-0000C94C0000}"/>
    <cellStyle name="Normal 19 2 2 5 4" xfId="18957" xr:uid="{00000000-0005-0000-0000-0000CA4C0000}"/>
    <cellStyle name="Normal 19 2 2 5 5" xfId="18958" xr:uid="{00000000-0005-0000-0000-0000CB4C0000}"/>
    <cellStyle name="Normal 19 2 2 6" xfId="18959" xr:uid="{00000000-0005-0000-0000-0000CC4C0000}"/>
    <cellStyle name="Normal 19 2 2 6 2" xfId="18960" xr:uid="{00000000-0005-0000-0000-0000CD4C0000}"/>
    <cellStyle name="Normal 19 2 2 6 3" xfId="18961" xr:uid="{00000000-0005-0000-0000-0000CE4C0000}"/>
    <cellStyle name="Normal 19 2 2 6 4" xfId="18962" xr:uid="{00000000-0005-0000-0000-0000CF4C0000}"/>
    <cellStyle name="Normal 19 2 2 6 5" xfId="18963" xr:uid="{00000000-0005-0000-0000-0000D04C0000}"/>
    <cellStyle name="Normal 19 2 2 7" xfId="18964" xr:uid="{00000000-0005-0000-0000-0000D14C0000}"/>
    <cellStyle name="Normal 19 2 2 7 2" xfId="18965" xr:uid="{00000000-0005-0000-0000-0000D24C0000}"/>
    <cellStyle name="Normal 19 2 2 7 3" xfId="18966" xr:uid="{00000000-0005-0000-0000-0000D34C0000}"/>
    <cellStyle name="Normal 19 2 2 7 4" xfId="18967" xr:uid="{00000000-0005-0000-0000-0000D44C0000}"/>
    <cellStyle name="Normal 19 2 2 7 5" xfId="18968" xr:uid="{00000000-0005-0000-0000-0000D54C0000}"/>
    <cellStyle name="Normal 19 2 2 8" xfId="18969" xr:uid="{00000000-0005-0000-0000-0000D64C0000}"/>
    <cellStyle name="Normal 19 2 2 8 2" xfId="18970" xr:uid="{00000000-0005-0000-0000-0000D74C0000}"/>
    <cellStyle name="Normal 19 2 2 8 3" xfId="18971" xr:uid="{00000000-0005-0000-0000-0000D84C0000}"/>
    <cellStyle name="Normal 19 2 2 8 4" xfId="18972" xr:uid="{00000000-0005-0000-0000-0000D94C0000}"/>
    <cellStyle name="Normal 19 2 2 8 5" xfId="18973" xr:uid="{00000000-0005-0000-0000-0000DA4C0000}"/>
    <cellStyle name="Normal 19 2 2 9" xfId="18974" xr:uid="{00000000-0005-0000-0000-0000DB4C0000}"/>
    <cellStyle name="Normal 19 2 2 9 2" xfId="18975" xr:uid="{00000000-0005-0000-0000-0000DC4C0000}"/>
    <cellStyle name="Normal 19 2 2 9 3" xfId="18976" xr:uid="{00000000-0005-0000-0000-0000DD4C0000}"/>
    <cellStyle name="Normal 19 2 2 9 4" xfId="18977" xr:uid="{00000000-0005-0000-0000-0000DE4C0000}"/>
    <cellStyle name="Normal 19 2 2 9 5" xfId="18978" xr:uid="{00000000-0005-0000-0000-0000DF4C0000}"/>
    <cellStyle name="Normal 19 2 2_5.Weekly" xfId="18979" xr:uid="{00000000-0005-0000-0000-0000E04C0000}"/>
    <cellStyle name="Normal 19 2 3" xfId="18980" xr:uid="{00000000-0005-0000-0000-0000E14C0000}"/>
    <cellStyle name="Normal 19 2 3 2" xfId="18981" xr:uid="{00000000-0005-0000-0000-0000E24C0000}"/>
    <cellStyle name="Normal 19 2 3 3" xfId="18982" xr:uid="{00000000-0005-0000-0000-0000E34C0000}"/>
    <cellStyle name="Normal 19 2 3 4" xfId="18983" xr:uid="{00000000-0005-0000-0000-0000E44C0000}"/>
    <cellStyle name="Normal 19 2 3 5" xfId="18984" xr:uid="{00000000-0005-0000-0000-0000E54C0000}"/>
    <cellStyle name="Normal 19 2 4" xfId="18985" xr:uid="{00000000-0005-0000-0000-0000E64C0000}"/>
    <cellStyle name="Normal 19 2 4 2" xfId="18986" xr:uid="{00000000-0005-0000-0000-0000E74C0000}"/>
    <cellStyle name="Normal 19 2 4 3" xfId="18987" xr:uid="{00000000-0005-0000-0000-0000E84C0000}"/>
    <cellStyle name="Normal 19 2 4 4" xfId="18988" xr:uid="{00000000-0005-0000-0000-0000E94C0000}"/>
    <cellStyle name="Normal 19 2 4 5" xfId="18989" xr:uid="{00000000-0005-0000-0000-0000EA4C0000}"/>
    <cellStyle name="Normal 19 2 5" xfId="18990" xr:uid="{00000000-0005-0000-0000-0000EB4C0000}"/>
    <cellStyle name="Normal 19 2 5 2" xfId="18991" xr:uid="{00000000-0005-0000-0000-0000EC4C0000}"/>
    <cellStyle name="Normal 19 2 5 3" xfId="18992" xr:uid="{00000000-0005-0000-0000-0000ED4C0000}"/>
    <cellStyle name="Normal 19 2 5 4" xfId="18993" xr:uid="{00000000-0005-0000-0000-0000EE4C0000}"/>
    <cellStyle name="Normal 19 2 5 5" xfId="18994" xr:uid="{00000000-0005-0000-0000-0000EF4C0000}"/>
    <cellStyle name="Normal 19 2 6" xfId="18995" xr:uid="{00000000-0005-0000-0000-0000F04C0000}"/>
    <cellStyle name="Normal 19 2 6 2" xfId="18996" xr:uid="{00000000-0005-0000-0000-0000F14C0000}"/>
    <cellStyle name="Normal 19 2 6 3" xfId="18997" xr:uid="{00000000-0005-0000-0000-0000F24C0000}"/>
    <cellStyle name="Normal 19 2 6 4" xfId="18998" xr:uid="{00000000-0005-0000-0000-0000F34C0000}"/>
    <cellStyle name="Normal 19 2 6 5" xfId="18999" xr:uid="{00000000-0005-0000-0000-0000F44C0000}"/>
    <cellStyle name="Normal 19 2 7" xfId="19000" xr:uid="{00000000-0005-0000-0000-0000F54C0000}"/>
    <cellStyle name="Normal 19 2 7 2" xfId="19001" xr:uid="{00000000-0005-0000-0000-0000F64C0000}"/>
    <cellStyle name="Normal 19 2 7 3" xfId="19002" xr:uid="{00000000-0005-0000-0000-0000F74C0000}"/>
    <cellStyle name="Normal 19 2 7 4" xfId="19003" xr:uid="{00000000-0005-0000-0000-0000F84C0000}"/>
    <cellStyle name="Normal 19 2 7 5" xfId="19004" xr:uid="{00000000-0005-0000-0000-0000F94C0000}"/>
    <cellStyle name="Normal 19 2 8" xfId="19005" xr:uid="{00000000-0005-0000-0000-0000FA4C0000}"/>
    <cellStyle name="Normal 19 2 8 2" xfId="19006" xr:uid="{00000000-0005-0000-0000-0000FB4C0000}"/>
    <cellStyle name="Normal 19 2 8 3" xfId="19007" xr:uid="{00000000-0005-0000-0000-0000FC4C0000}"/>
    <cellStyle name="Normal 19 2 8 4" xfId="19008" xr:uid="{00000000-0005-0000-0000-0000FD4C0000}"/>
    <cellStyle name="Normal 19 2 8 5" xfId="19009" xr:uid="{00000000-0005-0000-0000-0000FE4C0000}"/>
    <cellStyle name="Normal 19 2 9" xfId="19010" xr:uid="{00000000-0005-0000-0000-0000FF4C0000}"/>
    <cellStyle name="Normal 19 2 9 2" xfId="19011" xr:uid="{00000000-0005-0000-0000-0000004D0000}"/>
    <cellStyle name="Normal 19 2 9 3" xfId="19012" xr:uid="{00000000-0005-0000-0000-0000014D0000}"/>
    <cellStyle name="Normal 19 2 9 4" xfId="19013" xr:uid="{00000000-0005-0000-0000-0000024D0000}"/>
    <cellStyle name="Normal 19 2 9 5" xfId="19014" xr:uid="{00000000-0005-0000-0000-0000034D0000}"/>
    <cellStyle name="Normal 19 2_5.Weekly" xfId="19015" xr:uid="{00000000-0005-0000-0000-0000044D0000}"/>
    <cellStyle name="Normal 19 3" xfId="19016" xr:uid="{00000000-0005-0000-0000-0000054D0000}"/>
    <cellStyle name="Normal 19 3 10" xfId="19017" xr:uid="{00000000-0005-0000-0000-0000064D0000}"/>
    <cellStyle name="Normal 19 3 10 2" xfId="19018" xr:uid="{00000000-0005-0000-0000-0000074D0000}"/>
    <cellStyle name="Normal 19 3 10 3" xfId="19019" xr:uid="{00000000-0005-0000-0000-0000084D0000}"/>
    <cellStyle name="Normal 19 3 10 4" xfId="19020" xr:uid="{00000000-0005-0000-0000-0000094D0000}"/>
    <cellStyle name="Normal 19 3 10 5" xfId="19021" xr:uid="{00000000-0005-0000-0000-00000A4D0000}"/>
    <cellStyle name="Normal 19 3 11" xfId="19022" xr:uid="{00000000-0005-0000-0000-00000B4D0000}"/>
    <cellStyle name="Normal 19 3 12" xfId="19023" xr:uid="{00000000-0005-0000-0000-00000C4D0000}"/>
    <cellStyle name="Normal 19 3 13" xfId="19024" xr:uid="{00000000-0005-0000-0000-00000D4D0000}"/>
    <cellStyle name="Normal 19 3 14" xfId="19025" xr:uid="{00000000-0005-0000-0000-00000E4D0000}"/>
    <cellStyle name="Normal 19 3 2" xfId="19026" xr:uid="{00000000-0005-0000-0000-00000F4D0000}"/>
    <cellStyle name="Normal 19 3 2 2" xfId="19027" xr:uid="{00000000-0005-0000-0000-0000104D0000}"/>
    <cellStyle name="Normal 19 3 2 3" xfId="19028" xr:uid="{00000000-0005-0000-0000-0000114D0000}"/>
    <cellStyle name="Normal 19 3 2 4" xfId="19029" xr:uid="{00000000-0005-0000-0000-0000124D0000}"/>
    <cellStyle name="Normal 19 3 2 5" xfId="19030" xr:uid="{00000000-0005-0000-0000-0000134D0000}"/>
    <cellStyle name="Normal 19 3 3" xfId="19031" xr:uid="{00000000-0005-0000-0000-0000144D0000}"/>
    <cellStyle name="Normal 19 3 3 2" xfId="19032" xr:uid="{00000000-0005-0000-0000-0000154D0000}"/>
    <cellStyle name="Normal 19 3 3 3" xfId="19033" xr:uid="{00000000-0005-0000-0000-0000164D0000}"/>
    <cellStyle name="Normal 19 3 3 4" xfId="19034" xr:uid="{00000000-0005-0000-0000-0000174D0000}"/>
    <cellStyle name="Normal 19 3 3 5" xfId="19035" xr:uid="{00000000-0005-0000-0000-0000184D0000}"/>
    <cellStyle name="Normal 19 3 4" xfId="19036" xr:uid="{00000000-0005-0000-0000-0000194D0000}"/>
    <cellStyle name="Normal 19 3 4 2" xfId="19037" xr:uid="{00000000-0005-0000-0000-00001A4D0000}"/>
    <cellStyle name="Normal 19 3 4 3" xfId="19038" xr:uid="{00000000-0005-0000-0000-00001B4D0000}"/>
    <cellStyle name="Normal 19 3 4 4" xfId="19039" xr:uid="{00000000-0005-0000-0000-00001C4D0000}"/>
    <cellStyle name="Normal 19 3 4 5" xfId="19040" xr:uid="{00000000-0005-0000-0000-00001D4D0000}"/>
    <cellStyle name="Normal 19 3 5" xfId="19041" xr:uid="{00000000-0005-0000-0000-00001E4D0000}"/>
    <cellStyle name="Normal 19 3 5 2" xfId="19042" xr:uid="{00000000-0005-0000-0000-00001F4D0000}"/>
    <cellStyle name="Normal 19 3 5 3" xfId="19043" xr:uid="{00000000-0005-0000-0000-0000204D0000}"/>
    <cellStyle name="Normal 19 3 5 4" xfId="19044" xr:uid="{00000000-0005-0000-0000-0000214D0000}"/>
    <cellStyle name="Normal 19 3 5 5" xfId="19045" xr:uid="{00000000-0005-0000-0000-0000224D0000}"/>
    <cellStyle name="Normal 19 3 6" xfId="19046" xr:uid="{00000000-0005-0000-0000-0000234D0000}"/>
    <cellStyle name="Normal 19 3 6 2" xfId="19047" xr:uid="{00000000-0005-0000-0000-0000244D0000}"/>
    <cellStyle name="Normal 19 3 6 3" xfId="19048" xr:uid="{00000000-0005-0000-0000-0000254D0000}"/>
    <cellStyle name="Normal 19 3 6 4" xfId="19049" xr:uid="{00000000-0005-0000-0000-0000264D0000}"/>
    <cellStyle name="Normal 19 3 6 5" xfId="19050" xr:uid="{00000000-0005-0000-0000-0000274D0000}"/>
    <cellStyle name="Normal 19 3 7" xfId="19051" xr:uid="{00000000-0005-0000-0000-0000284D0000}"/>
    <cellStyle name="Normal 19 3 7 2" xfId="19052" xr:uid="{00000000-0005-0000-0000-0000294D0000}"/>
    <cellStyle name="Normal 19 3 7 3" xfId="19053" xr:uid="{00000000-0005-0000-0000-00002A4D0000}"/>
    <cellStyle name="Normal 19 3 7 4" xfId="19054" xr:uid="{00000000-0005-0000-0000-00002B4D0000}"/>
    <cellStyle name="Normal 19 3 7 5" xfId="19055" xr:uid="{00000000-0005-0000-0000-00002C4D0000}"/>
    <cellStyle name="Normal 19 3 8" xfId="19056" xr:uid="{00000000-0005-0000-0000-00002D4D0000}"/>
    <cellStyle name="Normal 19 3 8 2" xfId="19057" xr:uid="{00000000-0005-0000-0000-00002E4D0000}"/>
    <cellStyle name="Normal 19 3 8 3" xfId="19058" xr:uid="{00000000-0005-0000-0000-00002F4D0000}"/>
    <cellStyle name="Normal 19 3 8 4" xfId="19059" xr:uid="{00000000-0005-0000-0000-0000304D0000}"/>
    <cellStyle name="Normal 19 3 8 5" xfId="19060" xr:uid="{00000000-0005-0000-0000-0000314D0000}"/>
    <cellStyle name="Normal 19 3 9" xfId="19061" xr:uid="{00000000-0005-0000-0000-0000324D0000}"/>
    <cellStyle name="Normal 19 3 9 2" xfId="19062" xr:uid="{00000000-0005-0000-0000-0000334D0000}"/>
    <cellStyle name="Normal 19 3 9 3" xfId="19063" xr:uid="{00000000-0005-0000-0000-0000344D0000}"/>
    <cellStyle name="Normal 19 3 9 4" xfId="19064" xr:uid="{00000000-0005-0000-0000-0000354D0000}"/>
    <cellStyle name="Normal 19 3 9 5" xfId="19065" xr:uid="{00000000-0005-0000-0000-0000364D0000}"/>
    <cellStyle name="Normal 19 3_5.Weekly" xfId="19066" xr:uid="{00000000-0005-0000-0000-0000374D0000}"/>
    <cellStyle name="Normal 19 4" xfId="19067" xr:uid="{00000000-0005-0000-0000-0000384D0000}"/>
    <cellStyle name="Normal 19 4 10" xfId="19068" xr:uid="{00000000-0005-0000-0000-0000394D0000}"/>
    <cellStyle name="Normal 19 4 10 2" xfId="19069" xr:uid="{00000000-0005-0000-0000-00003A4D0000}"/>
    <cellStyle name="Normal 19 4 10 3" xfId="19070" xr:uid="{00000000-0005-0000-0000-00003B4D0000}"/>
    <cellStyle name="Normal 19 4 10 4" xfId="19071" xr:uid="{00000000-0005-0000-0000-00003C4D0000}"/>
    <cellStyle name="Normal 19 4 10 5" xfId="19072" xr:uid="{00000000-0005-0000-0000-00003D4D0000}"/>
    <cellStyle name="Normal 19 4 11" xfId="19073" xr:uid="{00000000-0005-0000-0000-00003E4D0000}"/>
    <cellStyle name="Normal 19 4 12" xfId="19074" xr:uid="{00000000-0005-0000-0000-00003F4D0000}"/>
    <cellStyle name="Normal 19 4 13" xfId="19075" xr:uid="{00000000-0005-0000-0000-0000404D0000}"/>
    <cellStyle name="Normal 19 4 14" xfId="19076" xr:uid="{00000000-0005-0000-0000-0000414D0000}"/>
    <cellStyle name="Normal 19 4 2" xfId="19077" xr:uid="{00000000-0005-0000-0000-0000424D0000}"/>
    <cellStyle name="Normal 19 4 2 2" xfId="19078" xr:uid="{00000000-0005-0000-0000-0000434D0000}"/>
    <cellStyle name="Normal 19 4 2 3" xfId="19079" xr:uid="{00000000-0005-0000-0000-0000444D0000}"/>
    <cellStyle name="Normal 19 4 2 4" xfId="19080" xr:uid="{00000000-0005-0000-0000-0000454D0000}"/>
    <cellStyle name="Normal 19 4 2 5" xfId="19081" xr:uid="{00000000-0005-0000-0000-0000464D0000}"/>
    <cellStyle name="Normal 19 4 3" xfId="19082" xr:uid="{00000000-0005-0000-0000-0000474D0000}"/>
    <cellStyle name="Normal 19 4 3 2" xfId="19083" xr:uid="{00000000-0005-0000-0000-0000484D0000}"/>
    <cellStyle name="Normal 19 4 3 3" xfId="19084" xr:uid="{00000000-0005-0000-0000-0000494D0000}"/>
    <cellStyle name="Normal 19 4 3 4" xfId="19085" xr:uid="{00000000-0005-0000-0000-00004A4D0000}"/>
    <cellStyle name="Normal 19 4 3 5" xfId="19086" xr:uid="{00000000-0005-0000-0000-00004B4D0000}"/>
    <cellStyle name="Normal 19 4 4" xfId="19087" xr:uid="{00000000-0005-0000-0000-00004C4D0000}"/>
    <cellStyle name="Normal 19 4 4 2" xfId="19088" xr:uid="{00000000-0005-0000-0000-00004D4D0000}"/>
    <cellStyle name="Normal 19 4 4 3" xfId="19089" xr:uid="{00000000-0005-0000-0000-00004E4D0000}"/>
    <cellStyle name="Normal 19 4 4 4" xfId="19090" xr:uid="{00000000-0005-0000-0000-00004F4D0000}"/>
    <cellStyle name="Normal 19 4 4 5" xfId="19091" xr:uid="{00000000-0005-0000-0000-0000504D0000}"/>
    <cellStyle name="Normal 19 4 5" xfId="19092" xr:uid="{00000000-0005-0000-0000-0000514D0000}"/>
    <cellStyle name="Normal 19 4 5 2" xfId="19093" xr:uid="{00000000-0005-0000-0000-0000524D0000}"/>
    <cellStyle name="Normal 19 4 5 3" xfId="19094" xr:uid="{00000000-0005-0000-0000-0000534D0000}"/>
    <cellStyle name="Normal 19 4 5 4" xfId="19095" xr:uid="{00000000-0005-0000-0000-0000544D0000}"/>
    <cellStyle name="Normal 19 4 5 5" xfId="19096" xr:uid="{00000000-0005-0000-0000-0000554D0000}"/>
    <cellStyle name="Normal 19 4 6" xfId="19097" xr:uid="{00000000-0005-0000-0000-0000564D0000}"/>
    <cellStyle name="Normal 19 4 6 2" xfId="19098" xr:uid="{00000000-0005-0000-0000-0000574D0000}"/>
    <cellStyle name="Normal 19 4 6 3" xfId="19099" xr:uid="{00000000-0005-0000-0000-0000584D0000}"/>
    <cellStyle name="Normal 19 4 6 4" xfId="19100" xr:uid="{00000000-0005-0000-0000-0000594D0000}"/>
    <cellStyle name="Normal 19 4 6 5" xfId="19101" xr:uid="{00000000-0005-0000-0000-00005A4D0000}"/>
    <cellStyle name="Normal 19 4 7" xfId="19102" xr:uid="{00000000-0005-0000-0000-00005B4D0000}"/>
    <cellStyle name="Normal 19 4 7 2" xfId="19103" xr:uid="{00000000-0005-0000-0000-00005C4D0000}"/>
    <cellStyle name="Normal 19 4 7 3" xfId="19104" xr:uid="{00000000-0005-0000-0000-00005D4D0000}"/>
    <cellStyle name="Normal 19 4 7 4" xfId="19105" xr:uid="{00000000-0005-0000-0000-00005E4D0000}"/>
    <cellStyle name="Normal 19 4 7 5" xfId="19106" xr:uid="{00000000-0005-0000-0000-00005F4D0000}"/>
    <cellStyle name="Normal 19 4 8" xfId="19107" xr:uid="{00000000-0005-0000-0000-0000604D0000}"/>
    <cellStyle name="Normal 19 4 8 2" xfId="19108" xr:uid="{00000000-0005-0000-0000-0000614D0000}"/>
    <cellStyle name="Normal 19 4 8 3" xfId="19109" xr:uid="{00000000-0005-0000-0000-0000624D0000}"/>
    <cellStyle name="Normal 19 4 8 4" xfId="19110" xr:uid="{00000000-0005-0000-0000-0000634D0000}"/>
    <cellStyle name="Normal 19 4 8 5" xfId="19111" xr:uid="{00000000-0005-0000-0000-0000644D0000}"/>
    <cellStyle name="Normal 19 4 9" xfId="19112" xr:uid="{00000000-0005-0000-0000-0000654D0000}"/>
    <cellStyle name="Normal 19 4 9 2" xfId="19113" xr:uid="{00000000-0005-0000-0000-0000664D0000}"/>
    <cellStyle name="Normal 19 4 9 3" xfId="19114" xr:uid="{00000000-0005-0000-0000-0000674D0000}"/>
    <cellStyle name="Normal 19 4 9 4" xfId="19115" xr:uid="{00000000-0005-0000-0000-0000684D0000}"/>
    <cellStyle name="Normal 19 4 9 5" xfId="19116" xr:uid="{00000000-0005-0000-0000-0000694D0000}"/>
    <cellStyle name="Normal 19 4_5.Weekly" xfId="19117" xr:uid="{00000000-0005-0000-0000-00006A4D0000}"/>
    <cellStyle name="Normal 19 5" xfId="19118" xr:uid="{00000000-0005-0000-0000-00006B4D0000}"/>
    <cellStyle name="Normal 19 5 2" xfId="19119" xr:uid="{00000000-0005-0000-0000-00006C4D0000}"/>
    <cellStyle name="Normal 19 5 3" xfId="19120" xr:uid="{00000000-0005-0000-0000-00006D4D0000}"/>
    <cellStyle name="Normal 19 5 4" xfId="19121" xr:uid="{00000000-0005-0000-0000-00006E4D0000}"/>
    <cellStyle name="Normal 19 5 5" xfId="19122" xr:uid="{00000000-0005-0000-0000-00006F4D0000}"/>
    <cellStyle name="Normal 19 6" xfId="19123" xr:uid="{00000000-0005-0000-0000-0000704D0000}"/>
    <cellStyle name="Normal 19 6 2" xfId="19124" xr:uid="{00000000-0005-0000-0000-0000714D0000}"/>
    <cellStyle name="Normal 19 6 3" xfId="19125" xr:uid="{00000000-0005-0000-0000-0000724D0000}"/>
    <cellStyle name="Normal 19 6 4" xfId="19126" xr:uid="{00000000-0005-0000-0000-0000734D0000}"/>
    <cellStyle name="Normal 19 6 5" xfId="19127" xr:uid="{00000000-0005-0000-0000-0000744D0000}"/>
    <cellStyle name="Normal 19 7" xfId="19128" xr:uid="{00000000-0005-0000-0000-0000754D0000}"/>
    <cellStyle name="Normal 19 7 2" xfId="19129" xr:uid="{00000000-0005-0000-0000-0000764D0000}"/>
    <cellStyle name="Normal 19 7 3" xfId="19130" xr:uid="{00000000-0005-0000-0000-0000774D0000}"/>
    <cellStyle name="Normal 19 7 4" xfId="19131" xr:uid="{00000000-0005-0000-0000-0000784D0000}"/>
    <cellStyle name="Normal 19 7 5" xfId="19132" xr:uid="{00000000-0005-0000-0000-0000794D0000}"/>
    <cellStyle name="Normal 19 8" xfId="19133" xr:uid="{00000000-0005-0000-0000-00007A4D0000}"/>
    <cellStyle name="Normal 19 8 2" xfId="19134" xr:uid="{00000000-0005-0000-0000-00007B4D0000}"/>
    <cellStyle name="Normal 19 8 3" xfId="19135" xr:uid="{00000000-0005-0000-0000-00007C4D0000}"/>
    <cellStyle name="Normal 19 8 4" xfId="19136" xr:uid="{00000000-0005-0000-0000-00007D4D0000}"/>
    <cellStyle name="Normal 19 8 5" xfId="19137" xr:uid="{00000000-0005-0000-0000-00007E4D0000}"/>
    <cellStyle name="Normal 19 9" xfId="19138" xr:uid="{00000000-0005-0000-0000-00007F4D0000}"/>
    <cellStyle name="Normal 19 9 2" xfId="19139" xr:uid="{00000000-0005-0000-0000-0000804D0000}"/>
    <cellStyle name="Normal 19 9 3" xfId="19140" xr:uid="{00000000-0005-0000-0000-0000814D0000}"/>
    <cellStyle name="Normal 19 9 4" xfId="19141" xr:uid="{00000000-0005-0000-0000-0000824D0000}"/>
    <cellStyle name="Normal 19 9 5" xfId="19142" xr:uid="{00000000-0005-0000-0000-0000834D0000}"/>
    <cellStyle name="Normal 19_5.Weekly" xfId="19143" xr:uid="{00000000-0005-0000-0000-0000844D0000}"/>
    <cellStyle name="Normal 2" xfId="19144" xr:uid="{00000000-0005-0000-0000-0000854D0000}"/>
    <cellStyle name="Normal 2 1" xfId="47315" xr:uid="{00000000-0005-0000-0000-0000864D0000}"/>
    <cellStyle name="Normal 2 10" xfId="19145" xr:uid="{00000000-0005-0000-0000-0000874D0000}"/>
    <cellStyle name="Normal 2 10 2" xfId="19146" xr:uid="{00000000-0005-0000-0000-0000884D0000}"/>
    <cellStyle name="Normal 2 10 2 2" xfId="19147" xr:uid="{00000000-0005-0000-0000-0000894D0000}"/>
    <cellStyle name="Normal 2 10 3" xfId="19148" xr:uid="{00000000-0005-0000-0000-00008A4D0000}"/>
    <cellStyle name="Normal 2 10 4" xfId="19149" xr:uid="{00000000-0005-0000-0000-00008B4D0000}"/>
    <cellStyle name="Normal 2 10 4 2" xfId="19150" xr:uid="{00000000-0005-0000-0000-00008C4D0000}"/>
    <cellStyle name="Normal 2 11" xfId="19151" xr:uid="{00000000-0005-0000-0000-00008D4D0000}"/>
    <cellStyle name="Normal 2 11 2" xfId="19152" xr:uid="{00000000-0005-0000-0000-00008E4D0000}"/>
    <cellStyle name="Normal 2 12" xfId="19153" xr:uid="{00000000-0005-0000-0000-00008F4D0000}"/>
    <cellStyle name="Normal 2 12 2" xfId="19154" xr:uid="{00000000-0005-0000-0000-0000904D0000}"/>
    <cellStyle name="Normal 2 13" xfId="19155" xr:uid="{00000000-0005-0000-0000-0000914D0000}"/>
    <cellStyle name="Normal 2 13 2" xfId="19156" xr:uid="{00000000-0005-0000-0000-0000924D0000}"/>
    <cellStyle name="Normal 2 14" xfId="19157" xr:uid="{00000000-0005-0000-0000-0000934D0000}"/>
    <cellStyle name="Normal 2 14 2" xfId="19158" xr:uid="{00000000-0005-0000-0000-0000944D0000}"/>
    <cellStyle name="Normal 2 15" xfId="19159" xr:uid="{00000000-0005-0000-0000-0000954D0000}"/>
    <cellStyle name="Normal 2 15 2" xfId="19160" xr:uid="{00000000-0005-0000-0000-0000964D0000}"/>
    <cellStyle name="Normal 2 16" xfId="19161" xr:uid="{00000000-0005-0000-0000-0000974D0000}"/>
    <cellStyle name="Normal 2 16 2" xfId="19162" xr:uid="{00000000-0005-0000-0000-0000984D0000}"/>
    <cellStyle name="Normal 2 17" xfId="19163" xr:uid="{00000000-0005-0000-0000-0000994D0000}"/>
    <cellStyle name="Normal 2 17 2" xfId="19164" xr:uid="{00000000-0005-0000-0000-00009A4D0000}"/>
    <cellStyle name="Normal 2 18" xfId="19165" xr:uid="{00000000-0005-0000-0000-00009B4D0000}"/>
    <cellStyle name="Normal 2 18 2" xfId="19166" xr:uid="{00000000-0005-0000-0000-00009C4D0000}"/>
    <cellStyle name="Normal 2 19" xfId="19167" xr:uid="{00000000-0005-0000-0000-00009D4D0000}"/>
    <cellStyle name="Normal 2 19 2" xfId="19168" xr:uid="{00000000-0005-0000-0000-00009E4D0000}"/>
    <cellStyle name="Normal 2 2" xfId="19169" xr:uid="{00000000-0005-0000-0000-00009F4D0000}"/>
    <cellStyle name="Normal 2 2 10" xfId="19170" xr:uid="{00000000-0005-0000-0000-0000A04D0000}"/>
    <cellStyle name="Normal 2 2 10 2" xfId="19171" xr:uid="{00000000-0005-0000-0000-0000A14D0000}"/>
    <cellStyle name="Normal 2 2 11" xfId="19172" xr:uid="{00000000-0005-0000-0000-0000A24D0000}"/>
    <cellStyle name="Normal 2 2 11 2" xfId="19173" xr:uid="{00000000-0005-0000-0000-0000A34D0000}"/>
    <cellStyle name="Normal 2 2 12" xfId="19174" xr:uid="{00000000-0005-0000-0000-0000A44D0000}"/>
    <cellStyle name="Normal 2 2 12 2" xfId="19175" xr:uid="{00000000-0005-0000-0000-0000A54D0000}"/>
    <cellStyle name="Normal 2 2 13" xfId="19176" xr:uid="{00000000-0005-0000-0000-0000A64D0000}"/>
    <cellStyle name="Normal 2 2 13 2" xfId="19177" xr:uid="{00000000-0005-0000-0000-0000A74D0000}"/>
    <cellStyle name="Normal 2 2 14" xfId="19178" xr:uid="{00000000-0005-0000-0000-0000A84D0000}"/>
    <cellStyle name="Normal 2 2 14 2" xfId="19179" xr:uid="{00000000-0005-0000-0000-0000A94D0000}"/>
    <cellStyle name="Normal 2 2 15" xfId="19180" xr:uid="{00000000-0005-0000-0000-0000AA4D0000}"/>
    <cellStyle name="Normal 2 2 15 2" xfId="19181" xr:uid="{00000000-0005-0000-0000-0000AB4D0000}"/>
    <cellStyle name="Normal 2 2 16" xfId="19182" xr:uid="{00000000-0005-0000-0000-0000AC4D0000}"/>
    <cellStyle name="Normal 2 2 16 2" xfId="19183" xr:uid="{00000000-0005-0000-0000-0000AD4D0000}"/>
    <cellStyle name="Normal 2 2 17" xfId="19184" xr:uid="{00000000-0005-0000-0000-0000AE4D0000}"/>
    <cellStyle name="Normal 2 2 17 2" xfId="19185" xr:uid="{00000000-0005-0000-0000-0000AF4D0000}"/>
    <cellStyle name="Normal 2 2 18" xfId="19186" xr:uid="{00000000-0005-0000-0000-0000B04D0000}"/>
    <cellStyle name="Normal 2 2 18 2" xfId="19187" xr:uid="{00000000-0005-0000-0000-0000B14D0000}"/>
    <cellStyle name="Normal 2 2 19" xfId="19188" xr:uid="{00000000-0005-0000-0000-0000B24D0000}"/>
    <cellStyle name="Normal 2 2 19 2" xfId="19189" xr:uid="{00000000-0005-0000-0000-0000B34D0000}"/>
    <cellStyle name="Normal 2 2 2" xfId="19190" xr:uid="{00000000-0005-0000-0000-0000B44D0000}"/>
    <cellStyle name="Normal 2 2 2 10" xfId="19191" xr:uid="{00000000-0005-0000-0000-0000B54D0000}"/>
    <cellStyle name="Normal 2 2 2 10 2" xfId="19192" xr:uid="{00000000-0005-0000-0000-0000B64D0000}"/>
    <cellStyle name="Normal 2 2 2 11" xfId="19193" xr:uid="{00000000-0005-0000-0000-0000B74D0000}"/>
    <cellStyle name="Normal 2 2 2 11 2" xfId="19194" xr:uid="{00000000-0005-0000-0000-0000B84D0000}"/>
    <cellStyle name="Normal 2 2 2 12" xfId="19195" xr:uid="{00000000-0005-0000-0000-0000B94D0000}"/>
    <cellStyle name="Normal 2 2 2 2" xfId="19196" xr:uid="{00000000-0005-0000-0000-0000BA4D0000}"/>
    <cellStyle name="Normal 2 2 2 2 10" xfId="19197" xr:uid="{00000000-0005-0000-0000-0000BB4D0000}"/>
    <cellStyle name="Normal 2 2 2 2 10 2" xfId="19198" xr:uid="{00000000-0005-0000-0000-0000BC4D0000}"/>
    <cellStyle name="Normal 2 2 2 2 11" xfId="19199" xr:uid="{00000000-0005-0000-0000-0000BD4D0000}"/>
    <cellStyle name="Normal 2 2 2 2 11 2" xfId="19200" xr:uid="{00000000-0005-0000-0000-0000BE4D0000}"/>
    <cellStyle name="Normal 2 2 2 2 12" xfId="19201" xr:uid="{00000000-0005-0000-0000-0000BF4D0000}"/>
    <cellStyle name="Normal 2 2 2 2 2" xfId="19202" xr:uid="{00000000-0005-0000-0000-0000C04D0000}"/>
    <cellStyle name="Normal 2 2 2 2 2 2" xfId="19203" xr:uid="{00000000-0005-0000-0000-0000C14D0000}"/>
    <cellStyle name="Normal 2 2 2 2 3" xfId="19204" xr:uid="{00000000-0005-0000-0000-0000C24D0000}"/>
    <cellStyle name="Normal 2 2 2 2 3 2" xfId="19205" xr:uid="{00000000-0005-0000-0000-0000C34D0000}"/>
    <cellStyle name="Normal 2 2 2 2 4" xfId="19206" xr:uid="{00000000-0005-0000-0000-0000C44D0000}"/>
    <cellStyle name="Normal 2 2 2 2 4 2" xfId="19207" xr:uid="{00000000-0005-0000-0000-0000C54D0000}"/>
    <cellStyle name="Normal 2 2 2 2 5" xfId="19208" xr:uid="{00000000-0005-0000-0000-0000C64D0000}"/>
    <cellStyle name="Normal 2 2 2 2 5 2" xfId="19209" xr:uid="{00000000-0005-0000-0000-0000C74D0000}"/>
    <cellStyle name="Normal 2 2 2 2 6" xfId="19210" xr:uid="{00000000-0005-0000-0000-0000C84D0000}"/>
    <cellStyle name="Normal 2 2 2 2 6 2" xfId="19211" xr:uid="{00000000-0005-0000-0000-0000C94D0000}"/>
    <cellStyle name="Normal 2 2 2 2 7" xfId="19212" xr:uid="{00000000-0005-0000-0000-0000CA4D0000}"/>
    <cellStyle name="Normal 2 2 2 2 7 2" xfId="19213" xr:uid="{00000000-0005-0000-0000-0000CB4D0000}"/>
    <cellStyle name="Normal 2 2 2 2 8" xfId="19214" xr:uid="{00000000-0005-0000-0000-0000CC4D0000}"/>
    <cellStyle name="Normal 2 2 2 2 8 2" xfId="19215" xr:uid="{00000000-0005-0000-0000-0000CD4D0000}"/>
    <cellStyle name="Normal 2 2 2 2 9" xfId="19216" xr:uid="{00000000-0005-0000-0000-0000CE4D0000}"/>
    <cellStyle name="Normal 2 2 2 2 9 2" xfId="19217" xr:uid="{00000000-0005-0000-0000-0000CF4D0000}"/>
    <cellStyle name="Normal 2 2 2 3" xfId="19218" xr:uid="{00000000-0005-0000-0000-0000D04D0000}"/>
    <cellStyle name="Normal 2 2 2 3 2" xfId="19219" xr:uid="{00000000-0005-0000-0000-0000D14D0000}"/>
    <cellStyle name="Normal 2 2 2 37" xfId="47284" xr:uid="{00000000-0005-0000-0000-0000D24D0000}"/>
    <cellStyle name="Normal 2 2 2 4" xfId="19220" xr:uid="{00000000-0005-0000-0000-0000D34D0000}"/>
    <cellStyle name="Normal 2 2 2 4 2" xfId="19221" xr:uid="{00000000-0005-0000-0000-0000D44D0000}"/>
    <cellStyle name="Normal 2 2 2 5" xfId="19222" xr:uid="{00000000-0005-0000-0000-0000D54D0000}"/>
    <cellStyle name="Normal 2 2 2 5 2" xfId="19223" xr:uid="{00000000-0005-0000-0000-0000D64D0000}"/>
    <cellStyle name="Normal 2 2 2 6" xfId="19224" xr:uid="{00000000-0005-0000-0000-0000D74D0000}"/>
    <cellStyle name="Normal 2 2 2 6 2" xfId="19225" xr:uid="{00000000-0005-0000-0000-0000D84D0000}"/>
    <cellStyle name="Normal 2 2 2 7" xfId="19226" xr:uid="{00000000-0005-0000-0000-0000D94D0000}"/>
    <cellStyle name="Normal 2 2 2 7 2" xfId="19227" xr:uid="{00000000-0005-0000-0000-0000DA4D0000}"/>
    <cellStyle name="Normal 2 2 2 8" xfId="19228" xr:uid="{00000000-0005-0000-0000-0000DB4D0000}"/>
    <cellStyle name="Normal 2 2 2 8 2" xfId="19229" xr:uid="{00000000-0005-0000-0000-0000DC4D0000}"/>
    <cellStyle name="Normal 2 2 2 9" xfId="19230" xr:uid="{00000000-0005-0000-0000-0000DD4D0000}"/>
    <cellStyle name="Normal 2 2 2 9 2" xfId="19231" xr:uid="{00000000-0005-0000-0000-0000DE4D0000}"/>
    <cellStyle name="Normal 2 2 2_V_4 Curva Dotaciones MMH" xfId="19232" xr:uid="{00000000-0005-0000-0000-0000DF4D0000}"/>
    <cellStyle name="Normal 2 2 20" xfId="19233" xr:uid="{00000000-0005-0000-0000-0000E04D0000}"/>
    <cellStyle name="Normal 2 2 20 2" xfId="19234" xr:uid="{00000000-0005-0000-0000-0000E14D0000}"/>
    <cellStyle name="Normal 2 2 21" xfId="19235" xr:uid="{00000000-0005-0000-0000-0000E24D0000}"/>
    <cellStyle name="Normal 2 2 21 2" xfId="19236" xr:uid="{00000000-0005-0000-0000-0000E34D0000}"/>
    <cellStyle name="Normal 2 2 22" xfId="19237" xr:uid="{00000000-0005-0000-0000-0000E44D0000}"/>
    <cellStyle name="Normal 2 2 3" xfId="19238" xr:uid="{00000000-0005-0000-0000-0000E54D0000}"/>
    <cellStyle name="Normal 2 2 3 2" xfId="19239" xr:uid="{00000000-0005-0000-0000-0000E64D0000}"/>
    <cellStyle name="Normal 2 2 3 2 2" xfId="19240" xr:uid="{00000000-0005-0000-0000-0000E74D0000}"/>
    <cellStyle name="Normal 2 2 3 3" xfId="19241" xr:uid="{00000000-0005-0000-0000-0000E84D0000}"/>
    <cellStyle name="Normal 2 2 3 3 2" xfId="19242" xr:uid="{00000000-0005-0000-0000-0000E94D0000}"/>
    <cellStyle name="Normal 2 2 3 4" xfId="19243" xr:uid="{00000000-0005-0000-0000-0000EA4D0000}"/>
    <cellStyle name="Normal 2 2 4" xfId="19244" xr:uid="{00000000-0005-0000-0000-0000EB4D0000}"/>
    <cellStyle name="Normal 2 2 4 2" xfId="19245" xr:uid="{00000000-0005-0000-0000-0000EC4D0000}"/>
    <cellStyle name="Normal 2 2 5" xfId="19246" xr:uid="{00000000-0005-0000-0000-0000ED4D0000}"/>
    <cellStyle name="Normal 2 2 5 2" xfId="19247" xr:uid="{00000000-0005-0000-0000-0000EE4D0000}"/>
    <cellStyle name="Normal 2 2 6" xfId="19248" xr:uid="{00000000-0005-0000-0000-0000EF4D0000}"/>
    <cellStyle name="Normal 2 2 6 2" xfId="19249" xr:uid="{00000000-0005-0000-0000-0000F04D0000}"/>
    <cellStyle name="Normal 2 2 7" xfId="19250" xr:uid="{00000000-0005-0000-0000-0000F14D0000}"/>
    <cellStyle name="Normal 2 2 7 2" xfId="19251" xr:uid="{00000000-0005-0000-0000-0000F24D0000}"/>
    <cellStyle name="Normal 2 2 8" xfId="19252" xr:uid="{00000000-0005-0000-0000-0000F34D0000}"/>
    <cellStyle name="Normal 2 2 8 2" xfId="19253" xr:uid="{00000000-0005-0000-0000-0000F44D0000}"/>
    <cellStyle name="Normal 2 2 9" xfId="19254" xr:uid="{00000000-0005-0000-0000-0000F54D0000}"/>
    <cellStyle name="Normal 2 2 9 2" xfId="19255" xr:uid="{00000000-0005-0000-0000-0000F64D0000}"/>
    <cellStyle name="Normal 2 2_ 2.Curva de Avance Proyecto " xfId="19256" xr:uid="{00000000-0005-0000-0000-0000F74D0000}"/>
    <cellStyle name="Normal 2 20" xfId="19257" xr:uid="{00000000-0005-0000-0000-0000F84D0000}"/>
    <cellStyle name="Normal 2 20 2" xfId="19258" xr:uid="{00000000-0005-0000-0000-0000F94D0000}"/>
    <cellStyle name="Normal 2 21" xfId="19259" xr:uid="{00000000-0005-0000-0000-0000FA4D0000}"/>
    <cellStyle name="Normal 2 21 2" xfId="19260" xr:uid="{00000000-0005-0000-0000-0000FB4D0000}"/>
    <cellStyle name="Normal 2 22" xfId="19261" xr:uid="{00000000-0005-0000-0000-0000FC4D0000}"/>
    <cellStyle name="Normal 2 22 2" xfId="19262" xr:uid="{00000000-0005-0000-0000-0000FD4D0000}"/>
    <cellStyle name="Normal 2 23" xfId="19263" xr:uid="{00000000-0005-0000-0000-0000FE4D0000}"/>
    <cellStyle name="Normal 2 23 2" xfId="19264" xr:uid="{00000000-0005-0000-0000-0000FF4D0000}"/>
    <cellStyle name="Normal 2 24" xfId="19265" xr:uid="{00000000-0005-0000-0000-0000004E0000}"/>
    <cellStyle name="Normal 2 24 2" xfId="19266" xr:uid="{00000000-0005-0000-0000-0000014E0000}"/>
    <cellStyle name="Normal 2 25" xfId="19267" xr:uid="{00000000-0005-0000-0000-0000024E0000}"/>
    <cellStyle name="Normal 2 25 2" xfId="19268" xr:uid="{00000000-0005-0000-0000-0000034E0000}"/>
    <cellStyle name="Normal 2 26" xfId="19269" xr:uid="{00000000-0005-0000-0000-0000044E0000}"/>
    <cellStyle name="Normal 2 26 2" xfId="19270" xr:uid="{00000000-0005-0000-0000-0000054E0000}"/>
    <cellStyle name="Normal 2 27" xfId="19271" xr:uid="{00000000-0005-0000-0000-0000064E0000}"/>
    <cellStyle name="Normal 2 27 2" xfId="19272" xr:uid="{00000000-0005-0000-0000-0000074E0000}"/>
    <cellStyle name="Normal 2 28" xfId="19273" xr:uid="{00000000-0005-0000-0000-0000084E0000}"/>
    <cellStyle name="Normal 2 28 2" xfId="19274" xr:uid="{00000000-0005-0000-0000-0000094E0000}"/>
    <cellStyle name="Normal 2 29" xfId="19275" xr:uid="{00000000-0005-0000-0000-00000A4E0000}"/>
    <cellStyle name="Normal 2 29 2" xfId="19276" xr:uid="{00000000-0005-0000-0000-00000B4E0000}"/>
    <cellStyle name="Normal 2 3" xfId="19277" xr:uid="{00000000-0005-0000-0000-00000C4E0000}"/>
    <cellStyle name="Normal 2 3 10" xfId="19278" xr:uid="{00000000-0005-0000-0000-00000D4E0000}"/>
    <cellStyle name="Normal 2 3 10 2" xfId="19279" xr:uid="{00000000-0005-0000-0000-00000E4E0000}"/>
    <cellStyle name="Normal 2 3 11" xfId="19280" xr:uid="{00000000-0005-0000-0000-00000F4E0000}"/>
    <cellStyle name="Normal 2 3 11 2" xfId="19281" xr:uid="{00000000-0005-0000-0000-0000104E0000}"/>
    <cellStyle name="Normal 2 3 12" xfId="19282" xr:uid="{00000000-0005-0000-0000-0000114E0000}"/>
    <cellStyle name="Normal 2 3 12 2" xfId="19283" xr:uid="{00000000-0005-0000-0000-0000124E0000}"/>
    <cellStyle name="Normal 2 3 13" xfId="19284" xr:uid="{00000000-0005-0000-0000-0000134E0000}"/>
    <cellStyle name="Normal 2 3 13 2" xfId="19285" xr:uid="{00000000-0005-0000-0000-0000144E0000}"/>
    <cellStyle name="Normal 2 3 14" xfId="19286" xr:uid="{00000000-0005-0000-0000-0000154E0000}"/>
    <cellStyle name="Normal 2 3 14 2" xfId="19287" xr:uid="{00000000-0005-0000-0000-0000164E0000}"/>
    <cellStyle name="Normal 2 3 15" xfId="19288" xr:uid="{00000000-0005-0000-0000-0000174E0000}"/>
    <cellStyle name="Normal 2 3 15 2" xfId="19289" xr:uid="{00000000-0005-0000-0000-0000184E0000}"/>
    <cellStyle name="Normal 2 3 16" xfId="19290" xr:uid="{00000000-0005-0000-0000-0000194E0000}"/>
    <cellStyle name="Normal 2 3 16 2" xfId="19291" xr:uid="{00000000-0005-0000-0000-00001A4E0000}"/>
    <cellStyle name="Normal 2 3 17" xfId="19292" xr:uid="{00000000-0005-0000-0000-00001B4E0000}"/>
    <cellStyle name="Normal 2 3 17 2" xfId="19293" xr:uid="{00000000-0005-0000-0000-00001C4E0000}"/>
    <cellStyle name="Normal 2 3 18" xfId="19294" xr:uid="{00000000-0005-0000-0000-00001D4E0000}"/>
    <cellStyle name="Normal 2 3 18 2" xfId="19295" xr:uid="{00000000-0005-0000-0000-00001E4E0000}"/>
    <cellStyle name="Normal 2 3 19" xfId="19296" xr:uid="{00000000-0005-0000-0000-00001F4E0000}"/>
    <cellStyle name="Normal 2 3 19 2" xfId="19297" xr:uid="{00000000-0005-0000-0000-0000204E0000}"/>
    <cellStyle name="Normal 2 3 2" xfId="19298" xr:uid="{00000000-0005-0000-0000-0000214E0000}"/>
    <cellStyle name="Normal 2 3 2 2" xfId="19299" xr:uid="{00000000-0005-0000-0000-0000224E0000}"/>
    <cellStyle name="Normal 2 3 2 2 2" xfId="19300" xr:uid="{00000000-0005-0000-0000-0000234E0000}"/>
    <cellStyle name="Normal 2 3 2 3" xfId="19301" xr:uid="{00000000-0005-0000-0000-0000244E0000}"/>
    <cellStyle name="Normal 2 3 2 3 2" xfId="19302" xr:uid="{00000000-0005-0000-0000-0000254E0000}"/>
    <cellStyle name="Normal 2 3 2 4" xfId="19303" xr:uid="{00000000-0005-0000-0000-0000264E0000}"/>
    <cellStyle name="Normal 2 3 20" xfId="19304" xr:uid="{00000000-0005-0000-0000-0000274E0000}"/>
    <cellStyle name="Normal 2 3 21" xfId="19305" xr:uid="{00000000-0005-0000-0000-0000284E0000}"/>
    <cellStyle name="Normal 2 3 3" xfId="19306" xr:uid="{00000000-0005-0000-0000-0000294E0000}"/>
    <cellStyle name="Normal 2 3 3 2" xfId="19307" xr:uid="{00000000-0005-0000-0000-00002A4E0000}"/>
    <cellStyle name="Normal 2 3 4" xfId="19308" xr:uid="{00000000-0005-0000-0000-00002B4E0000}"/>
    <cellStyle name="Normal 2 3 4 2" xfId="19309" xr:uid="{00000000-0005-0000-0000-00002C4E0000}"/>
    <cellStyle name="Normal 2 3 5" xfId="19310" xr:uid="{00000000-0005-0000-0000-00002D4E0000}"/>
    <cellStyle name="Normal 2 3 5 2" xfId="19311" xr:uid="{00000000-0005-0000-0000-00002E4E0000}"/>
    <cellStyle name="Normal 2 3 6" xfId="19312" xr:uid="{00000000-0005-0000-0000-00002F4E0000}"/>
    <cellStyle name="Normal 2 3 6 2" xfId="19313" xr:uid="{00000000-0005-0000-0000-0000304E0000}"/>
    <cellStyle name="Normal 2 3 7" xfId="19314" xr:uid="{00000000-0005-0000-0000-0000314E0000}"/>
    <cellStyle name="Normal 2 3 7 2" xfId="19315" xr:uid="{00000000-0005-0000-0000-0000324E0000}"/>
    <cellStyle name="Normal 2 3 8" xfId="19316" xr:uid="{00000000-0005-0000-0000-0000334E0000}"/>
    <cellStyle name="Normal 2 3 8 2" xfId="19317" xr:uid="{00000000-0005-0000-0000-0000344E0000}"/>
    <cellStyle name="Normal 2 3 9" xfId="19318" xr:uid="{00000000-0005-0000-0000-0000354E0000}"/>
    <cellStyle name="Normal 2 3 9 2" xfId="19319" xr:uid="{00000000-0005-0000-0000-0000364E0000}"/>
    <cellStyle name="Normal 2 3_Copia de Curvas Informe Mensual Enero 2011 REV 17Feb11 Rev 3" xfId="19320" xr:uid="{00000000-0005-0000-0000-0000374E0000}"/>
    <cellStyle name="Normal 2 30" xfId="19321" xr:uid="{00000000-0005-0000-0000-0000384E0000}"/>
    <cellStyle name="Normal 2 30 2" xfId="19322" xr:uid="{00000000-0005-0000-0000-0000394E0000}"/>
    <cellStyle name="Normal 2 31" xfId="19323" xr:uid="{00000000-0005-0000-0000-00003A4E0000}"/>
    <cellStyle name="Normal 2 31 2" xfId="19324" xr:uid="{00000000-0005-0000-0000-00003B4E0000}"/>
    <cellStyle name="Normal 2 32" xfId="19325" xr:uid="{00000000-0005-0000-0000-00003C4E0000}"/>
    <cellStyle name="Normal 2 32 2" xfId="19326" xr:uid="{00000000-0005-0000-0000-00003D4E0000}"/>
    <cellStyle name="Normal 2 33" xfId="19327" xr:uid="{00000000-0005-0000-0000-00003E4E0000}"/>
    <cellStyle name="Normal 2 33 2" xfId="19328" xr:uid="{00000000-0005-0000-0000-00003F4E0000}"/>
    <cellStyle name="Normal 2 34" xfId="19329" xr:uid="{00000000-0005-0000-0000-0000404E0000}"/>
    <cellStyle name="Normal 2 34 2" xfId="19330" xr:uid="{00000000-0005-0000-0000-0000414E0000}"/>
    <cellStyle name="Normal 2 35" xfId="19331" xr:uid="{00000000-0005-0000-0000-0000424E0000}"/>
    <cellStyle name="Normal 2 35 2" xfId="19332" xr:uid="{00000000-0005-0000-0000-0000434E0000}"/>
    <cellStyle name="Normal 2 36" xfId="19333" xr:uid="{00000000-0005-0000-0000-0000444E0000}"/>
    <cellStyle name="Normal 2 36 2" xfId="19334" xr:uid="{00000000-0005-0000-0000-0000454E0000}"/>
    <cellStyle name="Normal 2 37" xfId="19335" xr:uid="{00000000-0005-0000-0000-0000464E0000}"/>
    <cellStyle name="Normal 2 37 2" xfId="19336" xr:uid="{00000000-0005-0000-0000-0000474E0000}"/>
    <cellStyle name="Normal 2 38" xfId="19337" xr:uid="{00000000-0005-0000-0000-0000484E0000}"/>
    <cellStyle name="Normal 2 38 2" xfId="19338" xr:uid="{00000000-0005-0000-0000-0000494E0000}"/>
    <cellStyle name="Normal 2 39" xfId="19339" xr:uid="{00000000-0005-0000-0000-00004A4E0000}"/>
    <cellStyle name="Normal 2 39 2" xfId="19340" xr:uid="{00000000-0005-0000-0000-00004B4E0000}"/>
    <cellStyle name="Normal 2 4" xfId="19341" xr:uid="{00000000-0005-0000-0000-00004C4E0000}"/>
    <cellStyle name="Normal 2 4 2" xfId="19342" xr:uid="{00000000-0005-0000-0000-00004D4E0000}"/>
    <cellStyle name="Normal 2 4 2 2" xfId="19343" xr:uid="{00000000-0005-0000-0000-00004E4E0000}"/>
    <cellStyle name="Normal 2 4 3" xfId="19344" xr:uid="{00000000-0005-0000-0000-00004F4E0000}"/>
    <cellStyle name="Normal 2 4 3 2" xfId="19345" xr:uid="{00000000-0005-0000-0000-0000504E0000}"/>
    <cellStyle name="Normal 2 4 4" xfId="19346" xr:uid="{00000000-0005-0000-0000-0000514E0000}"/>
    <cellStyle name="Normal 2 4 4 2" xfId="19347" xr:uid="{00000000-0005-0000-0000-0000524E0000}"/>
    <cellStyle name="Normal 2 4 5" xfId="19348" xr:uid="{00000000-0005-0000-0000-0000534E0000}"/>
    <cellStyle name="Normal 2 40" xfId="19349" xr:uid="{00000000-0005-0000-0000-0000544E0000}"/>
    <cellStyle name="Normal 2 40 2" xfId="19350" xr:uid="{00000000-0005-0000-0000-0000554E0000}"/>
    <cellStyle name="Normal 2 41" xfId="19351" xr:uid="{00000000-0005-0000-0000-0000564E0000}"/>
    <cellStyle name="Normal 2 41 2" xfId="19352" xr:uid="{00000000-0005-0000-0000-0000574E0000}"/>
    <cellStyle name="Normal 2 42" xfId="19353" xr:uid="{00000000-0005-0000-0000-0000584E0000}"/>
    <cellStyle name="Normal 2 42 2" xfId="19354" xr:uid="{00000000-0005-0000-0000-0000594E0000}"/>
    <cellStyle name="Normal 2 43" xfId="19355" xr:uid="{00000000-0005-0000-0000-00005A4E0000}"/>
    <cellStyle name="Normal 2 43 2" xfId="19356" xr:uid="{00000000-0005-0000-0000-00005B4E0000}"/>
    <cellStyle name="Normal 2 44" xfId="19357" xr:uid="{00000000-0005-0000-0000-00005C4E0000}"/>
    <cellStyle name="Normal 2 44 2" xfId="19358" xr:uid="{00000000-0005-0000-0000-00005D4E0000}"/>
    <cellStyle name="Normal 2 45" xfId="19359" xr:uid="{00000000-0005-0000-0000-00005E4E0000}"/>
    <cellStyle name="Normal 2 45 2" xfId="19360" xr:uid="{00000000-0005-0000-0000-00005F4E0000}"/>
    <cellStyle name="Normal 2 46" xfId="19361" xr:uid="{00000000-0005-0000-0000-0000604E0000}"/>
    <cellStyle name="Normal 2 46 2" xfId="19362" xr:uid="{00000000-0005-0000-0000-0000614E0000}"/>
    <cellStyle name="Normal 2 47" xfId="19363" xr:uid="{00000000-0005-0000-0000-0000624E0000}"/>
    <cellStyle name="Normal 2 47 2" xfId="19364" xr:uid="{00000000-0005-0000-0000-0000634E0000}"/>
    <cellStyle name="Normal 2 48" xfId="19365" xr:uid="{00000000-0005-0000-0000-0000644E0000}"/>
    <cellStyle name="Normal 2 48 2" xfId="19366" xr:uid="{00000000-0005-0000-0000-0000654E0000}"/>
    <cellStyle name="Normal 2 49" xfId="19367" xr:uid="{00000000-0005-0000-0000-0000664E0000}"/>
    <cellStyle name="Normal 2 49 2" xfId="19368" xr:uid="{00000000-0005-0000-0000-0000674E0000}"/>
    <cellStyle name="Normal 2 5" xfId="19369" xr:uid="{00000000-0005-0000-0000-0000684E0000}"/>
    <cellStyle name="Normal 2 5 2" xfId="19370" xr:uid="{00000000-0005-0000-0000-0000694E0000}"/>
    <cellStyle name="Normal 2 5 2 2" xfId="19371" xr:uid="{00000000-0005-0000-0000-00006A4E0000}"/>
    <cellStyle name="Normal 2 5 3" xfId="19372" xr:uid="{00000000-0005-0000-0000-00006B4E0000}"/>
    <cellStyle name="Normal 2 5 3 2" xfId="19373" xr:uid="{00000000-0005-0000-0000-00006C4E0000}"/>
    <cellStyle name="Normal 2 5 4" xfId="19374" xr:uid="{00000000-0005-0000-0000-00006D4E0000}"/>
    <cellStyle name="Normal 2 5 4 2" xfId="19375" xr:uid="{00000000-0005-0000-0000-00006E4E0000}"/>
    <cellStyle name="Normal 2 5 5" xfId="19376" xr:uid="{00000000-0005-0000-0000-00006F4E0000}"/>
    <cellStyle name="Normal 2 50" xfId="19377" xr:uid="{00000000-0005-0000-0000-0000704E0000}"/>
    <cellStyle name="Normal 2 50 2" xfId="19378" xr:uid="{00000000-0005-0000-0000-0000714E0000}"/>
    <cellStyle name="Normal 2 51" xfId="19379" xr:uid="{00000000-0005-0000-0000-0000724E0000}"/>
    <cellStyle name="Normal 2 51 2" xfId="19380" xr:uid="{00000000-0005-0000-0000-0000734E0000}"/>
    <cellStyle name="Normal 2 52" xfId="19381" xr:uid="{00000000-0005-0000-0000-0000744E0000}"/>
    <cellStyle name="Normal 2 52 2" xfId="19382" xr:uid="{00000000-0005-0000-0000-0000754E0000}"/>
    <cellStyle name="Normal 2 53" xfId="19383" xr:uid="{00000000-0005-0000-0000-0000764E0000}"/>
    <cellStyle name="Normal 2 53 2" xfId="19384" xr:uid="{00000000-0005-0000-0000-0000774E0000}"/>
    <cellStyle name="Normal 2 54" xfId="19385" xr:uid="{00000000-0005-0000-0000-0000784E0000}"/>
    <cellStyle name="Normal 2 54 2" xfId="19386" xr:uid="{00000000-0005-0000-0000-0000794E0000}"/>
    <cellStyle name="Normal 2 55" xfId="19387" xr:uid="{00000000-0005-0000-0000-00007A4E0000}"/>
    <cellStyle name="Normal 2 55 2" xfId="19388" xr:uid="{00000000-0005-0000-0000-00007B4E0000}"/>
    <cellStyle name="Normal 2 56" xfId="19389" xr:uid="{00000000-0005-0000-0000-00007C4E0000}"/>
    <cellStyle name="Normal 2 56 2" xfId="19390" xr:uid="{00000000-0005-0000-0000-00007D4E0000}"/>
    <cellStyle name="Normal 2 57" xfId="19391" xr:uid="{00000000-0005-0000-0000-00007E4E0000}"/>
    <cellStyle name="Normal 2 57 2" xfId="19392" xr:uid="{00000000-0005-0000-0000-00007F4E0000}"/>
    <cellStyle name="Normal 2 58" xfId="19393" xr:uid="{00000000-0005-0000-0000-0000804E0000}"/>
    <cellStyle name="Normal 2 58 2" xfId="19394" xr:uid="{00000000-0005-0000-0000-0000814E0000}"/>
    <cellStyle name="Normal 2 59" xfId="19395" xr:uid="{00000000-0005-0000-0000-0000824E0000}"/>
    <cellStyle name="Normal 2 59 2" xfId="19396" xr:uid="{00000000-0005-0000-0000-0000834E0000}"/>
    <cellStyle name="Normal 2 6" xfId="19397" xr:uid="{00000000-0005-0000-0000-0000844E0000}"/>
    <cellStyle name="Normal 2 6 2" xfId="19398" xr:uid="{00000000-0005-0000-0000-0000854E0000}"/>
    <cellStyle name="Normal 2 6 2 2" xfId="19399" xr:uid="{00000000-0005-0000-0000-0000864E0000}"/>
    <cellStyle name="Normal 2 6 3" xfId="19400" xr:uid="{00000000-0005-0000-0000-0000874E0000}"/>
    <cellStyle name="Normal 2 6 3 2" xfId="19401" xr:uid="{00000000-0005-0000-0000-0000884E0000}"/>
    <cellStyle name="Normal 2 6 4" xfId="19402" xr:uid="{00000000-0005-0000-0000-0000894E0000}"/>
    <cellStyle name="Normal 2 60" xfId="19403" xr:uid="{00000000-0005-0000-0000-00008A4E0000}"/>
    <cellStyle name="Normal 2 60 2" xfId="19404" xr:uid="{00000000-0005-0000-0000-00008B4E0000}"/>
    <cellStyle name="Normal 2 61" xfId="19405" xr:uid="{00000000-0005-0000-0000-00008C4E0000}"/>
    <cellStyle name="Normal 2 61 2" xfId="19406" xr:uid="{00000000-0005-0000-0000-00008D4E0000}"/>
    <cellStyle name="Normal 2 62" xfId="19407" xr:uid="{00000000-0005-0000-0000-00008E4E0000}"/>
    <cellStyle name="Normal 2 62 2" xfId="19408" xr:uid="{00000000-0005-0000-0000-00008F4E0000}"/>
    <cellStyle name="Normal 2 63" xfId="19409" xr:uid="{00000000-0005-0000-0000-0000904E0000}"/>
    <cellStyle name="Normal 2 63 2" xfId="19410" xr:uid="{00000000-0005-0000-0000-0000914E0000}"/>
    <cellStyle name="Normal 2 64" xfId="19411" xr:uid="{00000000-0005-0000-0000-0000924E0000}"/>
    <cellStyle name="Normal 2 64 2" xfId="19412" xr:uid="{00000000-0005-0000-0000-0000934E0000}"/>
    <cellStyle name="Normal 2 65" xfId="19413" xr:uid="{00000000-0005-0000-0000-0000944E0000}"/>
    <cellStyle name="Normal 2 65 2" xfId="19414" xr:uid="{00000000-0005-0000-0000-0000954E0000}"/>
    <cellStyle name="Normal 2 66" xfId="19415" xr:uid="{00000000-0005-0000-0000-0000964E0000}"/>
    <cellStyle name="Normal 2 66 2" xfId="19416" xr:uid="{00000000-0005-0000-0000-0000974E0000}"/>
    <cellStyle name="Normal 2 67" xfId="19417" xr:uid="{00000000-0005-0000-0000-0000984E0000}"/>
    <cellStyle name="Normal 2 67 2" xfId="19418" xr:uid="{00000000-0005-0000-0000-0000994E0000}"/>
    <cellStyle name="Normal 2 68" xfId="19419" xr:uid="{00000000-0005-0000-0000-00009A4E0000}"/>
    <cellStyle name="Normal 2 68 2" xfId="19420" xr:uid="{00000000-0005-0000-0000-00009B4E0000}"/>
    <cellStyle name="Normal 2 69" xfId="19421" xr:uid="{00000000-0005-0000-0000-00009C4E0000}"/>
    <cellStyle name="Normal 2 7" xfId="19422" xr:uid="{00000000-0005-0000-0000-00009D4E0000}"/>
    <cellStyle name="Normal 2 7 2" xfId="19423" xr:uid="{00000000-0005-0000-0000-00009E4E0000}"/>
    <cellStyle name="Normal 2 70" xfId="19424" xr:uid="{00000000-0005-0000-0000-00009F4E0000}"/>
    <cellStyle name="Normal 2 71" xfId="45628" xr:uid="{00000000-0005-0000-0000-0000A04E0000}"/>
    <cellStyle name="Normal 2 72" xfId="47300" xr:uid="{00000000-0005-0000-0000-0000A14E0000}"/>
    <cellStyle name="Normal 2 8" xfId="19425" xr:uid="{00000000-0005-0000-0000-0000A24E0000}"/>
    <cellStyle name="Normal 2 8 2" xfId="19426" xr:uid="{00000000-0005-0000-0000-0000A34E0000}"/>
    <cellStyle name="Normal 2 8 2 2" xfId="19427" xr:uid="{00000000-0005-0000-0000-0000A44E0000}"/>
    <cellStyle name="Normal 2 8 3" xfId="19428" xr:uid="{00000000-0005-0000-0000-0000A54E0000}"/>
    <cellStyle name="Normal 2 9" xfId="19429" xr:uid="{00000000-0005-0000-0000-0000A64E0000}"/>
    <cellStyle name="Normal 2 9 2" xfId="19430" xr:uid="{00000000-0005-0000-0000-0000A74E0000}"/>
    <cellStyle name="Normal 2_ 2.Curva de Avance Proyecto " xfId="19431" xr:uid="{00000000-0005-0000-0000-0000A84E0000}"/>
    <cellStyle name="Normal 20" xfId="19432" xr:uid="{00000000-0005-0000-0000-0000A94E0000}"/>
    <cellStyle name="Normal 20 2" xfId="19433" xr:uid="{00000000-0005-0000-0000-0000AA4E0000}"/>
    <cellStyle name="Normal 20 2 2" xfId="19434" xr:uid="{00000000-0005-0000-0000-0000AB4E0000}"/>
    <cellStyle name="Normal 20 3" xfId="19435" xr:uid="{00000000-0005-0000-0000-0000AC4E0000}"/>
    <cellStyle name="Normal 20 4" xfId="19436" xr:uid="{00000000-0005-0000-0000-0000AD4E0000}"/>
    <cellStyle name="Normal 21" xfId="19437" xr:uid="{00000000-0005-0000-0000-0000AE4E0000}"/>
    <cellStyle name="Normal 21 2" xfId="19438" xr:uid="{00000000-0005-0000-0000-0000AF4E0000}"/>
    <cellStyle name="Normal 21 2 2" xfId="19439" xr:uid="{00000000-0005-0000-0000-0000B04E0000}"/>
    <cellStyle name="Normal 21 3" xfId="19440" xr:uid="{00000000-0005-0000-0000-0000B14E0000}"/>
    <cellStyle name="Normal 21 4" xfId="47283" xr:uid="{00000000-0005-0000-0000-0000B24E0000}"/>
    <cellStyle name="Normal 22" xfId="19441" xr:uid="{00000000-0005-0000-0000-0000B34E0000}"/>
    <cellStyle name="Normal 22 10" xfId="19442" xr:uid="{00000000-0005-0000-0000-0000B44E0000}"/>
    <cellStyle name="Normal 22 10 2" xfId="19443" xr:uid="{00000000-0005-0000-0000-0000B54E0000}"/>
    <cellStyle name="Normal 22 10 3" xfId="19444" xr:uid="{00000000-0005-0000-0000-0000B64E0000}"/>
    <cellStyle name="Normal 22 10 4" xfId="19445" xr:uid="{00000000-0005-0000-0000-0000B74E0000}"/>
    <cellStyle name="Normal 22 10 5" xfId="19446" xr:uid="{00000000-0005-0000-0000-0000B84E0000}"/>
    <cellStyle name="Normal 22 11" xfId="19447" xr:uid="{00000000-0005-0000-0000-0000B94E0000}"/>
    <cellStyle name="Normal 22 11 2" xfId="19448" xr:uid="{00000000-0005-0000-0000-0000BA4E0000}"/>
    <cellStyle name="Normal 22 11 3" xfId="19449" xr:uid="{00000000-0005-0000-0000-0000BB4E0000}"/>
    <cellStyle name="Normal 22 11 4" xfId="19450" xr:uid="{00000000-0005-0000-0000-0000BC4E0000}"/>
    <cellStyle name="Normal 22 11 5" xfId="19451" xr:uid="{00000000-0005-0000-0000-0000BD4E0000}"/>
    <cellStyle name="Normal 22 12" xfId="19452" xr:uid="{00000000-0005-0000-0000-0000BE4E0000}"/>
    <cellStyle name="Normal 22 12 2" xfId="19453" xr:uid="{00000000-0005-0000-0000-0000BF4E0000}"/>
    <cellStyle name="Normal 22 12 3" xfId="19454" xr:uid="{00000000-0005-0000-0000-0000C04E0000}"/>
    <cellStyle name="Normal 22 12 4" xfId="19455" xr:uid="{00000000-0005-0000-0000-0000C14E0000}"/>
    <cellStyle name="Normal 22 12 5" xfId="19456" xr:uid="{00000000-0005-0000-0000-0000C24E0000}"/>
    <cellStyle name="Normal 22 13" xfId="19457" xr:uid="{00000000-0005-0000-0000-0000C34E0000}"/>
    <cellStyle name="Normal 22 13 2" xfId="19458" xr:uid="{00000000-0005-0000-0000-0000C44E0000}"/>
    <cellStyle name="Normal 22 13 3" xfId="19459" xr:uid="{00000000-0005-0000-0000-0000C54E0000}"/>
    <cellStyle name="Normal 22 13 4" xfId="19460" xr:uid="{00000000-0005-0000-0000-0000C64E0000}"/>
    <cellStyle name="Normal 22 13 5" xfId="19461" xr:uid="{00000000-0005-0000-0000-0000C74E0000}"/>
    <cellStyle name="Normal 22 14" xfId="19462" xr:uid="{00000000-0005-0000-0000-0000C84E0000}"/>
    <cellStyle name="Normal 22 15" xfId="19463" xr:uid="{00000000-0005-0000-0000-0000C94E0000}"/>
    <cellStyle name="Normal 22 16" xfId="19464" xr:uid="{00000000-0005-0000-0000-0000CA4E0000}"/>
    <cellStyle name="Normal 22 17" xfId="19465" xr:uid="{00000000-0005-0000-0000-0000CB4E0000}"/>
    <cellStyle name="Normal 22 2" xfId="19466" xr:uid="{00000000-0005-0000-0000-0000CC4E0000}"/>
    <cellStyle name="Normal 22 2 10" xfId="19467" xr:uid="{00000000-0005-0000-0000-0000CD4E0000}"/>
    <cellStyle name="Normal 22 2 10 2" xfId="19468" xr:uid="{00000000-0005-0000-0000-0000CE4E0000}"/>
    <cellStyle name="Normal 22 2 10 3" xfId="19469" xr:uid="{00000000-0005-0000-0000-0000CF4E0000}"/>
    <cellStyle name="Normal 22 2 10 4" xfId="19470" xr:uid="{00000000-0005-0000-0000-0000D04E0000}"/>
    <cellStyle name="Normal 22 2 10 5" xfId="19471" xr:uid="{00000000-0005-0000-0000-0000D14E0000}"/>
    <cellStyle name="Normal 22 2 11" xfId="19472" xr:uid="{00000000-0005-0000-0000-0000D24E0000}"/>
    <cellStyle name="Normal 22 2 11 2" xfId="19473" xr:uid="{00000000-0005-0000-0000-0000D34E0000}"/>
    <cellStyle name="Normal 22 2 11 3" xfId="19474" xr:uid="{00000000-0005-0000-0000-0000D44E0000}"/>
    <cellStyle name="Normal 22 2 11 4" xfId="19475" xr:uid="{00000000-0005-0000-0000-0000D54E0000}"/>
    <cellStyle name="Normal 22 2 11 5" xfId="19476" xr:uid="{00000000-0005-0000-0000-0000D64E0000}"/>
    <cellStyle name="Normal 22 2 12" xfId="19477" xr:uid="{00000000-0005-0000-0000-0000D74E0000}"/>
    <cellStyle name="Normal 22 2 13" xfId="19478" xr:uid="{00000000-0005-0000-0000-0000D84E0000}"/>
    <cellStyle name="Normal 22 2 14" xfId="19479" xr:uid="{00000000-0005-0000-0000-0000D94E0000}"/>
    <cellStyle name="Normal 22 2 15" xfId="19480" xr:uid="{00000000-0005-0000-0000-0000DA4E0000}"/>
    <cellStyle name="Normal 22 2 2" xfId="19481" xr:uid="{00000000-0005-0000-0000-0000DB4E0000}"/>
    <cellStyle name="Normal 22 2 2 10" xfId="19482" xr:uid="{00000000-0005-0000-0000-0000DC4E0000}"/>
    <cellStyle name="Normal 22 2 2 10 2" xfId="19483" xr:uid="{00000000-0005-0000-0000-0000DD4E0000}"/>
    <cellStyle name="Normal 22 2 2 10 3" xfId="19484" xr:uid="{00000000-0005-0000-0000-0000DE4E0000}"/>
    <cellStyle name="Normal 22 2 2 10 4" xfId="19485" xr:uid="{00000000-0005-0000-0000-0000DF4E0000}"/>
    <cellStyle name="Normal 22 2 2 10 5" xfId="19486" xr:uid="{00000000-0005-0000-0000-0000E04E0000}"/>
    <cellStyle name="Normal 22 2 2 11" xfId="19487" xr:uid="{00000000-0005-0000-0000-0000E14E0000}"/>
    <cellStyle name="Normal 22 2 2 12" xfId="19488" xr:uid="{00000000-0005-0000-0000-0000E24E0000}"/>
    <cellStyle name="Normal 22 2 2 13" xfId="19489" xr:uid="{00000000-0005-0000-0000-0000E34E0000}"/>
    <cellStyle name="Normal 22 2 2 14" xfId="19490" xr:uid="{00000000-0005-0000-0000-0000E44E0000}"/>
    <cellStyle name="Normal 22 2 2 2" xfId="19491" xr:uid="{00000000-0005-0000-0000-0000E54E0000}"/>
    <cellStyle name="Normal 22 2 2 2 2" xfId="19492" xr:uid="{00000000-0005-0000-0000-0000E64E0000}"/>
    <cellStyle name="Normal 22 2 2 2 3" xfId="19493" xr:uid="{00000000-0005-0000-0000-0000E74E0000}"/>
    <cellStyle name="Normal 22 2 2 2 4" xfId="19494" xr:uid="{00000000-0005-0000-0000-0000E84E0000}"/>
    <cellStyle name="Normal 22 2 2 2 5" xfId="19495" xr:uid="{00000000-0005-0000-0000-0000E94E0000}"/>
    <cellStyle name="Normal 22 2 2 3" xfId="19496" xr:uid="{00000000-0005-0000-0000-0000EA4E0000}"/>
    <cellStyle name="Normal 22 2 2 3 2" xfId="19497" xr:uid="{00000000-0005-0000-0000-0000EB4E0000}"/>
    <cellStyle name="Normal 22 2 2 3 3" xfId="19498" xr:uid="{00000000-0005-0000-0000-0000EC4E0000}"/>
    <cellStyle name="Normal 22 2 2 3 4" xfId="19499" xr:uid="{00000000-0005-0000-0000-0000ED4E0000}"/>
    <cellStyle name="Normal 22 2 2 3 5" xfId="19500" xr:uid="{00000000-0005-0000-0000-0000EE4E0000}"/>
    <cellStyle name="Normal 22 2 2 4" xfId="19501" xr:uid="{00000000-0005-0000-0000-0000EF4E0000}"/>
    <cellStyle name="Normal 22 2 2 4 2" xfId="19502" xr:uid="{00000000-0005-0000-0000-0000F04E0000}"/>
    <cellStyle name="Normal 22 2 2 4 3" xfId="19503" xr:uid="{00000000-0005-0000-0000-0000F14E0000}"/>
    <cellStyle name="Normal 22 2 2 4 4" xfId="19504" xr:uid="{00000000-0005-0000-0000-0000F24E0000}"/>
    <cellStyle name="Normal 22 2 2 4 5" xfId="19505" xr:uid="{00000000-0005-0000-0000-0000F34E0000}"/>
    <cellStyle name="Normal 22 2 2 5" xfId="19506" xr:uid="{00000000-0005-0000-0000-0000F44E0000}"/>
    <cellStyle name="Normal 22 2 2 5 2" xfId="19507" xr:uid="{00000000-0005-0000-0000-0000F54E0000}"/>
    <cellStyle name="Normal 22 2 2 5 3" xfId="19508" xr:uid="{00000000-0005-0000-0000-0000F64E0000}"/>
    <cellStyle name="Normal 22 2 2 5 4" xfId="19509" xr:uid="{00000000-0005-0000-0000-0000F74E0000}"/>
    <cellStyle name="Normal 22 2 2 5 5" xfId="19510" xr:uid="{00000000-0005-0000-0000-0000F84E0000}"/>
    <cellStyle name="Normal 22 2 2 6" xfId="19511" xr:uid="{00000000-0005-0000-0000-0000F94E0000}"/>
    <cellStyle name="Normal 22 2 2 6 2" xfId="19512" xr:uid="{00000000-0005-0000-0000-0000FA4E0000}"/>
    <cellStyle name="Normal 22 2 2 6 3" xfId="19513" xr:uid="{00000000-0005-0000-0000-0000FB4E0000}"/>
    <cellStyle name="Normal 22 2 2 6 4" xfId="19514" xr:uid="{00000000-0005-0000-0000-0000FC4E0000}"/>
    <cellStyle name="Normal 22 2 2 6 5" xfId="19515" xr:uid="{00000000-0005-0000-0000-0000FD4E0000}"/>
    <cellStyle name="Normal 22 2 2 7" xfId="19516" xr:uid="{00000000-0005-0000-0000-0000FE4E0000}"/>
    <cellStyle name="Normal 22 2 2 7 2" xfId="19517" xr:uid="{00000000-0005-0000-0000-0000FF4E0000}"/>
    <cellStyle name="Normal 22 2 2 7 3" xfId="19518" xr:uid="{00000000-0005-0000-0000-0000004F0000}"/>
    <cellStyle name="Normal 22 2 2 7 4" xfId="19519" xr:uid="{00000000-0005-0000-0000-0000014F0000}"/>
    <cellStyle name="Normal 22 2 2 7 5" xfId="19520" xr:uid="{00000000-0005-0000-0000-0000024F0000}"/>
    <cellStyle name="Normal 22 2 2 8" xfId="19521" xr:uid="{00000000-0005-0000-0000-0000034F0000}"/>
    <cellStyle name="Normal 22 2 2 8 2" xfId="19522" xr:uid="{00000000-0005-0000-0000-0000044F0000}"/>
    <cellStyle name="Normal 22 2 2 8 3" xfId="19523" xr:uid="{00000000-0005-0000-0000-0000054F0000}"/>
    <cellStyle name="Normal 22 2 2 8 4" xfId="19524" xr:uid="{00000000-0005-0000-0000-0000064F0000}"/>
    <cellStyle name="Normal 22 2 2 8 5" xfId="19525" xr:uid="{00000000-0005-0000-0000-0000074F0000}"/>
    <cellStyle name="Normal 22 2 2 9" xfId="19526" xr:uid="{00000000-0005-0000-0000-0000084F0000}"/>
    <cellStyle name="Normal 22 2 2 9 2" xfId="19527" xr:uid="{00000000-0005-0000-0000-0000094F0000}"/>
    <cellStyle name="Normal 22 2 2 9 3" xfId="19528" xr:uid="{00000000-0005-0000-0000-00000A4F0000}"/>
    <cellStyle name="Normal 22 2 2 9 4" xfId="19529" xr:uid="{00000000-0005-0000-0000-00000B4F0000}"/>
    <cellStyle name="Normal 22 2 2 9 5" xfId="19530" xr:uid="{00000000-0005-0000-0000-00000C4F0000}"/>
    <cellStyle name="Normal 22 2 2_5.Weekly" xfId="19531" xr:uid="{00000000-0005-0000-0000-00000D4F0000}"/>
    <cellStyle name="Normal 22 2 3" xfId="19532" xr:uid="{00000000-0005-0000-0000-00000E4F0000}"/>
    <cellStyle name="Normal 22 2 3 2" xfId="19533" xr:uid="{00000000-0005-0000-0000-00000F4F0000}"/>
    <cellStyle name="Normal 22 2 3 3" xfId="19534" xr:uid="{00000000-0005-0000-0000-0000104F0000}"/>
    <cellStyle name="Normal 22 2 3 4" xfId="19535" xr:uid="{00000000-0005-0000-0000-0000114F0000}"/>
    <cellStyle name="Normal 22 2 3 5" xfId="19536" xr:uid="{00000000-0005-0000-0000-0000124F0000}"/>
    <cellStyle name="Normal 22 2 4" xfId="19537" xr:uid="{00000000-0005-0000-0000-0000134F0000}"/>
    <cellStyle name="Normal 22 2 4 2" xfId="19538" xr:uid="{00000000-0005-0000-0000-0000144F0000}"/>
    <cellStyle name="Normal 22 2 4 3" xfId="19539" xr:uid="{00000000-0005-0000-0000-0000154F0000}"/>
    <cellStyle name="Normal 22 2 4 4" xfId="19540" xr:uid="{00000000-0005-0000-0000-0000164F0000}"/>
    <cellStyle name="Normal 22 2 4 5" xfId="19541" xr:uid="{00000000-0005-0000-0000-0000174F0000}"/>
    <cellStyle name="Normal 22 2 5" xfId="19542" xr:uid="{00000000-0005-0000-0000-0000184F0000}"/>
    <cellStyle name="Normal 22 2 5 2" xfId="19543" xr:uid="{00000000-0005-0000-0000-0000194F0000}"/>
    <cellStyle name="Normal 22 2 5 3" xfId="19544" xr:uid="{00000000-0005-0000-0000-00001A4F0000}"/>
    <cellStyle name="Normal 22 2 5 4" xfId="19545" xr:uid="{00000000-0005-0000-0000-00001B4F0000}"/>
    <cellStyle name="Normal 22 2 5 5" xfId="19546" xr:uid="{00000000-0005-0000-0000-00001C4F0000}"/>
    <cellStyle name="Normal 22 2 6" xfId="19547" xr:uid="{00000000-0005-0000-0000-00001D4F0000}"/>
    <cellStyle name="Normal 22 2 6 2" xfId="19548" xr:uid="{00000000-0005-0000-0000-00001E4F0000}"/>
    <cellStyle name="Normal 22 2 6 3" xfId="19549" xr:uid="{00000000-0005-0000-0000-00001F4F0000}"/>
    <cellStyle name="Normal 22 2 6 4" xfId="19550" xr:uid="{00000000-0005-0000-0000-0000204F0000}"/>
    <cellStyle name="Normal 22 2 6 5" xfId="19551" xr:uid="{00000000-0005-0000-0000-0000214F0000}"/>
    <cellStyle name="Normal 22 2 7" xfId="19552" xr:uid="{00000000-0005-0000-0000-0000224F0000}"/>
    <cellStyle name="Normal 22 2 7 2" xfId="19553" xr:uid="{00000000-0005-0000-0000-0000234F0000}"/>
    <cellStyle name="Normal 22 2 7 3" xfId="19554" xr:uid="{00000000-0005-0000-0000-0000244F0000}"/>
    <cellStyle name="Normal 22 2 7 4" xfId="19555" xr:uid="{00000000-0005-0000-0000-0000254F0000}"/>
    <cellStyle name="Normal 22 2 7 5" xfId="19556" xr:uid="{00000000-0005-0000-0000-0000264F0000}"/>
    <cellStyle name="Normal 22 2 8" xfId="19557" xr:uid="{00000000-0005-0000-0000-0000274F0000}"/>
    <cellStyle name="Normal 22 2 8 2" xfId="19558" xr:uid="{00000000-0005-0000-0000-0000284F0000}"/>
    <cellStyle name="Normal 22 2 8 3" xfId="19559" xr:uid="{00000000-0005-0000-0000-0000294F0000}"/>
    <cellStyle name="Normal 22 2 8 4" xfId="19560" xr:uid="{00000000-0005-0000-0000-00002A4F0000}"/>
    <cellStyle name="Normal 22 2 8 5" xfId="19561" xr:uid="{00000000-0005-0000-0000-00002B4F0000}"/>
    <cellStyle name="Normal 22 2 9" xfId="19562" xr:uid="{00000000-0005-0000-0000-00002C4F0000}"/>
    <cellStyle name="Normal 22 2 9 2" xfId="19563" xr:uid="{00000000-0005-0000-0000-00002D4F0000}"/>
    <cellStyle name="Normal 22 2 9 3" xfId="19564" xr:uid="{00000000-0005-0000-0000-00002E4F0000}"/>
    <cellStyle name="Normal 22 2 9 4" xfId="19565" xr:uid="{00000000-0005-0000-0000-00002F4F0000}"/>
    <cellStyle name="Normal 22 2 9 5" xfId="19566" xr:uid="{00000000-0005-0000-0000-0000304F0000}"/>
    <cellStyle name="Normal 22 2_5.Weekly" xfId="19567" xr:uid="{00000000-0005-0000-0000-0000314F0000}"/>
    <cellStyle name="Normal 22 3" xfId="19568" xr:uid="{00000000-0005-0000-0000-0000324F0000}"/>
    <cellStyle name="Normal 22 3 10" xfId="19569" xr:uid="{00000000-0005-0000-0000-0000334F0000}"/>
    <cellStyle name="Normal 22 3 10 2" xfId="19570" xr:uid="{00000000-0005-0000-0000-0000344F0000}"/>
    <cellStyle name="Normal 22 3 10 3" xfId="19571" xr:uid="{00000000-0005-0000-0000-0000354F0000}"/>
    <cellStyle name="Normal 22 3 10 4" xfId="19572" xr:uid="{00000000-0005-0000-0000-0000364F0000}"/>
    <cellStyle name="Normal 22 3 10 5" xfId="19573" xr:uid="{00000000-0005-0000-0000-0000374F0000}"/>
    <cellStyle name="Normal 22 3 11" xfId="19574" xr:uid="{00000000-0005-0000-0000-0000384F0000}"/>
    <cellStyle name="Normal 22 3 12" xfId="19575" xr:uid="{00000000-0005-0000-0000-0000394F0000}"/>
    <cellStyle name="Normal 22 3 13" xfId="19576" xr:uid="{00000000-0005-0000-0000-00003A4F0000}"/>
    <cellStyle name="Normal 22 3 14" xfId="19577" xr:uid="{00000000-0005-0000-0000-00003B4F0000}"/>
    <cellStyle name="Normal 22 3 2" xfId="19578" xr:uid="{00000000-0005-0000-0000-00003C4F0000}"/>
    <cellStyle name="Normal 22 3 2 2" xfId="19579" xr:uid="{00000000-0005-0000-0000-00003D4F0000}"/>
    <cellStyle name="Normal 22 3 2 3" xfId="19580" xr:uid="{00000000-0005-0000-0000-00003E4F0000}"/>
    <cellStyle name="Normal 22 3 2 4" xfId="19581" xr:uid="{00000000-0005-0000-0000-00003F4F0000}"/>
    <cellStyle name="Normal 22 3 2 5" xfId="19582" xr:uid="{00000000-0005-0000-0000-0000404F0000}"/>
    <cellStyle name="Normal 22 3 3" xfId="19583" xr:uid="{00000000-0005-0000-0000-0000414F0000}"/>
    <cellStyle name="Normal 22 3 3 2" xfId="19584" xr:uid="{00000000-0005-0000-0000-0000424F0000}"/>
    <cellStyle name="Normal 22 3 3 3" xfId="19585" xr:uid="{00000000-0005-0000-0000-0000434F0000}"/>
    <cellStyle name="Normal 22 3 3 4" xfId="19586" xr:uid="{00000000-0005-0000-0000-0000444F0000}"/>
    <cellStyle name="Normal 22 3 3 5" xfId="19587" xr:uid="{00000000-0005-0000-0000-0000454F0000}"/>
    <cellStyle name="Normal 22 3 4" xfId="19588" xr:uid="{00000000-0005-0000-0000-0000464F0000}"/>
    <cellStyle name="Normal 22 3 4 2" xfId="19589" xr:uid="{00000000-0005-0000-0000-0000474F0000}"/>
    <cellStyle name="Normal 22 3 4 3" xfId="19590" xr:uid="{00000000-0005-0000-0000-0000484F0000}"/>
    <cellStyle name="Normal 22 3 4 4" xfId="19591" xr:uid="{00000000-0005-0000-0000-0000494F0000}"/>
    <cellStyle name="Normal 22 3 4 5" xfId="19592" xr:uid="{00000000-0005-0000-0000-00004A4F0000}"/>
    <cellStyle name="Normal 22 3 5" xfId="19593" xr:uid="{00000000-0005-0000-0000-00004B4F0000}"/>
    <cellStyle name="Normal 22 3 5 2" xfId="19594" xr:uid="{00000000-0005-0000-0000-00004C4F0000}"/>
    <cellStyle name="Normal 22 3 5 3" xfId="19595" xr:uid="{00000000-0005-0000-0000-00004D4F0000}"/>
    <cellStyle name="Normal 22 3 5 4" xfId="19596" xr:uid="{00000000-0005-0000-0000-00004E4F0000}"/>
    <cellStyle name="Normal 22 3 5 5" xfId="19597" xr:uid="{00000000-0005-0000-0000-00004F4F0000}"/>
    <cellStyle name="Normal 22 3 6" xfId="19598" xr:uid="{00000000-0005-0000-0000-0000504F0000}"/>
    <cellStyle name="Normal 22 3 6 2" xfId="19599" xr:uid="{00000000-0005-0000-0000-0000514F0000}"/>
    <cellStyle name="Normal 22 3 6 3" xfId="19600" xr:uid="{00000000-0005-0000-0000-0000524F0000}"/>
    <cellStyle name="Normal 22 3 6 4" xfId="19601" xr:uid="{00000000-0005-0000-0000-0000534F0000}"/>
    <cellStyle name="Normal 22 3 6 5" xfId="19602" xr:uid="{00000000-0005-0000-0000-0000544F0000}"/>
    <cellStyle name="Normal 22 3 7" xfId="19603" xr:uid="{00000000-0005-0000-0000-0000554F0000}"/>
    <cellStyle name="Normal 22 3 7 2" xfId="19604" xr:uid="{00000000-0005-0000-0000-0000564F0000}"/>
    <cellStyle name="Normal 22 3 7 3" xfId="19605" xr:uid="{00000000-0005-0000-0000-0000574F0000}"/>
    <cellStyle name="Normal 22 3 7 4" xfId="19606" xr:uid="{00000000-0005-0000-0000-0000584F0000}"/>
    <cellStyle name="Normal 22 3 7 5" xfId="19607" xr:uid="{00000000-0005-0000-0000-0000594F0000}"/>
    <cellStyle name="Normal 22 3 8" xfId="19608" xr:uid="{00000000-0005-0000-0000-00005A4F0000}"/>
    <cellStyle name="Normal 22 3 8 2" xfId="19609" xr:uid="{00000000-0005-0000-0000-00005B4F0000}"/>
    <cellStyle name="Normal 22 3 8 3" xfId="19610" xr:uid="{00000000-0005-0000-0000-00005C4F0000}"/>
    <cellStyle name="Normal 22 3 8 4" xfId="19611" xr:uid="{00000000-0005-0000-0000-00005D4F0000}"/>
    <cellStyle name="Normal 22 3 8 5" xfId="19612" xr:uid="{00000000-0005-0000-0000-00005E4F0000}"/>
    <cellStyle name="Normal 22 3 9" xfId="19613" xr:uid="{00000000-0005-0000-0000-00005F4F0000}"/>
    <cellStyle name="Normal 22 3 9 2" xfId="19614" xr:uid="{00000000-0005-0000-0000-0000604F0000}"/>
    <cellStyle name="Normal 22 3 9 3" xfId="19615" xr:uid="{00000000-0005-0000-0000-0000614F0000}"/>
    <cellStyle name="Normal 22 3 9 4" xfId="19616" xr:uid="{00000000-0005-0000-0000-0000624F0000}"/>
    <cellStyle name="Normal 22 3 9 5" xfId="19617" xr:uid="{00000000-0005-0000-0000-0000634F0000}"/>
    <cellStyle name="Normal 22 3_5.Weekly" xfId="19618" xr:uid="{00000000-0005-0000-0000-0000644F0000}"/>
    <cellStyle name="Normal 22 4" xfId="19619" xr:uid="{00000000-0005-0000-0000-0000654F0000}"/>
    <cellStyle name="Normal 22 4 10" xfId="19620" xr:uid="{00000000-0005-0000-0000-0000664F0000}"/>
    <cellStyle name="Normal 22 4 10 2" xfId="19621" xr:uid="{00000000-0005-0000-0000-0000674F0000}"/>
    <cellStyle name="Normal 22 4 10 3" xfId="19622" xr:uid="{00000000-0005-0000-0000-0000684F0000}"/>
    <cellStyle name="Normal 22 4 10 4" xfId="19623" xr:uid="{00000000-0005-0000-0000-0000694F0000}"/>
    <cellStyle name="Normal 22 4 10 5" xfId="19624" xr:uid="{00000000-0005-0000-0000-00006A4F0000}"/>
    <cellStyle name="Normal 22 4 11" xfId="19625" xr:uid="{00000000-0005-0000-0000-00006B4F0000}"/>
    <cellStyle name="Normal 22 4 12" xfId="19626" xr:uid="{00000000-0005-0000-0000-00006C4F0000}"/>
    <cellStyle name="Normal 22 4 13" xfId="19627" xr:uid="{00000000-0005-0000-0000-00006D4F0000}"/>
    <cellStyle name="Normal 22 4 14" xfId="19628" xr:uid="{00000000-0005-0000-0000-00006E4F0000}"/>
    <cellStyle name="Normal 22 4 2" xfId="19629" xr:uid="{00000000-0005-0000-0000-00006F4F0000}"/>
    <cellStyle name="Normal 22 4 2 2" xfId="19630" xr:uid="{00000000-0005-0000-0000-0000704F0000}"/>
    <cellStyle name="Normal 22 4 2 3" xfId="19631" xr:uid="{00000000-0005-0000-0000-0000714F0000}"/>
    <cellStyle name="Normal 22 4 2 4" xfId="19632" xr:uid="{00000000-0005-0000-0000-0000724F0000}"/>
    <cellStyle name="Normal 22 4 2 5" xfId="19633" xr:uid="{00000000-0005-0000-0000-0000734F0000}"/>
    <cellStyle name="Normal 22 4 3" xfId="19634" xr:uid="{00000000-0005-0000-0000-0000744F0000}"/>
    <cellStyle name="Normal 22 4 3 2" xfId="19635" xr:uid="{00000000-0005-0000-0000-0000754F0000}"/>
    <cellStyle name="Normal 22 4 3 3" xfId="19636" xr:uid="{00000000-0005-0000-0000-0000764F0000}"/>
    <cellStyle name="Normal 22 4 3 4" xfId="19637" xr:uid="{00000000-0005-0000-0000-0000774F0000}"/>
    <cellStyle name="Normal 22 4 3 5" xfId="19638" xr:uid="{00000000-0005-0000-0000-0000784F0000}"/>
    <cellStyle name="Normal 22 4 4" xfId="19639" xr:uid="{00000000-0005-0000-0000-0000794F0000}"/>
    <cellStyle name="Normal 22 4 4 2" xfId="19640" xr:uid="{00000000-0005-0000-0000-00007A4F0000}"/>
    <cellStyle name="Normal 22 4 4 3" xfId="19641" xr:uid="{00000000-0005-0000-0000-00007B4F0000}"/>
    <cellStyle name="Normal 22 4 4 4" xfId="19642" xr:uid="{00000000-0005-0000-0000-00007C4F0000}"/>
    <cellStyle name="Normal 22 4 4 5" xfId="19643" xr:uid="{00000000-0005-0000-0000-00007D4F0000}"/>
    <cellStyle name="Normal 22 4 5" xfId="19644" xr:uid="{00000000-0005-0000-0000-00007E4F0000}"/>
    <cellStyle name="Normal 22 4 5 2" xfId="19645" xr:uid="{00000000-0005-0000-0000-00007F4F0000}"/>
    <cellStyle name="Normal 22 4 5 3" xfId="19646" xr:uid="{00000000-0005-0000-0000-0000804F0000}"/>
    <cellStyle name="Normal 22 4 5 4" xfId="19647" xr:uid="{00000000-0005-0000-0000-0000814F0000}"/>
    <cellStyle name="Normal 22 4 5 5" xfId="19648" xr:uid="{00000000-0005-0000-0000-0000824F0000}"/>
    <cellStyle name="Normal 22 4 6" xfId="19649" xr:uid="{00000000-0005-0000-0000-0000834F0000}"/>
    <cellStyle name="Normal 22 4 6 2" xfId="19650" xr:uid="{00000000-0005-0000-0000-0000844F0000}"/>
    <cellStyle name="Normal 22 4 6 3" xfId="19651" xr:uid="{00000000-0005-0000-0000-0000854F0000}"/>
    <cellStyle name="Normal 22 4 6 4" xfId="19652" xr:uid="{00000000-0005-0000-0000-0000864F0000}"/>
    <cellStyle name="Normal 22 4 6 5" xfId="19653" xr:uid="{00000000-0005-0000-0000-0000874F0000}"/>
    <cellStyle name="Normal 22 4 7" xfId="19654" xr:uid="{00000000-0005-0000-0000-0000884F0000}"/>
    <cellStyle name="Normal 22 4 7 2" xfId="19655" xr:uid="{00000000-0005-0000-0000-0000894F0000}"/>
    <cellStyle name="Normal 22 4 7 3" xfId="19656" xr:uid="{00000000-0005-0000-0000-00008A4F0000}"/>
    <cellStyle name="Normal 22 4 7 4" xfId="19657" xr:uid="{00000000-0005-0000-0000-00008B4F0000}"/>
    <cellStyle name="Normal 22 4 7 5" xfId="19658" xr:uid="{00000000-0005-0000-0000-00008C4F0000}"/>
    <cellStyle name="Normal 22 4 8" xfId="19659" xr:uid="{00000000-0005-0000-0000-00008D4F0000}"/>
    <cellStyle name="Normal 22 4 8 2" xfId="19660" xr:uid="{00000000-0005-0000-0000-00008E4F0000}"/>
    <cellStyle name="Normal 22 4 8 3" xfId="19661" xr:uid="{00000000-0005-0000-0000-00008F4F0000}"/>
    <cellStyle name="Normal 22 4 8 4" xfId="19662" xr:uid="{00000000-0005-0000-0000-0000904F0000}"/>
    <cellStyle name="Normal 22 4 8 5" xfId="19663" xr:uid="{00000000-0005-0000-0000-0000914F0000}"/>
    <cellStyle name="Normal 22 4 9" xfId="19664" xr:uid="{00000000-0005-0000-0000-0000924F0000}"/>
    <cellStyle name="Normal 22 4 9 2" xfId="19665" xr:uid="{00000000-0005-0000-0000-0000934F0000}"/>
    <cellStyle name="Normal 22 4 9 3" xfId="19666" xr:uid="{00000000-0005-0000-0000-0000944F0000}"/>
    <cellStyle name="Normal 22 4 9 4" xfId="19667" xr:uid="{00000000-0005-0000-0000-0000954F0000}"/>
    <cellStyle name="Normal 22 4 9 5" xfId="19668" xr:uid="{00000000-0005-0000-0000-0000964F0000}"/>
    <cellStyle name="Normal 22 4_5.Weekly" xfId="19669" xr:uid="{00000000-0005-0000-0000-0000974F0000}"/>
    <cellStyle name="Normal 22 5" xfId="19670" xr:uid="{00000000-0005-0000-0000-0000984F0000}"/>
    <cellStyle name="Normal 22 5 2" xfId="19671" xr:uid="{00000000-0005-0000-0000-0000994F0000}"/>
    <cellStyle name="Normal 22 5 3" xfId="19672" xr:uid="{00000000-0005-0000-0000-00009A4F0000}"/>
    <cellStyle name="Normal 22 5 4" xfId="19673" xr:uid="{00000000-0005-0000-0000-00009B4F0000}"/>
    <cellStyle name="Normal 22 5 5" xfId="19674" xr:uid="{00000000-0005-0000-0000-00009C4F0000}"/>
    <cellStyle name="Normal 22 6" xfId="19675" xr:uid="{00000000-0005-0000-0000-00009D4F0000}"/>
    <cellStyle name="Normal 22 6 2" xfId="19676" xr:uid="{00000000-0005-0000-0000-00009E4F0000}"/>
    <cellStyle name="Normal 22 6 3" xfId="19677" xr:uid="{00000000-0005-0000-0000-00009F4F0000}"/>
    <cellStyle name="Normal 22 6 4" xfId="19678" xr:uid="{00000000-0005-0000-0000-0000A04F0000}"/>
    <cellStyle name="Normal 22 6 5" xfId="19679" xr:uid="{00000000-0005-0000-0000-0000A14F0000}"/>
    <cellStyle name="Normal 22 7" xfId="19680" xr:uid="{00000000-0005-0000-0000-0000A24F0000}"/>
    <cellStyle name="Normal 22 7 2" xfId="19681" xr:uid="{00000000-0005-0000-0000-0000A34F0000}"/>
    <cellStyle name="Normal 22 7 3" xfId="19682" xr:uid="{00000000-0005-0000-0000-0000A44F0000}"/>
    <cellStyle name="Normal 22 7 4" xfId="19683" xr:uid="{00000000-0005-0000-0000-0000A54F0000}"/>
    <cellStyle name="Normal 22 7 5" xfId="19684" xr:uid="{00000000-0005-0000-0000-0000A64F0000}"/>
    <cellStyle name="Normal 22 8" xfId="19685" xr:uid="{00000000-0005-0000-0000-0000A74F0000}"/>
    <cellStyle name="Normal 22 8 2" xfId="19686" xr:uid="{00000000-0005-0000-0000-0000A84F0000}"/>
    <cellStyle name="Normal 22 8 3" xfId="19687" xr:uid="{00000000-0005-0000-0000-0000A94F0000}"/>
    <cellStyle name="Normal 22 8 4" xfId="19688" xr:uid="{00000000-0005-0000-0000-0000AA4F0000}"/>
    <cellStyle name="Normal 22 8 5" xfId="19689" xr:uid="{00000000-0005-0000-0000-0000AB4F0000}"/>
    <cellStyle name="Normal 22 9" xfId="19690" xr:uid="{00000000-0005-0000-0000-0000AC4F0000}"/>
    <cellStyle name="Normal 22 9 2" xfId="19691" xr:uid="{00000000-0005-0000-0000-0000AD4F0000}"/>
    <cellStyle name="Normal 22 9 3" xfId="19692" xr:uid="{00000000-0005-0000-0000-0000AE4F0000}"/>
    <cellStyle name="Normal 22 9 4" xfId="19693" xr:uid="{00000000-0005-0000-0000-0000AF4F0000}"/>
    <cellStyle name="Normal 22 9 5" xfId="19694" xr:uid="{00000000-0005-0000-0000-0000B04F0000}"/>
    <cellStyle name="Normal 22_5.Weekly" xfId="19695" xr:uid="{00000000-0005-0000-0000-0000B14F0000}"/>
    <cellStyle name="Normal 23" xfId="19696" xr:uid="{00000000-0005-0000-0000-0000B24F0000}"/>
    <cellStyle name="Normal 23 2" xfId="19697" xr:uid="{00000000-0005-0000-0000-0000B34F0000}"/>
    <cellStyle name="Normal 23 2 2" xfId="19698" xr:uid="{00000000-0005-0000-0000-0000B44F0000}"/>
    <cellStyle name="Normal 23 2 2 2" xfId="19699" xr:uid="{00000000-0005-0000-0000-0000B54F0000}"/>
    <cellStyle name="Normal 23 2 2 2 2" xfId="19700" xr:uid="{00000000-0005-0000-0000-0000B64F0000}"/>
    <cellStyle name="Normal 23 2 2 2 2 2" xfId="19701" xr:uid="{00000000-0005-0000-0000-0000B74F0000}"/>
    <cellStyle name="Normal 23 2 2 2 2 2 2" xfId="19702" xr:uid="{00000000-0005-0000-0000-0000B84F0000}"/>
    <cellStyle name="Normal 23 2 2 2 2 3" xfId="19703" xr:uid="{00000000-0005-0000-0000-0000B94F0000}"/>
    <cellStyle name="Normal 23 2 2 2 3" xfId="19704" xr:uid="{00000000-0005-0000-0000-0000BA4F0000}"/>
    <cellStyle name="Normal 23 2 2 2 3 2" xfId="19705" xr:uid="{00000000-0005-0000-0000-0000BB4F0000}"/>
    <cellStyle name="Normal 23 2 2 2 4" xfId="19706" xr:uid="{00000000-0005-0000-0000-0000BC4F0000}"/>
    <cellStyle name="Normal 23 2 2 3" xfId="19707" xr:uid="{00000000-0005-0000-0000-0000BD4F0000}"/>
    <cellStyle name="Normal 23 2 2 3 2" xfId="19708" xr:uid="{00000000-0005-0000-0000-0000BE4F0000}"/>
    <cellStyle name="Normal 23 2 2 3 2 2" xfId="19709" xr:uid="{00000000-0005-0000-0000-0000BF4F0000}"/>
    <cellStyle name="Normal 23 2 2 3 3" xfId="19710" xr:uid="{00000000-0005-0000-0000-0000C04F0000}"/>
    <cellStyle name="Normal 23 2 2 4" xfId="19711" xr:uid="{00000000-0005-0000-0000-0000C14F0000}"/>
    <cellStyle name="Normal 23 2 2 4 2" xfId="19712" xr:uid="{00000000-0005-0000-0000-0000C24F0000}"/>
    <cellStyle name="Normal 23 2 2 5" xfId="19713" xr:uid="{00000000-0005-0000-0000-0000C34F0000}"/>
    <cellStyle name="Normal 23 2 3" xfId="19714" xr:uid="{00000000-0005-0000-0000-0000C44F0000}"/>
    <cellStyle name="Normal 23 2 3 2" xfId="19715" xr:uid="{00000000-0005-0000-0000-0000C54F0000}"/>
    <cellStyle name="Normal 23 2 3 2 2" xfId="19716" xr:uid="{00000000-0005-0000-0000-0000C64F0000}"/>
    <cellStyle name="Normal 23 2 3 2 2 2" xfId="19717" xr:uid="{00000000-0005-0000-0000-0000C74F0000}"/>
    <cellStyle name="Normal 23 2 3 2 3" xfId="19718" xr:uid="{00000000-0005-0000-0000-0000C84F0000}"/>
    <cellStyle name="Normal 23 2 3 3" xfId="19719" xr:uid="{00000000-0005-0000-0000-0000C94F0000}"/>
    <cellStyle name="Normal 23 2 3 3 2" xfId="19720" xr:uid="{00000000-0005-0000-0000-0000CA4F0000}"/>
    <cellStyle name="Normal 23 2 3 4" xfId="19721" xr:uid="{00000000-0005-0000-0000-0000CB4F0000}"/>
    <cellStyle name="Normal 23 2 4" xfId="19722" xr:uid="{00000000-0005-0000-0000-0000CC4F0000}"/>
    <cellStyle name="Normal 23 2 4 2" xfId="19723" xr:uid="{00000000-0005-0000-0000-0000CD4F0000}"/>
    <cellStyle name="Normal 23 2 4 2 2" xfId="19724" xr:uid="{00000000-0005-0000-0000-0000CE4F0000}"/>
    <cellStyle name="Normal 23 2 4 3" xfId="19725" xr:uid="{00000000-0005-0000-0000-0000CF4F0000}"/>
    <cellStyle name="Normal 23 2 5" xfId="19726" xr:uid="{00000000-0005-0000-0000-0000D04F0000}"/>
    <cellStyle name="Normal 23 2 5 2" xfId="19727" xr:uid="{00000000-0005-0000-0000-0000D14F0000}"/>
    <cellStyle name="Normal 23 2 6" xfId="19728" xr:uid="{00000000-0005-0000-0000-0000D24F0000}"/>
    <cellStyle name="Normal 23 3" xfId="19729" xr:uid="{00000000-0005-0000-0000-0000D34F0000}"/>
    <cellStyle name="Normal 23 3 2" xfId="19730" xr:uid="{00000000-0005-0000-0000-0000D44F0000}"/>
    <cellStyle name="Normal 23 3 2 2" xfId="19731" xr:uid="{00000000-0005-0000-0000-0000D54F0000}"/>
    <cellStyle name="Normal 23 3 2 2 2" xfId="19732" xr:uid="{00000000-0005-0000-0000-0000D64F0000}"/>
    <cellStyle name="Normal 23 3 2 2 2 2" xfId="19733" xr:uid="{00000000-0005-0000-0000-0000D74F0000}"/>
    <cellStyle name="Normal 23 3 2 2 3" xfId="19734" xr:uid="{00000000-0005-0000-0000-0000D84F0000}"/>
    <cellStyle name="Normal 23 3 2 3" xfId="19735" xr:uid="{00000000-0005-0000-0000-0000D94F0000}"/>
    <cellStyle name="Normal 23 3 2 3 2" xfId="19736" xr:uid="{00000000-0005-0000-0000-0000DA4F0000}"/>
    <cellStyle name="Normal 23 3 2 4" xfId="19737" xr:uid="{00000000-0005-0000-0000-0000DB4F0000}"/>
    <cellStyle name="Normal 23 3 3" xfId="19738" xr:uid="{00000000-0005-0000-0000-0000DC4F0000}"/>
    <cellStyle name="Normal 23 3 3 2" xfId="19739" xr:uid="{00000000-0005-0000-0000-0000DD4F0000}"/>
    <cellStyle name="Normal 23 3 3 2 2" xfId="19740" xr:uid="{00000000-0005-0000-0000-0000DE4F0000}"/>
    <cellStyle name="Normal 23 3 3 3" xfId="19741" xr:uid="{00000000-0005-0000-0000-0000DF4F0000}"/>
    <cellStyle name="Normal 23 3 4" xfId="19742" xr:uid="{00000000-0005-0000-0000-0000E04F0000}"/>
    <cellStyle name="Normal 23 3 4 2" xfId="19743" xr:uid="{00000000-0005-0000-0000-0000E14F0000}"/>
    <cellStyle name="Normal 23 3 5" xfId="19744" xr:uid="{00000000-0005-0000-0000-0000E24F0000}"/>
    <cellStyle name="Normal 23 4" xfId="19745" xr:uid="{00000000-0005-0000-0000-0000E34F0000}"/>
    <cellStyle name="Normal 23 4 2" xfId="19746" xr:uid="{00000000-0005-0000-0000-0000E44F0000}"/>
    <cellStyle name="Normal 23 4 2 2" xfId="19747" xr:uid="{00000000-0005-0000-0000-0000E54F0000}"/>
    <cellStyle name="Normal 23 4 2 2 2" xfId="19748" xr:uid="{00000000-0005-0000-0000-0000E64F0000}"/>
    <cellStyle name="Normal 23 4 2 3" xfId="19749" xr:uid="{00000000-0005-0000-0000-0000E74F0000}"/>
    <cellStyle name="Normal 23 4 3" xfId="19750" xr:uid="{00000000-0005-0000-0000-0000E84F0000}"/>
    <cellStyle name="Normal 23 4 3 2" xfId="19751" xr:uid="{00000000-0005-0000-0000-0000E94F0000}"/>
    <cellStyle name="Normal 23 4 4" xfId="19752" xr:uid="{00000000-0005-0000-0000-0000EA4F0000}"/>
    <cellStyle name="Normal 23 5" xfId="19753" xr:uid="{00000000-0005-0000-0000-0000EB4F0000}"/>
    <cellStyle name="Normal 23 5 2" xfId="19754" xr:uid="{00000000-0005-0000-0000-0000EC4F0000}"/>
    <cellStyle name="Normal 23 5 2 2" xfId="19755" xr:uid="{00000000-0005-0000-0000-0000ED4F0000}"/>
    <cellStyle name="Normal 23 5 3" xfId="19756" xr:uid="{00000000-0005-0000-0000-0000EE4F0000}"/>
    <cellStyle name="Normal 23 6" xfId="19757" xr:uid="{00000000-0005-0000-0000-0000EF4F0000}"/>
    <cellStyle name="Normal 23 6 2" xfId="19758" xr:uid="{00000000-0005-0000-0000-0000F04F0000}"/>
    <cellStyle name="Normal 23 7" xfId="19759" xr:uid="{00000000-0005-0000-0000-0000F14F0000}"/>
    <cellStyle name="Normal 24" xfId="19760" xr:uid="{00000000-0005-0000-0000-0000F24F0000}"/>
    <cellStyle name="Normal 24 2" xfId="19761" xr:uid="{00000000-0005-0000-0000-0000F34F0000}"/>
    <cellStyle name="Normal 24 2 2" xfId="19762" xr:uid="{00000000-0005-0000-0000-0000F44F0000}"/>
    <cellStyle name="Normal 24 2 2 2" xfId="19763" xr:uid="{00000000-0005-0000-0000-0000F54F0000}"/>
    <cellStyle name="Normal 24 2 2 2 2" xfId="19764" xr:uid="{00000000-0005-0000-0000-0000F64F0000}"/>
    <cellStyle name="Normal 24 2 2 2 2 2" xfId="19765" xr:uid="{00000000-0005-0000-0000-0000F74F0000}"/>
    <cellStyle name="Normal 24 2 2 2 2 2 2" xfId="19766" xr:uid="{00000000-0005-0000-0000-0000F84F0000}"/>
    <cellStyle name="Normal 24 2 2 2 2 3" xfId="19767" xr:uid="{00000000-0005-0000-0000-0000F94F0000}"/>
    <cellStyle name="Normal 24 2 2 2 3" xfId="19768" xr:uid="{00000000-0005-0000-0000-0000FA4F0000}"/>
    <cellStyle name="Normal 24 2 2 2 3 2" xfId="19769" xr:uid="{00000000-0005-0000-0000-0000FB4F0000}"/>
    <cellStyle name="Normal 24 2 2 2 4" xfId="19770" xr:uid="{00000000-0005-0000-0000-0000FC4F0000}"/>
    <cellStyle name="Normal 24 2 2 3" xfId="19771" xr:uid="{00000000-0005-0000-0000-0000FD4F0000}"/>
    <cellStyle name="Normal 24 2 2 3 2" xfId="19772" xr:uid="{00000000-0005-0000-0000-0000FE4F0000}"/>
    <cellStyle name="Normal 24 2 2 3 2 2" xfId="19773" xr:uid="{00000000-0005-0000-0000-0000FF4F0000}"/>
    <cellStyle name="Normal 24 2 2 3 3" xfId="19774" xr:uid="{00000000-0005-0000-0000-000000500000}"/>
    <cellStyle name="Normal 24 2 2 4" xfId="19775" xr:uid="{00000000-0005-0000-0000-000001500000}"/>
    <cellStyle name="Normal 24 2 2 4 2" xfId="19776" xr:uid="{00000000-0005-0000-0000-000002500000}"/>
    <cellStyle name="Normal 24 2 2 5" xfId="19777" xr:uid="{00000000-0005-0000-0000-000003500000}"/>
    <cellStyle name="Normal 24 2 3" xfId="19778" xr:uid="{00000000-0005-0000-0000-000004500000}"/>
    <cellStyle name="Normal 24 2 3 2" xfId="19779" xr:uid="{00000000-0005-0000-0000-000005500000}"/>
    <cellStyle name="Normal 24 2 3 2 2" xfId="19780" xr:uid="{00000000-0005-0000-0000-000006500000}"/>
    <cellStyle name="Normal 24 2 3 2 2 2" xfId="19781" xr:uid="{00000000-0005-0000-0000-000007500000}"/>
    <cellStyle name="Normal 24 2 3 2 3" xfId="19782" xr:uid="{00000000-0005-0000-0000-000008500000}"/>
    <cellStyle name="Normal 24 2 3 3" xfId="19783" xr:uid="{00000000-0005-0000-0000-000009500000}"/>
    <cellStyle name="Normal 24 2 3 3 2" xfId="19784" xr:uid="{00000000-0005-0000-0000-00000A500000}"/>
    <cellStyle name="Normal 24 2 3 4" xfId="19785" xr:uid="{00000000-0005-0000-0000-00000B500000}"/>
    <cellStyle name="Normal 24 2 4" xfId="19786" xr:uid="{00000000-0005-0000-0000-00000C500000}"/>
    <cellStyle name="Normal 24 2 4 2" xfId="19787" xr:uid="{00000000-0005-0000-0000-00000D500000}"/>
    <cellStyle name="Normal 24 2 4 2 2" xfId="19788" xr:uid="{00000000-0005-0000-0000-00000E500000}"/>
    <cellStyle name="Normal 24 2 4 3" xfId="19789" xr:uid="{00000000-0005-0000-0000-00000F500000}"/>
    <cellStyle name="Normal 24 2 5" xfId="19790" xr:uid="{00000000-0005-0000-0000-000010500000}"/>
    <cellStyle name="Normal 24 2 5 2" xfId="19791" xr:uid="{00000000-0005-0000-0000-000011500000}"/>
    <cellStyle name="Normal 24 2 6" xfId="19792" xr:uid="{00000000-0005-0000-0000-000012500000}"/>
    <cellStyle name="Normal 24 3" xfId="19793" xr:uid="{00000000-0005-0000-0000-000013500000}"/>
    <cellStyle name="Normal 24 3 2" xfId="19794" xr:uid="{00000000-0005-0000-0000-000014500000}"/>
    <cellStyle name="Normal 24 3 2 2" xfId="19795" xr:uid="{00000000-0005-0000-0000-000015500000}"/>
    <cellStyle name="Normal 24 3 2 2 2" xfId="19796" xr:uid="{00000000-0005-0000-0000-000016500000}"/>
    <cellStyle name="Normal 24 3 2 2 2 2" xfId="19797" xr:uid="{00000000-0005-0000-0000-000017500000}"/>
    <cellStyle name="Normal 24 3 2 2 3" xfId="19798" xr:uid="{00000000-0005-0000-0000-000018500000}"/>
    <cellStyle name="Normal 24 3 2 3" xfId="19799" xr:uid="{00000000-0005-0000-0000-000019500000}"/>
    <cellStyle name="Normal 24 3 2 3 2" xfId="19800" xr:uid="{00000000-0005-0000-0000-00001A500000}"/>
    <cellStyle name="Normal 24 3 2 4" xfId="19801" xr:uid="{00000000-0005-0000-0000-00001B500000}"/>
    <cellStyle name="Normal 24 3 3" xfId="19802" xr:uid="{00000000-0005-0000-0000-00001C500000}"/>
    <cellStyle name="Normal 24 3 3 2" xfId="19803" xr:uid="{00000000-0005-0000-0000-00001D500000}"/>
    <cellStyle name="Normal 24 3 3 2 2" xfId="19804" xr:uid="{00000000-0005-0000-0000-00001E500000}"/>
    <cellStyle name="Normal 24 3 3 3" xfId="19805" xr:uid="{00000000-0005-0000-0000-00001F500000}"/>
    <cellStyle name="Normal 24 3 4" xfId="19806" xr:uid="{00000000-0005-0000-0000-000020500000}"/>
    <cellStyle name="Normal 24 3 4 2" xfId="19807" xr:uid="{00000000-0005-0000-0000-000021500000}"/>
    <cellStyle name="Normal 24 3 5" xfId="19808" xr:uid="{00000000-0005-0000-0000-000022500000}"/>
    <cellStyle name="Normal 24 4" xfId="19809" xr:uid="{00000000-0005-0000-0000-000023500000}"/>
    <cellStyle name="Normal 24 4 2" xfId="19810" xr:uid="{00000000-0005-0000-0000-000024500000}"/>
    <cellStyle name="Normal 24 4 2 2" xfId="19811" xr:uid="{00000000-0005-0000-0000-000025500000}"/>
    <cellStyle name="Normal 24 4 2 2 2" xfId="19812" xr:uid="{00000000-0005-0000-0000-000026500000}"/>
    <cellStyle name="Normal 24 4 2 3" xfId="19813" xr:uid="{00000000-0005-0000-0000-000027500000}"/>
    <cellStyle name="Normal 24 4 3" xfId="19814" xr:uid="{00000000-0005-0000-0000-000028500000}"/>
    <cellStyle name="Normal 24 4 3 2" xfId="19815" xr:uid="{00000000-0005-0000-0000-000029500000}"/>
    <cellStyle name="Normal 24 4 4" xfId="19816" xr:uid="{00000000-0005-0000-0000-00002A500000}"/>
    <cellStyle name="Normal 24 5" xfId="19817" xr:uid="{00000000-0005-0000-0000-00002B500000}"/>
    <cellStyle name="Normal 24 5 2" xfId="19818" xr:uid="{00000000-0005-0000-0000-00002C500000}"/>
    <cellStyle name="Normal 24 5 2 2" xfId="19819" xr:uid="{00000000-0005-0000-0000-00002D500000}"/>
    <cellStyle name="Normal 24 5 3" xfId="19820" xr:uid="{00000000-0005-0000-0000-00002E500000}"/>
    <cellStyle name="Normal 24 6" xfId="19821" xr:uid="{00000000-0005-0000-0000-00002F500000}"/>
    <cellStyle name="Normal 24 6 2" xfId="19822" xr:uid="{00000000-0005-0000-0000-000030500000}"/>
    <cellStyle name="Normal 24 7" xfId="19823" xr:uid="{00000000-0005-0000-0000-000031500000}"/>
    <cellStyle name="Normal 24 8" xfId="19824" xr:uid="{00000000-0005-0000-0000-000032500000}"/>
    <cellStyle name="Normal 25" xfId="19825" xr:uid="{00000000-0005-0000-0000-000033500000}"/>
    <cellStyle name="Normal 25 2" xfId="19826" xr:uid="{00000000-0005-0000-0000-000034500000}"/>
    <cellStyle name="Normal 25 2 2" xfId="19827" xr:uid="{00000000-0005-0000-0000-000035500000}"/>
    <cellStyle name="Normal 25 2 2 2" xfId="19828" xr:uid="{00000000-0005-0000-0000-000036500000}"/>
    <cellStyle name="Normal 25 2 2 2 2" xfId="19829" xr:uid="{00000000-0005-0000-0000-000037500000}"/>
    <cellStyle name="Normal 25 2 2 2 2 2" xfId="19830" xr:uid="{00000000-0005-0000-0000-000038500000}"/>
    <cellStyle name="Normal 25 2 2 2 2 2 2" xfId="19831" xr:uid="{00000000-0005-0000-0000-000039500000}"/>
    <cellStyle name="Normal 25 2 2 2 2 3" xfId="19832" xr:uid="{00000000-0005-0000-0000-00003A500000}"/>
    <cellStyle name="Normal 25 2 2 2 3" xfId="19833" xr:uid="{00000000-0005-0000-0000-00003B500000}"/>
    <cellStyle name="Normal 25 2 2 2 3 2" xfId="19834" xr:uid="{00000000-0005-0000-0000-00003C500000}"/>
    <cellStyle name="Normal 25 2 2 2 4" xfId="19835" xr:uid="{00000000-0005-0000-0000-00003D500000}"/>
    <cellStyle name="Normal 25 2 2 3" xfId="19836" xr:uid="{00000000-0005-0000-0000-00003E500000}"/>
    <cellStyle name="Normal 25 2 2 3 2" xfId="19837" xr:uid="{00000000-0005-0000-0000-00003F500000}"/>
    <cellStyle name="Normal 25 2 2 3 2 2" xfId="19838" xr:uid="{00000000-0005-0000-0000-000040500000}"/>
    <cellStyle name="Normal 25 2 2 3 3" xfId="19839" xr:uid="{00000000-0005-0000-0000-000041500000}"/>
    <cellStyle name="Normal 25 2 2 4" xfId="19840" xr:uid="{00000000-0005-0000-0000-000042500000}"/>
    <cellStyle name="Normal 25 2 2 4 2" xfId="19841" xr:uid="{00000000-0005-0000-0000-000043500000}"/>
    <cellStyle name="Normal 25 2 2 5" xfId="19842" xr:uid="{00000000-0005-0000-0000-000044500000}"/>
    <cellStyle name="Normal 25 2 3" xfId="19843" xr:uid="{00000000-0005-0000-0000-000045500000}"/>
    <cellStyle name="Normal 25 2 3 2" xfId="19844" xr:uid="{00000000-0005-0000-0000-000046500000}"/>
    <cellStyle name="Normal 25 2 3 2 2" xfId="19845" xr:uid="{00000000-0005-0000-0000-000047500000}"/>
    <cellStyle name="Normal 25 2 3 2 2 2" xfId="19846" xr:uid="{00000000-0005-0000-0000-000048500000}"/>
    <cellStyle name="Normal 25 2 3 2 3" xfId="19847" xr:uid="{00000000-0005-0000-0000-000049500000}"/>
    <cellStyle name="Normal 25 2 3 3" xfId="19848" xr:uid="{00000000-0005-0000-0000-00004A500000}"/>
    <cellStyle name="Normal 25 2 3 3 2" xfId="19849" xr:uid="{00000000-0005-0000-0000-00004B500000}"/>
    <cellStyle name="Normal 25 2 3 4" xfId="19850" xr:uid="{00000000-0005-0000-0000-00004C500000}"/>
    <cellStyle name="Normal 25 2 4" xfId="19851" xr:uid="{00000000-0005-0000-0000-00004D500000}"/>
    <cellStyle name="Normal 25 2 4 2" xfId="19852" xr:uid="{00000000-0005-0000-0000-00004E500000}"/>
    <cellStyle name="Normal 25 2 4 2 2" xfId="19853" xr:uid="{00000000-0005-0000-0000-00004F500000}"/>
    <cellStyle name="Normal 25 2 4 3" xfId="19854" xr:uid="{00000000-0005-0000-0000-000050500000}"/>
    <cellStyle name="Normal 25 2 5" xfId="19855" xr:uid="{00000000-0005-0000-0000-000051500000}"/>
    <cellStyle name="Normal 25 2 5 2" xfId="19856" xr:uid="{00000000-0005-0000-0000-000052500000}"/>
    <cellStyle name="Normal 25 2 6" xfId="19857" xr:uid="{00000000-0005-0000-0000-000053500000}"/>
    <cellStyle name="Normal 25 3" xfId="19858" xr:uid="{00000000-0005-0000-0000-000054500000}"/>
    <cellStyle name="Normal 25 3 2" xfId="19859" xr:uid="{00000000-0005-0000-0000-000055500000}"/>
    <cellStyle name="Normal 25 3 2 2" xfId="19860" xr:uid="{00000000-0005-0000-0000-000056500000}"/>
    <cellStyle name="Normal 25 3 2 2 2" xfId="19861" xr:uid="{00000000-0005-0000-0000-000057500000}"/>
    <cellStyle name="Normal 25 3 2 2 2 2" xfId="19862" xr:uid="{00000000-0005-0000-0000-000058500000}"/>
    <cellStyle name="Normal 25 3 2 2 3" xfId="19863" xr:uid="{00000000-0005-0000-0000-000059500000}"/>
    <cellStyle name="Normal 25 3 2 3" xfId="19864" xr:uid="{00000000-0005-0000-0000-00005A500000}"/>
    <cellStyle name="Normal 25 3 2 3 2" xfId="19865" xr:uid="{00000000-0005-0000-0000-00005B500000}"/>
    <cellStyle name="Normal 25 3 2 4" xfId="19866" xr:uid="{00000000-0005-0000-0000-00005C500000}"/>
    <cellStyle name="Normal 25 3 3" xfId="19867" xr:uid="{00000000-0005-0000-0000-00005D500000}"/>
    <cellStyle name="Normal 25 3 3 2" xfId="19868" xr:uid="{00000000-0005-0000-0000-00005E500000}"/>
    <cellStyle name="Normal 25 3 3 2 2" xfId="19869" xr:uid="{00000000-0005-0000-0000-00005F500000}"/>
    <cellStyle name="Normal 25 3 3 3" xfId="19870" xr:uid="{00000000-0005-0000-0000-000060500000}"/>
    <cellStyle name="Normal 25 3 4" xfId="19871" xr:uid="{00000000-0005-0000-0000-000061500000}"/>
    <cellStyle name="Normal 25 3 4 2" xfId="19872" xr:uid="{00000000-0005-0000-0000-000062500000}"/>
    <cellStyle name="Normal 25 3 5" xfId="19873" xr:uid="{00000000-0005-0000-0000-000063500000}"/>
    <cellStyle name="Normal 25 4" xfId="19874" xr:uid="{00000000-0005-0000-0000-000064500000}"/>
    <cellStyle name="Normal 25 4 2" xfId="19875" xr:uid="{00000000-0005-0000-0000-000065500000}"/>
    <cellStyle name="Normal 25 4 2 2" xfId="19876" xr:uid="{00000000-0005-0000-0000-000066500000}"/>
    <cellStyle name="Normal 25 4 2 2 2" xfId="19877" xr:uid="{00000000-0005-0000-0000-000067500000}"/>
    <cellStyle name="Normal 25 4 2 3" xfId="19878" xr:uid="{00000000-0005-0000-0000-000068500000}"/>
    <cellStyle name="Normal 25 4 3" xfId="19879" xr:uid="{00000000-0005-0000-0000-000069500000}"/>
    <cellStyle name="Normal 25 4 3 2" xfId="19880" xr:uid="{00000000-0005-0000-0000-00006A500000}"/>
    <cellStyle name="Normal 25 4 4" xfId="19881" xr:uid="{00000000-0005-0000-0000-00006B500000}"/>
    <cellStyle name="Normal 25 5" xfId="19882" xr:uid="{00000000-0005-0000-0000-00006C500000}"/>
    <cellStyle name="Normal 25 5 2" xfId="19883" xr:uid="{00000000-0005-0000-0000-00006D500000}"/>
    <cellStyle name="Normal 25 5 2 2" xfId="19884" xr:uid="{00000000-0005-0000-0000-00006E500000}"/>
    <cellStyle name="Normal 25 5 3" xfId="19885" xr:uid="{00000000-0005-0000-0000-00006F500000}"/>
    <cellStyle name="Normal 25 6" xfId="19886" xr:uid="{00000000-0005-0000-0000-000070500000}"/>
    <cellStyle name="Normal 25 6 2" xfId="19887" xr:uid="{00000000-0005-0000-0000-000071500000}"/>
    <cellStyle name="Normal 25 7" xfId="19888" xr:uid="{00000000-0005-0000-0000-000072500000}"/>
    <cellStyle name="Normal 25 8" xfId="19889" xr:uid="{00000000-0005-0000-0000-000073500000}"/>
    <cellStyle name="Normal 26" xfId="19890" xr:uid="{00000000-0005-0000-0000-000074500000}"/>
    <cellStyle name="Normal 26 2" xfId="19891" xr:uid="{00000000-0005-0000-0000-000075500000}"/>
    <cellStyle name="Normal 26 2 2" xfId="19892" xr:uid="{00000000-0005-0000-0000-000076500000}"/>
    <cellStyle name="Normal 26 2 2 2" xfId="19893" xr:uid="{00000000-0005-0000-0000-000077500000}"/>
    <cellStyle name="Normal 26 2 2 2 2" xfId="19894" xr:uid="{00000000-0005-0000-0000-000078500000}"/>
    <cellStyle name="Normal 26 2 2 2 2 2" xfId="19895" xr:uid="{00000000-0005-0000-0000-000079500000}"/>
    <cellStyle name="Normal 26 2 2 2 2 2 2" xfId="19896" xr:uid="{00000000-0005-0000-0000-00007A500000}"/>
    <cellStyle name="Normal 26 2 2 2 2 3" xfId="19897" xr:uid="{00000000-0005-0000-0000-00007B500000}"/>
    <cellStyle name="Normal 26 2 2 2 3" xfId="19898" xr:uid="{00000000-0005-0000-0000-00007C500000}"/>
    <cellStyle name="Normal 26 2 2 2 3 2" xfId="19899" xr:uid="{00000000-0005-0000-0000-00007D500000}"/>
    <cellStyle name="Normal 26 2 2 2 4" xfId="19900" xr:uid="{00000000-0005-0000-0000-00007E500000}"/>
    <cellStyle name="Normal 26 2 2 3" xfId="19901" xr:uid="{00000000-0005-0000-0000-00007F500000}"/>
    <cellStyle name="Normal 26 2 2 3 2" xfId="19902" xr:uid="{00000000-0005-0000-0000-000080500000}"/>
    <cellStyle name="Normal 26 2 2 3 2 2" xfId="19903" xr:uid="{00000000-0005-0000-0000-000081500000}"/>
    <cellStyle name="Normal 26 2 2 3 3" xfId="19904" xr:uid="{00000000-0005-0000-0000-000082500000}"/>
    <cellStyle name="Normal 26 2 2 4" xfId="19905" xr:uid="{00000000-0005-0000-0000-000083500000}"/>
    <cellStyle name="Normal 26 2 2 4 2" xfId="19906" xr:uid="{00000000-0005-0000-0000-000084500000}"/>
    <cellStyle name="Normal 26 2 2 5" xfId="19907" xr:uid="{00000000-0005-0000-0000-000085500000}"/>
    <cellStyle name="Normal 26 2 3" xfId="19908" xr:uid="{00000000-0005-0000-0000-000086500000}"/>
    <cellStyle name="Normal 26 2 3 2" xfId="19909" xr:uid="{00000000-0005-0000-0000-000087500000}"/>
    <cellStyle name="Normal 26 2 3 2 2" xfId="19910" xr:uid="{00000000-0005-0000-0000-000088500000}"/>
    <cellStyle name="Normal 26 2 3 2 2 2" xfId="19911" xr:uid="{00000000-0005-0000-0000-000089500000}"/>
    <cellStyle name="Normal 26 2 3 2 3" xfId="19912" xr:uid="{00000000-0005-0000-0000-00008A500000}"/>
    <cellStyle name="Normal 26 2 3 3" xfId="19913" xr:uid="{00000000-0005-0000-0000-00008B500000}"/>
    <cellStyle name="Normal 26 2 3 3 2" xfId="19914" xr:uid="{00000000-0005-0000-0000-00008C500000}"/>
    <cellStyle name="Normal 26 2 3 4" xfId="19915" xr:uid="{00000000-0005-0000-0000-00008D500000}"/>
    <cellStyle name="Normal 26 2 4" xfId="19916" xr:uid="{00000000-0005-0000-0000-00008E500000}"/>
    <cellStyle name="Normal 26 2 4 2" xfId="19917" xr:uid="{00000000-0005-0000-0000-00008F500000}"/>
    <cellStyle name="Normal 26 2 4 2 2" xfId="19918" xr:uid="{00000000-0005-0000-0000-000090500000}"/>
    <cellStyle name="Normal 26 2 4 3" xfId="19919" xr:uid="{00000000-0005-0000-0000-000091500000}"/>
    <cellStyle name="Normal 26 2 5" xfId="19920" xr:uid="{00000000-0005-0000-0000-000092500000}"/>
    <cellStyle name="Normal 26 2 5 2" xfId="19921" xr:uid="{00000000-0005-0000-0000-000093500000}"/>
    <cellStyle name="Normal 26 2 6" xfId="19922" xr:uid="{00000000-0005-0000-0000-000094500000}"/>
    <cellStyle name="Normal 26 3" xfId="19923" xr:uid="{00000000-0005-0000-0000-000095500000}"/>
    <cellStyle name="Normal 26 3 2" xfId="19924" xr:uid="{00000000-0005-0000-0000-000096500000}"/>
    <cellStyle name="Normal 26 3 2 2" xfId="19925" xr:uid="{00000000-0005-0000-0000-000097500000}"/>
    <cellStyle name="Normal 26 3 2 2 2" xfId="19926" xr:uid="{00000000-0005-0000-0000-000098500000}"/>
    <cellStyle name="Normal 26 3 2 2 2 2" xfId="19927" xr:uid="{00000000-0005-0000-0000-000099500000}"/>
    <cellStyle name="Normal 26 3 2 2 3" xfId="19928" xr:uid="{00000000-0005-0000-0000-00009A500000}"/>
    <cellStyle name="Normal 26 3 2 3" xfId="19929" xr:uid="{00000000-0005-0000-0000-00009B500000}"/>
    <cellStyle name="Normal 26 3 2 3 2" xfId="19930" xr:uid="{00000000-0005-0000-0000-00009C500000}"/>
    <cellStyle name="Normal 26 3 2 4" xfId="19931" xr:uid="{00000000-0005-0000-0000-00009D500000}"/>
    <cellStyle name="Normal 26 3 3" xfId="19932" xr:uid="{00000000-0005-0000-0000-00009E500000}"/>
    <cellStyle name="Normal 26 3 3 2" xfId="19933" xr:uid="{00000000-0005-0000-0000-00009F500000}"/>
    <cellStyle name="Normal 26 3 3 2 2" xfId="19934" xr:uid="{00000000-0005-0000-0000-0000A0500000}"/>
    <cellStyle name="Normal 26 3 3 3" xfId="19935" xr:uid="{00000000-0005-0000-0000-0000A1500000}"/>
    <cellStyle name="Normal 26 3 4" xfId="19936" xr:uid="{00000000-0005-0000-0000-0000A2500000}"/>
    <cellStyle name="Normal 26 3 4 2" xfId="19937" xr:uid="{00000000-0005-0000-0000-0000A3500000}"/>
    <cellStyle name="Normal 26 3 5" xfId="19938" xr:uid="{00000000-0005-0000-0000-0000A4500000}"/>
    <cellStyle name="Normal 26 4" xfId="19939" xr:uid="{00000000-0005-0000-0000-0000A5500000}"/>
    <cellStyle name="Normal 26 4 2" xfId="19940" xr:uid="{00000000-0005-0000-0000-0000A6500000}"/>
    <cellStyle name="Normal 26 4 2 2" xfId="19941" xr:uid="{00000000-0005-0000-0000-0000A7500000}"/>
    <cellStyle name="Normal 26 4 2 2 2" xfId="19942" xr:uid="{00000000-0005-0000-0000-0000A8500000}"/>
    <cellStyle name="Normal 26 4 2 3" xfId="19943" xr:uid="{00000000-0005-0000-0000-0000A9500000}"/>
    <cellStyle name="Normal 26 4 3" xfId="19944" xr:uid="{00000000-0005-0000-0000-0000AA500000}"/>
    <cellStyle name="Normal 26 4 3 2" xfId="19945" xr:uid="{00000000-0005-0000-0000-0000AB500000}"/>
    <cellStyle name="Normal 26 4 4" xfId="19946" xr:uid="{00000000-0005-0000-0000-0000AC500000}"/>
    <cellStyle name="Normal 26 5" xfId="19947" xr:uid="{00000000-0005-0000-0000-0000AD500000}"/>
    <cellStyle name="Normal 26 5 2" xfId="19948" xr:uid="{00000000-0005-0000-0000-0000AE500000}"/>
    <cellStyle name="Normal 26 5 2 2" xfId="19949" xr:uid="{00000000-0005-0000-0000-0000AF500000}"/>
    <cellStyle name="Normal 26 5 3" xfId="19950" xr:uid="{00000000-0005-0000-0000-0000B0500000}"/>
    <cellStyle name="Normal 26 6" xfId="19951" xr:uid="{00000000-0005-0000-0000-0000B1500000}"/>
    <cellStyle name="Normal 26 6 2" xfId="19952" xr:uid="{00000000-0005-0000-0000-0000B2500000}"/>
    <cellStyle name="Normal 26 7" xfId="19953" xr:uid="{00000000-0005-0000-0000-0000B3500000}"/>
    <cellStyle name="Normal 27" xfId="19954" xr:uid="{00000000-0005-0000-0000-0000B4500000}"/>
    <cellStyle name="Normal 27 2" xfId="19955" xr:uid="{00000000-0005-0000-0000-0000B5500000}"/>
    <cellStyle name="Normal 27 2 2" xfId="19956" xr:uid="{00000000-0005-0000-0000-0000B6500000}"/>
    <cellStyle name="Normal 27 3" xfId="19957" xr:uid="{00000000-0005-0000-0000-0000B7500000}"/>
    <cellStyle name="Normal 27 4" xfId="19958" xr:uid="{00000000-0005-0000-0000-0000B8500000}"/>
    <cellStyle name="Normal 28" xfId="19959" xr:uid="{00000000-0005-0000-0000-0000B9500000}"/>
    <cellStyle name="Normal 28 2" xfId="19960" xr:uid="{00000000-0005-0000-0000-0000BA500000}"/>
    <cellStyle name="Normal 28 2 2" xfId="19961" xr:uid="{00000000-0005-0000-0000-0000BB500000}"/>
    <cellStyle name="Normal 28 2 2 2" xfId="19962" xr:uid="{00000000-0005-0000-0000-0000BC500000}"/>
    <cellStyle name="Normal 28 2 2 2 2" xfId="19963" xr:uid="{00000000-0005-0000-0000-0000BD500000}"/>
    <cellStyle name="Normal 28 2 2 3" xfId="19964" xr:uid="{00000000-0005-0000-0000-0000BE500000}"/>
    <cellStyle name="Normal 28 2 3" xfId="19965" xr:uid="{00000000-0005-0000-0000-0000BF500000}"/>
    <cellStyle name="Normal 28 2 3 2" xfId="19966" xr:uid="{00000000-0005-0000-0000-0000C0500000}"/>
    <cellStyle name="Normal 28 2 4" xfId="19967" xr:uid="{00000000-0005-0000-0000-0000C1500000}"/>
    <cellStyle name="Normal 28 3" xfId="19968" xr:uid="{00000000-0005-0000-0000-0000C2500000}"/>
    <cellStyle name="Normal 28 3 2" xfId="19969" xr:uid="{00000000-0005-0000-0000-0000C3500000}"/>
    <cellStyle name="Normal 28 3 2 2" xfId="19970" xr:uid="{00000000-0005-0000-0000-0000C4500000}"/>
    <cellStyle name="Normal 28 3 3" xfId="19971" xr:uid="{00000000-0005-0000-0000-0000C5500000}"/>
    <cellStyle name="Normal 28 4" xfId="19972" xr:uid="{00000000-0005-0000-0000-0000C6500000}"/>
    <cellStyle name="Normal 28 4 2" xfId="19973" xr:uid="{00000000-0005-0000-0000-0000C7500000}"/>
    <cellStyle name="Normal 28 5" xfId="19974" xr:uid="{00000000-0005-0000-0000-0000C8500000}"/>
    <cellStyle name="Normal 29" xfId="19975" xr:uid="{00000000-0005-0000-0000-0000C9500000}"/>
    <cellStyle name="Normal 29 2" xfId="19976" xr:uid="{00000000-0005-0000-0000-0000CA500000}"/>
    <cellStyle name="Normal 29 2 2" xfId="19977" xr:uid="{00000000-0005-0000-0000-0000CB500000}"/>
    <cellStyle name="Normal 29 2 2 2" xfId="19978" xr:uid="{00000000-0005-0000-0000-0000CC500000}"/>
    <cellStyle name="Normal 29 2 2 2 2" xfId="19979" xr:uid="{00000000-0005-0000-0000-0000CD500000}"/>
    <cellStyle name="Normal 29 2 2 3" xfId="19980" xr:uid="{00000000-0005-0000-0000-0000CE500000}"/>
    <cellStyle name="Normal 29 2 3" xfId="19981" xr:uid="{00000000-0005-0000-0000-0000CF500000}"/>
    <cellStyle name="Normal 29 2 3 2" xfId="19982" xr:uid="{00000000-0005-0000-0000-0000D0500000}"/>
    <cellStyle name="Normal 29 2 4" xfId="19983" xr:uid="{00000000-0005-0000-0000-0000D1500000}"/>
    <cellStyle name="Normal 29 3" xfId="19984" xr:uid="{00000000-0005-0000-0000-0000D2500000}"/>
    <cellStyle name="Normal 29 3 2" xfId="19985" xr:uid="{00000000-0005-0000-0000-0000D3500000}"/>
    <cellStyle name="Normal 29 3 2 2" xfId="19986" xr:uid="{00000000-0005-0000-0000-0000D4500000}"/>
    <cellStyle name="Normal 29 3 3" xfId="19987" xr:uid="{00000000-0005-0000-0000-0000D5500000}"/>
    <cellStyle name="Normal 29 4" xfId="19988" xr:uid="{00000000-0005-0000-0000-0000D6500000}"/>
    <cellStyle name="Normal 29 4 2" xfId="19989" xr:uid="{00000000-0005-0000-0000-0000D7500000}"/>
    <cellStyle name="Normal 29 5" xfId="19990" xr:uid="{00000000-0005-0000-0000-0000D8500000}"/>
    <cellStyle name="Normal 3" xfId="19991" xr:uid="{00000000-0005-0000-0000-0000D9500000}"/>
    <cellStyle name="Normal 3 10" xfId="19992" xr:uid="{00000000-0005-0000-0000-0000DA500000}"/>
    <cellStyle name="Normal 3 10 2" xfId="19993" xr:uid="{00000000-0005-0000-0000-0000DB500000}"/>
    <cellStyle name="Normal 3 11" xfId="19994" xr:uid="{00000000-0005-0000-0000-0000DC500000}"/>
    <cellStyle name="Normal 3 11 2" xfId="19995" xr:uid="{00000000-0005-0000-0000-0000DD500000}"/>
    <cellStyle name="Normal 3 12" xfId="19996" xr:uid="{00000000-0005-0000-0000-0000DE500000}"/>
    <cellStyle name="Normal 3 12 2" xfId="19997" xr:uid="{00000000-0005-0000-0000-0000DF500000}"/>
    <cellStyle name="Normal 3 13" xfId="19998" xr:uid="{00000000-0005-0000-0000-0000E0500000}"/>
    <cellStyle name="Normal 3 13 2" xfId="19999" xr:uid="{00000000-0005-0000-0000-0000E1500000}"/>
    <cellStyle name="Normal 3 14" xfId="20000" xr:uid="{00000000-0005-0000-0000-0000E2500000}"/>
    <cellStyle name="Normal 3 14 2" xfId="20001" xr:uid="{00000000-0005-0000-0000-0000E3500000}"/>
    <cellStyle name="Normal 3 15" xfId="20002" xr:uid="{00000000-0005-0000-0000-0000E4500000}"/>
    <cellStyle name="Normal 3 15 2" xfId="20003" xr:uid="{00000000-0005-0000-0000-0000E5500000}"/>
    <cellStyle name="Normal 3 16" xfId="20004" xr:uid="{00000000-0005-0000-0000-0000E6500000}"/>
    <cellStyle name="Normal 3 16 2" xfId="20005" xr:uid="{00000000-0005-0000-0000-0000E7500000}"/>
    <cellStyle name="Normal 3 17" xfId="20006" xr:uid="{00000000-0005-0000-0000-0000E8500000}"/>
    <cellStyle name="Normal 3 17 2" xfId="20007" xr:uid="{00000000-0005-0000-0000-0000E9500000}"/>
    <cellStyle name="Normal 3 18" xfId="20008" xr:uid="{00000000-0005-0000-0000-0000EA500000}"/>
    <cellStyle name="Normal 3 18 2" xfId="20009" xr:uid="{00000000-0005-0000-0000-0000EB500000}"/>
    <cellStyle name="Normal 3 18 3" xfId="20010" xr:uid="{00000000-0005-0000-0000-0000EC500000}"/>
    <cellStyle name="Normal 3 18 4" xfId="20011" xr:uid="{00000000-0005-0000-0000-0000ED500000}"/>
    <cellStyle name="Normal 3 19" xfId="20012" xr:uid="{00000000-0005-0000-0000-0000EE500000}"/>
    <cellStyle name="Normal 3 19 2" xfId="20013" xr:uid="{00000000-0005-0000-0000-0000EF500000}"/>
    <cellStyle name="Normal 3 19 3" xfId="20014" xr:uid="{00000000-0005-0000-0000-0000F0500000}"/>
    <cellStyle name="Normal 3 2" xfId="20015" xr:uid="{00000000-0005-0000-0000-0000F1500000}"/>
    <cellStyle name="Normal 3 2 10" xfId="20016" xr:uid="{00000000-0005-0000-0000-0000F2500000}"/>
    <cellStyle name="Normal 3 2 11" xfId="20017" xr:uid="{00000000-0005-0000-0000-0000F3500000}"/>
    <cellStyle name="Normal 3 2 12" xfId="20018" xr:uid="{00000000-0005-0000-0000-0000F4500000}"/>
    <cellStyle name="Normal 3 2 13" xfId="20019" xr:uid="{00000000-0005-0000-0000-0000F5500000}"/>
    <cellStyle name="Normal 3 2 13 2" xfId="20020" xr:uid="{00000000-0005-0000-0000-0000F6500000}"/>
    <cellStyle name="Normal 3 2 13 2 10" xfId="20021" xr:uid="{00000000-0005-0000-0000-0000F7500000}"/>
    <cellStyle name="Normal 3 2 13 2 10 2" xfId="20022" xr:uid="{00000000-0005-0000-0000-0000F8500000}"/>
    <cellStyle name="Normal 3 2 13 2 10 3" xfId="20023" xr:uid="{00000000-0005-0000-0000-0000F9500000}"/>
    <cellStyle name="Normal 3 2 13 2 10 4" xfId="20024" xr:uid="{00000000-0005-0000-0000-0000FA500000}"/>
    <cellStyle name="Normal 3 2 13 2 10 5" xfId="20025" xr:uid="{00000000-0005-0000-0000-0000FB500000}"/>
    <cellStyle name="Normal 3 2 13 2 11" xfId="20026" xr:uid="{00000000-0005-0000-0000-0000FC500000}"/>
    <cellStyle name="Normal 3 2 13 2 11 2" xfId="20027" xr:uid="{00000000-0005-0000-0000-0000FD500000}"/>
    <cellStyle name="Normal 3 2 13 2 11 3" xfId="20028" xr:uid="{00000000-0005-0000-0000-0000FE500000}"/>
    <cellStyle name="Normal 3 2 13 2 11 4" xfId="20029" xr:uid="{00000000-0005-0000-0000-0000FF500000}"/>
    <cellStyle name="Normal 3 2 13 2 11 5" xfId="20030" xr:uid="{00000000-0005-0000-0000-000000510000}"/>
    <cellStyle name="Normal 3 2 13 2 12" xfId="20031" xr:uid="{00000000-0005-0000-0000-000001510000}"/>
    <cellStyle name="Normal 3 2 13 2 12 2" xfId="20032" xr:uid="{00000000-0005-0000-0000-000002510000}"/>
    <cellStyle name="Normal 3 2 13 2 12 3" xfId="20033" xr:uid="{00000000-0005-0000-0000-000003510000}"/>
    <cellStyle name="Normal 3 2 13 2 12 4" xfId="20034" xr:uid="{00000000-0005-0000-0000-000004510000}"/>
    <cellStyle name="Normal 3 2 13 2 12 5" xfId="20035" xr:uid="{00000000-0005-0000-0000-000005510000}"/>
    <cellStyle name="Normal 3 2 13 2 13" xfId="20036" xr:uid="{00000000-0005-0000-0000-000006510000}"/>
    <cellStyle name="Normal 3 2 13 2 13 2" xfId="20037" xr:uid="{00000000-0005-0000-0000-000007510000}"/>
    <cellStyle name="Normal 3 2 13 2 13 3" xfId="20038" xr:uid="{00000000-0005-0000-0000-000008510000}"/>
    <cellStyle name="Normal 3 2 13 2 13 4" xfId="20039" xr:uid="{00000000-0005-0000-0000-000009510000}"/>
    <cellStyle name="Normal 3 2 13 2 13 5" xfId="20040" xr:uid="{00000000-0005-0000-0000-00000A510000}"/>
    <cellStyle name="Normal 3 2 13 2 14" xfId="20041" xr:uid="{00000000-0005-0000-0000-00000B510000}"/>
    <cellStyle name="Normal 3 2 13 2 15" xfId="20042" xr:uid="{00000000-0005-0000-0000-00000C510000}"/>
    <cellStyle name="Normal 3 2 13 2 16" xfId="20043" xr:uid="{00000000-0005-0000-0000-00000D510000}"/>
    <cellStyle name="Normal 3 2 13 2 17" xfId="20044" xr:uid="{00000000-0005-0000-0000-00000E510000}"/>
    <cellStyle name="Normal 3 2 13 2 2" xfId="20045" xr:uid="{00000000-0005-0000-0000-00000F510000}"/>
    <cellStyle name="Normal 3 2 13 2 2 10" xfId="20046" xr:uid="{00000000-0005-0000-0000-000010510000}"/>
    <cellStyle name="Normal 3 2 13 2 2 10 2" xfId="20047" xr:uid="{00000000-0005-0000-0000-000011510000}"/>
    <cellStyle name="Normal 3 2 13 2 2 10 3" xfId="20048" xr:uid="{00000000-0005-0000-0000-000012510000}"/>
    <cellStyle name="Normal 3 2 13 2 2 10 4" xfId="20049" xr:uid="{00000000-0005-0000-0000-000013510000}"/>
    <cellStyle name="Normal 3 2 13 2 2 10 5" xfId="20050" xr:uid="{00000000-0005-0000-0000-000014510000}"/>
    <cellStyle name="Normal 3 2 13 2 2 11" xfId="20051" xr:uid="{00000000-0005-0000-0000-000015510000}"/>
    <cellStyle name="Normal 3 2 13 2 2 11 2" xfId="20052" xr:uid="{00000000-0005-0000-0000-000016510000}"/>
    <cellStyle name="Normal 3 2 13 2 2 11 3" xfId="20053" xr:uid="{00000000-0005-0000-0000-000017510000}"/>
    <cellStyle name="Normal 3 2 13 2 2 11 4" xfId="20054" xr:uid="{00000000-0005-0000-0000-000018510000}"/>
    <cellStyle name="Normal 3 2 13 2 2 11 5" xfId="20055" xr:uid="{00000000-0005-0000-0000-000019510000}"/>
    <cellStyle name="Normal 3 2 13 2 2 12" xfId="20056" xr:uid="{00000000-0005-0000-0000-00001A510000}"/>
    <cellStyle name="Normal 3 2 13 2 2 13" xfId="20057" xr:uid="{00000000-0005-0000-0000-00001B510000}"/>
    <cellStyle name="Normal 3 2 13 2 2 14" xfId="20058" xr:uid="{00000000-0005-0000-0000-00001C510000}"/>
    <cellStyle name="Normal 3 2 13 2 2 15" xfId="20059" xr:uid="{00000000-0005-0000-0000-00001D510000}"/>
    <cellStyle name="Normal 3 2 13 2 2 2" xfId="20060" xr:uid="{00000000-0005-0000-0000-00001E510000}"/>
    <cellStyle name="Normal 3 2 13 2 2 2 10" xfId="20061" xr:uid="{00000000-0005-0000-0000-00001F510000}"/>
    <cellStyle name="Normal 3 2 13 2 2 2 10 2" xfId="20062" xr:uid="{00000000-0005-0000-0000-000020510000}"/>
    <cellStyle name="Normal 3 2 13 2 2 2 10 3" xfId="20063" xr:uid="{00000000-0005-0000-0000-000021510000}"/>
    <cellStyle name="Normal 3 2 13 2 2 2 10 4" xfId="20064" xr:uid="{00000000-0005-0000-0000-000022510000}"/>
    <cellStyle name="Normal 3 2 13 2 2 2 10 5" xfId="20065" xr:uid="{00000000-0005-0000-0000-000023510000}"/>
    <cellStyle name="Normal 3 2 13 2 2 2 11" xfId="20066" xr:uid="{00000000-0005-0000-0000-000024510000}"/>
    <cellStyle name="Normal 3 2 13 2 2 2 12" xfId="20067" xr:uid="{00000000-0005-0000-0000-000025510000}"/>
    <cellStyle name="Normal 3 2 13 2 2 2 13" xfId="20068" xr:uid="{00000000-0005-0000-0000-000026510000}"/>
    <cellStyle name="Normal 3 2 13 2 2 2 14" xfId="20069" xr:uid="{00000000-0005-0000-0000-000027510000}"/>
    <cellStyle name="Normal 3 2 13 2 2 2 2" xfId="20070" xr:uid="{00000000-0005-0000-0000-000028510000}"/>
    <cellStyle name="Normal 3 2 13 2 2 2 2 2" xfId="20071" xr:uid="{00000000-0005-0000-0000-000029510000}"/>
    <cellStyle name="Normal 3 2 13 2 2 2 2 3" xfId="20072" xr:uid="{00000000-0005-0000-0000-00002A510000}"/>
    <cellStyle name="Normal 3 2 13 2 2 2 2 4" xfId="20073" xr:uid="{00000000-0005-0000-0000-00002B510000}"/>
    <cellStyle name="Normal 3 2 13 2 2 2 2 5" xfId="20074" xr:uid="{00000000-0005-0000-0000-00002C510000}"/>
    <cellStyle name="Normal 3 2 13 2 2 2 3" xfId="20075" xr:uid="{00000000-0005-0000-0000-00002D510000}"/>
    <cellStyle name="Normal 3 2 13 2 2 2 3 2" xfId="20076" xr:uid="{00000000-0005-0000-0000-00002E510000}"/>
    <cellStyle name="Normal 3 2 13 2 2 2 3 3" xfId="20077" xr:uid="{00000000-0005-0000-0000-00002F510000}"/>
    <cellStyle name="Normal 3 2 13 2 2 2 3 4" xfId="20078" xr:uid="{00000000-0005-0000-0000-000030510000}"/>
    <cellStyle name="Normal 3 2 13 2 2 2 3 5" xfId="20079" xr:uid="{00000000-0005-0000-0000-000031510000}"/>
    <cellStyle name="Normal 3 2 13 2 2 2 4" xfId="20080" xr:uid="{00000000-0005-0000-0000-000032510000}"/>
    <cellStyle name="Normal 3 2 13 2 2 2 4 2" xfId="20081" xr:uid="{00000000-0005-0000-0000-000033510000}"/>
    <cellStyle name="Normal 3 2 13 2 2 2 4 3" xfId="20082" xr:uid="{00000000-0005-0000-0000-000034510000}"/>
    <cellStyle name="Normal 3 2 13 2 2 2 4 4" xfId="20083" xr:uid="{00000000-0005-0000-0000-000035510000}"/>
    <cellStyle name="Normal 3 2 13 2 2 2 4 5" xfId="20084" xr:uid="{00000000-0005-0000-0000-000036510000}"/>
    <cellStyle name="Normal 3 2 13 2 2 2 5" xfId="20085" xr:uid="{00000000-0005-0000-0000-000037510000}"/>
    <cellStyle name="Normal 3 2 13 2 2 2 5 2" xfId="20086" xr:uid="{00000000-0005-0000-0000-000038510000}"/>
    <cellStyle name="Normal 3 2 13 2 2 2 5 3" xfId="20087" xr:uid="{00000000-0005-0000-0000-000039510000}"/>
    <cellStyle name="Normal 3 2 13 2 2 2 5 4" xfId="20088" xr:uid="{00000000-0005-0000-0000-00003A510000}"/>
    <cellStyle name="Normal 3 2 13 2 2 2 5 5" xfId="20089" xr:uid="{00000000-0005-0000-0000-00003B510000}"/>
    <cellStyle name="Normal 3 2 13 2 2 2 6" xfId="20090" xr:uid="{00000000-0005-0000-0000-00003C510000}"/>
    <cellStyle name="Normal 3 2 13 2 2 2 6 2" xfId="20091" xr:uid="{00000000-0005-0000-0000-00003D510000}"/>
    <cellStyle name="Normal 3 2 13 2 2 2 6 3" xfId="20092" xr:uid="{00000000-0005-0000-0000-00003E510000}"/>
    <cellStyle name="Normal 3 2 13 2 2 2 6 4" xfId="20093" xr:uid="{00000000-0005-0000-0000-00003F510000}"/>
    <cellStyle name="Normal 3 2 13 2 2 2 6 5" xfId="20094" xr:uid="{00000000-0005-0000-0000-000040510000}"/>
    <cellStyle name="Normal 3 2 13 2 2 2 7" xfId="20095" xr:uid="{00000000-0005-0000-0000-000041510000}"/>
    <cellStyle name="Normal 3 2 13 2 2 2 7 2" xfId="20096" xr:uid="{00000000-0005-0000-0000-000042510000}"/>
    <cellStyle name="Normal 3 2 13 2 2 2 7 3" xfId="20097" xr:uid="{00000000-0005-0000-0000-000043510000}"/>
    <cellStyle name="Normal 3 2 13 2 2 2 7 4" xfId="20098" xr:uid="{00000000-0005-0000-0000-000044510000}"/>
    <cellStyle name="Normal 3 2 13 2 2 2 7 5" xfId="20099" xr:uid="{00000000-0005-0000-0000-000045510000}"/>
    <cellStyle name="Normal 3 2 13 2 2 2 8" xfId="20100" xr:uid="{00000000-0005-0000-0000-000046510000}"/>
    <cellStyle name="Normal 3 2 13 2 2 2 8 2" xfId="20101" xr:uid="{00000000-0005-0000-0000-000047510000}"/>
    <cellStyle name="Normal 3 2 13 2 2 2 8 3" xfId="20102" xr:uid="{00000000-0005-0000-0000-000048510000}"/>
    <cellStyle name="Normal 3 2 13 2 2 2 8 4" xfId="20103" xr:uid="{00000000-0005-0000-0000-000049510000}"/>
    <cellStyle name="Normal 3 2 13 2 2 2 8 5" xfId="20104" xr:uid="{00000000-0005-0000-0000-00004A510000}"/>
    <cellStyle name="Normal 3 2 13 2 2 2 9" xfId="20105" xr:uid="{00000000-0005-0000-0000-00004B510000}"/>
    <cellStyle name="Normal 3 2 13 2 2 2 9 2" xfId="20106" xr:uid="{00000000-0005-0000-0000-00004C510000}"/>
    <cellStyle name="Normal 3 2 13 2 2 2 9 3" xfId="20107" xr:uid="{00000000-0005-0000-0000-00004D510000}"/>
    <cellStyle name="Normal 3 2 13 2 2 2 9 4" xfId="20108" xr:uid="{00000000-0005-0000-0000-00004E510000}"/>
    <cellStyle name="Normal 3 2 13 2 2 2 9 5" xfId="20109" xr:uid="{00000000-0005-0000-0000-00004F510000}"/>
    <cellStyle name="Normal 3 2 13 2 2 2_5.Weekly" xfId="20110" xr:uid="{00000000-0005-0000-0000-000050510000}"/>
    <cellStyle name="Normal 3 2 13 2 2 3" xfId="20111" xr:uid="{00000000-0005-0000-0000-000051510000}"/>
    <cellStyle name="Normal 3 2 13 2 2 3 2" xfId="20112" xr:uid="{00000000-0005-0000-0000-000052510000}"/>
    <cellStyle name="Normal 3 2 13 2 2 3 3" xfId="20113" xr:uid="{00000000-0005-0000-0000-000053510000}"/>
    <cellStyle name="Normal 3 2 13 2 2 3 4" xfId="20114" xr:uid="{00000000-0005-0000-0000-000054510000}"/>
    <cellStyle name="Normal 3 2 13 2 2 3 5" xfId="20115" xr:uid="{00000000-0005-0000-0000-000055510000}"/>
    <cellStyle name="Normal 3 2 13 2 2 4" xfId="20116" xr:uid="{00000000-0005-0000-0000-000056510000}"/>
    <cellStyle name="Normal 3 2 13 2 2 4 2" xfId="20117" xr:uid="{00000000-0005-0000-0000-000057510000}"/>
    <cellStyle name="Normal 3 2 13 2 2 4 3" xfId="20118" xr:uid="{00000000-0005-0000-0000-000058510000}"/>
    <cellStyle name="Normal 3 2 13 2 2 4 4" xfId="20119" xr:uid="{00000000-0005-0000-0000-000059510000}"/>
    <cellStyle name="Normal 3 2 13 2 2 4 5" xfId="20120" xr:uid="{00000000-0005-0000-0000-00005A510000}"/>
    <cellStyle name="Normal 3 2 13 2 2 5" xfId="20121" xr:uid="{00000000-0005-0000-0000-00005B510000}"/>
    <cellStyle name="Normal 3 2 13 2 2 5 2" xfId="20122" xr:uid="{00000000-0005-0000-0000-00005C510000}"/>
    <cellStyle name="Normal 3 2 13 2 2 5 3" xfId="20123" xr:uid="{00000000-0005-0000-0000-00005D510000}"/>
    <cellStyle name="Normal 3 2 13 2 2 5 4" xfId="20124" xr:uid="{00000000-0005-0000-0000-00005E510000}"/>
    <cellStyle name="Normal 3 2 13 2 2 5 5" xfId="20125" xr:uid="{00000000-0005-0000-0000-00005F510000}"/>
    <cellStyle name="Normal 3 2 13 2 2 6" xfId="20126" xr:uid="{00000000-0005-0000-0000-000060510000}"/>
    <cellStyle name="Normal 3 2 13 2 2 6 2" xfId="20127" xr:uid="{00000000-0005-0000-0000-000061510000}"/>
    <cellStyle name="Normal 3 2 13 2 2 6 3" xfId="20128" xr:uid="{00000000-0005-0000-0000-000062510000}"/>
    <cellStyle name="Normal 3 2 13 2 2 6 4" xfId="20129" xr:uid="{00000000-0005-0000-0000-000063510000}"/>
    <cellStyle name="Normal 3 2 13 2 2 6 5" xfId="20130" xr:uid="{00000000-0005-0000-0000-000064510000}"/>
    <cellStyle name="Normal 3 2 13 2 2 7" xfId="20131" xr:uid="{00000000-0005-0000-0000-000065510000}"/>
    <cellStyle name="Normal 3 2 13 2 2 7 2" xfId="20132" xr:uid="{00000000-0005-0000-0000-000066510000}"/>
    <cellStyle name="Normal 3 2 13 2 2 7 3" xfId="20133" xr:uid="{00000000-0005-0000-0000-000067510000}"/>
    <cellStyle name="Normal 3 2 13 2 2 7 4" xfId="20134" xr:uid="{00000000-0005-0000-0000-000068510000}"/>
    <cellStyle name="Normal 3 2 13 2 2 7 5" xfId="20135" xr:uid="{00000000-0005-0000-0000-000069510000}"/>
    <cellStyle name="Normal 3 2 13 2 2 8" xfId="20136" xr:uid="{00000000-0005-0000-0000-00006A510000}"/>
    <cellStyle name="Normal 3 2 13 2 2 8 2" xfId="20137" xr:uid="{00000000-0005-0000-0000-00006B510000}"/>
    <cellStyle name="Normal 3 2 13 2 2 8 3" xfId="20138" xr:uid="{00000000-0005-0000-0000-00006C510000}"/>
    <cellStyle name="Normal 3 2 13 2 2 8 4" xfId="20139" xr:uid="{00000000-0005-0000-0000-00006D510000}"/>
    <cellStyle name="Normal 3 2 13 2 2 8 5" xfId="20140" xr:uid="{00000000-0005-0000-0000-00006E510000}"/>
    <cellStyle name="Normal 3 2 13 2 2 9" xfId="20141" xr:uid="{00000000-0005-0000-0000-00006F510000}"/>
    <cellStyle name="Normal 3 2 13 2 2 9 2" xfId="20142" xr:uid="{00000000-0005-0000-0000-000070510000}"/>
    <cellStyle name="Normal 3 2 13 2 2 9 3" xfId="20143" xr:uid="{00000000-0005-0000-0000-000071510000}"/>
    <cellStyle name="Normal 3 2 13 2 2 9 4" xfId="20144" xr:uid="{00000000-0005-0000-0000-000072510000}"/>
    <cellStyle name="Normal 3 2 13 2 2 9 5" xfId="20145" xr:uid="{00000000-0005-0000-0000-000073510000}"/>
    <cellStyle name="Normal 3 2 13 2 2_5.Weekly" xfId="20146" xr:uid="{00000000-0005-0000-0000-000074510000}"/>
    <cellStyle name="Normal 3 2 13 2 3" xfId="20147" xr:uid="{00000000-0005-0000-0000-000075510000}"/>
    <cellStyle name="Normal 3 2 13 2 3 10" xfId="20148" xr:uid="{00000000-0005-0000-0000-000076510000}"/>
    <cellStyle name="Normal 3 2 13 2 3 10 2" xfId="20149" xr:uid="{00000000-0005-0000-0000-000077510000}"/>
    <cellStyle name="Normal 3 2 13 2 3 10 3" xfId="20150" xr:uid="{00000000-0005-0000-0000-000078510000}"/>
    <cellStyle name="Normal 3 2 13 2 3 10 4" xfId="20151" xr:uid="{00000000-0005-0000-0000-000079510000}"/>
    <cellStyle name="Normal 3 2 13 2 3 10 5" xfId="20152" xr:uid="{00000000-0005-0000-0000-00007A510000}"/>
    <cellStyle name="Normal 3 2 13 2 3 11" xfId="20153" xr:uid="{00000000-0005-0000-0000-00007B510000}"/>
    <cellStyle name="Normal 3 2 13 2 3 12" xfId="20154" xr:uid="{00000000-0005-0000-0000-00007C510000}"/>
    <cellStyle name="Normal 3 2 13 2 3 13" xfId="20155" xr:uid="{00000000-0005-0000-0000-00007D510000}"/>
    <cellStyle name="Normal 3 2 13 2 3 14" xfId="20156" xr:uid="{00000000-0005-0000-0000-00007E510000}"/>
    <cellStyle name="Normal 3 2 13 2 3 2" xfId="20157" xr:uid="{00000000-0005-0000-0000-00007F510000}"/>
    <cellStyle name="Normal 3 2 13 2 3 2 2" xfId="20158" xr:uid="{00000000-0005-0000-0000-000080510000}"/>
    <cellStyle name="Normal 3 2 13 2 3 2 3" xfId="20159" xr:uid="{00000000-0005-0000-0000-000081510000}"/>
    <cellStyle name="Normal 3 2 13 2 3 2 4" xfId="20160" xr:uid="{00000000-0005-0000-0000-000082510000}"/>
    <cellStyle name="Normal 3 2 13 2 3 2 5" xfId="20161" xr:uid="{00000000-0005-0000-0000-000083510000}"/>
    <cellStyle name="Normal 3 2 13 2 3 3" xfId="20162" xr:uid="{00000000-0005-0000-0000-000084510000}"/>
    <cellStyle name="Normal 3 2 13 2 3 3 2" xfId="20163" xr:uid="{00000000-0005-0000-0000-000085510000}"/>
    <cellStyle name="Normal 3 2 13 2 3 3 3" xfId="20164" xr:uid="{00000000-0005-0000-0000-000086510000}"/>
    <cellStyle name="Normal 3 2 13 2 3 3 4" xfId="20165" xr:uid="{00000000-0005-0000-0000-000087510000}"/>
    <cellStyle name="Normal 3 2 13 2 3 3 5" xfId="20166" xr:uid="{00000000-0005-0000-0000-000088510000}"/>
    <cellStyle name="Normal 3 2 13 2 3 4" xfId="20167" xr:uid="{00000000-0005-0000-0000-000089510000}"/>
    <cellStyle name="Normal 3 2 13 2 3 4 2" xfId="20168" xr:uid="{00000000-0005-0000-0000-00008A510000}"/>
    <cellStyle name="Normal 3 2 13 2 3 4 3" xfId="20169" xr:uid="{00000000-0005-0000-0000-00008B510000}"/>
    <cellStyle name="Normal 3 2 13 2 3 4 4" xfId="20170" xr:uid="{00000000-0005-0000-0000-00008C510000}"/>
    <cellStyle name="Normal 3 2 13 2 3 4 5" xfId="20171" xr:uid="{00000000-0005-0000-0000-00008D510000}"/>
    <cellStyle name="Normal 3 2 13 2 3 5" xfId="20172" xr:uid="{00000000-0005-0000-0000-00008E510000}"/>
    <cellStyle name="Normal 3 2 13 2 3 5 2" xfId="20173" xr:uid="{00000000-0005-0000-0000-00008F510000}"/>
    <cellStyle name="Normal 3 2 13 2 3 5 3" xfId="20174" xr:uid="{00000000-0005-0000-0000-000090510000}"/>
    <cellStyle name="Normal 3 2 13 2 3 5 4" xfId="20175" xr:uid="{00000000-0005-0000-0000-000091510000}"/>
    <cellStyle name="Normal 3 2 13 2 3 5 5" xfId="20176" xr:uid="{00000000-0005-0000-0000-000092510000}"/>
    <cellStyle name="Normal 3 2 13 2 3 6" xfId="20177" xr:uid="{00000000-0005-0000-0000-000093510000}"/>
    <cellStyle name="Normal 3 2 13 2 3 6 2" xfId="20178" xr:uid="{00000000-0005-0000-0000-000094510000}"/>
    <cellStyle name="Normal 3 2 13 2 3 6 3" xfId="20179" xr:uid="{00000000-0005-0000-0000-000095510000}"/>
    <cellStyle name="Normal 3 2 13 2 3 6 4" xfId="20180" xr:uid="{00000000-0005-0000-0000-000096510000}"/>
    <cellStyle name="Normal 3 2 13 2 3 6 5" xfId="20181" xr:uid="{00000000-0005-0000-0000-000097510000}"/>
    <cellStyle name="Normal 3 2 13 2 3 7" xfId="20182" xr:uid="{00000000-0005-0000-0000-000098510000}"/>
    <cellStyle name="Normal 3 2 13 2 3 7 2" xfId="20183" xr:uid="{00000000-0005-0000-0000-000099510000}"/>
    <cellStyle name="Normal 3 2 13 2 3 7 3" xfId="20184" xr:uid="{00000000-0005-0000-0000-00009A510000}"/>
    <cellStyle name="Normal 3 2 13 2 3 7 4" xfId="20185" xr:uid="{00000000-0005-0000-0000-00009B510000}"/>
    <cellStyle name="Normal 3 2 13 2 3 7 5" xfId="20186" xr:uid="{00000000-0005-0000-0000-00009C510000}"/>
    <cellStyle name="Normal 3 2 13 2 3 8" xfId="20187" xr:uid="{00000000-0005-0000-0000-00009D510000}"/>
    <cellStyle name="Normal 3 2 13 2 3 8 2" xfId="20188" xr:uid="{00000000-0005-0000-0000-00009E510000}"/>
    <cellStyle name="Normal 3 2 13 2 3 8 3" xfId="20189" xr:uid="{00000000-0005-0000-0000-00009F510000}"/>
    <cellStyle name="Normal 3 2 13 2 3 8 4" xfId="20190" xr:uid="{00000000-0005-0000-0000-0000A0510000}"/>
    <cellStyle name="Normal 3 2 13 2 3 8 5" xfId="20191" xr:uid="{00000000-0005-0000-0000-0000A1510000}"/>
    <cellStyle name="Normal 3 2 13 2 3 9" xfId="20192" xr:uid="{00000000-0005-0000-0000-0000A2510000}"/>
    <cellStyle name="Normal 3 2 13 2 3 9 2" xfId="20193" xr:uid="{00000000-0005-0000-0000-0000A3510000}"/>
    <cellStyle name="Normal 3 2 13 2 3 9 3" xfId="20194" xr:uid="{00000000-0005-0000-0000-0000A4510000}"/>
    <cellStyle name="Normal 3 2 13 2 3 9 4" xfId="20195" xr:uid="{00000000-0005-0000-0000-0000A5510000}"/>
    <cellStyle name="Normal 3 2 13 2 3 9 5" xfId="20196" xr:uid="{00000000-0005-0000-0000-0000A6510000}"/>
    <cellStyle name="Normal 3 2 13 2 3_5.Weekly" xfId="20197" xr:uid="{00000000-0005-0000-0000-0000A7510000}"/>
    <cellStyle name="Normal 3 2 13 2 4" xfId="20198" xr:uid="{00000000-0005-0000-0000-0000A8510000}"/>
    <cellStyle name="Normal 3 2 13 2 4 10" xfId="20199" xr:uid="{00000000-0005-0000-0000-0000A9510000}"/>
    <cellStyle name="Normal 3 2 13 2 4 10 2" xfId="20200" xr:uid="{00000000-0005-0000-0000-0000AA510000}"/>
    <cellStyle name="Normal 3 2 13 2 4 10 3" xfId="20201" xr:uid="{00000000-0005-0000-0000-0000AB510000}"/>
    <cellStyle name="Normal 3 2 13 2 4 10 4" xfId="20202" xr:uid="{00000000-0005-0000-0000-0000AC510000}"/>
    <cellStyle name="Normal 3 2 13 2 4 10 5" xfId="20203" xr:uid="{00000000-0005-0000-0000-0000AD510000}"/>
    <cellStyle name="Normal 3 2 13 2 4 11" xfId="20204" xr:uid="{00000000-0005-0000-0000-0000AE510000}"/>
    <cellStyle name="Normal 3 2 13 2 4 12" xfId="20205" xr:uid="{00000000-0005-0000-0000-0000AF510000}"/>
    <cellStyle name="Normal 3 2 13 2 4 13" xfId="20206" xr:uid="{00000000-0005-0000-0000-0000B0510000}"/>
    <cellStyle name="Normal 3 2 13 2 4 14" xfId="20207" xr:uid="{00000000-0005-0000-0000-0000B1510000}"/>
    <cellStyle name="Normal 3 2 13 2 4 2" xfId="20208" xr:uid="{00000000-0005-0000-0000-0000B2510000}"/>
    <cellStyle name="Normal 3 2 13 2 4 2 2" xfId="20209" xr:uid="{00000000-0005-0000-0000-0000B3510000}"/>
    <cellStyle name="Normal 3 2 13 2 4 2 3" xfId="20210" xr:uid="{00000000-0005-0000-0000-0000B4510000}"/>
    <cellStyle name="Normal 3 2 13 2 4 2 4" xfId="20211" xr:uid="{00000000-0005-0000-0000-0000B5510000}"/>
    <cellStyle name="Normal 3 2 13 2 4 2 5" xfId="20212" xr:uid="{00000000-0005-0000-0000-0000B6510000}"/>
    <cellStyle name="Normal 3 2 13 2 4 3" xfId="20213" xr:uid="{00000000-0005-0000-0000-0000B7510000}"/>
    <cellStyle name="Normal 3 2 13 2 4 3 2" xfId="20214" xr:uid="{00000000-0005-0000-0000-0000B8510000}"/>
    <cellStyle name="Normal 3 2 13 2 4 3 3" xfId="20215" xr:uid="{00000000-0005-0000-0000-0000B9510000}"/>
    <cellStyle name="Normal 3 2 13 2 4 3 4" xfId="20216" xr:uid="{00000000-0005-0000-0000-0000BA510000}"/>
    <cellStyle name="Normal 3 2 13 2 4 3 5" xfId="20217" xr:uid="{00000000-0005-0000-0000-0000BB510000}"/>
    <cellStyle name="Normal 3 2 13 2 4 4" xfId="20218" xr:uid="{00000000-0005-0000-0000-0000BC510000}"/>
    <cellStyle name="Normal 3 2 13 2 4 4 2" xfId="20219" xr:uid="{00000000-0005-0000-0000-0000BD510000}"/>
    <cellStyle name="Normal 3 2 13 2 4 4 3" xfId="20220" xr:uid="{00000000-0005-0000-0000-0000BE510000}"/>
    <cellStyle name="Normal 3 2 13 2 4 4 4" xfId="20221" xr:uid="{00000000-0005-0000-0000-0000BF510000}"/>
    <cellStyle name="Normal 3 2 13 2 4 4 5" xfId="20222" xr:uid="{00000000-0005-0000-0000-0000C0510000}"/>
    <cellStyle name="Normal 3 2 13 2 4 5" xfId="20223" xr:uid="{00000000-0005-0000-0000-0000C1510000}"/>
    <cellStyle name="Normal 3 2 13 2 4 5 2" xfId="20224" xr:uid="{00000000-0005-0000-0000-0000C2510000}"/>
    <cellStyle name="Normal 3 2 13 2 4 5 3" xfId="20225" xr:uid="{00000000-0005-0000-0000-0000C3510000}"/>
    <cellStyle name="Normal 3 2 13 2 4 5 4" xfId="20226" xr:uid="{00000000-0005-0000-0000-0000C4510000}"/>
    <cellStyle name="Normal 3 2 13 2 4 5 5" xfId="20227" xr:uid="{00000000-0005-0000-0000-0000C5510000}"/>
    <cellStyle name="Normal 3 2 13 2 4 6" xfId="20228" xr:uid="{00000000-0005-0000-0000-0000C6510000}"/>
    <cellStyle name="Normal 3 2 13 2 4 6 2" xfId="20229" xr:uid="{00000000-0005-0000-0000-0000C7510000}"/>
    <cellStyle name="Normal 3 2 13 2 4 6 3" xfId="20230" xr:uid="{00000000-0005-0000-0000-0000C8510000}"/>
    <cellStyle name="Normal 3 2 13 2 4 6 4" xfId="20231" xr:uid="{00000000-0005-0000-0000-0000C9510000}"/>
    <cellStyle name="Normal 3 2 13 2 4 6 5" xfId="20232" xr:uid="{00000000-0005-0000-0000-0000CA510000}"/>
    <cellStyle name="Normal 3 2 13 2 4 7" xfId="20233" xr:uid="{00000000-0005-0000-0000-0000CB510000}"/>
    <cellStyle name="Normal 3 2 13 2 4 7 2" xfId="20234" xr:uid="{00000000-0005-0000-0000-0000CC510000}"/>
    <cellStyle name="Normal 3 2 13 2 4 7 3" xfId="20235" xr:uid="{00000000-0005-0000-0000-0000CD510000}"/>
    <cellStyle name="Normal 3 2 13 2 4 7 4" xfId="20236" xr:uid="{00000000-0005-0000-0000-0000CE510000}"/>
    <cellStyle name="Normal 3 2 13 2 4 7 5" xfId="20237" xr:uid="{00000000-0005-0000-0000-0000CF510000}"/>
    <cellStyle name="Normal 3 2 13 2 4 8" xfId="20238" xr:uid="{00000000-0005-0000-0000-0000D0510000}"/>
    <cellStyle name="Normal 3 2 13 2 4 8 2" xfId="20239" xr:uid="{00000000-0005-0000-0000-0000D1510000}"/>
    <cellStyle name="Normal 3 2 13 2 4 8 3" xfId="20240" xr:uid="{00000000-0005-0000-0000-0000D2510000}"/>
    <cellStyle name="Normal 3 2 13 2 4 8 4" xfId="20241" xr:uid="{00000000-0005-0000-0000-0000D3510000}"/>
    <cellStyle name="Normal 3 2 13 2 4 8 5" xfId="20242" xr:uid="{00000000-0005-0000-0000-0000D4510000}"/>
    <cellStyle name="Normal 3 2 13 2 4 9" xfId="20243" xr:uid="{00000000-0005-0000-0000-0000D5510000}"/>
    <cellStyle name="Normal 3 2 13 2 4 9 2" xfId="20244" xr:uid="{00000000-0005-0000-0000-0000D6510000}"/>
    <cellStyle name="Normal 3 2 13 2 4 9 3" xfId="20245" xr:uid="{00000000-0005-0000-0000-0000D7510000}"/>
    <cellStyle name="Normal 3 2 13 2 4 9 4" xfId="20246" xr:uid="{00000000-0005-0000-0000-0000D8510000}"/>
    <cellStyle name="Normal 3 2 13 2 4 9 5" xfId="20247" xr:uid="{00000000-0005-0000-0000-0000D9510000}"/>
    <cellStyle name="Normal 3 2 13 2 4_5.Weekly" xfId="20248" xr:uid="{00000000-0005-0000-0000-0000DA510000}"/>
    <cellStyle name="Normal 3 2 13 2 5" xfId="20249" xr:uid="{00000000-0005-0000-0000-0000DB510000}"/>
    <cellStyle name="Normal 3 2 13 2 5 2" xfId="20250" xr:uid="{00000000-0005-0000-0000-0000DC510000}"/>
    <cellStyle name="Normal 3 2 13 2 5 3" xfId="20251" xr:uid="{00000000-0005-0000-0000-0000DD510000}"/>
    <cellStyle name="Normal 3 2 13 2 5 4" xfId="20252" xr:uid="{00000000-0005-0000-0000-0000DE510000}"/>
    <cellStyle name="Normal 3 2 13 2 5 5" xfId="20253" xr:uid="{00000000-0005-0000-0000-0000DF510000}"/>
    <cellStyle name="Normal 3 2 13 2 6" xfId="20254" xr:uid="{00000000-0005-0000-0000-0000E0510000}"/>
    <cellStyle name="Normal 3 2 13 2 6 2" xfId="20255" xr:uid="{00000000-0005-0000-0000-0000E1510000}"/>
    <cellStyle name="Normal 3 2 13 2 6 3" xfId="20256" xr:uid="{00000000-0005-0000-0000-0000E2510000}"/>
    <cellStyle name="Normal 3 2 13 2 6 4" xfId="20257" xr:uid="{00000000-0005-0000-0000-0000E3510000}"/>
    <cellStyle name="Normal 3 2 13 2 6 5" xfId="20258" xr:uid="{00000000-0005-0000-0000-0000E4510000}"/>
    <cellStyle name="Normal 3 2 13 2 7" xfId="20259" xr:uid="{00000000-0005-0000-0000-0000E5510000}"/>
    <cellStyle name="Normal 3 2 13 2 7 2" xfId="20260" xr:uid="{00000000-0005-0000-0000-0000E6510000}"/>
    <cellStyle name="Normal 3 2 13 2 7 3" xfId="20261" xr:uid="{00000000-0005-0000-0000-0000E7510000}"/>
    <cellStyle name="Normal 3 2 13 2 7 4" xfId="20262" xr:uid="{00000000-0005-0000-0000-0000E8510000}"/>
    <cellStyle name="Normal 3 2 13 2 7 5" xfId="20263" xr:uid="{00000000-0005-0000-0000-0000E9510000}"/>
    <cellStyle name="Normal 3 2 13 2 8" xfId="20264" xr:uid="{00000000-0005-0000-0000-0000EA510000}"/>
    <cellStyle name="Normal 3 2 13 2 8 2" xfId="20265" xr:uid="{00000000-0005-0000-0000-0000EB510000}"/>
    <cellStyle name="Normal 3 2 13 2 8 3" xfId="20266" xr:uid="{00000000-0005-0000-0000-0000EC510000}"/>
    <cellStyle name="Normal 3 2 13 2 8 4" xfId="20267" xr:uid="{00000000-0005-0000-0000-0000ED510000}"/>
    <cellStyle name="Normal 3 2 13 2 8 5" xfId="20268" xr:uid="{00000000-0005-0000-0000-0000EE510000}"/>
    <cellStyle name="Normal 3 2 13 2 9" xfId="20269" xr:uid="{00000000-0005-0000-0000-0000EF510000}"/>
    <cellStyle name="Normal 3 2 13 2 9 2" xfId="20270" xr:uid="{00000000-0005-0000-0000-0000F0510000}"/>
    <cellStyle name="Normal 3 2 13 2 9 3" xfId="20271" xr:uid="{00000000-0005-0000-0000-0000F1510000}"/>
    <cellStyle name="Normal 3 2 13 2 9 4" xfId="20272" xr:uid="{00000000-0005-0000-0000-0000F2510000}"/>
    <cellStyle name="Normal 3 2 13 2 9 5" xfId="20273" xr:uid="{00000000-0005-0000-0000-0000F3510000}"/>
    <cellStyle name="Normal 3 2 13 2_5.Weekly" xfId="20274" xr:uid="{00000000-0005-0000-0000-0000F4510000}"/>
    <cellStyle name="Normal 3 2 13 3" xfId="20275" xr:uid="{00000000-0005-0000-0000-0000F5510000}"/>
    <cellStyle name="Normal 3 2 13 4" xfId="20276" xr:uid="{00000000-0005-0000-0000-0000F6510000}"/>
    <cellStyle name="Normal 3 2 13 4 10" xfId="20277" xr:uid="{00000000-0005-0000-0000-0000F7510000}"/>
    <cellStyle name="Normal 3 2 13 4 10 2" xfId="20278" xr:uid="{00000000-0005-0000-0000-0000F8510000}"/>
    <cellStyle name="Normal 3 2 13 4 10 3" xfId="20279" xr:uid="{00000000-0005-0000-0000-0000F9510000}"/>
    <cellStyle name="Normal 3 2 13 4 10 4" xfId="20280" xr:uid="{00000000-0005-0000-0000-0000FA510000}"/>
    <cellStyle name="Normal 3 2 13 4 10 5" xfId="20281" xr:uid="{00000000-0005-0000-0000-0000FB510000}"/>
    <cellStyle name="Normal 3 2 13 4 11" xfId="20282" xr:uid="{00000000-0005-0000-0000-0000FC510000}"/>
    <cellStyle name="Normal 3 2 13 4 11 2" xfId="20283" xr:uid="{00000000-0005-0000-0000-0000FD510000}"/>
    <cellStyle name="Normal 3 2 13 4 11 3" xfId="20284" xr:uid="{00000000-0005-0000-0000-0000FE510000}"/>
    <cellStyle name="Normal 3 2 13 4 11 4" xfId="20285" xr:uid="{00000000-0005-0000-0000-0000FF510000}"/>
    <cellStyle name="Normal 3 2 13 4 11 5" xfId="20286" xr:uid="{00000000-0005-0000-0000-000000520000}"/>
    <cellStyle name="Normal 3 2 13 4 12" xfId="20287" xr:uid="{00000000-0005-0000-0000-000001520000}"/>
    <cellStyle name="Normal 3 2 13 4 13" xfId="20288" xr:uid="{00000000-0005-0000-0000-000002520000}"/>
    <cellStyle name="Normal 3 2 13 4 14" xfId="20289" xr:uid="{00000000-0005-0000-0000-000003520000}"/>
    <cellStyle name="Normal 3 2 13 4 15" xfId="20290" xr:uid="{00000000-0005-0000-0000-000004520000}"/>
    <cellStyle name="Normal 3 2 13 4 2" xfId="20291" xr:uid="{00000000-0005-0000-0000-000005520000}"/>
    <cellStyle name="Normal 3 2 13 4 2 10" xfId="20292" xr:uid="{00000000-0005-0000-0000-000006520000}"/>
    <cellStyle name="Normal 3 2 13 4 2 10 2" xfId="20293" xr:uid="{00000000-0005-0000-0000-000007520000}"/>
    <cellStyle name="Normal 3 2 13 4 2 10 3" xfId="20294" xr:uid="{00000000-0005-0000-0000-000008520000}"/>
    <cellStyle name="Normal 3 2 13 4 2 10 4" xfId="20295" xr:uid="{00000000-0005-0000-0000-000009520000}"/>
    <cellStyle name="Normal 3 2 13 4 2 10 5" xfId="20296" xr:uid="{00000000-0005-0000-0000-00000A520000}"/>
    <cellStyle name="Normal 3 2 13 4 2 11" xfId="20297" xr:uid="{00000000-0005-0000-0000-00000B520000}"/>
    <cellStyle name="Normal 3 2 13 4 2 12" xfId="20298" xr:uid="{00000000-0005-0000-0000-00000C520000}"/>
    <cellStyle name="Normal 3 2 13 4 2 13" xfId="20299" xr:uid="{00000000-0005-0000-0000-00000D520000}"/>
    <cellStyle name="Normal 3 2 13 4 2 14" xfId="20300" xr:uid="{00000000-0005-0000-0000-00000E520000}"/>
    <cellStyle name="Normal 3 2 13 4 2 2" xfId="20301" xr:uid="{00000000-0005-0000-0000-00000F520000}"/>
    <cellStyle name="Normal 3 2 13 4 2 2 2" xfId="20302" xr:uid="{00000000-0005-0000-0000-000010520000}"/>
    <cellStyle name="Normal 3 2 13 4 2 2 3" xfId="20303" xr:uid="{00000000-0005-0000-0000-000011520000}"/>
    <cellStyle name="Normal 3 2 13 4 2 2 4" xfId="20304" xr:uid="{00000000-0005-0000-0000-000012520000}"/>
    <cellStyle name="Normal 3 2 13 4 2 2 5" xfId="20305" xr:uid="{00000000-0005-0000-0000-000013520000}"/>
    <cellStyle name="Normal 3 2 13 4 2 3" xfId="20306" xr:uid="{00000000-0005-0000-0000-000014520000}"/>
    <cellStyle name="Normal 3 2 13 4 2 3 2" xfId="20307" xr:uid="{00000000-0005-0000-0000-000015520000}"/>
    <cellStyle name="Normal 3 2 13 4 2 3 3" xfId="20308" xr:uid="{00000000-0005-0000-0000-000016520000}"/>
    <cellStyle name="Normal 3 2 13 4 2 3 4" xfId="20309" xr:uid="{00000000-0005-0000-0000-000017520000}"/>
    <cellStyle name="Normal 3 2 13 4 2 3 5" xfId="20310" xr:uid="{00000000-0005-0000-0000-000018520000}"/>
    <cellStyle name="Normal 3 2 13 4 2 4" xfId="20311" xr:uid="{00000000-0005-0000-0000-000019520000}"/>
    <cellStyle name="Normal 3 2 13 4 2 4 2" xfId="20312" xr:uid="{00000000-0005-0000-0000-00001A520000}"/>
    <cellStyle name="Normal 3 2 13 4 2 4 3" xfId="20313" xr:uid="{00000000-0005-0000-0000-00001B520000}"/>
    <cellStyle name="Normal 3 2 13 4 2 4 4" xfId="20314" xr:uid="{00000000-0005-0000-0000-00001C520000}"/>
    <cellStyle name="Normal 3 2 13 4 2 4 5" xfId="20315" xr:uid="{00000000-0005-0000-0000-00001D520000}"/>
    <cellStyle name="Normal 3 2 13 4 2 5" xfId="20316" xr:uid="{00000000-0005-0000-0000-00001E520000}"/>
    <cellStyle name="Normal 3 2 13 4 2 5 2" xfId="20317" xr:uid="{00000000-0005-0000-0000-00001F520000}"/>
    <cellStyle name="Normal 3 2 13 4 2 5 3" xfId="20318" xr:uid="{00000000-0005-0000-0000-000020520000}"/>
    <cellStyle name="Normal 3 2 13 4 2 5 4" xfId="20319" xr:uid="{00000000-0005-0000-0000-000021520000}"/>
    <cellStyle name="Normal 3 2 13 4 2 5 5" xfId="20320" xr:uid="{00000000-0005-0000-0000-000022520000}"/>
    <cellStyle name="Normal 3 2 13 4 2 6" xfId="20321" xr:uid="{00000000-0005-0000-0000-000023520000}"/>
    <cellStyle name="Normal 3 2 13 4 2 6 2" xfId="20322" xr:uid="{00000000-0005-0000-0000-000024520000}"/>
    <cellStyle name="Normal 3 2 13 4 2 6 3" xfId="20323" xr:uid="{00000000-0005-0000-0000-000025520000}"/>
    <cellStyle name="Normal 3 2 13 4 2 6 4" xfId="20324" xr:uid="{00000000-0005-0000-0000-000026520000}"/>
    <cellStyle name="Normal 3 2 13 4 2 6 5" xfId="20325" xr:uid="{00000000-0005-0000-0000-000027520000}"/>
    <cellStyle name="Normal 3 2 13 4 2 7" xfId="20326" xr:uid="{00000000-0005-0000-0000-000028520000}"/>
    <cellStyle name="Normal 3 2 13 4 2 7 2" xfId="20327" xr:uid="{00000000-0005-0000-0000-000029520000}"/>
    <cellStyle name="Normal 3 2 13 4 2 7 3" xfId="20328" xr:uid="{00000000-0005-0000-0000-00002A520000}"/>
    <cellStyle name="Normal 3 2 13 4 2 7 4" xfId="20329" xr:uid="{00000000-0005-0000-0000-00002B520000}"/>
    <cellStyle name="Normal 3 2 13 4 2 7 5" xfId="20330" xr:uid="{00000000-0005-0000-0000-00002C520000}"/>
    <cellStyle name="Normal 3 2 13 4 2 8" xfId="20331" xr:uid="{00000000-0005-0000-0000-00002D520000}"/>
    <cellStyle name="Normal 3 2 13 4 2 8 2" xfId="20332" xr:uid="{00000000-0005-0000-0000-00002E520000}"/>
    <cellStyle name="Normal 3 2 13 4 2 8 3" xfId="20333" xr:uid="{00000000-0005-0000-0000-00002F520000}"/>
    <cellStyle name="Normal 3 2 13 4 2 8 4" xfId="20334" xr:uid="{00000000-0005-0000-0000-000030520000}"/>
    <cellStyle name="Normal 3 2 13 4 2 8 5" xfId="20335" xr:uid="{00000000-0005-0000-0000-000031520000}"/>
    <cellStyle name="Normal 3 2 13 4 2 9" xfId="20336" xr:uid="{00000000-0005-0000-0000-000032520000}"/>
    <cellStyle name="Normal 3 2 13 4 2 9 2" xfId="20337" xr:uid="{00000000-0005-0000-0000-000033520000}"/>
    <cellStyle name="Normal 3 2 13 4 2 9 3" xfId="20338" xr:uid="{00000000-0005-0000-0000-000034520000}"/>
    <cellStyle name="Normal 3 2 13 4 2 9 4" xfId="20339" xr:uid="{00000000-0005-0000-0000-000035520000}"/>
    <cellStyle name="Normal 3 2 13 4 2 9 5" xfId="20340" xr:uid="{00000000-0005-0000-0000-000036520000}"/>
    <cellStyle name="Normal 3 2 13 4 2_5.Weekly" xfId="20341" xr:uid="{00000000-0005-0000-0000-000037520000}"/>
    <cellStyle name="Normal 3 2 13 4 3" xfId="20342" xr:uid="{00000000-0005-0000-0000-000038520000}"/>
    <cellStyle name="Normal 3 2 13 4 3 2" xfId="20343" xr:uid="{00000000-0005-0000-0000-000039520000}"/>
    <cellStyle name="Normal 3 2 13 4 3 3" xfId="20344" xr:uid="{00000000-0005-0000-0000-00003A520000}"/>
    <cellStyle name="Normal 3 2 13 4 3 4" xfId="20345" xr:uid="{00000000-0005-0000-0000-00003B520000}"/>
    <cellStyle name="Normal 3 2 13 4 3 5" xfId="20346" xr:uid="{00000000-0005-0000-0000-00003C520000}"/>
    <cellStyle name="Normal 3 2 13 4 4" xfId="20347" xr:uid="{00000000-0005-0000-0000-00003D520000}"/>
    <cellStyle name="Normal 3 2 13 4 4 2" xfId="20348" xr:uid="{00000000-0005-0000-0000-00003E520000}"/>
    <cellStyle name="Normal 3 2 13 4 4 3" xfId="20349" xr:uid="{00000000-0005-0000-0000-00003F520000}"/>
    <cellStyle name="Normal 3 2 13 4 4 4" xfId="20350" xr:uid="{00000000-0005-0000-0000-000040520000}"/>
    <cellStyle name="Normal 3 2 13 4 4 5" xfId="20351" xr:uid="{00000000-0005-0000-0000-000041520000}"/>
    <cellStyle name="Normal 3 2 13 4 5" xfId="20352" xr:uid="{00000000-0005-0000-0000-000042520000}"/>
    <cellStyle name="Normal 3 2 13 4 5 2" xfId="20353" xr:uid="{00000000-0005-0000-0000-000043520000}"/>
    <cellStyle name="Normal 3 2 13 4 5 3" xfId="20354" xr:uid="{00000000-0005-0000-0000-000044520000}"/>
    <cellStyle name="Normal 3 2 13 4 5 4" xfId="20355" xr:uid="{00000000-0005-0000-0000-000045520000}"/>
    <cellStyle name="Normal 3 2 13 4 5 5" xfId="20356" xr:uid="{00000000-0005-0000-0000-000046520000}"/>
    <cellStyle name="Normal 3 2 13 4 6" xfId="20357" xr:uid="{00000000-0005-0000-0000-000047520000}"/>
    <cellStyle name="Normal 3 2 13 4 6 2" xfId="20358" xr:uid="{00000000-0005-0000-0000-000048520000}"/>
    <cellStyle name="Normal 3 2 13 4 6 3" xfId="20359" xr:uid="{00000000-0005-0000-0000-000049520000}"/>
    <cellStyle name="Normal 3 2 13 4 6 4" xfId="20360" xr:uid="{00000000-0005-0000-0000-00004A520000}"/>
    <cellStyle name="Normal 3 2 13 4 6 5" xfId="20361" xr:uid="{00000000-0005-0000-0000-00004B520000}"/>
    <cellStyle name="Normal 3 2 13 4 7" xfId="20362" xr:uid="{00000000-0005-0000-0000-00004C520000}"/>
    <cellStyle name="Normal 3 2 13 4 7 2" xfId="20363" xr:uid="{00000000-0005-0000-0000-00004D520000}"/>
    <cellStyle name="Normal 3 2 13 4 7 3" xfId="20364" xr:uid="{00000000-0005-0000-0000-00004E520000}"/>
    <cellStyle name="Normal 3 2 13 4 7 4" xfId="20365" xr:uid="{00000000-0005-0000-0000-00004F520000}"/>
    <cellStyle name="Normal 3 2 13 4 7 5" xfId="20366" xr:uid="{00000000-0005-0000-0000-000050520000}"/>
    <cellStyle name="Normal 3 2 13 4 8" xfId="20367" xr:uid="{00000000-0005-0000-0000-000051520000}"/>
    <cellStyle name="Normal 3 2 13 4 8 2" xfId="20368" xr:uid="{00000000-0005-0000-0000-000052520000}"/>
    <cellStyle name="Normal 3 2 13 4 8 3" xfId="20369" xr:uid="{00000000-0005-0000-0000-000053520000}"/>
    <cellStyle name="Normal 3 2 13 4 8 4" xfId="20370" xr:uid="{00000000-0005-0000-0000-000054520000}"/>
    <cellStyle name="Normal 3 2 13 4 8 5" xfId="20371" xr:uid="{00000000-0005-0000-0000-000055520000}"/>
    <cellStyle name="Normal 3 2 13 4 9" xfId="20372" xr:uid="{00000000-0005-0000-0000-000056520000}"/>
    <cellStyle name="Normal 3 2 13 4 9 2" xfId="20373" xr:uid="{00000000-0005-0000-0000-000057520000}"/>
    <cellStyle name="Normal 3 2 13 4 9 3" xfId="20374" xr:uid="{00000000-0005-0000-0000-000058520000}"/>
    <cellStyle name="Normal 3 2 13 4 9 4" xfId="20375" xr:uid="{00000000-0005-0000-0000-000059520000}"/>
    <cellStyle name="Normal 3 2 13 4 9 5" xfId="20376" xr:uid="{00000000-0005-0000-0000-00005A520000}"/>
    <cellStyle name="Normal 3 2 13 4_5.Weekly" xfId="20377" xr:uid="{00000000-0005-0000-0000-00005B520000}"/>
    <cellStyle name="Normal 3 2 13 5" xfId="20378" xr:uid="{00000000-0005-0000-0000-00005C520000}"/>
    <cellStyle name="Normal 3 2 13 5 10" xfId="20379" xr:uid="{00000000-0005-0000-0000-00005D520000}"/>
    <cellStyle name="Normal 3 2 13 5 10 2" xfId="20380" xr:uid="{00000000-0005-0000-0000-00005E520000}"/>
    <cellStyle name="Normal 3 2 13 5 10 3" xfId="20381" xr:uid="{00000000-0005-0000-0000-00005F520000}"/>
    <cellStyle name="Normal 3 2 13 5 10 4" xfId="20382" xr:uid="{00000000-0005-0000-0000-000060520000}"/>
    <cellStyle name="Normal 3 2 13 5 10 5" xfId="20383" xr:uid="{00000000-0005-0000-0000-000061520000}"/>
    <cellStyle name="Normal 3 2 13 5 11" xfId="20384" xr:uid="{00000000-0005-0000-0000-000062520000}"/>
    <cellStyle name="Normal 3 2 13 5 12" xfId="20385" xr:uid="{00000000-0005-0000-0000-000063520000}"/>
    <cellStyle name="Normal 3 2 13 5 13" xfId="20386" xr:uid="{00000000-0005-0000-0000-000064520000}"/>
    <cellStyle name="Normal 3 2 13 5 14" xfId="20387" xr:uid="{00000000-0005-0000-0000-000065520000}"/>
    <cellStyle name="Normal 3 2 13 5 2" xfId="20388" xr:uid="{00000000-0005-0000-0000-000066520000}"/>
    <cellStyle name="Normal 3 2 13 5 2 2" xfId="20389" xr:uid="{00000000-0005-0000-0000-000067520000}"/>
    <cellStyle name="Normal 3 2 13 5 2 3" xfId="20390" xr:uid="{00000000-0005-0000-0000-000068520000}"/>
    <cellStyle name="Normal 3 2 13 5 2 4" xfId="20391" xr:uid="{00000000-0005-0000-0000-000069520000}"/>
    <cellStyle name="Normal 3 2 13 5 2 5" xfId="20392" xr:uid="{00000000-0005-0000-0000-00006A520000}"/>
    <cellStyle name="Normal 3 2 13 5 3" xfId="20393" xr:uid="{00000000-0005-0000-0000-00006B520000}"/>
    <cellStyle name="Normal 3 2 13 5 3 2" xfId="20394" xr:uid="{00000000-0005-0000-0000-00006C520000}"/>
    <cellStyle name="Normal 3 2 13 5 3 3" xfId="20395" xr:uid="{00000000-0005-0000-0000-00006D520000}"/>
    <cellStyle name="Normal 3 2 13 5 3 4" xfId="20396" xr:uid="{00000000-0005-0000-0000-00006E520000}"/>
    <cellStyle name="Normal 3 2 13 5 3 5" xfId="20397" xr:uid="{00000000-0005-0000-0000-00006F520000}"/>
    <cellStyle name="Normal 3 2 13 5 4" xfId="20398" xr:uid="{00000000-0005-0000-0000-000070520000}"/>
    <cellStyle name="Normal 3 2 13 5 4 2" xfId="20399" xr:uid="{00000000-0005-0000-0000-000071520000}"/>
    <cellStyle name="Normal 3 2 13 5 4 3" xfId="20400" xr:uid="{00000000-0005-0000-0000-000072520000}"/>
    <cellStyle name="Normal 3 2 13 5 4 4" xfId="20401" xr:uid="{00000000-0005-0000-0000-000073520000}"/>
    <cellStyle name="Normal 3 2 13 5 4 5" xfId="20402" xr:uid="{00000000-0005-0000-0000-000074520000}"/>
    <cellStyle name="Normal 3 2 13 5 5" xfId="20403" xr:uid="{00000000-0005-0000-0000-000075520000}"/>
    <cellStyle name="Normal 3 2 13 5 5 2" xfId="20404" xr:uid="{00000000-0005-0000-0000-000076520000}"/>
    <cellStyle name="Normal 3 2 13 5 5 3" xfId="20405" xr:uid="{00000000-0005-0000-0000-000077520000}"/>
    <cellStyle name="Normal 3 2 13 5 5 4" xfId="20406" xr:uid="{00000000-0005-0000-0000-000078520000}"/>
    <cellStyle name="Normal 3 2 13 5 5 5" xfId="20407" xr:uid="{00000000-0005-0000-0000-000079520000}"/>
    <cellStyle name="Normal 3 2 13 5 6" xfId="20408" xr:uid="{00000000-0005-0000-0000-00007A520000}"/>
    <cellStyle name="Normal 3 2 13 5 6 2" xfId="20409" xr:uid="{00000000-0005-0000-0000-00007B520000}"/>
    <cellStyle name="Normal 3 2 13 5 6 3" xfId="20410" xr:uid="{00000000-0005-0000-0000-00007C520000}"/>
    <cellStyle name="Normal 3 2 13 5 6 4" xfId="20411" xr:uid="{00000000-0005-0000-0000-00007D520000}"/>
    <cellStyle name="Normal 3 2 13 5 6 5" xfId="20412" xr:uid="{00000000-0005-0000-0000-00007E520000}"/>
    <cellStyle name="Normal 3 2 13 5 7" xfId="20413" xr:uid="{00000000-0005-0000-0000-00007F520000}"/>
    <cellStyle name="Normal 3 2 13 5 7 2" xfId="20414" xr:uid="{00000000-0005-0000-0000-000080520000}"/>
    <cellStyle name="Normal 3 2 13 5 7 3" xfId="20415" xr:uid="{00000000-0005-0000-0000-000081520000}"/>
    <cellStyle name="Normal 3 2 13 5 7 4" xfId="20416" xr:uid="{00000000-0005-0000-0000-000082520000}"/>
    <cellStyle name="Normal 3 2 13 5 7 5" xfId="20417" xr:uid="{00000000-0005-0000-0000-000083520000}"/>
    <cellStyle name="Normal 3 2 13 5 8" xfId="20418" xr:uid="{00000000-0005-0000-0000-000084520000}"/>
    <cellStyle name="Normal 3 2 13 5 8 2" xfId="20419" xr:uid="{00000000-0005-0000-0000-000085520000}"/>
    <cellStyle name="Normal 3 2 13 5 8 3" xfId="20420" xr:uid="{00000000-0005-0000-0000-000086520000}"/>
    <cellStyle name="Normal 3 2 13 5 8 4" xfId="20421" xr:uid="{00000000-0005-0000-0000-000087520000}"/>
    <cellStyle name="Normal 3 2 13 5 8 5" xfId="20422" xr:uid="{00000000-0005-0000-0000-000088520000}"/>
    <cellStyle name="Normal 3 2 13 5 9" xfId="20423" xr:uid="{00000000-0005-0000-0000-000089520000}"/>
    <cellStyle name="Normal 3 2 13 5 9 2" xfId="20424" xr:uid="{00000000-0005-0000-0000-00008A520000}"/>
    <cellStyle name="Normal 3 2 13 5 9 3" xfId="20425" xr:uid="{00000000-0005-0000-0000-00008B520000}"/>
    <cellStyle name="Normal 3 2 13 5 9 4" xfId="20426" xr:uid="{00000000-0005-0000-0000-00008C520000}"/>
    <cellStyle name="Normal 3 2 13 5 9 5" xfId="20427" xr:uid="{00000000-0005-0000-0000-00008D520000}"/>
    <cellStyle name="Normal 3 2 13 5_5.Weekly" xfId="20428" xr:uid="{00000000-0005-0000-0000-00008E520000}"/>
    <cellStyle name="Normal 3 2 13 6" xfId="20429" xr:uid="{00000000-0005-0000-0000-00008F520000}"/>
    <cellStyle name="Normal 3 2 13 6 10" xfId="20430" xr:uid="{00000000-0005-0000-0000-000090520000}"/>
    <cellStyle name="Normal 3 2 13 6 10 2" xfId="20431" xr:uid="{00000000-0005-0000-0000-000091520000}"/>
    <cellStyle name="Normal 3 2 13 6 10 3" xfId="20432" xr:uid="{00000000-0005-0000-0000-000092520000}"/>
    <cellStyle name="Normal 3 2 13 6 10 4" xfId="20433" xr:uid="{00000000-0005-0000-0000-000093520000}"/>
    <cellStyle name="Normal 3 2 13 6 10 5" xfId="20434" xr:uid="{00000000-0005-0000-0000-000094520000}"/>
    <cellStyle name="Normal 3 2 13 6 11" xfId="20435" xr:uid="{00000000-0005-0000-0000-000095520000}"/>
    <cellStyle name="Normal 3 2 13 6 12" xfId="20436" xr:uid="{00000000-0005-0000-0000-000096520000}"/>
    <cellStyle name="Normal 3 2 13 6 13" xfId="20437" xr:uid="{00000000-0005-0000-0000-000097520000}"/>
    <cellStyle name="Normal 3 2 13 6 14" xfId="20438" xr:uid="{00000000-0005-0000-0000-000098520000}"/>
    <cellStyle name="Normal 3 2 13 6 2" xfId="20439" xr:uid="{00000000-0005-0000-0000-000099520000}"/>
    <cellStyle name="Normal 3 2 13 6 2 2" xfId="20440" xr:uid="{00000000-0005-0000-0000-00009A520000}"/>
    <cellStyle name="Normal 3 2 13 6 2 3" xfId="20441" xr:uid="{00000000-0005-0000-0000-00009B520000}"/>
    <cellStyle name="Normal 3 2 13 6 2 4" xfId="20442" xr:uid="{00000000-0005-0000-0000-00009C520000}"/>
    <cellStyle name="Normal 3 2 13 6 2 5" xfId="20443" xr:uid="{00000000-0005-0000-0000-00009D520000}"/>
    <cellStyle name="Normal 3 2 13 6 3" xfId="20444" xr:uid="{00000000-0005-0000-0000-00009E520000}"/>
    <cellStyle name="Normal 3 2 13 6 3 2" xfId="20445" xr:uid="{00000000-0005-0000-0000-00009F520000}"/>
    <cellStyle name="Normal 3 2 13 6 3 3" xfId="20446" xr:uid="{00000000-0005-0000-0000-0000A0520000}"/>
    <cellStyle name="Normal 3 2 13 6 3 4" xfId="20447" xr:uid="{00000000-0005-0000-0000-0000A1520000}"/>
    <cellStyle name="Normal 3 2 13 6 3 5" xfId="20448" xr:uid="{00000000-0005-0000-0000-0000A2520000}"/>
    <cellStyle name="Normal 3 2 13 6 4" xfId="20449" xr:uid="{00000000-0005-0000-0000-0000A3520000}"/>
    <cellStyle name="Normal 3 2 13 6 4 2" xfId="20450" xr:uid="{00000000-0005-0000-0000-0000A4520000}"/>
    <cellStyle name="Normal 3 2 13 6 4 3" xfId="20451" xr:uid="{00000000-0005-0000-0000-0000A5520000}"/>
    <cellStyle name="Normal 3 2 13 6 4 4" xfId="20452" xr:uid="{00000000-0005-0000-0000-0000A6520000}"/>
    <cellStyle name="Normal 3 2 13 6 4 5" xfId="20453" xr:uid="{00000000-0005-0000-0000-0000A7520000}"/>
    <cellStyle name="Normal 3 2 13 6 5" xfId="20454" xr:uid="{00000000-0005-0000-0000-0000A8520000}"/>
    <cellStyle name="Normal 3 2 13 6 5 2" xfId="20455" xr:uid="{00000000-0005-0000-0000-0000A9520000}"/>
    <cellStyle name="Normal 3 2 13 6 5 3" xfId="20456" xr:uid="{00000000-0005-0000-0000-0000AA520000}"/>
    <cellStyle name="Normal 3 2 13 6 5 4" xfId="20457" xr:uid="{00000000-0005-0000-0000-0000AB520000}"/>
    <cellStyle name="Normal 3 2 13 6 5 5" xfId="20458" xr:uid="{00000000-0005-0000-0000-0000AC520000}"/>
    <cellStyle name="Normal 3 2 13 6 6" xfId="20459" xr:uid="{00000000-0005-0000-0000-0000AD520000}"/>
    <cellStyle name="Normal 3 2 13 6 6 2" xfId="20460" xr:uid="{00000000-0005-0000-0000-0000AE520000}"/>
    <cellStyle name="Normal 3 2 13 6 6 3" xfId="20461" xr:uid="{00000000-0005-0000-0000-0000AF520000}"/>
    <cellStyle name="Normal 3 2 13 6 6 4" xfId="20462" xr:uid="{00000000-0005-0000-0000-0000B0520000}"/>
    <cellStyle name="Normal 3 2 13 6 6 5" xfId="20463" xr:uid="{00000000-0005-0000-0000-0000B1520000}"/>
    <cellStyle name="Normal 3 2 13 6 7" xfId="20464" xr:uid="{00000000-0005-0000-0000-0000B2520000}"/>
    <cellStyle name="Normal 3 2 13 6 7 2" xfId="20465" xr:uid="{00000000-0005-0000-0000-0000B3520000}"/>
    <cellStyle name="Normal 3 2 13 6 7 3" xfId="20466" xr:uid="{00000000-0005-0000-0000-0000B4520000}"/>
    <cellStyle name="Normal 3 2 13 6 7 4" xfId="20467" xr:uid="{00000000-0005-0000-0000-0000B5520000}"/>
    <cellStyle name="Normal 3 2 13 6 7 5" xfId="20468" xr:uid="{00000000-0005-0000-0000-0000B6520000}"/>
    <cellStyle name="Normal 3 2 13 6 8" xfId="20469" xr:uid="{00000000-0005-0000-0000-0000B7520000}"/>
    <cellStyle name="Normal 3 2 13 6 8 2" xfId="20470" xr:uid="{00000000-0005-0000-0000-0000B8520000}"/>
    <cellStyle name="Normal 3 2 13 6 8 3" xfId="20471" xr:uid="{00000000-0005-0000-0000-0000B9520000}"/>
    <cellStyle name="Normal 3 2 13 6 8 4" xfId="20472" xr:uid="{00000000-0005-0000-0000-0000BA520000}"/>
    <cellStyle name="Normal 3 2 13 6 8 5" xfId="20473" xr:uid="{00000000-0005-0000-0000-0000BB520000}"/>
    <cellStyle name="Normal 3 2 13 6 9" xfId="20474" xr:uid="{00000000-0005-0000-0000-0000BC520000}"/>
    <cellStyle name="Normal 3 2 13 6 9 2" xfId="20475" xr:uid="{00000000-0005-0000-0000-0000BD520000}"/>
    <cellStyle name="Normal 3 2 13 6 9 3" xfId="20476" xr:uid="{00000000-0005-0000-0000-0000BE520000}"/>
    <cellStyle name="Normal 3 2 13 6 9 4" xfId="20477" xr:uid="{00000000-0005-0000-0000-0000BF520000}"/>
    <cellStyle name="Normal 3 2 13 6 9 5" xfId="20478" xr:uid="{00000000-0005-0000-0000-0000C0520000}"/>
    <cellStyle name="Normal 3 2 13 6_5.Weekly" xfId="20479" xr:uid="{00000000-0005-0000-0000-0000C1520000}"/>
    <cellStyle name="Normal 3 2 14" xfId="20480" xr:uid="{00000000-0005-0000-0000-0000C2520000}"/>
    <cellStyle name="Normal 3 2 14 2" xfId="20481" xr:uid="{00000000-0005-0000-0000-0000C3520000}"/>
    <cellStyle name="Normal 3 2 14 3" xfId="20482" xr:uid="{00000000-0005-0000-0000-0000C4520000}"/>
    <cellStyle name="Normal 3 2 14 4" xfId="20483" xr:uid="{00000000-0005-0000-0000-0000C5520000}"/>
    <cellStyle name="Normal 3 2 14 5" xfId="20484" xr:uid="{00000000-0005-0000-0000-0000C6520000}"/>
    <cellStyle name="Normal 3 2 15" xfId="20485" xr:uid="{00000000-0005-0000-0000-0000C7520000}"/>
    <cellStyle name="Normal 3 2 15 2" xfId="20486" xr:uid="{00000000-0005-0000-0000-0000C8520000}"/>
    <cellStyle name="Normal 3 2 15 3" xfId="20487" xr:uid="{00000000-0005-0000-0000-0000C9520000}"/>
    <cellStyle name="Normal 3 2 15 4" xfId="20488" xr:uid="{00000000-0005-0000-0000-0000CA520000}"/>
    <cellStyle name="Normal 3 2 15 5" xfId="20489" xr:uid="{00000000-0005-0000-0000-0000CB520000}"/>
    <cellStyle name="Normal 3 2 16" xfId="20490" xr:uid="{00000000-0005-0000-0000-0000CC520000}"/>
    <cellStyle name="Normal 3 2 16 2" xfId="20491" xr:uid="{00000000-0005-0000-0000-0000CD520000}"/>
    <cellStyle name="Normal 3 2 16 3" xfId="20492" xr:uid="{00000000-0005-0000-0000-0000CE520000}"/>
    <cellStyle name="Normal 3 2 16 4" xfId="20493" xr:uid="{00000000-0005-0000-0000-0000CF520000}"/>
    <cellStyle name="Normal 3 2 16 5" xfId="20494" xr:uid="{00000000-0005-0000-0000-0000D0520000}"/>
    <cellStyle name="Normal 3 2 17" xfId="20495" xr:uid="{00000000-0005-0000-0000-0000D1520000}"/>
    <cellStyle name="Normal 3 2 17 2" xfId="20496" xr:uid="{00000000-0005-0000-0000-0000D2520000}"/>
    <cellStyle name="Normal 3 2 17 3" xfId="20497" xr:uid="{00000000-0005-0000-0000-0000D3520000}"/>
    <cellStyle name="Normal 3 2 17 4" xfId="20498" xr:uid="{00000000-0005-0000-0000-0000D4520000}"/>
    <cellStyle name="Normal 3 2 17 5" xfId="20499" xr:uid="{00000000-0005-0000-0000-0000D5520000}"/>
    <cellStyle name="Normal 3 2 18" xfId="20500" xr:uid="{00000000-0005-0000-0000-0000D6520000}"/>
    <cellStyle name="Normal 3 2 18 2" xfId="20501" xr:uid="{00000000-0005-0000-0000-0000D7520000}"/>
    <cellStyle name="Normal 3 2 18 3" xfId="20502" xr:uid="{00000000-0005-0000-0000-0000D8520000}"/>
    <cellStyle name="Normal 3 2 18 4" xfId="20503" xr:uid="{00000000-0005-0000-0000-0000D9520000}"/>
    <cellStyle name="Normal 3 2 18 5" xfId="20504" xr:uid="{00000000-0005-0000-0000-0000DA520000}"/>
    <cellStyle name="Normal 3 2 19" xfId="20505" xr:uid="{00000000-0005-0000-0000-0000DB520000}"/>
    <cellStyle name="Normal 3 2 19 2" xfId="20506" xr:uid="{00000000-0005-0000-0000-0000DC520000}"/>
    <cellStyle name="Normal 3 2 19 3" xfId="20507" xr:uid="{00000000-0005-0000-0000-0000DD520000}"/>
    <cellStyle name="Normal 3 2 19 4" xfId="20508" xr:uid="{00000000-0005-0000-0000-0000DE520000}"/>
    <cellStyle name="Normal 3 2 19 5" xfId="20509" xr:uid="{00000000-0005-0000-0000-0000DF520000}"/>
    <cellStyle name="Normal 3 2 2" xfId="20510" xr:uid="{00000000-0005-0000-0000-0000E0520000}"/>
    <cellStyle name="Normal 3 2 2 10" xfId="20511" xr:uid="{00000000-0005-0000-0000-0000E1520000}"/>
    <cellStyle name="Normal 3 2 2 10 2" xfId="20512" xr:uid="{00000000-0005-0000-0000-0000E2520000}"/>
    <cellStyle name="Normal 3 2 2 10 3" xfId="20513" xr:uid="{00000000-0005-0000-0000-0000E3520000}"/>
    <cellStyle name="Normal 3 2 2 10 4" xfId="20514" xr:uid="{00000000-0005-0000-0000-0000E4520000}"/>
    <cellStyle name="Normal 3 2 2 10 5" xfId="20515" xr:uid="{00000000-0005-0000-0000-0000E5520000}"/>
    <cellStyle name="Normal 3 2 2 11" xfId="20516" xr:uid="{00000000-0005-0000-0000-0000E6520000}"/>
    <cellStyle name="Normal 3 2 2 11 2" xfId="20517" xr:uid="{00000000-0005-0000-0000-0000E7520000}"/>
    <cellStyle name="Normal 3 2 2 11 3" xfId="20518" xr:uid="{00000000-0005-0000-0000-0000E8520000}"/>
    <cellStyle name="Normal 3 2 2 11 4" xfId="20519" xr:uid="{00000000-0005-0000-0000-0000E9520000}"/>
    <cellStyle name="Normal 3 2 2 11 5" xfId="20520" xr:uid="{00000000-0005-0000-0000-0000EA520000}"/>
    <cellStyle name="Normal 3 2 2 12" xfId="20521" xr:uid="{00000000-0005-0000-0000-0000EB520000}"/>
    <cellStyle name="Normal 3 2 2 12 2" xfId="20522" xr:uid="{00000000-0005-0000-0000-0000EC520000}"/>
    <cellStyle name="Normal 3 2 2 12 3" xfId="20523" xr:uid="{00000000-0005-0000-0000-0000ED520000}"/>
    <cellStyle name="Normal 3 2 2 12 4" xfId="20524" xr:uid="{00000000-0005-0000-0000-0000EE520000}"/>
    <cellStyle name="Normal 3 2 2 12 5" xfId="20525" xr:uid="{00000000-0005-0000-0000-0000EF520000}"/>
    <cellStyle name="Normal 3 2 2 13" xfId="20526" xr:uid="{00000000-0005-0000-0000-0000F0520000}"/>
    <cellStyle name="Normal 3 2 2 13 2" xfId="20527" xr:uid="{00000000-0005-0000-0000-0000F1520000}"/>
    <cellStyle name="Normal 3 2 2 13 3" xfId="20528" xr:uid="{00000000-0005-0000-0000-0000F2520000}"/>
    <cellStyle name="Normal 3 2 2 13 4" xfId="20529" xr:uid="{00000000-0005-0000-0000-0000F3520000}"/>
    <cellStyle name="Normal 3 2 2 13 5" xfId="20530" xr:uid="{00000000-0005-0000-0000-0000F4520000}"/>
    <cellStyle name="Normal 3 2 2 14" xfId="20531" xr:uid="{00000000-0005-0000-0000-0000F5520000}"/>
    <cellStyle name="Normal 3 2 2 14 2" xfId="20532" xr:uid="{00000000-0005-0000-0000-0000F6520000}"/>
    <cellStyle name="Normal 3 2 2 14 3" xfId="20533" xr:uid="{00000000-0005-0000-0000-0000F7520000}"/>
    <cellStyle name="Normal 3 2 2 14 4" xfId="20534" xr:uid="{00000000-0005-0000-0000-0000F8520000}"/>
    <cellStyle name="Normal 3 2 2 14 5" xfId="20535" xr:uid="{00000000-0005-0000-0000-0000F9520000}"/>
    <cellStyle name="Normal 3 2 2 15" xfId="20536" xr:uid="{00000000-0005-0000-0000-0000FA520000}"/>
    <cellStyle name="Normal 3 2 2 16" xfId="20537" xr:uid="{00000000-0005-0000-0000-0000FB520000}"/>
    <cellStyle name="Normal 3 2 2 17" xfId="20538" xr:uid="{00000000-0005-0000-0000-0000FC520000}"/>
    <cellStyle name="Normal 3 2 2 18" xfId="20539" xr:uid="{00000000-0005-0000-0000-0000FD520000}"/>
    <cellStyle name="Normal 3 2 2 2" xfId="20540" xr:uid="{00000000-0005-0000-0000-0000FE520000}"/>
    <cellStyle name="Normal 3 2 2 2 2" xfId="45838" xr:uid="{00000000-0005-0000-0000-0000FF520000}"/>
    <cellStyle name="Normal 3 2 2 2 2 2" xfId="45839" xr:uid="{00000000-0005-0000-0000-000000530000}"/>
    <cellStyle name="Normal 3 2 2 2 2 2 2" xfId="45840" xr:uid="{00000000-0005-0000-0000-000001530000}"/>
    <cellStyle name="Normal 3 2 2 2 2 2 2 2" xfId="45841" xr:uid="{00000000-0005-0000-0000-000002530000}"/>
    <cellStyle name="Normal 3 2 2 2 2 2 2 2 2" xfId="45842" xr:uid="{00000000-0005-0000-0000-000003530000}"/>
    <cellStyle name="Normal 3 2 2 2 2 2 2 2 2 2" xfId="45843" xr:uid="{00000000-0005-0000-0000-000004530000}"/>
    <cellStyle name="Normal 3 2 2 2 2 2 2 2 3" xfId="45844" xr:uid="{00000000-0005-0000-0000-000005530000}"/>
    <cellStyle name="Normal 3 2 2 2 2 2 2 3" xfId="45845" xr:uid="{00000000-0005-0000-0000-000006530000}"/>
    <cellStyle name="Normal 3 2 2 2 2 2 2 3 2" xfId="45846" xr:uid="{00000000-0005-0000-0000-000007530000}"/>
    <cellStyle name="Normal 3 2 2 2 2 2 2 4" xfId="45847" xr:uid="{00000000-0005-0000-0000-000008530000}"/>
    <cellStyle name="Normal 3 2 2 2 2 2 3" xfId="45848" xr:uid="{00000000-0005-0000-0000-000009530000}"/>
    <cellStyle name="Normal 3 2 2 2 2 2 3 2" xfId="45849" xr:uid="{00000000-0005-0000-0000-00000A530000}"/>
    <cellStyle name="Normal 3 2 2 2 2 2 3 2 2" xfId="45850" xr:uid="{00000000-0005-0000-0000-00000B530000}"/>
    <cellStyle name="Normal 3 2 2 2 2 2 3 2 2 2" xfId="45851" xr:uid="{00000000-0005-0000-0000-00000C530000}"/>
    <cellStyle name="Normal 3 2 2 2 2 2 3 2 3" xfId="45852" xr:uid="{00000000-0005-0000-0000-00000D530000}"/>
    <cellStyle name="Normal 3 2 2 2 2 2 3 3" xfId="45853" xr:uid="{00000000-0005-0000-0000-00000E530000}"/>
    <cellStyle name="Normal 3 2 2 2 2 2 3 3 2" xfId="45854" xr:uid="{00000000-0005-0000-0000-00000F530000}"/>
    <cellStyle name="Normal 3 2 2 2 2 2 3 4" xfId="45855" xr:uid="{00000000-0005-0000-0000-000010530000}"/>
    <cellStyle name="Normal 3 2 2 2 2 2 3 4 2" xfId="45856" xr:uid="{00000000-0005-0000-0000-000011530000}"/>
    <cellStyle name="Normal 3 2 2 2 2 2 3 5" xfId="45857" xr:uid="{00000000-0005-0000-0000-000012530000}"/>
    <cellStyle name="Normal 3 2 2 2 2 2 4" xfId="45858" xr:uid="{00000000-0005-0000-0000-000013530000}"/>
    <cellStyle name="Normal 3 2 2 2 2 2 4 2" xfId="45859" xr:uid="{00000000-0005-0000-0000-000014530000}"/>
    <cellStyle name="Normal 3 2 2 2 2 2 4 2 2" xfId="45860" xr:uid="{00000000-0005-0000-0000-000015530000}"/>
    <cellStyle name="Normal 3 2 2 2 2 2 4 3" xfId="45861" xr:uid="{00000000-0005-0000-0000-000016530000}"/>
    <cellStyle name="Normal 3 2 2 2 2 2 5" xfId="45862" xr:uid="{00000000-0005-0000-0000-000017530000}"/>
    <cellStyle name="Normal 3 2 2 2 2 2 5 2" xfId="45863" xr:uid="{00000000-0005-0000-0000-000018530000}"/>
    <cellStyle name="Normal 3 2 2 2 2 2 6" xfId="45864" xr:uid="{00000000-0005-0000-0000-000019530000}"/>
    <cellStyle name="Normal 3 2 2 2 2 3" xfId="45865" xr:uid="{00000000-0005-0000-0000-00001A530000}"/>
    <cellStyle name="Normal 3 2 2 2 2 3 2" xfId="45866" xr:uid="{00000000-0005-0000-0000-00001B530000}"/>
    <cellStyle name="Normal 3 2 2 2 2 3 2 2" xfId="45867" xr:uid="{00000000-0005-0000-0000-00001C530000}"/>
    <cellStyle name="Normal 3 2 2 2 2 3 2 2 2" xfId="45868" xr:uid="{00000000-0005-0000-0000-00001D530000}"/>
    <cellStyle name="Normal 3 2 2 2 2 3 2 2 2 2" xfId="45869" xr:uid="{00000000-0005-0000-0000-00001E530000}"/>
    <cellStyle name="Normal 3 2 2 2 2 3 2 2 3" xfId="45870" xr:uid="{00000000-0005-0000-0000-00001F530000}"/>
    <cellStyle name="Normal 3 2 2 2 2 3 2 3" xfId="45871" xr:uid="{00000000-0005-0000-0000-000020530000}"/>
    <cellStyle name="Normal 3 2 2 2 2 3 2 3 2" xfId="45872" xr:uid="{00000000-0005-0000-0000-000021530000}"/>
    <cellStyle name="Normal 3 2 2 2 2 3 2 4" xfId="45873" xr:uid="{00000000-0005-0000-0000-000022530000}"/>
    <cellStyle name="Normal 3 2 2 2 2 3 3" xfId="45874" xr:uid="{00000000-0005-0000-0000-000023530000}"/>
    <cellStyle name="Normal 3 2 2 2 2 3 3 2" xfId="45875" xr:uid="{00000000-0005-0000-0000-000024530000}"/>
    <cellStyle name="Normal 3 2 2 2 2 3 3 2 2" xfId="45876" xr:uid="{00000000-0005-0000-0000-000025530000}"/>
    <cellStyle name="Normal 3 2 2 2 2 3 3 3" xfId="45877" xr:uid="{00000000-0005-0000-0000-000026530000}"/>
    <cellStyle name="Normal 3 2 2 2 2 3 4" xfId="45878" xr:uid="{00000000-0005-0000-0000-000027530000}"/>
    <cellStyle name="Normal 3 2 2 2 2 3 4 2" xfId="45879" xr:uid="{00000000-0005-0000-0000-000028530000}"/>
    <cellStyle name="Normal 3 2 2 2 2 3 5" xfId="45880" xr:uid="{00000000-0005-0000-0000-000029530000}"/>
    <cellStyle name="Normal 3 2 2 2 2 4" xfId="45881" xr:uid="{00000000-0005-0000-0000-00002A530000}"/>
    <cellStyle name="Normal 3 2 2 2 2 4 2" xfId="45882" xr:uid="{00000000-0005-0000-0000-00002B530000}"/>
    <cellStyle name="Normal 3 2 2 2 2 4 2 2" xfId="45883" xr:uid="{00000000-0005-0000-0000-00002C530000}"/>
    <cellStyle name="Normal 3 2 2 2 2 4 2 2 2" xfId="45884" xr:uid="{00000000-0005-0000-0000-00002D530000}"/>
    <cellStyle name="Normal 3 2 2 2 2 4 2 3" xfId="45885" xr:uid="{00000000-0005-0000-0000-00002E530000}"/>
    <cellStyle name="Normal 3 2 2 2 2 4 3" xfId="45886" xr:uid="{00000000-0005-0000-0000-00002F530000}"/>
    <cellStyle name="Normal 3 2 2 2 2 4 3 2" xfId="45887" xr:uid="{00000000-0005-0000-0000-000030530000}"/>
    <cellStyle name="Normal 3 2 2 2 2 4 4" xfId="45888" xr:uid="{00000000-0005-0000-0000-000031530000}"/>
    <cellStyle name="Normal 3 2 2 2 2 5" xfId="45889" xr:uid="{00000000-0005-0000-0000-000032530000}"/>
    <cellStyle name="Normal 3 2 2 2 2 5 2" xfId="45890" xr:uid="{00000000-0005-0000-0000-000033530000}"/>
    <cellStyle name="Normal 3 2 2 2 2 5 2 2" xfId="45891" xr:uid="{00000000-0005-0000-0000-000034530000}"/>
    <cellStyle name="Normal 3 2 2 2 2 5 2 2 2" xfId="45892" xr:uid="{00000000-0005-0000-0000-000035530000}"/>
    <cellStyle name="Normal 3 2 2 2 2 5 2 3" xfId="45893" xr:uid="{00000000-0005-0000-0000-000036530000}"/>
    <cellStyle name="Normal 3 2 2 2 2 5 3" xfId="45894" xr:uid="{00000000-0005-0000-0000-000037530000}"/>
    <cellStyle name="Normal 3 2 2 2 2 5 3 2" xfId="45895" xr:uid="{00000000-0005-0000-0000-000038530000}"/>
    <cellStyle name="Normal 3 2 2 2 2 5 4" xfId="45896" xr:uid="{00000000-0005-0000-0000-000039530000}"/>
    <cellStyle name="Normal 3 2 2 2 2 6" xfId="45897" xr:uid="{00000000-0005-0000-0000-00003A530000}"/>
    <cellStyle name="Normal 3 2 2 2 2 6 2" xfId="45898" xr:uid="{00000000-0005-0000-0000-00003B530000}"/>
    <cellStyle name="Normal 3 2 2 2 2 6 2 2" xfId="45899" xr:uid="{00000000-0005-0000-0000-00003C530000}"/>
    <cellStyle name="Normal 3 2 2 2 2 6 3" xfId="45900" xr:uid="{00000000-0005-0000-0000-00003D530000}"/>
    <cellStyle name="Normal 3 2 2 2 2 7" xfId="45901" xr:uid="{00000000-0005-0000-0000-00003E530000}"/>
    <cellStyle name="Normal 3 2 2 2 2 7 2" xfId="45902" xr:uid="{00000000-0005-0000-0000-00003F530000}"/>
    <cellStyle name="Normal 3 2 2 2 2 8" xfId="45903" xr:uid="{00000000-0005-0000-0000-000040530000}"/>
    <cellStyle name="Normal 3 2 2 2 3" xfId="45904" xr:uid="{00000000-0005-0000-0000-000041530000}"/>
    <cellStyle name="Normal 3 2 2 2 3 2" xfId="45905" xr:uid="{00000000-0005-0000-0000-000042530000}"/>
    <cellStyle name="Normal 3 2 2 2 3 2 2" xfId="45906" xr:uid="{00000000-0005-0000-0000-000043530000}"/>
    <cellStyle name="Normal 3 2 2 2 3 2 2 2" xfId="45907" xr:uid="{00000000-0005-0000-0000-000044530000}"/>
    <cellStyle name="Normal 3 2 2 2 3 2 2 2 2" xfId="45908" xr:uid="{00000000-0005-0000-0000-000045530000}"/>
    <cellStyle name="Normal 3 2 2 2 3 2 2 3" xfId="45909" xr:uid="{00000000-0005-0000-0000-000046530000}"/>
    <cellStyle name="Normal 3 2 2 2 3 2 3" xfId="45910" xr:uid="{00000000-0005-0000-0000-000047530000}"/>
    <cellStyle name="Normal 3 2 2 2 3 2 3 2" xfId="45911" xr:uid="{00000000-0005-0000-0000-000048530000}"/>
    <cellStyle name="Normal 3 2 2 2 3 2 4" xfId="45912" xr:uid="{00000000-0005-0000-0000-000049530000}"/>
    <cellStyle name="Normal 3 2 2 2 3 3" xfId="45913" xr:uid="{00000000-0005-0000-0000-00004A530000}"/>
    <cellStyle name="Normal 3 2 2 2 3 3 2" xfId="45914" xr:uid="{00000000-0005-0000-0000-00004B530000}"/>
    <cellStyle name="Normal 3 2 2 2 3 3 2 2" xfId="45915" xr:uid="{00000000-0005-0000-0000-00004C530000}"/>
    <cellStyle name="Normal 3 2 2 2 3 3 2 2 2" xfId="45916" xr:uid="{00000000-0005-0000-0000-00004D530000}"/>
    <cellStyle name="Normal 3 2 2 2 3 3 2 3" xfId="45917" xr:uid="{00000000-0005-0000-0000-00004E530000}"/>
    <cellStyle name="Normal 3 2 2 2 3 3 3" xfId="45918" xr:uid="{00000000-0005-0000-0000-00004F530000}"/>
    <cellStyle name="Normal 3 2 2 2 3 3 3 2" xfId="45919" xr:uid="{00000000-0005-0000-0000-000050530000}"/>
    <cellStyle name="Normal 3 2 2 2 3 3 4" xfId="45920" xr:uid="{00000000-0005-0000-0000-000051530000}"/>
    <cellStyle name="Normal 3 2 2 2 3 4" xfId="45921" xr:uid="{00000000-0005-0000-0000-000052530000}"/>
    <cellStyle name="Normal 3 2 2 2 3 4 2" xfId="45922" xr:uid="{00000000-0005-0000-0000-000053530000}"/>
    <cellStyle name="Normal 3 2 2 2 3 4 2 2" xfId="45923" xr:uid="{00000000-0005-0000-0000-000054530000}"/>
    <cellStyle name="Normal 3 2 2 2 3 4 3" xfId="45924" xr:uid="{00000000-0005-0000-0000-000055530000}"/>
    <cellStyle name="Normal 3 2 2 2 3 5" xfId="45925" xr:uid="{00000000-0005-0000-0000-000056530000}"/>
    <cellStyle name="Normal 3 2 2 2 3 5 2" xfId="45926" xr:uid="{00000000-0005-0000-0000-000057530000}"/>
    <cellStyle name="Normal 3 2 2 2 3 6" xfId="45927" xr:uid="{00000000-0005-0000-0000-000058530000}"/>
    <cellStyle name="Normal 3 2 2 2 4" xfId="45928" xr:uid="{00000000-0005-0000-0000-000059530000}"/>
    <cellStyle name="Normal 3 2 2 2 4 2" xfId="45929" xr:uid="{00000000-0005-0000-0000-00005A530000}"/>
    <cellStyle name="Normal 3 2 2 2 4 2 2" xfId="45930" xr:uid="{00000000-0005-0000-0000-00005B530000}"/>
    <cellStyle name="Normal 3 2 2 2 4 2 2 2" xfId="45931" xr:uid="{00000000-0005-0000-0000-00005C530000}"/>
    <cellStyle name="Normal 3 2 2 2 4 2 2 2 2" xfId="45932" xr:uid="{00000000-0005-0000-0000-00005D530000}"/>
    <cellStyle name="Normal 3 2 2 2 4 2 2 3" xfId="45933" xr:uid="{00000000-0005-0000-0000-00005E530000}"/>
    <cellStyle name="Normal 3 2 2 2 4 2 3" xfId="45934" xr:uid="{00000000-0005-0000-0000-00005F530000}"/>
    <cellStyle name="Normal 3 2 2 2 4 2 3 2" xfId="45935" xr:uid="{00000000-0005-0000-0000-000060530000}"/>
    <cellStyle name="Normal 3 2 2 2 4 2 4" xfId="45936" xr:uid="{00000000-0005-0000-0000-000061530000}"/>
    <cellStyle name="Normal 3 2 2 2 4 3" xfId="45937" xr:uid="{00000000-0005-0000-0000-000062530000}"/>
    <cellStyle name="Normal 3 2 2 2 4 3 2" xfId="45938" xr:uid="{00000000-0005-0000-0000-000063530000}"/>
    <cellStyle name="Normal 3 2 2 2 4 3 2 2" xfId="45939" xr:uid="{00000000-0005-0000-0000-000064530000}"/>
    <cellStyle name="Normal 3 2 2 2 4 3 2 2 2" xfId="45940" xr:uid="{00000000-0005-0000-0000-000065530000}"/>
    <cellStyle name="Normal 3 2 2 2 4 3 2 3" xfId="45941" xr:uid="{00000000-0005-0000-0000-000066530000}"/>
    <cellStyle name="Normal 3 2 2 2 4 3 3" xfId="45942" xr:uid="{00000000-0005-0000-0000-000067530000}"/>
    <cellStyle name="Normal 3 2 2 2 4 3 3 2" xfId="45943" xr:uid="{00000000-0005-0000-0000-000068530000}"/>
    <cellStyle name="Normal 3 2 2 2 4 3 4" xfId="45944" xr:uid="{00000000-0005-0000-0000-000069530000}"/>
    <cellStyle name="Normal 3 2 2 2 4 4" xfId="45945" xr:uid="{00000000-0005-0000-0000-00006A530000}"/>
    <cellStyle name="Normal 3 2 2 2 4 4 2" xfId="45946" xr:uid="{00000000-0005-0000-0000-00006B530000}"/>
    <cellStyle name="Normal 3 2 2 2 4 4 2 2" xfId="45947" xr:uid="{00000000-0005-0000-0000-00006C530000}"/>
    <cellStyle name="Normal 3 2 2 2 4 4 3" xfId="45948" xr:uid="{00000000-0005-0000-0000-00006D530000}"/>
    <cellStyle name="Normal 3 2 2 2 4 5" xfId="45949" xr:uid="{00000000-0005-0000-0000-00006E530000}"/>
    <cellStyle name="Normal 3 2 2 2 4 5 2" xfId="45950" xr:uid="{00000000-0005-0000-0000-00006F530000}"/>
    <cellStyle name="Normal 3 2 2 2 4 6" xfId="45951" xr:uid="{00000000-0005-0000-0000-000070530000}"/>
    <cellStyle name="Normal 3 2 2 2 5" xfId="45952" xr:uid="{00000000-0005-0000-0000-000071530000}"/>
    <cellStyle name="Normal 3 2 2 2 5 2" xfId="45953" xr:uid="{00000000-0005-0000-0000-000072530000}"/>
    <cellStyle name="Normal 3 2 2 2 5 2 2" xfId="45954" xr:uid="{00000000-0005-0000-0000-000073530000}"/>
    <cellStyle name="Normal 3 2 2 2 5 2 2 2" xfId="45955" xr:uid="{00000000-0005-0000-0000-000074530000}"/>
    <cellStyle name="Normal 3 2 2 2 5 2 2 2 2" xfId="45956" xr:uid="{00000000-0005-0000-0000-000075530000}"/>
    <cellStyle name="Normal 3 2 2 2 5 2 2 3" xfId="45957" xr:uid="{00000000-0005-0000-0000-000076530000}"/>
    <cellStyle name="Normal 3 2 2 2 5 2 3" xfId="45958" xr:uid="{00000000-0005-0000-0000-000077530000}"/>
    <cellStyle name="Normal 3 2 2 2 5 2 3 2" xfId="45959" xr:uid="{00000000-0005-0000-0000-000078530000}"/>
    <cellStyle name="Normal 3 2 2 2 5 2 4" xfId="45960" xr:uid="{00000000-0005-0000-0000-000079530000}"/>
    <cellStyle name="Normal 3 2 2 2 5 3" xfId="45961" xr:uid="{00000000-0005-0000-0000-00007A530000}"/>
    <cellStyle name="Normal 3 2 2 2 5 3 2" xfId="45962" xr:uid="{00000000-0005-0000-0000-00007B530000}"/>
    <cellStyle name="Normal 3 2 2 2 5 3 2 2" xfId="45963" xr:uid="{00000000-0005-0000-0000-00007C530000}"/>
    <cellStyle name="Normal 3 2 2 2 5 3 3" xfId="45964" xr:uid="{00000000-0005-0000-0000-00007D530000}"/>
    <cellStyle name="Normal 3 2 2 2 5 4" xfId="45965" xr:uid="{00000000-0005-0000-0000-00007E530000}"/>
    <cellStyle name="Normal 3 2 2 2 5 4 2" xfId="45966" xr:uid="{00000000-0005-0000-0000-00007F530000}"/>
    <cellStyle name="Normal 3 2 2 2 5 5" xfId="45967" xr:uid="{00000000-0005-0000-0000-000080530000}"/>
    <cellStyle name="Normal 3 2 2 2 6" xfId="45968" xr:uid="{00000000-0005-0000-0000-000081530000}"/>
    <cellStyle name="Normal 3 2 2 2 6 2" xfId="45969" xr:uid="{00000000-0005-0000-0000-000082530000}"/>
    <cellStyle name="Normal 3 2 2 2 6 2 2" xfId="45970" xr:uid="{00000000-0005-0000-0000-000083530000}"/>
    <cellStyle name="Normal 3 2 2 2 6 2 2 2" xfId="45971" xr:uid="{00000000-0005-0000-0000-000084530000}"/>
    <cellStyle name="Normal 3 2 2 2 6 2 3" xfId="45972" xr:uid="{00000000-0005-0000-0000-000085530000}"/>
    <cellStyle name="Normal 3 2 2 2 6 3" xfId="45973" xr:uid="{00000000-0005-0000-0000-000086530000}"/>
    <cellStyle name="Normal 3 2 2 2 6 3 2" xfId="45974" xr:uid="{00000000-0005-0000-0000-000087530000}"/>
    <cellStyle name="Normal 3 2 2 2 6 4" xfId="45975" xr:uid="{00000000-0005-0000-0000-000088530000}"/>
    <cellStyle name="Normal 3 2 2 2 7" xfId="45976" xr:uid="{00000000-0005-0000-0000-000089530000}"/>
    <cellStyle name="Normal 3 2 2 2 7 2" xfId="45977" xr:uid="{00000000-0005-0000-0000-00008A530000}"/>
    <cellStyle name="Normal 3 2 2 2 7 2 2" xfId="45978" xr:uid="{00000000-0005-0000-0000-00008B530000}"/>
    <cellStyle name="Normal 3 2 2 2 7 3" xfId="45979" xr:uid="{00000000-0005-0000-0000-00008C530000}"/>
    <cellStyle name="Normal 3 2 2 2 8" xfId="45980" xr:uid="{00000000-0005-0000-0000-00008D530000}"/>
    <cellStyle name="Normal 3 2 2 2 8 2" xfId="45981" xr:uid="{00000000-0005-0000-0000-00008E530000}"/>
    <cellStyle name="Normal 3 2 2 2 9" xfId="45982" xr:uid="{00000000-0005-0000-0000-00008F530000}"/>
    <cellStyle name="Normal 3 2 2 2_PRO-531Estimacion Prefac. Suministro de Agua YO Rev.5" xfId="45983" xr:uid="{00000000-0005-0000-0000-000090530000}"/>
    <cellStyle name="Normal 3 2 2 3" xfId="20541" xr:uid="{00000000-0005-0000-0000-000091530000}"/>
    <cellStyle name="Normal 3 2 2 3 2" xfId="45984" xr:uid="{00000000-0005-0000-0000-000092530000}"/>
    <cellStyle name="Normal 3 2 2 3 2 2" xfId="45985" xr:uid="{00000000-0005-0000-0000-000093530000}"/>
    <cellStyle name="Normal 3 2 2 3 2 2 2" xfId="45986" xr:uid="{00000000-0005-0000-0000-000094530000}"/>
    <cellStyle name="Normal 3 2 2 3 2 2 2 2" xfId="45987" xr:uid="{00000000-0005-0000-0000-000095530000}"/>
    <cellStyle name="Normal 3 2 2 3 2 2 2 2 2" xfId="45988" xr:uid="{00000000-0005-0000-0000-000096530000}"/>
    <cellStyle name="Normal 3 2 2 3 2 2 2 2 2 2" xfId="45989" xr:uid="{00000000-0005-0000-0000-000097530000}"/>
    <cellStyle name="Normal 3 2 2 3 2 2 2 2 3" xfId="45990" xr:uid="{00000000-0005-0000-0000-000098530000}"/>
    <cellStyle name="Normal 3 2 2 3 2 2 2 3" xfId="45991" xr:uid="{00000000-0005-0000-0000-000099530000}"/>
    <cellStyle name="Normal 3 2 2 3 2 2 2 3 2" xfId="45992" xr:uid="{00000000-0005-0000-0000-00009A530000}"/>
    <cellStyle name="Normal 3 2 2 3 2 2 2 4" xfId="45993" xr:uid="{00000000-0005-0000-0000-00009B530000}"/>
    <cellStyle name="Normal 3 2 2 3 2 2 3" xfId="45994" xr:uid="{00000000-0005-0000-0000-00009C530000}"/>
    <cellStyle name="Normal 3 2 2 3 2 2 3 2" xfId="45995" xr:uid="{00000000-0005-0000-0000-00009D530000}"/>
    <cellStyle name="Normal 3 2 2 3 2 2 3 2 2" xfId="45996" xr:uid="{00000000-0005-0000-0000-00009E530000}"/>
    <cellStyle name="Normal 3 2 2 3 2 2 3 3" xfId="45997" xr:uid="{00000000-0005-0000-0000-00009F530000}"/>
    <cellStyle name="Normal 3 2 2 3 2 2 4" xfId="45998" xr:uid="{00000000-0005-0000-0000-0000A0530000}"/>
    <cellStyle name="Normal 3 2 2 3 2 2 4 2" xfId="45999" xr:uid="{00000000-0005-0000-0000-0000A1530000}"/>
    <cellStyle name="Normal 3 2 2 3 2 2 5" xfId="46000" xr:uid="{00000000-0005-0000-0000-0000A2530000}"/>
    <cellStyle name="Normal 3 2 2 3 2 3" xfId="46001" xr:uid="{00000000-0005-0000-0000-0000A3530000}"/>
    <cellStyle name="Normal 3 2 2 3 2 3 2" xfId="46002" xr:uid="{00000000-0005-0000-0000-0000A4530000}"/>
    <cellStyle name="Normal 3 2 2 3 2 3 2 2" xfId="46003" xr:uid="{00000000-0005-0000-0000-0000A5530000}"/>
    <cellStyle name="Normal 3 2 2 3 2 3 2 2 2" xfId="46004" xr:uid="{00000000-0005-0000-0000-0000A6530000}"/>
    <cellStyle name="Normal 3 2 2 3 2 3 2 3" xfId="46005" xr:uid="{00000000-0005-0000-0000-0000A7530000}"/>
    <cellStyle name="Normal 3 2 2 3 2 3 3" xfId="46006" xr:uid="{00000000-0005-0000-0000-0000A8530000}"/>
    <cellStyle name="Normal 3 2 2 3 2 3 3 2" xfId="46007" xr:uid="{00000000-0005-0000-0000-0000A9530000}"/>
    <cellStyle name="Normal 3 2 2 3 2 3 4" xfId="46008" xr:uid="{00000000-0005-0000-0000-0000AA530000}"/>
    <cellStyle name="Normal 3 2 2 3 2 4" xfId="46009" xr:uid="{00000000-0005-0000-0000-0000AB530000}"/>
    <cellStyle name="Normal 3 2 2 3 2 4 2" xfId="46010" xr:uid="{00000000-0005-0000-0000-0000AC530000}"/>
    <cellStyle name="Normal 3 2 2 3 2 4 2 2" xfId="46011" xr:uid="{00000000-0005-0000-0000-0000AD530000}"/>
    <cellStyle name="Normal 3 2 2 3 2 4 3" xfId="46012" xr:uid="{00000000-0005-0000-0000-0000AE530000}"/>
    <cellStyle name="Normal 3 2 2 3 2 5" xfId="46013" xr:uid="{00000000-0005-0000-0000-0000AF530000}"/>
    <cellStyle name="Normal 3 2 2 3 2 5 2" xfId="46014" xr:uid="{00000000-0005-0000-0000-0000B0530000}"/>
    <cellStyle name="Normal 3 2 2 3 2 6" xfId="46015" xr:uid="{00000000-0005-0000-0000-0000B1530000}"/>
    <cellStyle name="Normal 3 2 2 3 3" xfId="46016" xr:uid="{00000000-0005-0000-0000-0000B2530000}"/>
    <cellStyle name="Normal 3 2 2 3 3 2" xfId="46017" xr:uid="{00000000-0005-0000-0000-0000B3530000}"/>
    <cellStyle name="Normal 3 2 2 3 3 2 2" xfId="46018" xr:uid="{00000000-0005-0000-0000-0000B4530000}"/>
    <cellStyle name="Normal 3 2 2 3 3 2 2 2" xfId="46019" xr:uid="{00000000-0005-0000-0000-0000B5530000}"/>
    <cellStyle name="Normal 3 2 2 3 3 2 2 2 2" xfId="46020" xr:uid="{00000000-0005-0000-0000-0000B6530000}"/>
    <cellStyle name="Normal 3 2 2 3 3 2 2 3" xfId="46021" xr:uid="{00000000-0005-0000-0000-0000B7530000}"/>
    <cellStyle name="Normal 3 2 2 3 3 2 3" xfId="46022" xr:uid="{00000000-0005-0000-0000-0000B8530000}"/>
    <cellStyle name="Normal 3 2 2 3 3 2 3 2" xfId="46023" xr:uid="{00000000-0005-0000-0000-0000B9530000}"/>
    <cellStyle name="Normal 3 2 2 3 3 2 4" xfId="46024" xr:uid="{00000000-0005-0000-0000-0000BA530000}"/>
    <cellStyle name="Normal 3 2 2 3 3 3" xfId="46025" xr:uid="{00000000-0005-0000-0000-0000BB530000}"/>
    <cellStyle name="Normal 3 2 2 3 3 3 2" xfId="46026" xr:uid="{00000000-0005-0000-0000-0000BC530000}"/>
    <cellStyle name="Normal 3 2 2 3 3 3 2 2" xfId="46027" xr:uid="{00000000-0005-0000-0000-0000BD530000}"/>
    <cellStyle name="Normal 3 2 2 3 3 3 3" xfId="46028" xr:uid="{00000000-0005-0000-0000-0000BE530000}"/>
    <cellStyle name="Normal 3 2 2 3 3 4" xfId="46029" xr:uid="{00000000-0005-0000-0000-0000BF530000}"/>
    <cellStyle name="Normal 3 2 2 3 3 4 2" xfId="46030" xr:uid="{00000000-0005-0000-0000-0000C0530000}"/>
    <cellStyle name="Normal 3 2 2 3 3 5" xfId="46031" xr:uid="{00000000-0005-0000-0000-0000C1530000}"/>
    <cellStyle name="Normal 3 2 2 3 4" xfId="46032" xr:uid="{00000000-0005-0000-0000-0000C2530000}"/>
    <cellStyle name="Normal 3 2 2 3 4 2" xfId="46033" xr:uid="{00000000-0005-0000-0000-0000C3530000}"/>
    <cellStyle name="Normal 3 2 2 3 4 2 2" xfId="46034" xr:uid="{00000000-0005-0000-0000-0000C4530000}"/>
    <cellStyle name="Normal 3 2 2 3 4 2 2 2" xfId="46035" xr:uid="{00000000-0005-0000-0000-0000C5530000}"/>
    <cellStyle name="Normal 3 2 2 3 4 2 3" xfId="46036" xr:uid="{00000000-0005-0000-0000-0000C6530000}"/>
    <cellStyle name="Normal 3 2 2 3 4 3" xfId="46037" xr:uid="{00000000-0005-0000-0000-0000C7530000}"/>
    <cellStyle name="Normal 3 2 2 3 4 3 2" xfId="46038" xr:uid="{00000000-0005-0000-0000-0000C8530000}"/>
    <cellStyle name="Normal 3 2 2 3 4 4" xfId="46039" xr:uid="{00000000-0005-0000-0000-0000C9530000}"/>
    <cellStyle name="Normal 3 2 2 3 5" xfId="46040" xr:uid="{00000000-0005-0000-0000-0000CA530000}"/>
    <cellStyle name="Normal 3 2 2 3 5 2" xfId="46041" xr:uid="{00000000-0005-0000-0000-0000CB530000}"/>
    <cellStyle name="Normal 3 2 2 3 5 2 2" xfId="46042" xr:uid="{00000000-0005-0000-0000-0000CC530000}"/>
    <cellStyle name="Normal 3 2 2 3 5 2 2 2" xfId="46043" xr:uid="{00000000-0005-0000-0000-0000CD530000}"/>
    <cellStyle name="Normal 3 2 2 3 5 2 3" xfId="46044" xr:uid="{00000000-0005-0000-0000-0000CE530000}"/>
    <cellStyle name="Normal 3 2 2 3 5 3" xfId="46045" xr:uid="{00000000-0005-0000-0000-0000CF530000}"/>
    <cellStyle name="Normal 3 2 2 3 5 3 2" xfId="46046" xr:uid="{00000000-0005-0000-0000-0000D0530000}"/>
    <cellStyle name="Normal 3 2 2 3 5 4" xfId="46047" xr:uid="{00000000-0005-0000-0000-0000D1530000}"/>
    <cellStyle name="Normal 3 2 2 3 6" xfId="46048" xr:uid="{00000000-0005-0000-0000-0000D2530000}"/>
    <cellStyle name="Normal 3 2 2 3 6 2" xfId="46049" xr:uid="{00000000-0005-0000-0000-0000D3530000}"/>
    <cellStyle name="Normal 3 2 2 3 6 2 2" xfId="46050" xr:uid="{00000000-0005-0000-0000-0000D4530000}"/>
    <cellStyle name="Normal 3 2 2 3 6 3" xfId="46051" xr:uid="{00000000-0005-0000-0000-0000D5530000}"/>
    <cellStyle name="Normal 3 2 2 3 7" xfId="46052" xr:uid="{00000000-0005-0000-0000-0000D6530000}"/>
    <cellStyle name="Normal 3 2 2 3 7 2" xfId="46053" xr:uid="{00000000-0005-0000-0000-0000D7530000}"/>
    <cellStyle name="Normal 3 2 2 3 8" xfId="46054" xr:uid="{00000000-0005-0000-0000-0000D8530000}"/>
    <cellStyle name="Normal 3 2 2 3_PRO-531Estimacion Prefac. Suministro de Agua YO Rev.5" xfId="46055" xr:uid="{00000000-0005-0000-0000-0000D9530000}"/>
    <cellStyle name="Normal 3 2 2 4" xfId="20542" xr:uid="{00000000-0005-0000-0000-0000DA530000}"/>
    <cellStyle name="Normal 3 2 2 4 2" xfId="46056" xr:uid="{00000000-0005-0000-0000-0000DB530000}"/>
    <cellStyle name="Normal 3 2 2 4 2 2" xfId="46057" xr:uid="{00000000-0005-0000-0000-0000DC530000}"/>
    <cellStyle name="Normal 3 2 2 4 2 2 2" xfId="46058" xr:uid="{00000000-0005-0000-0000-0000DD530000}"/>
    <cellStyle name="Normal 3 2 2 4 2 2 2 2" xfId="46059" xr:uid="{00000000-0005-0000-0000-0000DE530000}"/>
    <cellStyle name="Normal 3 2 2 4 2 2 3" xfId="46060" xr:uid="{00000000-0005-0000-0000-0000DF530000}"/>
    <cellStyle name="Normal 3 2 2 4 2 3" xfId="46061" xr:uid="{00000000-0005-0000-0000-0000E0530000}"/>
    <cellStyle name="Normal 3 2 2 4 2 3 2" xfId="46062" xr:uid="{00000000-0005-0000-0000-0000E1530000}"/>
    <cellStyle name="Normal 3 2 2 4 2 4" xfId="46063" xr:uid="{00000000-0005-0000-0000-0000E2530000}"/>
    <cellStyle name="Normal 3 2 2 4 3" xfId="46064" xr:uid="{00000000-0005-0000-0000-0000E3530000}"/>
    <cellStyle name="Normal 3 2 2 4 3 2" xfId="46065" xr:uid="{00000000-0005-0000-0000-0000E4530000}"/>
    <cellStyle name="Normal 3 2 2 4 3 2 2" xfId="46066" xr:uid="{00000000-0005-0000-0000-0000E5530000}"/>
    <cellStyle name="Normal 3 2 2 4 3 2 2 2" xfId="46067" xr:uid="{00000000-0005-0000-0000-0000E6530000}"/>
    <cellStyle name="Normal 3 2 2 4 3 2 3" xfId="46068" xr:uid="{00000000-0005-0000-0000-0000E7530000}"/>
    <cellStyle name="Normal 3 2 2 4 3 3" xfId="46069" xr:uid="{00000000-0005-0000-0000-0000E8530000}"/>
    <cellStyle name="Normal 3 2 2 4 3 3 2" xfId="46070" xr:uid="{00000000-0005-0000-0000-0000E9530000}"/>
    <cellStyle name="Normal 3 2 2 4 3 4" xfId="46071" xr:uid="{00000000-0005-0000-0000-0000EA530000}"/>
    <cellStyle name="Normal 3 2 2 4 4" xfId="46072" xr:uid="{00000000-0005-0000-0000-0000EB530000}"/>
    <cellStyle name="Normal 3 2 2 4 4 2" xfId="46073" xr:uid="{00000000-0005-0000-0000-0000EC530000}"/>
    <cellStyle name="Normal 3 2 2 4 4 2 2" xfId="46074" xr:uid="{00000000-0005-0000-0000-0000ED530000}"/>
    <cellStyle name="Normal 3 2 2 4 4 3" xfId="46075" xr:uid="{00000000-0005-0000-0000-0000EE530000}"/>
    <cellStyle name="Normal 3 2 2 4 5" xfId="46076" xr:uid="{00000000-0005-0000-0000-0000EF530000}"/>
    <cellStyle name="Normal 3 2 2 4 5 2" xfId="46077" xr:uid="{00000000-0005-0000-0000-0000F0530000}"/>
    <cellStyle name="Normal 3 2 2 4 6" xfId="46078" xr:uid="{00000000-0005-0000-0000-0000F1530000}"/>
    <cellStyle name="Normal 3 2 2 5" xfId="20543" xr:uid="{00000000-0005-0000-0000-0000F2530000}"/>
    <cellStyle name="Normal 3 2 2 5 2" xfId="20544" xr:uid="{00000000-0005-0000-0000-0000F3530000}"/>
    <cellStyle name="Normal 3 2 2 5 2 10" xfId="20545" xr:uid="{00000000-0005-0000-0000-0000F4530000}"/>
    <cellStyle name="Normal 3 2 2 5 2 10 2" xfId="20546" xr:uid="{00000000-0005-0000-0000-0000F5530000}"/>
    <cellStyle name="Normal 3 2 2 5 2 10 3" xfId="20547" xr:uid="{00000000-0005-0000-0000-0000F6530000}"/>
    <cellStyle name="Normal 3 2 2 5 2 10 4" xfId="20548" xr:uid="{00000000-0005-0000-0000-0000F7530000}"/>
    <cellStyle name="Normal 3 2 2 5 2 10 5" xfId="20549" xr:uid="{00000000-0005-0000-0000-0000F8530000}"/>
    <cellStyle name="Normal 3 2 2 5 2 11" xfId="20550" xr:uid="{00000000-0005-0000-0000-0000F9530000}"/>
    <cellStyle name="Normal 3 2 2 5 2 11 2" xfId="20551" xr:uid="{00000000-0005-0000-0000-0000FA530000}"/>
    <cellStyle name="Normal 3 2 2 5 2 11 3" xfId="20552" xr:uid="{00000000-0005-0000-0000-0000FB530000}"/>
    <cellStyle name="Normal 3 2 2 5 2 11 4" xfId="20553" xr:uid="{00000000-0005-0000-0000-0000FC530000}"/>
    <cellStyle name="Normal 3 2 2 5 2 11 5" xfId="20554" xr:uid="{00000000-0005-0000-0000-0000FD530000}"/>
    <cellStyle name="Normal 3 2 2 5 2 12" xfId="20555" xr:uid="{00000000-0005-0000-0000-0000FE530000}"/>
    <cellStyle name="Normal 3 2 2 5 2 12 2" xfId="20556" xr:uid="{00000000-0005-0000-0000-0000FF530000}"/>
    <cellStyle name="Normal 3 2 2 5 2 12 3" xfId="20557" xr:uid="{00000000-0005-0000-0000-000000540000}"/>
    <cellStyle name="Normal 3 2 2 5 2 12 4" xfId="20558" xr:uid="{00000000-0005-0000-0000-000001540000}"/>
    <cellStyle name="Normal 3 2 2 5 2 12 5" xfId="20559" xr:uid="{00000000-0005-0000-0000-000002540000}"/>
    <cellStyle name="Normal 3 2 2 5 2 13" xfId="20560" xr:uid="{00000000-0005-0000-0000-000003540000}"/>
    <cellStyle name="Normal 3 2 2 5 2 13 2" xfId="20561" xr:uid="{00000000-0005-0000-0000-000004540000}"/>
    <cellStyle name="Normal 3 2 2 5 2 13 3" xfId="20562" xr:uid="{00000000-0005-0000-0000-000005540000}"/>
    <cellStyle name="Normal 3 2 2 5 2 13 4" xfId="20563" xr:uid="{00000000-0005-0000-0000-000006540000}"/>
    <cellStyle name="Normal 3 2 2 5 2 13 5" xfId="20564" xr:uid="{00000000-0005-0000-0000-000007540000}"/>
    <cellStyle name="Normal 3 2 2 5 2 14" xfId="20565" xr:uid="{00000000-0005-0000-0000-000008540000}"/>
    <cellStyle name="Normal 3 2 2 5 2 15" xfId="20566" xr:uid="{00000000-0005-0000-0000-000009540000}"/>
    <cellStyle name="Normal 3 2 2 5 2 16" xfId="20567" xr:uid="{00000000-0005-0000-0000-00000A540000}"/>
    <cellStyle name="Normal 3 2 2 5 2 17" xfId="20568" xr:uid="{00000000-0005-0000-0000-00000B540000}"/>
    <cellStyle name="Normal 3 2 2 5 2 2" xfId="20569" xr:uid="{00000000-0005-0000-0000-00000C540000}"/>
    <cellStyle name="Normal 3 2 2 5 2 2 10" xfId="20570" xr:uid="{00000000-0005-0000-0000-00000D540000}"/>
    <cellStyle name="Normal 3 2 2 5 2 2 10 2" xfId="20571" xr:uid="{00000000-0005-0000-0000-00000E540000}"/>
    <cellStyle name="Normal 3 2 2 5 2 2 10 3" xfId="20572" xr:uid="{00000000-0005-0000-0000-00000F540000}"/>
    <cellStyle name="Normal 3 2 2 5 2 2 10 4" xfId="20573" xr:uid="{00000000-0005-0000-0000-000010540000}"/>
    <cellStyle name="Normal 3 2 2 5 2 2 10 5" xfId="20574" xr:uid="{00000000-0005-0000-0000-000011540000}"/>
    <cellStyle name="Normal 3 2 2 5 2 2 11" xfId="20575" xr:uid="{00000000-0005-0000-0000-000012540000}"/>
    <cellStyle name="Normal 3 2 2 5 2 2 11 2" xfId="20576" xr:uid="{00000000-0005-0000-0000-000013540000}"/>
    <cellStyle name="Normal 3 2 2 5 2 2 11 3" xfId="20577" xr:uid="{00000000-0005-0000-0000-000014540000}"/>
    <cellStyle name="Normal 3 2 2 5 2 2 11 4" xfId="20578" xr:uid="{00000000-0005-0000-0000-000015540000}"/>
    <cellStyle name="Normal 3 2 2 5 2 2 11 5" xfId="20579" xr:uid="{00000000-0005-0000-0000-000016540000}"/>
    <cellStyle name="Normal 3 2 2 5 2 2 12" xfId="20580" xr:uid="{00000000-0005-0000-0000-000017540000}"/>
    <cellStyle name="Normal 3 2 2 5 2 2 13" xfId="20581" xr:uid="{00000000-0005-0000-0000-000018540000}"/>
    <cellStyle name="Normal 3 2 2 5 2 2 14" xfId="20582" xr:uid="{00000000-0005-0000-0000-000019540000}"/>
    <cellStyle name="Normal 3 2 2 5 2 2 15" xfId="20583" xr:uid="{00000000-0005-0000-0000-00001A540000}"/>
    <cellStyle name="Normal 3 2 2 5 2 2 2" xfId="20584" xr:uid="{00000000-0005-0000-0000-00001B540000}"/>
    <cellStyle name="Normal 3 2 2 5 2 2 2 10" xfId="20585" xr:uid="{00000000-0005-0000-0000-00001C540000}"/>
    <cellStyle name="Normal 3 2 2 5 2 2 2 10 2" xfId="20586" xr:uid="{00000000-0005-0000-0000-00001D540000}"/>
    <cellStyle name="Normal 3 2 2 5 2 2 2 10 3" xfId="20587" xr:uid="{00000000-0005-0000-0000-00001E540000}"/>
    <cellStyle name="Normal 3 2 2 5 2 2 2 10 4" xfId="20588" xr:uid="{00000000-0005-0000-0000-00001F540000}"/>
    <cellStyle name="Normal 3 2 2 5 2 2 2 10 5" xfId="20589" xr:uid="{00000000-0005-0000-0000-000020540000}"/>
    <cellStyle name="Normal 3 2 2 5 2 2 2 11" xfId="20590" xr:uid="{00000000-0005-0000-0000-000021540000}"/>
    <cellStyle name="Normal 3 2 2 5 2 2 2 12" xfId="20591" xr:uid="{00000000-0005-0000-0000-000022540000}"/>
    <cellStyle name="Normal 3 2 2 5 2 2 2 13" xfId="20592" xr:uid="{00000000-0005-0000-0000-000023540000}"/>
    <cellStyle name="Normal 3 2 2 5 2 2 2 14" xfId="20593" xr:uid="{00000000-0005-0000-0000-000024540000}"/>
    <cellStyle name="Normal 3 2 2 5 2 2 2 2" xfId="20594" xr:uid="{00000000-0005-0000-0000-000025540000}"/>
    <cellStyle name="Normal 3 2 2 5 2 2 2 2 2" xfId="20595" xr:uid="{00000000-0005-0000-0000-000026540000}"/>
    <cellStyle name="Normal 3 2 2 5 2 2 2 2 3" xfId="20596" xr:uid="{00000000-0005-0000-0000-000027540000}"/>
    <cellStyle name="Normal 3 2 2 5 2 2 2 2 4" xfId="20597" xr:uid="{00000000-0005-0000-0000-000028540000}"/>
    <cellStyle name="Normal 3 2 2 5 2 2 2 2 5" xfId="20598" xr:uid="{00000000-0005-0000-0000-000029540000}"/>
    <cellStyle name="Normal 3 2 2 5 2 2 2 3" xfId="20599" xr:uid="{00000000-0005-0000-0000-00002A540000}"/>
    <cellStyle name="Normal 3 2 2 5 2 2 2 3 2" xfId="20600" xr:uid="{00000000-0005-0000-0000-00002B540000}"/>
    <cellStyle name="Normal 3 2 2 5 2 2 2 3 3" xfId="20601" xr:uid="{00000000-0005-0000-0000-00002C540000}"/>
    <cellStyle name="Normal 3 2 2 5 2 2 2 3 4" xfId="20602" xr:uid="{00000000-0005-0000-0000-00002D540000}"/>
    <cellStyle name="Normal 3 2 2 5 2 2 2 3 5" xfId="20603" xr:uid="{00000000-0005-0000-0000-00002E540000}"/>
    <cellStyle name="Normal 3 2 2 5 2 2 2 4" xfId="20604" xr:uid="{00000000-0005-0000-0000-00002F540000}"/>
    <cellStyle name="Normal 3 2 2 5 2 2 2 4 2" xfId="20605" xr:uid="{00000000-0005-0000-0000-000030540000}"/>
    <cellStyle name="Normal 3 2 2 5 2 2 2 4 3" xfId="20606" xr:uid="{00000000-0005-0000-0000-000031540000}"/>
    <cellStyle name="Normal 3 2 2 5 2 2 2 4 4" xfId="20607" xr:uid="{00000000-0005-0000-0000-000032540000}"/>
    <cellStyle name="Normal 3 2 2 5 2 2 2 4 5" xfId="20608" xr:uid="{00000000-0005-0000-0000-000033540000}"/>
    <cellStyle name="Normal 3 2 2 5 2 2 2 5" xfId="20609" xr:uid="{00000000-0005-0000-0000-000034540000}"/>
    <cellStyle name="Normal 3 2 2 5 2 2 2 5 2" xfId="20610" xr:uid="{00000000-0005-0000-0000-000035540000}"/>
    <cellStyle name="Normal 3 2 2 5 2 2 2 5 3" xfId="20611" xr:uid="{00000000-0005-0000-0000-000036540000}"/>
    <cellStyle name="Normal 3 2 2 5 2 2 2 5 4" xfId="20612" xr:uid="{00000000-0005-0000-0000-000037540000}"/>
    <cellStyle name="Normal 3 2 2 5 2 2 2 5 5" xfId="20613" xr:uid="{00000000-0005-0000-0000-000038540000}"/>
    <cellStyle name="Normal 3 2 2 5 2 2 2 6" xfId="20614" xr:uid="{00000000-0005-0000-0000-000039540000}"/>
    <cellStyle name="Normal 3 2 2 5 2 2 2 6 2" xfId="20615" xr:uid="{00000000-0005-0000-0000-00003A540000}"/>
    <cellStyle name="Normal 3 2 2 5 2 2 2 6 3" xfId="20616" xr:uid="{00000000-0005-0000-0000-00003B540000}"/>
    <cellStyle name="Normal 3 2 2 5 2 2 2 6 4" xfId="20617" xr:uid="{00000000-0005-0000-0000-00003C540000}"/>
    <cellStyle name="Normal 3 2 2 5 2 2 2 6 5" xfId="20618" xr:uid="{00000000-0005-0000-0000-00003D540000}"/>
    <cellStyle name="Normal 3 2 2 5 2 2 2 7" xfId="20619" xr:uid="{00000000-0005-0000-0000-00003E540000}"/>
    <cellStyle name="Normal 3 2 2 5 2 2 2 7 2" xfId="20620" xr:uid="{00000000-0005-0000-0000-00003F540000}"/>
    <cellStyle name="Normal 3 2 2 5 2 2 2 7 3" xfId="20621" xr:uid="{00000000-0005-0000-0000-000040540000}"/>
    <cellStyle name="Normal 3 2 2 5 2 2 2 7 4" xfId="20622" xr:uid="{00000000-0005-0000-0000-000041540000}"/>
    <cellStyle name="Normal 3 2 2 5 2 2 2 7 5" xfId="20623" xr:uid="{00000000-0005-0000-0000-000042540000}"/>
    <cellStyle name="Normal 3 2 2 5 2 2 2 8" xfId="20624" xr:uid="{00000000-0005-0000-0000-000043540000}"/>
    <cellStyle name="Normal 3 2 2 5 2 2 2 8 2" xfId="20625" xr:uid="{00000000-0005-0000-0000-000044540000}"/>
    <cellStyle name="Normal 3 2 2 5 2 2 2 8 3" xfId="20626" xr:uid="{00000000-0005-0000-0000-000045540000}"/>
    <cellStyle name="Normal 3 2 2 5 2 2 2 8 4" xfId="20627" xr:uid="{00000000-0005-0000-0000-000046540000}"/>
    <cellStyle name="Normal 3 2 2 5 2 2 2 8 5" xfId="20628" xr:uid="{00000000-0005-0000-0000-000047540000}"/>
    <cellStyle name="Normal 3 2 2 5 2 2 2 9" xfId="20629" xr:uid="{00000000-0005-0000-0000-000048540000}"/>
    <cellStyle name="Normal 3 2 2 5 2 2 2 9 2" xfId="20630" xr:uid="{00000000-0005-0000-0000-000049540000}"/>
    <cellStyle name="Normal 3 2 2 5 2 2 2 9 3" xfId="20631" xr:uid="{00000000-0005-0000-0000-00004A540000}"/>
    <cellStyle name="Normal 3 2 2 5 2 2 2 9 4" xfId="20632" xr:uid="{00000000-0005-0000-0000-00004B540000}"/>
    <cellStyle name="Normal 3 2 2 5 2 2 2 9 5" xfId="20633" xr:uid="{00000000-0005-0000-0000-00004C540000}"/>
    <cellStyle name="Normal 3 2 2 5 2 2 2_5.Weekly" xfId="20634" xr:uid="{00000000-0005-0000-0000-00004D540000}"/>
    <cellStyle name="Normal 3 2 2 5 2 2 3" xfId="20635" xr:uid="{00000000-0005-0000-0000-00004E540000}"/>
    <cellStyle name="Normal 3 2 2 5 2 2 3 2" xfId="20636" xr:uid="{00000000-0005-0000-0000-00004F540000}"/>
    <cellStyle name="Normal 3 2 2 5 2 2 3 3" xfId="20637" xr:uid="{00000000-0005-0000-0000-000050540000}"/>
    <cellStyle name="Normal 3 2 2 5 2 2 3 4" xfId="20638" xr:uid="{00000000-0005-0000-0000-000051540000}"/>
    <cellStyle name="Normal 3 2 2 5 2 2 3 5" xfId="20639" xr:uid="{00000000-0005-0000-0000-000052540000}"/>
    <cellStyle name="Normal 3 2 2 5 2 2 4" xfId="20640" xr:uid="{00000000-0005-0000-0000-000053540000}"/>
    <cellStyle name="Normal 3 2 2 5 2 2 4 2" xfId="20641" xr:uid="{00000000-0005-0000-0000-000054540000}"/>
    <cellStyle name="Normal 3 2 2 5 2 2 4 3" xfId="20642" xr:uid="{00000000-0005-0000-0000-000055540000}"/>
    <cellStyle name="Normal 3 2 2 5 2 2 4 4" xfId="20643" xr:uid="{00000000-0005-0000-0000-000056540000}"/>
    <cellStyle name="Normal 3 2 2 5 2 2 4 5" xfId="20644" xr:uid="{00000000-0005-0000-0000-000057540000}"/>
    <cellStyle name="Normal 3 2 2 5 2 2 5" xfId="20645" xr:uid="{00000000-0005-0000-0000-000058540000}"/>
    <cellStyle name="Normal 3 2 2 5 2 2 5 2" xfId="20646" xr:uid="{00000000-0005-0000-0000-000059540000}"/>
    <cellStyle name="Normal 3 2 2 5 2 2 5 3" xfId="20647" xr:uid="{00000000-0005-0000-0000-00005A540000}"/>
    <cellStyle name="Normal 3 2 2 5 2 2 5 4" xfId="20648" xr:uid="{00000000-0005-0000-0000-00005B540000}"/>
    <cellStyle name="Normal 3 2 2 5 2 2 5 5" xfId="20649" xr:uid="{00000000-0005-0000-0000-00005C540000}"/>
    <cellStyle name="Normal 3 2 2 5 2 2 6" xfId="20650" xr:uid="{00000000-0005-0000-0000-00005D540000}"/>
    <cellStyle name="Normal 3 2 2 5 2 2 6 2" xfId="20651" xr:uid="{00000000-0005-0000-0000-00005E540000}"/>
    <cellStyle name="Normal 3 2 2 5 2 2 6 3" xfId="20652" xr:uid="{00000000-0005-0000-0000-00005F540000}"/>
    <cellStyle name="Normal 3 2 2 5 2 2 6 4" xfId="20653" xr:uid="{00000000-0005-0000-0000-000060540000}"/>
    <cellStyle name="Normal 3 2 2 5 2 2 6 5" xfId="20654" xr:uid="{00000000-0005-0000-0000-000061540000}"/>
    <cellStyle name="Normal 3 2 2 5 2 2 7" xfId="20655" xr:uid="{00000000-0005-0000-0000-000062540000}"/>
    <cellStyle name="Normal 3 2 2 5 2 2 7 2" xfId="20656" xr:uid="{00000000-0005-0000-0000-000063540000}"/>
    <cellStyle name="Normal 3 2 2 5 2 2 7 3" xfId="20657" xr:uid="{00000000-0005-0000-0000-000064540000}"/>
    <cellStyle name="Normal 3 2 2 5 2 2 7 4" xfId="20658" xr:uid="{00000000-0005-0000-0000-000065540000}"/>
    <cellStyle name="Normal 3 2 2 5 2 2 7 5" xfId="20659" xr:uid="{00000000-0005-0000-0000-000066540000}"/>
    <cellStyle name="Normal 3 2 2 5 2 2 8" xfId="20660" xr:uid="{00000000-0005-0000-0000-000067540000}"/>
    <cellStyle name="Normal 3 2 2 5 2 2 8 2" xfId="20661" xr:uid="{00000000-0005-0000-0000-000068540000}"/>
    <cellStyle name="Normal 3 2 2 5 2 2 8 3" xfId="20662" xr:uid="{00000000-0005-0000-0000-000069540000}"/>
    <cellStyle name="Normal 3 2 2 5 2 2 8 4" xfId="20663" xr:uid="{00000000-0005-0000-0000-00006A540000}"/>
    <cellStyle name="Normal 3 2 2 5 2 2 8 5" xfId="20664" xr:uid="{00000000-0005-0000-0000-00006B540000}"/>
    <cellStyle name="Normal 3 2 2 5 2 2 9" xfId="20665" xr:uid="{00000000-0005-0000-0000-00006C540000}"/>
    <cellStyle name="Normal 3 2 2 5 2 2 9 2" xfId="20666" xr:uid="{00000000-0005-0000-0000-00006D540000}"/>
    <cellStyle name="Normal 3 2 2 5 2 2 9 3" xfId="20667" xr:uid="{00000000-0005-0000-0000-00006E540000}"/>
    <cellStyle name="Normal 3 2 2 5 2 2 9 4" xfId="20668" xr:uid="{00000000-0005-0000-0000-00006F540000}"/>
    <cellStyle name="Normal 3 2 2 5 2 2 9 5" xfId="20669" xr:uid="{00000000-0005-0000-0000-000070540000}"/>
    <cellStyle name="Normal 3 2 2 5 2 2_5.Weekly" xfId="20670" xr:uid="{00000000-0005-0000-0000-000071540000}"/>
    <cellStyle name="Normal 3 2 2 5 2 3" xfId="20671" xr:uid="{00000000-0005-0000-0000-000072540000}"/>
    <cellStyle name="Normal 3 2 2 5 2 3 10" xfId="20672" xr:uid="{00000000-0005-0000-0000-000073540000}"/>
    <cellStyle name="Normal 3 2 2 5 2 3 10 2" xfId="20673" xr:uid="{00000000-0005-0000-0000-000074540000}"/>
    <cellStyle name="Normal 3 2 2 5 2 3 10 3" xfId="20674" xr:uid="{00000000-0005-0000-0000-000075540000}"/>
    <cellStyle name="Normal 3 2 2 5 2 3 10 4" xfId="20675" xr:uid="{00000000-0005-0000-0000-000076540000}"/>
    <cellStyle name="Normal 3 2 2 5 2 3 10 5" xfId="20676" xr:uid="{00000000-0005-0000-0000-000077540000}"/>
    <cellStyle name="Normal 3 2 2 5 2 3 11" xfId="20677" xr:uid="{00000000-0005-0000-0000-000078540000}"/>
    <cellStyle name="Normal 3 2 2 5 2 3 12" xfId="20678" xr:uid="{00000000-0005-0000-0000-000079540000}"/>
    <cellStyle name="Normal 3 2 2 5 2 3 13" xfId="20679" xr:uid="{00000000-0005-0000-0000-00007A540000}"/>
    <cellStyle name="Normal 3 2 2 5 2 3 14" xfId="20680" xr:uid="{00000000-0005-0000-0000-00007B540000}"/>
    <cellStyle name="Normal 3 2 2 5 2 3 2" xfId="20681" xr:uid="{00000000-0005-0000-0000-00007C540000}"/>
    <cellStyle name="Normal 3 2 2 5 2 3 2 2" xfId="20682" xr:uid="{00000000-0005-0000-0000-00007D540000}"/>
    <cellStyle name="Normal 3 2 2 5 2 3 2 3" xfId="20683" xr:uid="{00000000-0005-0000-0000-00007E540000}"/>
    <cellStyle name="Normal 3 2 2 5 2 3 2 4" xfId="20684" xr:uid="{00000000-0005-0000-0000-00007F540000}"/>
    <cellStyle name="Normal 3 2 2 5 2 3 2 5" xfId="20685" xr:uid="{00000000-0005-0000-0000-000080540000}"/>
    <cellStyle name="Normal 3 2 2 5 2 3 3" xfId="20686" xr:uid="{00000000-0005-0000-0000-000081540000}"/>
    <cellStyle name="Normal 3 2 2 5 2 3 3 2" xfId="20687" xr:uid="{00000000-0005-0000-0000-000082540000}"/>
    <cellStyle name="Normal 3 2 2 5 2 3 3 3" xfId="20688" xr:uid="{00000000-0005-0000-0000-000083540000}"/>
    <cellStyle name="Normal 3 2 2 5 2 3 3 4" xfId="20689" xr:uid="{00000000-0005-0000-0000-000084540000}"/>
    <cellStyle name="Normal 3 2 2 5 2 3 3 5" xfId="20690" xr:uid="{00000000-0005-0000-0000-000085540000}"/>
    <cellStyle name="Normal 3 2 2 5 2 3 4" xfId="20691" xr:uid="{00000000-0005-0000-0000-000086540000}"/>
    <cellStyle name="Normal 3 2 2 5 2 3 4 2" xfId="20692" xr:uid="{00000000-0005-0000-0000-000087540000}"/>
    <cellStyle name="Normal 3 2 2 5 2 3 4 3" xfId="20693" xr:uid="{00000000-0005-0000-0000-000088540000}"/>
    <cellStyle name="Normal 3 2 2 5 2 3 4 4" xfId="20694" xr:uid="{00000000-0005-0000-0000-000089540000}"/>
    <cellStyle name="Normal 3 2 2 5 2 3 4 5" xfId="20695" xr:uid="{00000000-0005-0000-0000-00008A540000}"/>
    <cellStyle name="Normal 3 2 2 5 2 3 5" xfId="20696" xr:uid="{00000000-0005-0000-0000-00008B540000}"/>
    <cellStyle name="Normal 3 2 2 5 2 3 5 2" xfId="20697" xr:uid="{00000000-0005-0000-0000-00008C540000}"/>
    <cellStyle name="Normal 3 2 2 5 2 3 5 3" xfId="20698" xr:uid="{00000000-0005-0000-0000-00008D540000}"/>
    <cellStyle name="Normal 3 2 2 5 2 3 5 4" xfId="20699" xr:uid="{00000000-0005-0000-0000-00008E540000}"/>
    <cellStyle name="Normal 3 2 2 5 2 3 5 5" xfId="20700" xr:uid="{00000000-0005-0000-0000-00008F540000}"/>
    <cellStyle name="Normal 3 2 2 5 2 3 6" xfId="20701" xr:uid="{00000000-0005-0000-0000-000090540000}"/>
    <cellStyle name="Normal 3 2 2 5 2 3 6 2" xfId="20702" xr:uid="{00000000-0005-0000-0000-000091540000}"/>
    <cellStyle name="Normal 3 2 2 5 2 3 6 3" xfId="20703" xr:uid="{00000000-0005-0000-0000-000092540000}"/>
    <cellStyle name="Normal 3 2 2 5 2 3 6 4" xfId="20704" xr:uid="{00000000-0005-0000-0000-000093540000}"/>
    <cellStyle name="Normal 3 2 2 5 2 3 6 5" xfId="20705" xr:uid="{00000000-0005-0000-0000-000094540000}"/>
    <cellStyle name="Normal 3 2 2 5 2 3 7" xfId="20706" xr:uid="{00000000-0005-0000-0000-000095540000}"/>
    <cellStyle name="Normal 3 2 2 5 2 3 7 2" xfId="20707" xr:uid="{00000000-0005-0000-0000-000096540000}"/>
    <cellStyle name="Normal 3 2 2 5 2 3 7 3" xfId="20708" xr:uid="{00000000-0005-0000-0000-000097540000}"/>
    <cellStyle name="Normal 3 2 2 5 2 3 7 4" xfId="20709" xr:uid="{00000000-0005-0000-0000-000098540000}"/>
    <cellStyle name="Normal 3 2 2 5 2 3 7 5" xfId="20710" xr:uid="{00000000-0005-0000-0000-000099540000}"/>
    <cellStyle name="Normal 3 2 2 5 2 3 8" xfId="20711" xr:uid="{00000000-0005-0000-0000-00009A540000}"/>
    <cellStyle name="Normal 3 2 2 5 2 3 8 2" xfId="20712" xr:uid="{00000000-0005-0000-0000-00009B540000}"/>
    <cellStyle name="Normal 3 2 2 5 2 3 8 3" xfId="20713" xr:uid="{00000000-0005-0000-0000-00009C540000}"/>
    <cellStyle name="Normal 3 2 2 5 2 3 8 4" xfId="20714" xr:uid="{00000000-0005-0000-0000-00009D540000}"/>
    <cellStyle name="Normal 3 2 2 5 2 3 8 5" xfId="20715" xr:uid="{00000000-0005-0000-0000-00009E540000}"/>
    <cellStyle name="Normal 3 2 2 5 2 3 9" xfId="20716" xr:uid="{00000000-0005-0000-0000-00009F540000}"/>
    <cellStyle name="Normal 3 2 2 5 2 3 9 2" xfId="20717" xr:uid="{00000000-0005-0000-0000-0000A0540000}"/>
    <cellStyle name="Normal 3 2 2 5 2 3 9 3" xfId="20718" xr:uid="{00000000-0005-0000-0000-0000A1540000}"/>
    <cellStyle name="Normal 3 2 2 5 2 3 9 4" xfId="20719" xr:uid="{00000000-0005-0000-0000-0000A2540000}"/>
    <cellStyle name="Normal 3 2 2 5 2 3 9 5" xfId="20720" xr:uid="{00000000-0005-0000-0000-0000A3540000}"/>
    <cellStyle name="Normal 3 2 2 5 2 3_5.Weekly" xfId="20721" xr:uid="{00000000-0005-0000-0000-0000A4540000}"/>
    <cellStyle name="Normal 3 2 2 5 2 4" xfId="20722" xr:uid="{00000000-0005-0000-0000-0000A5540000}"/>
    <cellStyle name="Normal 3 2 2 5 2 4 10" xfId="20723" xr:uid="{00000000-0005-0000-0000-0000A6540000}"/>
    <cellStyle name="Normal 3 2 2 5 2 4 10 2" xfId="20724" xr:uid="{00000000-0005-0000-0000-0000A7540000}"/>
    <cellStyle name="Normal 3 2 2 5 2 4 10 3" xfId="20725" xr:uid="{00000000-0005-0000-0000-0000A8540000}"/>
    <cellStyle name="Normal 3 2 2 5 2 4 10 4" xfId="20726" xr:uid="{00000000-0005-0000-0000-0000A9540000}"/>
    <cellStyle name="Normal 3 2 2 5 2 4 10 5" xfId="20727" xr:uid="{00000000-0005-0000-0000-0000AA540000}"/>
    <cellStyle name="Normal 3 2 2 5 2 4 11" xfId="20728" xr:uid="{00000000-0005-0000-0000-0000AB540000}"/>
    <cellStyle name="Normal 3 2 2 5 2 4 12" xfId="20729" xr:uid="{00000000-0005-0000-0000-0000AC540000}"/>
    <cellStyle name="Normal 3 2 2 5 2 4 13" xfId="20730" xr:uid="{00000000-0005-0000-0000-0000AD540000}"/>
    <cellStyle name="Normal 3 2 2 5 2 4 14" xfId="20731" xr:uid="{00000000-0005-0000-0000-0000AE540000}"/>
    <cellStyle name="Normal 3 2 2 5 2 4 2" xfId="20732" xr:uid="{00000000-0005-0000-0000-0000AF540000}"/>
    <cellStyle name="Normal 3 2 2 5 2 4 2 2" xfId="20733" xr:uid="{00000000-0005-0000-0000-0000B0540000}"/>
    <cellStyle name="Normal 3 2 2 5 2 4 2 3" xfId="20734" xr:uid="{00000000-0005-0000-0000-0000B1540000}"/>
    <cellStyle name="Normal 3 2 2 5 2 4 2 4" xfId="20735" xr:uid="{00000000-0005-0000-0000-0000B2540000}"/>
    <cellStyle name="Normal 3 2 2 5 2 4 2 5" xfId="20736" xr:uid="{00000000-0005-0000-0000-0000B3540000}"/>
    <cellStyle name="Normal 3 2 2 5 2 4 3" xfId="20737" xr:uid="{00000000-0005-0000-0000-0000B4540000}"/>
    <cellStyle name="Normal 3 2 2 5 2 4 3 2" xfId="20738" xr:uid="{00000000-0005-0000-0000-0000B5540000}"/>
    <cellStyle name="Normal 3 2 2 5 2 4 3 3" xfId="20739" xr:uid="{00000000-0005-0000-0000-0000B6540000}"/>
    <cellStyle name="Normal 3 2 2 5 2 4 3 4" xfId="20740" xr:uid="{00000000-0005-0000-0000-0000B7540000}"/>
    <cellStyle name="Normal 3 2 2 5 2 4 3 5" xfId="20741" xr:uid="{00000000-0005-0000-0000-0000B8540000}"/>
    <cellStyle name="Normal 3 2 2 5 2 4 4" xfId="20742" xr:uid="{00000000-0005-0000-0000-0000B9540000}"/>
    <cellStyle name="Normal 3 2 2 5 2 4 4 2" xfId="20743" xr:uid="{00000000-0005-0000-0000-0000BA540000}"/>
    <cellStyle name="Normal 3 2 2 5 2 4 4 3" xfId="20744" xr:uid="{00000000-0005-0000-0000-0000BB540000}"/>
    <cellStyle name="Normal 3 2 2 5 2 4 4 4" xfId="20745" xr:uid="{00000000-0005-0000-0000-0000BC540000}"/>
    <cellStyle name="Normal 3 2 2 5 2 4 4 5" xfId="20746" xr:uid="{00000000-0005-0000-0000-0000BD540000}"/>
    <cellStyle name="Normal 3 2 2 5 2 4 5" xfId="20747" xr:uid="{00000000-0005-0000-0000-0000BE540000}"/>
    <cellStyle name="Normal 3 2 2 5 2 4 5 2" xfId="20748" xr:uid="{00000000-0005-0000-0000-0000BF540000}"/>
    <cellStyle name="Normal 3 2 2 5 2 4 5 3" xfId="20749" xr:uid="{00000000-0005-0000-0000-0000C0540000}"/>
    <cellStyle name="Normal 3 2 2 5 2 4 5 4" xfId="20750" xr:uid="{00000000-0005-0000-0000-0000C1540000}"/>
    <cellStyle name="Normal 3 2 2 5 2 4 5 5" xfId="20751" xr:uid="{00000000-0005-0000-0000-0000C2540000}"/>
    <cellStyle name="Normal 3 2 2 5 2 4 6" xfId="20752" xr:uid="{00000000-0005-0000-0000-0000C3540000}"/>
    <cellStyle name="Normal 3 2 2 5 2 4 6 2" xfId="20753" xr:uid="{00000000-0005-0000-0000-0000C4540000}"/>
    <cellStyle name="Normal 3 2 2 5 2 4 6 3" xfId="20754" xr:uid="{00000000-0005-0000-0000-0000C5540000}"/>
    <cellStyle name="Normal 3 2 2 5 2 4 6 4" xfId="20755" xr:uid="{00000000-0005-0000-0000-0000C6540000}"/>
    <cellStyle name="Normal 3 2 2 5 2 4 6 5" xfId="20756" xr:uid="{00000000-0005-0000-0000-0000C7540000}"/>
    <cellStyle name="Normal 3 2 2 5 2 4 7" xfId="20757" xr:uid="{00000000-0005-0000-0000-0000C8540000}"/>
    <cellStyle name="Normal 3 2 2 5 2 4 7 2" xfId="20758" xr:uid="{00000000-0005-0000-0000-0000C9540000}"/>
    <cellStyle name="Normal 3 2 2 5 2 4 7 3" xfId="20759" xr:uid="{00000000-0005-0000-0000-0000CA540000}"/>
    <cellStyle name="Normal 3 2 2 5 2 4 7 4" xfId="20760" xr:uid="{00000000-0005-0000-0000-0000CB540000}"/>
    <cellStyle name="Normal 3 2 2 5 2 4 7 5" xfId="20761" xr:uid="{00000000-0005-0000-0000-0000CC540000}"/>
    <cellStyle name="Normal 3 2 2 5 2 4 8" xfId="20762" xr:uid="{00000000-0005-0000-0000-0000CD540000}"/>
    <cellStyle name="Normal 3 2 2 5 2 4 8 2" xfId="20763" xr:uid="{00000000-0005-0000-0000-0000CE540000}"/>
    <cellStyle name="Normal 3 2 2 5 2 4 8 3" xfId="20764" xr:uid="{00000000-0005-0000-0000-0000CF540000}"/>
    <cellStyle name="Normal 3 2 2 5 2 4 8 4" xfId="20765" xr:uid="{00000000-0005-0000-0000-0000D0540000}"/>
    <cellStyle name="Normal 3 2 2 5 2 4 8 5" xfId="20766" xr:uid="{00000000-0005-0000-0000-0000D1540000}"/>
    <cellStyle name="Normal 3 2 2 5 2 4 9" xfId="20767" xr:uid="{00000000-0005-0000-0000-0000D2540000}"/>
    <cellStyle name="Normal 3 2 2 5 2 4 9 2" xfId="20768" xr:uid="{00000000-0005-0000-0000-0000D3540000}"/>
    <cellStyle name="Normal 3 2 2 5 2 4 9 3" xfId="20769" xr:uid="{00000000-0005-0000-0000-0000D4540000}"/>
    <cellStyle name="Normal 3 2 2 5 2 4 9 4" xfId="20770" xr:uid="{00000000-0005-0000-0000-0000D5540000}"/>
    <cellStyle name="Normal 3 2 2 5 2 4 9 5" xfId="20771" xr:uid="{00000000-0005-0000-0000-0000D6540000}"/>
    <cellStyle name="Normal 3 2 2 5 2 4_5.Weekly" xfId="20772" xr:uid="{00000000-0005-0000-0000-0000D7540000}"/>
    <cellStyle name="Normal 3 2 2 5 2 5" xfId="20773" xr:uid="{00000000-0005-0000-0000-0000D8540000}"/>
    <cellStyle name="Normal 3 2 2 5 2 5 2" xfId="20774" xr:uid="{00000000-0005-0000-0000-0000D9540000}"/>
    <cellStyle name="Normal 3 2 2 5 2 5 3" xfId="20775" xr:uid="{00000000-0005-0000-0000-0000DA540000}"/>
    <cellStyle name="Normal 3 2 2 5 2 5 4" xfId="20776" xr:uid="{00000000-0005-0000-0000-0000DB540000}"/>
    <cellStyle name="Normal 3 2 2 5 2 5 5" xfId="20777" xr:uid="{00000000-0005-0000-0000-0000DC540000}"/>
    <cellStyle name="Normal 3 2 2 5 2 6" xfId="20778" xr:uid="{00000000-0005-0000-0000-0000DD540000}"/>
    <cellStyle name="Normal 3 2 2 5 2 6 2" xfId="20779" xr:uid="{00000000-0005-0000-0000-0000DE540000}"/>
    <cellStyle name="Normal 3 2 2 5 2 6 3" xfId="20780" xr:uid="{00000000-0005-0000-0000-0000DF540000}"/>
    <cellStyle name="Normal 3 2 2 5 2 6 4" xfId="20781" xr:uid="{00000000-0005-0000-0000-0000E0540000}"/>
    <cellStyle name="Normal 3 2 2 5 2 6 5" xfId="20782" xr:uid="{00000000-0005-0000-0000-0000E1540000}"/>
    <cellStyle name="Normal 3 2 2 5 2 7" xfId="20783" xr:uid="{00000000-0005-0000-0000-0000E2540000}"/>
    <cellStyle name="Normal 3 2 2 5 2 7 2" xfId="20784" xr:uid="{00000000-0005-0000-0000-0000E3540000}"/>
    <cellStyle name="Normal 3 2 2 5 2 7 3" xfId="20785" xr:uid="{00000000-0005-0000-0000-0000E4540000}"/>
    <cellStyle name="Normal 3 2 2 5 2 7 4" xfId="20786" xr:uid="{00000000-0005-0000-0000-0000E5540000}"/>
    <cellStyle name="Normal 3 2 2 5 2 7 5" xfId="20787" xr:uid="{00000000-0005-0000-0000-0000E6540000}"/>
    <cellStyle name="Normal 3 2 2 5 2 8" xfId="20788" xr:uid="{00000000-0005-0000-0000-0000E7540000}"/>
    <cellStyle name="Normal 3 2 2 5 2 8 2" xfId="20789" xr:uid="{00000000-0005-0000-0000-0000E8540000}"/>
    <cellStyle name="Normal 3 2 2 5 2 8 3" xfId="20790" xr:uid="{00000000-0005-0000-0000-0000E9540000}"/>
    <cellStyle name="Normal 3 2 2 5 2 8 4" xfId="20791" xr:uid="{00000000-0005-0000-0000-0000EA540000}"/>
    <cellStyle name="Normal 3 2 2 5 2 8 5" xfId="20792" xr:uid="{00000000-0005-0000-0000-0000EB540000}"/>
    <cellStyle name="Normal 3 2 2 5 2 9" xfId="20793" xr:uid="{00000000-0005-0000-0000-0000EC540000}"/>
    <cellStyle name="Normal 3 2 2 5 2 9 2" xfId="20794" xr:uid="{00000000-0005-0000-0000-0000ED540000}"/>
    <cellStyle name="Normal 3 2 2 5 2 9 3" xfId="20795" xr:uid="{00000000-0005-0000-0000-0000EE540000}"/>
    <cellStyle name="Normal 3 2 2 5 2 9 4" xfId="20796" xr:uid="{00000000-0005-0000-0000-0000EF540000}"/>
    <cellStyle name="Normal 3 2 2 5 2 9 5" xfId="20797" xr:uid="{00000000-0005-0000-0000-0000F0540000}"/>
    <cellStyle name="Normal 3 2 2 5 2_5.Weekly" xfId="20798" xr:uid="{00000000-0005-0000-0000-0000F1540000}"/>
    <cellStyle name="Normal 3 2 2 5 3" xfId="20799" xr:uid="{00000000-0005-0000-0000-0000F2540000}"/>
    <cellStyle name="Normal 3 2 2 5 3 2" xfId="46079" xr:uid="{00000000-0005-0000-0000-0000F3540000}"/>
    <cellStyle name="Normal 3 2 2 5 3 2 2" xfId="46080" xr:uid="{00000000-0005-0000-0000-0000F4540000}"/>
    <cellStyle name="Normal 3 2 2 5 3 2 2 2" xfId="46081" xr:uid="{00000000-0005-0000-0000-0000F5540000}"/>
    <cellStyle name="Normal 3 2 2 5 3 2 3" xfId="46082" xr:uid="{00000000-0005-0000-0000-0000F6540000}"/>
    <cellStyle name="Normal 3 2 2 5 3 3" xfId="46083" xr:uid="{00000000-0005-0000-0000-0000F7540000}"/>
    <cellStyle name="Normal 3 2 2 5 3 3 2" xfId="46084" xr:uid="{00000000-0005-0000-0000-0000F8540000}"/>
    <cellStyle name="Normal 3 2 2 5 3 4" xfId="46085" xr:uid="{00000000-0005-0000-0000-0000F9540000}"/>
    <cellStyle name="Normal 3 2 2 5 4" xfId="20800" xr:uid="{00000000-0005-0000-0000-0000FA540000}"/>
    <cellStyle name="Normal 3 2 2 5 4 10" xfId="20801" xr:uid="{00000000-0005-0000-0000-0000FB540000}"/>
    <cellStyle name="Normal 3 2 2 5 4 10 2" xfId="20802" xr:uid="{00000000-0005-0000-0000-0000FC540000}"/>
    <cellStyle name="Normal 3 2 2 5 4 10 3" xfId="20803" xr:uid="{00000000-0005-0000-0000-0000FD540000}"/>
    <cellStyle name="Normal 3 2 2 5 4 10 4" xfId="20804" xr:uid="{00000000-0005-0000-0000-0000FE540000}"/>
    <cellStyle name="Normal 3 2 2 5 4 10 5" xfId="20805" xr:uid="{00000000-0005-0000-0000-0000FF540000}"/>
    <cellStyle name="Normal 3 2 2 5 4 11" xfId="20806" xr:uid="{00000000-0005-0000-0000-000000550000}"/>
    <cellStyle name="Normal 3 2 2 5 4 11 2" xfId="20807" xr:uid="{00000000-0005-0000-0000-000001550000}"/>
    <cellStyle name="Normal 3 2 2 5 4 11 3" xfId="20808" xr:uid="{00000000-0005-0000-0000-000002550000}"/>
    <cellStyle name="Normal 3 2 2 5 4 11 4" xfId="20809" xr:uid="{00000000-0005-0000-0000-000003550000}"/>
    <cellStyle name="Normal 3 2 2 5 4 11 5" xfId="20810" xr:uid="{00000000-0005-0000-0000-000004550000}"/>
    <cellStyle name="Normal 3 2 2 5 4 12" xfId="20811" xr:uid="{00000000-0005-0000-0000-000005550000}"/>
    <cellStyle name="Normal 3 2 2 5 4 13" xfId="20812" xr:uid="{00000000-0005-0000-0000-000006550000}"/>
    <cellStyle name="Normal 3 2 2 5 4 14" xfId="20813" xr:uid="{00000000-0005-0000-0000-000007550000}"/>
    <cellStyle name="Normal 3 2 2 5 4 15" xfId="20814" xr:uid="{00000000-0005-0000-0000-000008550000}"/>
    <cellStyle name="Normal 3 2 2 5 4 2" xfId="20815" xr:uid="{00000000-0005-0000-0000-000009550000}"/>
    <cellStyle name="Normal 3 2 2 5 4 2 10" xfId="20816" xr:uid="{00000000-0005-0000-0000-00000A550000}"/>
    <cellStyle name="Normal 3 2 2 5 4 2 10 2" xfId="20817" xr:uid="{00000000-0005-0000-0000-00000B550000}"/>
    <cellStyle name="Normal 3 2 2 5 4 2 10 3" xfId="20818" xr:uid="{00000000-0005-0000-0000-00000C550000}"/>
    <cellStyle name="Normal 3 2 2 5 4 2 10 4" xfId="20819" xr:uid="{00000000-0005-0000-0000-00000D550000}"/>
    <cellStyle name="Normal 3 2 2 5 4 2 10 5" xfId="20820" xr:uid="{00000000-0005-0000-0000-00000E550000}"/>
    <cellStyle name="Normal 3 2 2 5 4 2 11" xfId="20821" xr:uid="{00000000-0005-0000-0000-00000F550000}"/>
    <cellStyle name="Normal 3 2 2 5 4 2 12" xfId="20822" xr:uid="{00000000-0005-0000-0000-000010550000}"/>
    <cellStyle name="Normal 3 2 2 5 4 2 13" xfId="20823" xr:uid="{00000000-0005-0000-0000-000011550000}"/>
    <cellStyle name="Normal 3 2 2 5 4 2 14" xfId="20824" xr:uid="{00000000-0005-0000-0000-000012550000}"/>
    <cellStyle name="Normal 3 2 2 5 4 2 2" xfId="20825" xr:uid="{00000000-0005-0000-0000-000013550000}"/>
    <cellStyle name="Normal 3 2 2 5 4 2 2 2" xfId="20826" xr:uid="{00000000-0005-0000-0000-000014550000}"/>
    <cellStyle name="Normal 3 2 2 5 4 2 2 3" xfId="20827" xr:uid="{00000000-0005-0000-0000-000015550000}"/>
    <cellStyle name="Normal 3 2 2 5 4 2 2 4" xfId="20828" xr:uid="{00000000-0005-0000-0000-000016550000}"/>
    <cellStyle name="Normal 3 2 2 5 4 2 2 5" xfId="20829" xr:uid="{00000000-0005-0000-0000-000017550000}"/>
    <cellStyle name="Normal 3 2 2 5 4 2 3" xfId="20830" xr:uid="{00000000-0005-0000-0000-000018550000}"/>
    <cellStyle name="Normal 3 2 2 5 4 2 3 2" xfId="20831" xr:uid="{00000000-0005-0000-0000-000019550000}"/>
    <cellStyle name="Normal 3 2 2 5 4 2 3 3" xfId="20832" xr:uid="{00000000-0005-0000-0000-00001A550000}"/>
    <cellStyle name="Normal 3 2 2 5 4 2 3 4" xfId="20833" xr:uid="{00000000-0005-0000-0000-00001B550000}"/>
    <cellStyle name="Normal 3 2 2 5 4 2 3 5" xfId="20834" xr:uid="{00000000-0005-0000-0000-00001C550000}"/>
    <cellStyle name="Normal 3 2 2 5 4 2 4" xfId="20835" xr:uid="{00000000-0005-0000-0000-00001D550000}"/>
    <cellStyle name="Normal 3 2 2 5 4 2 4 2" xfId="20836" xr:uid="{00000000-0005-0000-0000-00001E550000}"/>
    <cellStyle name="Normal 3 2 2 5 4 2 4 3" xfId="20837" xr:uid="{00000000-0005-0000-0000-00001F550000}"/>
    <cellStyle name="Normal 3 2 2 5 4 2 4 4" xfId="20838" xr:uid="{00000000-0005-0000-0000-000020550000}"/>
    <cellStyle name="Normal 3 2 2 5 4 2 4 5" xfId="20839" xr:uid="{00000000-0005-0000-0000-000021550000}"/>
    <cellStyle name="Normal 3 2 2 5 4 2 5" xfId="20840" xr:uid="{00000000-0005-0000-0000-000022550000}"/>
    <cellStyle name="Normal 3 2 2 5 4 2 5 2" xfId="20841" xr:uid="{00000000-0005-0000-0000-000023550000}"/>
    <cellStyle name="Normal 3 2 2 5 4 2 5 3" xfId="20842" xr:uid="{00000000-0005-0000-0000-000024550000}"/>
    <cellStyle name="Normal 3 2 2 5 4 2 5 4" xfId="20843" xr:uid="{00000000-0005-0000-0000-000025550000}"/>
    <cellStyle name="Normal 3 2 2 5 4 2 5 5" xfId="20844" xr:uid="{00000000-0005-0000-0000-000026550000}"/>
    <cellStyle name="Normal 3 2 2 5 4 2 6" xfId="20845" xr:uid="{00000000-0005-0000-0000-000027550000}"/>
    <cellStyle name="Normal 3 2 2 5 4 2 6 2" xfId="20846" xr:uid="{00000000-0005-0000-0000-000028550000}"/>
    <cellStyle name="Normal 3 2 2 5 4 2 6 3" xfId="20847" xr:uid="{00000000-0005-0000-0000-000029550000}"/>
    <cellStyle name="Normal 3 2 2 5 4 2 6 4" xfId="20848" xr:uid="{00000000-0005-0000-0000-00002A550000}"/>
    <cellStyle name="Normal 3 2 2 5 4 2 6 5" xfId="20849" xr:uid="{00000000-0005-0000-0000-00002B550000}"/>
    <cellStyle name="Normal 3 2 2 5 4 2 7" xfId="20850" xr:uid="{00000000-0005-0000-0000-00002C550000}"/>
    <cellStyle name="Normal 3 2 2 5 4 2 7 2" xfId="20851" xr:uid="{00000000-0005-0000-0000-00002D550000}"/>
    <cellStyle name="Normal 3 2 2 5 4 2 7 3" xfId="20852" xr:uid="{00000000-0005-0000-0000-00002E550000}"/>
    <cellStyle name="Normal 3 2 2 5 4 2 7 4" xfId="20853" xr:uid="{00000000-0005-0000-0000-00002F550000}"/>
    <cellStyle name="Normal 3 2 2 5 4 2 7 5" xfId="20854" xr:uid="{00000000-0005-0000-0000-000030550000}"/>
    <cellStyle name="Normal 3 2 2 5 4 2 8" xfId="20855" xr:uid="{00000000-0005-0000-0000-000031550000}"/>
    <cellStyle name="Normal 3 2 2 5 4 2 8 2" xfId="20856" xr:uid="{00000000-0005-0000-0000-000032550000}"/>
    <cellStyle name="Normal 3 2 2 5 4 2 8 3" xfId="20857" xr:uid="{00000000-0005-0000-0000-000033550000}"/>
    <cellStyle name="Normal 3 2 2 5 4 2 8 4" xfId="20858" xr:uid="{00000000-0005-0000-0000-000034550000}"/>
    <cellStyle name="Normal 3 2 2 5 4 2 8 5" xfId="20859" xr:uid="{00000000-0005-0000-0000-000035550000}"/>
    <cellStyle name="Normal 3 2 2 5 4 2 9" xfId="20860" xr:uid="{00000000-0005-0000-0000-000036550000}"/>
    <cellStyle name="Normal 3 2 2 5 4 2 9 2" xfId="20861" xr:uid="{00000000-0005-0000-0000-000037550000}"/>
    <cellStyle name="Normal 3 2 2 5 4 2 9 3" xfId="20862" xr:uid="{00000000-0005-0000-0000-000038550000}"/>
    <cellStyle name="Normal 3 2 2 5 4 2 9 4" xfId="20863" xr:uid="{00000000-0005-0000-0000-000039550000}"/>
    <cellStyle name="Normal 3 2 2 5 4 2 9 5" xfId="20864" xr:uid="{00000000-0005-0000-0000-00003A550000}"/>
    <cellStyle name="Normal 3 2 2 5 4 2_5.Weekly" xfId="20865" xr:uid="{00000000-0005-0000-0000-00003B550000}"/>
    <cellStyle name="Normal 3 2 2 5 4 3" xfId="20866" xr:uid="{00000000-0005-0000-0000-00003C550000}"/>
    <cellStyle name="Normal 3 2 2 5 4 3 2" xfId="20867" xr:uid="{00000000-0005-0000-0000-00003D550000}"/>
    <cellStyle name="Normal 3 2 2 5 4 3 3" xfId="20868" xr:uid="{00000000-0005-0000-0000-00003E550000}"/>
    <cellStyle name="Normal 3 2 2 5 4 3 4" xfId="20869" xr:uid="{00000000-0005-0000-0000-00003F550000}"/>
    <cellStyle name="Normal 3 2 2 5 4 3 5" xfId="20870" xr:uid="{00000000-0005-0000-0000-000040550000}"/>
    <cellStyle name="Normal 3 2 2 5 4 4" xfId="20871" xr:uid="{00000000-0005-0000-0000-000041550000}"/>
    <cellStyle name="Normal 3 2 2 5 4 4 2" xfId="20872" xr:uid="{00000000-0005-0000-0000-000042550000}"/>
    <cellStyle name="Normal 3 2 2 5 4 4 3" xfId="20873" xr:uid="{00000000-0005-0000-0000-000043550000}"/>
    <cellStyle name="Normal 3 2 2 5 4 4 4" xfId="20874" xr:uid="{00000000-0005-0000-0000-000044550000}"/>
    <cellStyle name="Normal 3 2 2 5 4 4 5" xfId="20875" xr:uid="{00000000-0005-0000-0000-000045550000}"/>
    <cellStyle name="Normal 3 2 2 5 4 5" xfId="20876" xr:uid="{00000000-0005-0000-0000-000046550000}"/>
    <cellStyle name="Normal 3 2 2 5 4 5 2" xfId="20877" xr:uid="{00000000-0005-0000-0000-000047550000}"/>
    <cellStyle name="Normal 3 2 2 5 4 5 3" xfId="20878" xr:uid="{00000000-0005-0000-0000-000048550000}"/>
    <cellStyle name="Normal 3 2 2 5 4 5 4" xfId="20879" xr:uid="{00000000-0005-0000-0000-000049550000}"/>
    <cellStyle name="Normal 3 2 2 5 4 5 5" xfId="20880" xr:uid="{00000000-0005-0000-0000-00004A550000}"/>
    <cellStyle name="Normal 3 2 2 5 4 6" xfId="20881" xr:uid="{00000000-0005-0000-0000-00004B550000}"/>
    <cellStyle name="Normal 3 2 2 5 4 6 2" xfId="20882" xr:uid="{00000000-0005-0000-0000-00004C550000}"/>
    <cellStyle name="Normal 3 2 2 5 4 6 3" xfId="20883" xr:uid="{00000000-0005-0000-0000-00004D550000}"/>
    <cellStyle name="Normal 3 2 2 5 4 6 4" xfId="20884" xr:uid="{00000000-0005-0000-0000-00004E550000}"/>
    <cellStyle name="Normal 3 2 2 5 4 6 5" xfId="20885" xr:uid="{00000000-0005-0000-0000-00004F550000}"/>
    <cellStyle name="Normal 3 2 2 5 4 7" xfId="20886" xr:uid="{00000000-0005-0000-0000-000050550000}"/>
    <cellStyle name="Normal 3 2 2 5 4 7 2" xfId="20887" xr:uid="{00000000-0005-0000-0000-000051550000}"/>
    <cellStyle name="Normal 3 2 2 5 4 7 3" xfId="20888" xr:uid="{00000000-0005-0000-0000-000052550000}"/>
    <cellStyle name="Normal 3 2 2 5 4 7 4" xfId="20889" xr:uid="{00000000-0005-0000-0000-000053550000}"/>
    <cellStyle name="Normal 3 2 2 5 4 7 5" xfId="20890" xr:uid="{00000000-0005-0000-0000-000054550000}"/>
    <cellStyle name="Normal 3 2 2 5 4 8" xfId="20891" xr:uid="{00000000-0005-0000-0000-000055550000}"/>
    <cellStyle name="Normal 3 2 2 5 4 8 2" xfId="20892" xr:uid="{00000000-0005-0000-0000-000056550000}"/>
    <cellStyle name="Normal 3 2 2 5 4 8 3" xfId="20893" xr:uid="{00000000-0005-0000-0000-000057550000}"/>
    <cellStyle name="Normal 3 2 2 5 4 8 4" xfId="20894" xr:uid="{00000000-0005-0000-0000-000058550000}"/>
    <cellStyle name="Normal 3 2 2 5 4 8 5" xfId="20895" xr:uid="{00000000-0005-0000-0000-000059550000}"/>
    <cellStyle name="Normal 3 2 2 5 4 9" xfId="20896" xr:uid="{00000000-0005-0000-0000-00005A550000}"/>
    <cellStyle name="Normal 3 2 2 5 4 9 2" xfId="20897" xr:uid="{00000000-0005-0000-0000-00005B550000}"/>
    <cellStyle name="Normal 3 2 2 5 4 9 3" xfId="20898" xr:uid="{00000000-0005-0000-0000-00005C550000}"/>
    <cellStyle name="Normal 3 2 2 5 4 9 4" xfId="20899" xr:uid="{00000000-0005-0000-0000-00005D550000}"/>
    <cellStyle name="Normal 3 2 2 5 4 9 5" xfId="20900" xr:uid="{00000000-0005-0000-0000-00005E550000}"/>
    <cellStyle name="Normal 3 2 2 5 4_5.Weekly" xfId="20901" xr:uid="{00000000-0005-0000-0000-00005F550000}"/>
    <cellStyle name="Normal 3 2 2 5 5" xfId="20902" xr:uid="{00000000-0005-0000-0000-000060550000}"/>
    <cellStyle name="Normal 3 2 2 5 5 10" xfId="20903" xr:uid="{00000000-0005-0000-0000-000061550000}"/>
    <cellStyle name="Normal 3 2 2 5 5 10 2" xfId="20904" xr:uid="{00000000-0005-0000-0000-000062550000}"/>
    <cellStyle name="Normal 3 2 2 5 5 10 3" xfId="20905" xr:uid="{00000000-0005-0000-0000-000063550000}"/>
    <cellStyle name="Normal 3 2 2 5 5 10 4" xfId="20906" xr:uid="{00000000-0005-0000-0000-000064550000}"/>
    <cellStyle name="Normal 3 2 2 5 5 10 5" xfId="20907" xr:uid="{00000000-0005-0000-0000-000065550000}"/>
    <cellStyle name="Normal 3 2 2 5 5 11" xfId="20908" xr:uid="{00000000-0005-0000-0000-000066550000}"/>
    <cellStyle name="Normal 3 2 2 5 5 12" xfId="20909" xr:uid="{00000000-0005-0000-0000-000067550000}"/>
    <cellStyle name="Normal 3 2 2 5 5 13" xfId="20910" xr:uid="{00000000-0005-0000-0000-000068550000}"/>
    <cellStyle name="Normal 3 2 2 5 5 14" xfId="20911" xr:uid="{00000000-0005-0000-0000-000069550000}"/>
    <cellStyle name="Normal 3 2 2 5 5 2" xfId="20912" xr:uid="{00000000-0005-0000-0000-00006A550000}"/>
    <cellStyle name="Normal 3 2 2 5 5 2 2" xfId="20913" xr:uid="{00000000-0005-0000-0000-00006B550000}"/>
    <cellStyle name="Normal 3 2 2 5 5 2 3" xfId="20914" xr:uid="{00000000-0005-0000-0000-00006C550000}"/>
    <cellStyle name="Normal 3 2 2 5 5 2 4" xfId="20915" xr:uid="{00000000-0005-0000-0000-00006D550000}"/>
    <cellStyle name="Normal 3 2 2 5 5 2 5" xfId="20916" xr:uid="{00000000-0005-0000-0000-00006E550000}"/>
    <cellStyle name="Normal 3 2 2 5 5 3" xfId="20917" xr:uid="{00000000-0005-0000-0000-00006F550000}"/>
    <cellStyle name="Normal 3 2 2 5 5 3 2" xfId="20918" xr:uid="{00000000-0005-0000-0000-000070550000}"/>
    <cellStyle name="Normal 3 2 2 5 5 3 3" xfId="20919" xr:uid="{00000000-0005-0000-0000-000071550000}"/>
    <cellStyle name="Normal 3 2 2 5 5 3 4" xfId="20920" xr:uid="{00000000-0005-0000-0000-000072550000}"/>
    <cellStyle name="Normal 3 2 2 5 5 3 5" xfId="20921" xr:uid="{00000000-0005-0000-0000-000073550000}"/>
    <cellStyle name="Normal 3 2 2 5 5 4" xfId="20922" xr:uid="{00000000-0005-0000-0000-000074550000}"/>
    <cellStyle name="Normal 3 2 2 5 5 4 2" xfId="20923" xr:uid="{00000000-0005-0000-0000-000075550000}"/>
    <cellStyle name="Normal 3 2 2 5 5 4 3" xfId="20924" xr:uid="{00000000-0005-0000-0000-000076550000}"/>
    <cellStyle name="Normal 3 2 2 5 5 4 4" xfId="20925" xr:uid="{00000000-0005-0000-0000-000077550000}"/>
    <cellStyle name="Normal 3 2 2 5 5 4 5" xfId="20926" xr:uid="{00000000-0005-0000-0000-000078550000}"/>
    <cellStyle name="Normal 3 2 2 5 5 5" xfId="20927" xr:uid="{00000000-0005-0000-0000-000079550000}"/>
    <cellStyle name="Normal 3 2 2 5 5 5 2" xfId="20928" xr:uid="{00000000-0005-0000-0000-00007A550000}"/>
    <cellStyle name="Normal 3 2 2 5 5 5 3" xfId="20929" xr:uid="{00000000-0005-0000-0000-00007B550000}"/>
    <cellStyle name="Normal 3 2 2 5 5 5 4" xfId="20930" xr:uid="{00000000-0005-0000-0000-00007C550000}"/>
    <cellStyle name="Normal 3 2 2 5 5 5 5" xfId="20931" xr:uid="{00000000-0005-0000-0000-00007D550000}"/>
    <cellStyle name="Normal 3 2 2 5 5 6" xfId="20932" xr:uid="{00000000-0005-0000-0000-00007E550000}"/>
    <cellStyle name="Normal 3 2 2 5 5 6 2" xfId="20933" xr:uid="{00000000-0005-0000-0000-00007F550000}"/>
    <cellStyle name="Normal 3 2 2 5 5 6 3" xfId="20934" xr:uid="{00000000-0005-0000-0000-000080550000}"/>
    <cellStyle name="Normal 3 2 2 5 5 6 4" xfId="20935" xr:uid="{00000000-0005-0000-0000-000081550000}"/>
    <cellStyle name="Normal 3 2 2 5 5 6 5" xfId="20936" xr:uid="{00000000-0005-0000-0000-000082550000}"/>
    <cellStyle name="Normal 3 2 2 5 5 7" xfId="20937" xr:uid="{00000000-0005-0000-0000-000083550000}"/>
    <cellStyle name="Normal 3 2 2 5 5 7 2" xfId="20938" xr:uid="{00000000-0005-0000-0000-000084550000}"/>
    <cellStyle name="Normal 3 2 2 5 5 7 3" xfId="20939" xr:uid="{00000000-0005-0000-0000-000085550000}"/>
    <cellStyle name="Normal 3 2 2 5 5 7 4" xfId="20940" xr:uid="{00000000-0005-0000-0000-000086550000}"/>
    <cellStyle name="Normal 3 2 2 5 5 7 5" xfId="20941" xr:uid="{00000000-0005-0000-0000-000087550000}"/>
    <cellStyle name="Normal 3 2 2 5 5 8" xfId="20942" xr:uid="{00000000-0005-0000-0000-000088550000}"/>
    <cellStyle name="Normal 3 2 2 5 5 8 2" xfId="20943" xr:uid="{00000000-0005-0000-0000-000089550000}"/>
    <cellStyle name="Normal 3 2 2 5 5 8 3" xfId="20944" xr:uid="{00000000-0005-0000-0000-00008A550000}"/>
    <cellStyle name="Normal 3 2 2 5 5 8 4" xfId="20945" xr:uid="{00000000-0005-0000-0000-00008B550000}"/>
    <cellStyle name="Normal 3 2 2 5 5 8 5" xfId="20946" xr:uid="{00000000-0005-0000-0000-00008C550000}"/>
    <cellStyle name="Normal 3 2 2 5 5 9" xfId="20947" xr:uid="{00000000-0005-0000-0000-00008D550000}"/>
    <cellStyle name="Normal 3 2 2 5 5 9 2" xfId="20948" xr:uid="{00000000-0005-0000-0000-00008E550000}"/>
    <cellStyle name="Normal 3 2 2 5 5 9 3" xfId="20949" xr:uid="{00000000-0005-0000-0000-00008F550000}"/>
    <cellStyle name="Normal 3 2 2 5 5 9 4" xfId="20950" xr:uid="{00000000-0005-0000-0000-000090550000}"/>
    <cellStyle name="Normal 3 2 2 5 5 9 5" xfId="20951" xr:uid="{00000000-0005-0000-0000-000091550000}"/>
    <cellStyle name="Normal 3 2 2 5 5_5.Weekly" xfId="20952" xr:uid="{00000000-0005-0000-0000-000092550000}"/>
    <cellStyle name="Normal 3 2 2 5 6" xfId="20953" xr:uid="{00000000-0005-0000-0000-000093550000}"/>
    <cellStyle name="Normal 3 2 2 5 6 10" xfId="20954" xr:uid="{00000000-0005-0000-0000-000094550000}"/>
    <cellStyle name="Normal 3 2 2 5 6 10 2" xfId="20955" xr:uid="{00000000-0005-0000-0000-000095550000}"/>
    <cellStyle name="Normal 3 2 2 5 6 10 3" xfId="20956" xr:uid="{00000000-0005-0000-0000-000096550000}"/>
    <cellStyle name="Normal 3 2 2 5 6 10 4" xfId="20957" xr:uid="{00000000-0005-0000-0000-000097550000}"/>
    <cellStyle name="Normal 3 2 2 5 6 10 5" xfId="20958" xr:uid="{00000000-0005-0000-0000-000098550000}"/>
    <cellStyle name="Normal 3 2 2 5 6 11" xfId="20959" xr:uid="{00000000-0005-0000-0000-000099550000}"/>
    <cellStyle name="Normal 3 2 2 5 6 12" xfId="20960" xr:uid="{00000000-0005-0000-0000-00009A550000}"/>
    <cellStyle name="Normal 3 2 2 5 6 13" xfId="20961" xr:uid="{00000000-0005-0000-0000-00009B550000}"/>
    <cellStyle name="Normal 3 2 2 5 6 14" xfId="20962" xr:uid="{00000000-0005-0000-0000-00009C550000}"/>
    <cellStyle name="Normal 3 2 2 5 6 2" xfId="20963" xr:uid="{00000000-0005-0000-0000-00009D550000}"/>
    <cellStyle name="Normal 3 2 2 5 6 2 2" xfId="20964" xr:uid="{00000000-0005-0000-0000-00009E550000}"/>
    <cellStyle name="Normal 3 2 2 5 6 2 3" xfId="20965" xr:uid="{00000000-0005-0000-0000-00009F550000}"/>
    <cellStyle name="Normal 3 2 2 5 6 2 4" xfId="20966" xr:uid="{00000000-0005-0000-0000-0000A0550000}"/>
    <cellStyle name="Normal 3 2 2 5 6 2 5" xfId="20967" xr:uid="{00000000-0005-0000-0000-0000A1550000}"/>
    <cellStyle name="Normal 3 2 2 5 6 3" xfId="20968" xr:uid="{00000000-0005-0000-0000-0000A2550000}"/>
    <cellStyle name="Normal 3 2 2 5 6 3 2" xfId="20969" xr:uid="{00000000-0005-0000-0000-0000A3550000}"/>
    <cellStyle name="Normal 3 2 2 5 6 3 3" xfId="20970" xr:uid="{00000000-0005-0000-0000-0000A4550000}"/>
    <cellStyle name="Normal 3 2 2 5 6 3 4" xfId="20971" xr:uid="{00000000-0005-0000-0000-0000A5550000}"/>
    <cellStyle name="Normal 3 2 2 5 6 3 5" xfId="20972" xr:uid="{00000000-0005-0000-0000-0000A6550000}"/>
    <cellStyle name="Normal 3 2 2 5 6 4" xfId="20973" xr:uid="{00000000-0005-0000-0000-0000A7550000}"/>
    <cellStyle name="Normal 3 2 2 5 6 4 2" xfId="20974" xr:uid="{00000000-0005-0000-0000-0000A8550000}"/>
    <cellStyle name="Normal 3 2 2 5 6 4 3" xfId="20975" xr:uid="{00000000-0005-0000-0000-0000A9550000}"/>
    <cellStyle name="Normal 3 2 2 5 6 4 4" xfId="20976" xr:uid="{00000000-0005-0000-0000-0000AA550000}"/>
    <cellStyle name="Normal 3 2 2 5 6 4 5" xfId="20977" xr:uid="{00000000-0005-0000-0000-0000AB550000}"/>
    <cellStyle name="Normal 3 2 2 5 6 5" xfId="20978" xr:uid="{00000000-0005-0000-0000-0000AC550000}"/>
    <cellStyle name="Normal 3 2 2 5 6 5 2" xfId="20979" xr:uid="{00000000-0005-0000-0000-0000AD550000}"/>
    <cellStyle name="Normal 3 2 2 5 6 5 3" xfId="20980" xr:uid="{00000000-0005-0000-0000-0000AE550000}"/>
    <cellStyle name="Normal 3 2 2 5 6 5 4" xfId="20981" xr:uid="{00000000-0005-0000-0000-0000AF550000}"/>
    <cellStyle name="Normal 3 2 2 5 6 5 5" xfId="20982" xr:uid="{00000000-0005-0000-0000-0000B0550000}"/>
    <cellStyle name="Normal 3 2 2 5 6 6" xfId="20983" xr:uid="{00000000-0005-0000-0000-0000B1550000}"/>
    <cellStyle name="Normal 3 2 2 5 6 6 2" xfId="20984" xr:uid="{00000000-0005-0000-0000-0000B2550000}"/>
    <cellStyle name="Normal 3 2 2 5 6 6 3" xfId="20985" xr:uid="{00000000-0005-0000-0000-0000B3550000}"/>
    <cellStyle name="Normal 3 2 2 5 6 6 4" xfId="20986" xr:uid="{00000000-0005-0000-0000-0000B4550000}"/>
    <cellStyle name="Normal 3 2 2 5 6 6 5" xfId="20987" xr:uid="{00000000-0005-0000-0000-0000B5550000}"/>
    <cellStyle name="Normal 3 2 2 5 6 7" xfId="20988" xr:uid="{00000000-0005-0000-0000-0000B6550000}"/>
    <cellStyle name="Normal 3 2 2 5 6 7 2" xfId="20989" xr:uid="{00000000-0005-0000-0000-0000B7550000}"/>
    <cellStyle name="Normal 3 2 2 5 6 7 3" xfId="20990" xr:uid="{00000000-0005-0000-0000-0000B8550000}"/>
    <cellStyle name="Normal 3 2 2 5 6 7 4" xfId="20991" xr:uid="{00000000-0005-0000-0000-0000B9550000}"/>
    <cellStyle name="Normal 3 2 2 5 6 7 5" xfId="20992" xr:uid="{00000000-0005-0000-0000-0000BA550000}"/>
    <cellStyle name="Normal 3 2 2 5 6 8" xfId="20993" xr:uid="{00000000-0005-0000-0000-0000BB550000}"/>
    <cellStyle name="Normal 3 2 2 5 6 8 2" xfId="20994" xr:uid="{00000000-0005-0000-0000-0000BC550000}"/>
    <cellStyle name="Normal 3 2 2 5 6 8 3" xfId="20995" xr:uid="{00000000-0005-0000-0000-0000BD550000}"/>
    <cellStyle name="Normal 3 2 2 5 6 8 4" xfId="20996" xr:uid="{00000000-0005-0000-0000-0000BE550000}"/>
    <cellStyle name="Normal 3 2 2 5 6 8 5" xfId="20997" xr:uid="{00000000-0005-0000-0000-0000BF550000}"/>
    <cellStyle name="Normal 3 2 2 5 6 9" xfId="20998" xr:uid="{00000000-0005-0000-0000-0000C0550000}"/>
    <cellStyle name="Normal 3 2 2 5 6 9 2" xfId="20999" xr:uid="{00000000-0005-0000-0000-0000C1550000}"/>
    <cellStyle name="Normal 3 2 2 5 6 9 3" xfId="21000" xr:uid="{00000000-0005-0000-0000-0000C2550000}"/>
    <cellStyle name="Normal 3 2 2 5 6 9 4" xfId="21001" xr:uid="{00000000-0005-0000-0000-0000C3550000}"/>
    <cellStyle name="Normal 3 2 2 5 6 9 5" xfId="21002" xr:uid="{00000000-0005-0000-0000-0000C4550000}"/>
    <cellStyle name="Normal 3 2 2 5 6_5.Weekly" xfId="21003" xr:uid="{00000000-0005-0000-0000-0000C5550000}"/>
    <cellStyle name="Normal 3 2 2 6" xfId="21004" xr:uid="{00000000-0005-0000-0000-0000C6550000}"/>
    <cellStyle name="Normal 3 2 2 6 2" xfId="21005" xr:uid="{00000000-0005-0000-0000-0000C7550000}"/>
    <cellStyle name="Normal 3 2 2 6 2 2" xfId="46086" xr:uid="{00000000-0005-0000-0000-0000C8550000}"/>
    <cellStyle name="Normal 3 2 2 6 2 2 2" xfId="46087" xr:uid="{00000000-0005-0000-0000-0000C9550000}"/>
    <cellStyle name="Normal 3 2 2 6 2 3" xfId="46088" xr:uid="{00000000-0005-0000-0000-0000CA550000}"/>
    <cellStyle name="Normal 3 2 2 6 3" xfId="21006" xr:uid="{00000000-0005-0000-0000-0000CB550000}"/>
    <cellStyle name="Normal 3 2 2 6 3 2" xfId="46089" xr:uid="{00000000-0005-0000-0000-0000CC550000}"/>
    <cellStyle name="Normal 3 2 2 6 4" xfId="21007" xr:uid="{00000000-0005-0000-0000-0000CD550000}"/>
    <cellStyle name="Normal 3 2 2 6 5" xfId="21008" xr:uid="{00000000-0005-0000-0000-0000CE550000}"/>
    <cellStyle name="Normal 3 2 2 7" xfId="21009" xr:uid="{00000000-0005-0000-0000-0000CF550000}"/>
    <cellStyle name="Normal 3 2 2 7 2" xfId="21010" xr:uid="{00000000-0005-0000-0000-0000D0550000}"/>
    <cellStyle name="Normal 3 2 2 7 2 2" xfId="46090" xr:uid="{00000000-0005-0000-0000-0000D1550000}"/>
    <cellStyle name="Normal 3 2 2 7 2 2 2" xfId="46091" xr:uid="{00000000-0005-0000-0000-0000D2550000}"/>
    <cellStyle name="Normal 3 2 2 7 2 3" xfId="46092" xr:uid="{00000000-0005-0000-0000-0000D3550000}"/>
    <cellStyle name="Normal 3 2 2 7 3" xfId="21011" xr:uid="{00000000-0005-0000-0000-0000D4550000}"/>
    <cellStyle name="Normal 3 2 2 7 3 2" xfId="46093" xr:uid="{00000000-0005-0000-0000-0000D5550000}"/>
    <cellStyle name="Normal 3 2 2 7 4" xfId="21012" xr:uid="{00000000-0005-0000-0000-0000D6550000}"/>
    <cellStyle name="Normal 3 2 2 7 5" xfId="21013" xr:uid="{00000000-0005-0000-0000-0000D7550000}"/>
    <cellStyle name="Normal 3 2 2 8" xfId="21014" xr:uid="{00000000-0005-0000-0000-0000D8550000}"/>
    <cellStyle name="Normal 3 2 2 8 2" xfId="21015" xr:uid="{00000000-0005-0000-0000-0000D9550000}"/>
    <cellStyle name="Normal 3 2 2 8 2 2" xfId="46094" xr:uid="{00000000-0005-0000-0000-0000DA550000}"/>
    <cellStyle name="Normal 3 2 2 8 3" xfId="21016" xr:uid="{00000000-0005-0000-0000-0000DB550000}"/>
    <cellStyle name="Normal 3 2 2 8 4" xfId="21017" xr:uid="{00000000-0005-0000-0000-0000DC550000}"/>
    <cellStyle name="Normal 3 2 2 8 5" xfId="21018" xr:uid="{00000000-0005-0000-0000-0000DD550000}"/>
    <cellStyle name="Normal 3 2 2 9" xfId="21019" xr:uid="{00000000-0005-0000-0000-0000DE550000}"/>
    <cellStyle name="Normal 3 2 2 9 2" xfId="21020" xr:uid="{00000000-0005-0000-0000-0000DF550000}"/>
    <cellStyle name="Normal 3 2 2 9 3" xfId="21021" xr:uid="{00000000-0005-0000-0000-0000E0550000}"/>
    <cellStyle name="Normal 3 2 2 9 4" xfId="21022" xr:uid="{00000000-0005-0000-0000-0000E1550000}"/>
    <cellStyle name="Normal 3 2 2 9 5" xfId="21023" xr:uid="{00000000-0005-0000-0000-0000E2550000}"/>
    <cellStyle name="Normal 3 2 2_5.Weekly" xfId="21024" xr:uid="{00000000-0005-0000-0000-0000E3550000}"/>
    <cellStyle name="Normal 3 2 20" xfId="21025" xr:uid="{00000000-0005-0000-0000-0000E4550000}"/>
    <cellStyle name="Normal 3 2 20 2" xfId="21026" xr:uid="{00000000-0005-0000-0000-0000E5550000}"/>
    <cellStyle name="Normal 3 2 20 3" xfId="21027" xr:uid="{00000000-0005-0000-0000-0000E6550000}"/>
    <cellStyle name="Normal 3 2 20 4" xfId="21028" xr:uid="{00000000-0005-0000-0000-0000E7550000}"/>
    <cellStyle name="Normal 3 2 20 5" xfId="21029" xr:uid="{00000000-0005-0000-0000-0000E8550000}"/>
    <cellStyle name="Normal 3 2 21" xfId="21030" xr:uid="{00000000-0005-0000-0000-0000E9550000}"/>
    <cellStyle name="Normal 3 2 21 2" xfId="21031" xr:uid="{00000000-0005-0000-0000-0000EA550000}"/>
    <cellStyle name="Normal 3 2 21 3" xfId="21032" xr:uid="{00000000-0005-0000-0000-0000EB550000}"/>
    <cellStyle name="Normal 3 2 21 4" xfId="21033" xr:uid="{00000000-0005-0000-0000-0000EC550000}"/>
    <cellStyle name="Normal 3 2 21 5" xfId="21034" xr:uid="{00000000-0005-0000-0000-0000ED550000}"/>
    <cellStyle name="Normal 3 2 22" xfId="21035" xr:uid="{00000000-0005-0000-0000-0000EE550000}"/>
    <cellStyle name="Normal 3 2 22 2" xfId="21036" xr:uid="{00000000-0005-0000-0000-0000EF550000}"/>
    <cellStyle name="Normal 3 2 22 3" xfId="21037" xr:uid="{00000000-0005-0000-0000-0000F0550000}"/>
    <cellStyle name="Normal 3 2 22 4" xfId="21038" xr:uid="{00000000-0005-0000-0000-0000F1550000}"/>
    <cellStyle name="Normal 3 2 22 5" xfId="21039" xr:uid="{00000000-0005-0000-0000-0000F2550000}"/>
    <cellStyle name="Normal 3 2 23" xfId="21040" xr:uid="{00000000-0005-0000-0000-0000F3550000}"/>
    <cellStyle name="Normal 3 2 24" xfId="21041" xr:uid="{00000000-0005-0000-0000-0000F4550000}"/>
    <cellStyle name="Normal 3 2 25" xfId="21042" xr:uid="{00000000-0005-0000-0000-0000F5550000}"/>
    <cellStyle name="Normal 3 2 26" xfId="21043" xr:uid="{00000000-0005-0000-0000-0000F6550000}"/>
    <cellStyle name="Normal 3 2 3" xfId="21044" xr:uid="{00000000-0005-0000-0000-0000F7550000}"/>
    <cellStyle name="Normal 3 2 3 10" xfId="21045" xr:uid="{00000000-0005-0000-0000-0000F8550000}"/>
    <cellStyle name="Normal 3 2 3 10 2" xfId="21046" xr:uid="{00000000-0005-0000-0000-0000F9550000}"/>
    <cellStyle name="Normal 3 2 3 10 3" xfId="21047" xr:uid="{00000000-0005-0000-0000-0000FA550000}"/>
    <cellStyle name="Normal 3 2 3 10 4" xfId="21048" xr:uid="{00000000-0005-0000-0000-0000FB550000}"/>
    <cellStyle name="Normal 3 2 3 10 5" xfId="21049" xr:uid="{00000000-0005-0000-0000-0000FC550000}"/>
    <cellStyle name="Normal 3 2 3 11" xfId="21050" xr:uid="{00000000-0005-0000-0000-0000FD550000}"/>
    <cellStyle name="Normal 3 2 3 11 2" xfId="21051" xr:uid="{00000000-0005-0000-0000-0000FE550000}"/>
    <cellStyle name="Normal 3 2 3 11 3" xfId="21052" xr:uid="{00000000-0005-0000-0000-0000FF550000}"/>
    <cellStyle name="Normal 3 2 3 11 4" xfId="21053" xr:uid="{00000000-0005-0000-0000-000000560000}"/>
    <cellStyle name="Normal 3 2 3 11 5" xfId="21054" xr:uid="{00000000-0005-0000-0000-000001560000}"/>
    <cellStyle name="Normal 3 2 3 12" xfId="21055" xr:uid="{00000000-0005-0000-0000-000002560000}"/>
    <cellStyle name="Normal 3 2 3 13" xfId="21056" xr:uid="{00000000-0005-0000-0000-000003560000}"/>
    <cellStyle name="Normal 3 2 3 14" xfId="21057" xr:uid="{00000000-0005-0000-0000-000004560000}"/>
    <cellStyle name="Normal 3 2 3 15" xfId="21058" xr:uid="{00000000-0005-0000-0000-000005560000}"/>
    <cellStyle name="Normal 3 2 3 2" xfId="21059" xr:uid="{00000000-0005-0000-0000-000006560000}"/>
    <cellStyle name="Normal 3 2 3 2 2" xfId="21060" xr:uid="{00000000-0005-0000-0000-000007560000}"/>
    <cellStyle name="Normal 3 2 3 2 2 10" xfId="21061" xr:uid="{00000000-0005-0000-0000-000008560000}"/>
    <cellStyle name="Normal 3 2 3 2 2 10 2" xfId="21062" xr:uid="{00000000-0005-0000-0000-000009560000}"/>
    <cellStyle name="Normal 3 2 3 2 2 10 3" xfId="21063" xr:uid="{00000000-0005-0000-0000-00000A560000}"/>
    <cellStyle name="Normal 3 2 3 2 2 10 4" xfId="21064" xr:uid="{00000000-0005-0000-0000-00000B560000}"/>
    <cellStyle name="Normal 3 2 3 2 2 10 5" xfId="21065" xr:uid="{00000000-0005-0000-0000-00000C560000}"/>
    <cellStyle name="Normal 3 2 3 2 2 11" xfId="21066" xr:uid="{00000000-0005-0000-0000-00000D560000}"/>
    <cellStyle name="Normal 3 2 3 2 2 11 2" xfId="21067" xr:uid="{00000000-0005-0000-0000-00000E560000}"/>
    <cellStyle name="Normal 3 2 3 2 2 11 3" xfId="21068" xr:uid="{00000000-0005-0000-0000-00000F560000}"/>
    <cellStyle name="Normal 3 2 3 2 2 11 4" xfId="21069" xr:uid="{00000000-0005-0000-0000-000010560000}"/>
    <cellStyle name="Normal 3 2 3 2 2 11 5" xfId="21070" xr:uid="{00000000-0005-0000-0000-000011560000}"/>
    <cellStyle name="Normal 3 2 3 2 2 12" xfId="21071" xr:uid="{00000000-0005-0000-0000-000012560000}"/>
    <cellStyle name="Normal 3 2 3 2 2 12 2" xfId="21072" xr:uid="{00000000-0005-0000-0000-000013560000}"/>
    <cellStyle name="Normal 3 2 3 2 2 12 3" xfId="21073" xr:uid="{00000000-0005-0000-0000-000014560000}"/>
    <cellStyle name="Normal 3 2 3 2 2 12 4" xfId="21074" xr:uid="{00000000-0005-0000-0000-000015560000}"/>
    <cellStyle name="Normal 3 2 3 2 2 12 5" xfId="21075" xr:uid="{00000000-0005-0000-0000-000016560000}"/>
    <cellStyle name="Normal 3 2 3 2 2 13" xfId="21076" xr:uid="{00000000-0005-0000-0000-000017560000}"/>
    <cellStyle name="Normal 3 2 3 2 2 13 2" xfId="21077" xr:uid="{00000000-0005-0000-0000-000018560000}"/>
    <cellStyle name="Normal 3 2 3 2 2 13 3" xfId="21078" xr:uid="{00000000-0005-0000-0000-000019560000}"/>
    <cellStyle name="Normal 3 2 3 2 2 13 4" xfId="21079" xr:uid="{00000000-0005-0000-0000-00001A560000}"/>
    <cellStyle name="Normal 3 2 3 2 2 13 5" xfId="21080" xr:uid="{00000000-0005-0000-0000-00001B560000}"/>
    <cellStyle name="Normal 3 2 3 2 2 14" xfId="21081" xr:uid="{00000000-0005-0000-0000-00001C560000}"/>
    <cellStyle name="Normal 3 2 3 2 2 15" xfId="21082" xr:uid="{00000000-0005-0000-0000-00001D560000}"/>
    <cellStyle name="Normal 3 2 3 2 2 16" xfId="21083" xr:uid="{00000000-0005-0000-0000-00001E560000}"/>
    <cellStyle name="Normal 3 2 3 2 2 17" xfId="21084" xr:uid="{00000000-0005-0000-0000-00001F560000}"/>
    <cellStyle name="Normal 3 2 3 2 2 2" xfId="21085" xr:uid="{00000000-0005-0000-0000-000020560000}"/>
    <cellStyle name="Normal 3 2 3 2 2 2 10" xfId="21086" xr:uid="{00000000-0005-0000-0000-000021560000}"/>
    <cellStyle name="Normal 3 2 3 2 2 2 10 2" xfId="21087" xr:uid="{00000000-0005-0000-0000-000022560000}"/>
    <cellStyle name="Normal 3 2 3 2 2 2 10 3" xfId="21088" xr:uid="{00000000-0005-0000-0000-000023560000}"/>
    <cellStyle name="Normal 3 2 3 2 2 2 10 4" xfId="21089" xr:uid="{00000000-0005-0000-0000-000024560000}"/>
    <cellStyle name="Normal 3 2 3 2 2 2 10 5" xfId="21090" xr:uid="{00000000-0005-0000-0000-000025560000}"/>
    <cellStyle name="Normal 3 2 3 2 2 2 11" xfId="21091" xr:uid="{00000000-0005-0000-0000-000026560000}"/>
    <cellStyle name="Normal 3 2 3 2 2 2 11 2" xfId="21092" xr:uid="{00000000-0005-0000-0000-000027560000}"/>
    <cellStyle name="Normal 3 2 3 2 2 2 11 3" xfId="21093" xr:uid="{00000000-0005-0000-0000-000028560000}"/>
    <cellStyle name="Normal 3 2 3 2 2 2 11 4" xfId="21094" xr:uid="{00000000-0005-0000-0000-000029560000}"/>
    <cellStyle name="Normal 3 2 3 2 2 2 11 5" xfId="21095" xr:uid="{00000000-0005-0000-0000-00002A560000}"/>
    <cellStyle name="Normal 3 2 3 2 2 2 12" xfId="21096" xr:uid="{00000000-0005-0000-0000-00002B560000}"/>
    <cellStyle name="Normal 3 2 3 2 2 2 13" xfId="21097" xr:uid="{00000000-0005-0000-0000-00002C560000}"/>
    <cellStyle name="Normal 3 2 3 2 2 2 14" xfId="21098" xr:uid="{00000000-0005-0000-0000-00002D560000}"/>
    <cellStyle name="Normal 3 2 3 2 2 2 15" xfId="21099" xr:uid="{00000000-0005-0000-0000-00002E560000}"/>
    <cellStyle name="Normal 3 2 3 2 2 2 2" xfId="21100" xr:uid="{00000000-0005-0000-0000-00002F560000}"/>
    <cellStyle name="Normal 3 2 3 2 2 2 2 10" xfId="21101" xr:uid="{00000000-0005-0000-0000-000030560000}"/>
    <cellStyle name="Normal 3 2 3 2 2 2 2 10 2" xfId="21102" xr:uid="{00000000-0005-0000-0000-000031560000}"/>
    <cellStyle name="Normal 3 2 3 2 2 2 2 10 3" xfId="21103" xr:uid="{00000000-0005-0000-0000-000032560000}"/>
    <cellStyle name="Normal 3 2 3 2 2 2 2 10 4" xfId="21104" xr:uid="{00000000-0005-0000-0000-000033560000}"/>
    <cellStyle name="Normal 3 2 3 2 2 2 2 10 5" xfId="21105" xr:uid="{00000000-0005-0000-0000-000034560000}"/>
    <cellStyle name="Normal 3 2 3 2 2 2 2 11" xfId="21106" xr:uid="{00000000-0005-0000-0000-000035560000}"/>
    <cellStyle name="Normal 3 2 3 2 2 2 2 12" xfId="21107" xr:uid="{00000000-0005-0000-0000-000036560000}"/>
    <cellStyle name="Normal 3 2 3 2 2 2 2 13" xfId="21108" xr:uid="{00000000-0005-0000-0000-000037560000}"/>
    <cellStyle name="Normal 3 2 3 2 2 2 2 14" xfId="21109" xr:uid="{00000000-0005-0000-0000-000038560000}"/>
    <cellStyle name="Normal 3 2 3 2 2 2 2 2" xfId="21110" xr:uid="{00000000-0005-0000-0000-000039560000}"/>
    <cellStyle name="Normal 3 2 3 2 2 2 2 2 2" xfId="21111" xr:uid="{00000000-0005-0000-0000-00003A560000}"/>
    <cellStyle name="Normal 3 2 3 2 2 2 2 2 3" xfId="21112" xr:uid="{00000000-0005-0000-0000-00003B560000}"/>
    <cellStyle name="Normal 3 2 3 2 2 2 2 2 4" xfId="21113" xr:uid="{00000000-0005-0000-0000-00003C560000}"/>
    <cellStyle name="Normal 3 2 3 2 2 2 2 2 5" xfId="21114" xr:uid="{00000000-0005-0000-0000-00003D560000}"/>
    <cellStyle name="Normal 3 2 3 2 2 2 2 3" xfId="21115" xr:uid="{00000000-0005-0000-0000-00003E560000}"/>
    <cellStyle name="Normal 3 2 3 2 2 2 2 3 2" xfId="21116" xr:uid="{00000000-0005-0000-0000-00003F560000}"/>
    <cellStyle name="Normal 3 2 3 2 2 2 2 3 3" xfId="21117" xr:uid="{00000000-0005-0000-0000-000040560000}"/>
    <cellStyle name="Normal 3 2 3 2 2 2 2 3 4" xfId="21118" xr:uid="{00000000-0005-0000-0000-000041560000}"/>
    <cellStyle name="Normal 3 2 3 2 2 2 2 3 5" xfId="21119" xr:uid="{00000000-0005-0000-0000-000042560000}"/>
    <cellStyle name="Normal 3 2 3 2 2 2 2 4" xfId="21120" xr:uid="{00000000-0005-0000-0000-000043560000}"/>
    <cellStyle name="Normal 3 2 3 2 2 2 2 4 2" xfId="21121" xr:uid="{00000000-0005-0000-0000-000044560000}"/>
    <cellStyle name="Normal 3 2 3 2 2 2 2 4 3" xfId="21122" xr:uid="{00000000-0005-0000-0000-000045560000}"/>
    <cellStyle name="Normal 3 2 3 2 2 2 2 4 4" xfId="21123" xr:uid="{00000000-0005-0000-0000-000046560000}"/>
    <cellStyle name="Normal 3 2 3 2 2 2 2 4 5" xfId="21124" xr:uid="{00000000-0005-0000-0000-000047560000}"/>
    <cellStyle name="Normal 3 2 3 2 2 2 2 5" xfId="21125" xr:uid="{00000000-0005-0000-0000-000048560000}"/>
    <cellStyle name="Normal 3 2 3 2 2 2 2 5 2" xfId="21126" xr:uid="{00000000-0005-0000-0000-000049560000}"/>
    <cellStyle name="Normal 3 2 3 2 2 2 2 5 3" xfId="21127" xr:uid="{00000000-0005-0000-0000-00004A560000}"/>
    <cellStyle name="Normal 3 2 3 2 2 2 2 5 4" xfId="21128" xr:uid="{00000000-0005-0000-0000-00004B560000}"/>
    <cellStyle name="Normal 3 2 3 2 2 2 2 5 5" xfId="21129" xr:uid="{00000000-0005-0000-0000-00004C560000}"/>
    <cellStyle name="Normal 3 2 3 2 2 2 2 6" xfId="21130" xr:uid="{00000000-0005-0000-0000-00004D560000}"/>
    <cellStyle name="Normal 3 2 3 2 2 2 2 6 2" xfId="21131" xr:uid="{00000000-0005-0000-0000-00004E560000}"/>
    <cellStyle name="Normal 3 2 3 2 2 2 2 6 3" xfId="21132" xr:uid="{00000000-0005-0000-0000-00004F560000}"/>
    <cellStyle name="Normal 3 2 3 2 2 2 2 6 4" xfId="21133" xr:uid="{00000000-0005-0000-0000-000050560000}"/>
    <cellStyle name="Normal 3 2 3 2 2 2 2 6 5" xfId="21134" xr:uid="{00000000-0005-0000-0000-000051560000}"/>
    <cellStyle name="Normal 3 2 3 2 2 2 2 7" xfId="21135" xr:uid="{00000000-0005-0000-0000-000052560000}"/>
    <cellStyle name="Normal 3 2 3 2 2 2 2 7 2" xfId="21136" xr:uid="{00000000-0005-0000-0000-000053560000}"/>
    <cellStyle name="Normal 3 2 3 2 2 2 2 7 3" xfId="21137" xr:uid="{00000000-0005-0000-0000-000054560000}"/>
    <cellStyle name="Normal 3 2 3 2 2 2 2 7 4" xfId="21138" xr:uid="{00000000-0005-0000-0000-000055560000}"/>
    <cellStyle name="Normal 3 2 3 2 2 2 2 7 5" xfId="21139" xr:uid="{00000000-0005-0000-0000-000056560000}"/>
    <cellStyle name="Normal 3 2 3 2 2 2 2 8" xfId="21140" xr:uid="{00000000-0005-0000-0000-000057560000}"/>
    <cellStyle name="Normal 3 2 3 2 2 2 2 8 2" xfId="21141" xr:uid="{00000000-0005-0000-0000-000058560000}"/>
    <cellStyle name="Normal 3 2 3 2 2 2 2 8 3" xfId="21142" xr:uid="{00000000-0005-0000-0000-000059560000}"/>
    <cellStyle name="Normal 3 2 3 2 2 2 2 8 4" xfId="21143" xr:uid="{00000000-0005-0000-0000-00005A560000}"/>
    <cellStyle name="Normal 3 2 3 2 2 2 2 8 5" xfId="21144" xr:uid="{00000000-0005-0000-0000-00005B560000}"/>
    <cellStyle name="Normal 3 2 3 2 2 2 2 9" xfId="21145" xr:uid="{00000000-0005-0000-0000-00005C560000}"/>
    <cellStyle name="Normal 3 2 3 2 2 2 2 9 2" xfId="21146" xr:uid="{00000000-0005-0000-0000-00005D560000}"/>
    <cellStyle name="Normal 3 2 3 2 2 2 2 9 3" xfId="21147" xr:uid="{00000000-0005-0000-0000-00005E560000}"/>
    <cellStyle name="Normal 3 2 3 2 2 2 2 9 4" xfId="21148" xr:uid="{00000000-0005-0000-0000-00005F560000}"/>
    <cellStyle name="Normal 3 2 3 2 2 2 2 9 5" xfId="21149" xr:uid="{00000000-0005-0000-0000-000060560000}"/>
    <cellStyle name="Normal 3 2 3 2 2 2 2_5.Weekly" xfId="21150" xr:uid="{00000000-0005-0000-0000-000061560000}"/>
    <cellStyle name="Normal 3 2 3 2 2 2 3" xfId="21151" xr:uid="{00000000-0005-0000-0000-000062560000}"/>
    <cellStyle name="Normal 3 2 3 2 2 2 3 2" xfId="21152" xr:uid="{00000000-0005-0000-0000-000063560000}"/>
    <cellStyle name="Normal 3 2 3 2 2 2 3 3" xfId="21153" xr:uid="{00000000-0005-0000-0000-000064560000}"/>
    <cellStyle name="Normal 3 2 3 2 2 2 3 4" xfId="21154" xr:uid="{00000000-0005-0000-0000-000065560000}"/>
    <cellStyle name="Normal 3 2 3 2 2 2 3 5" xfId="21155" xr:uid="{00000000-0005-0000-0000-000066560000}"/>
    <cellStyle name="Normal 3 2 3 2 2 2 4" xfId="21156" xr:uid="{00000000-0005-0000-0000-000067560000}"/>
    <cellStyle name="Normal 3 2 3 2 2 2 4 2" xfId="21157" xr:uid="{00000000-0005-0000-0000-000068560000}"/>
    <cellStyle name="Normal 3 2 3 2 2 2 4 3" xfId="21158" xr:uid="{00000000-0005-0000-0000-000069560000}"/>
    <cellStyle name="Normal 3 2 3 2 2 2 4 4" xfId="21159" xr:uid="{00000000-0005-0000-0000-00006A560000}"/>
    <cellStyle name="Normal 3 2 3 2 2 2 4 5" xfId="21160" xr:uid="{00000000-0005-0000-0000-00006B560000}"/>
    <cellStyle name="Normal 3 2 3 2 2 2 5" xfId="21161" xr:uid="{00000000-0005-0000-0000-00006C560000}"/>
    <cellStyle name="Normal 3 2 3 2 2 2 5 2" xfId="21162" xr:uid="{00000000-0005-0000-0000-00006D560000}"/>
    <cellStyle name="Normal 3 2 3 2 2 2 5 3" xfId="21163" xr:uid="{00000000-0005-0000-0000-00006E560000}"/>
    <cellStyle name="Normal 3 2 3 2 2 2 5 4" xfId="21164" xr:uid="{00000000-0005-0000-0000-00006F560000}"/>
    <cellStyle name="Normal 3 2 3 2 2 2 5 5" xfId="21165" xr:uid="{00000000-0005-0000-0000-000070560000}"/>
    <cellStyle name="Normal 3 2 3 2 2 2 6" xfId="21166" xr:uid="{00000000-0005-0000-0000-000071560000}"/>
    <cellStyle name="Normal 3 2 3 2 2 2 6 2" xfId="21167" xr:uid="{00000000-0005-0000-0000-000072560000}"/>
    <cellStyle name="Normal 3 2 3 2 2 2 6 3" xfId="21168" xr:uid="{00000000-0005-0000-0000-000073560000}"/>
    <cellStyle name="Normal 3 2 3 2 2 2 6 4" xfId="21169" xr:uid="{00000000-0005-0000-0000-000074560000}"/>
    <cellStyle name="Normal 3 2 3 2 2 2 6 5" xfId="21170" xr:uid="{00000000-0005-0000-0000-000075560000}"/>
    <cellStyle name="Normal 3 2 3 2 2 2 7" xfId="21171" xr:uid="{00000000-0005-0000-0000-000076560000}"/>
    <cellStyle name="Normal 3 2 3 2 2 2 7 2" xfId="21172" xr:uid="{00000000-0005-0000-0000-000077560000}"/>
    <cellStyle name="Normal 3 2 3 2 2 2 7 3" xfId="21173" xr:uid="{00000000-0005-0000-0000-000078560000}"/>
    <cellStyle name="Normal 3 2 3 2 2 2 7 4" xfId="21174" xr:uid="{00000000-0005-0000-0000-000079560000}"/>
    <cellStyle name="Normal 3 2 3 2 2 2 7 5" xfId="21175" xr:uid="{00000000-0005-0000-0000-00007A560000}"/>
    <cellStyle name="Normal 3 2 3 2 2 2 8" xfId="21176" xr:uid="{00000000-0005-0000-0000-00007B560000}"/>
    <cellStyle name="Normal 3 2 3 2 2 2 8 2" xfId="21177" xr:uid="{00000000-0005-0000-0000-00007C560000}"/>
    <cellStyle name="Normal 3 2 3 2 2 2 8 3" xfId="21178" xr:uid="{00000000-0005-0000-0000-00007D560000}"/>
    <cellStyle name="Normal 3 2 3 2 2 2 8 4" xfId="21179" xr:uid="{00000000-0005-0000-0000-00007E560000}"/>
    <cellStyle name="Normal 3 2 3 2 2 2 8 5" xfId="21180" xr:uid="{00000000-0005-0000-0000-00007F560000}"/>
    <cellStyle name="Normal 3 2 3 2 2 2 9" xfId="21181" xr:uid="{00000000-0005-0000-0000-000080560000}"/>
    <cellStyle name="Normal 3 2 3 2 2 2 9 2" xfId="21182" xr:uid="{00000000-0005-0000-0000-000081560000}"/>
    <cellStyle name="Normal 3 2 3 2 2 2 9 3" xfId="21183" xr:uid="{00000000-0005-0000-0000-000082560000}"/>
    <cellStyle name="Normal 3 2 3 2 2 2 9 4" xfId="21184" xr:uid="{00000000-0005-0000-0000-000083560000}"/>
    <cellStyle name="Normal 3 2 3 2 2 2 9 5" xfId="21185" xr:uid="{00000000-0005-0000-0000-000084560000}"/>
    <cellStyle name="Normal 3 2 3 2 2 2_5.Weekly" xfId="21186" xr:uid="{00000000-0005-0000-0000-000085560000}"/>
    <cellStyle name="Normal 3 2 3 2 2 3" xfId="21187" xr:uid="{00000000-0005-0000-0000-000086560000}"/>
    <cellStyle name="Normal 3 2 3 2 2 3 10" xfId="21188" xr:uid="{00000000-0005-0000-0000-000087560000}"/>
    <cellStyle name="Normal 3 2 3 2 2 3 10 2" xfId="21189" xr:uid="{00000000-0005-0000-0000-000088560000}"/>
    <cellStyle name="Normal 3 2 3 2 2 3 10 3" xfId="21190" xr:uid="{00000000-0005-0000-0000-000089560000}"/>
    <cellStyle name="Normal 3 2 3 2 2 3 10 4" xfId="21191" xr:uid="{00000000-0005-0000-0000-00008A560000}"/>
    <cellStyle name="Normal 3 2 3 2 2 3 10 5" xfId="21192" xr:uid="{00000000-0005-0000-0000-00008B560000}"/>
    <cellStyle name="Normal 3 2 3 2 2 3 11" xfId="21193" xr:uid="{00000000-0005-0000-0000-00008C560000}"/>
    <cellStyle name="Normal 3 2 3 2 2 3 12" xfId="21194" xr:uid="{00000000-0005-0000-0000-00008D560000}"/>
    <cellStyle name="Normal 3 2 3 2 2 3 13" xfId="21195" xr:uid="{00000000-0005-0000-0000-00008E560000}"/>
    <cellStyle name="Normal 3 2 3 2 2 3 14" xfId="21196" xr:uid="{00000000-0005-0000-0000-00008F560000}"/>
    <cellStyle name="Normal 3 2 3 2 2 3 2" xfId="21197" xr:uid="{00000000-0005-0000-0000-000090560000}"/>
    <cellStyle name="Normal 3 2 3 2 2 3 2 2" xfId="21198" xr:uid="{00000000-0005-0000-0000-000091560000}"/>
    <cellStyle name="Normal 3 2 3 2 2 3 2 3" xfId="21199" xr:uid="{00000000-0005-0000-0000-000092560000}"/>
    <cellStyle name="Normal 3 2 3 2 2 3 2 4" xfId="21200" xr:uid="{00000000-0005-0000-0000-000093560000}"/>
    <cellStyle name="Normal 3 2 3 2 2 3 2 5" xfId="21201" xr:uid="{00000000-0005-0000-0000-000094560000}"/>
    <cellStyle name="Normal 3 2 3 2 2 3 3" xfId="21202" xr:uid="{00000000-0005-0000-0000-000095560000}"/>
    <cellStyle name="Normal 3 2 3 2 2 3 3 2" xfId="21203" xr:uid="{00000000-0005-0000-0000-000096560000}"/>
    <cellStyle name="Normal 3 2 3 2 2 3 3 3" xfId="21204" xr:uid="{00000000-0005-0000-0000-000097560000}"/>
    <cellStyle name="Normal 3 2 3 2 2 3 3 4" xfId="21205" xr:uid="{00000000-0005-0000-0000-000098560000}"/>
    <cellStyle name="Normal 3 2 3 2 2 3 3 5" xfId="21206" xr:uid="{00000000-0005-0000-0000-000099560000}"/>
    <cellStyle name="Normal 3 2 3 2 2 3 4" xfId="21207" xr:uid="{00000000-0005-0000-0000-00009A560000}"/>
    <cellStyle name="Normal 3 2 3 2 2 3 4 2" xfId="21208" xr:uid="{00000000-0005-0000-0000-00009B560000}"/>
    <cellStyle name="Normal 3 2 3 2 2 3 4 3" xfId="21209" xr:uid="{00000000-0005-0000-0000-00009C560000}"/>
    <cellStyle name="Normal 3 2 3 2 2 3 4 4" xfId="21210" xr:uid="{00000000-0005-0000-0000-00009D560000}"/>
    <cellStyle name="Normal 3 2 3 2 2 3 4 5" xfId="21211" xr:uid="{00000000-0005-0000-0000-00009E560000}"/>
    <cellStyle name="Normal 3 2 3 2 2 3 5" xfId="21212" xr:uid="{00000000-0005-0000-0000-00009F560000}"/>
    <cellStyle name="Normal 3 2 3 2 2 3 5 2" xfId="21213" xr:uid="{00000000-0005-0000-0000-0000A0560000}"/>
    <cellStyle name="Normal 3 2 3 2 2 3 5 3" xfId="21214" xr:uid="{00000000-0005-0000-0000-0000A1560000}"/>
    <cellStyle name="Normal 3 2 3 2 2 3 5 4" xfId="21215" xr:uid="{00000000-0005-0000-0000-0000A2560000}"/>
    <cellStyle name="Normal 3 2 3 2 2 3 5 5" xfId="21216" xr:uid="{00000000-0005-0000-0000-0000A3560000}"/>
    <cellStyle name="Normal 3 2 3 2 2 3 6" xfId="21217" xr:uid="{00000000-0005-0000-0000-0000A4560000}"/>
    <cellStyle name="Normal 3 2 3 2 2 3 6 2" xfId="21218" xr:uid="{00000000-0005-0000-0000-0000A5560000}"/>
    <cellStyle name="Normal 3 2 3 2 2 3 6 3" xfId="21219" xr:uid="{00000000-0005-0000-0000-0000A6560000}"/>
    <cellStyle name="Normal 3 2 3 2 2 3 6 4" xfId="21220" xr:uid="{00000000-0005-0000-0000-0000A7560000}"/>
    <cellStyle name="Normal 3 2 3 2 2 3 6 5" xfId="21221" xr:uid="{00000000-0005-0000-0000-0000A8560000}"/>
    <cellStyle name="Normal 3 2 3 2 2 3 7" xfId="21222" xr:uid="{00000000-0005-0000-0000-0000A9560000}"/>
    <cellStyle name="Normal 3 2 3 2 2 3 7 2" xfId="21223" xr:uid="{00000000-0005-0000-0000-0000AA560000}"/>
    <cellStyle name="Normal 3 2 3 2 2 3 7 3" xfId="21224" xr:uid="{00000000-0005-0000-0000-0000AB560000}"/>
    <cellStyle name="Normal 3 2 3 2 2 3 7 4" xfId="21225" xr:uid="{00000000-0005-0000-0000-0000AC560000}"/>
    <cellStyle name="Normal 3 2 3 2 2 3 7 5" xfId="21226" xr:uid="{00000000-0005-0000-0000-0000AD560000}"/>
    <cellStyle name="Normal 3 2 3 2 2 3 8" xfId="21227" xr:uid="{00000000-0005-0000-0000-0000AE560000}"/>
    <cellStyle name="Normal 3 2 3 2 2 3 8 2" xfId="21228" xr:uid="{00000000-0005-0000-0000-0000AF560000}"/>
    <cellStyle name="Normal 3 2 3 2 2 3 8 3" xfId="21229" xr:uid="{00000000-0005-0000-0000-0000B0560000}"/>
    <cellStyle name="Normal 3 2 3 2 2 3 8 4" xfId="21230" xr:uid="{00000000-0005-0000-0000-0000B1560000}"/>
    <cellStyle name="Normal 3 2 3 2 2 3 8 5" xfId="21231" xr:uid="{00000000-0005-0000-0000-0000B2560000}"/>
    <cellStyle name="Normal 3 2 3 2 2 3 9" xfId="21232" xr:uid="{00000000-0005-0000-0000-0000B3560000}"/>
    <cellStyle name="Normal 3 2 3 2 2 3 9 2" xfId="21233" xr:uid="{00000000-0005-0000-0000-0000B4560000}"/>
    <cellStyle name="Normal 3 2 3 2 2 3 9 3" xfId="21234" xr:uid="{00000000-0005-0000-0000-0000B5560000}"/>
    <cellStyle name="Normal 3 2 3 2 2 3 9 4" xfId="21235" xr:uid="{00000000-0005-0000-0000-0000B6560000}"/>
    <cellStyle name="Normal 3 2 3 2 2 3 9 5" xfId="21236" xr:uid="{00000000-0005-0000-0000-0000B7560000}"/>
    <cellStyle name="Normal 3 2 3 2 2 3_5.Weekly" xfId="21237" xr:uid="{00000000-0005-0000-0000-0000B8560000}"/>
    <cellStyle name="Normal 3 2 3 2 2 4" xfId="21238" xr:uid="{00000000-0005-0000-0000-0000B9560000}"/>
    <cellStyle name="Normal 3 2 3 2 2 4 10" xfId="21239" xr:uid="{00000000-0005-0000-0000-0000BA560000}"/>
    <cellStyle name="Normal 3 2 3 2 2 4 10 2" xfId="21240" xr:uid="{00000000-0005-0000-0000-0000BB560000}"/>
    <cellStyle name="Normal 3 2 3 2 2 4 10 3" xfId="21241" xr:uid="{00000000-0005-0000-0000-0000BC560000}"/>
    <cellStyle name="Normal 3 2 3 2 2 4 10 4" xfId="21242" xr:uid="{00000000-0005-0000-0000-0000BD560000}"/>
    <cellStyle name="Normal 3 2 3 2 2 4 10 5" xfId="21243" xr:uid="{00000000-0005-0000-0000-0000BE560000}"/>
    <cellStyle name="Normal 3 2 3 2 2 4 11" xfId="21244" xr:uid="{00000000-0005-0000-0000-0000BF560000}"/>
    <cellStyle name="Normal 3 2 3 2 2 4 12" xfId="21245" xr:uid="{00000000-0005-0000-0000-0000C0560000}"/>
    <cellStyle name="Normal 3 2 3 2 2 4 13" xfId="21246" xr:uid="{00000000-0005-0000-0000-0000C1560000}"/>
    <cellStyle name="Normal 3 2 3 2 2 4 14" xfId="21247" xr:uid="{00000000-0005-0000-0000-0000C2560000}"/>
    <cellStyle name="Normal 3 2 3 2 2 4 2" xfId="21248" xr:uid="{00000000-0005-0000-0000-0000C3560000}"/>
    <cellStyle name="Normal 3 2 3 2 2 4 2 2" xfId="21249" xr:uid="{00000000-0005-0000-0000-0000C4560000}"/>
    <cellStyle name="Normal 3 2 3 2 2 4 2 3" xfId="21250" xr:uid="{00000000-0005-0000-0000-0000C5560000}"/>
    <cellStyle name="Normal 3 2 3 2 2 4 2 4" xfId="21251" xr:uid="{00000000-0005-0000-0000-0000C6560000}"/>
    <cellStyle name="Normal 3 2 3 2 2 4 2 5" xfId="21252" xr:uid="{00000000-0005-0000-0000-0000C7560000}"/>
    <cellStyle name="Normal 3 2 3 2 2 4 3" xfId="21253" xr:uid="{00000000-0005-0000-0000-0000C8560000}"/>
    <cellStyle name="Normal 3 2 3 2 2 4 3 2" xfId="21254" xr:uid="{00000000-0005-0000-0000-0000C9560000}"/>
    <cellStyle name="Normal 3 2 3 2 2 4 3 3" xfId="21255" xr:uid="{00000000-0005-0000-0000-0000CA560000}"/>
    <cellStyle name="Normal 3 2 3 2 2 4 3 4" xfId="21256" xr:uid="{00000000-0005-0000-0000-0000CB560000}"/>
    <cellStyle name="Normal 3 2 3 2 2 4 3 5" xfId="21257" xr:uid="{00000000-0005-0000-0000-0000CC560000}"/>
    <cellStyle name="Normal 3 2 3 2 2 4 4" xfId="21258" xr:uid="{00000000-0005-0000-0000-0000CD560000}"/>
    <cellStyle name="Normal 3 2 3 2 2 4 4 2" xfId="21259" xr:uid="{00000000-0005-0000-0000-0000CE560000}"/>
    <cellStyle name="Normal 3 2 3 2 2 4 4 3" xfId="21260" xr:uid="{00000000-0005-0000-0000-0000CF560000}"/>
    <cellStyle name="Normal 3 2 3 2 2 4 4 4" xfId="21261" xr:uid="{00000000-0005-0000-0000-0000D0560000}"/>
    <cellStyle name="Normal 3 2 3 2 2 4 4 5" xfId="21262" xr:uid="{00000000-0005-0000-0000-0000D1560000}"/>
    <cellStyle name="Normal 3 2 3 2 2 4 5" xfId="21263" xr:uid="{00000000-0005-0000-0000-0000D2560000}"/>
    <cellStyle name="Normal 3 2 3 2 2 4 5 2" xfId="21264" xr:uid="{00000000-0005-0000-0000-0000D3560000}"/>
    <cellStyle name="Normal 3 2 3 2 2 4 5 3" xfId="21265" xr:uid="{00000000-0005-0000-0000-0000D4560000}"/>
    <cellStyle name="Normal 3 2 3 2 2 4 5 4" xfId="21266" xr:uid="{00000000-0005-0000-0000-0000D5560000}"/>
    <cellStyle name="Normal 3 2 3 2 2 4 5 5" xfId="21267" xr:uid="{00000000-0005-0000-0000-0000D6560000}"/>
    <cellStyle name="Normal 3 2 3 2 2 4 6" xfId="21268" xr:uid="{00000000-0005-0000-0000-0000D7560000}"/>
    <cellStyle name="Normal 3 2 3 2 2 4 6 2" xfId="21269" xr:uid="{00000000-0005-0000-0000-0000D8560000}"/>
    <cellStyle name="Normal 3 2 3 2 2 4 6 3" xfId="21270" xr:uid="{00000000-0005-0000-0000-0000D9560000}"/>
    <cellStyle name="Normal 3 2 3 2 2 4 6 4" xfId="21271" xr:uid="{00000000-0005-0000-0000-0000DA560000}"/>
    <cellStyle name="Normal 3 2 3 2 2 4 6 5" xfId="21272" xr:uid="{00000000-0005-0000-0000-0000DB560000}"/>
    <cellStyle name="Normal 3 2 3 2 2 4 7" xfId="21273" xr:uid="{00000000-0005-0000-0000-0000DC560000}"/>
    <cellStyle name="Normal 3 2 3 2 2 4 7 2" xfId="21274" xr:uid="{00000000-0005-0000-0000-0000DD560000}"/>
    <cellStyle name="Normal 3 2 3 2 2 4 7 3" xfId="21275" xr:uid="{00000000-0005-0000-0000-0000DE560000}"/>
    <cellStyle name="Normal 3 2 3 2 2 4 7 4" xfId="21276" xr:uid="{00000000-0005-0000-0000-0000DF560000}"/>
    <cellStyle name="Normal 3 2 3 2 2 4 7 5" xfId="21277" xr:uid="{00000000-0005-0000-0000-0000E0560000}"/>
    <cellStyle name="Normal 3 2 3 2 2 4 8" xfId="21278" xr:uid="{00000000-0005-0000-0000-0000E1560000}"/>
    <cellStyle name="Normal 3 2 3 2 2 4 8 2" xfId="21279" xr:uid="{00000000-0005-0000-0000-0000E2560000}"/>
    <cellStyle name="Normal 3 2 3 2 2 4 8 3" xfId="21280" xr:uid="{00000000-0005-0000-0000-0000E3560000}"/>
    <cellStyle name="Normal 3 2 3 2 2 4 8 4" xfId="21281" xr:uid="{00000000-0005-0000-0000-0000E4560000}"/>
    <cellStyle name="Normal 3 2 3 2 2 4 8 5" xfId="21282" xr:uid="{00000000-0005-0000-0000-0000E5560000}"/>
    <cellStyle name="Normal 3 2 3 2 2 4 9" xfId="21283" xr:uid="{00000000-0005-0000-0000-0000E6560000}"/>
    <cellStyle name="Normal 3 2 3 2 2 4 9 2" xfId="21284" xr:uid="{00000000-0005-0000-0000-0000E7560000}"/>
    <cellStyle name="Normal 3 2 3 2 2 4 9 3" xfId="21285" xr:uid="{00000000-0005-0000-0000-0000E8560000}"/>
    <cellStyle name="Normal 3 2 3 2 2 4 9 4" xfId="21286" xr:uid="{00000000-0005-0000-0000-0000E9560000}"/>
    <cellStyle name="Normal 3 2 3 2 2 4 9 5" xfId="21287" xr:uid="{00000000-0005-0000-0000-0000EA560000}"/>
    <cellStyle name="Normal 3 2 3 2 2 4_5.Weekly" xfId="21288" xr:uid="{00000000-0005-0000-0000-0000EB560000}"/>
    <cellStyle name="Normal 3 2 3 2 2 5" xfId="21289" xr:uid="{00000000-0005-0000-0000-0000EC560000}"/>
    <cellStyle name="Normal 3 2 3 2 2 5 2" xfId="21290" xr:uid="{00000000-0005-0000-0000-0000ED560000}"/>
    <cellStyle name="Normal 3 2 3 2 2 5 3" xfId="21291" xr:uid="{00000000-0005-0000-0000-0000EE560000}"/>
    <cellStyle name="Normal 3 2 3 2 2 5 4" xfId="21292" xr:uid="{00000000-0005-0000-0000-0000EF560000}"/>
    <cellStyle name="Normal 3 2 3 2 2 5 5" xfId="21293" xr:uid="{00000000-0005-0000-0000-0000F0560000}"/>
    <cellStyle name="Normal 3 2 3 2 2 6" xfId="21294" xr:uid="{00000000-0005-0000-0000-0000F1560000}"/>
    <cellStyle name="Normal 3 2 3 2 2 6 2" xfId="21295" xr:uid="{00000000-0005-0000-0000-0000F2560000}"/>
    <cellStyle name="Normal 3 2 3 2 2 6 3" xfId="21296" xr:uid="{00000000-0005-0000-0000-0000F3560000}"/>
    <cellStyle name="Normal 3 2 3 2 2 6 4" xfId="21297" xr:uid="{00000000-0005-0000-0000-0000F4560000}"/>
    <cellStyle name="Normal 3 2 3 2 2 6 5" xfId="21298" xr:uid="{00000000-0005-0000-0000-0000F5560000}"/>
    <cellStyle name="Normal 3 2 3 2 2 7" xfId="21299" xr:uid="{00000000-0005-0000-0000-0000F6560000}"/>
    <cellStyle name="Normal 3 2 3 2 2 7 2" xfId="21300" xr:uid="{00000000-0005-0000-0000-0000F7560000}"/>
    <cellStyle name="Normal 3 2 3 2 2 7 3" xfId="21301" xr:uid="{00000000-0005-0000-0000-0000F8560000}"/>
    <cellStyle name="Normal 3 2 3 2 2 7 4" xfId="21302" xr:uid="{00000000-0005-0000-0000-0000F9560000}"/>
    <cellStyle name="Normal 3 2 3 2 2 7 5" xfId="21303" xr:uid="{00000000-0005-0000-0000-0000FA560000}"/>
    <cellStyle name="Normal 3 2 3 2 2 8" xfId="21304" xr:uid="{00000000-0005-0000-0000-0000FB560000}"/>
    <cellStyle name="Normal 3 2 3 2 2 8 2" xfId="21305" xr:uid="{00000000-0005-0000-0000-0000FC560000}"/>
    <cellStyle name="Normal 3 2 3 2 2 8 3" xfId="21306" xr:uid="{00000000-0005-0000-0000-0000FD560000}"/>
    <cellStyle name="Normal 3 2 3 2 2 8 4" xfId="21307" xr:uid="{00000000-0005-0000-0000-0000FE560000}"/>
    <cellStyle name="Normal 3 2 3 2 2 8 5" xfId="21308" xr:uid="{00000000-0005-0000-0000-0000FF560000}"/>
    <cellStyle name="Normal 3 2 3 2 2 9" xfId="21309" xr:uid="{00000000-0005-0000-0000-000000570000}"/>
    <cellStyle name="Normal 3 2 3 2 2 9 2" xfId="21310" xr:uid="{00000000-0005-0000-0000-000001570000}"/>
    <cellStyle name="Normal 3 2 3 2 2 9 3" xfId="21311" xr:uid="{00000000-0005-0000-0000-000002570000}"/>
    <cellStyle name="Normal 3 2 3 2 2 9 4" xfId="21312" xr:uid="{00000000-0005-0000-0000-000003570000}"/>
    <cellStyle name="Normal 3 2 3 2 2 9 5" xfId="21313" xr:uid="{00000000-0005-0000-0000-000004570000}"/>
    <cellStyle name="Normal 3 2 3 2 2_5.Weekly" xfId="21314" xr:uid="{00000000-0005-0000-0000-000005570000}"/>
    <cellStyle name="Normal 3 2 3 2 3" xfId="21315" xr:uid="{00000000-0005-0000-0000-000006570000}"/>
    <cellStyle name="Normal 3 2 3 2 3 2" xfId="46095" xr:uid="{00000000-0005-0000-0000-000007570000}"/>
    <cellStyle name="Normal 3 2 3 2 4" xfId="21316" xr:uid="{00000000-0005-0000-0000-000008570000}"/>
    <cellStyle name="Normal 3 2 3 2 4 10" xfId="21317" xr:uid="{00000000-0005-0000-0000-000009570000}"/>
    <cellStyle name="Normal 3 2 3 2 4 10 2" xfId="21318" xr:uid="{00000000-0005-0000-0000-00000A570000}"/>
    <cellStyle name="Normal 3 2 3 2 4 10 3" xfId="21319" xr:uid="{00000000-0005-0000-0000-00000B570000}"/>
    <cellStyle name="Normal 3 2 3 2 4 10 4" xfId="21320" xr:uid="{00000000-0005-0000-0000-00000C570000}"/>
    <cellStyle name="Normal 3 2 3 2 4 10 5" xfId="21321" xr:uid="{00000000-0005-0000-0000-00000D570000}"/>
    <cellStyle name="Normal 3 2 3 2 4 11" xfId="21322" xr:uid="{00000000-0005-0000-0000-00000E570000}"/>
    <cellStyle name="Normal 3 2 3 2 4 11 2" xfId="21323" xr:uid="{00000000-0005-0000-0000-00000F570000}"/>
    <cellStyle name="Normal 3 2 3 2 4 11 3" xfId="21324" xr:uid="{00000000-0005-0000-0000-000010570000}"/>
    <cellStyle name="Normal 3 2 3 2 4 11 4" xfId="21325" xr:uid="{00000000-0005-0000-0000-000011570000}"/>
    <cellStyle name="Normal 3 2 3 2 4 11 5" xfId="21326" xr:uid="{00000000-0005-0000-0000-000012570000}"/>
    <cellStyle name="Normal 3 2 3 2 4 12" xfId="21327" xr:uid="{00000000-0005-0000-0000-000013570000}"/>
    <cellStyle name="Normal 3 2 3 2 4 13" xfId="21328" xr:uid="{00000000-0005-0000-0000-000014570000}"/>
    <cellStyle name="Normal 3 2 3 2 4 14" xfId="21329" xr:uid="{00000000-0005-0000-0000-000015570000}"/>
    <cellStyle name="Normal 3 2 3 2 4 15" xfId="21330" xr:uid="{00000000-0005-0000-0000-000016570000}"/>
    <cellStyle name="Normal 3 2 3 2 4 2" xfId="21331" xr:uid="{00000000-0005-0000-0000-000017570000}"/>
    <cellStyle name="Normal 3 2 3 2 4 2 10" xfId="21332" xr:uid="{00000000-0005-0000-0000-000018570000}"/>
    <cellStyle name="Normal 3 2 3 2 4 2 10 2" xfId="21333" xr:uid="{00000000-0005-0000-0000-000019570000}"/>
    <cellStyle name="Normal 3 2 3 2 4 2 10 3" xfId="21334" xr:uid="{00000000-0005-0000-0000-00001A570000}"/>
    <cellStyle name="Normal 3 2 3 2 4 2 10 4" xfId="21335" xr:uid="{00000000-0005-0000-0000-00001B570000}"/>
    <cellStyle name="Normal 3 2 3 2 4 2 10 5" xfId="21336" xr:uid="{00000000-0005-0000-0000-00001C570000}"/>
    <cellStyle name="Normal 3 2 3 2 4 2 11" xfId="21337" xr:uid="{00000000-0005-0000-0000-00001D570000}"/>
    <cellStyle name="Normal 3 2 3 2 4 2 12" xfId="21338" xr:uid="{00000000-0005-0000-0000-00001E570000}"/>
    <cellStyle name="Normal 3 2 3 2 4 2 13" xfId="21339" xr:uid="{00000000-0005-0000-0000-00001F570000}"/>
    <cellStyle name="Normal 3 2 3 2 4 2 14" xfId="21340" xr:uid="{00000000-0005-0000-0000-000020570000}"/>
    <cellStyle name="Normal 3 2 3 2 4 2 2" xfId="21341" xr:uid="{00000000-0005-0000-0000-000021570000}"/>
    <cellStyle name="Normal 3 2 3 2 4 2 2 2" xfId="21342" xr:uid="{00000000-0005-0000-0000-000022570000}"/>
    <cellStyle name="Normal 3 2 3 2 4 2 2 3" xfId="21343" xr:uid="{00000000-0005-0000-0000-000023570000}"/>
    <cellStyle name="Normal 3 2 3 2 4 2 2 4" xfId="21344" xr:uid="{00000000-0005-0000-0000-000024570000}"/>
    <cellStyle name="Normal 3 2 3 2 4 2 2 5" xfId="21345" xr:uid="{00000000-0005-0000-0000-000025570000}"/>
    <cellStyle name="Normal 3 2 3 2 4 2 3" xfId="21346" xr:uid="{00000000-0005-0000-0000-000026570000}"/>
    <cellStyle name="Normal 3 2 3 2 4 2 3 2" xfId="21347" xr:uid="{00000000-0005-0000-0000-000027570000}"/>
    <cellStyle name="Normal 3 2 3 2 4 2 3 3" xfId="21348" xr:uid="{00000000-0005-0000-0000-000028570000}"/>
    <cellStyle name="Normal 3 2 3 2 4 2 3 4" xfId="21349" xr:uid="{00000000-0005-0000-0000-000029570000}"/>
    <cellStyle name="Normal 3 2 3 2 4 2 3 5" xfId="21350" xr:uid="{00000000-0005-0000-0000-00002A570000}"/>
    <cellStyle name="Normal 3 2 3 2 4 2 4" xfId="21351" xr:uid="{00000000-0005-0000-0000-00002B570000}"/>
    <cellStyle name="Normal 3 2 3 2 4 2 4 2" xfId="21352" xr:uid="{00000000-0005-0000-0000-00002C570000}"/>
    <cellStyle name="Normal 3 2 3 2 4 2 4 3" xfId="21353" xr:uid="{00000000-0005-0000-0000-00002D570000}"/>
    <cellStyle name="Normal 3 2 3 2 4 2 4 4" xfId="21354" xr:uid="{00000000-0005-0000-0000-00002E570000}"/>
    <cellStyle name="Normal 3 2 3 2 4 2 4 5" xfId="21355" xr:uid="{00000000-0005-0000-0000-00002F570000}"/>
    <cellStyle name="Normal 3 2 3 2 4 2 5" xfId="21356" xr:uid="{00000000-0005-0000-0000-000030570000}"/>
    <cellStyle name="Normal 3 2 3 2 4 2 5 2" xfId="21357" xr:uid="{00000000-0005-0000-0000-000031570000}"/>
    <cellStyle name="Normal 3 2 3 2 4 2 5 3" xfId="21358" xr:uid="{00000000-0005-0000-0000-000032570000}"/>
    <cellStyle name="Normal 3 2 3 2 4 2 5 4" xfId="21359" xr:uid="{00000000-0005-0000-0000-000033570000}"/>
    <cellStyle name="Normal 3 2 3 2 4 2 5 5" xfId="21360" xr:uid="{00000000-0005-0000-0000-000034570000}"/>
    <cellStyle name="Normal 3 2 3 2 4 2 6" xfId="21361" xr:uid="{00000000-0005-0000-0000-000035570000}"/>
    <cellStyle name="Normal 3 2 3 2 4 2 6 2" xfId="21362" xr:uid="{00000000-0005-0000-0000-000036570000}"/>
    <cellStyle name="Normal 3 2 3 2 4 2 6 3" xfId="21363" xr:uid="{00000000-0005-0000-0000-000037570000}"/>
    <cellStyle name="Normal 3 2 3 2 4 2 6 4" xfId="21364" xr:uid="{00000000-0005-0000-0000-000038570000}"/>
    <cellStyle name="Normal 3 2 3 2 4 2 6 5" xfId="21365" xr:uid="{00000000-0005-0000-0000-000039570000}"/>
    <cellStyle name="Normal 3 2 3 2 4 2 7" xfId="21366" xr:uid="{00000000-0005-0000-0000-00003A570000}"/>
    <cellStyle name="Normal 3 2 3 2 4 2 7 2" xfId="21367" xr:uid="{00000000-0005-0000-0000-00003B570000}"/>
    <cellStyle name="Normal 3 2 3 2 4 2 7 3" xfId="21368" xr:uid="{00000000-0005-0000-0000-00003C570000}"/>
    <cellStyle name="Normal 3 2 3 2 4 2 7 4" xfId="21369" xr:uid="{00000000-0005-0000-0000-00003D570000}"/>
    <cellStyle name="Normal 3 2 3 2 4 2 7 5" xfId="21370" xr:uid="{00000000-0005-0000-0000-00003E570000}"/>
    <cellStyle name="Normal 3 2 3 2 4 2 8" xfId="21371" xr:uid="{00000000-0005-0000-0000-00003F570000}"/>
    <cellStyle name="Normal 3 2 3 2 4 2 8 2" xfId="21372" xr:uid="{00000000-0005-0000-0000-000040570000}"/>
    <cellStyle name="Normal 3 2 3 2 4 2 8 3" xfId="21373" xr:uid="{00000000-0005-0000-0000-000041570000}"/>
    <cellStyle name="Normal 3 2 3 2 4 2 8 4" xfId="21374" xr:uid="{00000000-0005-0000-0000-000042570000}"/>
    <cellStyle name="Normal 3 2 3 2 4 2 8 5" xfId="21375" xr:uid="{00000000-0005-0000-0000-000043570000}"/>
    <cellStyle name="Normal 3 2 3 2 4 2 9" xfId="21376" xr:uid="{00000000-0005-0000-0000-000044570000}"/>
    <cellStyle name="Normal 3 2 3 2 4 2 9 2" xfId="21377" xr:uid="{00000000-0005-0000-0000-000045570000}"/>
    <cellStyle name="Normal 3 2 3 2 4 2 9 3" xfId="21378" xr:uid="{00000000-0005-0000-0000-000046570000}"/>
    <cellStyle name="Normal 3 2 3 2 4 2 9 4" xfId="21379" xr:uid="{00000000-0005-0000-0000-000047570000}"/>
    <cellStyle name="Normal 3 2 3 2 4 2 9 5" xfId="21380" xr:uid="{00000000-0005-0000-0000-000048570000}"/>
    <cellStyle name="Normal 3 2 3 2 4 2_5.Weekly" xfId="21381" xr:uid="{00000000-0005-0000-0000-000049570000}"/>
    <cellStyle name="Normal 3 2 3 2 4 3" xfId="21382" xr:uid="{00000000-0005-0000-0000-00004A570000}"/>
    <cellStyle name="Normal 3 2 3 2 4 3 2" xfId="21383" xr:uid="{00000000-0005-0000-0000-00004B570000}"/>
    <cellStyle name="Normal 3 2 3 2 4 3 3" xfId="21384" xr:uid="{00000000-0005-0000-0000-00004C570000}"/>
    <cellStyle name="Normal 3 2 3 2 4 3 4" xfId="21385" xr:uid="{00000000-0005-0000-0000-00004D570000}"/>
    <cellStyle name="Normal 3 2 3 2 4 3 5" xfId="21386" xr:uid="{00000000-0005-0000-0000-00004E570000}"/>
    <cellStyle name="Normal 3 2 3 2 4 4" xfId="21387" xr:uid="{00000000-0005-0000-0000-00004F570000}"/>
    <cellStyle name="Normal 3 2 3 2 4 4 2" xfId="21388" xr:uid="{00000000-0005-0000-0000-000050570000}"/>
    <cellStyle name="Normal 3 2 3 2 4 4 3" xfId="21389" xr:uid="{00000000-0005-0000-0000-000051570000}"/>
    <cellStyle name="Normal 3 2 3 2 4 4 4" xfId="21390" xr:uid="{00000000-0005-0000-0000-000052570000}"/>
    <cellStyle name="Normal 3 2 3 2 4 4 5" xfId="21391" xr:uid="{00000000-0005-0000-0000-000053570000}"/>
    <cellStyle name="Normal 3 2 3 2 4 5" xfId="21392" xr:uid="{00000000-0005-0000-0000-000054570000}"/>
    <cellStyle name="Normal 3 2 3 2 4 5 2" xfId="21393" xr:uid="{00000000-0005-0000-0000-000055570000}"/>
    <cellStyle name="Normal 3 2 3 2 4 5 3" xfId="21394" xr:uid="{00000000-0005-0000-0000-000056570000}"/>
    <cellStyle name="Normal 3 2 3 2 4 5 4" xfId="21395" xr:uid="{00000000-0005-0000-0000-000057570000}"/>
    <cellStyle name="Normal 3 2 3 2 4 5 5" xfId="21396" xr:uid="{00000000-0005-0000-0000-000058570000}"/>
    <cellStyle name="Normal 3 2 3 2 4 6" xfId="21397" xr:uid="{00000000-0005-0000-0000-000059570000}"/>
    <cellStyle name="Normal 3 2 3 2 4 6 2" xfId="21398" xr:uid="{00000000-0005-0000-0000-00005A570000}"/>
    <cellStyle name="Normal 3 2 3 2 4 6 3" xfId="21399" xr:uid="{00000000-0005-0000-0000-00005B570000}"/>
    <cellStyle name="Normal 3 2 3 2 4 6 4" xfId="21400" xr:uid="{00000000-0005-0000-0000-00005C570000}"/>
    <cellStyle name="Normal 3 2 3 2 4 6 5" xfId="21401" xr:uid="{00000000-0005-0000-0000-00005D570000}"/>
    <cellStyle name="Normal 3 2 3 2 4 7" xfId="21402" xr:uid="{00000000-0005-0000-0000-00005E570000}"/>
    <cellStyle name="Normal 3 2 3 2 4 7 2" xfId="21403" xr:uid="{00000000-0005-0000-0000-00005F570000}"/>
    <cellStyle name="Normal 3 2 3 2 4 7 3" xfId="21404" xr:uid="{00000000-0005-0000-0000-000060570000}"/>
    <cellStyle name="Normal 3 2 3 2 4 7 4" xfId="21405" xr:uid="{00000000-0005-0000-0000-000061570000}"/>
    <cellStyle name="Normal 3 2 3 2 4 7 5" xfId="21406" xr:uid="{00000000-0005-0000-0000-000062570000}"/>
    <cellStyle name="Normal 3 2 3 2 4 8" xfId="21407" xr:uid="{00000000-0005-0000-0000-000063570000}"/>
    <cellStyle name="Normal 3 2 3 2 4 8 2" xfId="21408" xr:uid="{00000000-0005-0000-0000-000064570000}"/>
    <cellStyle name="Normal 3 2 3 2 4 8 3" xfId="21409" xr:uid="{00000000-0005-0000-0000-000065570000}"/>
    <cellStyle name="Normal 3 2 3 2 4 8 4" xfId="21410" xr:uid="{00000000-0005-0000-0000-000066570000}"/>
    <cellStyle name="Normal 3 2 3 2 4 8 5" xfId="21411" xr:uid="{00000000-0005-0000-0000-000067570000}"/>
    <cellStyle name="Normal 3 2 3 2 4 9" xfId="21412" xr:uid="{00000000-0005-0000-0000-000068570000}"/>
    <cellStyle name="Normal 3 2 3 2 4 9 2" xfId="21413" xr:uid="{00000000-0005-0000-0000-000069570000}"/>
    <cellStyle name="Normal 3 2 3 2 4 9 3" xfId="21414" xr:uid="{00000000-0005-0000-0000-00006A570000}"/>
    <cellStyle name="Normal 3 2 3 2 4 9 4" xfId="21415" xr:uid="{00000000-0005-0000-0000-00006B570000}"/>
    <cellStyle name="Normal 3 2 3 2 4 9 5" xfId="21416" xr:uid="{00000000-0005-0000-0000-00006C570000}"/>
    <cellStyle name="Normal 3 2 3 2 4_5.Weekly" xfId="21417" xr:uid="{00000000-0005-0000-0000-00006D570000}"/>
    <cellStyle name="Normal 3 2 3 2 5" xfId="21418" xr:uid="{00000000-0005-0000-0000-00006E570000}"/>
    <cellStyle name="Normal 3 2 3 2 5 10" xfId="21419" xr:uid="{00000000-0005-0000-0000-00006F570000}"/>
    <cellStyle name="Normal 3 2 3 2 5 10 2" xfId="21420" xr:uid="{00000000-0005-0000-0000-000070570000}"/>
    <cellStyle name="Normal 3 2 3 2 5 10 3" xfId="21421" xr:uid="{00000000-0005-0000-0000-000071570000}"/>
    <cellStyle name="Normal 3 2 3 2 5 10 4" xfId="21422" xr:uid="{00000000-0005-0000-0000-000072570000}"/>
    <cellStyle name="Normal 3 2 3 2 5 10 5" xfId="21423" xr:uid="{00000000-0005-0000-0000-000073570000}"/>
    <cellStyle name="Normal 3 2 3 2 5 11" xfId="21424" xr:uid="{00000000-0005-0000-0000-000074570000}"/>
    <cellStyle name="Normal 3 2 3 2 5 12" xfId="21425" xr:uid="{00000000-0005-0000-0000-000075570000}"/>
    <cellStyle name="Normal 3 2 3 2 5 13" xfId="21426" xr:uid="{00000000-0005-0000-0000-000076570000}"/>
    <cellStyle name="Normal 3 2 3 2 5 14" xfId="21427" xr:uid="{00000000-0005-0000-0000-000077570000}"/>
    <cellStyle name="Normal 3 2 3 2 5 2" xfId="21428" xr:uid="{00000000-0005-0000-0000-000078570000}"/>
    <cellStyle name="Normal 3 2 3 2 5 2 2" xfId="21429" xr:uid="{00000000-0005-0000-0000-000079570000}"/>
    <cellStyle name="Normal 3 2 3 2 5 2 3" xfId="21430" xr:uid="{00000000-0005-0000-0000-00007A570000}"/>
    <cellStyle name="Normal 3 2 3 2 5 2 4" xfId="21431" xr:uid="{00000000-0005-0000-0000-00007B570000}"/>
    <cellStyle name="Normal 3 2 3 2 5 2 5" xfId="21432" xr:uid="{00000000-0005-0000-0000-00007C570000}"/>
    <cellStyle name="Normal 3 2 3 2 5 3" xfId="21433" xr:uid="{00000000-0005-0000-0000-00007D570000}"/>
    <cellStyle name="Normal 3 2 3 2 5 3 2" xfId="21434" xr:uid="{00000000-0005-0000-0000-00007E570000}"/>
    <cellStyle name="Normal 3 2 3 2 5 3 3" xfId="21435" xr:uid="{00000000-0005-0000-0000-00007F570000}"/>
    <cellStyle name="Normal 3 2 3 2 5 3 4" xfId="21436" xr:uid="{00000000-0005-0000-0000-000080570000}"/>
    <cellStyle name="Normal 3 2 3 2 5 3 5" xfId="21437" xr:uid="{00000000-0005-0000-0000-000081570000}"/>
    <cellStyle name="Normal 3 2 3 2 5 4" xfId="21438" xr:uid="{00000000-0005-0000-0000-000082570000}"/>
    <cellStyle name="Normal 3 2 3 2 5 4 2" xfId="21439" xr:uid="{00000000-0005-0000-0000-000083570000}"/>
    <cellStyle name="Normal 3 2 3 2 5 4 3" xfId="21440" xr:uid="{00000000-0005-0000-0000-000084570000}"/>
    <cellStyle name="Normal 3 2 3 2 5 4 4" xfId="21441" xr:uid="{00000000-0005-0000-0000-000085570000}"/>
    <cellStyle name="Normal 3 2 3 2 5 4 5" xfId="21442" xr:uid="{00000000-0005-0000-0000-000086570000}"/>
    <cellStyle name="Normal 3 2 3 2 5 5" xfId="21443" xr:uid="{00000000-0005-0000-0000-000087570000}"/>
    <cellStyle name="Normal 3 2 3 2 5 5 2" xfId="21444" xr:uid="{00000000-0005-0000-0000-000088570000}"/>
    <cellStyle name="Normal 3 2 3 2 5 5 3" xfId="21445" xr:uid="{00000000-0005-0000-0000-000089570000}"/>
    <cellStyle name="Normal 3 2 3 2 5 5 4" xfId="21446" xr:uid="{00000000-0005-0000-0000-00008A570000}"/>
    <cellStyle name="Normal 3 2 3 2 5 5 5" xfId="21447" xr:uid="{00000000-0005-0000-0000-00008B570000}"/>
    <cellStyle name="Normal 3 2 3 2 5 6" xfId="21448" xr:uid="{00000000-0005-0000-0000-00008C570000}"/>
    <cellStyle name="Normal 3 2 3 2 5 6 2" xfId="21449" xr:uid="{00000000-0005-0000-0000-00008D570000}"/>
    <cellStyle name="Normal 3 2 3 2 5 6 3" xfId="21450" xr:uid="{00000000-0005-0000-0000-00008E570000}"/>
    <cellStyle name="Normal 3 2 3 2 5 6 4" xfId="21451" xr:uid="{00000000-0005-0000-0000-00008F570000}"/>
    <cellStyle name="Normal 3 2 3 2 5 6 5" xfId="21452" xr:uid="{00000000-0005-0000-0000-000090570000}"/>
    <cellStyle name="Normal 3 2 3 2 5 7" xfId="21453" xr:uid="{00000000-0005-0000-0000-000091570000}"/>
    <cellStyle name="Normal 3 2 3 2 5 7 2" xfId="21454" xr:uid="{00000000-0005-0000-0000-000092570000}"/>
    <cellStyle name="Normal 3 2 3 2 5 7 3" xfId="21455" xr:uid="{00000000-0005-0000-0000-000093570000}"/>
    <cellStyle name="Normal 3 2 3 2 5 7 4" xfId="21456" xr:uid="{00000000-0005-0000-0000-000094570000}"/>
    <cellStyle name="Normal 3 2 3 2 5 7 5" xfId="21457" xr:uid="{00000000-0005-0000-0000-000095570000}"/>
    <cellStyle name="Normal 3 2 3 2 5 8" xfId="21458" xr:uid="{00000000-0005-0000-0000-000096570000}"/>
    <cellStyle name="Normal 3 2 3 2 5 8 2" xfId="21459" xr:uid="{00000000-0005-0000-0000-000097570000}"/>
    <cellStyle name="Normal 3 2 3 2 5 8 3" xfId="21460" xr:uid="{00000000-0005-0000-0000-000098570000}"/>
    <cellStyle name="Normal 3 2 3 2 5 8 4" xfId="21461" xr:uid="{00000000-0005-0000-0000-000099570000}"/>
    <cellStyle name="Normal 3 2 3 2 5 8 5" xfId="21462" xr:uid="{00000000-0005-0000-0000-00009A570000}"/>
    <cellStyle name="Normal 3 2 3 2 5 9" xfId="21463" xr:uid="{00000000-0005-0000-0000-00009B570000}"/>
    <cellStyle name="Normal 3 2 3 2 5 9 2" xfId="21464" xr:uid="{00000000-0005-0000-0000-00009C570000}"/>
    <cellStyle name="Normal 3 2 3 2 5 9 3" xfId="21465" xr:uid="{00000000-0005-0000-0000-00009D570000}"/>
    <cellStyle name="Normal 3 2 3 2 5 9 4" xfId="21466" xr:uid="{00000000-0005-0000-0000-00009E570000}"/>
    <cellStyle name="Normal 3 2 3 2 5 9 5" xfId="21467" xr:uid="{00000000-0005-0000-0000-00009F570000}"/>
    <cellStyle name="Normal 3 2 3 2 5_5.Weekly" xfId="21468" xr:uid="{00000000-0005-0000-0000-0000A0570000}"/>
    <cellStyle name="Normal 3 2 3 2 6" xfId="21469" xr:uid="{00000000-0005-0000-0000-0000A1570000}"/>
    <cellStyle name="Normal 3 2 3 2 6 10" xfId="21470" xr:uid="{00000000-0005-0000-0000-0000A2570000}"/>
    <cellStyle name="Normal 3 2 3 2 6 10 2" xfId="21471" xr:uid="{00000000-0005-0000-0000-0000A3570000}"/>
    <cellStyle name="Normal 3 2 3 2 6 10 3" xfId="21472" xr:uid="{00000000-0005-0000-0000-0000A4570000}"/>
    <cellStyle name="Normal 3 2 3 2 6 10 4" xfId="21473" xr:uid="{00000000-0005-0000-0000-0000A5570000}"/>
    <cellStyle name="Normal 3 2 3 2 6 10 5" xfId="21474" xr:uid="{00000000-0005-0000-0000-0000A6570000}"/>
    <cellStyle name="Normal 3 2 3 2 6 11" xfId="21475" xr:uid="{00000000-0005-0000-0000-0000A7570000}"/>
    <cellStyle name="Normal 3 2 3 2 6 12" xfId="21476" xr:uid="{00000000-0005-0000-0000-0000A8570000}"/>
    <cellStyle name="Normal 3 2 3 2 6 13" xfId="21477" xr:uid="{00000000-0005-0000-0000-0000A9570000}"/>
    <cellStyle name="Normal 3 2 3 2 6 14" xfId="21478" xr:uid="{00000000-0005-0000-0000-0000AA570000}"/>
    <cellStyle name="Normal 3 2 3 2 6 2" xfId="21479" xr:uid="{00000000-0005-0000-0000-0000AB570000}"/>
    <cellStyle name="Normal 3 2 3 2 6 2 2" xfId="21480" xr:uid="{00000000-0005-0000-0000-0000AC570000}"/>
    <cellStyle name="Normal 3 2 3 2 6 2 3" xfId="21481" xr:uid="{00000000-0005-0000-0000-0000AD570000}"/>
    <cellStyle name="Normal 3 2 3 2 6 2 4" xfId="21482" xr:uid="{00000000-0005-0000-0000-0000AE570000}"/>
    <cellStyle name="Normal 3 2 3 2 6 2 5" xfId="21483" xr:uid="{00000000-0005-0000-0000-0000AF570000}"/>
    <cellStyle name="Normal 3 2 3 2 6 3" xfId="21484" xr:uid="{00000000-0005-0000-0000-0000B0570000}"/>
    <cellStyle name="Normal 3 2 3 2 6 3 2" xfId="21485" xr:uid="{00000000-0005-0000-0000-0000B1570000}"/>
    <cellStyle name="Normal 3 2 3 2 6 3 3" xfId="21486" xr:uid="{00000000-0005-0000-0000-0000B2570000}"/>
    <cellStyle name="Normal 3 2 3 2 6 3 4" xfId="21487" xr:uid="{00000000-0005-0000-0000-0000B3570000}"/>
    <cellStyle name="Normal 3 2 3 2 6 3 5" xfId="21488" xr:uid="{00000000-0005-0000-0000-0000B4570000}"/>
    <cellStyle name="Normal 3 2 3 2 6 4" xfId="21489" xr:uid="{00000000-0005-0000-0000-0000B5570000}"/>
    <cellStyle name="Normal 3 2 3 2 6 4 2" xfId="21490" xr:uid="{00000000-0005-0000-0000-0000B6570000}"/>
    <cellStyle name="Normal 3 2 3 2 6 4 3" xfId="21491" xr:uid="{00000000-0005-0000-0000-0000B7570000}"/>
    <cellStyle name="Normal 3 2 3 2 6 4 4" xfId="21492" xr:uid="{00000000-0005-0000-0000-0000B8570000}"/>
    <cellStyle name="Normal 3 2 3 2 6 4 5" xfId="21493" xr:uid="{00000000-0005-0000-0000-0000B9570000}"/>
    <cellStyle name="Normal 3 2 3 2 6 5" xfId="21494" xr:uid="{00000000-0005-0000-0000-0000BA570000}"/>
    <cellStyle name="Normal 3 2 3 2 6 5 2" xfId="21495" xr:uid="{00000000-0005-0000-0000-0000BB570000}"/>
    <cellStyle name="Normal 3 2 3 2 6 5 3" xfId="21496" xr:uid="{00000000-0005-0000-0000-0000BC570000}"/>
    <cellStyle name="Normal 3 2 3 2 6 5 4" xfId="21497" xr:uid="{00000000-0005-0000-0000-0000BD570000}"/>
    <cellStyle name="Normal 3 2 3 2 6 5 5" xfId="21498" xr:uid="{00000000-0005-0000-0000-0000BE570000}"/>
    <cellStyle name="Normal 3 2 3 2 6 6" xfId="21499" xr:uid="{00000000-0005-0000-0000-0000BF570000}"/>
    <cellStyle name="Normal 3 2 3 2 6 6 2" xfId="21500" xr:uid="{00000000-0005-0000-0000-0000C0570000}"/>
    <cellStyle name="Normal 3 2 3 2 6 6 3" xfId="21501" xr:uid="{00000000-0005-0000-0000-0000C1570000}"/>
    <cellStyle name="Normal 3 2 3 2 6 6 4" xfId="21502" xr:uid="{00000000-0005-0000-0000-0000C2570000}"/>
    <cellStyle name="Normal 3 2 3 2 6 6 5" xfId="21503" xr:uid="{00000000-0005-0000-0000-0000C3570000}"/>
    <cellStyle name="Normal 3 2 3 2 6 7" xfId="21504" xr:uid="{00000000-0005-0000-0000-0000C4570000}"/>
    <cellStyle name="Normal 3 2 3 2 6 7 2" xfId="21505" xr:uid="{00000000-0005-0000-0000-0000C5570000}"/>
    <cellStyle name="Normal 3 2 3 2 6 7 3" xfId="21506" xr:uid="{00000000-0005-0000-0000-0000C6570000}"/>
    <cellStyle name="Normal 3 2 3 2 6 7 4" xfId="21507" xr:uid="{00000000-0005-0000-0000-0000C7570000}"/>
    <cellStyle name="Normal 3 2 3 2 6 7 5" xfId="21508" xr:uid="{00000000-0005-0000-0000-0000C8570000}"/>
    <cellStyle name="Normal 3 2 3 2 6 8" xfId="21509" xr:uid="{00000000-0005-0000-0000-0000C9570000}"/>
    <cellStyle name="Normal 3 2 3 2 6 8 2" xfId="21510" xr:uid="{00000000-0005-0000-0000-0000CA570000}"/>
    <cellStyle name="Normal 3 2 3 2 6 8 3" xfId="21511" xr:uid="{00000000-0005-0000-0000-0000CB570000}"/>
    <cellStyle name="Normal 3 2 3 2 6 8 4" xfId="21512" xr:uid="{00000000-0005-0000-0000-0000CC570000}"/>
    <cellStyle name="Normal 3 2 3 2 6 8 5" xfId="21513" xr:uid="{00000000-0005-0000-0000-0000CD570000}"/>
    <cellStyle name="Normal 3 2 3 2 6 9" xfId="21514" xr:uid="{00000000-0005-0000-0000-0000CE570000}"/>
    <cellStyle name="Normal 3 2 3 2 6 9 2" xfId="21515" xr:uid="{00000000-0005-0000-0000-0000CF570000}"/>
    <cellStyle name="Normal 3 2 3 2 6 9 3" xfId="21516" xr:uid="{00000000-0005-0000-0000-0000D0570000}"/>
    <cellStyle name="Normal 3 2 3 2 6 9 4" xfId="21517" xr:uid="{00000000-0005-0000-0000-0000D1570000}"/>
    <cellStyle name="Normal 3 2 3 2 6 9 5" xfId="21518" xr:uid="{00000000-0005-0000-0000-0000D2570000}"/>
    <cellStyle name="Normal 3 2 3 2 6_5.Weekly" xfId="21519" xr:uid="{00000000-0005-0000-0000-0000D3570000}"/>
    <cellStyle name="Normal 3 2 3 3" xfId="21520" xr:uid="{00000000-0005-0000-0000-0000D4570000}"/>
    <cellStyle name="Normal 3 2 3 3 2" xfId="21521" xr:uid="{00000000-0005-0000-0000-0000D5570000}"/>
    <cellStyle name="Normal 3 2 3 3 2 2" xfId="46096" xr:uid="{00000000-0005-0000-0000-0000D6570000}"/>
    <cellStyle name="Normal 3 2 3 3 2 2 2" xfId="46097" xr:uid="{00000000-0005-0000-0000-0000D7570000}"/>
    <cellStyle name="Normal 3 2 3 3 2 3" xfId="46098" xr:uid="{00000000-0005-0000-0000-0000D8570000}"/>
    <cellStyle name="Normal 3 2 3 3 3" xfId="21522" xr:uid="{00000000-0005-0000-0000-0000D9570000}"/>
    <cellStyle name="Normal 3 2 3 3 3 2" xfId="46099" xr:uid="{00000000-0005-0000-0000-0000DA570000}"/>
    <cellStyle name="Normal 3 2 3 3 4" xfId="21523" xr:uid="{00000000-0005-0000-0000-0000DB570000}"/>
    <cellStyle name="Normal 3 2 3 3 5" xfId="21524" xr:uid="{00000000-0005-0000-0000-0000DC570000}"/>
    <cellStyle name="Normal 3 2 3 4" xfId="21525" xr:uid="{00000000-0005-0000-0000-0000DD570000}"/>
    <cellStyle name="Normal 3 2 3 4 2" xfId="21526" xr:uid="{00000000-0005-0000-0000-0000DE570000}"/>
    <cellStyle name="Normal 3 2 3 4 2 2" xfId="46100" xr:uid="{00000000-0005-0000-0000-0000DF570000}"/>
    <cellStyle name="Normal 3 2 3 4 3" xfId="21527" xr:uid="{00000000-0005-0000-0000-0000E0570000}"/>
    <cellStyle name="Normal 3 2 3 4 4" xfId="21528" xr:uid="{00000000-0005-0000-0000-0000E1570000}"/>
    <cellStyle name="Normal 3 2 3 4 5" xfId="21529" xr:uid="{00000000-0005-0000-0000-0000E2570000}"/>
    <cellStyle name="Normal 3 2 3 5" xfId="21530" xr:uid="{00000000-0005-0000-0000-0000E3570000}"/>
    <cellStyle name="Normal 3 2 3 5 2" xfId="21531" xr:uid="{00000000-0005-0000-0000-0000E4570000}"/>
    <cellStyle name="Normal 3 2 3 5 3" xfId="21532" xr:uid="{00000000-0005-0000-0000-0000E5570000}"/>
    <cellStyle name="Normal 3 2 3 5 4" xfId="21533" xr:uid="{00000000-0005-0000-0000-0000E6570000}"/>
    <cellStyle name="Normal 3 2 3 5 5" xfId="21534" xr:uid="{00000000-0005-0000-0000-0000E7570000}"/>
    <cellStyle name="Normal 3 2 3 6" xfId="21535" xr:uid="{00000000-0005-0000-0000-0000E8570000}"/>
    <cellStyle name="Normal 3 2 3 6 2" xfId="21536" xr:uid="{00000000-0005-0000-0000-0000E9570000}"/>
    <cellStyle name="Normal 3 2 3 6 3" xfId="21537" xr:uid="{00000000-0005-0000-0000-0000EA570000}"/>
    <cellStyle name="Normal 3 2 3 6 4" xfId="21538" xr:uid="{00000000-0005-0000-0000-0000EB570000}"/>
    <cellStyle name="Normal 3 2 3 6 5" xfId="21539" xr:uid="{00000000-0005-0000-0000-0000EC570000}"/>
    <cellStyle name="Normal 3 2 3 7" xfId="21540" xr:uid="{00000000-0005-0000-0000-0000ED570000}"/>
    <cellStyle name="Normal 3 2 3 7 2" xfId="21541" xr:uid="{00000000-0005-0000-0000-0000EE570000}"/>
    <cellStyle name="Normal 3 2 3 7 3" xfId="21542" xr:uid="{00000000-0005-0000-0000-0000EF570000}"/>
    <cellStyle name="Normal 3 2 3 7 4" xfId="21543" xr:uid="{00000000-0005-0000-0000-0000F0570000}"/>
    <cellStyle name="Normal 3 2 3 7 5" xfId="21544" xr:uid="{00000000-0005-0000-0000-0000F1570000}"/>
    <cellStyle name="Normal 3 2 3 8" xfId="21545" xr:uid="{00000000-0005-0000-0000-0000F2570000}"/>
    <cellStyle name="Normal 3 2 3 8 2" xfId="21546" xr:uid="{00000000-0005-0000-0000-0000F3570000}"/>
    <cellStyle name="Normal 3 2 3 8 3" xfId="21547" xr:uid="{00000000-0005-0000-0000-0000F4570000}"/>
    <cellStyle name="Normal 3 2 3 8 4" xfId="21548" xr:uid="{00000000-0005-0000-0000-0000F5570000}"/>
    <cellStyle name="Normal 3 2 3 8 5" xfId="21549" xr:uid="{00000000-0005-0000-0000-0000F6570000}"/>
    <cellStyle name="Normal 3 2 3 9" xfId="21550" xr:uid="{00000000-0005-0000-0000-0000F7570000}"/>
    <cellStyle name="Normal 3 2 3 9 2" xfId="21551" xr:uid="{00000000-0005-0000-0000-0000F8570000}"/>
    <cellStyle name="Normal 3 2 3 9 3" xfId="21552" xr:uid="{00000000-0005-0000-0000-0000F9570000}"/>
    <cellStyle name="Normal 3 2 3 9 4" xfId="21553" xr:uid="{00000000-0005-0000-0000-0000FA570000}"/>
    <cellStyle name="Normal 3 2 3 9 5" xfId="21554" xr:uid="{00000000-0005-0000-0000-0000FB570000}"/>
    <cellStyle name="Normal 3 2 3_5.Weekly" xfId="21555" xr:uid="{00000000-0005-0000-0000-0000FC570000}"/>
    <cellStyle name="Normal 3 2 4" xfId="21556" xr:uid="{00000000-0005-0000-0000-0000FD570000}"/>
    <cellStyle name="Normal 3 2 4 10" xfId="21557" xr:uid="{00000000-0005-0000-0000-0000FE570000}"/>
    <cellStyle name="Normal 3 2 4 10 2" xfId="21558" xr:uid="{00000000-0005-0000-0000-0000FF570000}"/>
    <cellStyle name="Normal 3 2 4 10 3" xfId="21559" xr:uid="{00000000-0005-0000-0000-000000580000}"/>
    <cellStyle name="Normal 3 2 4 10 4" xfId="21560" xr:uid="{00000000-0005-0000-0000-000001580000}"/>
    <cellStyle name="Normal 3 2 4 10 5" xfId="21561" xr:uid="{00000000-0005-0000-0000-000002580000}"/>
    <cellStyle name="Normal 3 2 4 11" xfId="21562" xr:uid="{00000000-0005-0000-0000-000003580000}"/>
    <cellStyle name="Normal 3 2 4 11 2" xfId="21563" xr:uid="{00000000-0005-0000-0000-000004580000}"/>
    <cellStyle name="Normal 3 2 4 11 3" xfId="21564" xr:uid="{00000000-0005-0000-0000-000005580000}"/>
    <cellStyle name="Normal 3 2 4 11 4" xfId="21565" xr:uid="{00000000-0005-0000-0000-000006580000}"/>
    <cellStyle name="Normal 3 2 4 11 5" xfId="21566" xr:uid="{00000000-0005-0000-0000-000007580000}"/>
    <cellStyle name="Normal 3 2 4 12" xfId="21567" xr:uid="{00000000-0005-0000-0000-000008580000}"/>
    <cellStyle name="Normal 3 2 4 13" xfId="21568" xr:uid="{00000000-0005-0000-0000-000009580000}"/>
    <cellStyle name="Normal 3 2 4 14" xfId="21569" xr:uid="{00000000-0005-0000-0000-00000A580000}"/>
    <cellStyle name="Normal 3 2 4 15" xfId="21570" xr:uid="{00000000-0005-0000-0000-00000B580000}"/>
    <cellStyle name="Normal 3 2 4 2" xfId="21571" xr:uid="{00000000-0005-0000-0000-00000C580000}"/>
    <cellStyle name="Normal 3 2 4 2 2" xfId="21572" xr:uid="{00000000-0005-0000-0000-00000D580000}"/>
    <cellStyle name="Normal 3 2 4 2 2 10" xfId="21573" xr:uid="{00000000-0005-0000-0000-00000E580000}"/>
    <cellStyle name="Normal 3 2 4 2 2 10 2" xfId="21574" xr:uid="{00000000-0005-0000-0000-00000F580000}"/>
    <cellStyle name="Normal 3 2 4 2 2 10 3" xfId="21575" xr:uid="{00000000-0005-0000-0000-000010580000}"/>
    <cellStyle name="Normal 3 2 4 2 2 10 4" xfId="21576" xr:uid="{00000000-0005-0000-0000-000011580000}"/>
    <cellStyle name="Normal 3 2 4 2 2 10 5" xfId="21577" xr:uid="{00000000-0005-0000-0000-000012580000}"/>
    <cellStyle name="Normal 3 2 4 2 2 11" xfId="21578" xr:uid="{00000000-0005-0000-0000-000013580000}"/>
    <cellStyle name="Normal 3 2 4 2 2 11 2" xfId="21579" xr:uid="{00000000-0005-0000-0000-000014580000}"/>
    <cellStyle name="Normal 3 2 4 2 2 11 3" xfId="21580" xr:uid="{00000000-0005-0000-0000-000015580000}"/>
    <cellStyle name="Normal 3 2 4 2 2 11 4" xfId="21581" xr:uid="{00000000-0005-0000-0000-000016580000}"/>
    <cellStyle name="Normal 3 2 4 2 2 11 5" xfId="21582" xr:uid="{00000000-0005-0000-0000-000017580000}"/>
    <cellStyle name="Normal 3 2 4 2 2 12" xfId="21583" xr:uid="{00000000-0005-0000-0000-000018580000}"/>
    <cellStyle name="Normal 3 2 4 2 2 12 2" xfId="21584" xr:uid="{00000000-0005-0000-0000-000019580000}"/>
    <cellStyle name="Normal 3 2 4 2 2 12 3" xfId="21585" xr:uid="{00000000-0005-0000-0000-00001A580000}"/>
    <cellStyle name="Normal 3 2 4 2 2 12 4" xfId="21586" xr:uid="{00000000-0005-0000-0000-00001B580000}"/>
    <cellStyle name="Normal 3 2 4 2 2 12 5" xfId="21587" xr:uid="{00000000-0005-0000-0000-00001C580000}"/>
    <cellStyle name="Normal 3 2 4 2 2 13" xfId="21588" xr:uid="{00000000-0005-0000-0000-00001D580000}"/>
    <cellStyle name="Normal 3 2 4 2 2 13 2" xfId="21589" xr:uid="{00000000-0005-0000-0000-00001E580000}"/>
    <cellStyle name="Normal 3 2 4 2 2 13 3" xfId="21590" xr:uid="{00000000-0005-0000-0000-00001F580000}"/>
    <cellStyle name="Normal 3 2 4 2 2 13 4" xfId="21591" xr:uid="{00000000-0005-0000-0000-000020580000}"/>
    <cellStyle name="Normal 3 2 4 2 2 13 5" xfId="21592" xr:uid="{00000000-0005-0000-0000-000021580000}"/>
    <cellStyle name="Normal 3 2 4 2 2 14" xfId="21593" xr:uid="{00000000-0005-0000-0000-000022580000}"/>
    <cellStyle name="Normal 3 2 4 2 2 15" xfId="21594" xr:uid="{00000000-0005-0000-0000-000023580000}"/>
    <cellStyle name="Normal 3 2 4 2 2 16" xfId="21595" xr:uid="{00000000-0005-0000-0000-000024580000}"/>
    <cellStyle name="Normal 3 2 4 2 2 17" xfId="21596" xr:uid="{00000000-0005-0000-0000-000025580000}"/>
    <cellStyle name="Normal 3 2 4 2 2 2" xfId="21597" xr:uid="{00000000-0005-0000-0000-000026580000}"/>
    <cellStyle name="Normal 3 2 4 2 2 2 10" xfId="21598" xr:uid="{00000000-0005-0000-0000-000027580000}"/>
    <cellStyle name="Normal 3 2 4 2 2 2 10 2" xfId="21599" xr:uid="{00000000-0005-0000-0000-000028580000}"/>
    <cellStyle name="Normal 3 2 4 2 2 2 10 3" xfId="21600" xr:uid="{00000000-0005-0000-0000-000029580000}"/>
    <cellStyle name="Normal 3 2 4 2 2 2 10 4" xfId="21601" xr:uid="{00000000-0005-0000-0000-00002A580000}"/>
    <cellStyle name="Normal 3 2 4 2 2 2 10 5" xfId="21602" xr:uid="{00000000-0005-0000-0000-00002B580000}"/>
    <cellStyle name="Normal 3 2 4 2 2 2 11" xfId="21603" xr:uid="{00000000-0005-0000-0000-00002C580000}"/>
    <cellStyle name="Normal 3 2 4 2 2 2 11 2" xfId="21604" xr:uid="{00000000-0005-0000-0000-00002D580000}"/>
    <cellStyle name="Normal 3 2 4 2 2 2 11 3" xfId="21605" xr:uid="{00000000-0005-0000-0000-00002E580000}"/>
    <cellStyle name="Normal 3 2 4 2 2 2 11 4" xfId="21606" xr:uid="{00000000-0005-0000-0000-00002F580000}"/>
    <cellStyle name="Normal 3 2 4 2 2 2 11 5" xfId="21607" xr:uid="{00000000-0005-0000-0000-000030580000}"/>
    <cellStyle name="Normal 3 2 4 2 2 2 12" xfId="21608" xr:uid="{00000000-0005-0000-0000-000031580000}"/>
    <cellStyle name="Normal 3 2 4 2 2 2 13" xfId="21609" xr:uid="{00000000-0005-0000-0000-000032580000}"/>
    <cellStyle name="Normal 3 2 4 2 2 2 14" xfId="21610" xr:uid="{00000000-0005-0000-0000-000033580000}"/>
    <cellStyle name="Normal 3 2 4 2 2 2 15" xfId="21611" xr:uid="{00000000-0005-0000-0000-000034580000}"/>
    <cellStyle name="Normal 3 2 4 2 2 2 2" xfId="21612" xr:uid="{00000000-0005-0000-0000-000035580000}"/>
    <cellStyle name="Normal 3 2 4 2 2 2 2 10" xfId="21613" xr:uid="{00000000-0005-0000-0000-000036580000}"/>
    <cellStyle name="Normal 3 2 4 2 2 2 2 10 2" xfId="21614" xr:uid="{00000000-0005-0000-0000-000037580000}"/>
    <cellStyle name="Normal 3 2 4 2 2 2 2 10 3" xfId="21615" xr:uid="{00000000-0005-0000-0000-000038580000}"/>
    <cellStyle name="Normal 3 2 4 2 2 2 2 10 4" xfId="21616" xr:uid="{00000000-0005-0000-0000-000039580000}"/>
    <cellStyle name="Normal 3 2 4 2 2 2 2 10 5" xfId="21617" xr:uid="{00000000-0005-0000-0000-00003A580000}"/>
    <cellStyle name="Normal 3 2 4 2 2 2 2 11" xfId="21618" xr:uid="{00000000-0005-0000-0000-00003B580000}"/>
    <cellStyle name="Normal 3 2 4 2 2 2 2 12" xfId="21619" xr:uid="{00000000-0005-0000-0000-00003C580000}"/>
    <cellStyle name="Normal 3 2 4 2 2 2 2 13" xfId="21620" xr:uid="{00000000-0005-0000-0000-00003D580000}"/>
    <cellStyle name="Normal 3 2 4 2 2 2 2 14" xfId="21621" xr:uid="{00000000-0005-0000-0000-00003E580000}"/>
    <cellStyle name="Normal 3 2 4 2 2 2 2 2" xfId="21622" xr:uid="{00000000-0005-0000-0000-00003F580000}"/>
    <cellStyle name="Normal 3 2 4 2 2 2 2 2 2" xfId="21623" xr:uid="{00000000-0005-0000-0000-000040580000}"/>
    <cellStyle name="Normal 3 2 4 2 2 2 2 2 3" xfId="21624" xr:uid="{00000000-0005-0000-0000-000041580000}"/>
    <cellStyle name="Normal 3 2 4 2 2 2 2 2 4" xfId="21625" xr:uid="{00000000-0005-0000-0000-000042580000}"/>
    <cellStyle name="Normal 3 2 4 2 2 2 2 2 5" xfId="21626" xr:uid="{00000000-0005-0000-0000-000043580000}"/>
    <cellStyle name="Normal 3 2 4 2 2 2 2 3" xfId="21627" xr:uid="{00000000-0005-0000-0000-000044580000}"/>
    <cellStyle name="Normal 3 2 4 2 2 2 2 3 2" xfId="21628" xr:uid="{00000000-0005-0000-0000-000045580000}"/>
    <cellStyle name="Normal 3 2 4 2 2 2 2 3 3" xfId="21629" xr:uid="{00000000-0005-0000-0000-000046580000}"/>
    <cellStyle name="Normal 3 2 4 2 2 2 2 3 4" xfId="21630" xr:uid="{00000000-0005-0000-0000-000047580000}"/>
    <cellStyle name="Normal 3 2 4 2 2 2 2 3 5" xfId="21631" xr:uid="{00000000-0005-0000-0000-000048580000}"/>
    <cellStyle name="Normal 3 2 4 2 2 2 2 4" xfId="21632" xr:uid="{00000000-0005-0000-0000-000049580000}"/>
    <cellStyle name="Normal 3 2 4 2 2 2 2 4 2" xfId="21633" xr:uid="{00000000-0005-0000-0000-00004A580000}"/>
    <cellStyle name="Normal 3 2 4 2 2 2 2 4 3" xfId="21634" xr:uid="{00000000-0005-0000-0000-00004B580000}"/>
    <cellStyle name="Normal 3 2 4 2 2 2 2 4 4" xfId="21635" xr:uid="{00000000-0005-0000-0000-00004C580000}"/>
    <cellStyle name="Normal 3 2 4 2 2 2 2 4 5" xfId="21636" xr:uid="{00000000-0005-0000-0000-00004D580000}"/>
    <cellStyle name="Normal 3 2 4 2 2 2 2 5" xfId="21637" xr:uid="{00000000-0005-0000-0000-00004E580000}"/>
    <cellStyle name="Normal 3 2 4 2 2 2 2 5 2" xfId="21638" xr:uid="{00000000-0005-0000-0000-00004F580000}"/>
    <cellStyle name="Normal 3 2 4 2 2 2 2 5 3" xfId="21639" xr:uid="{00000000-0005-0000-0000-000050580000}"/>
    <cellStyle name="Normal 3 2 4 2 2 2 2 5 4" xfId="21640" xr:uid="{00000000-0005-0000-0000-000051580000}"/>
    <cellStyle name="Normal 3 2 4 2 2 2 2 5 5" xfId="21641" xr:uid="{00000000-0005-0000-0000-000052580000}"/>
    <cellStyle name="Normal 3 2 4 2 2 2 2 6" xfId="21642" xr:uid="{00000000-0005-0000-0000-000053580000}"/>
    <cellStyle name="Normal 3 2 4 2 2 2 2 6 2" xfId="21643" xr:uid="{00000000-0005-0000-0000-000054580000}"/>
    <cellStyle name="Normal 3 2 4 2 2 2 2 6 3" xfId="21644" xr:uid="{00000000-0005-0000-0000-000055580000}"/>
    <cellStyle name="Normal 3 2 4 2 2 2 2 6 4" xfId="21645" xr:uid="{00000000-0005-0000-0000-000056580000}"/>
    <cellStyle name="Normal 3 2 4 2 2 2 2 6 5" xfId="21646" xr:uid="{00000000-0005-0000-0000-000057580000}"/>
    <cellStyle name="Normal 3 2 4 2 2 2 2 7" xfId="21647" xr:uid="{00000000-0005-0000-0000-000058580000}"/>
    <cellStyle name="Normal 3 2 4 2 2 2 2 7 2" xfId="21648" xr:uid="{00000000-0005-0000-0000-000059580000}"/>
    <cellStyle name="Normal 3 2 4 2 2 2 2 7 3" xfId="21649" xr:uid="{00000000-0005-0000-0000-00005A580000}"/>
    <cellStyle name="Normal 3 2 4 2 2 2 2 7 4" xfId="21650" xr:uid="{00000000-0005-0000-0000-00005B580000}"/>
    <cellStyle name="Normal 3 2 4 2 2 2 2 7 5" xfId="21651" xr:uid="{00000000-0005-0000-0000-00005C580000}"/>
    <cellStyle name="Normal 3 2 4 2 2 2 2 8" xfId="21652" xr:uid="{00000000-0005-0000-0000-00005D580000}"/>
    <cellStyle name="Normal 3 2 4 2 2 2 2 8 2" xfId="21653" xr:uid="{00000000-0005-0000-0000-00005E580000}"/>
    <cellStyle name="Normal 3 2 4 2 2 2 2 8 3" xfId="21654" xr:uid="{00000000-0005-0000-0000-00005F580000}"/>
    <cellStyle name="Normal 3 2 4 2 2 2 2 8 4" xfId="21655" xr:uid="{00000000-0005-0000-0000-000060580000}"/>
    <cellStyle name="Normal 3 2 4 2 2 2 2 8 5" xfId="21656" xr:uid="{00000000-0005-0000-0000-000061580000}"/>
    <cellStyle name="Normal 3 2 4 2 2 2 2 9" xfId="21657" xr:uid="{00000000-0005-0000-0000-000062580000}"/>
    <cellStyle name="Normal 3 2 4 2 2 2 2 9 2" xfId="21658" xr:uid="{00000000-0005-0000-0000-000063580000}"/>
    <cellStyle name="Normal 3 2 4 2 2 2 2 9 3" xfId="21659" xr:uid="{00000000-0005-0000-0000-000064580000}"/>
    <cellStyle name="Normal 3 2 4 2 2 2 2 9 4" xfId="21660" xr:uid="{00000000-0005-0000-0000-000065580000}"/>
    <cellStyle name="Normal 3 2 4 2 2 2 2 9 5" xfId="21661" xr:uid="{00000000-0005-0000-0000-000066580000}"/>
    <cellStyle name="Normal 3 2 4 2 2 2 2_5.Weekly" xfId="21662" xr:uid="{00000000-0005-0000-0000-000067580000}"/>
    <cellStyle name="Normal 3 2 4 2 2 2 3" xfId="21663" xr:uid="{00000000-0005-0000-0000-000068580000}"/>
    <cellStyle name="Normal 3 2 4 2 2 2 3 2" xfId="21664" xr:uid="{00000000-0005-0000-0000-000069580000}"/>
    <cellStyle name="Normal 3 2 4 2 2 2 3 3" xfId="21665" xr:uid="{00000000-0005-0000-0000-00006A580000}"/>
    <cellStyle name="Normal 3 2 4 2 2 2 3 4" xfId="21666" xr:uid="{00000000-0005-0000-0000-00006B580000}"/>
    <cellStyle name="Normal 3 2 4 2 2 2 3 5" xfId="21667" xr:uid="{00000000-0005-0000-0000-00006C580000}"/>
    <cellStyle name="Normal 3 2 4 2 2 2 4" xfId="21668" xr:uid="{00000000-0005-0000-0000-00006D580000}"/>
    <cellStyle name="Normal 3 2 4 2 2 2 4 2" xfId="21669" xr:uid="{00000000-0005-0000-0000-00006E580000}"/>
    <cellStyle name="Normal 3 2 4 2 2 2 4 3" xfId="21670" xr:uid="{00000000-0005-0000-0000-00006F580000}"/>
    <cellStyle name="Normal 3 2 4 2 2 2 4 4" xfId="21671" xr:uid="{00000000-0005-0000-0000-000070580000}"/>
    <cellStyle name="Normal 3 2 4 2 2 2 4 5" xfId="21672" xr:uid="{00000000-0005-0000-0000-000071580000}"/>
    <cellStyle name="Normal 3 2 4 2 2 2 5" xfId="21673" xr:uid="{00000000-0005-0000-0000-000072580000}"/>
    <cellStyle name="Normal 3 2 4 2 2 2 5 2" xfId="21674" xr:uid="{00000000-0005-0000-0000-000073580000}"/>
    <cellStyle name="Normal 3 2 4 2 2 2 5 3" xfId="21675" xr:uid="{00000000-0005-0000-0000-000074580000}"/>
    <cellStyle name="Normal 3 2 4 2 2 2 5 4" xfId="21676" xr:uid="{00000000-0005-0000-0000-000075580000}"/>
    <cellStyle name="Normal 3 2 4 2 2 2 5 5" xfId="21677" xr:uid="{00000000-0005-0000-0000-000076580000}"/>
    <cellStyle name="Normal 3 2 4 2 2 2 6" xfId="21678" xr:uid="{00000000-0005-0000-0000-000077580000}"/>
    <cellStyle name="Normal 3 2 4 2 2 2 6 2" xfId="21679" xr:uid="{00000000-0005-0000-0000-000078580000}"/>
    <cellStyle name="Normal 3 2 4 2 2 2 6 3" xfId="21680" xr:uid="{00000000-0005-0000-0000-000079580000}"/>
    <cellStyle name="Normal 3 2 4 2 2 2 6 4" xfId="21681" xr:uid="{00000000-0005-0000-0000-00007A580000}"/>
    <cellStyle name="Normal 3 2 4 2 2 2 6 5" xfId="21682" xr:uid="{00000000-0005-0000-0000-00007B580000}"/>
    <cellStyle name="Normal 3 2 4 2 2 2 7" xfId="21683" xr:uid="{00000000-0005-0000-0000-00007C580000}"/>
    <cellStyle name="Normal 3 2 4 2 2 2 7 2" xfId="21684" xr:uid="{00000000-0005-0000-0000-00007D580000}"/>
    <cellStyle name="Normal 3 2 4 2 2 2 7 3" xfId="21685" xr:uid="{00000000-0005-0000-0000-00007E580000}"/>
    <cellStyle name="Normal 3 2 4 2 2 2 7 4" xfId="21686" xr:uid="{00000000-0005-0000-0000-00007F580000}"/>
    <cellStyle name="Normal 3 2 4 2 2 2 7 5" xfId="21687" xr:uid="{00000000-0005-0000-0000-000080580000}"/>
    <cellStyle name="Normal 3 2 4 2 2 2 8" xfId="21688" xr:uid="{00000000-0005-0000-0000-000081580000}"/>
    <cellStyle name="Normal 3 2 4 2 2 2 8 2" xfId="21689" xr:uid="{00000000-0005-0000-0000-000082580000}"/>
    <cellStyle name="Normal 3 2 4 2 2 2 8 3" xfId="21690" xr:uid="{00000000-0005-0000-0000-000083580000}"/>
    <cellStyle name="Normal 3 2 4 2 2 2 8 4" xfId="21691" xr:uid="{00000000-0005-0000-0000-000084580000}"/>
    <cellStyle name="Normal 3 2 4 2 2 2 8 5" xfId="21692" xr:uid="{00000000-0005-0000-0000-000085580000}"/>
    <cellStyle name="Normal 3 2 4 2 2 2 9" xfId="21693" xr:uid="{00000000-0005-0000-0000-000086580000}"/>
    <cellStyle name="Normal 3 2 4 2 2 2 9 2" xfId="21694" xr:uid="{00000000-0005-0000-0000-000087580000}"/>
    <cellStyle name="Normal 3 2 4 2 2 2 9 3" xfId="21695" xr:uid="{00000000-0005-0000-0000-000088580000}"/>
    <cellStyle name="Normal 3 2 4 2 2 2 9 4" xfId="21696" xr:uid="{00000000-0005-0000-0000-000089580000}"/>
    <cellStyle name="Normal 3 2 4 2 2 2 9 5" xfId="21697" xr:uid="{00000000-0005-0000-0000-00008A580000}"/>
    <cellStyle name="Normal 3 2 4 2 2 2_5.Weekly" xfId="21698" xr:uid="{00000000-0005-0000-0000-00008B580000}"/>
    <cellStyle name="Normal 3 2 4 2 2 3" xfId="21699" xr:uid="{00000000-0005-0000-0000-00008C580000}"/>
    <cellStyle name="Normal 3 2 4 2 2 3 10" xfId="21700" xr:uid="{00000000-0005-0000-0000-00008D580000}"/>
    <cellStyle name="Normal 3 2 4 2 2 3 10 2" xfId="21701" xr:uid="{00000000-0005-0000-0000-00008E580000}"/>
    <cellStyle name="Normal 3 2 4 2 2 3 10 3" xfId="21702" xr:uid="{00000000-0005-0000-0000-00008F580000}"/>
    <cellStyle name="Normal 3 2 4 2 2 3 10 4" xfId="21703" xr:uid="{00000000-0005-0000-0000-000090580000}"/>
    <cellStyle name="Normal 3 2 4 2 2 3 10 5" xfId="21704" xr:uid="{00000000-0005-0000-0000-000091580000}"/>
    <cellStyle name="Normal 3 2 4 2 2 3 11" xfId="21705" xr:uid="{00000000-0005-0000-0000-000092580000}"/>
    <cellStyle name="Normal 3 2 4 2 2 3 12" xfId="21706" xr:uid="{00000000-0005-0000-0000-000093580000}"/>
    <cellStyle name="Normal 3 2 4 2 2 3 13" xfId="21707" xr:uid="{00000000-0005-0000-0000-000094580000}"/>
    <cellStyle name="Normal 3 2 4 2 2 3 14" xfId="21708" xr:uid="{00000000-0005-0000-0000-000095580000}"/>
    <cellStyle name="Normal 3 2 4 2 2 3 2" xfId="21709" xr:uid="{00000000-0005-0000-0000-000096580000}"/>
    <cellStyle name="Normal 3 2 4 2 2 3 2 2" xfId="21710" xr:uid="{00000000-0005-0000-0000-000097580000}"/>
    <cellStyle name="Normal 3 2 4 2 2 3 2 3" xfId="21711" xr:uid="{00000000-0005-0000-0000-000098580000}"/>
    <cellStyle name="Normal 3 2 4 2 2 3 2 4" xfId="21712" xr:uid="{00000000-0005-0000-0000-000099580000}"/>
    <cellStyle name="Normal 3 2 4 2 2 3 2 5" xfId="21713" xr:uid="{00000000-0005-0000-0000-00009A580000}"/>
    <cellStyle name="Normal 3 2 4 2 2 3 3" xfId="21714" xr:uid="{00000000-0005-0000-0000-00009B580000}"/>
    <cellStyle name="Normal 3 2 4 2 2 3 3 2" xfId="21715" xr:uid="{00000000-0005-0000-0000-00009C580000}"/>
    <cellStyle name="Normal 3 2 4 2 2 3 3 3" xfId="21716" xr:uid="{00000000-0005-0000-0000-00009D580000}"/>
    <cellStyle name="Normal 3 2 4 2 2 3 3 4" xfId="21717" xr:uid="{00000000-0005-0000-0000-00009E580000}"/>
    <cellStyle name="Normal 3 2 4 2 2 3 3 5" xfId="21718" xr:uid="{00000000-0005-0000-0000-00009F580000}"/>
    <cellStyle name="Normal 3 2 4 2 2 3 4" xfId="21719" xr:uid="{00000000-0005-0000-0000-0000A0580000}"/>
    <cellStyle name="Normal 3 2 4 2 2 3 4 2" xfId="21720" xr:uid="{00000000-0005-0000-0000-0000A1580000}"/>
    <cellStyle name="Normal 3 2 4 2 2 3 4 3" xfId="21721" xr:uid="{00000000-0005-0000-0000-0000A2580000}"/>
    <cellStyle name="Normal 3 2 4 2 2 3 4 4" xfId="21722" xr:uid="{00000000-0005-0000-0000-0000A3580000}"/>
    <cellStyle name="Normal 3 2 4 2 2 3 4 5" xfId="21723" xr:uid="{00000000-0005-0000-0000-0000A4580000}"/>
    <cellStyle name="Normal 3 2 4 2 2 3 5" xfId="21724" xr:uid="{00000000-0005-0000-0000-0000A5580000}"/>
    <cellStyle name="Normal 3 2 4 2 2 3 5 2" xfId="21725" xr:uid="{00000000-0005-0000-0000-0000A6580000}"/>
    <cellStyle name="Normal 3 2 4 2 2 3 5 3" xfId="21726" xr:uid="{00000000-0005-0000-0000-0000A7580000}"/>
    <cellStyle name="Normal 3 2 4 2 2 3 5 4" xfId="21727" xr:uid="{00000000-0005-0000-0000-0000A8580000}"/>
    <cellStyle name="Normal 3 2 4 2 2 3 5 5" xfId="21728" xr:uid="{00000000-0005-0000-0000-0000A9580000}"/>
    <cellStyle name="Normal 3 2 4 2 2 3 6" xfId="21729" xr:uid="{00000000-0005-0000-0000-0000AA580000}"/>
    <cellStyle name="Normal 3 2 4 2 2 3 6 2" xfId="21730" xr:uid="{00000000-0005-0000-0000-0000AB580000}"/>
    <cellStyle name="Normal 3 2 4 2 2 3 6 3" xfId="21731" xr:uid="{00000000-0005-0000-0000-0000AC580000}"/>
    <cellStyle name="Normal 3 2 4 2 2 3 6 4" xfId="21732" xr:uid="{00000000-0005-0000-0000-0000AD580000}"/>
    <cellStyle name="Normal 3 2 4 2 2 3 6 5" xfId="21733" xr:uid="{00000000-0005-0000-0000-0000AE580000}"/>
    <cellStyle name="Normal 3 2 4 2 2 3 7" xfId="21734" xr:uid="{00000000-0005-0000-0000-0000AF580000}"/>
    <cellStyle name="Normal 3 2 4 2 2 3 7 2" xfId="21735" xr:uid="{00000000-0005-0000-0000-0000B0580000}"/>
    <cellStyle name="Normal 3 2 4 2 2 3 7 3" xfId="21736" xr:uid="{00000000-0005-0000-0000-0000B1580000}"/>
    <cellStyle name="Normal 3 2 4 2 2 3 7 4" xfId="21737" xr:uid="{00000000-0005-0000-0000-0000B2580000}"/>
    <cellStyle name="Normal 3 2 4 2 2 3 7 5" xfId="21738" xr:uid="{00000000-0005-0000-0000-0000B3580000}"/>
    <cellStyle name="Normal 3 2 4 2 2 3 8" xfId="21739" xr:uid="{00000000-0005-0000-0000-0000B4580000}"/>
    <cellStyle name="Normal 3 2 4 2 2 3 8 2" xfId="21740" xr:uid="{00000000-0005-0000-0000-0000B5580000}"/>
    <cellStyle name="Normal 3 2 4 2 2 3 8 3" xfId="21741" xr:uid="{00000000-0005-0000-0000-0000B6580000}"/>
    <cellStyle name="Normal 3 2 4 2 2 3 8 4" xfId="21742" xr:uid="{00000000-0005-0000-0000-0000B7580000}"/>
    <cellStyle name="Normal 3 2 4 2 2 3 8 5" xfId="21743" xr:uid="{00000000-0005-0000-0000-0000B8580000}"/>
    <cellStyle name="Normal 3 2 4 2 2 3 9" xfId="21744" xr:uid="{00000000-0005-0000-0000-0000B9580000}"/>
    <cellStyle name="Normal 3 2 4 2 2 3 9 2" xfId="21745" xr:uid="{00000000-0005-0000-0000-0000BA580000}"/>
    <cellStyle name="Normal 3 2 4 2 2 3 9 3" xfId="21746" xr:uid="{00000000-0005-0000-0000-0000BB580000}"/>
    <cellStyle name="Normal 3 2 4 2 2 3 9 4" xfId="21747" xr:uid="{00000000-0005-0000-0000-0000BC580000}"/>
    <cellStyle name="Normal 3 2 4 2 2 3 9 5" xfId="21748" xr:uid="{00000000-0005-0000-0000-0000BD580000}"/>
    <cellStyle name="Normal 3 2 4 2 2 3_5.Weekly" xfId="21749" xr:uid="{00000000-0005-0000-0000-0000BE580000}"/>
    <cellStyle name="Normal 3 2 4 2 2 4" xfId="21750" xr:uid="{00000000-0005-0000-0000-0000BF580000}"/>
    <cellStyle name="Normal 3 2 4 2 2 4 10" xfId="21751" xr:uid="{00000000-0005-0000-0000-0000C0580000}"/>
    <cellStyle name="Normal 3 2 4 2 2 4 10 2" xfId="21752" xr:uid="{00000000-0005-0000-0000-0000C1580000}"/>
    <cellStyle name="Normal 3 2 4 2 2 4 10 3" xfId="21753" xr:uid="{00000000-0005-0000-0000-0000C2580000}"/>
    <cellStyle name="Normal 3 2 4 2 2 4 10 4" xfId="21754" xr:uid="{00000000-0005-0000-0000-0000C3580000}"/>
    <cellStyle name="Normal 3 2 4 2 2 4 10 5" xfId="21755" xr:uid="{00000000-0005-0000-0000-0000C4580000}"/>
    <cellStyle name="Normal 3 2 4 2 2 4 11" xfId="21756" xr:uid="{00000000-0005-0000-0000-0000C5580000}"/>
    <cellStyle name="Normal 3 2 4 2 2 4 12" xfId="21757" xr:uid="{00000000-0005-0000-0000-0000C6580000}"/>
    <cellStyle name="Normal 3 2 4 2 2 4 13" xfId="21758" xr:uid="{00000000-0005-0000-0000-0000C7580000}"/>
    <cellStyle name="Normal 3 2 4 2 2 4 14" xfId="21759" xr:uid="{00000000-0005-0000-0000-0000C8580000}"/>
    <cellStyle name="Normal 3 2 4 2 2 4 2" xfId="21760" xr:uid="{00000000-0005-0000-0000-0000C9580000}"/>
    <cellStyle name="Normal 3 2 4 2 2 4 2 2" xfId="21761" xr:uid="{00000000-0005-0000-0000-0000CA580000}"/>
    <cellStyle name="Normal 3 2 4 2 2 4 2 3" xfId="21762" xr:uid="{00000000-0005-0000-0000-0000CB580000}"/>
    <cellStyle name="Normal 3 2 4 2 2 4 2 4" xfId="21763" xr:uid="{00000000-0005-0000-0000-0000CC580000}"/>
    <cellStyle name="Normal 3 2 4 2 2 4 2 5" xfId="21764" xr:uid="{00000000-0005-0000-0000-0000CD580000}"/>
    <cellStyle name="Normal 3 2 4 2 2 4 3" xfId="21765" xr:uid="{00000000-0005-0000-0000-0000CE580000}"/>
    <cellStyle name="Normal 3 2 4 2 2 4 3 2" xfId="21766" xr:uid="{00000000-0005-0000-0000-0000CF580000}"/>
    <cellStyle name="Normal 3 2 4 2 2 4 3 3" xfId="21767" xr:uid="{00000000-0005-0000-0000-0000D0580000}"/>
    <cellStyle name="Normal 3 2 4 2 2 4 3 4" xfId="21768" xr:uid="{00000000-0005-0000-0000-0000D1580000}"/>
    <cellStyle name="Normal 3 2 4 2 2 4 3 5" xfId="21769" xr:uid="{00000000-0005-0000-0000-0000D2580000}"/>
    <cellStyle name="Normal 3 2 4 2 2 4 4" xfId="21770" xr:uid="{00000000-0005-0000-0000-0000D3580000}"/>
    <cellStyle name="Normal 3 2 4 2 2 4 4 2" xfId="21771" xr:uid="{00000000-0005-0000-0000-0000D4580000}"/>
    <cellStyle name="Normal 3 2 4 2 2 4 4 3" xfId="21772" xr:uid="{00000000-0005-0000-0000-0000D5580000}"/>
    <cellStyle name="Normal 3 2 4 2 2 4 4 4" xfId="21773" xr:uid="{00000000-0005-0000-0000-0000D6580000}"/>
    <cellStyle name="Normal 3 2 4 2 2 4 4 5" xfId="21774" xr:uid="{00000000-0005-0000-0000-0000D7580000}"/>
    <cellStyle name="Normal 3 2 4 2 2 4 5" xfId="21775" xr:uid="{00000000-0005-0000-0000-0000D8580000}"/>
    <cellStyle name="Normal 3 2 4 2 2 4 5 2" xfId="21776" xr:uid="{00000000-0005-0000-0000-0000D9580000}"/>
    <cellStyle name="Normal 3 2 4 2 2 4 5 3" xfId="21777" xr:uid="{00000000-0005-0000-0000-0000DA580000}"/>
    <cellStyle name="Normal 3 2 4 2 2 4 5 4" xfId="21778" xr:uid="{00000000-0005-0000-0000-0000DB580000}"/>
    <cellStyle name="Normal 3 2 4 2 2 4 5 5" xfId="21779" xr:uid="{00000000-0005-0000-0000-0000DC580000}"/>
    <cellStyle name="Normal 3 2 4 2 2 4 6" xfId="21780" xr:uid="{00000000-0005-0000-0000-0000DD580000}"/>
    <cellStyle name="Normal 3 2 4 2 2 4 6 2" xfId="21781" xr:uid="{00000000-0005-0000-0000-0000DE580000}"/>
    <cellStyle name="Normal 3 2 4 2 2 4 6 3" xfId="21782" xr:uid="{00000000-0005-0000-0000-0000DF580000}"/>
    <cellStyle name="Normal 3 2 4 2 2 4 6 4" xfId="21783" xr:uid="{00000000-0005-0000-0000-0000E0580000}"/>
    <cellStyle name="Normal 3 2 4 2 2 4 6 5" xfId="21784" xr:uid="{00000000-0005-0000-0000-0000E1580000}"/>
    <cellStyle name="Normal 3 2 4 2 2 4 7" xfId="21785" xr:uid="{00000000-0005-0000-0000-0000E2580000}"/>
    <cellStyle name="Normal 3 2 4 2 2 4 7 2" xfId="21786" xr:uid="{00000000-0005-0000-0000-0000E3580000}"/>
    <cellStyle name="Normal 3 2 4 2 2 4 7 3" xfId="21787" xr:uid="{00000000-0005-0000-0000-0000E4580000}"/>
    <cellStyle name="Normal 3 2 4 2 2 4 7 4" xfId="21788" xr:uid="{00000000-0005-0000-0000-0000E5580000}"/>
    <cellStyle name="Normal 3 2 4 2 2 4 7 5" xfId="21789" xr:uid="{00000000-0005-0000-0000-0000E6580000}"/>
    <cellStyle name="Normal 3 2 4 2 2 4 8" xfId="21790" xr:uid="{00000000-0005-0000-0000-0000E7580000}"/>
    <cellStyle name="Normal 3 2 4 2 2 4 8 2" xfId="21791" xr:uid="{00000000-0005-0000-0000-0000E8580000}"/>
    <cellStyle name="Normal 3 2 4 2 2 4 8 3" xfId="21792" xr:uid="{00000000-0005-0000-0000-0000E9580000}"/>
    <cellStyle name="Normal 3 2 4 2 2 4 8 4" xfId="21793" xr:uid="{00000000-0005-0000-0000-0000EA580000}"/>
    <cellStyle name="Normal 3 2 4 2 2 4 8 5" xfId="21794" xr:uid="{00000000-0005-0000-0000-0000EB580000}"/>
    <cellStyle name="Normal 3 2 4 2 2 4 9" xfId="21795" xr:uid="{00000000-0005-0000-0000-0000EC580000}"/>
    <cellStyle name="Normal 3 2 4 2 2 4 9 2" xfId="21796" xr:uid="{00000000-0005-0000-0000-0000ED580000}"/>
    <cellStyle name="Normal 3 2 4 2 2 4 9 3" xfId="21797" xr:uid="{00000000-0005-0000-0000-0000EE580000}"/>
    <cellStyle name="Normal 3 2 4 2 2 4 9 4" xfId="21798" xr:uid="{00000000-0005-0000-0000-0000EF580000}"/>
    <cellStyle name="Normal 3 2 4 2 2 4 9 5" xfId="21799" xr:uid="{00000000-0005-0000-0000-0000F0580000}"/>
    <cellStyle name="Normal 3 2 4 2 2 4_5.Weekly" xfId="21800" xr:uid="{00000000-0005-0000-0000-0000F1580000}"/>
    <cellStyle name="Normal 3 2 4 2 2 5" xfId="21801" xr:uid="{00000000-0005-0000-0000-0000F2580000}"/>
    <cellStyle name="Normal 3 2 4 2 2 5 2" xfId="21802" xr:uid="{00000000-0005-0000-0000-0000F3580000}"/>
    <cellStyle name="Normal 3 2 4 2 2 5 3" xfId="21803" xr:uid="{00000000-0005-0000-0000-0000F4580000}"/>
    <cellStyle name="Normal 3 2 4 2 2 5 4" xfId="21804" xr:uid="{00000000-0005-0000-0000-0000F5580000}"/>
    <cellStyle name="Normal 3 2 4 2 2 5 5" xfId="21805" xr:uid="{00000000-0005-0000-0000-0000F6580000}"/>
    <cellStyle name="Normal 3 2 4 2 2 6" xfId="21806" xr:uid="{00000000-0005-0000-0000-0000F7580000}"/>
    <cellStyle name="Normal 3 2 4 2 2 6 2" xfId="21807" xr:uid="{00000000-0005-0000-0000-0000F8580000}"/>
    <cellStyle name="Normal 3 2 4 2 2 6 3" xfId="21808" xr:uid="{00000000-0005-0000-0000-0000F9580000}"/>
    <cellStyle name="Normal 3 2 4 2 2 6 4" xfId="21809" xr:uid="{00000000-0005-0000-0000-0000FA580000}"/>
    <cellStyle name="Normal 3 2 4 2 2 6 5" xfId="21810" xr:uid="{00000000-0005-0000-0000-0000FB580000}"/>
    <cellStyle name="Normal 3 2 4 2 2 7" xfId="21811" xr:uid="{00000000-0005-0000-0000-0000FC580000}"/>
    <cellStyle name="Normal 3 2 4 2 2 7 2" xfId="21812" xr:uid="{00000000-0005-0000-0000-0000FD580000}"/>
    <cellStyle name="Normal 3 2 4 2 2 7 3" xfId="21813" xr:uid="{00000000-0005-0000-0000-0000FE580000}"/>
    <cellStyle name="Normal 3 2 4 2 2 7 4" xfId="21814" xr:uid="{00000000-0005-0000-0000-0000FF580000}"/>
    <cellStyle name="Normal 3 2 4 2 2 7 5" xfId="21815" xr:uid="{00000000-0005-0000-0000-000000590000}"/>
    <cellStyle name="Normal 3 2 4 2 2 8" xfId="21816" xr:uid="{00000000-0005-0000-0000-000001590000}"/>
    <cellStyle name="Normal 3 2 4 2 2 8 2" xfId="21817" xr:uid="{00000000-0005-0000-0000-000002590000}"/>
    <cellStyle name="Normal 3 2 4 2 2 8 3" xfId="21818" xr:uid="{00000000-0005-0000-0000-000003590000}"/>
    <cellStyle name="Normal 3 2 4 2 2 8 4" xfId="21819" xr:uid="{00000000-0005-0000-0000-000004590000}"/>
    <cellStyle name="Normal 3 2 4 2 2 8 5" xfId="21820" xr:uid="{00000000-0005-0000-0000-000005590000}"/>
    <cellStyle name="Normal 3 2 4 2 2 9" xfId="21821" xr:uid="{00000000-0005-0000-0000-000006590000}"/>
    <cellStyle name="Normal 3 2 4 2 2 9 2" xfId="21822" xr:uid="{00000000-0005-0000-0000-000007590000}"/>
    <cellStyle name="Normal 3 2 4 2 2 9 3" xfId="21823" xr:uid="{00000000-0005-0000-0000-000008590000}"/>
    <cellStyle name="Normal 3 2 4 2 2 9 4" xfId="21824" xr:uid="{00000000-0005-0000-0000-000009590000}"/>
    <cellStyle name="Normal 3 2 4 2 2 9 5" xfId="21825" xr:uid="{00000000-0005-0000-0000-00000A590000}"/>
    <cellStyle name="Normal 3 2 4 2 2_5.Weekly" xfId="21826" xr:uid="{00000000-0005-0000-0000-00000B590000}"/>
    <cellStyle name="Normal 3 2 4 2 3" xfId="21827" xr:uid="{00000000-0005-0000-0000-00000C590000}"/>
    <cellStyle name="Normal 3 2 4 2 3 2" xfId="46101" xr:uid="{00000000-0005-0000-0000-00000D590000}"/>
    <cellStyle name="Normal 3 2 4 2 4" xfId="21828" xr:uid="{00000000-0005-0000-0000-00000E590000}"/>
    <cellStyle name="Normal 3 2 4 2 4 10" xfId="21829" xr:uid="{00000000-0005-0000-0000-00000F590000}"/>
    <cellStyle name="Normal 3 2 4 2 4 10 2" xfId="21830" xr:uid="{00000000-0005-0000-0000-000010590000}"/>
    <cellStyle name="Normal 3 2 4 2 4 10 3" xfId="21831" xr:uid="{00000000-0005-0000-0000-000011590000}"/>
    <cellStyle name="Normal 3 2 4 2 4 10 4" xfId="21832" xr:uid="{00000000-0005-0000-0000-000012590000}"/>
    <cellStyle name="Normal 3 2 4 2 4 10 5" xfId="21833" xr:uid="{00000000-0005-0000-0000-000013590000}"/>
    <cellStyle name="Normal 3 2 4 2 4 11" xfId="21834" xr:uid="{00000000-0005-0000-0000-000014590000}"/>
    <cellStyle name="Normal 3 2 4 2 4 11 2" xfId="21835" xr:uid="{00000000-0005-0000-0000-000015590000}"/>
    <cellStyle name="Normal 3 2 4 2 4 11 3" xfId="21836" xr:uid="{00000000-0005-0000-0000-000016590000}"/>
    <cellStyle name="Normal 3 2 4 2 4 11 4" xfId="21837" xr:uid="{00000000-0005-0000-0000-000017590000}"/>
    <cellStyle name="Normal 3 2 4 2 4 11 5" xfId="21838" xr:uid="{00000000-0005-0000-0000-000018590000}"/>
    <cellStyle name="Normal 3 2 4 2 4 12" xfId="21839" xr:uid="{00000000-0005-0000-0000-000019590000}"/>
    <cellStyle name="Normal 3 2 4 2 4 13" xfId="21840" xr:uid="{00000000-0005-0000-0000-00001A590000}"/>
    <cellStyle name="Normal 3 2 4 2 4 14" xfId="21841" xr:uid="{00000000-0005-0000-0000-00001B590000}"/>
    <cellStyle name="Normal 3 2 4 2 4 15" xfId="21842" xr:uid="{00000000-0005-0000-0000-00001C590000}"/>
    <cellStyle name="Normal 3 2 4 2 4 2" xfId="21843" xr:uid="{00000000-0005-0000-0000-00001D590000}"/>
    <cellStyle name="Normal 3 2 4 2 4 2 10" xfId="21844" xr:uid="{00000000-0005-0000-0000-00001E590000}"/>
    <cellStyle name="Normal 3 2 4 2 4 2 10 2" xfId="21845" xr:uid="{00000000-0005-0000-0000-00001F590000}"/>
    <cellStyle name="Normal 3 2 4 2 4 2 10 3" xfId="21846" xr:uid="{00000000-0005-0000-0000-000020590000}"/>
    <cellStyle name="Normal 3 2 4 2 4 2 10 4" xfId="21847" xr:uid="{00000000-0005-0000-0000-000021590000}"/>
    <cellStyle name="Normal 3 2 4 2 4 2 10 5" xfId="21848" xr:uid="{00000000-0005-0000-0000-000022590000}"/>
    <cellStyle name="Normal 3 2 4 2 4 2 11" xfId="21849" xr:uid="{00000000-0005-0000-0000-000023590000}"/>
    <cellStyle name="Normal 3 2 4 2 4 2 12" xfId="21850" xr:uid="{00000000-0005-0000-0000-000024590000}"/>
    <cellStyle name="Normal 3 2 4 2 4 2 13" xfId="21851" xr:uid="{00000000-0005-0000-0000-000025590000}"/>
    <cellStyle name="Normal 3 2 4 2 4 2 14" xfId="21852" xr:uid="{00000000-0005-0000-0000-000026590000}"/>
    <cellStyle name="Normal 3 2 4 2 4 2 2" xfId="21853" xr:uid="{00000000-0005-0000-0000-000027590000}"/>
    <cellStyle name="Normal 3 2 4 2 4 2 2 2" xfId="21854" xr:uid="{00000000-0005-0000-0000-000028590000}"/>
    <cellStyle name="Normal 3 2 4 2 4 2 2 3" xfId="21855" xr:uid="{00000000-0005-0000-0000-000029590000}"/>
    <cellStyle name="Normal 3 2 4 2 4 2 2 4" xfId="21856" xr:uid="{00000000-0005-0000-0000-00002A590000}"/>
    <cellStyle name="Normal 3 2 4 2 4 2 2 5" xfId="21857" xr:uid="{00000000-0005-0000-0000-00002B590000}"/>
    <cellStyle name="Normal 3 2 4 2 4 2 3" xfId="21858" xr:uid="{00000000-0005-0000-0000-00002C590000}"/>
    <cellStyle name="Normal 3 2 4 2 4 2 3 2" xfId="21859" xr:uid="{00000000-0005-0000-0000-00002D590000}"/>
    <cellStyle name="Normal 3 2 4 2 4 2 3 3" xfId="21860" xr:uid="{00000000-0005-0000-0000-00002E590000}"/>
    <cellStyle name="Normal 3 2 4 2 4 2 3 4" xfId="21861" xr:uid="{00000000-0005-0000-0000-00002F590000}"/>
    <cellStyle name="Normal 3 2 4 2 4 2 3 5" xfId="21862" xr:uid="{00000000-0005-0000-0000-000030590000}"/>
    <cellStyle name="Normal 3 2 4 2 4 2 4" xfId="21863" xr:uid="{00000000-0005-0000-0000-000031590000}"/>
    <cellStyle name="Normal 3 2 4 2 4 2 4 2" xfId="21864" xr:uid="{00000000-0005-0000-0000-000032590000}"/>
    <cellStyle name="Normal 3 2 4 2 4 2 4 3" xfId="21865" xr:uid="{00000000-0005-0000-0000-000033590000}"/>
    <cellStyle name="Normal 3 2 4 2 4 2 4 4" xfId="21866" xr:uid="{00000000-0005-0000-0000-000034590000}"/>
    <cellStyle name="Normal 3 2 4 2 4 2 4 5" xfId="21867" xr:uid="{00000000-0005-0000-0000-000035590000}"/>
    <cellStyle name="Normal 3 2 4 2 4 2 5" xfId="21868" xr:uid="{00000000-0005-0000-0000-000036590000}"/>
    <cellStyle name="Normal 3 2 4 2 4 2 5 2" xfId="21869" xr:uid="{00000000-0005-0000-0000-000037590000}"/>
    <cellStyle name="Normal 3 2 4 2 4 2 5 3" xfId="21870" xr:uid="{00000000-0005-0000-0000-000038590000}"/>
    <cellStyle name="Normal 3 2 4 2 4 2 5 4" xfId="21871" xr:uid="{00000000-0005-0000-0000-000039590000}"/>
    <cellStyle name="Normal 3 2 4 2 4 2 5 5" xfId="21872" xr:uid="{00000000-0005-0000-0000-00003A590000}"/>
    <cellStyle name="Normal 3 2 4 2 4 2 6" xfId="21873" xr:uid="{00000000-0005-0000-0000-00003B590000}"/>
    <cellStyle name="Normal 3 2 4 2 4 2 6 2" xfId="21874" xr:uid="{00000000-0005-0000-0000-00003C590000}"/>
    <cellStyle name="Normal 3 2 4 2 4 2 6 3" xfId="21875" xr:uid="{00000000-0005-0000-0000-00003D590000}"/>
    <cellStyle name="Normal 3 2 4 2 4 2 6 4" xfId="21876" xr:uid="{00000000-0005-0000-0000-00003E590000}"/>
    <cellStyle name="Normal 3 2 4 2 4 2 6 5" xfId="21877" xr:uid="{00000000-0005-0000-0000-00003F590000}"/>
    <cellStyle name="Normal 3 2 4 2 4 2 7" xfId="21878" xr:uid="{00000000-0005-0000-0000-000040590000}"/>
    <cellStyle name="Normal 3 2 4 2 4 2 7 2" xfId="21879" xr:uid="{00000000-0005-0000-0000-000041590000}"/>
    <cellStyle name="Normal 3 2 4 2 4 2 7 3" xfId="21880" xr:uid="{00000000-0005-0000-0000-000042590000}"/>
    <cellStyle name="Normal 3 2 4 2 4 2 7 4" xfId="21881" xr:uid="{00000000-0005-0000-0000-000043590000}"/>
    <cellStyle name="Normal 3 2 4 2 4 2 7 5" xfId="21882" xr:uid="{00000000-0005-0000-0000-000044590000}"/>
    <cellStyle name="Normal 3 2 4 2 4 2 8" xfId="21883" xr:uid="{00000000-0005-0000-0000-000045590000}"/>
    <cellStyle name="Normal 3 2 4 2 4 2 8 2" xfId="21884" xr:uid="{00000000-0005-0000-0000-000046590000}"/>
    <cellStyle name="Normal 3 2 4 2 4 2 8 3" xfId="21885" xr:uid="{00000000-0005-0000-0000-000047590000}"/>
    <cellStyle name="Normal 3 2 4 2 4 2 8 4" xfId="21886" xr:uid="{00000000-0005-0000-0000-000048590000}"/>
    <cellStyle name="Normal 3 2 4 2 4 2 8 5" xfId="21887" xr:uid="{00000000-0005-0000-0000-000049590000}"/>
    <cellStyle name="Normal 3 2 4 2 4 2 9" xfId="21888" xr:uid="{00000000-0005-0000-0000-00004A590000}"/>
    <cellStyle name="Normal 3 2 4 2 4 2 9 2" xfId="21889" xr:uid="{00000000-0005-0000-0000-00004B590000}"/>
    <cellStyle name="Normal 3 2 4 2 4 2 9 3" xfId="21890" xr:uid="{00000000-0005-0000-0000-00004C590000}"/>
    <cellStyle name="Normal 3 2 4 2 4 2 9 4" xfId="21891" xr:uid="{00000000-0005-0000-0000-00004D590000}"/>
    <cellStyle name="Normal 3 2 4 2 4 2 9 5" xfId="21892" xr:uid="{00000000-0005-0000-0000-00004E590000}"/>
    <cellStyle name="Normal 3 2 4 2 4 2_5.Weekly" xfId="21893" xr:uid="{00000000-0005-0000-0000-00004F590000}"/>
    <cellStyle name="Normal 3 2 4 2 4 3" xfId="21894" xr:uid="{00000000-0005-0000-0000-000050590000}"/>
    <cellStyle name="Normal 3 2 4 2 4 3 2" xfId="21895" xr:uid="{00000000-0005-0000-0000-000051590000}"/>
    <cellStyle name="Normal 3 2 4 2 4 3 3" xfId="21896" xr:uid="{00000000-0005-0000-0000-000052590000}"/>
    <cellStyle name="Normal 3 2 4 2 4 3 4" xfId="21897" xr:uid="{00000000-0005-0000-0000-000053590000}"/>
    <cellStyle name="Normal 3 2 4 2 4 3 5" xfId="21898" xr:uid="{00000000-0005-0000-0000-000054590000}"/>
    <cellStyle name="Normal 3 2 4 2 4 4" xfId="21899" xr:uid="{00000000-0005-0000-0000-000055590000}"/>
    <cellStyle name="Normal 3 2 4 2 4 4 2" xfId="21900" xr:uid="{00000000-0005-0000-0000-000056590000}"/>
    <cellStyle name="Normal 3 2 4 2 4 4 3" xfId="21901" xr:uid="{00000000-0005-0000-0000-000057590000}"/>
    <cellStyle name="Normal 3 2 4 2 4 4 4" xfId="21902" xr:uid="{00000000-0005-0000-0000-000058590000}"/>
    <cellStyle name="Normal 3 2 4 2 4 4 5" xfId="21903" xr:uid="{00000000-0005-0000-0000-000059590000}"/>
    <cellStyle name="Normal 3 2 4 2 4 5" xfId="21904" xr:uid="{00000000-0005-0000-0000-00005A590000}"/>
    <cellStyle name="Normal 3 2 4 2 4 5 2" xfId="21905" xr:uid="{00000000-0005-0000-0000-00005B590000}"/>
    <cellStyle name="Normal 3 2 4 2 4 5 3" xfId="21906" xr:uid="{00000000-0005-0000-0000-00005C590000}"/>
    <cellStyle name="Normal 3 2 4 2 4 5 4" xfId="21907" xr:uid="{00000000-0005-0000-0000-00005D590000}"/>
    <cellStyle name="Normal 3 2 4 2 4 5 5" xfId="21908" xr:uid="{00000000-0005-0000-0000-00005E590000}"/>
    <cellStyle name="Normal 3 2 4 2 4 6" xfId="21909" xr:uid="{00000000-0005-0000-0000-00005F590000}"/>
    <cellStyle name="Normal 3 2 4 2 4 6 2" xfId="21910" xr:uid="{00000000-0005-0000-0000-000060590000}"/>
    <cellStyle name="Normal 3 2 4 2 4 6 3" xfId="21911" xr:uid="{00000000-0005-0000-0000-000061590000}"/>
    <cellStyle name="Normal 3 2 4 2 4 6 4" xfId="21912" xr:uid="{00000000-0005-0000-0000-000062590000}"/>
    <cellStyle name="Normal 3 2 4 2 4 6 5" xfId="21913" xr:uid="{00000000-0005-0000-0000-000063590000}"/>
    <cellStyle name="Normal 3 2 4 2 4 7" xfId="21914" xr:uid="{00000000-0005-0000-0000-000064590000}"/>
    <cellStyle name="Normal 3 2 4 2 4 7 2" xfId="21915" xr:uid="{00000000-0005-0000-0000-000065590000}"/>
    <cellStyle name="Normal 3 2 4 2 4 7 3" xfId="21916" xr:uid="{00000000-0005-0000-0000-000066590000}"/>
    <cellStyle name="Normal 3 2 4 2 4 7 4" xfId="21917" xr:uid="{00000000-0005-0000-0000-000067590000}"/>
    <cellStyle name="Normal 3 2 4 2 4 7 5" xfId="21918" xr:uid="{00000000-0005-0000-0000-000068590000}"/>
    <cellStyle name="Normal 3 2 4 2 4 8" xfId="21919" xr:uid="{00000000-0005-0000-0000-000069590000}"/>
    <cellStyle name="Normal 3 2 4 2 4 8 2" xfId="21920" xr:uid="{00000000-0005-0000-0000-00006A590000}"/>
    <cellStyle name="Normal 3 2 4 2 4 8 3" xfId="21921" xr:uid="{00000000-0005-0000-0000-00006B590000}"/>
    <cellStyle name="Normal 3 2 4 2 4 8 4" xfId="21922" xr:uid="{00000000-0005-0000-0000-00006C590000}"/>
    <cellStyle name="Normal 3 2 4 2 4 8 5" xfId="21923" xr:uid="{00000000-0005-0000-0000-00006D590000}"/>
    <cellStyle name="Normal 3 2 4 2 4 9" xfId="21924" xr:uid="{00000000-0005-0000-0000-00006E590000}"/>
    <cellStyle name="Normal 3 2 4 2 4 9 2" xfId="21925" xr:uid="{00000000-0005-0000-0000-00006F590000}"/>
    <cellStyle name="Normal 3 2 4 2 4 9 3" xfId="21926" xr:uid="{00000000-0005-0000-0000-000070590000}"/>
    <cellStyle name="Normal 3 2 4 2 4 9 4" xfId="21927" xr:uid="{00000000-0005-0000-0000-000071590000}"/>
    <cellStyle name="Normal 3 2 4 2 4 9 5" xfId="21928" xr:uid="{00000000-0005-0000-0000-000072590000}"/>
    <cellStyle name="Normal 3 2 4 2 4_5.Weekly" xfId="21929" xr:uid="{00000000-0005-0000-0000-000073590000}"/>
    <cellStyle name="Normal 3 2 4 2 5" xfId="21930" xr:uid="{00000000-0005-0000-0000-000074590000}"/>
    <cellStyle name="Normal 3 2 4 2 5 10" xfId="21931" xr:uid="{00000000-0005-0000-0000-000075590000}"/>
    <cellStyle name="Normal 3 2 4 2 5 10 2" xfId="21932" xr:uid="{00000000-0005-0000-0000-000076590000}"/>
    <cellStyle name="Normal 3 2 4 2 5 10 3" xfId="21933" xr:uid="{00000000-0005-0000-0000-000077590000}"/>
    <cellStyle name="Normal 3 2 4 2 5 10 4" xfId="21934" xr:uid="{00000000-0005-0000-0000-000078590000}"/>
    <cellStyle name="Normal 3 2 4 2 5 10 5" xfId="21935" xr:uid="{00000000-0005-0000-0000-000079590000}"/>
    <cellStyle name="Normal 3 2 4 2 5 11" xfId="21936" xr:uid="{00000000-0005-0000-0000-00007A590000}"/>
    <cellStyle name="Normal 3 2 4 2 5 12" xfId="21937" xr:uid="{00000000-0005-0000-0000-00007B590000}"/>
    <cellStyle name="Normal 3 2 4 2 5 13" xfId="21938" xr:uid="{00000000-0005-0000-0000-00007C590000}"/>
    <cellStyle name="Normal 3 2 4 2 5 14" xfId="21939" xr:uid="{00000000-0005-0000-0000-00007D590000}"/>
    <cellStyle name="Normal 3 2 4 2 5 2" xfId="21940" xr:uid="{00000000-0005-0000-0000-00007E590000}"/>
    <cellStyle name="Normal 3 2 4 2 5 2 2" xfId="21941" xr:uid="{00000000-0005-0000-0000-00007F590000}"/>
    <cellStyle name="Normal 3 2 4 2 5 2 3" xfId="21942" xr:uid="{00000000-0005-0000-0000-000080590000}"/>
    <cellStyle name="Normal 3 2 4 2 5 2 4" xfId="21943" xr:uid="{00000000-0005-0000-0000-000081590000}"/>
    <cellStyle name="Normal 3 2 4 2 5 2 5" xfId="21944" xr:uid="{00000000-0005-0000-0000-000082590000}"/>
    <cellStyle name="Normal 3 2 4 2 5 3" xfId="21945" xr:uid="{00000000-0005-0000-0000-000083590000}"/>
    <cellStyle name="Normal 3 2 4 2 5 3 2" xfId="21946" xr:uid="{00000000-0005-0000-0000-000084590000}"/>
    <cellStyle name="Normal 3 2 4 2 5 3 3" xfId="21947" xr:uid="{00000000-0005-0000-0000-000085590000}"/>
    <cellStyle name="Normal 3 2 4 2 5 3 4" xfId="21948" xr:uid="{00000000-0005-0000-0000-000086590000}"/>
    <cellStyle name="Normal 3 2 4 2 5 3 5" xfId="21949" xr:uid="{00000000-0005-0000-0000-000087590000}"/>
    <cellStyle name="Normal 3 2 4 2 5 4" xfId="21950" xr:uid="{00000000-0005-0000-0000-000088590000}"/>
    <cellStyle name="Normal 3 2 4 2 5 4 2" xfId="21951" xr:uid="{00000000-0005-0000-0000-000089590000}"/>
    <cellStyle name="Normal 3 2 4 2 5 4 3" xfId="21952" xr:uid="{00000000-0005-0000-0000-00008A590000}"/>
    <cellStyle name="Normal 3 2 4 2 5 4 4" xfId="21953" xr:uid="{00000000-0005-0000-0000-00008B590000}"/>
    <cellStyle name="Normal 3 2 4 2 5 4 5" xfId="21954" xr:uid="{00000000-0005-0000-0000-00008C590000}"/>
    <cellStyle name="Normal 3 2 4 2 5 5" xfId="21955" xr:uid="{00000000-0005-0000-0000-00008D590000}"/>
    <cellStyle name="Normal 3 2 4 2 5 5 2" xfId="21956" xr:uid="{00000000-0005-0000-0000-00008E590000}"/>
    <cellStyle name="Normal 3 2 4 2 5 5 3" xfId="21957" xr:uid="{00000000-0005-0000-0000-00008F590000}"/>
    <cellStyle name="Normal 3 2 4 2 5 5 4" xfId="21958" xr:uid="{00000000-0005-0000-0000-000090590000}"/>
    <cellStyle name="Normal 3 2 4 2 5 5 5" xfId="21959" xr:uid="{00000000-0005-0000-0000-000091590000}"/>
    <cellStyle name="Normal 3 2 4 2 5 6" xfId="21960" xr:uid="{00000000-0005-0000-0000-000092590000}"/>
    <cellStyle name="Normal 3 2 4 2 5 6 2" xfId="21961" xr:uid="{00000000-0005-0000-0000-000093590000}"/>
    <cellStyle name="Normal 3 2 4 2 5 6 3" xfId="21962" xr:uid="{00000000-0005-0000-0000-000094590000}"/>
    <cellStyle name="Normal 3 2 4 2 5 6 4" xfId="21963" xr:uid="{00000000-0005-0000-0000-000095590000}"/>
    <cellStyle name="Normal 3 2 4 2 5 6 5" xfId="21964" xr:uid="{00000000-0005-0000-0000-000096590000}"/>
    <cellStyle name="Normal 3 2 4 2 5 7" xfId="21965" xr:uid="{00000000-0005-0000-0000-000097590000}"/>
    <cellStyle name="Normal 3 2 4 2 5 7 2" xfId="21966" xr:uid="{00000000-0005-0000-0000-000098590000}"/>
    <cellStyle name="Normal 3 2 4 2 5 7 3" xfId="21967" xr:uid="{00000000-0005-0000-0000-000099590000}"/>
    <cellStyle name="Normal 3 2 4 2 5 7 4" xfId="21968" xr:uid="{00000000-0005-0000-0000-00009A590000}"/>
    <cellStyle name="Normal 3 2 4 2 5 7 5" xfId="21969" xr:uid="{00000000-0005-0000-0000-00009B590000}"/>
    <cellStyle name="Normal 3 2 4 2 5 8" xfId="21970" xr:uid="{00000000-0005-0000-0000-00009C590000}"/>
    <cellStyle name="Normal 3 2 4 2 5 8 2" xfId="21971" xr:uid="{00000000-0005-0000-0000-00009D590000}"/>
    <cellStyle name="Normal 3 2 4 2 5 8 3" xfId="21972" xr:uid="{00000000-0005-0000-0000-00009E590000}"/>
    <cellStyle name="Normal 3 2 4 2 5 8 4" xfId="21973" xr:uid="{00000000-0005-0000-0000-00009F590000}"/>
    <cellStyle name="Normal 3 2 4 2 5 8 5" xfId="21974" xr:uid="{00000000-0005-0000-0000-0000A0590000}"/>
    <cellStyle name="Normal 3 2 4 2 5 9" xfId="21975" xr:uid="{00000000-0005-0000-0000-0000A1590000}"/>
    <cellStyle name="Normal 3 2 4 2 5 9 2" xfId="21976" xr:uid="{00000000-0005-0000-0000-0000A2590000}"/>
    <cellStyle name="Normal 3 2 4 2 5 9 3" xfId="21977" xr:uid="{00000000-0005-0000-0000-0000A3590000}"/>
    <cellStyle name="Normal 3 2 4 2 5 9 4" xfId="21978" xr:uid="{00000000-0005-0000-0000-0000A4590000}"/>
    <cellStyle name="Normal 3 2 4 2 5 9 5" xfId="21979" xr:uid="{00000000-0005-0000-0000-0000A5590000}"/>
    <cellStyle name="Normal 3 2 4 2 5_5.Weekly" xfId="21980" xr:uid="{00000000-0005-0000-0000-0000A6590000}"/>
    <cellStyle name="Normal 3 2 4 2 6" xfId="21981" xr:uid="{00000000-0005-0000-0000-0000A7590000}"/>
    <cellStyle name="Normal 3 2 4 2 6 10" xfId="21982" xr:uid="{00000000-0005-0000-0000-0000A8590000}"/>
    <cellStyle name="Normal 3 2 4 2 6 10 2" xfId="21983" xr:uid="{00000000-0005-0000-0000-0000A9590000}"/>
    <cellStyle name="Normal 3 2 4 2 6 10 3" xfId="21984" xr:uid="{00000000-0005-0000-0000-0000AA590000}"/>
    <cellStyle name="Normal 3 2 4 2 6 10 4" xfId="21985" xr:uid="{00000000-0005-0000-0000-0000AB590000}"/>
    <cellStyle name="Normal 3 2 4 2 6 10 5" xfId="21986" xr:uid="{00000000-0005-0000-0000-0000AC590000}"/>
    <cellStyle name="Normal 3 2 4 2 6 11" xfId="21987" xr:uid="{00000000-0005-0000-0000-0000AD590000}"/>
    <cellStyle name="Normal 3 2 4 2 6 12" xfId="21988" xr:uid="{00000000-0005-0000-0000-0000AE590000}"/>
    <cellStyle name="Normal 3 2 4 2 6 13" xfId="21989" xr:uid="{00000000-0005-0000-0000-0000AF590000}"/>
    <cellStyle name="Normal 3 2 4 2 6 14" xfId="21990" xr:uid="{00000000-0005-0000-0000-0000B0590000}"/>
    <cellStyle name="Normal 3 2 4 2 6 2" xfId="21991" xr:uid="{00000000-0005-0000-0000-0000B1590000}"/>
    <cellStyle name="Normal 3 2 4 2 6 2 2" xfId="21992" xr:uid="{00000000-0005-0000-0000-0000B2590000}"/>
    <cellStyle name="Normal 3 2 4 2 6 2 3" xfId="21993" xr:uid="{00000000-0005-0000-0000-0000B3590000}"/>
    <cellStyle name="Normal 3 2 4 2 6 2 4" xfId="21994" xr:uid="{00000000-0005-0000-0000-0000B4590000}"/>
    <cellStyle name="Normal 3 2 4 2 6 2 5" xfId="21995" xr:uid="{00000000-0005-0000-0000-0000B5590000}"/>
    <cellStyle name="Normal 3 2 4 2 6 3" xfId="21996" xr:uid="{00000000-0005-0000-0000-0000B6590000}"/>
    <cellStyle name="Normal 3 2 4 2 6 3 2" xfId="21997" xr:uid="{00000000-0005-0000-0000-0000B7590000}"/>
    <cellStyle name="Normal 3 2 4 2 6 3 3" xfId="21998" xr:uid="{00000000-0005-0000-0000-0000B8590000}"/>
    <cellStyle name="Normal 3 2 4 2 6 3 4" xfId="21999" xr:uid="{00000000-0005-0000-0000-0000B9590000}"/>
    <cellStyle name="Normal 3 2 4 2 6 3 5" xfId="22000" xr:uid="{00000000-0005-0000-0000-0000BA590000}"/>
    <cellStyle name="Normal 3 2 4 2 6 4" xfId="22001" xr:uid="{00000000-0005-0000-0000-0000BB590000}"/>
    <cellStyle name="Normal 3 2 4 2 6 4 2" xfId="22002" xr:uid="{00000000-0005-0000-0000-0000BC590000}"/>
    <cellStyle name="Normal 3 2 4 2 6 4 3" xfId="22003" xr:uid="{00000000-0005-0000-0000-0000BD590000}"/>
    <cellStyle name="Normal 3 2 4 2 6 4 4" xfId="22004" xr:uid="{00000000-0005-0000-0000-0000BE590000}"/>
    <cellStyle name="Normal 3 2 4 2 6 4 5" xfId="22005" xr:uid="{00000000-0005-0000-0000-0000BF590000}"/>
    <cellStyle name="Normal 3 2 4 2 6 5" xfId="22006" xr:uid="{00000000-0005-0000-0000-0000C0590000}"/>
    <cellStyle name="Normal 3 2 4 2 6 5 2" xfId="22007" xr:uid="{00000000-0005-0000-0000-0000C1590000}"/>
    <cellStyle name="Normal 3 2 4 2 6 5 3" xfId="22008" xr:uid="{00000000-0005-0000-0000-0000C2590000}"/>
    <cellStyle name="Normal 3 2 4 2 6 5 4" xfId="22009" xr:uid="{00000000-0005-0000-0000-0000C3590000}"/>
    <cellStyle name="Normal 3 2 4 2 6 5 5" xfId="22010" xr:uid="{00000000-0005-0000-0000-0000C4590000}"/>
    <cellStyle name="Normal 3 2 4 2 6 6" xfId="22011" xr:uid="{00000000-0005-0000-0000-0000C5590000}"/>
    <cellStyle name="Normal 3 2 4 2 6 6 2" xfId="22012" xr:uid="{00000000-0005-0000-0000-0000C6590000}"/>
    <cellStyle name="Normal 3 2 4 2 6 6 3" xfId="22013" xr:uid="{00000000-0005-0000-0000-0000C7590000}"/>
    <cellStyle name="Normal 3 2 4 2 6 6 4" xfId="22014" xr:uid="{00000000-0005-0000-0000-0000C8590000}"/>
    <cellStyle name="Normal 3 2 4 2 6 6 5" xfId="22015" xr:uid="{00000000-0005-0000-0000-0000C9590000}"/>
    <cellStyle name="Normal 3 2 4 2 6 7" xfId="22016" xr:uid="{00000000-0005-0000-0000-0000CA590000}"/>
    <cellStyle name="Normal 3 2 4 2 6 7 2" xfId="22017" xr:uid="{00000000-0005-0000-0000-0000CB590000}"/>
    <cellStyle name="Normal 3 2 4 2 6 7 3" xfId="22018" xr:uid="{00000000-0005-0000-0000-0000CC590000}"/>
    <cellStyle name="Normal 3 2 4 2 6 7 4" xfId="22019" xr:uid="{00000000-0005-0000-0000-0000CD590000}"/>
    <cellStyle name="Normal 3 2 4 2 6 7 5" xfId="22020" xr:uid="{00000000-0005-0000-0000-0000CE590000}"/>
    <cellStyle name="Normal 3 2 4 2 6 8" xfId="22021" xr:uid="{00000000-0005-0000-0000-0000CF590000}"/>
    <cellStyle name="Normal 3 2 4 2 6 8 2" xfId="22022" xr:uid="{00000000-0005-0000-0000-0000D0590000}"/>
    <cellStyle name="Normal 3 2 4 2 6 8 3" xfId="22023" xr:uid="{00000000-0005-0000-0000-0000D1590000}"/>
    <cellStyle name="Normal 3 2 4 2 6 8 4" xfId="22024" xr:uid="{00000000-0005-0000-0000-0000D2590000}"/>
    <cellStyle name="Normal 3 2 4 2 6 8 5" xfId="22025" xr:uid="{00000000-0005-0000-0000-0000D3590000}"/>
    <cellStyle name="Normal 3 2 4 2 6 9" xfId="22026" xr:uid="{00000000-0005-0000-0000-0000D4590000}"/>
    <cellStyle name="Normal 3 2 4 2 6 9 2" xfId="22027" xr:uid="{00000000-0005-0000-0000-0000D5590000}"/>
    <cellStyle name="Normal 3 2 4 2 6 9 3" xfId="22028" xr:uid="{00000000-0005-0000-0000-0000D6590000}"/>
    <cellStyle name="Normal 3 2 4 2 6 9 4" xfId="22029" xr:uid="{00000000-0005-0000-0000-0000D7590000}"/>
    <cellStyle name="Normal 3 2 4 2 6 9 5" xfId="22030" xr:uid="{00000000-0005-0000-0000-0000D8590000}"/>
    <cellStyle name="Normal 3 2 4 2 6_5.Weekly" xfId="22031" xr:uid="{00000000-0005-0000-0000-0000D9590000}"/>
    <cellStyle name="Normal 3 2 4 3" xfId="22032" xr:uid="{00000000-0005-0000-0000-0000DA590000}"/>
    <cellStyle name="Normal 3 2 4 3 2" xfId="22033" xr:uid="{00000000-0005-0000-0000-0000DB590000}"/>
    <cellStyle name="Normal 3 2 4 3 2 2" xfId="46102" xr:uid="{00000000-0005-0000-0000-0000DC590000}"/>
    <cellStyle name="Normal 3 2 4 3 2 2 2" xfId="46103" xr:uid="{00000000-0005-0000-0000-0000DD590000}"/>
    <cellStyle name="Normal 3 2 4 3 2 3" xfId="46104" xr:uid="{00000000-0005-0000-0000-0000DE590000}"/>
    <cellStyle name="Normal 3 2 4 3 3" xfId="22034" xr:uid="{00000000-0005-0000-0000-0000DF590000}"/>
    <cellStyle name="Normal 3 2 4 3 3 2" xfId="46105" xr:uid="{00000000-0005-0000-0000-0000E0590000}"/>
    <cellStyle name="Normal 3 2 4 3 4" xfId="22035" xr:uid="{00000000-0005-0000-0000-0000E1590000}"/>
    <cellStyle name="Normal 3 2 4 3 5" xfId="22036" xr:uid="{00000000-0005-0000-0000-0000E2590000}"/>
    <cellStyle name="Normal 3 2 4 4" xfId="22037" xr:uid="{00000000-0005-0000-0000-0000E3590000}"/>
    <cellStyle name="Normal 3 2 4 4 2" xfId="22038" xr:uid="{00000000-0005-0000-0000-0000E4590000}"/>
    <cellStyle name="Normal 3 2 4 4 2 2" xfId="46106" xr:uid="{00000000-0005-0000-0000-0000E5590000}"/>
    <cellStyle name="Normal 3 2 4 4 3" xfId="22039" xr:uid="{00000000-0005-0000-0000-0000E6590000}"/>
    <cellStyle name="Normal 3 2 4 4 4" xfId="22040" xr:uid="{00000000-0005-0000-0000-0000E7590000}"/>
    <cellStyle name="Normal 3 2 4 4 5" xfId="22041" xr:uid="{00000000-0005-0000-0000-0000E8590000}"/>
    <cellStyle name="Normal 3 2 4 5" xfId="22042" xr:uid="{00000000-0005-0000-0000-0000E9590000}"/>
    <cellStyle name="Normal 3 2 4 5 2" xfId="22043" xr:uid="{00000000-0005-0000-0000-0000EA590000}"/>
    <cellStyle name="Normal 3 2 4 5 3" xfId="22044" xr:uid="{00000000-0005-0000-0000-0000EB590000}"/>
    <cellStyle name="Normal 3 2 4 5 4" xfId="22045" xr:uid="{00000000-0005-0000-0000-0000EC590000}"/>
    <cellStyle name="Normal 3 2 4 5 5" xfId="22046" xr:uid="{00000000-0005-0000-0000-0000ED590000}"/>
    <cellStyle name="Normal 3 2 4 6" xfId="22047" xr:uid="{00000000-0005-0000-0000-0000EE590000}"/>
    <cellStyle name="Normal 3 2 4 6 2" xfId="22048" xr:uid="{00000000-0005-0000-0000-0000EF590000}"/>
    <cellStyle name="Normal 3 2 4 6 3" xfId="22049" xr:uid="{00000000-0005-0000-0000-0000F0590000}"/>
    <cellStyle name="Normal 3 2 4 6 4" xfId="22050" xr:uid="{00000000-0005-0000-0000-0000F1590000}"/>
    <cellStyle name="Normal 3 2 4 6 5" xfId="22051" xr:uid="{00000000-0005-0000-0000-0000F2590000}"/>
    <cellStyle name="Normal 3 2 4 7" xfId="22052" xr:uid="{00000000-0005-0000-0000-0000F3590000}"/>
    <cellStyle name="Normal 3 2 4 7 2" xfId="22053" xr:uid="{00000000-0005-0000-0000-0000F4590000}"/>
    <cellStyle name="Normal 3 2 4 7 3" xfId="22054" xr:uid="{00000000-0005-0000-0000-0000F5590000}"/>
    <cellStyle name="Normal 3 2 4 7 4" xfId="22055" xr:uid="{00000000-0005-0000-0000-0000F6590000}"/>
    <cellStyle name="Normal 3 2 4 7 5" xfId="22056" xr:uid="{00000000-0005-0000-0000-0000F7590000}"/>
    <cellStyle name="Normal 3 2 4 8" xfId="22057" xr:uid="{00000000-0005-0000-0000-0000F8590000}"/>
    <cellStyle name="Normal 3 2 4 8 2" xfId="22058" xr:uid="{00000000-0005-0000-0000-0000F9590000}"/>
    <cellStyle name="Normal 3 2 4 8 3" xfId="22059" xr:uid="{00000000-0005-0000-0000-0000FA590000}"/>
    <cellStyle name="Normal 3 2 4 8 4" xfId="22060" xr:uid="{00000000-0005-0000-0000-0000FB590000}"/>
    <cellStyle name="Normal 3 2 4 8 5" xfId="22061" xr:uid="{00000000-0005-0000-0000-0000FC590000}"/>
    <cellStyle name="Normal 3 2 4 9" xfId="22062" xr:uid="{00000000-0005-0000-0000-0000FD590000}"/>
    <cellStyle name="Normal 3 2 4 9 2" xfId="22063" xr:uid="{00000000-0005-0000-0000-0000FE590000}"/>
    <cellStyle name="Normal 3 2 4 9 3" xfId="22064" xr:uid="{00000000-0005-0000-0000-0000FF590000}"/>
    <cellStyle name="Normal 3 2 4 9 4" xfId="22065" xr:uid="{00000000-0005-0000-0000-0000005A0000}"/>
    <cellStyle name="Normal 3 2 4 9 5" xfId="22066" xr:uid="{00000000-0005-0000-0000-0000015A0000}"/>
    <cellStyle name="Normal 3 2 4_5.Weekly" xfId="22067" xr:uid="{00000000-0005-0000-0000-0000025A0000}"/>
    <cellStyle name="Normal 3 2 5" xfId="22068" xr:uid="{00000000-0005-0000-0000-0000035A0000}"/>
    <cellStyle name="Normal 3 2 5 10" xfId="22069" xr:uid="{00000000-0005-0000-0000-0000045A0000}"/>
    <cellStyle name="Normal 3 2 5 10 2" xfId="22070" xr:uid="{00000000-0005-0000-0000-0000055A0000}"/>
    <cellStyle name="Normal 3 2 5 10 3" xfId="22071" xr:uid="{00000000-0005-0000-0000-0000065A0000}"/>
    <cellStyle name="Normal 3 2 5 10 4" xfId="22072" xr:uid="{00000000-0005-0000-0000-0000075A0000}"/>
    <cellStyle name="Normal 3 2 5 10 5" xfId="22073" xr:uid="{00000000-0005-0000-0000-0000085A0000}"/>
    <cellStyle name="Normal 3 2 5 11" xfId="22074" xr:uid="{00000000-0005-0000-0000-0000095A0000}"/>
    <cellStyle name="Normal 3 2 5 11 2" xfId="22075" xr:uid="{00000000-0005-0000-0000-00000A5A0000}"/>
    <cellStyle name="Normal 3 2 5 11 3" xfId="22076" xr:uid="{00000000-0005-0000-0000-00000B5A0000}"/>
    <cellStyle name="Normal 3 2 5 11 4" xfId="22077" xr:uid="{00000000-0005-0000-0000-00000C5A0000}"/>
    <cellStyle name="Normal 3 2 5 11 5" xfId="22078" xr:uid="{00000000-0005-0000-0000-00000D5A0000}"/>
    <cellStyle name="Normal 3 2 5 12" xfId="22079" xr:uid="{00000000-0005-0000-0000-00000E5A0000}"/>
    <cellStyle name="Normal 3 2 5 12 2" xfId="22080" xr:uid="{00000000-0005-0000-0000-00000F5A0000}"/>
    <cellStyle name="Normal 3 2 5 12 3" xfId="22081" xr:uid="{00000000-0005-0000-0000-0000105A0000}"/>
    <cellStyle name="Normal 3 2 5 12 4" xfId="22082" xr:uid="{00000000-0005-0000-0000-0000115A0000}"/>
    <cellStyle name="Normal 3 2 5 12 5" xfId="22083" xr:uid="{00000000-0005-0000-0000-0000125A0000}"/>
    <cellStyle name="Normal 3 2 5 13" xfId="22084" xr:uid="{00000000-0005-0000-0000-0000135A0000}"/>
    <cellStyle name="Normal 3 2 5 14" xfId="22085" xr:uid="{00000000-0005-0000-0000-0000145A0000}"/>
    <cellStyle name="Normal 3 2 5 15" xfId="22086" xr:uid="{00000000-0005-0000-0000-0000155A0000}"/>
    <cellStyle name="Normal 3 2 5 16" xfId="22087" xr:uid="{00000000-0005-0000-0000-0000165A0000}"/>
    <cellStyle name="Normal 3 2 5 2" xfId="22088" xr:uid="{00000000-0005-0000-0000-0000175A0000}"/>
    <cellStyle name="Normal 3 2 5 2 2" xfId="46107" xr:uid="{00000000-0005-0000-0000-0000185A0000}"/>
    <cellStyle name="Normal 3 2 5 2 2 2" xfId="46108" xr:uid="{00000000-0005-0000-0000-0000195A0000}"/>
    <cellStyle name="Normal 3 2 5 2 2 2 2" xfId="46109" xr:uid="{00000000-0005-0000-0000-00001A5A0000}"/>
    <cellStyle name="Normal 3 2 5 2 2 3" xfId="46110" xr:uid="{00000000-0005-0000-0000-00001B5A0000}"/>
    <cellStyle name="Normal 3 2 5 2 3" xfId="46111" xr:uid="{00000000-0005-0000-0000-00001C5A0000}"/>
    <cellStyle name="Normal 3 2 5 2 3 2" xfId="46112" xr:uid="{00000000-0005-0000-0000-00001D5A0000}"/>
    <cellStyle name="Normal 3 2 5 2 4" xfId="46113" xr:uid="{00000000-0005-0000-0000-00001E5A0000}"/>
    <cellStyle name="Normal 3 2 5 3" xfId="22089" xr:uid="{00000000-0005-0000-0000-00001F5A0000}"/>
    <cellStyle name="Normal 3 2 5 3 10" xfId="22090" xr:uid="{00000000-0005-0000-0000-0000205A0000}"/>
    <cellStyle name="Normal 3 2 5 3 10 2" xfId="22091" xr:uid="{00000000-0005-0000-0000-0000215A0000}"/>
    <cellStyle name="Normal 3 2 5 3 10 3" xfId="22092" xr:uid="{00000000-0005-0000-0000-0000225A0000}"/>
    <cellStyle name="Normal 3 2 5 3 10 4" xfId="22093" xr:uid="{00000000-0005-0000-0000-0000235A0000}"/>
    <cellStyle name="Normal 3 2 5 3 10 5" xfId="22094" xr:uid="{00000000-0005-0000-0000-0000245A0000}"/>
    <cellStyle name="Normal 3 2 5 3 11" xfId="22095" xr:uid="{00000000-0005-0000-0000-0000255A0000}"/>
    <cellStyle name="Normal 3 2 5 3 11 2" xfId="22096" xr:uid="{00000000-0005-0000-0000-0000265A0000}"/>
    <cellStyle name="Normal 3 2 5 3 11 3" xfId="22097" xr:uid="{00000000-0005-0000-0000-0000275A0000}"/>
    <cellStyle name="Normal 3 2 5 3 11 4" xfId="22098" xr:uid="{00000000-0005-0000-0000-0000285A0000}"/>
    <cellStyle name="Normal 3 2 5 3 11 5" xfId="22099" xr:uid="{00000000-0005-0000-0000-0000295A0000}"/>
    <cellStyle name="Normal 3 2 5 3 12" xfId="22100" xr:uid="{00000000-0005-0000-0000-00002A5A0000}"/>
    <cellStyle name="Normal 3 2 5 3 12 2" xfId="22101" xr:uid="{00000000-0005-0000-0000-00002B5A0000}"/>
    <cellStyle name="Normal 3 2 5 3 12 3" xfId="22102" xr:uid="{00000000-0005-0000-0000-00002C5A0000}"/>
    <cellStyle name="Normal 3 2 5 3 12 4" xfId="22103" xr:uid="{00000000-0005-0000-0000-00002D5A0000}"/>
    <cellStyle name="Normal 3 2 5 3 12 5" xfId="22104" xr:uid="{00000000-0005-0000-0000-00002E5A0000}"/>
    <cellStyle name="Normal 3 2 5 3 13" xfId="22105" xr:uid="{00000000-0005-0000-0000-00002F5A0000}"/>
    <cellStyle name="Normal 3 2 5 3 13 2" xfId="22106" xr:uid="{00000000-0005-0000-0000-0000305A0000}"/>
    <cellStyle name="Normal 3 2 5 3 13 3" xfId="22107" xr:uid="{00000000-0005-0000-0000-0000315A0000}"/>
    <cellStyle name="Normal 3 2 5 3 13 4" xfId="22108" xr:uid="{00000000-0005-0000-0000-0000325A0000}"/>
    <cellStyle name="Normal 3 2 5 3 13 5" xfId="22109" xr:uid="{00000000-0005-0000-0000-0000335A0000}"/>
    <cellStyle name="Normal 3 2 5 3 14" xfId="22110" xr:uid="{00000000-0005-0000-0000-0000345A0000}"/>
    <cellStyle name="Normal 3 2 5 3 15" xfId="22111" xr:uid="{00000000-0005-0000-0000-0000355A0000}"/>
    <cellStyle name="Normal 3 2 5 3 16" xfId="22112" xr:uid="{00000000-0005-0000-0000-0000365A0000}"/>
    <cellStyle name="Normal 3 2 5 3 17" xfId="22113" xr:uid="{00000000-0005-0000-0000-0000375A0000}"/>
    <cellStyle name="Normal 3 2 5 3 2" xfId="22114" xr:uid="{00000000-0005-0000-0000-0000385A0000}"/>
    <cellStyle name="Normal 3 2 5 3 2 10" xfId="22115" xr:uid="{00000000-0005-0000-0000-0000395A0000}"/>
    <cellStyle name="Normal 3 2 5 3 2 10 2" xfId="22116" xr:uid="{00000000-0005-0000-0000-00003A5A0000}"/>
    <cellStyle name="Normal 3 2 5 3 2 10 3" xfId="22117" xr:uid="{00000000-0005-0000-0000-00003B5A0000}"/>
    <cellStyle name="Normal 3 2 5 3 2 10 4" xfId="22118" xr:uid="{00000000-0005-0000-0000-00003C5A0000}"/>
    <cellStyle name="Normal 3 2 5 3 2 10 5" xfId="22119" xr:uid="{00000000-0005-0000-0000-00003D5A0000}"/>
    <cellStyle name="Normal 3 2 5 3 2 11" xfId="22120" xr:uid="{00000000-0005-0000-0000-00003E5A0000}"/>
    <cellStyle name="Normal 3 2 5 3 2 11 2" xfId="22121" xr:uid="{00000000-0005-0000-0000-00003F5A0000}"/>
    <cellStyle name="Normal 3 2 5 3 2 11 3" xfId="22122" xr:uid="{00000000-0005-0000-0000-0000405A0000}"/>
    <cellStyle name="Normal 3 2 5 3 2 11 4" xfId="22123" xr:uid="{00000000-0005-0000-0000-0000415A0000}"/>
    <cellStyle name="Normal 3 2 5 3 2 11 5" xfId="22124" xr:uid="{00000000-0005-0000-0000-0000425A0000}"/>
    <cellStyle name="Normal 3 2 5 3 2 12" xfId="22125" xr:uid="{00000000-0005-0000-0000-0000435A0000}"/>
    <cellStyle name="Normal 3 2 5 3 2 13" xfId="22126" xr:uid="{00000000-0005-0000-0000-0000445A0000}"/>
    <cellStyle name="Normal 3 2 5 3 2 14" xfId="22127" xr:uid="{00000000-0005-0000-0000-0000455A0000}"/>
    <cellStyle name="Normal 3 2 5 3 2 15" xfId="22128" xr:uid="{00000000-0005-0000-0000-0000465A0000}"/>
    <cellStyle name="Normal 3 2 5 3 2 2" xfId="22129" xr:uid="{00000000-0005-0000-0000-0000475A0000}"/>
    <cellStyle name="Normal 3 2 5 3 2 2 10" xfId="22130" xr:uid="{00000000-0005-0000-0000-0000485A0000}"/>
    <cellStyle name="Normal 3 2 5 3 2 2 10 2" xfId="22131" xr:uid="{00000000-0005-0000-0000-0000495A0000}"/>
    <cellStyle name="Normal 3 2 5 3 2 2 10 3" xfId="22132" xr:uid="{00000000-0005-0000-0000-00004A5A0000}"/>
    <cellStyle name="Normal 3 2 5 3 2 2 10 4" xfId="22133" xr:uid="{00000000-0005-0000-0000-00004B5A0000}"/>
    <cellStyle name="Normal 3 2 5 3 2 2 10 5" xfId="22134" xr:uid="{00000000-0005-0000-0000-00004C5A0000}"/>
    <cellStyle name="Normal 3 2 5 3 2 2 11" xfId="22135" xr:uid="{00000000-0005-0000-0000-00004D5A0000}"/>
    <cellStyle name="Normal 3 2 5 3 2 2 12" xfId="22136" xr:uid="{00000000-0005-0000-0000-00004E5A0000}"/>
    <cellStyle name="Normal 3 2 5 3 2 2 13" xfId="22137" xr:uid="{00000000-0005-0000-0000-00004F5A0000}"/>
    <cellStyle name="Normal 3 2 5 3 2 2 14" xfId="22138" xr:uid="{00000000-0005-0000-0000-0000505A0000}"/>
    <cellStyle name="Normal 3 2 5 3 2 2 2" xfId="22139" xr:uid="{00000000-0005-0000-0000-0000515A0000}"/>
    <cellStyle name="Normal 3 2 5 3 2 2 2 2" xfId="22140" xr:uid="{00000000-0005-0000-0000-0000525A0000}"/>
    <cellStyle name="Normal 3 2 5 3 2 2 2 3" xfId="22141" xr:uid="{00000000-0005-0000-0000-0000535A0000}"/>
    <cellStyle name="Normal 3 2 5 3 2 2 2 4" xfId="22142" xr:uid="{00000000-0005-0000-0000-0000545A0000}"/>
    <cellStyle name="Normal 3 2 5 3 2 2 2 5" xfId="22143" xr:uid="{00000000-0005-0000-0000-0000555A0000}"/>
    <cellStyle name="Normal 3 2 5 3 2 2 3" xfId="22144" xr:uid="{00000000-0005-0000-0000-0000565A0000}"/>
    <cellStyle name="Normal 3 2 5 3 2 2 3 2" xfId="22145" xr:uid="{00000000-0005-0000-0000-0000575A0000}"/>
    <cellStyle name="Normal 3 2 5 3 2 2 3 3" xfId="22146" xr:uid="{00000000-0005-0000-0000-0000585A0000}"/>
    <cellStyle name="Normal 3 2 5 3 2 2 3 4" xfId="22147" xr:uid="{00000000-0005-0000-0000-0000595A0000}"/>
    <cellStyle name="Normal 3 2 5 3 2 2 3 5" xfId="22148" xr:uid="{00000000-0005-0000-0000-00005A5A0000}"/>
    <cellStyle name="Normal 3 2 5 3 2 2 4" xfId="22149" xr:uid="{00000000-0005-0000-0000-00005B5A0000}"/>
    <cellStyle name="Normal 3 2 5 3 2 2 4 2" xfId="22150" xr:uid="{00000000-0005-0000-0000-00005C5A0000}"/>
    <cellStyle name="Normal 3 2 5 3 2 2 4 3" xfId="22151" xr:uid="{00000000-0005-0000-0000-00005D5A0000}"/>
    <cellStyle name="Normal 3 2 5 3 2 2 4 4" xfId="22152" xr:uid="{00000000-0005-0000-0000-00005E5A0000}"/>
    <cellStyle name="Normal 3 2 5 3 2 2 4 5" xfId="22153" xr:uid="{00000000-0005-0000-0000-00005F5A0000}"/>
    <cellStyle name="Normal 3 2 5 3 2 2 5" xfId="22154" xr:uid="{00000000-0005-0000-0000-0000605A0000}"/>
    <cellStyle name="Normal 3 2 5 3 2 2 5 2" xfId="22155" xr:uid="{00000000-0005-0000-0000-0000615A0000}"/>
    <cellStyle name="Normal 3 2 5 3 2 2 5 3" xfId="22156" xr:uid="{00000000-0005-0000-0000-0000625A0000}"/>
    <cellStyle name="Normal 3 2 5 3 2 2 5 4" xfId="22157" xr:uid="{00000000-0005-0000-0000-0000635A0000}"/>
    <cellStyle name="Normal 3 2 5 3 2 2 5 5" xfId="22158" xr:uid="{00000000-0005-0000-0000-0000645A0000}"/>
    <cellStyle name="Normal 3 2 5 3 2 2 6" xfId="22159" xr:uid="{00000000-0005-0000-0000-0000655A0000}"/>
    <cellStyle name="Normal 3 2 5 3 2 2 6 2" xfId="22160" xr:uid="{00000000-0005-0000-0000-0000665A0000}"/>
    <cellStyle name="Normal 3 2 5 3 2 2 6 3" xfId="22161" xr:uid="{00000000-0005-0000-0000-0000675A0000}"/>
    <cellStyle name="Normal 3 2 5 3 2 2 6 4" xfId="22162" xr:uid="{00000000-0005-0000-0000-0000685A0000}"/>
    <cellStyle name="Normal 3 2 5 3 2 2 6 5" xfId="22163" xr:uid="{00000000-0005-0000-0000-0000695A0000}"/>
    <cellStyle name="Normal 3 2 5 3 2 2 7" xfId="22164" xr:uid="{00000000-0005-0000-0000-00006A5A0000}"/>
    <cellStyle name="Normal 3 2 5 3 2 2 7 2" xfId="22165" xr:uid="{00000000-0005-0000-0000-00006B5A0000}"/>
    <cellStyle name="Normal 3 2 5 3 2 2 7 3" xfId="22166" xr:uid="{00000000-0005-0000-0000-00006C5A0000}"/>
    <cellStyle name="Normal 3 2 5 3 2 2 7 4" xfId="22167" xr:uid="{00000000-0005-0000-0000-00006D5A0000}"/>
    <cellStyle name="Normal 3 2 5 3 2 2 7 5" xfId="22168" xr:uid="{00000000-0005-0000-0000-00006E5A0000}"/>
    <cellStyle name="Normal 3 2 5 3 2 2 8" xfId="22169" xr:uid="{00000000-0005-0000-0000-00006F5A0000}"/>
    <cellStyle name="Normal 3 2 5 3 2 2 8 2" xfId="22170" xr:uid="{00000000-0005-0000-0000-0000705A0000}"/>
    <cellStyle name="Normal 3 2 5 3 2 2 8 3" xfId="22171" xr:uid="{00000000-0005-0000-0000-0000715A0000}"/>
    <cellStyle name="Normal 3 2 5 3 2 2 8 4" xfId="22172" xr:uid="{00000000-0005-0000-0000-0000725A0000}"/>
    <cellStyle name="Normal 3 2 5 3 2 2 8 5" xfId="22173" xr:uid="{00000000-0005-0000-0000-0000735A0000}"/>
    <cellStyle name="Normal 3 2 5 3 2 2 9" xfId="22174" xr:uid="{00000000-0005-0000-0000-0000745A0000}"/>
    <cellStyle name="Normal 3 2 5 3 2 2 9 2" xfId="22175" xr:uid="{00000000-0005-0000-0000-0000755A0000}"/>
    <cellStyle name="Normal 3 2 5 3 2 2 9 3" xfId="22176" xr:uid="{00000000-0005-0000-0000-0000765A0000}"/>
    <cellStyle name="Normal 3 2 5 3 2 2 9 4" xfId="22177" xr:uid="{00000000-0005-0000-0000-0000775A0000}"/>
    <cellStyle name="Normal 3 2 5 3 2 2 9 5" xfId="22178" xr:uid="{00000000-0005-0000-0000-0000785A0000}"/>
    <cellStyle name="Normal 3 2 5 3 2 2_5.Weekly" xfId="22179" xr:uid="{00000000-0005-0000-0000-0000795A0000}"/>
    <cellStyle name="Normal 3 2 5 3 2 3" xfId="22180" xr:uid="{00000000-0005-0000-0000-00007A5A0000}"/>
    <cellStyle name="Normal 3 2 5 3 2 3 2" xfId="22181" xr:uid="{00000000-0005-0000-0000-00007B5A0000}"/>
    <cellStyle name="Normal 3 2 5 3 2 3 3" xfId="22182" xr:uid="{00000000-0005-0000-0000-00007C5A0000}"/>
    <cellStyle name="Normal 3 2 5 3 2 3 4" xfId="22183" xr:uid="{00000000-0005-0000-0000-00007D5A0000}"/>
    <cellStyle name="Normal 3 2 5 3 2 3 5" xfId="22184" xr:uid="{00000000-0005-0000-0000-00007E5A0000}"/>
    <cellStyle name="Normal 3 2 5 3 2 4" xfId="22185" xr:uid="{00000000-0005-0000-0000-00007F5A0000}"/>
    <cellStyle name="Normal 3 2 5 3 2 4 2" xfId="22186" xr:uid="{00000000-0005-0000-0000-0000805A0000}"/>
    <cellStyle name="Normal 3 2 5 3 2 4 3" xfId="22187" xr:uid="{00000000-0005-0000-0000-0000815A0000}"/>
    <cellStyle name="Normal 3 2 5 3 2 4 4" xfId="22188" xr:uid="{00000000-0005-0000-0000-0000825A0000}"/>
    <cellStyle name="Normal 3 2 5 3 2 4 5" xfId="22189" xr:uid="{00000000-0005-0000-0000-0000835A0000}"/>
    <cellStyle name="Normal 3 2 5 3 2 5" xfId="22190" xr:uid="{00000000-0005-0000-0000-0000845A0000}"/>
    <cellStyle name="Normal 3 2 5 3 2 5 2" xfId="22191" xr:uid="{00000000-0005-0000-0000-0000855A0000}"/>
    <cellStyle name="Normal 3 2 5 3 2 5 3" xfId="22192" xr:uid="{00000000-0005-0000-0000-0000865A0000}"/>
    <cellStyle name="Normal 3 2 5 3 2 5 4" xfId="22193" xr:uid="{00000000-0005-0000-0000-0000875A0000}"/>
    <cellStyle name="Normal 3 2 5 3 2 5 5" xfId="22194" xr:uid="{00000000-0005-0000-0000-0000885A0000}"/>
    <cellStyle name="Normal 3 2 5 3 2 6" xfId="22195" xr:uid="{00000000-0005-0000-0000-0000895A0000}"/>
    <cellStyle name="Normal 3 2 5 3 2 6 2" xfId="22196" xr:uid="{00000000-0005-0000-0000-00008A5A0000}"/>
    <cellStyle name="Normal 3 2 5 3 2 6 3" xfId="22197" xr:uid="{00000000-0005-0000-0000-00008B5A0000}"/>
    <cellStyle name="Normal 3 2 5 3 2 6 4" xfId="22198" xr:uid="{00000000-0005-0000-0000-00008C5A0000}"/>
    <cellStyle name="Normal 3 2 5 3 2 6 5" xfId="22199" xr:uid="{00000000-0005-0000-0000-00008D5A0000}"/>
    <cellStyle name="Normal 3 2 5 3 2 7" xfId="22200" xr:uid="{00000000-0005-0000-0000-00008E5A0000}"/>
    <cellStyle name="Normal 3 2 5 3 2 7 2" xfId="22201" xr:uid="{00000000-0005-0000-0000-00008F5A0000}"/>
    <cellStyle name="Normal 3 2 5 3 2 7 3" xfId="22202" xr:uid="{00000000-0005-0000-0000-0000905A0000}"/>
    <cellStyle name="Normal 3 2 5 3 2 7 4" xfId="22203" xr:uid="{00000000-0005-0000-0000-0000915A0000}"/>
    <cellStyle name="Normal 3 2 5 3 2 7 5" xfId="22204" xr:uid="{00000000-0005-0000-0000-0000925A0000}"/>
    <cellStyle name="Normal 3 2 5 3 2 8" xfId="22205" xr:uid="{00000000-0005-0000-0000-0000935A0000}"/>
    <cellStyle name="Normal 3 2 5 3 2 8 2" xfId="22206" xr:uid="{00000000-0005-0000-0000-0000945A0000}"/>
    <cellStyle name="Normal 3 2 5 3 2 8 3" xfId="22207" xr:uid="{00000000-0005-0000-0000-0000955A0000}"/>
    <cellStyle name="Normal 3 2 5 3 2 8 4" xfId="22208" xr:uid="{00000000-0005-0000-0000-0000965A0000}"/>
    <cellStyle name="Normal 3 2 5 3 2 8 5" xfId="22209" xr:uid="{00000000-0005-0000-0000-0000975A0000}"/>
    <cellStyle name="Normal 3 2 5 3 2 9" xfId="22210" xr:uid="{00000000-0005-0000-0000-0000985A0000}"/>
    <cellStyle name="Normal 3 2 5 3 2 9 2" xfId="22211" xr:uid="{00000000-0005-0000-0000-0000995A0000}"/>
    <cellStyle name="Normal 3 2 5 3 2 9 3" xfId="22212" xr:uid="{00000000-0005-0000-0000-00009A5A0000}"/>
    <cellStyle name="Normal 3 2 5 3 2 9 4" xfId="22213" xr:uid="{00000000-0005-0000-0000-00009B5A0000}"/>
    <cellStyle name="Normal 3 2 5 3 2 9 5" xfId="22214" xr:uid="{00000000-0005-0000-0000-00009C5A0000}"/>
    <cellStyle name="Normal 3 2 5 3 2_5.Weekly" xfId="22215" xr:uid="{00000000-0005-0000-0000-00009D5A0000}"/>
    <cellStyle name="Normal 3 2 5 3 3" xfId="22216" xr:uid="{00000000-0005-0000-0000-00009E5A0000}"/>
    <cellStyle name="Normal 3 2 5 3 3 10" xfId="22217" xr:uid="{00000000-0005-0000-0000-00009F5A0000}"/>
    <cellStyle name="Normal 3 2 5 3 3 10 2" xfId="22218" xr:uid="{00000000-0005-0000-0000-0000A05A0000}"/>
    <cellStyle name="Normal 3 2 5 3 3 10 3" xfId="22219" xr:uid="{00000000-0005-0000-0000-0000A15A0000}"/>
    <cellStyle name="Normal 3 2 5 3 3 10 4" xfId="22220" xr:uid="{00000000-0005-0000-0000-0000A25A0000}"/>
    <cellStyle name="Normal 3 2 5 3 3 10 5" xfId="22221" xr:uid="{00000000-0005-0000-0000-0000A35A0000}"/>
    <cellStyle name="Normal 3 2 5 3 3 11" xfId="22222" xr:uid="{00000000-0005-0000-0000-0000A45A0000}"/>
    <cellStyle name="Normal 3 2 5 3 3 12" xfId="22223" xr:uid="{00000000-0005-0000-0000-0000A55A0000}"/>
    <cellStyle name="Normal 3 2 5 3 3 13" xfId="22224" xr:uid="{00000000-0005-0000-0000-0000A65A0000}"/>
    <cellStyle name="Normal 3 2 5 3 3 14" xfId="22225" xr:uid="{00000000-0005-0000-0000-0000A75A0000}"/>
    <cellStyle name="Normal 3 2 5 3 3 2" xfId="22226" xr:uid="{00000000-0005-0000-0000-0000A85A0000}"/>
    <cellStyle name="Normal 3 2 5 3 3 2 2" xfId="22227" xr:uid="{00000000-0005-0000-0000-0000A95A0000}"/>
    <cellStyle name="Normal 3 2 5 3 3 2 3" xfId="22228" xr:uid="{00000000-0005-0000-0000-0000AA5A0000}"/>
    <cellStyle name="Normal 3 2 5 3 3 2 4" xfId="22229" xr:uid="{00000000-0005-0000-0000-0000AB5A0000}"/>
    <cellStyle name="Normal 3 2 5 3 3 2 5" xfId="22230" xr:uid="{00000000-0005-0000-0000-0000AC5A0000}"/>
    <cellStyle name="Normal 3 2 5 3 3 3" xfId="22231" xr:uid="{00000000-0005-0000-0000-0000AD5A0000}"/>
    <cellStyle name="Normal 3 2 5 3 3 3 2" xfId="22232" xr:uid="{00000000-0005-0000-0000-0000AE5A0000}"/>
    <cellStyle name="Normal 3 2 5 3 3 3 3" xfId="22233" xr:uid="{00000000-0005-0000-0000-0000AF5A0000}"/>
    <cellStyle name="Normal 3 2 5 3 3 3 4" xfId="22234" xr:uid="{00000000-0005-0000-0000-0000B05A0000}"/>
    <cellStyle name="Normal 3 2 5 3 3 3 5" xfId="22235" xr:uid="{00000000-0005-0000-0000-0000B15A0000}"/>
    <cellStyle name="Normal 3 2 5 3 3 4" xfId="22236" xr:uid="{00000000-0005-0000-0000-0000B25A0000}"/>
    <cellStyle name="Normal 3 2 5 3 3 4 2" xfId="22237" xr:uid="{00000000-0005-0000-0000-0000B35A0000}"/>
    <cellStyle name="Normal 3 2 5 3 3 4 3" xfId="22238" xr:uid="{00000000-0005-0000-0000-0000B45A0000}"/>
    <cellStyle name="Normal 3 2 5 3 3 4 4" xfId="22239" xr:uid="{00000000-0005-0000-0000-0000B55A0000}"/>
    <cellStyle name="Normal 3 2 5 3 3 4 5" xfId="22240" xr:uid="{00000000-0005-0000-0000-0000B65A0000}"/>
    <cellStyle name="Normal 3 2 5 3 3 5" xfId="22241" xr:uid="{00000000-0005-0000-0000-0000B75A0000}"/>
    <cellStyle name="Normal 3 2 5 3 3 5 2" xfId="22242" xr:uid="{00000000-0005-0000-0000-0000B85A0000}"/>
    <cellStyle name="Normal 3 2 5 3 3 5 3" xfId="22243" xr:uid="{00000000-0005-0000-0000-0000B95A0000}"/>
    <cellStyle name="Normal 3 2 5 3 3 5 4" xfId="22244" xr:uid="{00000000-0005-0000-0000-0000BA5A0000}"/>
    <cellStyle name="Normal 3 2 5 3 3 5 5" xfId="22245" xr:uid="{00000000-0005-0000-0000-0000BB5A0000}"/>
    <cellStyle name="Normal 3 2 5 3 3 6" xfId="22246" xr:uid="{00000000-0005-0000-0000-0000BC5A0000}"/>
    <cellStyle name="Normal 3 2 5 3 3 6 2" xfId="22247" xr:uid="{00000000-0005-0000-0000-0000BD5A0000}"/>
    <cellStyle name="Normal 3 2 5 3 3 6 3" xfId="22248" xr:uid="{00000000-0005-0000-0000-0000BE5A0000}"/>
    <cellStyle name="Normal 3 2 5 3 3 6 4" xfId="22249" xr:uid="{00000000-0005-0000-0000-0000BF5A0000}"/>
    <cellStyle name="Normal 3 2 5 3 3 6 5" xfId="22250" xr:uid="{00000000-0005-0000-0000-0000C05A0000}"/>
    <cellStyle name="Normal 3 2 5 3 3 7" xfId="22251" xr:uid="{00000000-0005-0000-0000-0000C15A0000}"/>
    <cellStyle name="Normal 3 2 5 3 3 7 2" xfId="22252" xr:uid="{00000000-0005-0000-0000-0000C25A0000}"/>
    <cellStyle name="Normal 3 2 5 3 3 7 3" xfId="22253" xr:uid="{00000000-0005-0000-0000-0000C35A0000}"/>
    <cellStyle name="Normal 3 2 5 3 3 7 4" xfId="22254" xr:uid="{00000000-0005-0000-0000-0000C45A0000}"/>
    <cellStyle name="Normal 3 2 5 3 3 7 5" xfId="22255" xr:uid="{00000000-0005-0000-0000-0000C55A0000}"/>
    <cellStyle name="Normal 3 2 5 3 3 8" xfId="22256" xr:uid="{00000000-0005-0000-0000-0000C65A0000}"/>
    <cellStyle name="Normal 3 2 5 3 3 8 2" xfId="22257" xr:uid="{00000000-0005-0000-0000-0000C75A0000}"/>
    <cellStyle name="Normal 3 2 5 3 3 8 3" xfId="22258" xr:uid="{00000000-0005-0000-0000-0000C85A0000}"/>
    <cellStyle name="Normal 3 2 5 3 3 8 4" xfId="22259" xr:uid="{00000000-0005-0000-0000-0000C95A0000}"/>
    <cellStyle name="Normal 3 2 5 3 3 8 5" xfId="22260" xr:uid="{00000000-0005-0000-0000-0000CA5A0000}"/>
    <cellStyle name="Normal 3 2 5 3 3 9" xfId="22261" xr:uid="{00000000-0005-0000-0000-0000CB5A0000}"/>
    <cellStyle name="Normal 3 2 5 3 3 9 2" xfId="22262" xr:uid="{00000000-0005-0000-0000-0000CC5A0000}"/>
    <cellStyle name="Normal 3 2 5 3 3 9 3" xfId="22263" xr:uid="{00000000-0005-0000-0000-0000CD5A0000}"/>
    <cellStyle name="Normal 3 2 5 3 3 9 4" xfId="22264" xr:uid="{00000000-0005-0000-0000-0000CE5A0000}"/>
    <cellStyle name="Normal 3 2 5 3 3 9 5" xfId="22265" xr:uid="{00000000-0005-0000-0000-0000CF5A0000}"/>
    <cellStyle name="Normal 3 2 5 3 3_5.Weekly" xfId="22266" xr:uid="{00000000-0005-0000-0000-0000D05A0000}"/>
    <cellStyle name="Normal 3 2 5 3 4" xfId="22267" xr:uid="{00000000-0005-0000-0000-0000D15A0000}"/>
    <cellStyle name="Normal 3 2 5 3 4 10" xfId="22268" xr:uid="{00000000-0005-0000-0000-0000D25A0000}"/>
    <cellStyle name="Normal 3 2 5 3 4 10 2" xfId="22269" xr:uid="{00000000-0005-0000-0000-0000D35A0000}"/>
    <cellStyle name="Normal 3 2 5 3 4 10 3" xfId="22270" xr:uid="{00000000-0005-0000-0000-0000D45A0000}"/>
    <cellStyle name="Normal 3 2 5 3 4 10 4" xfId="22271" xr:uid="{00000000-0005-0000-0000-0000D55A0000}"/>
    <cellStyle name="Normal 3 2 5 3 4 10 5" xfId="22272" xr:uid="{00000000-0005-0000-0000-0000D65A0000}"/>
    <cellStyle name="Normal 3 2 5 3 4 11" xfId="22273" xr:uid="{00000000-0005-0000-0000-0000D75A0000}"/>
    <cellStyle name="Normal 3 2 5 3 4 12" xfId="22274" xr:uid="{00000000-0005-0000-0000-0000D85A0000}"/>
    <cellStyle name="Normal 3 2 5 3 4 13" xfId="22275" xr:uid="{00000000-0005-0000-0000-0000D95A0000}"/>
    <cellStyle name="Normal 3 2 5 3 4 14" xfId="22276" xr:uid="{00000000-0005-0000-0000-0000DA5A0000}"/>
    <cellStyle name="Normal 3 2 5 3 4 2" xfId="22277" xr:uid="{00000000-0005-0000-0000-0000DB5A0000}"/>
    <cellStyle name="Normal 3 2 5 3 4 2 2" xfId="22278" xr:uid="{00000000-0005-0000-0000-0000DC5A0000}"/>
    <cellStyle name="Normal 3 2 5 3 4 2 3" xfId="22279" xr:uid="{00000000-0005-0000-0000-0000DD5A0000}"/>
    <cellStyle name="Normal 3 2 5 3 4 2 4" xfId="22280" xr:uid="{00000000-0005-0000-0000-0000DE5A0000}"/>
    <cellStyle name="Normal 3 2 5 3 4 2 5" xfId="22281" xr:uid="{00000000-0005-0000-0000-0000DF5A0000}"/>
    <cellStyle name="Normal 3 2 5 3 4 3" xfId="22282" xr:uid="{00000000-0005-0000-0000-0000E05A0000}"/>
    <cellStyle name="Normal 3 2 5 3 4 3 2" xfId="22283" xr:uid="{00000000-0005-0000-0000-0000E15A0000}"/>
    <cellStyle name="Normal 3 2 5 3 4 3 3" xfId="22284" xr:uid="{00000000-0005-0000-0000-0000E25A0000}"/>
    <cellStyle name="Normal 3 2 5 3 4 3 4" xfId="22285" xr:uid="{00000000-0005-0000-0000-0000E35A0000}"/>
    <cellStyle name="Normal 3 2 5 3 4 3 5" xfId="22286" xr:uid="{00000000-0005-0000-0000-0000E45A0000}"/>
    <cellStyle name="Normal 3 2 5 3 4 4" xfId="22287" xr:uid="{00000000-0005-0000-0000-0000E55A0000}"/>
    <cellStyle name="Normal 3 2 5 3 4 4 2" xfId="22288" xr:uid="{00000000-0005-0000-0000-0000E65A0000}"/>
    <cellStyle name="Normal 3 2 5 3 4 4 3" xfId="22289" xr:uid="{00000000-0005-0000-0000-0000E75A0000}"/>
    <cellStyle name="Normal 3 2 5 3 4 4 4" xfId="22290" xr:uid="{00000000-0005-0000-0000-0000E85A0000}"/>
    <cellStyle name="Normal 3 2 5 3 4 4 5" xfId="22291" xr:uid="{00000000-0005-0000-0000-0000E95A0000}"/>
    <cellStyle name="Normal 3 2 5 3 4 5" xfId="22292" xr:uid="{00000000-0005-0000-0000-0000EA5A0000}"/>
    <cellStyle name="Normal 3 2 5 3 4 5 2" xfId="22293" xr:uid="{00000000-0005-0000-0000-0000EB5A0000}"/>
    <cellStyle name="Normal 3 2 5 3 4 5 3" xfId="22294" xr:uid="{00000000-0005-0000-0000-0000EC5A0000}"/>
    <cellStyle name="Normal 3 2 5 3 4 5 4" xfId="22295" xr:uid="{00000000-0005-0000-0000-0000ED5A0000}"/>
    <cellStyle name="Normal 3 2 5 3 4 5 5" xfId="22296" xr:uid="{00000000-0005-0000-0000-0000EE5A0000}"/>
    <cellStyle name="Normal 3 2 5 3 4 6" xfId="22297" xr:uid="{00000000-0005-0000-0000-0000EF5A0000}"/>
    <cellStyle name="Normal 3 2 5 3 4 6 2" xfId="22298" xr:uid="{00000000-0005-0000-0000-0000F05A0000}"/>
    <cellStyle name="Normal 3 2 5 3 4 6 3" xfId="22299" xr:uid="{00000000-0005-0000-0000-0000F15A0000}"/>
    <cellStyle name="Normal 3 2 5 3 4 6 4" xfId="22300" xr:uid="{00000000-0005-0000-0000-0000F25A0000}"/>
    <cellStyle name="Normal 3 2 5 3 4 6 5" xfId="22301" xr:uid="{00000000-0005-0000-0000-0000F35A0000}"/>
    <cellStyle name="Normal 3 2 5 3 4 7" xfId="22302" xr:uid="{00000000-0005-0000-0000-0000F45A0000}"/>
    <cellStyle name="Normal 3 2 5 3 4 7 2" xfId="22303" xr:uid="{00000000-0005-0000-0000-0000F55A0000}"/>
    <cellStyle name="Normal 3 2 5 3 4 7 3" xfId="22304" xr:uid="{00000000-0005-0000-0000-0000F65A0000}"/>
    <cellStyle name="Normal 3 2 5 3 4 7 4" xfId="22305" xr:uid="{00000000-0005-0000-0000-0000F75A0000}"/>
    <cellStyle name="Normal 3 2 5 3 4 7 5" xfId="22306" xr:uid="{00000000-0005-0000-0000-0000F85A0000}"/>
    <cellStyle name="Normal 3 2 5 3 4 8" xfId="22307" xr:uid="{00000000-0005-0000-0000-0000F95A0000}"/>
    <cellStyle name="Normal 3 2 5 3 4 8 2" xfId="22308" xr:uid="{00000000-0005-0000-0000-0000FA5A0000}"/>
    <cellStyle name="Normal 3 2 5 3 4 8 3" xfId="22309" xr:uid="{00000000-0005-0000-0000-0000FB5A0000}"/>
    <cellStyle name="Normal 3 2 5 3 4 8 4" xfId="22310" xr:uid="{00000000-0005-0000-0000-0000FC5A0000}"/>
    <cellStyle name="Normal 3 2 5 3 4 8 5" xfId="22311" xr:uid="{00000000-0005-0000-0000-0000FD5A0000}"/>
    <cellStyle name="Normal 3 2 5 3 4 9" xfId="22312" xr:uid="{00000000-0005-0000-0000-0000FE5A0000}"/>
    <cellStyle name="Normal 3 2 5 3 4 9 2" xfId="22313" xr:uid="{00000000-0005-0000-0000-0000FF5A0000}"/>
    <cellStyle name="Normal 3 2 5 3 4 9 3" xfId="22314" xr:uid="{00000000-0005-0000-0000-0000005B0000}"/>
    <cellStyle name="Normal 3 2 5 3 4 9 4" xfId="22315" xr:uid="{00000000-0005-0000-0000-0000015B0000}"/>
    <cellStyle name="Normal 3 2 5 3 4 9 5" xfId="22316" xr:uid="{00000000-0005-0000-0000-0000025B0000}"/>
    <cellStyle name="Normal 3 2 5 3 4_5.Weekly" xfId="22317" xr:uid="{00000000-0005-0000-0000-0000035B0000}"/>
    <cellStyle name="Normal 3 2 5 3 5" xfId="22318" xr:uid="{00000000-0005-0000-0000-0000045B0000}"/>
    <cellStyle name="Normal 3 2 5 3 5 2" xfId="22319" xr:uid="{00000000-0005-0000-0000-0000055B0000}"/>
    <cellStyle name="Normal 3 2 5 3 5 3" xfId="22320" xr:uid="{00000000-0005-0000-0000-0000065B0000}"/>
    <cellStyle name="Normal 3 2 5 3 5 4" xfId="22321" xr:uid="{00000000-0005-0000-0000-0000075B0000}"/>
    <cellStyle name="Normal 3 2 5 3 5 5" xfId="22322" xr:uid="{00000000-0005-0000-0000-0000085B0000}"/>
    <cellStyle name="Normal 3 2 5 3 6" xfId="22323" xr:uid="{00000000-0005-0000-0000-0000095B0000}"/>
    <cellStyle name="Normal 3 2 5 3 6 2" xfId="22324" xr:uid="{00000000-0005-0000-0000-00000A5B0000}"/>
    <cellStyle name="Normal 3 2 5 3 6 3" xfId="22325" xr:uid="{00000000-0005-0000-0000-00000B5B0000}"/>
    <cellStyle name="Normal 3 2 5 3 6 4" xfId="22326" xr:uid="{00000000-0005-0000-0000-00000C5B0000}"/>
    <cellStyle name="Normal 3 2 5 3 6 5" xfId="22327" xr:uid="{00000000-0005-0000-0000-00000D5B0000}"/>
    <cellStyle name="Normal 3 2 5 3 7" xfId="22328" xr:uid="{00000000-0005-0000-0000-00000E5B0000}"/>
    <cellStyle name="Normal 3 2 5 3 7 2" xfId="22329" xr:uid="{00000000-0005-0000-0000-00000F5B0000}"/>
    <cellStyle name="Normal 3 2 5 3 7 3" xfId="22330" xr:uid="{00000000-0005-0000-0000-0000105B0000}"/>
    <cellStyle name="Normal 3 2 5 3 7 4" xfId="22331" xr:uid="{00000000-0005-0000-0000-0000115B0000}"/>
    <cellStyle name="Normal 3 2 5 3 7 5" xfId="22332" xr:uid="{00000000-0005-0000-0000-0000125B0000}"/>
    <cellStyle name="Normal 3 2 5 3 8" xfId="22333" xr:uid="{00000000-0005-0000-0000-0000135B0000}"/>
    <cellStyle name="Normal 3 2 5 3 8 2" xfId="22334" xr:uid="{00000000-0005-0000-0000-0000145B0000}"/>
    <cellStyle name="Normal 3 2 5 3 8 3" xfId="22335" xr:uid="{00000000-0005-0000-0000-0000155B0000}"/>
    <cellStyle name="Normal 3 2 5 3 8 4" xfId="22336" xr:uid="{00000000-0005-0000-0000-0000165B0000}"/>
    <cellStyle name="Normal 3 2 5 3 8 5" xfId="22337" xr:uid="{00000000-0005-0000-0000-0000175B0000}"/>
    <cellStyle name="Normal 3 2 5 3 9" xfId="22338" xr:uid="{00000000-0005-0000-0000-0000185B0000}"/>
    <cellStyle name="Normal 3 2 5 3 9 2" xfId="22339" xr:uid="{00000000-0005-0000-0000-0000195B0000}"/>
    <cellStyle name="Normal 3 2 5 3 9 3" xfId="22340" xr:uid="{00000000-0005-0000-0000-00001A5B0000}"/>
    <cellStyle name="Normal 3 2 5 3 9 4" xfId="22341" xr:uid="{00000000-0005-0000-0000-00001B5B0000}"/>
    <cellStyle name="Normal 3 2 5 3 9 5" xfId="22342" xr:uid="{00000000-0005-0000-0000-00001C5B0000}"/>
    <cellStyle name="Normal 3 2 5 3_5.Weekly" xfId="22343" xr:uid="{00000000-0005-0000-0000-00001D5B0000}"/>
    <cellStyle name="Normal 3 2 5 4" xfId="22344" xr:uid="{00000000-0005-0000-0000-00001E5B0000}"/>
    <cellStyle name="Normal 3 2 5 4 2" xfId="22345" xr:uid="{00000000-0005-0000-0000-00001F5B0000}"/>
    <cellStyle name="Normal 3 2 5 4 3" xfId="22346" xr:uid="{00000000-0005-0000-0000-0000205B0000}"/>
    <cellStyle name="Normal 3 2 5 4 4" xfId="22347" xr:uid="{00000000-0005-0000-0000-0000215B0000}"/>
    <cellStyle name="Normal 3 2 5 4 5" xfId="22348" xr:uid="{00000000-0005-0000-0000-0000225B0000}"/>
    <cellStyle name="Normal 3 2 5 5" xfId="22349" xr:uid="{00000000-0005-0000-0000-0000235B0000}"/>
    <cellStyle name="Normal 3 2 5 5 2" xfId="22350" xr:uid="{00000000-0005-0000-0000-0000245B0000}"/>
    <cellStyle name="Normal 3 2 5 5 3" xfId="22351" xr:uid="{00000000-0005-0000-0000-0000255B0000}"/>
    <cellStyle name="Normal 3 2 5 5 4" xfId="22352" xr:uid="{00000000-0005-0000-0000-0000265B0000}"/>
    <cellStyle name="Normal 3 2 5 5 5" xfId="22353" xr:uid="{00000000-0005-0000-0000-0000275B0000}"/>
    <cellStyle name="Normal 3 2 5 6" xfId="22354" xr:uid="{00000000-0005-0000-0000-0000285B0000}"/>
    <cellStyle name="Normal 3 2 5 6 2" xfId="22355" xr:uid="{00000000-0005-0000-0000-0000295B0000}"/>
    <cellStyle name="Normal 3 2 5 6 3" xfId="22356" xr:uid="{00000000-0005-0000-0000-00002A5B0000}"/>
    <cellStyle name="Normal 3 2 5 6 4" xfId="22357" xr:uid="{00000000-0005-0000-0000-00002B5B0000}"/>
    <cellStyle name="Normal 3 2 5 6 5" xfId="22358" xr:uid="{00000000-0005-0000-0000-00002C5B0000}"/>
    <cellStyle name="Normal 3 2 5 7" xfId="22359" xr:uid="{00000000-0005-0000-0000-00002D5B0000}"/>
    <cellStyle name="Normal 3 2 5 7 2" xfId="22360" xr:uid="{00000000-0005-0000-0000-00002E5B0000}"/>
    <cellStyle name="Normal 3 2 5 7 3" xfId="22361" xr:uid="{00000000-0005-0000-0000-00002F5B0000}"/>
    <cellStyle name="Normal 3 2 5 7 4" xfId="22362" xr:uid="{00000000-0005-0000-0000-0000305B0000}"/>
    <cellStyle name="Normal 3 2 5 7 5" xfId="22363" xr:uid="{00000000-0005-0000-0000-0000315B0000}"/>
    <cellStyle name="Normal 3 2 5 8" xfId="22364" xr:uid="{00000000-0005-0000-0000-0000325B0000}"/>
    <cellStyle name="Normal 3 2 5 8 2" xfId="22365" xr:uid="{00000000-0005-0000-0000-0000335B0000}"/>
    <cellStyle name="Normal 3 2 5 8 3" xfId="22366" xr:uid="{00000000-0005-0000-0000-0000345B0000}"/>
    <cellStyle name="Normal 3 2 5 8 4" xfId="22367" xr:uid="{00000000-0005-0000-0000-0000355B0000}"/>
    <cellStyle name="Normal 3 2 5 8 5" xfId="22368" xr:uid="{00000000-0005-0000-0000-0000365B0000}"/>
    <cellStyle name="Normal 3 2 5 9" xfId="22369" xr:uid="{00000000-0005-0000-0000-0000375B0000}"/>
    <cellStyle name="Normal 3 2 5 9 2" xfId="22370" xr:uid="{00000000-0005-0000-0000-0000385B0000}"/>
    <cellStyle name="Normal 3 2 5 9 3" xfId="22371" xr:uid="{00000000-0005-0000-0000-0000395B0000}"/>
    <cellStyle name="Normal 3 2 5 9 4" xfId="22372" xr:uid="{00000000-0005-0000-0000-00003A5B0000}"/>
    <cellStyle name="Normal 3 2 5 9 5" xfId="22373" xr:uid="{00000000-0005-0000-0000-00003B5B0000}"/>
    <cellStyle name="Normal 3 2 5_5.Weekly" xfId="22374" xr:uid="{00000000-0005-0000-0000-00003C5B0000}"/>
    <cellStyle name="Normal 3 2 6" xfId="22375" xr:uid="{00000000-0005-0000-0000-00003D5B0000}"/>
    <cellStyle name="Normal 3 2 6 2" xfId="46114" xr:uid="{00000000-0005-0000-0000-00003E5B0000}"/>
    <cellStyle name="Normal 3 2 6 2 2" xfId="46115" xr:uid="{00000000-0005-0000-0000-00003F5B0000}"/>
    <cellStyle name="Normal 3 2 6 2 2 2" xfId="46116" xr:uid="{00000000-0005-0000-0000-0000405B0000}"/>
    <cellStyle name="Normal 3 2 6 2 3" xfId="46117" xr:uid="{00000000-0005-0000-0000-0000415B0000}"/>
    <cellStyle name="Normal 3 2 6 3" xfId="46118" xr:uid="{00000000-0005-0000-0000-0000425B0000}"/>
    <cellStyle name="Normal 3 2 6 3 2" xfId="46119" xr:uid="{00000000-0005-0000-0000-0000435B0000}"/>
    <cellStyle name="Normal 3 2 6 4" xfId="46120" xr:uid="{00000000-0005-0000-0000-0000445B0000}"/>
    <cellStyle name="Normal 3 2 7" xfId="22376" xr:uid="{00000000-0005-0000-0000-0000455B0000}"/>
    <cellStyle name="Normal 3 2 7 2" xfId="46121" xr:uid="{00000000-0005-0000-0000-0000465B0000}"/>
    <cellStyle name="Normal 3 2 7 2 2" xfId="46122" xr:uid="{00000000-0005-0000-0000-0000475B0000}"/>
    <cellStyle name="Normal 3 2 7 3" xfId="46123" xr:uid="{00000000-0005-0000-0000-0000485B0000}"/>
    <cellStyle name="Normal 3 2 8" xfId="22377" xr:uid="{00000000-0005-0000-0000-0000495B0000}"/>
    <cellStyle name="Normal 3 2 8 2" xfId="46124" xr:uid="{00000000-0005-0000-0000-00004A5B0000}"/>
    <cellStyle name="Normal 3 2 9" xfId="22378" xr:uid="{00000000-0005-0000-0000-00004B5B0000}"/>
    <cellStyle name="Normal 3 2_5.Weekly" xfId="22379" xr:uid="{00000000-0005-0000-0000-00004C5B0000}"/>
    <cellStyle name="Normal 3 20" xfId="22380" xr:uid="{00000000-0005-0000-0000-00004D5B0000}"/>
    <cellStyle name="Normal 3 21" xfId="22381" xr:uid="{00000000-0005-0000-0000-00004E5B0000}"/>
    <cellStyle name="Normal 3 22" xfId="22382" xr:uid="{00000000-0005-0000-0000-00004F5B0000}"/>
    <cellStyle name="Normal 3 23" xfId="22383" xr:uid="{00000000-0005-0000-0000-0000505B0000}"/>
    <cellStyle name="Normal 3 24" xfId="22384" xr:uid="{00000000-0005-0000-0000-0000515B0000}"/>
    <cellStyle name="Normal 3 25" xfId="22385" xr:uid="{00000000-0005-0000-0000-0000525B0000}"/>
    <cellStyle name="Normal 3 26" xfId="22386" xr:uid="{00000000-0005-0000-0000-0000535B0000}"/>
    <cellStyle name="Normal 3 27" xfId="22387" xr:uid="{00000000-0005-0000-0000-0000545B0000}"/>
    <cellStyle name="Normal 3 28" xfId="22388" xr:uid="{00000000-0005-0000-0000-0000555B0000}"/>
    <cellStyle name="Normal 3 28 2" xfId="22389" xr:uid="{00000000-0005-0000-0000-0000565B0000}"/>
    <cellStyle name="Normal 3 28 2 10" xfId="22390" xr:uid="{00000000-0005-0000-0000-0000575B0000}"/>
    <cellStyle name="Normal 3 28 2 10 2" xfId="22391" xr:uid="{00000000-0005-0000-0000-0000585B0000}"/>
    <cellStyle name="Normal 3 28 2 10 3" xfId="22392" xr:uid="{00000000-0005-0000-0000-0000595B0000}"/>
    <cellStyle name="Normal 3 28 2 10 4" xfId="22393" xr:uid="{00000000-0005-0000-0000-00005A5B0000}"/>
    <cellStyle name="Normal 3 28 2 10 5" xfId="22394" xr:uid="{00000000-0005-0000-0000-00005B5B0000}"/>
    <cellStyle name="Normal 3 28 2 11" xfId="22395" xr:uid="{00000000-0005-0000-0000-00005C5B0000}"/>
    <cellStyle name="Normal 3 28 2 11 2" xfId="22396" xr:uid="{00000000-0005-0000-0000-00005D5B0000}"/>
    <cellStyle name="Normal 3 28 2 11 3" xfId="22397" xr:uid="{00000000-0005-0000-0000-00005E5B0000}"/>
    <cellStyle name="Normal 3 28 2 11 4" xfId="22398" xr:uid="{00000000-0005-0000-0000-00005F5B0000}"/>
    <cellStyle name="Normal 3 28 2 11 5" xfId="22399" xr:uid="{00000000-0005-0000-0000-0000605B0000}"/>
    <cellStyle name="Normal 3 28 2 12" xfId="22400" xr:uid="{00000000-0005-0000-0000-0000615B0000}"/>
    <cellStyle name="Normal 3 28 2 12 2" xfId="22401" xr:uid="{00000000-0005-0000-0000-0000625B0000}"/>
    <cellStyle name="Normal 3 28 2 12 3" xfId="22402" xr:uid="{00000000-0005-0000-0000-0000635B0000}"/>
    <cellStyle name="Normal 3 28 2 12 4" xfId="22403" xr:uid="{00000000-0005-0000-0000-0000645B0000}"/>
    <cellStyle name="Normal 3 28 2 12 5" xfId="22404" xr:uid="{00000000-0005-0000-0000-0000655B0000}"/>
    <cellStyle name="Normal 3 28 2 13" xfId="22405" xr:uid="{00000000-0005-0000-0000-0000665B0000}"/>
    <cellStyle name="Normal 3 28 2 13 2" xfId="22406" xr:uid="{00000000-0005-0000-0000-0000675B0000}"/>
    <cellStyle name="Normal 3 28 2 13 3" xfId="22407" xr:uid="{00000000-0005-0000-0000-0000685B0000}"/>
    <cellStyle name="Normal 3 28 2 13 4" xfId="22408" xr:uid="{00000000-0005-0000-0000-0000695B0000}"/>
    <cellStyle name="Normal 3 28 2 13 5" xfId="22409" xr:uid="{00000000-0005-0000-0000-00006A5B0000}"/>
    <cellStyle name="Normal 3 28 2 14" xfId="22410" xr:uid="{00000000-0005-0000-0000-00006B5B0000}"/>
    <cellStyle name="Normal 3 28 2 15" xfId="22411" xr:uid="{00000000-0005-0000-0000-00006C5B0000}"/>
    <cellStyle name="Normal 3 28 2 16" xfId="22412" xr:uid="{00000000-0005-0000-0000-00006D5B0000}"/>
    <cellStyle name="Normal 3 28 2 17" xfId="22413" xr:uid="{00000000-0005-0000-0000-00006E5B0000}"/>
    <cellStyle name="Normal 3 28 2 2" xfId="22414" xr:uid="{00000000-0005-0000-0000-00006F5B0000}"/>
    <cellStyle name="Normal 3 28 2 2 10" xfId="22415" xr:uid="{00000000-0005-0000-0000-0000705B0000}"/>
    <cellStyle name="Normal 3 28 2 2 10 2" xfId="22416" xr:uid="{00000000-0005-0000-0000-0000715B0000}"/>
    <cellStyle name="Normal 3 28 2 2 10 3" xfId="22417" xr:uid="{00000000-0005-0000-0000-0000725B0000}"/>
    <cellStyle name="Normal 3 28 2 2 10 4" xfId="22418" xr:uid="{00000000-0005-0000-0000-0000735B0000}"/>
    <cellStyle name="Normal 3 28 2 2 10 5" xfId="22419" xr:uid="{00000000-0005-0000-0000-0000745B0000}"/>
    <cellStyle name="Normal 3 28 2 2 11" xfId="22420" xr:uid="{00000000-0005-0000-0000-0000755B0000}"/>
    <cellStyle name="Normal 3 28 2 2 11 2" xfId="22421" xr:uid="{00000000-0005-0000-0000-0000765B0000}"/>
    <cellStyle name="Normal 3 28 2 2 11 3" xfId="22422" xr:uid="{00000000-0005-0000-0000-0000775B0000}"/>
    <cellStyle name="Normal 3 28 2 2 11 4" xfId="22423" xr:uid="{00000000-0005-0000-0000-0000785B0000}"/>
    <cellStyle name="Normal 3 28 2 2 11 5" xfId="22424" xr:uid="{00000000-0005-0000-0000-0000795B0000}"/>
    <cellStyle name="Normal 3 28 2 2 12" xfId="22425" xr:uid="{00000000-0005-0000-0000-00007A5B0000}"/>
    <cellStyle name="Normal 3 28 2 2 13" xfId="22426" xr:uid="{00000000-0005-0000-0000-00007B5B0000}"/>
    <cellStyle name="Normal 3 28 2 2 14" xfId="22427" xr:uid="{00000000-0005-0000-0000-00007C5B0000}"/>
    <cellStyle name="Normal 3 28 2 2 15" xfId="22428" xr:uid="{00000000-0005-0000-0000-00007D5B0000}"/>
    <cellStyle name="Normal 3 28 2 2 2" xfId="22429" xr:uid="{00000000-0005-0000-0000-00007E5B0000}"/>
    <cellStyle name="Normal 3 28 2 2 2 10" xfId="22430" xr:uid="{00000000-0005-0000-0000-00007F5B0000}"/>
    <cellStyle name="Normal 3 28 2 2 2 10 2" xfId="22431" xr:uid="{00000000-0005-0000-0000-0000805B0000}"/>
    <cellStyle name="Normal 3 28 2 2 2 10 3" xfId="22432" xr:uid="{00000000-0005-0000-0000-0000815B0000}"/>
    <cellStyle name="Normal 3 28 2 2 2 10 4" xfId="22433" xr:uid="{00000000-0005-0000-0000-0000825B0000}"/>
    <cellStyle name="Normal 3 28 2 2 2 10 5" xfId="22434" xr:uid="{00000000-0005-0000-0000-0000835B0000}"/>
    <cellStyle name="Normal 3 28 2 2 2 11" xfId="22435" xr:uid="{00000000-0005-0000-0000-0000845B0000}"/>
    <cellStyle name="Normal 3 28 2 2 2 12" xfId="22436" xr:uid="{00000000-0005-0000-0000-0000855B0000}"/>
    <cellStyle name="Normal 3 28 2 2 2 13" xfId="22437" xr:uid="{00000000-0005-0000-0000-0000865B0000}"/>
    <cellStyle name="Normal 3 28 2 2 2 14" xfId="22438" xr:uid="{00000000-0005-0000-0000-0000875B0000}"/>
    <cellStyle name="Normal 3 28 2 2 2 2" xfId="22439" xr:uid="{00000000-0005-0000-0000-0000885B0000}"/>
    <cellStyle name="Normal 3 28 2 2 2 2 2" xfId="22440" xr:uid="{00000000-0005-0000-0000-0000895B0000}"/>
    <cellStyle name="Normal 3 28 2 2 2 2 3" xfId="22441" xr:uid="{00000000-0005-0000-0000-00008A5B0000}"/>
    <cellStyle name="Normal 3 28 2 2 2 2 4" xfId="22442" xr:uid="{00000000-0005-0000-0000-00008B5B0000}"/>
    <cellStyle name="Normal 3 28 2 2 2 2 5" xfId="22443" xr:uid="{00000000-0005-0000-0000-00008C5B0000}"/>
    <cellStyle name="Normal 3 28 2 2 2 3" xfId="22444" xr:uid="{00000000-0005-0000-0000-00008D5B0000}"/>
    <cellStyle name="Normal 3 28 2 2 2 3 2" xfId="22445" xr:uid="{00000000-0005-0000-0000-00008E5B0000}"/>
    <cellStyle name="Normal 3 28 2 2 2 3 3" xfId="22446" xr:uid="{00000000-0005-0000-0000-00008F5B0000}"/>
    <cellStyle name="Normal 3 28 2 2 2 3 4" xfId="22447" xr:uid="{00000000-0005-0000-0000-0000905B0000}"/>
    <cellStyle name="Normal 3 28 2 2 2 3 5" xfId="22448" xr:uid="{00000000-0005-0000-0000-0000915B0000}"/>
    <cellStyle name="Normal 3 28 2 2 2 4" xfId="22449" xr:uid="{00000000-0005-0000-0000-0000925B0000}"/>
    <cellStyle name="Normal 3 28 2 2 2 4 2" xfId="22450" xr:uid="{00000000-0005-0000-0000-0000935B0000}"/>
    <cellStyle name="Normal 3 28 2 2 2 4 3" xfId="22451" xr:uid="{00000000-0005-0000-0000-0000945B0000}"/>
    <cellStyle name="Normal 3 28 2 2 2 4 4" xfId="22452" xr:uid="{00000000-0005-0000-0000-0000955B0000}"/>
    <cellStyle name="Normal 3 28 2 2 2 4 5" xfId="22453" xr:uid="{00000000-0005-0000-0000-0000965B0000}"/>
    <cellStyle name="Normal 3 28 2 2 2 5" xfId="22454" xr:uid="{00000000-0005-0000-0000-0000975B0000}"/>
    <cellStyle name="Normal 3 28 2 2 2 5 2" xfId="22455" xr:uid="{00000000-0005-0000-0000-0000985B0000}"/>
    <cellStyle name="Normal 3 28 2 2 2 5 3" xfId="22456" xr:uid="{00000000-0005-0000-0000-0000995B0000}"/>
    <cellStyle name="Normal 3 28 2 2 2 5 4" xfId="22457" xr:uid="{00000000-0005-0000-0000-00009A5B0000}"/>
    <cellStyle name="Normal 3 28 2 2 2 5 5" xfId="22458" xr:uid="{00000000-0005-0000-0000-00009B5B0000}"/>
    <cellStyle name="Normal 3 28 2 2 2 6" xfId="22459" xr:uid="{00000000-0005-0000-0000-00009C5B0000}"/>
    <cellStyle name="Normal 3 28 2 2 2 6 2" xfId="22460" xr:uid="{00000000-0005-0000-0000-00009D5B0000}"/>
    <cellStyle name="Normal 3 28 2 2 2 6 3" xfId="22461" xr:uid="{00000000-0005-0000-0000-00009E5B0000}"/>
    <cellStyle name="Normal 3 28 2 2 2 6 4" xfId="22462" xr:uid="{00000000-0005-0000-0000-00009F5B0000}"/>
    <cellStyle name="Normal 3 28 2 2 2 6 5" xfId="22463" xr:uid="{00000000-0005-0000-0000-0000A05B0000}"/>
    <cellStyle name="Normal 3 28 2 2 2 7" xfId="22464" xr:uid="{00000000-0005-0000-0000-0000A15B0000}"/>
    <cellStyle name="Normal 3 28 2 2 2 7 2" xfId="22465" xr:uid="{00000000-0005-0000-0000-0000A25B0000}"/>
    <cellStyle name="Normal 3 28 2 2 2 7 3" xfId="22466" xr:uid="{00000000-0005-0000-0000-0000A35B0000}"/>
    <cellStyle name="Normal 3 28 2 2 2 7 4" xfId="22467" xr:uid="{00000000-0005-0000-0000-0000A45B0000}"/>
    <cellStyle name="Normal 3 28 2 2 2 7 5" xfId="22468" xr:uid="{00000000-0005-0000-0000-0000A55B0000}"/>
    <cellStyle name="Normal 3 28 2 2 2 8" xfId="22469" xr:uid="{00000000-0005-0000-0000-0000A65B0000}"/>
    <cellStyle name="Normal 3 28 2 2 2 8 2" xfId="22470" xr:uid="{00000000-0005-0000-0000-0000A75B0000}"/>
    <cellStyle name="Normal 3 28 2 2 2 8 3" xfId="22471" xr:uid="{00000000-0005-0000-0000-0000A85B0000}"/>
    <cellStyle name="Normal 3 28 2 2 2 8 4" xfId="22472" xr:uid="{00000000-0005-0000-0000-0000A95B0000}"/>
    <cellStyle name="Normal 3 28 2 2 2 8 5" xfId="22473" xr:uid="{00000000-0005-0000-0000-0000AA5B0000}"/>
    <cellStyle name="Normal 3 28 2 2 2 9" xfId="22474" xr:uid="{00000000-0005-0000-0000-0000AB5B0000}"/>
    <cellStyle name="Normal 3 28 2 2 2 9 2" xfId="22475" xr:uid="{00000000-0005-0000-0000-0000AC5B0000}"/>
    <cellStyle name="Normal 3 28 2 2 2 9 3" xfId="22476" xr:uid="{00000000-0005-0000-0000-0000AD5B0000}"/>
    <cellStyle name="Normal 3 28 2 2 2 9 4" xfId="22477" xr:uid="{00000000-0005-0000-0000-0000AE5B0000}"/>
    <cellStyle name="Normal 3 28 2 2 2 9 5" xfId="22478" xr:uid="{00000000-0005-0000-0000-0000AF5B0000}"/>
    <cellStyle name="Normal 3 28 2 2 2_5.Weekly" xfId="22479" xr:uid="{00000000-0005-0000-0000-0000B05B0000}"/>
    <cellStyle name="Normal 3 28 2 2 3" xfId="22480" xr:uid="{00000000-0005-0000-0000-0000B15B0000}"/>
    <cellStyle name="Normal 3 28 2 2 3 2" xfId="22481" xr:uid="{00000000-0005-0000-0000-0000B25B0000}"/>
    <cellStyle name="Normal 3 28 2 2 3 3" xfId="22482" xr:uid="{00000000-0005-0000-0000-0000B35B0000}"/>
    <cellStyle name="Normal 3 28 2 2 3 4" xfId="22483" xr:uid="{00000000-0005-0000-0000-0000B45B0000}"/>
    <cellStyle name="Normal 3 28 2 2 3 5" xfId="22484" xr:uid="{00000000-0005-0000-0000-0000B55B0000}"/>
    <cellStyle name="Normal 3 28 2 2 4" xfId="22485" xr:uid="{00000000-0005-0000-0000-0000B65B0000}"/>
    <cellStyle name="Normal 3 28 2 2 4 2" xfId="22486" xr:uid="{00000000-0005-0000-0000-0000B75B0000}"/>
    <cellStyle name="Normal 3 28 2 2 4 3" xfId="22487" xr:uid="{00000000-0005-0000-0000-0000B85B0000}"/>
    <cellStyle name="Normal 3 28 2 2 4 4" xfId="22488" xr:uid="{00000000-0005-0000-0000-0000B95B0000}"/>
    <cellStyle name="Normal 3 28 2 2 4 5" xfId="22489" xr:uid="{00000000-0005-0000-0000-0000BA5B0000}"/>
    <cellStyle name="Normal 3 28 2 2 5" xfId="22490" xr:uid="{00000000-0005-0000-0000-0000BB5B0000}"/>
    <cellStyle name="Normal 3 28 2 2 5 2" xfId="22491" xr:uid="{00000000-0005-0000-0000-0000BC5B0000}"/>
    <cellStyle name="Normal 3 28 2 2 5 3" xfId="22492" xr:uid="{00000000-0005-0000-0000-0000BD5B0000}"/>
    <cellStyle name="Normal 3 28 2 2 5 4" xfId="22493" xr:uid="{00000000-0005-0000-0000-0000BE5B0000}"/>
    <cellStyle name="Normal 3 28 2 2 5 5" xfId="22494" xr:uid="{00000000-0005-0000-0000-0000BF5B0000}"/>
    <cellStyle name="Normal 3 28 2 2 6" xfId="22495" xr:uid="{00000000-0005-0000-0000-0000C05B0000}"/>
    <cellStyle name="Normal 3 28 2 2 6 2" xfId="22496" xr:uid="{00000000-0005-0000-0000-0000C15B0000}"/>
    <cellStyle name="Normal 3 28 2 2 6 3" xfId="22497" xr:uid="{00000000-0005-0000-0000-0000C25B0000}"/>
    <cellStyle name="Normal 3 28 2 2 6 4" xfId="22498" xr:uid="{00000000-0005-0000-0000-0000C35B0000}"/>
    <cellStyle name="Normal 3 28 2 2 6 5" xfId="22499" xr:uid="{00000000-0005-0000-0000-0000C45B0000}"/>
    <cellStyle name="Normal 3 28 2 2 7" xfId="22500" xr:uid="{00000000-0005-0000-0000-0000C55B0000}"/>
    <cellStyle name="Normal 3 28 2 2 7 2" xfId="22501" xr:uid="{00000000-0005-0000-0000-0000C65B0000}"/>
    <cellStyle name="Normal 3 28 2 2 7 3" xfId="22502" xr:uid="{00000000-0005-0000-0000-0000C75B0000}"/>
    <cellStyle name="Normal 3 28 2 2 7 4" xfId="22503" xr:uid="{00000000-0005-0000-0000-0000C85B0000}"/>
    <cellStyle name="Normal 3 28 2 2 7 5" xfId="22504" xr:uid="{00000000-0005-0000-0000-0000C95B0000}"/>
    <cellStyle name="Normal 3 28 2 2 8" xfId="22505" xr:uid="{00000000-0005-0000-0000-0000CA5B0000}"/>
    <cellStyle name="Normal 3 28 2 2 8 2" xfId="22506" xr:uid="{00000000-0005-0000-0000-0000CB5B0000}"/>
    <cellStyle name="Normal 3 28 2 2 8 3" xfId="22507" xr:uid="{00000000-0005-0000-0000-0000CC5B0000}"/>
    <cellStyle name="Normal 3 28 2 2 8 4" xfId="22508" xr:uid="{00000000-0005-0000-0000-0000CD5B0000}"/>
    <cellStyle name="Normal 3 28 2 2 8 5" xfId="22509" xr:uid="{00000000-0005-0000-0000-0000CE5B0000}"/>
    <cellStyle name="Normal 3 28 2 2 9" xfId="22510" xr:uid="{00000000-0005-0000-0000-0000CF5B0000}"/>
    <cellStyle name="Normal 3 28 2 2 9 2" xfId="22511" xr:uid="{00000000-0005-0000-0000-0000D05B0000}"/>
    <cellStyle name="Normal 3 28 2 2 9 3" xfId="22512" xr:uid="{00000000-0005-0000-0000-0000D15B0000}"/>
    <cellStyle name="Normal 3 28 2 2 9 4" xfId="22513" xr:uid="{00000000-0005-0000-0000-0000D25B0000}"/>
    <cellStyle name="Normal 3 28 2 2 9 5" xfId="22514" xr:uid="{00000000-0005-0000-0000-0000D35B0000}"/>
    <cellStyle name="Normal 3 28 2 2_5.Weekly" xfId="22515" xr:uid="{00000000-0005-0000-0000-0000D45B0000}"/>
    <cellStyle name="Normal 3 28 2 3" xfId="22516" xr:uid="{00000000-0005-0000-0000-0000D55B0000}"/>
    <cellStyle name="Normal 3 28 2 3 10" xfId="22517" xr:uid="{00000000-0005-0000-0000-0000D65B0000}"/>
    <cellStyle name="Normal 3 28 2 3 10 2" xfId="22518" xr:uid="{00000000-0005-0000-0000-0000D75B0000}"/>
    <cellStyle name="Normal 3 28 2 3 10 3" xfId="22519" xr:uid="{00000000-0005-0000-0000-0000D85B0000}"/>
    <cellStyle name="Normal 3 28 2 3 10 4" xfId="22520" xr:uid="{00000000-0005-0000-0000-0000D95B0000}"/>
    <cellStyle name="Normal 3 28 2 3 10 5" xfId="22521" xr:uid="{00000000-0005-0000-0000-0000DA5B0000}"/>
    <cellStyle name="Normal 3 28 2 3 11" xfId="22522" xr:uid="{00000000-0005-0000-0000-0000DB5B0000}"/>
    <cellStyle name="Normal 3 28 2 3 12" xfId="22523" xr:uid="{00000000-0005-0000-0000-0000DC5B0000}"/>
    <cellStyle name="Normal 3 28 2 3 13" xfId="22524" xr:uid="{00000000-0005-0000-0000-0000DD5B0000}"/>
    <cellStyle name="Normal 3 28 2 3 14" xfId="22525" xr:uid="{00000000-0005-0000-0000-0000DE5B0000}"/>
    <cellStyle name="Normal 3 28 2 3 2" xfId="22526" xr:uid="{00000000-0005-0000-0000-0000DF5B0000}"/>
    <cellStyle name="Normal 3 28 2 3 2 2" xfId="22527" xr:uid="{00000000-0005-0000-0000-0000E05B0000}"/>
    <cellStyle name="Normal 3 28 2 3 2 3" xfId="22528" xr:uid="{00000000-0005-0000-0000-0000E15B0000}"/>
    <cellStyle name="Normal 3 28 2 3 2 4" xfId="22529" xr:uid="{00000000-0005-0000-0000-0000E25B0000}"/>
    <cellStyle name="Normal 3 28 2 3 2 5" xfId="22530" xr:uid="{00000000-0005-0000-0000-0000E35B0000}"/>
    <cellStyle name="Normal 3 28 2 3 3" xfId="22531" xr:uid="{00000000-0005-0000-0000-0000E45B0000}"/>
    <cellStyle name="Normal 3 28 2 3 3 2" xfId="22532" xr:uid="{00000000-0005-0000-0000-0000E55B0000}"/>
    <cellStyle name="Normal 3 28 2 3 3 3" xfId="22533" xr:uid="{00000000-0005-0000-0000-0000E65B0000}"/>
    <cellStyle name="Normal 3 28 2 3 3 4" xfId="22534" xr:uid="{00000000-0005-0000-0000-0000E75B0000}"/>
    <cellStyle name="Normal 3 28 2 3 3 5" xfId="22535" xr:uid="{00000000-0005-0000-0000-0000E85B0000}"/>
    <cellStyle name="Normal 3 28 2 3 4" xfId="22536" xr:uid="{00000000-0005-0000-0000-0000E95B0000}"/>
    <cellStyle name="Normal 3 28 2 3 4 2" xfId="22537" xr:uid="{00000000-0005-0000-0000-0000EA5B0000}"/>
    <cellStyle name="Normal 3 28 2 3 4 3" xfId="22538" xr:uid="{00000000-0005-0000-0000-0000EB5B0000}"/>
    <cellStyle name="Normal 3 28 2 3 4 4" xfId="22539" xr:uid="{00000000-0005-0000-0000-0000EC5B0000}"/>
    <cellStyle name="Normal 3 28 2 3 4 5" xfId="22540" xr:uid="{00000000-0005-0000-0000-0000ED5B0000}"/>
    <cellStyle name="Normal 3 28 2 3 5" xfId="22541" xr:uid="{00000000-0005-0000-0000-0000EE5B0000}"/>
    <cellStyle name="Normal 3 28 2 3 5 2" xfId="22542" xr:uid="{00000000-0005-0000-0000-0000EF5B0000}"/>
    <cellStyle name="Normal 3 28 2 3 5 3" xfId="22543" xr:uid="{00000000-0005-0000-0000-0000F05B0000}"/>
    <cellStyle name="Normal 3 28 2 3 5 4" xfId="22544" xr:uid="{00000000-0005-0000-0000-0000F15B0000}"/>
    <cellStyle name="Normal 3 28 2 3 5 5" xfId="22545" xr:uid="{00000000-0005-0000-0000-0000F25B0000}"/>
    <cellStyle name="Normal 3 28 2 3 6" xfId="22546" xr:uid="{00000000-0005-0000-0000-0000F35B0000}"/>
    <cellStyle name="Normal 3 28 2 3 6 2" xfId="22547" xr:uid="{00000000-0005-0000-0000-0000F45B0000}"/>
    <cellStyle name="Normal 3 28 2 3 6 3" xfId="22548" xr:uid="{00000000-0005-0000-0000-0000F55B0000}"/>
    <cellStyle name="Normal 3 28 2 3 6 4" xfId="22549" xr:uid="{00000000-0005-0000-0000-0000F65B0000}"/>
    <cellStyle name="Normal 3 28 2 3 6 5" xfId="22550" xr:uid="{00000000-0005-0000-0000-0000F75B0000}"/>
    <cellStyle name="Normal 3 28 2 3 7" xfId="22551" xr:uid="{00000000-0005-0000-0000-0000F85B0000}"/>
    <cellStyle name="Normal 3 28 2 3 7 2" xfId="22552" xr:uid="{00000000-0005-0000-0000-0000F95B0000}"/>
    <cellStyle name="Normal 3 28 2 3 7 3" xfId="22553" xr:uid="{00000000-0005-0000-0000-0000FA5B0000}"/>
    <cellStyle name="Normal 3 28 2 3 7 4" xfId="22554" xr:uid="{00000000-0005-0000-0000-0000FB5B0000}"/>
    <cellStyle name="Normal 3 28 2 3 7 5" xfId="22555" xr:uid="{00000000-0005-0000-0000-0000FC5B0000}"/>
    <cellStyle name="Normal 3 28 2 3 8" xfId="22556" xr:uid="{00000000-0005-0000-0000-0000FD5B0000}"/>
    <cellStyle name="Normal 3 28 2 3 8 2" xfId="22557" xr:uid="{00000000-0005-0000-0000-0000FE5B0000}"/>
    <cellStyle name="Normal 3 28 2 3 8 3" xfId="22558" xr:uid="{00000000-0005-0000-0000-0000FF5B0000}"/>
    <cellStyle name="Normal 3 28 2 3 8 4" xfId="22559" xr:uid="{00000000-0005-0000-0000-0000005C0000}"/>
    <cellStyle name="Normal 3 28 2 3 8 5" xfId="22560" xr:uid="{00000000-0005-0000-0000-0000015C0000}"/>
    <cellStyle name="Normal 3 28 2 3 9" xfId="22561" xr:uid="{00000000-0005-0000-0000-0000025C0000}"/>
    <cellStyle name="Normal 3 28 2 3 9 2" xfId="22562" xr:uid="{00000000-0005-0000-0000-0000035C0000}"/>
    <cellStyle name="Normal 3 28 2 3 9 3" xfId="22563" xr:uid="{00000000-0005-0000-0000-0000045C0000}"/>
    <cellStyle name="Normal 3 28 2 3 9 4" xfId="22564" xr:uid="{00000000-0005-0000-0000-0000055C0000}"/>
    <cellStyle name="Normal 3 28 2 3 9 5" xfId="22565" xr:uid="{00000000-0005-0000-0000-0000065C0000}"/>
    <cellStyle name="Normal 3 28 2 3_5.Weekly" xfId="22566" xr:uid="{00000000-0005-0000-0000-0000075C0000}"/>
    <cellStyle name="Normal 3 28 2 4" xfId="22567" xr:uid="{00000000-0005-0000-0000-0000085C0000}"/>
    <cellStyle name="Normal 3 28 2 4 10" xfId="22568" xr:uid="{00000000-0005-0000-0000-0000095C0000}"/>
    <cellStyle name="Normal 3 28 2 4 10 2" xfId="22569" xr:uid="{00000000-0005-0000-0000-00000A5C0000}"/>
    <cellStyle name="Normal 3 28 2 4 10 3" xfId="22570" xr:uid="{00000000-0005-0000-0000-00000B5C0000}"/>
    <cellStyle name="Normal 3 28 2 4 10 4" xfId="22571" xr:uid="{00000000-0005-0000-0000-00000C5C0000}"/>
    <cellStyle name="Normal 3 28 2 4 10 5" xfId="22572" xr:uid="{00000000-0005-0000-0000-00000D5C0000}"/>
    <cellStyle name="Normal 3 28 2 4 11" xfId="22573" xr:uid="{00000000-0005-0000-0000-00000E5C0000}"/>
    <cellStyle name="Normal 3 28 2 4 12" xfId="22574" xr:uid="{00000000-0005-0000-0000-00000F5C0000}"/>
    <cellStyle name="Normal 3 28 2 4 13" xfId="22575" xr:uid="{00000000-0005-0000-0000-0000105C0000}"/>
    <cellStyle name="Normal 3 28 2 4 14" xfId="22576" xr:uid="{00000000-0005-0000-0000-0000115C0000}"/>
    <cellStyle name="Normal 3 28 2 4 2" xfId="22577" xr:uid="{00000000-0005-0000-0000-0000125C0000}"/>
    <cellStyle name="Normal 3 28 2 4 2 2" xfId="22578" xr:uid="{00000000-0005-0000-0000-0000135C0000}"/>
    <cellStyle name="Normal 3 28 2 4 2 3" xfId="22579" xr:uid="{00000000-0005-0000-0000-0000145C0000}"/>
    <cellStyle name="Normal 3 28 2 4 2 4" xfId="22580" xr:uid="{00000000-0005-0000-0000-0000155C0000}"/>
    <cellStyle name="Normal 3 28 2 4 2 5" xfId="22581" xr:uid="{00000000-0005-0000-0000-0000165C0000}"/>
    <cellStyle name="Normal 3 28 2 4 3" xfId="22582" xr:uid="{00000000-0005-0000-0000-0000175C0000}"/>
    <cellStyle name="Normal 3 28 2 4 3 2" xfId="22583" xr:uid="{00000000-0005-0000-0000-0000185C0000}"/>
    <cellStyle name="Normal 3 28 2 4 3 3" xfId="22584" xr:uid="{00000000-0005-0000-0000-0000195C0000}"/>
    <cellStyle name="Normal 3 28 2 4 3 4" xfId="22585" xr:uid="{00000000-0005-0000-0000-00001A5C0000}"/>
    <cellStyle name="Normal 3 28 2 4 3 5" xfId="22586" xr:uid="{00000000-0005-0000-0000-00001B5C0000}"/>
    <cellStyle name="Normal 3 28 2 4 4" xfId="22587" xr:uid="{00000000-0005-0000-0000-00001C5C0000}"/>
    <cellStyle name="Normal 3 28 2 4 4 2" xfId="22588" xr:uid="{00000000-0005-0000-0000-00001D5C0000}"/>
    <cellStyle name="Normal 3 28 2 4 4 3" xfId="22589" xr:uid="{00000000-0005-0000-0000-00001E5C0000}"/>
    <cellStyle name="Normal 3 28 2 4 4 4" xfId="22590" xr:uid="{00000000-0005-0000-0000-00001F5C0000}"/>
    <cellStyle name="Normal 3 28 2 4 4 5" xfId="22591" xr:uid="{00000000-0005-0000-0000-0000205C0000}"/>
    <cellStyle name="Normal 3 28 2 4 5" xfId="22592" xr:uid="{00000000-0005-0000-0000-0000215C0000}"/>
    <cellStyle name="Normal 3 28 2 4 5 2" xfId="22593" xr:uid="{00000000-0005-0000-0000-0000225C0000}"/>
    <cellStyle name="Normal 3 28 2 4 5 3" xfId="22594" xr:uid="{00000000-0005-0000-0000-0000235C0000}"/>
    <cellStyle name="Normal 3 28 2 4 5 4" xfId="22595" xr:uid="{00000000-0005-0000-0000-0000245C0000}"/>
    <cellStyle name="Normal 3 28 2 4 5 5" xfId="22596" xr:uid="{00000000-0005-0000-0000-0000255C0000}"/>
    <cellStyle name="Normal 3 28 2 4 6" xfId="22597" xr:uid="{00000000-0005-0000-0000-0000265C0000}"/>
    <cellStyle name="Normal 3 28 2 4 6 2" xfId="22598" xr:uid="{00000000-0005-0000-0000-0000275C0000}"/>
    <cellStyle name="Normal 3 28 2 4 6 3" xfId="22599" xr:uid="{00000000-0005-0000-0000-0000285C0000}"/>
    <cellStyle name="Normal 3 28 2 4 6 4" xfId="22600" xr:uid="{00000000-0005-0000-0000-0000295C0000}"/>
    <cellStyle name="Normal 3 28 2 4 6 5" xfId="22601" xr:uid="{00000000-0005-0000-0000-00002A5C0000}"/>
    <cellStyle name="Normal 3 28 2 4 7" xfId="22602" xr:uid="{00000000-0005-0000-0000-00002B5C0000}"/>
    <cellStyle name="Normal 3 28 2 4 7 2" xfId="22603" xr:uid="{00000000-0005-0000-0000-00002C5C0000}"/>
    <cellStyle name="Normal 3 28 2 4 7 3" xfId="22604" xr:uid="{00000000-0005-0000-0000-00002D5C0000}"/>
    <cellStyle name="Normal 3 28 2 4 7 4" xfId="22605" xr:uid="{00000000-0005-0000-0000-00002E5C0000}"/>
    <cellStyle name="Normal 3 28 2 4 7 5" xfId="22606" xr:uid="{00000000-0005-0000-0000-00002F5C0000}"/>
    <cellStyle name="Normal 3 28 2 4 8" xfId="22607" xr:uid="{00000000-0005-0000-0000-0000305C0000}"/>
    <cellStyle name="Normal 3 28 2 4 8 2" xfId="22608" xr:uid="{00000000-0005-0000-0000-0000315C0000}"/>
    <cellStyle name="Normal 3 28 2 4 8 3" xfId="22609" xr:uid="{00000000-0005-0000-0000-0000325C0000}"/>
    <cellStyle name="Normal 3 28 2 4 8 4" xfId="22610" xr:uid="{00000000-0005-0000-0000-0000335C0000}"/>
    <cellStyle name="Normal 3 28 2 4 8 5" xfId="22611" xr:uid="{00000000-0005-0000-0000-0000345C0000}"/>
    <cellStyle name="Normal 3 28 2 4 9" xfId="22612" xr:uid="{00000000-0005-0000-0000-0000355C0000}"/>
    <cellStyle name="Normal 3 28 2 4 9 2" xfId="22613" xr:uid="{00000000-0005-0000-0000-0000365C0000}"/>
    <cellStyle name="Normal 3 28 2 4 9 3" xfId="22614" xr:uid="{00000000-0005-0000-0000-0000375C0000}"/>
    <cellStyle name="Normal 3 28 2 4 9 4" xfId="22615" xr:uid="{00000000-0005-0000-0000-0000385C0000}"/>
    <cellStyle name="Normal 3 28 2 4 9 5" xfId="22616" xr:uid="{00000000-0005-0000-0000-0000395C0000}"/>
    <cellStyle name="Normal 3 28 2 4_5.Weekly" xfId="22617" xr:uid="{00000000-0005-0000-0000-00003A5C0000}"/>
    <cellStyle name="Normal 3 28 2 5" xfId="22618" xr:uid="{00000000-0005-0000-0000-00003B5C0000}"/>
    <cellStyle name="Normal 3 28 2 5 2" xfId="22619" xr:uid="{00000000-0005-0000-0000-00003C5C0000}"/>
    <cellStyle name="Normal 3 28 2 5 3" xfId="22620" xr:uid="{00000000-0005-0000-0000-00003D5C0000}"/>
    <cellStyle name="Normal 3 28 2 5 4" xfId="22621" xr:uid="{00000000-0005-0000-0000-00003E5C0000}"/>
    <cellStyle name="Normal 3 28 2 5 5" xfId="22622" xr:uid="{00000000-0005-0000-0000-00003F5C0000}"/>
    <cellStyle name="Normal 3 28 2 6" xfId="22623" xr:uid="{00000000-0005-0000-0000-0000405C0000}"/>
    <cellStyle name="Normal 3 28 2 6 2" xfId="22624" xr:uid="{00000000-0005-0000-0000-0000415C0000}"/>
    <cellStyle name="Normal 3 28 2 6 3" xfId="22625" xr:uid="{00000000-0005-0000-0000-0000425C0000}"/>
    <cellStyle name="Normal 3 28 2 6 4" xfId="22626" xr:uid="{00000000-0005-0000-0000-0000435C0000}"/>
    <cellStyle name="Normal 3 28 2 6 5" xfId="22627" xr:uid="{00000000-0005-0000-0000-0000445C0000}"/>
    <cellStyle name="Normal 3 28 2 7" xfId="22628" xr:uid="{00000000-0005-0000-0000-0000455C0000}"/>
    <cellStyle name="Normal 3 28 2 7 2" xfId="22629" xr:uid="{00000000-0005-0000-0000-0000465C0000}"/>
    <cellStyle name="Normal 3 28 2 7 3" xfId="22630" xr:uid="{00000000-0005-0000-0000-0000475C0000}"/>
    <cellStyle name="Normal 3 28 2 7 4" xfId="22631" xr:uid="{00000000-0005-0000-0000-0000485C0000}"/>
    <cellStyle name="Normal 3 28 2 7 5" xfId="22632" xr:uid="{00000000-0005-0000-0000-0000495C0000}"/>
    <cellStyle name="Normal 3 28 2 8" xfId="22633" xr:uid="{00000000-0005-0000-0000-00004A5C0000}"/>
    <cellStyle name="Normal 3 28 2 8 2" xfId="22634" xr:uid="{00000000-0005-0000-0000-00004B5C0000}"/>
    <cellStyle name="Normal 3 28 2 8 3" xfId="22635" xr:uid="{00000000-0005-0000-0000-00004C5C0000}"/>
    <cellStyle name="Normal 3 28 2 8 4" xfId="22636" xr:uid="{00000000-0005-0000-0000-00004D5C0000}"/>
    <cellStyle name="Normal 3 28 2 8 5" xfId="22637" xr:uid="{00000000-0005-0000-0000-00004E5C0000}"/>
    <cellStyle name="Normal 3 28 2 9" xfId="22638" xr:uid="{00000000-0005-0000-0000-00004F5C0000}"/>
    <cellStyle name="Normal 3 28 2 9 2" xfId="22639" xr:uid="{00000000-0005-0000-0000-0000505C0000}"/>
    <cellStyle name="Normal 3 28 2 9 3" xfId="22640" xr:uid="{00000000-0005-0000-0000-0000515C0000}"/>
    <cellStyle name="Normal 3 28 2 9 4" xfId="22641" xr:uid="{00000000-0005-0000-0000-0000525C0000}"/>
    <cellStyle name="Normal 3 28 2 9 5" xfId="22642" xr:uid="{00000000-0005-0000-0000-0000535C0000}"/>
    <cellStyle name="Normal 3 28 2_5.Weekly" xfId="22643" xr:uid="{00000000-0005-0000-0000-0000545C0000}"/>
    <cellStyle name="Normal 3 28 3" xfId="22644" xr:uid="{00000000-0005-0000-0000-0000555C0000}"/>
    <cellStyle name="Normal 3 28 4" xfId="22645" xr:uid="{00000000-0005-0000-0000-0000565C0000}"/>
    <cellStyle name="Normal 3 28 4 10" xfId="22646" xr:uid="{00000000-0005-0000-0000-0000575C0000}"/>
    <cellStyle name="Normal 3 28 4 10 2" xfId="22647" xr:uid="{00000000-0005-0000-0000-0000585C0000}"/>
    <cellStyle name="Normal 3 28 4 10 3" xfId="22648" xr:uid="{00000000-0005-0000-0000-0000595C0000}"/>
    <cellStyle name="Normal 3 28 4 10 4" xfId="22649" xr:uid="{00000000-0005-0000-0000-00005A5C0000}"/>
    <cellStyle name="Normal 3 28 4 10 5" xfId="22650" xr:uid="{00000000-0005-0000-0000-00005B5C0000}"/>
    <cellStyle name="Normal 3 28 4 11" xfId="22651" xr:uid="{00000000-0005-0000-0000-00005C5C0000}"/>
    <cellStyle name="Normal 3 28 4 11 2" xfId="22652" xr:uid="{00000000-0005-0000-0000-00005D5C0000}"/>
    <cellStyle name="Normal 3 28 4 11 3" xfId="22653" xr:uid="{00000000-0005-0000-0000-00005E5C0000}"/>
    <cellStyle name="Normal 3 28 4 11 4" xfId="22654" xr:uid="{00000000-0005-0000-0000-00005F5C0000}"/>
    <cellStyle name="Normal 3 28 4 11 5" xfId="22655" xr:uid="{00000000-0005-0000-0000-0000605C0000}"/>
    <cellStyle name="Normal 3 28 4 12" xfId="22656" xr:uid="{00000000-0005-0000-0000-0000615C0000}"/>
    <cellStyle name="Normal 3 28 4 13" xfId="22657" xr:uid="{00000000-0005-0000-0000-0000625C0000}"/>
    <cellStyle name="Normal 3 28 4 14" xfId="22658" xr:uid="{00000000-0005-0000-0000-0000635C0000}"/>
    <cellStyle name="Normal 3 28 4 15" xfId="22659" xr:uid="{00000000-0005-0000-0000-0000645C0000}"/>
    <cellStyle name="Normal 3 28 4 2" xfId="22660" xr:uid="{00000000-0005-0000-0000-0000655C0000}"/>
    <cellStyle name="Normal 3 28 4 2 10" xfId="22661" xr:uid="{00000000-0005-0000-0000-0000665C0000}"/>
    <cellStyle name="Normal 3 28 4 2 10 2" xfId="22662" xr:uid="{00000000-0005-0000-0000-0000675C0000}"/>
    <cellStyle name="Normal 3 28 4 2 10 3" xfId="22663" xr:uid="{00000000-0005-0000-0000-0000685C0000}"/>
    <cellStyle name="Normal 3 28 4 2 10 4" xfId="22664" xr:uid="{00000000-0005-0000-0000-0000695C0000}"/>
    <cellStyle name="Normal 3 28 4 2 10 5" xfId="22665" xr:uid="{00000000-0005-0000-0000-00006A5C0000}"/>
    <cellStyle name="Normal 3 28 4 2 11" xfId="22666" xr:uid="{00000000-0005-0000-0000-00006B5C0000}"/>
    <cellStyle name="Normal 3 28 4 2 12" xfId="22667" xr:uid="{00000000-0005-0000-0000-00006C5C0000}"/>
    <cellStyle name="Normal 3 28 4 2 13" xfId="22668" xr:uid="{00000000-0005-0000-0000-00006D5C0000}"/>
    <cellStyle name="Normal 3 28 4 2 14" xfId="22669" xr:uid="{00000000-0005-0000-0000-00006E5C0000}"/>
    <cellStyle name="Normal 3 28 4 2 2" xfId="22670" xr:uid="{00000000-0005-0000-0000-00006F5C0000}"/>
    <cellStyle name="Normal 3 28 4 2 2 2" xfId="22671" xr:uid="{00000000-0005-0000-0000-0000705C0000}"/>
    <cellStyle name="Normal 3 28 4 2 2 3" xfId="22672" xr:uid="{00000000-0005-0000-0000-0000715C0000}"/>
    <cellStyle name="Normal 3 28 4 2 2 4" xfId="22673" xr:uid="{00000000-0005-0000-0000-0000725C0000}"/>
    <cellStyle name="Normal 3 28 4 2 2 5" xfId="22674" xr:uid="{00000000-0005-0000-0000-0000735C0000}"/>
    <cellStyle name="Normal 3 28 4 2 3" xfId="22675" xr:uid="{00000000-0005-0000-0000-0000745C0000}"/>
    <cellStyle name="Normal 3 28 4 2 3 2" xfId="22676" xr:uid="{00000000-0005-0000-0000-0000755C0000}"/>
    <cellStyle name="Normal 3 28 4 2 3 3" xfId="22677" xr:uid="{00000000-0005-0000-0000-0000765C0000}"/>
    <cellStyle name="Normal 3 28 4 2 3 4" xfId="22678" xr:uid="{00000000-0005-0000-0000-0000775C0000}"/>
    <cellStyle name="Normal 3 28 4 2 3 5" xfId="22679" xr:uid="{00000000-0005-0000-0000-0000785C0000}"/>
    <cellStyle name="Normal 3 28 4 2 4" xfId="22680" xr:uid="{00000000-0005-0000-0000-0000795C0000}"/>
    <cellStyle name="Normal 3 28 4 2 4 2" xfId="22681" xr:uid="{00000000-0005-0000-0000-00007A5C0000}"/>
    <cellStyle name="Normal 3 28 4 2 4 3" xfId="22682" xr:uid="{00000000-0005-0000-0000-00007B5C0000}"/>
    <cellStyle name="Normal 3 28 4 2 4 4" xfId="22683" xr:uid="{00000000-0005-0000-0000-00007C5C0000}"/>
    <cellStyle name="Normal 3 28 4 2 4 5" xfId="22684" xr:uid="{00000000-0005-0000-0000-00007D5C0000}"/>
    <cellStyle name="Normal 3 28 4 2 5" xfId="22685" xr:uid="{00000000-0005-0000-0000-00007E5C0000}"/>
    <cellStyle name="Normal 3 28 4 2 5 2" xfId="22686" xr:uid="{00000000-0005-0000-0000-00007F5C0000}"/>
    <cellStyle name="Normal 3 28 4 2 5 3" xfId="22687" xr:uid="{00000000-0005-0000-0000-0000805C0000}"/>
    <cellStyle name="Normal 3 28 4 2 5 4" xfId="22688" xr:uid="{00000000-0005-0000-0000-0000815C0000}"/>
    <cellStyle name="Normal 3 28 4 2 5 5" xfId="22689" xr:uid="{00000000-0005-0000-0000-0000825C0000}"/>
    <cellStyle name="Normal 3 28 4 2 6" xfId="22690" xr:uid="{00000000-0005-0000-0000-0000835C0000}"/>
    <cellStyle name="Normal 3 28 4 2 6 2" xfId="22691" xr:uid="{00000000-0005-0000-0000-0000845C0000}"/>
    <cellStyle name="Normal 3 28 4 2 6 3" xfId="22692" xr:uid="{00000000-0005-0000-0000-0000855C0000}"/>
    <cellStyle name="Normal 3 28 4 2 6 4" xfId="22693" xr:uid="{00000000-0005-0000-0000-0000865C0000}"/>
    <cellStyle name="Normal 3 28 4 2 6 5" xfId="22694" xr:uid="{00000000-0005-0000-0000-0000875C0000}"/>
    <cellStyle name="Normal 3 28 4 2 7" xfId="22695" xr:uid="{00000000-0005-0000-0000-0000885C0000}"/>
    <cellStyle name="Normal 3 28 4 2 7 2" xfId="22696" xr:uid="{00000000-0005-0000-0000-0000895C0000}"/>
    <cellStyle name="Normal 3 28 4 2 7 3" xfId="22697" xr:uid="{00000000-0005-0000-0000-00008A5C0000}"/>
    <cellStyle name="Normal 3 28 4 2 7 4" xfId="22698" xr:uid="{00000000-0005-0000-0000-00008B5C0000}"/>
    <cellStyle name="Normal 3 28 4 2 7 5" xfId="22699" xr:uid="{00000000-0005-0000-0000-00008C5C0000}"/>
    <cellStyle name="Normal 3 28 4 2 8" xfId="22700" xr:uid="{00000000-0005-0000-0000-00008D5C0000}"/>
    <cellStyle name="Normal 3 28 4 2 8 2" xfId="22701" xr:uid="{00000000-0005-0000-0000-00008E5C0000}"/>
    <cellStyle name="Normal 3 28 4 2 8 3" xfId="22702" xr:uid="{00000000-0005-0000-0000-00008F5C0000}"/>
    <cellStyle name="Normal 3 28 4 2 8 4" xfId="22703" xr:uid="{00000000-0005-0000-0000-0000905C0000}"/>
    <cellStyle name="Normal 3 28 4 2 8 5" xfId="22704" xr:uid="{00000000-0005-0000-0000-0000915C0000}"/>
    <cellStyle name="Normal 3 28 4 2 9" xfId="22705" xr:uid="{00000000-0005-0000-0000-0000925C0000}"/>
    <cellStyle name="Normal 3 28 4 2 9 2" xfId="22706" xr:uid="{00000000-0005-0000-0000-0000935C0000}"/>
    <cellStyle name="Normal 3 28 4 2 9 3" xfId="22707" xr:uid="{00000000-0005-0000-0000-0000945C0000}"/>
    <cellStyle name="Normal 3 28 4 2 9 4" xfId="22708" xr:uid="{00000000-0005-0000-0000-0000955C0000}"/>
    <cellStyle name="Normal 3 28 4 2 9 5" xfId="22709" xr:uid="{00000000-0005-0000-0000-0000965C0000}"/>
    <cellStyle name="Normal 3 28 4 2_5.Weekly" xfId="22710" xr:uid="{00000000-0005-0000-0000-0000975C0000}"/>
    <cellStyle name="Normal 3 28 4 3" xfId="22711" xr:uid="{00000000-0005-0000-0000-0000985C0000}"/>
    <cellStyle name="Normal 3 28 4 3 2" xfId="22712" xr:uid="{00000000-0005-0000-0000-0000995C0000}"/>
    <cellStyle name="Normal 3 28 4 3 3" xfId="22713" xr:uid="{00000000-0005-0000-0000-00009A5C0000}"/>
    <cellStyle name="Normal 3 28 4 3 4" xfId="22714" xr:uid="{00000000-0005-0000-0000-00009B5C0000}"/>
    <cellStyle name="Normal 3 28 4 3 5" xfId="22715" xr:uid="{00000000-0005-0000-0000-00009C5C0000}"/>
    <cellStyle name="Normal 3 28 4 4" xfId="22716" xr:uid="{00000000-0005-0000-0000-00009D5C0000}"/>
    <cellStyle name="Normal 3 28 4 4 2" xfId="22717" xr:uid="{00000000-0005-0000-0000-00009E5C0000}"/>
    <cellStyle name="Normal 3 28 4 4 3" xfId="22718" xr:uid="{00000000-0005-0000-0000-00009F5C0000}"/>
    <cellStyle name="Normal 3 28 4 4 4" xfId="22719" xr:uid="{00000000-0005-0000-0000-0000A05C0000}"/>
    <cellStyle name="Normal 3 28 4 4 5" xfId="22720" xr:uid="{00000000-0005-0000-0000-0000A15C0000}"/>
    <cellStyle name="Normal 3 28 4 5" xfId="22721" xr:uid="{00000000-0005-0000-0000-0000A25C0000}"/>
    <cellStyle name="Normal 3 28 4 5 2" xfId="22722" xr:uid="{00000000-0005-0000-0000-0000A35C0000}"/>
    <cellStyle name="Normal 3 28 4 5 3" xfId="22723" xr:uid="{00000000-0005-0000-0000-0000A45C0000}"/>
    <cellStyle name="Normal 3 28 4 5 4" xfId="22724" xr:uid="{00000000-0005-0000-0000-0000A55C0000}"/>
    <cellStyle name="Normal 3 28 4 5 5" xfId="22725" xr:uid="{00000000-0005-0000-0000-0000A65C0000}"/>
    <cellStyle name="Normal 3 28 4 6" xfId="22726" xr:uid="{00000000-0005-0000-0000-0000A75C0000}"/>
    <cellStyle name="Normal 3 28 4 6 2" xfId="22727" xr:uid="{00000000-0005-0000-0000-0000A85C0000}"/>
    <cellStyle name="Normal 3 28 4 6 3" xfId="22728" xr:uid="{00000000-0005-0000-0000-0000A95C0000}"/>
    <cellStyle name="Normal 3 28 4 6 4" xfId="22729" xr:uid="{00000000-0005-0000-0000-0000AA5C0000}"/>
    <cellStyle name="Normal 3 28 4 6 5" xfId="22730" xr:uid="{00000000-0005-0000-0000-0000AB5C0000}"/>
    <cellStyle name="Normal 3 28 4 7" xfId="22731" xr:uid="{00000000-0005-0000-0000-0000AC5C0000}"/>
    <cellStyle name="Normal 3 28 4 7 2" xfId="22732" xr:uid="{00000000-0005-0000-0000-0000AD5C0000}"/>
    <cellStyle name="Normal 3 28 4 7 3" xfId="22733" xr:uid="{00000000-0005-0000-0000-0000AE5C0000}"/>
    <cellStyle name="Normal 3 28 4 7 4" xfId="22734" xr:uid="{00000000-0005-0000-0000-0000AF5C0000}"/>
    <cellStyle name="Normal 3 28 4 7 5" xfId="22735" xr:uid="{00000000-0005-0000-0000-0000B05C0000}"/>
    <cellStyle name="Normal 3 28 4 8" xfId="22736" xr:uid="{00000000-0005-0000-0000-0000B15C0000}"/>
    <cellStyle name="Normal 3 28 4 8 2" xfId="22737" xr:uid="{00000000-0005-0000-0000-0000B25C0000}"/>
    <cellStyle name="Normal 3 28 4 8 3" xfId="22738" xr:uid="{00000000-0005-0000-0000-0000B35C0000}"/>
    <cellStyle name="Normal 3 28 4 8 4" xfId="22739" xr:uid="{00000000-0005-0000-0000-0000B45C0000}"/>
    <cellStyle name="Normal 3 28 4 8 5" xfId="22740" xr:uid="{00000000-0005-0000-0000-0000B55C0000}"/>
    <cellStyle name="Normal 3 28 4 9" xfId="22741" xr:uid="{00000000-0005-0000-0000-0000B65C0000}"/>
    <cellStyle name="Normal 3 28 4 9 2" xfId="22742" xr:uid="{00000000-0005-0000-0000-0000B75C0000}"/>
    <cellStyle name="Normal 3 28 4 9 3" xfId="22743" xr:uid="{00000000-0005-0000-0000-0000B85C0000}"/>
    <cellStyle name="Normal 3 28 4 9 4" xfId="22744" xr:uid="{00000000-0005-0000-0000-0000B95C0000}"/>
    <cellStyle name="Normal 3 28 4 9 5" xfId="22745" xr:uid="{00000000-0005-0000-0000-0000BA5C0000}"/>
    <cellStyle name="Normal 3 28 4_5.Weekly" xfId="22746" xr:uid="{00000000-0005-0000-0000-0000BB5C0000}"/>
    <cellStyle name="Normal 3 28 5" xfId="22747" xr:uid="{00000000-0005-0000-0000-0000BC5C0000}"/>
    <cellStyle name="Normal 3 28 5 10" xfId="22748" xr:uid="{00000000-0005-0000-0000-0000BD5C0000}"/>
    <cellStyle name="Normal 3 28 5 10 2" xfId="22749" xr:uid="{00000000-0005-0000-0000-0000BE5C0000}"/>
    <cellStyle name="Normal 3 28 5 10 3" xfId="22750" xr:uid="{00000000-0005-0000-0000-0000BF5C0000}"/>
    <cellStyle name="Normal 3 28 5 10 4" xfId="22751" xr:uid="{00000000-0005-0000-0000-0000C05C0000}"/>
    <cellStyle name="Normal 3 28 5 10 5" xfId="22752" xr:uid="{00000000-0005-0000-0000-0000C15C0000}"/>
    <cellStyle name="Normal 3 28 5 11" xfId="22753" xr:uid="{00000000-0005-0000-0000-0000C25C0000}"/>
    <cellStyle name="Normal 3 28 5 12" xfId="22754" xr:uid="{00000000-0005-0000-0000-0000C35C0000}"/>
    <cellStyle name="Normal 3 28 5 13" xfId="22755" xr:uid="{00000000-0005-0000-0000-0000C45C0000}"/>
    <cellStyle name="Normal 3 28 5 14" xfId="22756" xr:uid="{00000000-0005-0000-0000-0000C55C0000}"/>
    <cellStyle name="Normal 3 28 5 2" xfId="22757" xr:uid="{00000000-0005-0000-0000-0000C65C0000}"/>
    <cellStyle name="Normal 3 28 5 2 2" xfId="22758" xr:uid="{00000000-0005-0000-0000-0000C75C0000}"/>
    <cellStyle name="Normal 3 28 5 2 3" xfId="22759" xr:uid="{00000000-0005-0000-0000-0000C85C0000}"/>
    <cellStyle name="Normal 3 28 5 2 4" xfId="22760" xr:uid="{00000000-0005-0000-0000-0000C95C0000}"/>
    <cellStyle name="Normal 3 28 5 2 5" xfId="22761" xr:uid="{00000000-0005-0000-0000-0000CA5C0000}"/>
    <cellStyle name="Normal 3 28 5 3" xfId="22762" xr:uid="{00000000-0005-0000-0000-0000CB5C0000}"/>
    <cellStyle name="Normal 3 28 5 3 2" xfId="22763" xr:uid="{00000000-0005-0000-0000-0000CC5C0000}"/>
    <cellStyle name="Normal 3 28 5 3 3" xfId="22764" xr:uid="{00000000-0005-0000-0000-0000CD5C0000}"/>
    <cellStyle name="Normal 3 28 5 3 4" xfId="22765" xr:uid="{00000000-0005-0000-0000-0000CE5C0000}"/>
    <cellStyle name="Normal 3 28 5 3 5" xfId="22766" xr:uid="{00000000-0005-0000-0000-0000CF5C0000}"/>
    <cellStyle name="Normal 3 28 5 4" xfId="22767" xr:uid="{00000000-0005-0000-0000-0000D05C0000}"/>
    <cellStyle name="Normal 3 28 5 4 2" xfId="22768" xr:uid="{00000000-0005-0000-0000-0000D15C0000}"/>
    <cellStyle name="Normal 3 28 5 4 3" xfId="22769" xr:uid="{00000000-0005-0000-0000-0000D25C0000}"/>
    <cellStyle name="Normal 3 28 5 4 4" xfId="22770" xr:uid="{00000000-0005-0000-0000-0000D35C0000}"/>
    <cellStyle name="Normal 3 28 5 4 5" xfId="22771" xr:uid="{00000000-0005-0000-0000-0000D45C0000}"/>
    <cellStyle name="Normal 3 28 5 5" xfId="22772" xr:uid="{00000000-0005-0000-0000-0000D55C0000}"/>
    <cellStyle name="Normal 3 28 5 5 2" xfId="22773" xr:uid="{00000000-0005-0000-0000-0000D65C0000}"/>
    <cellStyle name="Normal 3 28 5 5 3" xfId="22774" xr:uid="{00000000-0005-0000-0000-0000D75C0000}"/>
    <cellStyle name="Normal 3 28 5 5 4" xfId="22775" xr:uid="{00000000-0005-0000-0000-0000D85C0000}"/>
    <cellStyle name="Normal 3 28 5 5 5" xfId="22776" xr:uid="{00000000-0005-0000-0000-0000D95C0000}"/>
    <cellStyle name="Normal 3 28 5 6" xfId="22777" xr:uid="{00000000-0005-0000-0000-0000DA5C0000}"/>
    <cellStyle name="Normal 3 28 5 6 2" xfId="22778" xr:uid="{00000000-0005-0000-0000-0000DB5C0000}"/>
    <cellStyle name="Normal 3 28 5 6 3" xfId="22779" xr:uid="{00000000-0005-0000-0000-0000DC5C0000}"/>
    <cellStyle name="Normal 3 28 5 6 4" xfId="22780" xr:uid="{00000000-0005-0000-0000-0000DD5C0000}"/>
    <cellStyle name="Normal 3 28 5 6 5" xfId="22781" xr:uid="{00000000-0005-0000-0000-0000DE5C0000}"/>
    <cellStyle name="Normal 3 28 5 7" xfId="22782" xr:uid="{00000000-0005-0000-0000-0000DF5C0000}"/>
    <cellStyle name="Normal 3 28 5 7 2" xfId="22783" xr:uid="{00000000-0005-0000-0000-0000E05C0000}"/>
    <cellStyle name="Normal 3 28 5 7 3" xfId="22784" xr:uid="{00000000-0005-0000-0000-0000E15C0000}"/>
    <cellStyle name="Normal 3 28 5 7 4" xfId="22785" xr:uid="{00000000-0005-0000-0000-0000E25C0000}"/>
    <cellStyle name="Normal 3 28 5 7 5" xfId="22786" xr:uid="{00000000-0005-0000-0000-0000E35C0000}"/>
    <cellStyle name="Normal 3 28 5 8" xfId="22787" xr:uid="{00000000-0005-0000-0000-0000E45C0000}"/>
    <cellStyle name="Normal 3 28 5 8 2" xfId="22788" xr:uid="{00000000-0005-0000-0000-0000E55C0000}"/>
    <cellStyle name="Normal 3 28 5 8 3" xfId="22789" xr:uid="{00000000-0005-0000-0000-0000E65C0000}"/>
    <cellStyle name="Normal 3 28 5 8 4" xfId="22790" xr:uid="{00000000-0005-0000-0000-0000E75C0000}"/>
    <cellStyle name="Normal 3 28 5 8 5" xfId="22791" xr:uid="{00000000-0005-0000-0000-0000E85C0000}"/>
    <cellStyle name="Normal 3 28 5 9" xfId="22792" xr:uid="{00000000-0005-0000-0000-0000E95C0000}"/>
    <cellStyle name="Normal 3 28 5 9 2" xfId="22793" xr:uid="{00000000-0005-0000-0000-0000EA5C0000}"/>
    <cellStyle name="Normal 3 28 5 9 3" xfId="22794" xr:uid="{00000000-0005-0000-0000-0000EB5C0000}"/>
    <cellStyle name="Normal 3 28 5 9 4" xfId="22795" xr:uid="{00000000-0005-0000-0000-0000EC5C0000}"/>
    <cellStyle name="Normal 3 28 5 9 5" xfId="22796" xr:uid="{00000000-0005-0000-0000-0000ED5C0000}"/>
    <cellStyle name="Normal 3 28 5_5.Weekly" xfId="22797" xr:uid="{00000000-0005-0000-0000-0000EE5C0000}"/>
    <cellStyle name="Normal 3 28 6" xfId="22798" xr:uid="{00000000-0005-0000-0000-0000EF5C0000}"/>
    <cellStyle name="Normal 3 28 6 10" xfId="22799" xr:uid="{00000000-0005-0000-0000-0000F05C0000}"/>
    <cellStyle name="Normal 3 28 6 10 2" xfId="22800" xr:uid="{00000000-0005-0000-0000-0000F15C0000}"/>
    <cellStyle name="Normal 3 28 6 10 3" xfId="22801" xr:uid="{00000000-0005-0000-0000-0000F25C0000}"/>
    <cellStyle name="Normal 3 28 6 10 4" xfId="22802" xr:uid="{00000000-0005-0000-0000-0000F35C0000}"/>
    <cellStyle name="Normal 3 28 6 10 5" xfId="22803" xr:uid="{00000000-0005-0000-0000-0000F45C0000}"/>
    <cellStyle name="Normal 3 28 6 11" xfId="22804" xr:uid="{00000000-0005-0000-0000-0000F55C0000}"/>
    <cellStyle name="Normal 3 28 6 12" xfId="22805" xr:uid="{00000000-0005-0000-0000-0000F65C0000}"/>
    <cellStyle name="Normal 3 28 6 13" xfId="22806" xr:uid="{00000000-0005-0000-0000-0000F75C0000}"/>
    <cellStyle name="Normal 3 28 6 14" xfId="22807" xr:uid="{00000000-0005-0000-0000-0000F85C0000}"/>
    <cellStyle name="Normal 3 28 6 2" xfId="22808" xr:uid="{00000000-0005-0000-0000-0000F95C0000}"/>
    <cellStyle name="Normal 3 28 6 2 2" xfId="22809" xr:uid="{00000000-0005-0000-0000-0000FA5C0000}"/>
    <cellStyle name="Normal 3 28 6 2 3" xfId="22810" xr:uid="{00000000-0005-0000-0000-0000FB5C0000}"/>
    <cellStyle name="Normal 3 28 6 2 4" xfId="22811" xr:uid="{00000000-0005-0000-0000-0000FC5C0000}"/>
    <cellStyle name="Normal 3 28 6 2 5" xfId="22812" xr:uid="{00000000-0005-0000-0000-0000FD5C0000}"/>
    <cellStyle name="Normal 3 28 6 3" xfId="22813" xr:uid="{00000000-0005-0000-0000-0000FE5C0000}"/>
    <cellStyle name="Normal 3 28 6 3 2" xfId="22814" xr:uid="{00000000-0005-0000-0000-0000FF5C0000}"/>
    <cellStyle name="Normal 3 28 6 3 3" xfId="22815" xr:uid="{00000000-0005-0000-0000-0000005D0000}"/>
    <cellStyle name="Normal 3 28 6 3 4" xfId="22816" xr:uid="{00000000-0005-0000-0000-0000015D0000}"/>
    <cellStyle name="Normal 3 28 6 3 5" xfId="22817" xr:uid="{00000000-0005-0000-0000-0000025D0000}"/>
    <cellStyle name="Normal 3 28 6 4" xfId="22818" xr:uid="{00000000-0005-0000-0000-0000035D0000}"/>
    <cellStyle name="Normal 3 28 6 4 2" xfId="22819" xr:uid="{00000000-0005-0000-0000-0000045D0000}"/>
    <cellStyle name="Normal 3 28 6 4 3" xfId="22820" xr:uid="{00000000-0005-0000-0000-0000055D0000}"/>
    <cellStyle name="Normal 3 28 6 4 4" xfId="22821" xr:uid="{00000000-0005-0000-0000-0000065D0000}"/>
    <cellStyle name="Normal 3 28 6 4 5" xfId="22822" xr:uid="{00000000-0005-0000-0000-0000075D0000}"/>
    <cellStyle name="Normal 3 28 6 5" xfId="22823" xr:uid="{00000000-0005-0000-0000-0000085D0000}"/>
    <cellStyle name="Normal 3 28 6 5 2" xfId="22824" xr:uid="{00000000-0005-0000-0000-0000095D0000}"/>
    <cellStyle name="Normal 3 28 6 5 3" xfId="22825" xr:uid="{00000000-0005-0000-0000-00000A5D0000}"/>
    <cellStyle name="Normal 3 28 6 5 4" xfId="22826" xr:uid="{00000000-0005-0000-0000-00000B5D0000}"/>
    <cellStyle name="Normal 3 28 6 5 5" xfId="22827" xr:uid="{00000000-0005-0000-0000-00000C5D0000}"/>
    <cellStyle name="Normal 3 28 6 6" xfId="22828" xr:uid="{00000000-0005-0000-0000-00000D5D0000}"/>
    <cellStyle name="Normal 3 28 6 6 2" xfId="22829" xr:uid="{00000000-0005-0000-0000-00000E5D0000}"/>
    <cellStyle name="Normal 3 28 6 6 3" xfId="22830" xr:uid="{00000000-0005-0000-0000-00000F5D0000}"/>
    <cellStyle name="Normal 3 28 6 6 4" xfId="22831" xr:uid="{00000000-0005-0000-0000-0000105D0000}"/>
    <cellStyle name="Normal 3 28 6 6 5" xfId="22832" xr:uid="{00000000-0005-0000-0000-0000115D0000}"/>
    <cellStyle name="Normal 3 28 6 7" xfId="22833" xr:uid="{00000000-0005-0000-0000-0000125D0000}"/>
    <cellStyle name="Normal 3 28 6 7 2" xfId="22834" xr:uid="{00000000-0005-0000-0000-0000135D0000}"/>
    <cellStyle name="Normal 3 28 6 7 3" xfId="22835" xr:uid="{00000000-0005-0000-0000-0000145D0000}"/>
    <cellStyle name="Normal 3 28 6 7 4" xfId="22836" xr:uid="{00000000-0005-0000-0000-0000155D0000}"/>
    <cellStyle name="Normal 3 28 6 7 5" xfId="22837" xr:uid="{00000000-0005-0000-0000-0000165D0000}"/>
    <cellStyle name="Normal 3 28 6 8" xfId="22838" xr:uid="{00000000-0005-0000-0000-0000175D0000}"/>
    <cellStyle name="Normal 3 28 6 8 2" xfId="22839" xr:uid="{00000000-0005-0000-0000-0000185D0000}"/>
    <cellStyle name="Normal 3 28 6 8 3" xfId="22840" xr:uid="{00000000-0005-0000-0000-0000195D0000}"/>
    <cellStyle name="Normal 3 28 6 8 4" xfId="22841" xr:uid="{00000000-0005-0000-0000-00001A5D0000}"/>
    <cellStyle name="Normal 3 28 6 8 5" xfId="22842" xr:uid="{00000000-0005-0000-0000-00001B5D0000}"/>
    <cellStyle name="Normal 3 28 6 9" xfId="22843" xr:uid="{00000000-0005-0000-0000-00001C5D0000}"/>
    <cellStyle name="Normal 3 28 6 9 2" xfId="22844" xr:uid="{00000000-0005-0000-0000-00001D5D0000}"/>
    <cellStyle name="Normal 3 28 6 9 3" xfId="22845" xr:uid="{00000000-0005-0000-0000-00001E5D0000}"/>
    <cellStyle name="Normal 3 28 6 9 4" xfId="22846" xr:uid="{00000000-0005-0000-0000-00001F5D0000}"/>
    <cellStyle name="Normal 3 28 6 9 5" xfId="22847" xr:uid="{00000000-0005-0000-0000-0000205D0000}"/>
    <cellStyle name="Normal 3 28 6_5.Weekly" xfId="22848" xr:uid="{00000000-0005-0000-0000-0000215D0000}"/>
    <cellStyle name="Normal 3 29" xfId="22849" xr:uid="{00000000-0005-0000-0000-0000225D0000}"/>
    <cellStyle name="Normal 3 29 2" xfId="22850" xr:uid="{00000000-0005-0000-0000-0000235D0000}"/>
    <cellStyle name="Normal 3 29 3" xfId="22851" xr:uid="{00000000-0005-0000-0000-0000245D0000}"/>
    <cellStyle name="Normal 3 29 4" xfId="22852" xr:uid="{00000000-0005-0000-0000-0000255D0000}"/>
    <cellStyle name="Normal 3 29 5" xfId="22853" xr:uid="{00000000-0005-0000-0000-0000265D0000}"/>
    <cellStyle name="Normal 3 3" xfId="22854" xr:uid="{00000000-0005-0000-0000-0000275D0000}"/>
    <cellStyle name="Normal 3 3 10" xfId="22855" xr:uid="{00000000-0005-0000-0000-0000285D0000}"/>
    <cellStyle name="Normal 3 3 10 2" xfId="22856" xr:uid="{00000000-0005-0000-0000-0000295D0000}"/>
    <cellStyle name="Normal 3 3 10 3" xfId="22857" xr:uid="{00000000-0005-0000-0000-00002A5D0000}"/>
    <cellStyle name="Normal 3 3 10 4" xfId="22858" xr:uid="{00000000-0005-0000-0000-00002B5D0000}"/>
    <cellStyle name="Normal 3 3 10 5" xfId="22859" xr:uid="{00000000-0005-0000-0000-00002C5D0000}"/>
    <cellStyle name="Normal 3 3 11" xfId="22860" xr:uid="{00000000-0005-0000-0000-00002D5D0000}"/>
    <cellStyle name="Normal 3 3 11 2" xfId="22861" xr:uid="{00000000-0005-0000-0000-00002E5D0000}"/>
    <cellStyle name="Normal 3 3 11 3" xfId="22862" xr:uid="{00000000-0005-0000-0000-00002F5D0000}"/>
    <cellStyle name="Normal 3 3 11 4" xfId="22863" xr:uid="{00000000-0005-0000-0000-0000305D0000}"/>
    <cellStyle name="Normal 3 3 11 5" xfId="22864" xr:uid="{00000000-0005-0000-0000-0000315D0000}"/>
    <cellStyle name="Normal 3 3 12" xfId="22865" xr:uid="{00000000-0005-0000-0000-0000325D0000}"/>
    <cellStyle name="Normal 3 3 13" xfId="22866" xr:uid="{00000000-0005-0000-0000-0000335D0000}"/>
    <cellStyle name="Normal 3 3 14" xfId="22867" xr:uid="{00000000-0005-0000-0000-0000345D0000}"/>
    <cellStyle name="Normal 3 3 15" xfId="22868" xr:uid="{00000000-0005-0000-0000-0000355D0000}"/>
    <cellStyle name="Normal 3 3 2" xfId="22869" xr:uid="{00000000-0005-0000-0000-0000365D0000}"/>
    <cellStyle name="Normal 3 3 2 2" xfId="22870" xr:uid="{00000000-0005-0000-0000-0000375D0000}"/>
    <cellStyle name="Normal 3 3 2 2 10" xfId="22871" xr:uid="{00000000-0005-0000-0000-0000385D0000}"/>
    <cellStyle name="Normal 3 3 2 2 10 2" xfId="22872" xr:uid="{00000000-0005-0000-0000-0000395D0000}"/>
    <cellStyle name="Normal 3 3 2 2 10 3" xfId="22873" xr:uid="{00000000-0005-0000-0000-00003A5D0000}"/>
    <cellStyle name="Normal 3 3 2 2 10 4" xfId="22874" xr:uid="{00000000-0005-0000-0000-00003B5D0000}"/>
    <cellStyle name="Normal 3 3 2 2 10 5" xfId="22875" xr:uid="{00000000-0005-0000-0000-00003C5D0000}"/>
    <cellStyle name="Normal 3 3 2 2 11" xfId="22876" xr:uid="{00000000-0005-0000-0000-00003D5D0000}"/>
    <cellStyle name="Normal 3 3 2 2 11 2" xfId="22877" xr:uid="{00000000-0005-0000-0000-00003E5D0000}"/>
    <cellStyle name="Normal 3 3 2 2 11 3" xfId="22878" xr:uid="{00000000-0005-0000-0000-00003F5D0000}"/>
    <cellStyle name="Normal 3 3 2 2 11 4" xfId="22879" xr:uid="{00000000-0005-0000-0000-0000405D0000}"/>
    <cellStyle name="Normal 3 3 2 2 11 5" xfId="22880" xr:uid="{00000000-0005-0000-0000-0000415D0000}"/>
    <cellStyle name="Normal 3 3 2 2 12" xfId="22881" xr:uid="{00000000-0005-0000-0000-0000425D0000}"/>
    <cellStyle name="Normal 3 3 2 2 12 2" xfId="22882" xr:uid="{00000000-0005-0000-0000-0000435D0000}"/>
    <cellStyle name="Normal 3 3 2 2 12 3" xfId="22883" xr:uid="{00000000-0005-0000-0000-0000445D0000}"/>
    <cellStyle name="Normal 3 3 2 2 12 4" xfId="22884" xr:uid="{00000000-0005-0000-0000-0000455D0000}"/>
    <cellStyle name="Normal 3 3 2 2 12 5" xfId="22885" xr:uid="{00000000-0005-0000-0000-0000465D0000}"/>
    <cellStyle name="Normal 3 3 2 2 13" xfId="22886" xr:uid="{00000000-0005-0000-0000-0000475D0000}"/>
    <cellStyle name="Normal 3 3 2 2 13 2" xfId="22887" xr:uid="{00000000-0005-0000-0000-0000485D0000}"/>
    <cellStyle name="Normal 3 3 2 2 13 3" xfId="22888" xr:uid="{00000000-0005-0000-0000-0000495D0000}"/>
    <cellStyle name="Normal 3 3 2 2 13 4" xfId="22889" xr:uid="{00000000-0005-0000-0000-00004A5D0000}"/>
    <cellStyle name="Normal 3 3 2 2 13 5" xfId="22890" xr:uid="{00000000-0005-0000-0000-00004B5D0000}"/>
    <cellStyle name="Normal 3 3 2 2 14" xfId="22891" xr:uid="{00000000-0005-0000-0000-00004C5D0000}"/>
    <cellStyle name="Normal 3 3 2 2 15" xfId="22892" xr:uid="{00000000-0005-0000-0000-00004D5D0000}"/>
    <cellStyle name="Normal 3 3 2 2 16" xfId="22893" xr:uid="{00000000-0005-0000-0000-00004E5D0000}"/>
    <cellStyle name="Normal 3 3 2 2 17" xfId="22894" xr:uid="{00000000-0005-0000-0000-00004F5D0000}"/>
    <cellStyle name="Normal 3 3 2 2 2" xfId="22895" xr:uid="{00000000-0005-0000-0000-0000505D0000}"/>
    <cellStyle name="Normal 3 3 2 2 2 10" xfId="22896" xr:uid="{00000000-0005-0000-0000-0000515D0000}"/>
    <cellStyle name="Normal 3 3 2 2 2 10 2" xfId="22897" xr:uid="{00000000-0005-0000-0000-0000525D0000}"/>
    <cellStyle name="Normal 3 3 2 2 2 10 3" xfId="22898" xr:uid="{00000000-0005-0000-0000-0000535D0000}"/>
    <cellStyle name="Normal 3 3 2 2 2 10 4" xfId="22899" xr:uid="{00000000-0005-0000-0000-0000545D0000}"/>
    <cellStyle name="Normal 3 3 2 2 2 10 5" xfId="22900" xr:uid="{00000000-0005-0000-0000-0000555D0000}"/>
    <cellStyle name="Normal 3 3 2 2 2 11" xfId="22901" xr:uid="{00000000-0005-0000-0000-0000565D0000}"/>
    <cellStyle name="Normal 3 3 2 2 2 11 2" xfId="22902" xr:uid="{00000000-0005-0000-0000-0000575D0000}"/>
    <cellStyle name="Normal 3 3 2 2 2 11 3" xfId="22903" xr:uid="{00000000-0005-0000-0000-0000585D0000}"/>
    <cellStyle name="Normal 3 3 2 2 2 11 4" xfId="22904" xr:uid="{00000000-0005-0000-0000-0000595D0000}"/>
    <cellStyle name="Normal 3 3 2 2 2 11 5" xfId="22905" xr:uid="{00000000-0005-0000-0000-00005A5D0000}"/>
    <cellStyle name="Normal 3 3 2 2 2 12" xfId="22906" xr:uid="{00000000-0005-0000-0000-00005B5D0000}"/>
    <cellStyle name="Normal 3 3 2 2 2 13" xfId="22907" xr:uid="{00000000-0005-0000-0000-00005C5D0000}"/>
    <cellStyle name="Normal 3 3 2 2 2 14" xfId="22908" xr:uid="{00000000-0005-0000-0000-00005D5D0000}"/>
    <cellStyle name="Normal 3 3 2 2 2 15" xfId="22909" xr:uid="{00000000-0005-0000-0000-00005E5D0000}"/>
    <cellStyle name="Normal 3 3 2 2 2 2" xfId="22910" xr:uid="{00000000-0005-0000-0000-00005F5D0000}"/>
    <cellStyle name="Normal 3 3 2 2 2 2 10" xfId="22911" xr:uid="{00000000-0005-0000-0000-0000605D0000}"/>
    <cellStyle name="Normal 3 3 2 2 2 2 10 2" xfId="22912" xr:uid="{00000000-0005-0000-0000-0000615D0000}"/>
    <cellStyle name="Normal 3 3 2 2 2 2 10 3" xfId="22913" xr:uid="{00000000-0005-0000-0000-0000625D0000}"/>
    <cellStyle name="Normal 3 3 2 2 2 2 10 4" xfId="22914" xr:uid="{00000000-0005-0000-0000-0000635D0000}"/>
    <cellStyle name="Normal 3 3 2 2 2 2 10 5" xfId="22915" xr:uid="{00000000-0005-0000-0000-0000645D0000}"/>
    <cellStyle name="Normal 3 3 2 2 2 2 11" xfId="22916" xr:uid="{00000000-0005-0000-0000-0000655D0000}"/>
    <cellStyle name="Normal 3 3 2 2 2 2 12" xfId="22917" xr:uid="{00000000-0005-0000-0000-0000665D0000}"/>
    <cellStyle name="Normal 3 3 2 2 2 2 13" xfId="22918" xr:uid="{00000000-0005-0000-0000-0000675D0000}"/>
    <cellStyle name="Normal 3 3 2 2 2 2 14" xfId="22919" xr:uid="{00000000-0005-0000-0000-0000685D0000}"/>
    <cellStyle name="Normal 3 3 2 2 2 2 2" xfId="22920" xr:uid="{00000000-0005-0000-0000-0000695D0000}"/>
    <cellStyle name="Normal 3 3 2 2 2 2 2 2" xfId="22921" xr:uid="{00000000-0005-0000-0000-00006A5D0000}"/>
    <cellStyle name="Normal 3 3 2 2 2 2 2 3" xfId="22922" xr:uid="{00000000-0005-0000-0000-00006B5D0000}"/>
    <cellStyle name="Normal 3 3 2 2 2 2 2 4" xfId="22923" xr:uid="{00000000-0005-0000-0000-00006C5D0000}"/>
    <cellStyle name="Normal 3 3 2 2 2 2 2 5" xfId="22924" xr:uid="{00000000-0005-0000-0000-00006D5D0000}"/>
    <cellStyle name="Normal 3 3 2 2 2 2 3" xfId="22925" xr:uid="{00000000-0005-0000-0000-00006E5D0000}"/>
    <cellStyle name="Normal 3 3 2 2 2 2 3 2" xfId="22926" xr:uid="{00000000-0005-0000-0000-00006F5D0000}"/>
    <cellStyle name="Normal 3 3 2 2 2 2 3 3" xfId="22927" xr:uid="{00000000-0005-0000-0000-0000705D0000}"/>
    <cellStyle name="Normal 3 3 2 2 2 2 3 4" xfId="22928" xr:uid="{00000000-0005-0000-0000-0000715D0000}"/>
    <cellStyle name="Normal 3 3 2 2 2 2 3 5" xfId="22929" xr:uid="{00000000-0005-0000-0000-0000725D0000}"/>
    <cellStyle name="Normal 3 3 2 2 2 2 4" xfId="22930" xr:uid="{00000000-0005-0000-0000-0000735D0000}"/>
    <cellStyle name="Normal 3 3 2 2 2 2 4 2" xfId="22931" xr:uid="{00000000-0005-0000-0000-0000745D0000}"/>
    <cellStyle name="Normal 3 3 2 2 2 2 4 3" xfId="22932" xr:uid="{00000000-0005-0000-0000-0000755D0000}"/>
    <cellStyle name="Normal 3 3 2 2 2 2 4 4" xfId="22933" xr:uid="{00000000-0005-0000-0000-0000765D0000}"/>
    <cellStyle name="Normal 3 3 2 2 2 2 4 5" xfId="22934" xr:uid="{00000000-0005-0000-0000-0000775D0000}"/>
    <cellStyle name="Normal 3 3 2 2 2 2 5" xfId="22935" xr:uid="{00000000-0005-0000-0000-0000785D0000}"/>
    <cellStyle name="Normal 3 3 2 2 2 2 5 2" xfId="22936" xr:uid="{00000000-0005-0000-0000-0000795D0000}"/>
    <cellStyle name="Normal 3 3 2 2 2 2 5 3" xfId="22937" xr:uid="{00000000-0005-0000-0000-00007A5D0000}"/>
    <cellStyle name="Normal 3 3 2 2 2 2 5 4" xfId="22938" xr:uid="{00000000-0005-0000-0000-00007B5D0000}"/>
    <cellStyle name="Normal 3 3 2 2 2 2 5 5" xfId="22939" xr:uid="{00000000-0005-0000-0000-00007C5D0000}"/>
    <cellStyle name="Normal 3 3 2 2 2 2 6" xfId="22940" xr:uid="{00000000-0005-0000-0000-00007D5D0000}"/>
    <cellStyle name="Normal 3 3 2 2 2 2 6 2" xfId="22941" xr:uid="{00000000-0005-0000-0000-00007E5D0000}"/>
    <cellStyle name="Normal 3 3 2 2 2 2 6 3" xfId="22942" xr:uid="{00000000-0005-0000-0000-00007F5D0000}"/>
    <cellStyle name="Normal 3 3 2 2 2 2 6 4" xfId="22943" xr:uid="{00000000-0005-0000-0000-0000805D0000}"/>
    <cellStyle name="Normal 3 3 2 2 2 2 6 5" xfId="22944" xr:uid="{00000000-0005-0000-0000-0000815D0000}"/>
    <cellStyle name="Normal 3 3 2 2 2 2 7" xfId="22945" xr:uid="{00000000-0005-0000-0000-0000825D0000}"/>
    <cellStyle name="Normal 3 3 2 2 2 2 7 2" xfId="22946" xr:uid="{00000000-0005-0000-0000-0000835D0000}"/>
    <cellStyle name="Normal 3 3 2 2 2 2 7 3" xfId="22947" xr:uid="{00000000-0005-0000-0000-0000845D0000}"/>
    <cellStyle name="Normal 3 3 2 2 2 2 7 4" xfId="22948" xr:uid="{00000000-0005-0000-0000-0000855D0000}"/>
    <cellStyle name="Normal 3 3 2 2 2 2 7 5" xfId="22949" xr:uid="{00000000-0005-0000-0000-0000865D0000}"/>
    <cellStyle name="Normal 3 3 2 2 2 2 8" xfId="22950" xr:uid="{00000000-0005-0000-0000-0000875D0000}"/>
    <cellStyle name="Normal 3 3 2 2 2 2 8 2" xfId="22951" xr:uid="{00000000-0005-0000-0000-0000885D0000}"/>
    <cellStyle name="Normal 3 3 2 2 2 2 8 3" xfId="22952" xr:uid="{00000000-0005-0000-0000-0000895D0000}"/>
    <cellStyle name="Normal 3 3 2 2 2 2 8 4" xfId="22953" xr:uid="{00000000-0005-0000-0000-00008A5D0000}"/>
    <cellStyle name="Normal 3 3 2 2 2 2 8 5" xfId="22954" xr:uid="{00000000-0005-0000-0000-00008B5D0000}"/>
    <cellStyle name="Normal 3 3 2 2 2 2 9" xfId="22955" xr:uid="{00000000-0005-0000-0000-00008C5D0000}"/>
    <cellStyle name="Normal 3 3 2 2 2 2 9 2" xfId="22956" xr:uid="{00000000-0005-0000-0000-00008D5D0000}"/>
    <cellStyle name="Normal 3 3 2 2 2 2 9 3" xfId="22957" xr:uid="{00000000-0005-0000-0000-00008E5D0000}"/>
    <cellStyle name="Normal 3 3 2 2 2 2 9 4" xfId="22958" xr:uid="{00000000-0005-0000-0000-00008F5D0000}"/>
    <cellStyle name="Normal 3 3 2 2 2 2 9 5" xfId="22959" xr:uid="{00000000-0005-0000-0000-0000905D0000}"/>
    <cellStyle name="Normal 3 3 2 2 2 2_5.Weekly" xfId="22960" xr:uid="{00000000-0005-0000-0000-0000915D0000}"/>
    <cellStyle name="Normal 3 3 2 2 2 3" xfId="22961" xr:uid="{00000000-0005-0000-0000-0000925D0000}"/>
    <cellStyle name="Normal 3 3 2 2 2 3 2" xfId="22962" xr:uid="{00000000-0005-0000-0000-0000935D0000}"/>
    <cellStyle name="Normal 3 3 2 2 2 3 3" xfId="22963" xr:uid="{00000000-0005-0000-0000-0000945D0000}"/>
    <cellStyle name="Normal 3 3 2 2 2 3 4" xfId="22964" xr:uid="{00000000-0005-0000-0000-0000955D0000}"/>
    <cellStyle name="Normal 3 3 2 2 2 3 5" xfId="22965" xr:uid="{00000000-0005-0000-0000-0000965D0000}"/>
    <cellStyle name="Normal 3 3 2 2 2 4" xfId="22966" xr:uid="{00000000-0005-0000-0000-0000975D0000}"/>
    <cellStyle name="Normal 3 3 2 2 2 4 2" xfId="22967" xr:uid="{00000000-0005-0000-0000-0000985D0000}"/>
    <cellStyle name="Normal 3 3 2 2 2 4 3" xfId="22968" xr:uid="{00000000-0005-0000-0000-0000995D0000}"/>
    <cellStyle name="Normal 3 3 2 2 2 4 4" xfId="22969" xr:uid="{00000000-0005-0000-0000-00009A5D0000}"/>
    <cellStyle name="Normal 3 3 2 2 2 4 5" xfId="22970" xr:uid="{00000000-0005-0000-0000-00009B5D0000}"/>
    <cellStyle name="Normal 3 3 2 2 2 5" xfId="22971" xr:uid="{00000000-0005-0000-0000-00009C5D0000}"/>
    <cellStyle name="Normal 3 3 2 2 2 5 2" xfId="22972" xr:uid="{00000000-0005-0000-0000-00009D5D0000}"/>
    <cellStyle name="Normal 3 3 2 2 2 5 3" xfId="22973" xr:uid="{00000000-0005-0000-0000-00009E5D0000}"/>
    <cellStyle name="Normal 3 3 2 2 2 5 4" xfId="22974" xr:uid="{00000000-0005-0000-0000-00009F5D0000}"/>
    <cellStyle name="Normal 3 3 2 2 2 5 5" xfId="22975" xr:uid="{00000000-0005-0000-0000-0000A05D0000}"/>
    <cellStyle name="Normal 3 3 2 2 2 6" xfId="22976" xr:uid="{00000000-0005-0000-0000-0000A15D0000}"/>
    <cellStyle name="Normal 3 3 2 2 2 6 2" xfId="22977" xr:uid="{00000000-0005-0000-0000-0000A25D0000}"/>
    <cellStyle name="Normal 3 3 2 2 2 6 3" xfId="22978" xr:uid="{00000000-0005-0000-0000-0000A35D0000}"/>
    <cellStyle name="Normal 3 3 2 2 2 6 4" xfId="22979" xr:uid="{00000000-0005-0000-0000-0000A45D0000}"/>
    <cellStyle name="Normal 3 3 2 2 2 6 5" xfId="22980" xr:uid="{00000000-0005-0000-0000-0000A55D0000}"/>
    <cellStyle name="Normal 3 3 2 2 2 7" xfId="22981" xr:uid="{00000000-0005-0000-0000-0000A65D0000}"/>
    <cellStyle name="Normal 3 3 2 2 2 7 2" xfId="22982" xr:uid="{00000000-0005-0000-0000-0000A75D0000}"/>
    <cellStyle name="Normal 3 3 2 2 2 7 3" xfId="22983" xr:uid="{00000000-0005-0000-0000-0000A85D0000}"/>
    <cellStyle name="Normal 3 3 2 2 2 7 4" xfId="22984" xr:uid="{00000000-0005-0000-0000-0000A95D0000}"/>
    <cellStyle name="Normal 3 3 2 2 2 7 5" xfId="22985" xr:uid="{00000000-0005-0000-0000-0000AA5D0000}"/>
    <cellStyle name="Normal 3 3 2 2 2 8" xfId="22986" xr:uid="{00000000-0005-0000-0000-0000AB5D0000}"/>
    <cellStyle name="Normal 3 3 2 2 2 8 2" xfId="22987" xr:uid="{00000000-0005-0000-0000-0000AC5D0000}"/>
    <cellStyle name="Normal 3 3 2 2 2 8 3" xfId="22988" xr:uid="{00000000-0005-0000-0000-0000AD5D0000}"/>
    <cellStyle name="Normal 3 3 2 2 2 8 4" xfId="22989" xr:uid="{00000000-0005-0000-0000-0000AE5D0000}"/>
    <cellStyle name="Normal 3 3 2 2 2 8 5" xfId="22990" xr:uid="{00000000-0005-0000-0000-0000AF5D0000}"/>
    <cellStyle name="Normal 3 3 2 2 2 9" xfId="22991" xr:uid="{00000000-0005-0000-0000-0000B05D0000}"/>
    <cellStyle name="Normal 3 3 2 2 2 9 2" xfId="22992" xr:uid="{00000000-0005-0000-0000-0000B15D0000}"/>
    <cellStyle name="Normal 3 3 2 2 2 9 3" xfId="22993" xr:uid="{00000000-0005-0000-0000-0000B25D0000}"/>
    <cellStyle name="Normal 3 3 2 2 2 9 4" xfId="22994" xr:uid="{00000000-0005-0000-0000-0000B35D0000}"/>
    <cellStyle name="Normal 3 3 2 2 2 9 5" xfId="22995" xr:uid="{00000000-0005-0000-0000-0000B45D0000}"/>
    <cellStyle name="Normal 3 3 2 2 2_5.Weekly" xfId="22996" xr:uid="{00000000-0005-0000-0000-0000B55D0000}"/>
    <cellStyle name="Normal 3 3 2 2 3" xfId="22997" xr:uid="{00000000-0005-0000-0000-0000B65D0000}"/>
    <cellStyle name="Normal 3 3 2 2 3 10" xfId="22998" xr:uid="{00000000-0005-0000-0000-0000B75D0000}"/>
    <cellStyle name="Normal 3 3 2 2 3 10 2" xfId="22999" xr:uid="{00000000-0005-0000-0000-0000B85D0000}"/>
    <cellStyle name="Normal 3 3 2 2 3 10 3" xfId="23000" xr:uid="{00000000-0005-0000-0000-0000B95D0000}"/>
    <cellStyle name="Normal 3 3 2 2 3 10 4" xfId="23001" xr:uid="{00000000-0005-0000-0000-0000BA5D0000}"/>
    <cellStyle name="Normal 3 3 2 2 3 10 5" xfId="23002" xr:uid="{00000000-0005-0000-0000-0000BB5D0000}"/>
    <cellStyle name="Normal 3 3 2 2 3 11" xfId="23003" xr:uid="{00000000-0005-0000-0000-0000BC5D0000}"/>
    <cellStyle name="Normal 3 3 2 2 3 12" xfId="23004" xr:uid="{00000000-0005-0000-0000-0000BD5D0000}"/>
    <cellStyle name="Normal 3 3 2 2 3 13" xfId="23005" xr:uid="{00000000-0005-0000-0000-0000BE5D0000}"/>
    <cellStyle name="Normal 3 3 2 2 3 14" xfId="23006" xr:uid="{00000000-0005-0000-0000-0000BF5D0000}"/>
    <cellStyle name="Normal 3 3 2 2 3 2" xfId="23007" xr:uid="{00000000-0005-0000-0000-0000C05D0000}"/>
    <cellStyle name="Normal 3 3 2 2 3 2 2" xfId="23008" xr:uid="{00000000-0005-0000-0000-0000C15D0000}"/>
    <cellStyle name="Normal 3 3 2 2 3 2 3" xfId="23009" xr:uid="{00000000-0005-0000-0000-0000C25D0000}"/>
    <cellStyle name="Normal 3 3 2 2 3 2 4" xfId="23010" xr:uid="{00000000-0005-0000-0000-0000C35D0000}"/>
    <cellStyle name="Normal 3 3 2 2 3 2 5" xfId="23011" xr:uid="{00000000-0005-0000-0000-0000C45D0000}"/>
    <cellStyle name="Normal 3 3 2 2 3 3" xfId="23012" xr:uid="{00000000-0005-0000-0000-0000C55D0000}"/>
    <cellStyle name="Normal 3 3 2 2 3 3 2" xfId="23013" xr:uid="{00000000-0005-0000-0000-0000C65D0000}"/>
    <cellStyle name="Normal 3 3 2 2 3 3 3" xfId="23014" xr:uid="{00000000-0005-0000-0000-0000C75D0000}"/>
    <cellStyle name="Normal 3 3 2 2 3 3 4" xfId="23015" xr:uid="{00000000-0005-0000-0000-0000C85D0000}"/>
    <cellStyle name="Normal 3 3 2 2 3 3 5" xfId="23016" xr:uid="{00000000-0005-0000-0000-0000C95D0000}"/>
    <cellStyle name="Normal 3 3 2 2 3 4" xfId="23017" xr:uid="{00000000-0005-0000-0000-0000CA5D0000}"/>
    <cellStyle name="Normal 3 3 2 2 3 4 2" xfId="23018" xr:uid="{00000000-0005-0000-0000-0000CB5D0000}"/>
    <cellStyle name="Normal 3 3 2 2 3 4 3" xfId="23019" xr:uid="{00000000-0005-0000-0000-0000CC5D0000}"/>
    <cellStyle name="Normal 3 3 2 2 3 4 4" xfId="23020" xr:uid="{00000000-0005-0000-0000-0000CD5D0000}"/>
    <cellStyle name="Normal 3 3 2 2 3 4 5" xfId="23021" xr:uid="{00000000-0005-0000-0000-0000CE5D0000}"/>
    <cellStyle name="Normal 3 3 2 2 3 5" xfId="23022" xr:uid="{00000000-0005-0000-0000-0000CF5D0000}"/>
    <cellStyle name="Normal 3 3 2 2 3 5 2" xfId="23023" xr:uid="{00000000-0005-0000-0000-0000D05D0000}"/>
    <cellStyle name="Normal 3 3 2 2 3 5 3" xfId="23024" xr:uid="{00000000-0005-0000-0000-0000D15D0000}"/>
    <cellStyle name="Normal 3 3 2 2 3 5 4" xfId="23025" xr:uid="{00000000-0005-0000-0000-0000D25D0000}"/>
    <cellStyle name="Normal 3 3 2 2 3 5 5" xfId="23026" xr:uid="{00000000-0005-0000-0000-0000D35D0000}"/>
    <cellStyle name="Normal 3 3 2 2 3 6" xfId="23027" xr:uid="{00000000-0005-0000-0000-0000D45D0000}"/>
    <cellStyle name="Normal 3 3 2 2 3 6 2" xfId="23028" xr:uid="{00000000-0005-0000-0000-0000D55D0000}"/>
    <cellStyle name="Normal 3 3 2 2 3 6 3" xfId="23029" xr:uid="{00000000-0005-0000-0000-0000D65D0000}"/>
    <cellStyle name="Normal 3 3 2 2 3 6 4" xfId="23030" xr:uid="{00000000-0005-0000-0000-0000D75D0000}"/>
    <cellStyle name="Normal 3 3 2 2 3 6 5" xfId="23031" xr:uid="{00000000-0005-0000-0000-0000D85D0000}"/>
    <cellStyle name="Normal 3 3 2 2 3 7" xfId="23032" xr:uid="{00000000-0005-0000-0000-0000D95D0000}"/>
    <cellStyle name="Normal 3 3 2 2 3 7 2" xfId="23033" xr:uid="{00000000-0005-0000-0000-0000DA5D0000}"/>
    <cellStyle name="Normal 3 3 2 2 3 7 3" xfId="23034" xr:uid="{00000000-0005-0000-0000-0000DB5D0000}"/>
    <cellStyle name="Normal 3 3 2 2 3 7 4" xfId="23035" xr:uid="{00000000-0005-0000-0000-0000DC5D0000}"/>
    <cellStyle name="Normal 3 3 2 2 3 7 5" xfId="23036" xr:uid="{00000000-0005-0000-0000-0000DD5D0000}"/>
    <cellStyle name="Normal 3 3 2 2 3 8" xfId="23037" xr:uid="{00000000-0005-0000-0000-0000DE5D0000}"/>
    <cellStyle name="Normal 3 3 2 2 3 8 2" xfId="23038" xr:uid="{00000000-0005-0000-0000-0000DF5D0000}"/>
    <cellStyle name="Normal 3 3 2 2 3 8 3" xfId="23039" xr:uid="{00000000-0005-0000-0000-0000E05D0000}"/>
    <cellStyle name="Normal 3 3 2 2 3 8 4" xfId="23040" xr:uid="{00000000-0005-0000-0000-0000E15D0000}"/>
    <cellStyle name="Normal 3 3 2 2 3 8 5" xfId="23041" xr:uid="{00000000-0005-0000-0000-0000E25D0000}"/>
    <cellStyle name="Normal 3 3 2 2 3 9" xfId="23042" xr:uid="{00000000-0005-0000-0000-0000E35D0000}"/>
    <cellStyle name="Normal 3 3 2 2 3 9 2" xfId="23043" xr:uid="{00000000-0005-0000-0000-0000E45D0000}"/>
    <cellStyle name="Normal 3 3 2 2 3 9 3" xfId="23044" xr:uid="{00000000-0005-0000-0000-0000E55D0000}"/>
    <cellStyle name="Normal 3 3 2 2 3 9 4" xfId="23045" xr:uid="{00000000-0005-0000-0000-0000E65D0000}"/>
    <cellStyle name="Normal 3 3 2 2 3 9 5" xfId="23046" xr:uid="{00000000-0005-0000-0000-0000E75D0000}"/>
    <cellStyle name="Normal 3 3 2 2 3_5.Weekly" xfId="23047" xr:uid="{00000000-0005-0000-0000-0000E85D0000}"/>
    <cellStyle name="Normal 3 3 2 2 4" xfId="23048" xr:uid="{00000000-0005-0000-0000-0000E95D0000}"/>
    <cellStyle name="Normal 3 3 2 2 4 10" xfId="23049" xr:uid="{00000000-0005-0000-0000-0000EA5D0000}"/>
    <cellStyle name="Normal 3 3 2 2 4 10 2" xfId="23050" xr:uid="{00000000-0005-0000-0000-0000EB5D0000}"/>
    <cellStyle name="Normal 3 3 2 2 4 10 3" xfId="23051" xr:uid="{00000000-0005-0000-0000-0000EC5D0000}"/>
    <cellStyle name="Normal 3 3 2 2 4 10 4" xfId="23052" xr:uid="{00000000-0005-0000-0000-0000ED5D0000}"/>
    <cellStyle name="Normal 3 3 2 2 4 10 5" xfId="23053" xr:uid="{00000000-0005-0000-0000-0000EE5D0000}"/>
    <cellStyle name="Normal 3 3 2 2 4 11" xfId="23054" xr:uid="{00000000-0005-0000-0000-0000EF5D0000}"/>
    <cellStyle name="Normal 3 3 2 2 4 12" xfId="23055" xr:uid="{00000000-0005-0000-0000-0000F05D0000}"/>
    <cellStyle name="Normal 3 3 2 2 4 13" xfId="23056" xr:uid="{00000000-0005-0000-0000-0000F15D0000}"/>
    <cellStyle name="Normal 3 3 2 2 4 14" xfId="23057" xr:uid="{00000000-0005-0000-0000-0000F25D0000}"/>
    <cellStyle name="Normal 3 3 2 2 4 2" xfId="23058" xr:uid="{00000000-0005-0000-0000-0000F35D0000}"/>
    <cellStyle name="Normal 3 3 2 2 4 2 2" xfId="23059" xr:uid="{00000000-0005-0000-0000-0000F45D0000}"/>
    <cellStyle name="Normal 3 3 2 2 4 2 3" xfId="23060" xr:uid="{00000000-0005-0000-0000-0000F55D0000}"/>
    <cellStyle name="Normal 3 3 2 2 4 2 4" xfId="23061" xr:uid="{00000000-0005-0000-0000-0000F65D0000}"/>
    <cellStyle name="Normal 3 3 2 2 4 2 5" xfId="23062" xr:uid="{00000000-0005-0000-0000-0000F75D0000}"/>
    <cellStyle name="Normal 3 3 2 2 4 3" xfId="23063" xr:uid="{00000000-0005-0000-0000-0000F85D0000}"/>
    <cellStyle name="Normal 3 3 2 2 4 3 2" xfId="23064" xr:uid="{00000000-0005-0000-0000-0000F95D0000}"/>
    <cellStyle name="Normal 3 3 2 2 4 3 3" xfId="23065" xr:uid="{00000000-0005-0000-0000-0000FA5D0000}"/>
    <cellStyle name="Normal 3 3 2 2 4 3 4" xfId="23066" xr:uid="{00000000-0005-0000-0000-0000FB5D0000}"/>
    <cellStyle name="Normal 3 3 2 2 4 3 5" xfId="23067" xr:uid="{00000000-0005-0000-0000-0000FC5D0000}"/>
    <cellStyle name="Normal 3 3 2 2 4 4" xfId="23068" xr:uid="{00000000-0005-0000-0000-0000FD5D0000}"/>
    <cellStyle name="Normal 3 3 2 2 4 4 2" xfId="23069" xr:uid="{00000000-0005-0000-0000-0000FE5D0000}"/>
    <cellStyle name="Normal 3 3 2 2 4 4 3" xfId="23070" xr:uid="{00000000-0005-0000-0000-0000FF5D0000}"/>
    <cellStyle name="Normal 3 3 2 2 4 4 4" xfId="23071" xr:uid="{00000000-0005-0000-0000-0000005E0000}"/>
    <cellStyle name="Normal 3 3 2 2 4 4 5" xfId="23072" xr:uid="{00000000-0005-0000-0000-0000015E0000}"/>
    <cellStyle name="Normal 3 3 2 2 4 5" xfId="23073" xr:uid="{00000000-0005-0000-0000-0000025E0000}"/>
    <cellStyle name="Normal 3 3 2 2 4 5 2" xfId="23074" xr:uid="{00000000-0005-0000-0000-0000035E0000}"/>
    <cellStyle name="Normal 3 3 2 2 4 5 3" xfId="23075" xr:uid="{00000000-0005-0000-0000-0000045E0000}"/>
    <cellStyle name="Normal 3 3 2 2 4 5 4" xfId="23076" xr:uid="{00000000-0005-0000-0000-0000055E0000}"/>
    <cellStyle name="Normal 3 3 2 2 4 5 5" xfId="23077" xr:uid="{00000000-0005-0000-0000-0000065E0000}"/>
    <cellStyle name="Normal 3 3 2 2 4 6" xfId="23078" xr:uid="{00000000-0005-0000-0000-0000075E0000}"/>
    <cellStyle name="Normal 3 3 2 2 4 6 2" xfId="23079" xr:uid="{00000000-0005-0000-0000-0000085E0000}"/>
    <cellStyle name="Normal 3 3 2 2 4 6 3" xfId="23080" xr:uid="{00000000-0005-0000-0000-0000095E0000}"/>
    <cellStyle name="Normal 3 3 2 2 4 6 4" xfId="23081" xr:uid="{00000000-0005-0000-0000-00000A5E0000}"/>
    <cellStyle name="Normal 3 3 2 2 4 6 5" xfId="23082" xr:uid="{00000000-0005-0000-0000-00000B5E0000}"/>
    <cellStyle name="Normal 3 3 2 2 4 7" xfId="23083" xr:uid="{00000000-0005-0000-0000-00000C5E0000}"/>
    <cellStyle name="Normal 3 3 2 2 4 7 2" xfId="23084" xr:uid="{00000000-0005-0000-0000-00000D5E0000}"/>
    <cellStyle name="Normal 3 3 2 2 4 7 3" xfId="23085" xr:uid="{00000000-0005-0000-0000-00000E5E0000}"/>
    <cellStyle name="Normal 3 3 2 2 4 7 4" xfId="23086" xr:uid="{00000000-0005-0000-0000-00000F5E0000}"/>
    <cellStyle name="Normal 3 3 2 2 4 7 5" xfId="23087" xr:uid="{00000000-0005-0000-0000-0000105E0000}"/>
    <cellStyle name="Normal 3 3 2 2 4 8" xfId="23088" xr:uid="{00000000-0005-0000-0000-0000115E0000}"/>
    <cellStyle name="Normal 3 3 2 2 4 8 2" xfId="23089" xr:uid="{00000000-0005-0000-0000-0000125E0000}"/>
    <cellStyle name="Normal 3 3 2 2 4 8 3" xfId="23090" xr:uid="{00000000-0005-0000-0000-0000135E0000}"/>
    <cellStyle name="Normal 3 3 2 2 4 8 4" xfId="23091" xr:uid="{00000000-0005-0000-0000-0000145E0000}"/>
    <cellStyle name="Normal 3 3 2 2 4 8 5" xfId="23092" xr:uid="{00000000-0005-0000-0000-0000155E0000}"/>
    <cellStyle name="Normal 3 3 2 2 4 9" xfId="23093" xr:uid="{00000000-0005-0000-0000-0000165E0000}"/>
    <cellStyle name="Normal 3 3 2 2 4 9 2" xfId="23094" xr:uid="{00000000-0005-0000-0000-0000175E0000}"/>
    <cellStyle name="Normal 3 3 2 2 4 9 3" xfId="23095" xr:uid="{00000000-0005-0000-0000-0000185E0000}"/>
    <cellStyle name="Normal 3 3 2 2 4 9 4" xfId="23096" xr:uid="{00000000-0005-0000-0000-0000195E0000}"/>
    <cellStyle name="Normal 3 3 2 2 4 9 5" xfId="23097" xr:uid="{00000000-0005-0000-0000-00001A5E0000}"/>
    <cellStyle name="Normal 3 3 2 2 4_5.Weekly" xfId="23098" xr:uid="{00000000-0005-0000-0000-00001B5E0000}"/>
    <cellStyle name="Normal 3 3 2 2 5" xfId="23099" xr:uid="{00000000-0005-0000-0000-00001C5E0000}"/>
    <cellStyle name="Normal 3 3 2 2 5 2" xfId="23100" xr:uid="{00000000-0005-0000-0000-00001D5E0000}"/>
    <cellStyle name="Normal 3 3 2 2 5 3" xfId="23101" xr:uid="{00000000-0005-0000-0000-00001E5E0000}"/>
    <cellStyle name="Normal 3 3 2 2 5 4" xfId="23102" xr:uid="{00000000-0005-0000-0000-00001F5E0000}"/>
    <cellStyle name="Normal 3 3 2 2 5 5" xfId="23103" xr:uid="{00000000-0005-0000-0000-0000205E0000}"/>
    <cellStyle name="Normal 3 3 2 2 6" xfId="23104" xr:uid="{00000000-0005-0000-0000-0000215E0000}"/>
    <cellStyle name="Normal 3 3 2 2 6 2" xfId="23105" xr:uid="{00000000-0005-0000-0000-0000225E0000}"/>
    <cellStyle name="Normal 3 3 2 2 6 3" xfId="23106" xr:uid="{00000000-0005-0000-0000-0000235E0000}"/>
    <cellStyle name="Normal 3 3 2 2 6 4" xfId="23107" xr:uid="{00000000-0005-0000-0000-0000245E0000}"/>
    <cellStyle name="Normal 3 3 2 2 6 5" xfId="23108" xr:uid="{00000000-0005-0000-0000-0000255E0000}"/>
    <cellStyle name="Normal 3 3 2 2 7" xfId="23109" xr:uid="{00000000-0005-0000-0000-0000265E0000}"/>
    <cellStyle name="Normal 3 3 2 2 7 2" xfId="23110" xr:uid="{00000000-0005-0000-0000-0000275E0000}"/>
    <cellStyle name="Normal 3 3 2 2 7 3" xfId="23111" xr:uid="{00000000-0005-0000-0000-0000285E0000}"/>
    <cellStyle name="Normal 3 3 2 2 7 4" xfId="23112" xr:uid="{00000000-0005-0000-0000-0000295E0000}"/>
    <cellStyle name="Normal 3 3 2 2 7 5" xfId="23113" xr:uid="{00000000-0005-0000-0000-00002A5E0000}"/>
    <cellStyle name="Normal 3 3 2 2 8" xfId="23114" xr:uid="{00000000-0005-0000-0000-00002B5E0000}"/>
    <cellStyle name="Normal 3 3 2 2 8 2" xfId="23115" xr:uid="{00000000-0005-0000-0000-00002C5E0000}"/>
    <cellStyle name="Normal 3 3 2 2 8 3" xfId="23116" xr:uid="{00000000-0005-0000-0000-00002D5E0000}"/>
    <cellStyle name="Normal 3 3 2 2 8 4" xfId="23117" xr:uid="{00000000-0005-0000-0000-00002E5E0000}"/>
    <cellStyle name="Normal 3 3 2 2 8 5" xfId="23118" xr:uid="{00000000-0005-0000-0000-00002F5E0000}"/>
    <cellStyle name="Normal 3 3 2 2 9" xfId="23119" xr:uid="{00000000-0005-0000-0000-0000305E0000}"/>
    <cellStyle name="Normal 3 3 2 2 9 2" xfId="23120" xr:uid="{00000000-0005-0000-0000-0000315E0000}"/>
    <cellStyle name="Normal 3 3 2 2 9 3" xfId="23121" xr:uid="{00000000-0005-0000-0000-0000325E0000}"/>
    <cellStyle name="Normal 3 3 2 2 9 4" xfId="23122" xr:uid="{00000000-0005-0000-0000-0000335E0000}"/>
    <cellStyle name="Normal 3 3 2 2 9 5" xfId="23123" xr:uid="{00000000-0005-0000-0000-0000345E0000}"/>
    <cellStyle name="Normal 3 3 2 2_5.Weekly" xfId="23124" xr:uid="{00000000-0005-0000-0000-0000355E0000}"/>
    <cellStyle name="Normal 3 3 2 3" xfId="23125" xr:uid="{00000000-0005-0000-0000-0000365E0000}"/>
    <cellStyle name="Normal 3 3 2 4" xfId="23126" xr:uid="{00000000-0005-0000-0000-0000375E0000}"/>
    <cellStyle name="Normal 3 3 2 4 10" xfId="23127" xr:uid="{00000000-0005-0000-0000-0000385E0000}"/>
    <cellStyle name="Normal 3 3 2 4 10 2" xfId="23128" xr:uid="{00000000-0005-0000-0000-0000395E0000}"/>
    <cellStyle name="Normal 3 3 2 4 10 3" xfId="23129" xr:uid="{00000000-0005-0000-0000-00003A5E0000}"/>
    <cellStyle name="Normal 3 3 2 4 10 4" xfId="23130" xr:uid="{00000000-0005-0000-0000-00003B5E0000}"/>
    <cellStyle name="Normal 3 3 2 4 10 5" xfId="23131" xr:uid="{00000000-0005-0000-0000-00003C5E0000}"/>
    <cellStyle name="Normal 3 3 2 4 11" xfId="23132" xr:uid="{00000000-0005-0000-0000-00003D5E0000}"/>
    <cellStyle name="Normal 3 3 2 4 11 2" xfId="23133" xr:uid="{00000000-0005-0000-0000-00003E5E0000}"/>
    <cellStyle name="Normal 3 3 2 4 11 3" xfId="23134" xr:uid="{00000000-0005-0000-0000-00003F5E0000}"/>
    <cellStyle name="Normal 3 3 2 4 11 4" xfId="23135" xr:uid="{00000000-0005-0000-0000-0000405E0000}"/>
    <cellStyle name="Normal 3 3 2 4 11 5" xfId="23136" xr:uid="{00000000-0005-0000-0000-0000415E0000}"/>
    <cellStyle name="Normal 3 3 2 4 12" xfId="23137" xr:uid="{00000000-0005-0000-0000-0000425E0000}"/>
    <cellStyle name="Normal 3 3 2 4 13" xfId="23138" xr:uid="{00000000-0005-0000-0000-0000435E0000}"/>
    <cellStyle name="Normal 3 3 2 4 14" xfId="23139" xr:uid="{00000000-0005-0000-0000-0000445E0000}"/>
    <cellStyle name="Normal 3 3 2 4 15" xfId="23140" xr:uid="{00000000-0005-0000-0000-0000455E0000}"/>
    <cellStyle name="Normal 3 3 2 4 2" xfId="23141" xr:uid="{00000000-0005-0000-0000-0000465E0000}"/>
    <cellStyle name="Normal 3 3 2 4 2 10" xfId="23142" xr:uid="{00000000-0005-0000-0000-0000475E0000}"/>
    <cellStyle name="Normal 3 3 2 4 2 10 2" xfId="23143" xr:uid="{00000000-0005-0000-0000-0000485E0000}"/>
    <cellStyle name="Normal 3 3 2 4 2 10 3" xfId="23144" xr:uid="{00000000-0005-0000-0000-0000495E0000}"/>
    <cellStyle name="Normal 3 3 2 4 2 10 4" xfId="23145" xr:uid="{00000000-0005-0000-0000-00004A5E0000}"/>
    <cellStyle name="Normal 3 3 2 4 2 10 5" xfId="23146" xr:uid="{00000000-0005-0000-0000-00004B5E0000}"/>
    <cellStyle name="Normal 3 3 2 4 2 11" xfId="23147" xr:uid="{00000000-0005-0000-0000-00004C5E0000}"/>
    <cellStyle name="Normal 3 3 2 4 2 12" xfId="23148" xr:uid="{00000000-0005-0000-0000-00004D5E0000}"/>
    <cellStyle name="Normal 3 3 2 4 2 13" xfId="23149" xr:uid="{00000000-0005-0000-0000-00004E5E0000}"/>
    <cellStyle name="Normal 3 3 2 4 2 14" xfId="23150" xr:uid="{00000000-0005-0000-0000-00004F5E0000}"/>
    <cellStyle name="Normal 3 3 2 4 2 2" xfId="23151" xr:uid="{00000000-0005-0000-0000-0000505E0000}"/>
    <cellStyle name="Normal 3 3 2 4 2 2 2" xfId="23152" xr:uid="{00000000-0005-0000-0000-0000515E0000}"/>
    <cellStyle name="Normal 3 3 2 4 2 2 3" xfId="23153" xr:uid="{00000000-0005-0000-0000-0000525E0000}"/>
    <cellStyle name="Normal 3 3 2 4 2 2 4" xfId="23154" xr:uid="{00000000-0005-0000-0000-0000535E0000}"/>
    <cellStyle name="Normal 3 3 2 4 2 2 5" xfId="23155" xr:uid="{00000000-0005-0000-0000-0000545E0000}"/>
    <cellStyle name="Normal 3 3 2 4 2 3" xfId="23156" xr:uid="{00000000-0005-0000-0000-0000555E0000}"/>
    <cellStyle name="Normal 3 3 2 4 2 3 2" xfId="23157" xr:uid="{00000000-0005-0000-0000-0000565E0000}"/>
    <cellStyle name="Normal 3 3 2 4 2 3 3" xfId="23158" xr:uid="{00000000-0005-0000-0000-0000575E0000}"/>
    <cellStyle name="Normal 3 3 2 4 2 3 4" xfId="23159" xr:uid="{00000000-0005-0000-0000-0000585E0000}"/>
    <cellStyle name="Normal 3 3 2 4 2 3 5" xfId="23160" xr:uid="{00000000-0005-0000-0000-0000595E0000}"/>
    <cellStyle name="Normal 3 3 2 4 2 4" xfId="23161" xr:uid="{00000000-0005-0000-0000-00005A5E0000}"/>
    <cellStyle name="Normal 3 3 2 4 2 4 2" xfId="23162" xr:uid="{00000000-0005-0000-0000-00005B5E0000}"/>
    <cellStyle name="Normal 3 3 2 4 2 4 3" xfId="23163" xr:uid="{00000000-0005-0000-0000-00005C5E0000}"/>
    <cellStyle name="Normal 3 3 2 4 2 4 4" xfId="23164" xr:uid="{00000000-0005-0000-0000-00005D5E0000}"/>
    <cellStyle name="Normal 3 3 2 4 2 4 5" xfId="23165" xr:uid="{00000000-0005-0000-0000-00005E5E0000}"/>
    <cellStyle name="Normal 3 3 2 4 2 5" xfId="23166" xr:uid="{00000000-0005-0000-0000-00005F5E0000}"/>
    <cellStyle name="Normal 3 3 2 4 2 5 2" xfId="23167" xr:uid="{00000000-0005-0000-0000-0000605E0000}"/>
    <cellStyle name="Normal 3 3 2 4 2 5 3" xfId="23168" xr:uid="{00000000-0005-0000-0000-0000615E0000}"/>
    <cellStyle name="Normal 3 3 2 4 2 5 4" xfId="23169" xr:uid="{00000000-0005-0000-0000-0000625E0000}"/>
    <cellStyle name="Normal 3 3 2 4 2 5 5" xfId="23170" xr:uid="{00000000-0005-0000-0000-0000635E0000}"/>
    <cellStyle name="Normal 3 3 2 4 2 6" xfId="23171" xr:uid="{00000000-0005-0000-0000-0000645E0000}"/>
    <cellStyle name="Normal 3 3 2 4 2 6 2" xfId="23172" xr:uid="{00000000-0005-0000-0000-0000655E0000}"/>
    <cellStyle name="Normal 3 3 2 4 2 6 3" xfId="23173" xr:uid="{00000000-0005-0000-0000-0000665E0000}"/>
    <cellStyle name="Normal 3 3 2 4 2 6 4" xfId="23174" xr:uid="{00000000-0005-0000-0000-0000675E0000}"/>
    <cellStyle name="Normal 3 3 2 4 2 6 5" xfId="23175" xr:uid="{00000000-0005-0000-0000-0000685E0000}"/>
    <cellStyle name="Normal 3 3 2 4 2 7" xfId="23176" xr:uid="{00000000-0005-0000-0000-0000695E0000}"/>
    <cellStyle name="Normal 3 3 2 4 2 7 2" xfId="23177" xr:uid="{00000000-0005-0000-0000-00006A5E0000}"/>
    <cellStyle name="Normal 3 3 2 4 2 7 3" xfId="23178" xr:uid="{00000000-0005-0000-0000-00006B5E0000}"/>
    <cellStyle name="Normal 3 3 2 4 2 7 4" xfId="23179" xr:uid="{00000000-0005-0000-0000-00006C5E0000}"/>
    <cellStyle name="Normal 3 3 2 4 2 7 5" xfId="23180" xr:uid="{00000000-0005-0000-0000-00006D5E0000}"/>
    <cellStyle name="Normal 3 3 2 4 2 8" xfId="23181" xr:uid="{00000000-0005-0000-0000-00006E5E0000}"/>
    <cellStyle name="Normal 3 3 2 4 2 8 2" xfId="23182" xr:uid="{00000000-0005-0000-0000-00006F5E0000}"/>
    <cellStyle name="Normal 3 3 2 4 2 8 3" xfId="23183" xr:uid="{00000000-0005-0000-0000-0000705E0000}"/>
    <cellStyle name="Normal 3 3 2 4 2 8 4" xfId="23184" xr:uid="{00000000-0005-0000-0000-0000715E0000}"/>
    <cellStyle name="Normal 3 3 2 4 2 8 5" xfId="23185" xr:uid="{00000000-0005-0000-0000-0000725E0000}"/>
    <cellStyle name="Normal 3 3 2 4 2 9" xfId="23186" xr:uid="{00000000-0005-0000-0000-0000735E0000}"/>
    <cellStyle name="Normal 3 3 2 4 2 9 2" xfId="23187" xr:uid="{00000000-0005-0000-0000-0000745E0000}"/>
    <cellStyle name="Normal 3 3 2 4 2 9 3" xfId="23188" xr:uid="{00000000-0005-0000-0000-0000755E0000}"/>
    <cellStyle name="Normal 3 3 2 4 2 9 4" xfId="23189" xr:uid="{00000000-0005-0000-0000-0000765E0000}"/>
    <cellStyle name="Normal 3 3 2 4 2 9 5" xfId="23190" xr:uid="{00000000-0005-0000-0000-0000775E0000}"/>
    <cellStyle name="Normal 3 3 2 4 2_5.Weekly" xfId="23191" xr:uid="{00000000-0005-0000-0000-0000785E0000}"/>
    <cellStyle name="Normal 3 3 2 4 3" xfId="23192" xr:uid="{00000000-0005-0000-0000-0000795E0000}"/>
    <cellStyle name="Normal 3 3 2 4 3 2" xfId="23193" xr:uid="{00000000-0005-0000-0000-00007A5E0000}"/>
    <cellStyle name="Normal 3 3 2 4 3 3" xfId="23194" xr:uid="{00000000-0005-0000-0000-00007B5E0000}"/>
    <cellStyle name="Normal 3 3 2 4 3 4" xfId="23195" xr:uid="{00000000-0005-0000-0000-00007C5E0000}"/>
    <cellStyle name="Normal 3 3 2 4 3 5" xfId="23196" xr:uid="{00000000-0005-0000-0000-00007D5E0000}"/>
    <cellStyle name="Normal 3 3 2 4 4" xfId="23197" xr:uid="{00000000-0005-0000-0000-00007E5E0000}"/>
    <cellStyle name="Normal 3 3 2 4 4 2" xfId="23198" xr:uid="{00000000-0005-0000-0000-00007F5E0000}"/>
    <cellStyle name="Normal 3 3 2 4 4 3" xfId="23199" xr:uid="{00000000-0005-0000-0000-0000805E0000}"/>
    <cellStyle name="Normal 3 3 2 4 4 4" xfId="23200" xr:uid="{00000000-0005-0000-0000-0000815E0000}"/>
    <cellStyle name="Normal 3 3 2 4 4 5" xfId="23201" xr:uid="{00000000-0005-0000-0000-0000825E0000}"/>
    <cellStyle name="Normal 3 3 2 4 5" xfId="23202" xr:uid="{00000000-0005-0000-0000-0000835E0000}"/>
    <cellStyle name="Normal 3 3 2 4 5 2" xfId="23203" xr:uid="{00000000-0005-0000-0000-0000845E0000}"/>
    <cellStyle name="Normal 3 3 2 4 5 3" xfId="23204" xr:uid="{00000000-0005-0000-0000-0000855E0000}"/>
    <cellStyle name="Normal 3 3 2 4 5 4" xfId="23205" xr:uid="{00000000-0005-0000-0000-0000865E0000}"/>
    <cellStyle name="Normal 3 3 2 4 5 5" xfId="23206" xr:uid="{00000000-0005-0000-0000-0000875E0000}"/>
    <cellStyle name="Normal 3 3 2 4 6" xfId="23207" xr:uid="{00000000-0005-0000-0000-0000885E0000}"/>
    <cellStyle name="Normal 3 3 2 4 6 2" xfId="23208" xr:uid="{00000000-0005-0000-0000-0000895E0000}"/>
    <cellStyle name="Normal 3 3 2 4 6 3" xfId="23209" xr:uid="{00000000-0005-0000-0000-00008A5E0000}"/>
    <cellStyle name="Normal 3 3 2 4 6 4" xfId="23210" xr:uid="{00000000-0005-0000-0000-00008B5E0000}"/>
    <cellStyle name="Normal 3 3 2 4 6 5" xfId="23211" xr:uid="{00000000-0005-0000-0000-00008C5E0000}"/>
    <cellStyle name="Normal 3 3 2 4 7" xfId="23212" xr:uid="{00000000-0005-0000-0000-00008D5E0000}"/>
    <cellStyle name="Normal 3 3 2 4 7 2" xfId="23213" xr:uid="{00000000-0005-0000-0000-00008E5E0000}"/>
    <cellStyle name="Normal 3 3 2 4 7 3" xfId="23214" xr:uid="{00000000-0005-0000-0000-00008F5E0000}"/>
    <cellStyle name="Normal 3 3 2 4 7 4" xfId="23215" xr:uid="{00000000-0005-0000-0000-0000905E0000}"/>
    <cellStyle name="Normal 3 3 2 4 7 5" xfId="23216" xr:uid="{00000000-0005-0000-0000-0000915E0000}"/>
    <cellStyle name="Normal 3 3 2 4 8" xfId="23217" xr:uid="{00000000-0005-0000-0000-0000925E0000}"/>
    <cellStyle name="Normal 3 3 2 4 8 2" xfId="23218" xr:uid="{00000000-0005-0000-0000-0000935E0000}"/>
    <cellStyle name="Normal 3 3 2 4 8 3" xfId="23219" xr:uid="{00000000-0005-0000-0000-0000945E0000}"/>
    <cellStyle name="Normal 3 3 2 4 8 4" xfId="23220" xr:uid="{00000000-0005-0000-0000-0000955E0000}"/>
    <cellStyle name="Normal 3 3 2 4 8 5" xfId="23221" xr:uid="{00000000-0005-0000-0000-0000965E0000}"/>
    <cellStyle name="Normal 3 3 2 4 9" xfId="23222" xr:uid="{00000000-0005-0000-0000-0000975E0000}"/>
    <cellStyle name="Normal 3 3 2 4 9 2" xfId="23223" xr:uid="{00000000-0005-0000-0000-0000985E0000}"/>
    <cellStyle name="Normal 3 3 2 4 9 3" xfId="23224" xr:uid="{00000000-0005-0000-0000-0000995E0000}"/>
    <cellStyle name="Normal 3 3 2 4 9 4" xfId="23225" xr:uid="{00000000-0005-0000-0000-00009A5E0000}"/>
    <cellStyle name="Normal 3 3 2 4 9 5" xfId="23226" xr:uid="{00000000-0005-0000-0000-00009B5E0000}"/>
    <cellStyle name="Normal 3 3 2 4_5.Weekly" xfId="23227" xr:uid="{00000000-0005-0000-0000-00009C5E0000}"/>
    <cellStyle name="Normal 3 3 2 5" xfId="23228" xr:uid="{00000000-0005-0000-0000-00009D5E0000}"/>
    <cellStyle name="Normal 3 3 2 5 10" xfId="23229" xr:uid="{00000000-0005-0000-0000-00009E5E0000}"/>
    <cellStyle name="Normal 3 3 2 5 10 2" xfId="23230" xr:uid="{00000000-0005-0000-0000-00009F5E0000}"/>
    <cellStyle name="Normal 3 3 2 5 10 3" xfId="23231" xr:uid="{00000000-0005-0000-0000-0000A05E0000}"/>
    <cellStyle name="Normal 3 3 2 5 10 4" xfId="23232" xr:uid="{00000000-0005-0000-0000-0000A15E0000}"/>
    <cellStyle name="Normal 3 3 2 5 10 5" xfId="23233" xr:uid="{00000000-0005-0000-0000-0000A25E0000}"/>
    <cellStyle name="Normal 3 3 2 5 11" xfId="23234" xr:uid="{00000000-0005-0000-0000-0000A35E0000}"/>
    <cellStyle name="Normal 3 3 2 5 12" xfId="23235" xr:uid="{00000000-0005-0000-0000-0000A45E0000}"/>
    <cellStyle name="Normal 3 3 2 5 13" xfId="23236" xr:uid="{00000000-0005-0000-0000-0000A55E0000}"/>
    <cellStyle name="Normal 3 3 2 5 14" xfId="23237" xr:uid="{00000000-0005-0000-0000-0000A65E0000}"/>
    <cellStyle name="Normal 3 3 2 5 2" xfId="23238" xr:uid="{00000000-0005-0000-0000-0000A75E0000}"/>
    <cellStyle name="Normal 3 3 2 5 2 2" xfId="23239" xr:uid="{00000000-0005-0000-0000-0000A85E0000}"/>
    <cellStyle name="Normal 3 3 2 5 2 3" xfId="23240" xr:uid="{00000000-0005-0000-0000-0000A95E0000}"/>
    <cellStyle name="Normal 3 3 2 5 2 4" xfId="23241" xr:uid="{00000000-0005-0000-0000-0000AA5E0000}"/>
    <cellStyle name="Normal 3 3 2 5 2 5" xfId="23242" xr:uid="{00000000-0005-0000-0000-0000AB5E0000}"/>
    <cellStyle name="Normal 3 3 2 5 3" xfId="23243" xr:uid="{00000000-0005-0000-0000-0000AC5E0000}"/>
    <cellStyle name="Normal 3 3 2 5 3 2" xfId="23244" xr:uid="{00000000-0005-0000-0000-0000AD5E0000}"/>
    <cellStyle name="Normal 3 3 2 5 3 3" xfId="23245" xr:uid="{00000000-0005-0000-0000-0000AE5E0000}"/>
    <cellStyle name="Normal 3 3 2 5 3 4" xfId="23246" xr:uid="{00000000-0005-0000-0000-0000AF5E0000}"/>
    <cellStyle name="Normal 3 3 2 5 3 5" xfId="23247" xr:uid="{00000000-0005-0000-0000-0000B05E0000}"/>
    <cellStyle name="Normal 3 3 2 5 4" xfId="23248" xr:uid="{00000000-0005-0000-0000-0000B15E0000}"/>
    <cellStyle name="Normal 3 3 2 5 4 2" xfId="23249" xr:uid="{00000000-0005-0000-0000-0000B25E0000}"/>
    <cellStyle name="Normal 3 3 2 5 4 3" xfId="23250" xr:uid="{00000000-0005-0000-0000-0000B35E0000}"/>
    <cellStyle name="Normal 3 3 2 5 4 4" xfId="23251" xr:uid="{00000000-0005-0000-0000-0000B45E0000}"/>
    <cellStyle name="Normal 3 3 2 5 4 5" xfId="23252" xr:uid="{00000000-0005-0000-0000-0000B55E0000}"/>
    <cellStyle name="Normal 3 3 2 5 5" xfId="23253" xr:uid="{00000000-0005-0000-0000-0000B65E0000}"/>
    <cellStyle name="Normal 3 3 2 5 5 2" xfId="23254" xr:uid="{00000000-0005-0000-0000-0000B75E0000}"/>
    <cellStyle name="Normal 3 3 2 5 5 3" xfId="23255" xr:uid="{00000000-0005-0000-0000-0000B85E0000}"/>
    <cellStyle name="Normal 3 3 2 5 5 4" xfId="23256" xr:uid="{00000000-0005-0000-0000-0000B95E0000}"/>
    <cellStyle name="Normal 3 3 2 5 5 5" xfId="23257" xr:uid="{00000000-0005-0000-0000-0000BA5E0000}"/>
    <cellStyle name="Normal 3 3 2 5 6" xfId="23258" xr:uid="{00000000-0005-0000-0000-0000BB5E0000}"/>
    <cellStyle name="Normal 3 3 2 5 6 2" xfId="23259" xr:uid="{00000000-0005-0000-0000-0000BC5E0000}"/>
    <cellStyle name="Normal 3 3 2 5 6 3" xfId="23260" xr:uid="{00000000-0005-0000-0000-0000BD5E0000}"/>
    <cellStyle name="Normal 3 3 2 5 6 4" xfId="23261" xr:uid="{00000000-0005-0000-0000-0000BE5E0000}"/>
    <cellStyle name="Normal 3 3 2 5 6 5" xfId="23262" xr:uid="{00000000-0005-0000-0000-0000BF5E0000}"/>
    <cellStyle name="Normal 3 3 2 5 7" xfId="23263" xr:uid="{00000000-0005-0000-0000-0000C05E0000}"/>
    <cellStyle name="Normal 3 3 2 5 7 2" xfId="23264" xr:uid="{00000000-0005-0000-0000-0000C15E0000}"/>
    <cellStyle name="Normal 3 3 2 5 7 3" xfId="23265" xr:uid="{00000000-0005-0000-0000-0000C25E0000}"/>
    <cellStyle name="Normal 3 3 2 5 7 4" xfId="23266" xr:uid="{00000000-0005-0000-0000-0000C35E0000}"/>
    <cellStyle name="Normal 3 3 2 5 7 5" xfId="23267" xr:uid="{00000000-0005-0000-0000-0000C45E0000}"/>
    <cellStyle name="Normal 3 3 2 5 8" xfId="23268" xr:uid="{00000000-0005-0000-0000-0000C55E0000}"/>
    <cellStyle name="Normal 3 3 2 5 8 2" xfId="23269" xr:uid="{00000000-0005-0000-0000-0000C65E0000}"/>
    <cellStyle name="Normal 3 3 2 5 8 3" xfId="23270" xr:uid="{00000000-0005-0000-0000-0000C75E0000}"/>
    <cellStyle name="Normal 3 3 2 5 8 4" xfId="23271" xr:uid="{00000000-0005-0000-0000-0000C85E0000}"/>
    <cellStyle name="Normal 3 3 2 5 8 5" xfId="23272" xr:uid="{00000000-0005-0000-0000-0000C95E0000}"/>
    <cellStyle name="Normal 3 3 2 5 9" xfId="23273" xr:uid="{00000000-0005-0000-0000-0000CA5E0000}"/>
    <cellStyle name="Normal 3 3 2 5 9 2" xfId="23274" xr:uid="{00000000-0005-0000-0000-0000CB5E0000}"/>
    <cellStyle name="Normal 3 3 2 5 9 3" xfId="23275" xr:uid="{00000000-0005-0000-0000-0000CC5E0000}"/>
    <cellStyle name="Normal 3 3 2 5 9 4" xfId="23276" xr:uid="{00000000-0005-0000-0000-0000CD5E0000}"/>
    <cellStyle name="Normal 3 3 2 5 9 5" xfId="23277" xr:uid="{00000000-0005-0000-0000-0000CE5E0000}"/>
    <cellStyle name="Normal 3 3 2 5_5.Weekly" xfId="23278" xr:uid="{00000000-0005-0000-0000-0000CF5E0000}"/>
    <cellStyle name="Normal 3 3 2 6" xfId="23279" xr:uid="{00000000-0005-0000-0000-0000D05E0000}"/>
    <cellStyle name="Normal 3 3 2 6 10" xfId="23280" xr:uid="{00000000-0005-0000-0000-0000D15E0000}"/>
    <cellStyle name="Normal 3 3 2 6 10 2" xfId="23281" xr:uid="{00000000-0005-0000-0000-0000D25E0000}"/>
    <cellStyle name="Normal 3 3 2 6 10 3" xfId="23282" xr:uid="{00000000-0005-0000-0000-0000D35E0000}"/>
    <cellStyle name="Normal 3 3 2 6 10 4" xfId="23283" xr:uid="{00000000-0005-0000-0000-0000D45E0000}"/>
    <cellStyle name="Normal 3 3 2 6 10 5" xfId="23284" xr:uid="{00000000-0005-0000-0000-0000D55E0000}"/>
    <cellStyle name="Normal 3 3 2 6 11" xfId="23285" xr:uid="{00000000-0005-0000-0000-0000D65E0000}"/>
    <cellStyle name="Normal 3 3 2 6 12" xfId="23286" xr:uid="{00000000-0005-0000-0000-0000D75E0000}"/>
    <cellStyle name="Normal 3 3 2 6 13" xfId="23287" xr:uid="{00000000-0005-0000-0000-0000D85E0000}"/>
    <cellStyle name="Normal 3 3 2 6 14" xfId="23288" xr:uid="{00000000-0005-0000-0000-0000D95E0000}"/>
    <cellStyle name="Normal 3 3 2 6 2" xfId="23289" xr:uid="{00000000-0005-0000-0000-0000DA5E0000}"/>
    <cellStyle name="Normal 3 3 2 6 2 2" xfId="23290" xr:uid="{00000000-0005-0000-0000-0000DB5E0000}"/>
    <cellStyle name="Normal 3 3 2 6 2 3" xfId="23291" xr:uid="{00000000-0005-0000-0000-0000DC5E0000}"/>
    <cellStyle name="Normal 3 3 2 6 2 4" xfId="23292" xr:uid="{00000000-0005-0000-0000-0000DD5E0000}"/>
    <cellStyle name="Normal 3 3 2 6 2 5" xfId="23293" xr:uid="{00000000-0005-0000-0000-0000DE5E0000}"/>
    <cellStyle name="Normal 3 3 2 6 3" xfId="23294" xr:uid="{00000000-0005-0000-0000-0000DF5E0000}"/>
    <cellStyle name="Normal 3 3 2 6 3 2" xfId="23295" xr:uid="{00000000-0005-0000-0000-0000E05E0000}"/>
    <cellStyle name="Normal 3 3 2 6 3 3" xfId="23296" xr:uid="{00000000-0005-0000-0000-0000E15E0000}"/>
    <cellStyle name="Normal 3 3 2 6 3 4" xfId="23297" xr:uid="{00000000-0005-0000-0000-0000E25E0000}"/>
    <cellStyle name="Normal 3 3 2 6 3 5" xfId="23298" xr:uid="{00000000-0005-0000-0000-0000E35E0000}"/>
    <cellStyle name="Normal 3 3 2 6 4" xfId="23299" xr:uid="{00000000-0005-0000-0000-0000E45E0000}"/>
    <cellStyle name="Normal 3 3 2 6 4 2" xfId="23300" xr:uid="{00000000-0005-0000-0000-0000E55E0000}"/>
    <cellStyle name="Normal 3 3 2 6 4 3" xfId="23301" xr:uid="{00000000-0005-0000-0000-0000E65E0000}"/>
    <cellStyle name="Normal 3 3 2 6 4 4" xfId="23302" xr:uid="{00000000-0005-0000-0000-0000E75E0000}"/>
    <cellStyle name="Normal 3 3 2 6 4 5" xfId="23303" xr:uid="{00000000-0005-0000-0000-0000E85E0000}"/>
    <cellStyle name="Normal 3 3 2 6 5" xfId="23304" xr:uid="{00000000-0005-0000-0000-0000E95E0000}"/>
    <cellStyle name="Normal 3 3 2 6 5 2" xfId="23305" xr:uid="{00000000-0005-0000-0000-0000EA5E0000}"/>
    <cellStyle name="Normal 3 3 2 6 5 3" xfId="23306" xr:uid="{00000000-0005-0000-0000-0000EB5E0000}"/>
    <cellStyle name="Normal 3 3 2 6 5 4" xfId="23307" xr:uid="{00000000-0005-0000-0000-0000EC5E0000}"/>
    <cellStyle name="Normal 3 3 2 6 5 5" xfId="23308" xr:uid="{00000000-0005-0000-0000-0000ED5E0000}"/>
    <cellStyle name="Normal 3 3 2 6 6" xfId="23309" xr:uid="{00000000-0005-0000-0000-0000EE5E0000}"/>
    <cellStyle name="Normal 3 3 2 6 6 2" xfId="23310" xr:uid="{00000000-0005-0000-0000-0000EF5E0000}"/>
    <cellStyle name="Normal 3 3 2 6 6 3" xfId="23311" xr:uid="{00000000-0005-0000-0000-0000F05E0000}"/>
    <cellStyle name="Normal 3 3 2 6 6 4" xfId="23312" xr:uid="{00000000-0005-0000-0000-0000F15E0000}"/>
    <cellStyle name="Normal 3 3 2 6 6 5" xfId="23313" xr:uid="{00000000-0005-0000-0000-0000F25E0000}"/>
    <cellStyle name="Normal 3 3 2 6 7" xfId="23314" xr:uid="{00000000-0005-0000-0000-0000F35E0000}"/>
    <cellStyle name="Normal 3 3 2 6 7 2" xfId="23315" xr:uid="{00000000-0005-0000-0000-0000F45E0000}"/>
    <cellStyle name="Normal 3 3 2 6 7 3" xfId="23316" xr:uid="{00000000-0005-0000-0000-0000F55E0000}"/>
    <cellStyle name="Normal 3 3 2 6 7 4" xfId="23317" xr:uid="{00000000-0005-0000-0000-0000F65E0000}"/>
    <cellStyle name="Normal 3 3 2 6 7 5" xfId="23318" xr:uid="{00000000-0005-0000-0000-0000F75E0000}"/>
    <cellStyle name="Normal 3 3 2 6 8" xfId="23319" xr:uid="{00000000-0005-0000-0000-0000F85E0000}"/>
    <cellStyle name="Normal 3 3 2 6 8 2" xfId="23320" xr:uid="{00000000-0005-0000-0000-0000F95E0000}"/>
    <cellStyle name="Normal 3 3 2 6 8 3" xfId="23321" xr:uid="{00000000-0005-0000-0000-0000FA5E0000}"/>
    <cellStyle name="Normal 3 3 2 6 8 4" xfId="23322" xr:uid="{00000000-0005-0000-0000-0000FB5E0000}"/>
    <cellStyle name="Normal 3 3 2 6 8 5" xfId="23323" xr:uid="{00000000-0005-0000-0000-0000FC5E0000}"/>
    <cellStyle name="Normal 3 3 2 6 9" xfId="23324" xr:uid="{00000000-0005-0000-0000-0000FD5E0000}"/>
    <cellStyle name="Normal 3 3 2 6 9 2" xfId="23325" xr:uid="{00000000-0005-0000-0000-0000FE5E0000}"/>
    <cellStyle name="Normal 3 3 2 6 9 3" xfId="23326" xr:uid="{00000000-0005-0000-0000-0000FF5E0000}"/>
    <cellStyle name="Normal 3 3 2 6 9 4" xfId="23327" xr:uid="{00000000-0005-0000-0000-0000005F0000}"/>
    <cellStyle name="Normal 3 3 2 6 9 5" xfId="23328" xr:uid="{00000000-0005-0000-0000-0000015F0000}"/>
    <cellStyle name="Normal 3 3 2 6_5.Weekly" xfId="23329" xr:uid="{00000000-0005-0000-0000-0000025F0000}"/>
    <cellStyle name="Normal 3 3 3" xfId="23330" xr:uid="{00000000-0005-0000-0000-0000035F0000}"/>
    <cellStyle name="Normal 3 3 3 2" xfId="23331" xr:uid="{00000000-0005-0000-0000-0000045F0000}"/>
    <cellStyle name="Normal 3 3 3 3" xfId="23332" xr:uid="{00000000-0005-0000-0000-0000055F0000}"/>
    <cellStyle name="Normal 3 3 3 4" xfId="23333" xr:uid="{00000000-0005-0000-0000-0000065F0000}"/>
    <cellStyle name="Normal 3 3 3 5" xfId="23334" xr:uid="{00000000-0005-0000-0000-0000075F0000}"/>
    <cellStyle name="Normal 3 3 4" xfId="23335" xr:uid="{00000000-0005-0000-0000-0000085F0000}"/>
    <cellStyle name="Normal 3 3 4 2" xfId="23336" xr:uid="{00000000-0005-0000-0000-0000095F0000}"/>
    <cellStyle name="Normal 3 3 4 3" xfId="23337" xr:uid="{00000000-0005-0000-0000-00000A5F0000}"/>
    <cellStyle name="Normal 3 3 4 4" xfId="23338" xr:uid="{00000000-0005-0000-0000-00000B5F0000}"/>
    <cellStyle name="Normal 3 3 4 5" xfId="23339" xr:uid="{00000000-0005-0000-0000-00000C5F0000}"/>
    <cellStyle name="Normal 3 3 5" xfId="23340" xr:uid="{00000000-0005-0000-0000-00000D5F0000}"/>
    <cellStyle name="Normal 3 3 5 2" xfId="23341" xr:uid="{00000000-0005-0000-0000-00000E5F0000}"/>
    <cellStyle name="Normal 3 3 5 3" xfId="23342" xr:uid="{00000000-0005-0000-0000-00000F5F0000}"/>
    <cellStyle name="Normal 3 3 5 4" xfId="23343" xr:uid="{00000000-0005-0000-0000-0000105F0000}"/>
    <cellStyle name="Normal 3 3 5 5" xfId="23344" xr:uid="{00000000-0005-0000-0000-0000115F0000}"/>
    <cellStyle name="Normal 3 3 6" xfId="23345" xr:uid="{00000000-0005-0000-0000-0000125F0000}"/>
    <cellStyle name="Normal 3 3 6 2" xfId="23346" xr:uid="{00000000-0005-0000-0000-0000135F0000}"/>
    <cellStyle name="Normal 3 3 6 3" xfId="23347" xr:uid="{00000000-0005-0000-0000-0000145F0000}"/>
    <cellStyle name="Normal 3 3 6 4" xfId="23348" xr:uid="{00000000-0005-0000-0000-0000155F0000}"/>
    <cellStyle name="Normal 3 3 6 5" xfId="23349" xr:uid="{00000000-0005-0000-0000-0000165F0000}"/>
    <cellStyle name="Normal 3 3 7" xfId="23350" xr:uid="{00000000-0005-0000-0000-0000175F0000}"/>
    <cellStyle name="Normal 3 3 7 2" xfId="23351" xr:uid="{00000000-0005-0000-0000-0000185F0000}"/>
    <cellStyle name="Normal 3 3 7 3" xfId="23352" xr:uid="{00000000-0005-0000-0000-0000195F0000}"/>
    <cellStyle name="Normal 3 3 7 4" xfId="23353" xr:uid="{00000000-0005-0000-0000-00001A5F0000}"/>
    <cellStyle name="Normal 3 3 7 5" xfId="23354" xr:uid="{00000000-0005-0000-0000-00001B5F0000}"/>
    <cellStyle name="Normal 3 3 8" xfId="23355" xr:uid="{00000000-0005-0000-0000-00001C5F0000}"/>
    <cellStyle name="Normal 3 3 8 2" xfId="23356" xr:uid="{00000000-0005-0000-0000-00001D5F0000}"/>
    <cellStyle name="Normal 3 3 8 3" xfId="23357" xr:uid="{00000000-0005-0000-0000-00001E5F0000}"/>
    <cellStyle name="Normal 3 3 8 4" xfId="23358" xr:uid="{00000000-0005-0000-0000-00001F5F0000}"/>
    <cellStyle name="Normal 3 3 8 5" xfId="23359" xr:uid="{00000000-0005-0000-0000-0000205F0000}"/>
    <cellStyle name="Normal 3 3 9" xfId="23360" xr:uid="{00000000-0005-0000-0000-0000215F0000}"/>
    <cellStyle name="Normal 3 3 9 2" xfId="23361" xr:uid="{00000000-0005-0000-0000-0000225F0000}"/>
    <cellStyle name="Normal 3 3 9 3" xfId="23362" xr:uid="{00000000-0005-0000-0000-0000235F0000}"/>
    <cellStyle name="Normal 3 3 9 4" xfId="23363" xr:uid="{00000000-0005-0000-0000-0000245F0000}"/>
    <cellStyle name="Normal 3 3 9 5" xfId="23364" xr:uid="{00000000-0005-0000-0000-0000255F0000}"/>
    <cellStyle name="Normal 3 3_5.Weekly" xfId="23365" xr:uid="{00000000-0005-0000-0000-0000265F0000}"/>
    <cellStyle name="Normal 3 30" xfId="23366" xr:uid="{00000000-0005-0000-0000-0000275F0000}"/>
    <cellStyle name="Normal 3 30 2" xfId="23367" xr:uid="{00000000-0005-0000-0000-0000285F0000}"/>
    <cellStyle name="Normal 3 30 3" xfId="23368" xr:uid="{00000000-0005-0000-0000-0000295F0000}"/>
    <cellStyle name="Normal 3 30 4" xfId="23369" xr:uid="{00000000-0005-0000-0000-00002A5F0000}"/>
    <cellStyle name="Normal 3 30 5" xfId="23370" xr:uid="{00000000-0005-0000-0000-00002B5F0000}"/>
    <cellStyle name="Normal 3 31" xfId="23371" xr:uid="{00000000-0005-0000-0000-00002C5F0000}"/>
    <cellStyle name="Normal 3 31 2" xfId="23372" xr:uid="{00000000-0005-0000-0000-00002D5F0000}"/>
    <cellStyle name="Normal 3 31 3" xfId="23373" xr:uid="{00000000-0005-0000-0000-00002E5F0000}"/>
    <cellStyle name="Normal 3 31 4" xfId="23374" xr:uid="{00000000-0005-0000-0000-00002F5F0000}"/>
    <cellStyle name="Normal 3 31 5" xfId="23375" xr:uid="{00000000-0005-0000-0000-0000305F0000}"/>
    <cellStyle name="Normal 3 32" xfId="23376" xr:uid="{00000000-0005-0000-0000-0000315F0000}"/>
    <cellStyle name="Normal 3 32 2" xfId="23377" xr:uid="{00000000-0005-0000-0000-0000325F0000}"/>
    <cellStyle name="Normal 3 32 3" xfId="23378" xr:uid="{00000000-0005-0000-0000-0000335F0000}"/>
    <cellStyle name="Normal 3 32 4" xfId="23379" xr:uid="{00000000-0005-0000-0000-0000345F0000}"/>
    <cellStyle name="Normal 3 32 5" xfId="23380" xr:uid="{00000000-0005-0000-0000-0000355F0000}"/>
    <cellStyle name="Normal 3 33" xfId="23381" xr:uid="{00000000-0005-0000-0000-0000365F0000}"/>
    <cellStyle name="Normal 3 33 2" xfId="23382" xr:uid="{00000000-0005-0000-0000-0000375F0000}"/>
    <cellStyle name="Normal 3 33 3" xfId="23383" xr:uid="{00000000-0005-0000-0000-0000385F0000}"/>
    <cellStyle name="Normal 3 33 4" xfId="23384" xr:uid="{00000000-0005-0000-0000-0000395F0000}"/>
    <cellStyle name="Normal 3 33 5" xfId="23385" xr:uid="{00000000-0005-0000-0000-00003A5F0000}"/>
    <cellStyle name="Normal 3 34" xfId="23386" xr:uid="{00000000-0005-0000-0000-00003B5F0000}"/>
    <cellStyle name="Normal 3 34 2" xfId="23387" xr:uid="{00000000-0005-0000-0000-00003C5F0000}"/>
    <cellStyle name="Normal 3 34 3" xfId="23388" xr:uid="{00000000-0005-0000-0000-00003D5F0000}"/>
    <cellStyle name="Normal 3 34 4" xfId="23389" xr:uid="{00000000-0005-0000-0000-00003E5F0000}"/>
    <cellStyle name="Normal 3 34 5" xfId="23390" xr:uid="{00000000-0005-0000-0000-00003F5F0000}"/>
    <cellStyle name="Normal 3 35" xfId="23391" xr:uid="{00000000-0005-0000-0000-0000405F0000}"/>
    <cellStyle name="Normal 3 35 2" xfId="23392" xr:uid="{00000000-0005-0000-0000-0000415F0000}"/>
    <cellStyle name="Normal 3 35 3" xfId="23393" xr:uid="{00000000-0005-0000-0000-0000425F0000}"/>
    <cellStyle name="Normal 3 35 4" xfId="23394" xr:uid="{00000000-0005-0000-0000-0000435F0000}"/>
    <cellStyle name="Normal 3 35 5" xfId="23395" xr:uid="{00000000-0005-0000-0000-0000445F0000}"/>
    <cellStyle name="Normal 3 36" xfId="23396" xr:uid="{00000000-0005-0000-0000-0000455F0000}"/>
    <cellStyle name="Normal 3 36 2" xfId="23397" xr:uid="{00000000-0005-0000-0000-0000465F0000}"/>
    <cellStyle name="Normal 3 36 3" xfId="23398" xr:uid="{00000000-0005-0000-0000-0000475F0000}"/>
    <cellStyle name="Normal 3 36 4" xfId="23399" xr:uid="{00000000-0005-0000-0000-0000485F0000}"/>
    <cellStyle name="Normal 3 36 5" xfId="23400" xr:uid="{00000000-0005-0000-0000-0000495F0000}"/>
    <cellStyle name="Normal 3 37" xfId="23401" xr:uid="{00000000-0005-0000-0000-00004A5F0000}"/>
    <cellStyle name="Normal 3 37 2" xfId="23402" xr:uid="{00000000-0005-0000-0000-00004B5F0000}"/>
    <cellStyle name="Normal 3 37 3" xfId="23403" xr:uid="{00000000-0005-0000-0000-00004C5F0000}"/>
    <cellStyle name="Normal 3 37 4" xfId="23404" xr:uid="{00000000-0005-0000-0000-00004D5F0000}"/>
    <cellStyle name="Normal 3 37 5" xfId="23405" xr:uid="{00000000-0005-0000-0000-00004E5F0000}"/>
    <cellStyle name="Normal 3 38" xfId="23406" xr:uid="{00000000-0005-0000-0000-00004F5F0000}"/>
    <cellStyle name="Normal 3 39" xfId="23407" xr:uid="{00000000-0005-0000-0000-0000505F0000}"/>
    <cellStyle name="Normal 3 4" xfId="23408" xr:uid="{00000000-0005-0000-0000-0000515F0000}"/>
    <cellStyle name="Normal 3 4 10" xfId="23409" xr:uid="{00000000-0005-0000-0000-0000525F0000}"/>
    <cellStyle name="Normal 3 4 10 2" xfId="23410" xr:uid="{00000000-0005-0000-0000-0000535F0000}"/>
    <cellStyle name="Normal 3 4 10 3" xfId="23411" xr:uid="{00000000-0005-0000-0000-0000545F0000}"/>
    <cellStyle name="Normal 3 4 10 4" xfId="23412" xr:uid="{00000000-0005-0000-0000-0000555F0000}"/>
    <cellStyle name="Normal 3 4 10 5" xfId="23413" xr:uid="{00000000-0005-0000-0000-0000565F0000}"/>
    <cellStyle name="Normal 3 4 11" xfId="23414" xr:uid="{00000000-0005-0000-0000-0000575F0000}"/>
    <cellStyle name="Normal 3 4 11 2" xfId="23415" xr:uid="{00000000-0005-0000-0000-0000585F0000}"/>
    <cellStyle name="Normal 3 4 11 3" xfId="23416" xr:uid="{00000000-0005-0000-0000-0000595F0000}"/>
    <cellStyle name="Normal 3 4 11 4" xfId="23417" xr:uid="{00000000-0005-0000-0000-00005A5F0000}"/>
    <cellStyle name="Normal 3 4 11 5" xfId="23418" xr:uid="{00000000-0005-0000-0000-00005B5F0000}"/>
    <cellStyle name="Normal 3 4 12" xfId="23419" xr:uid="{00000000-0005-0000-0000-00005C5F0000}"/>
    <cellStyle name="Normal 3 4 13" xfId="23420" xr:uid="{00000000-0005-0000-0000-00005D5F0000}"/>
    <cellStyle name="Normal 3 4 14" xfId="23421" xr:uid="{00000000-0005-0000-0000-00005E5F0000}"/>
    <cellStyle name="Normal 3 4 15" xfId="23422" xr:uid="{00000000-0005-0000-0000-00005F5F0000}"/>
    <cellStyle name="Normal 3 4 2" xfId="23423" xr:uid="{00000000-0005-0000-0000-0000605F0000}"/>
    <cellStyle name="Normal 3 4 2 2" xfId="23424" xr:uid="{00000000-0005-0000-0000-0000615F0000}"/>
    <cellStyle name="Normal 3 4 2 2 10" xfId="23425" xr:uid="{00000000-0005-0000-0000-0000625F0000}"/>
    <cellStyle name="Normal 3 4 2 2 10 2" xfId="23426" xr:uid="{00000000-0005-0000-0000-0000635F0000}"/>
    <cellStyle name="Normal 3 4 2 2 10 3" xfId="23427" xr:uid="{00000000-0005-0000-0000-0000645F0000}"/>
    <cellStyle name="Normal 3 4 2 2 10 4" xfId="23428" xr:uid="{00000000-0005-0000-0000-0000655F0000}"/>
    <cellStyle name="Normal 3 4 2 2 10 5" xfId="23429" xr:uid="{00000000-0005-0000-0000-0000665F0000}"/>
    <cellStyle name="Normal 3 4 2 2 11" xfId="23430" xr:uid="{00000000-0005-0000-0000-0000675F0000}"/>
    <cellStyle name="Normal 3 4 2 2 11 2" xfId="23431" xr:uid="{00000000-0005-0000-0000-0000685F0000}"/>
    <cellStyle name="Normal 3 4 2 2 11 3" xfId="23432" xr:uid="{00000000-0005-0000-0000-0000695F0000}"/>
    <cellStyle name="Normal 3 4 2 2 11 4" xfId="23433" xr:uid="{00000000-0005-0000-0000-00006A5F0000}"/>
    <cellStyle name="Normal 3 4 2 2 11 5" xfId="23434" xr:uid="{00000000-0005-0000-0000-00006B5F0000}"/>
    <cellStyle name="Normal 3 4 2 2 12" xfId="23435" xr:uid="{00000000-0005-0000-0000-00006C5F0000}"/>
    <cellStyle name="Normal 3 4 2 2 12 2" xfId="23436" xr:uid="{00000000-0005-0000-0000-00006D5F0000}"/>
    <cellStyle name="Normal 3 4 2 2 12 3" xfId="23437" xr:uid="{00000000-0005-0000-0000-00006E5F0000}"/>
    <cellStyle name="Normal 3 4 2 2 12 4" xfId="23438" xr:uid="{00000000-0005-0000-0000-00006F5F0000}"/>
    <cellStyle name="Normal 3 4 2 2 12 5" xfId="23439" xr:uid="{00000000-0005-0000-0000-0000705F0000}"/>
    <cellStyle name="Normal 3 4 2 2 13" xfId="23440" xr:uid="{00000000-0005-0000-0000-0000715F0000}"/>
    <cellStyle name="Normal 3 4 2 2 13 2" xfId="23441" xr:uid="{00000000-0005-0000-0000-0000725F0000}"/>
    <cellStyle name="Normal 3 4 2 2 13 3" xfId="23442" xr:uid="{00000000-0005-0000-0000-0000735F0000}"/>
    <cellStyle name="Normal 3 4 2 2 13 4" xfId="23443" xr:uid="{00000000-0005-0000-0000-0000745F0000}"/>
    <cellStyle name="Normal 3 4 2 2 13 5" xfId="23444" xr:uid="{00000000-0005-0000-0000-0000755F0000}"/>
    <cellStyle name="Normal 3 4 2 2 14" xfId="23445" xr:uid="{00000000-0005-0000-0000-0000765F0000}"/>
    <cellStyle name="Normal 3 4 2 2 15" xfId="23446" xr:uid="{00000000-0005-0000-0000-0000775F0000}"/>
    <cellStyle name="Normal 3 4 2 2 16" xfId="23447" xr:uid="{00000000-0005-0000-0000-0000785F0000}"/>
    <cellStyle name="Normal 3 4 2 2 17" xfId="23448" xr:uid="{00000000-0005-0000-0000-0000795F0000}"/>
    <cellStyle name="Normal 3 4 2 2 2" xfId="23449" xr:uid="{00000000-0005-0000-0000-00007A5F0000}"/>
    <cellStyle name="Normal 3 4 2 2 2 10" xfId="23450" xr:uid="{00000000-0005-0000-0000-00007B5F0000}"/>
    <cellStyle name="Normal 3 4 2 2 2 10 2" xfId="23451" xr:uid="{00000000-0005-0000-0000-00007C5F0000}"/>
    <cellStyle name="Normal 3 4 2 2 2 10 3" xfId="23452" xr:uid="{00000000-0005-0000-0000-00007D5F0000}"/>
    <cellStyle name="Normal 3 4 2 2 2 10 4" xfId="23453" xr:uid="{00000000-0005-0000-0000-00007E5F0000}"/>
    <cellStyle name="Normal 3 4 2 2 2 10 5" xfId="23454" xr:uid="{00000000-0005-0000-0000-00007F5F0000}"/>
    <cellStyle name="Normal 3 4 2 2 2 11" xfId="23455" xr:uid="{00000000-0005-0000-0000-0000805F0000}"/>
    <cellStyle name="Normal 3 4 2 2 2 11 2" xfId="23456" xr:uid="{00000000-0005-0000-0000-0000815F0000}"/>
    <cellStyle name="Normal 3 4 2 2 2 11 3" xfId="23457" xr:uid="{00000000-0005-0000-0000-0000825F0000}"/>
    <cellStyle name="Normal 3 4 2 2 2 11 4" xfId="23458" xr:uid="{00000000-0005-0000-0000-0000835F0000}"/>
    <cellStyle name="Normal 3 4 2 2 2 11 5" xfId="23459" xr:uid="{00000000-0005-0000-0000-0000845F0000}"/>
    <cellStyle name="Normal 3 4 2 2 2 12" xfId="23460" xr:uid="{00000000-0005-0000-0000-0000855F0000}"/>
    <cellStyle name="Normal 3 4 2 2 2 13" xfId="23461" xr:uid="{00000000-0005-0000-0000-0000865F0000}"/>
    <cellStyle name="Normal 3 4 2 2 2 14" xfId="23462" xr:uid="{00000000-0005-0000-0000-0000875F0000}"/>
    <cellStyle name="Normal 3 4 2 2 2 15" xfId="23463" xr:uid="{00000000-0005-0000-0000-0000885F0000}"/>
    <cellStyle name="Normal 3 4 2 2 2 2" xfId="23464" xr:uid="{00000000-0005-0000-0000-0000895F0000}"/>
    <cellStyle name="Normal 3 4 2 2 2 2 10" xfId="23465" xr:uid="{00000000-0005-0000-0000-00008A5F0000}"/>
    <cellStyle name="Normal 3 4 2 2 2 2 10 2" xfId="23466" xr:uid="{00000000-0005-0000-0000-00008B5F0000}"/>
    <cellStyle name="Normal 3 4 2 2 2 2 10 3" xfId="23467" xr:uid="{00000000-0005-0000-0000-00008C5F0000}"/>
    <cellStyle name="Normal 3 4 2 2 2 2 10 4" xfId="23468" xr:uid="{00000000-0005-0000-0000-00008D5F0000}"/>
    <cellStyle name="Normal 3 4 2 2 2 2 10 5" xfId="23469" xr:uid="{00000000-0005-0000-0000-00008E5F0000}"/>
    <cellStyle name="Normal 3 4 2 2 2 2 11" xfId="23470" xr:uid="{00000000-0005-0000-0000-00008F5F0000}"/>
    <cellStyle name="Normal 3 4 2 2 2 2 12" xfId="23471" xr:uid="{00000000-0005-0000-0000-0000905F0000}"/>
    <cellStyle name="Normal 3 4 2 2 2 2 13" xfId="23472" xr:uid="{00000000-0005-0000-0000-0000915F0000}"/>
    <cellStyle name="Normal 3 4 2 2 2 2 14" xfId="23473" xr:uid="{00000000-0005-0000-0000-0000925F0000}"/>
    <cellStyle name="Normal 3 4 2 2 2 2 2" xfId="23474" xr:uid="{00000000-0005-0000-0000-0000935F0000}"/>
    <cellStyle name="Normal 3 4 2 2 2 2 2 2" xfId="23475" xr:uid="{00000000-0005-0000-0000-0000945F0000}"/>
    <cellStyle name="Normal 3 4 2 2 2 2 2 3" xfId="23476" xr:uid="{00000000-0005-0000-0000-0000955F0000}"/>
    <cellStyle name="Normal 3 4 2 2 2 2 2 4" xfId="23477" xr:uid="{00000000-0005-0000-0000-0000965F0000}"/>
    <cellStyle name="Normal 3 4 2 2 2 2 2 5" xfId="23478" xr:uid="{00000000-0005-0000-0000-0000975F0000}"/>
    <cellStyle name="Normal 3 4 2 2 2 2 3" xfId="23479" xr:uid="{00000000-0005-0000-0000-0000985F0000}"/>
    <cellStyle name="Normal 3 4 2 2 2 2 3 2" xfId="23480" xr:uid="{00000000-0005-0000-0000-0000995F0000}"/>
    <cellStyle name="Normal 3 4 2 2 2 2 3 3" xfId="23481" xr:uid="{00000000-0005-0000-0000-00009A5F0000}"/>
    <cellStyle name="Normal 3 4 2 2 2 2 3 4" xfId="23482" xr:uid="{00000000-0005-0000-0000-00009B5F0000}"/>
    <cellStyle name="Normal 3 4 2 2 2 2 3 5" xfId="23483" xr:uid="{00000000-0005-0000-0000-00009C5F0000}"/>
    <cellStyle name="Normal 3 4 2 2 2 2 4" xfId="23484" xr:uid="{00000000-0005-0000-0000-00009D5F0000}"/>
    <cellStyle name="Normal 3 4 2 2 2 2 4 2" xfId="23485" xr:uid="{00000000-0005-0000-0000-00009E5F0000}"/>
    <cellStyle name="Normal 3 4 2 2 2 2 4 3" xfId="23486" xr:uid="{00000000-0005-0000-0000-00009F5F0000}"/>
    <cellStyle name="Normal 3 4 2 2 2 2 4 4" xfId="23487" xr:uid="{00000000-0005-0000-0000-0000A05F0000}"/>
    <cellStyle name="Normal 3 4 2 2 2 2 4 5" xfId="23488" xr:uid="{00000000-0005-0000-0000-0000A15F0000}"/>
    <cellStyle name="Normal 3 4 2 2 2 2 5" xfId="23489" xr:uid="{00000000-0005-0000-0000-0000A25F0000}"/>
    <cellStyle name="Normal 3 4 2 2 2 2 5 2" xfId="23490" xr:uid="{00000000-0005-0000-0000-0000A35F0000}"/>
    <cellStyle name="Normal 3 4 2 2 2 2 5 3" xfId="23491" xr:uid="{00000000-0005-0000-0000-0000A45F0000}"/>
    <cellStyle name="Normal 3 4 2 2 2 2 5 4" xfId="23492" xr:uid="{00000000-0005-0000-0000-0000A55F0000}"/>
    <cellStyle name="Normal 3 4 2 2 2 2 5 5" xfId="23493" xr:uid="{00000000-0005-0000-0000-0000A65F0000}"/>
    <cellStyle name="Normal 3 4 2 2 2 2 6" xfId="23494" xr:uid="{00000000-0005-0000-0000-0000A75F0000}"/>
    <cellStyle name="Normal 3 4 2 2 2 2 6 2" xfId="23495" xr:uid="{00000000-0005-0000-0000-0000A85F0000}"/>
    <cellStyle name="Normal 3 4 2 2 2 2 6 3" xfId="23496" xr:uid="{00000000-0005-0000-0000-0000A95F0000}"/>
    <cellStyle name="Normal 3 4 2 2 2 2 6 4" xfId="23497" xr:uid="{00000000-0005-0000-0000-0000AA5F0000}"/>
    <cellStyle name="Normal 3 4 2 2 2 2 6 5" xfId="23498" xr:uid="{00000000-0005-0000-0000-0000AB5F0000}"/>
    <cellStyle name="Normal 3 4 2 2 2 2 7" xfId="23499" xr:uid="{00000000-0005-0000-0000-0000AC5F0000}"/>
    <cellStyle name="Normal 3 4 2 2 2 2 7 2" xfId="23500" xr:uid="{00000000-0005-0000-0000-0000AD5F0000}"/>
    <cellStyle name="Normal 3 4 2 2 2 2 7 3" xfId="23501" xr:uid="{00000000-0005-0000-0000-0000AE5F0000}"/>
    <cellStyle name="Normal 3 4 2 2 2 2 7 4" xfId="23502" xr:uid="{00000000-0005-0000-0000-0000AF5F0000}"/>
    <cellStyle name="Normal 3 4 2 2 2 2 7 5" xfId="23503" xr:uid="{00000000-0005-0000-0000-0000B05F0000}"/>
    <cellStyle name="Normal 3 4 2 2 2 2 8" xfId="23504" xr:uid="{00000000-0005-0000-0000-0000B15F0000}"/>
    <cellStyle name="Normal 3 4 2 2 2 2 8 2" xfId="23505" xr:uid="{00000000-0005-0000-0000-0000B25F0000}"/>
    <cellStyle name="Normal 3 4 2 2 2 2 8 3" xfId="23506" xr:uid="{00000000-0005-0000-0000-0000B35F0000}"/>
    <cellStyle name="Normal 3 4 2 2 2 2 8 4" xfId="23507" xr:uid="{00000000-0005-0000-0000-0000B45F0000}"/>
    <cellStyle name="Normal 3 4 2 2 2 2 8 5" xfId="23508" xr:uid="{00000000-0005-0000-0000-0000B55F0000}"/>
    <cellStyle name="Normal 3 4 2 2 2 2 9" xfId="23509" xr:uid="{00000000-0005-0000-0000-0000B65F0000}"/>
    <cellStyle name="Normal 3 4 2 2 2 2 9 2" xfId="23510" xr:uid="{00000000-0005-0000-0000-0000B75F0000}"/>
    <cellStyle name="Normal 3 4 2 2 2 2 9 3" xfId="23511" xr:uid="{00000000-0005-0000-0000-0000B85F0000}"/>
    <cellStyle name="Normal 3 4 2 2 2 2 9 4" xfId="23512" xr:uid="{00000000-0005-0000-0000-0000B95F0000}"/>
    <cellStyle name="Normal 3 4 2 2 2 2 9 5" xfId="23513" xr:uid="{00000000-0005-0000-0000-0000BA5F0000}"/>
    <cellStyle name="Normal 3 4 2 2 2 2_5.Weekly" xfId="23514" xr:uid="{00000000-0005-0000-0000-0000BB5F0000}"/>
    <cellStyle name="Normal 3 4 2 2 2 3" xfId="23515" xr:uid="{00000000-0005-0000-0000-0000BC5F0000}"/>
    <cellStyle name="Normal 3 4 2 2 2 3 2" xfId="23516" xr:uid="{00000000-0005-0000-0000-0000BD5F0000}"/>
    <cellStyle name="Normal 3 4 2 2 2 3 3" xfId="23517" xr:uid="{00000000-0005-0000-0000-0000BE5F0000}"/>
    <cellStyle name="Normal 3 4 2 2 2 3 4" xfId="23518" xr:uid="{00000000-0005-0000-0000-0000BF5F0000}"/>
    <cellStyle name="Normal 3 4 2 2 2 3 5" xfId="23519" xr:uid="{00000000-0005-0000-0000-0000C05F0000}"/>
    <cellStyle name="Normal 3 4 2 2 2 4" xfId="23520" xr:uid="{00000000-0005-0000-0000-0000C15F0000}"/>
    <cellStyle name="Normal 3 4 2 2 2 4 2" xfId="23521" xr:uid="{00000000-0005-0000-0000-0000C25F0000}"/>
    <cellStyle name="Normal 3 4 2 2 2 4 3" xfId="23522" xr:uid="{00000000-0005-0000-0000-0000C35F0000}"/>
    <cellStyle name="Normal 3 4 2 2 2 4 4" xfId="23523" xr:uid="{00000000-0005-0000-0000-0000C45F0000}"/>
    <cellStyle name="Normal 3 4 2 2 2 4 5" xfId="23524" xr:uid="{00000000-0005-0000-0000-0000C55F0000}"/>
    <cellStyle name="Normal 3 4 2 2 2 5" xfId="23525" xr:uid="{00000000-0005-0000-0000-0000C65F0000}"/>
    <cellStyle name="Normal 3 4 2 2 2 5 2" xfId="23526" xr:uid="{00000000-0005-0000-0000-0000C75F0000}"/>
    <cellStyle name="Normal 3 4 2 2 2 5 3" xfId="23527" xr:uid="{00000000-0005-0000-0000-0000C85F0000}"/>
    <cellStyle name="Normal 3 4 2 2 2 5 4" xfId="23528" xr:uid="{00000000-0005-0000-0000-0000C95F0000}"/>
    <cellStyle name="Normal 3 4 2 2 2 5 5" xfId="23529" xr:uid="{00000000-0005-0000-0000-0000CA5F0000}"/>
    <cellStyle name="Normal 3 4 2 2 2 6" xfId="23530" xr:uid="{00000000-0005-0000-0000-0000CB5F0000}"/>
    <cellStyle name="Normal 3 4 2 2 2 6 2" xfId="23531" xr:uid="{00000000-0005-0000-0000-0000CC5F0000}"/>
    <cellStyle name="Normal 3 4 2 2 2 6 3" xfId="23532" xr:uid="{00000000-0005-0000-0000-0000CD5F0000}"/>
    <cellStyle name="Normal 3 4 2 2 2 6 4" xfId="23533" xr:uid="{00000000-0005-0000-0000-0000CE5F0000}"/>
    <cellStyle name="Normal 3 4 2 2 2 6 5" xfId="23534" xr:uid="{00000000-0005-0000-0000-0000CF5F0000}"/>
    <cellStyle name="Normal 3 4 2 2 2 7" xfId="23535" xr:uid="{00000000-0005-0000-0000-0000D05F0000}"/>
    <cellStyle name="Normal 3 4 2 2 2 7 2" xfId="23536" xr:uid="{00000000-0005-0000-0000-0000D15F0000}"/>
    <cellStyle name="Normal 3 4 2 2 2 7 3" xfId="23537" xr:uid="{00000000-0005-0000-0000-0000D25F0000}"/>
    <cellStyle name="Normal 3 4 2 2 2 7 4" xfId="23538" xr:uid="{00000000-0005-0000-0000-0000D35F0000}"/>
    <cellStyle name="Normal 3 4 2 2 2 7 5" xfId="23539" xr:uid="{00000000-0005-0000-0000-0000D45F0000}"/>
    <cellStyle name="Normal 3 4 2 2 2 8" xfId="23540" xr:uid="{00000000-0005-0000-0000-0000D55F0000}"/>
    <cellStyle name="Normal 3 4 2 2 2 8 2" xfId="23541" xr:uid="{00000000-0005-0000-0000-0000D65F0000}"/>
    <cellStyle name="Normal 3 4 2 2 2 8 3" xfId="23542" xr:uid="{00000000-0005-0000-0000-0000D75F0000}"/>
    <cellStyle name="Normal 3 4 2 2 2 8 4" xfId="23543" xr:uid="{00000000-0005-0000-0000-0000D85F0000}"/>
    <cellStyle name="Normal 3 4 2 2 2 8 5" xfId="23544" xr:uid="{00000000-0005-0000-0000-0000D95F0000}"/>
    <cellStyle name="Normal 3 4 2 2 2 9" xfId="23545" xr:uid="{00000000-0005-0000-0000-0000DA5F0000}"/>
    <cellStyle name="Normal 3 4 2 2 2 9 2" xfId="23546" xr:uid="{00000000-0005-0000-0000-0000DB5F0000}"/>
    <cellStyle name="Normal 3 4 2 2 2 9 3" xfId="23547" xr:uid="{00000000-0005-0000-0000-0000DC5F0000}"/>
    <cellStyle name="Normal 3 4 2 2 2 9 4" xfId="23548" xr:uid="{00000000-0005-0000-0000-0000DD5F0000}"/>
    <cellStyle name="Normal 3 4 2 2 2 9 5" xfId="23549" xr:uid="{00000000-0005-0000-0000-0000DE5F0000}"/>
    <cellStyle name="Normal 3 4 2 2 2_5.Weekly" xfId="23550" xr:uid="{00000000-0005-0000-0000-0000DF5F0000}"/>
    <cellStyle name="Normal 3 4 2 2 3" xfId="23551" xr:uid="{00000000-0005-0000-0000-0000E05F0000}"/>
    <cellStyle name="Normal 3 4 2 2 3 10" xfId="23552" xr:uid="{00000000-0005-0000-0000-0000E15F0000}"/>
    <cellStyle name="Normal 3 4 2 2 3 10 2" xfId="23553" xr:uid="{00000000-0005-0000-0000-0000E25F0000}"/>
    <cellStyle name="Normal 3 4 2 2 3 10 3" xfId="23554" xr:uid="{00000000-0005-0000-0000-0000E35F0000}"/>
    <cellStyle name="Normal 3 4 2 2 3 10 4" xfId="23555" xr:uid="{00000000-0005-0000-0000-0000E45F0000}"/>
    <cellStyle name="Normal 3 4 2 2 3 10 5" xfId="23556" xr:uid="{00000000-0005-0000-0000-0000E55F0000}"/>
    <cellStyle name="Normal 3 4 2 2 3 11" xfId="23557" xr:uid="{00000000-0005-0000-0000-0000E65F0000}"/>
    <cellStyle name="Normal 3 4 2 2 3 12" xfId="23558" xr:uid="{00000000-0005-0000-0000-0000E75F0000}"/>
    <cellStyle name="Normal 3 4 2 2 3 13" xfId="23559" xr:uid="{00000000-0005-0000-0000-0000E85F0000}"/>
    <cellStyle name="Normal 3 4 2 2 3 14" xfId="23560" xr:uid="{00000000-0005-0000-0000-0000E95F0000}"/>
    <cellStyle name="Normal 3 4 2 2 3 2" xfId="23561" xr:uid="{00000000-0005-0000-0000-0000EA5F0000}"/>
    <cellStyle name="Normal 3 4 2 2 3 2 2" xfId="23562" xr:uid="{00000000-0005-0000-0000-0000EB5F0000}"/>
    <cellStyle name="Normal 3 4 2 2 3 2 3" xfId="23563" xr:uid="{00000000-0005-0000-0000-0000EC5F0000}"/>
    <cellStyle name="Normal 3 4 2 2 3 2 4" xfId="23564" xr:uid="{00000000-0005-0000-0000-0000ED5F0000}"/>
    <cellStyle name="Normal 3 4 2 2 3 2 5" xfId="23565" xr:uid="{00000000-0005-0000-0000-0000EE5F0000}"/>
    <cellStyle name="Normal 3 4 2 2 3 3" xfId="23566" xr:uid="{00000000-0005-0000-0000-0000EF5F0000}"/>
    <cellStyle name="Normal 3 4 2 2 3 3 2" xfId="23567" xr:uid="{00000000-0005-0000-0000-0000F05F0000}"/>
    <cellStyle name="Normal 3 4 2 2 3 3 3" xfId="23568" xr:uid="{00000000-0005-0000-0000-0000F15F0000}"/>
    <cellStyle name="Normal 3 4 2 2 3 3 4" xfId="23569" xr:uid="{00000000-0005-0000-0000-0000F25F0000}"/>
    <cellStyle name="Normal 3 4 2 2 3 3 5" xfId="23570" xr:uid="{00000000-0005-0000-0000-0000F35F0000}"/>
    <cellStyle name="Normal 3 4 2 2 3 4" xfId="23571" xr:uid="{00000000-0005-0000-0000-0000F45F0000}"/>
    <cellStyle name="Normal 3 4 2 2 3 4 2" xfId="23572" xr:uid="{00000000-0005-0000-0000-0000F55F0000}"/>
    <cellStyle name="Normal 3 4 2 2 3 4 3" xfId="23573" xr:uid="{00000000-0005-0000-0000-0000F65F0000}"/>
    <cellStyle name="Normal 3 4 2 2 3 4 4" xfId="23574" xr:uid="{00000000-0005-0000-0000-0000F75F0000}"/>
    <cellStyle name="Normal 3 4 2 2 3 4 5" xfId="23575" xr:uid="{00000000-0005-0000-0000-0000F85F0000}"/>
    <cellStyle name="Normal 3 4 2 2 3 5" xfId="23576" xr:uid="{00000000-0005-0000-0000-0000F95F0000}"/>
    <cellStyle name="Normal 3 4 2 2 3 5 2" xfId="23577" xr:uid="{00000000-0005-0000-0000-0000FA5F0000}"/>
    <cellStyle name="Normal 3 4 2 2 3 5 3" xfId="23578" xr:uid="{00000000-0005-0000-0000-0000FB5F0000}"/>
    <cellStyle name="Normal 3 4 2 2 3 5 4" xfId="23579" xr:uid="{00000000-0005-0000-0000-0000FC5F0000}"/>
    <cellStyle name="Normal 3 4 2 2 3 5 5" xfId="23580" xr:uid="{00000000-0005-0000-0000-0000FD5F0000}"/>
    <cellStyle name="Normal 3 4 2 2 3 6" xfId="23581" xr:uid="{00000000-0005-0000-0000-0000FE5F0000}"/>
    <cellStyle name="Normal 3 4 2 2 3 6 2" xfId="23582" xr:uid="{00000000-0005-0000-0000-0000FF5F0000}"/>
    <cellStyle name="Normal 3 4 2 2 3 6 3" xfId="23583" xr:uid="{00000000-0005-0000-0000-000000600000}"/>
    <cellStyle name="Normal 3 4 2 2 3 6 4" xfId="23584" xr:uid="{00000000-0005-0000-0000-000001600000}"/>
    <cellStyle name="Normal 3 4 2 2 3 6 5" xfId="23585" xr:uid="{00000000-0005-0000-0000-000002600000}"/>
    <cellStyle name="Normal 3 4 2 2 3 7" xfId="23586" xr:uid="{00000000-0005-0000-0000-000003600000}"/>
    <cellStyle name="Normal 3 4 2 2 3 7 2" xfId="23587" xr:uid="{00000000-0005-0000-0000-000004600000}"/>
    <cellStyle name="Normal 3 4 2 2 3 7 3" xfId="23588" xr:uid="{00000000-0005-0000-0000-000005600000}"/>
    <cellStyle name="Normal 3 4 2 2 3 7 4" xfId="23589" xr:uid="{00000000-0005-0000-0000-000006600000}"/>
    <cellStyle name="Normal 3 4 2 2 3 7 5" xfId="23590" xr:uid="{00000000-0005-0000-0000-000007600000}"/>
    <cellStyle name="Normal 3 4 2 2 3 8" xfId="23591" xr:uid="{00000000-0005-0000-0000-000008600000}"/>
    <cellStyle name="Normal 3 4 2 2 3 8 2" xfId="23592" xr:uid="{00000000-0005-0000-0000-000009600000}"/>
    <cellStyle name="Normal 3 4 2 2 3 8 3" xfId="23593" xr:uid="{00000000-0005-0000-0000-00000A600000}"/>
    <cellStyle name="Normal 3 4 2 2 3 8 4" xfId="23594" xr:uid="{00000000-0005-0000-0000-00000B600000}"/>
    <cellStyle name="Normal 3 4 2 2 3 8 5" xfId="23595" xr:uid="{00000000-0005-0000-0000-00000C600000}"/>
    <cellStyle name="Normal 3 4 2 2 3 9" xfId="23596" xr:uid="{00000000-0005-0000-0000-00000D600000}"/>
    <cellStyle name="Normal 3 4 2 2 3 9 2" xfId="23597" xr:uid="{00000000-0005-0000-0000-00000E600000}"/>
    <cellStyle name="Normal 3 4 2 2 3 9 3" xfId="23598" xr:uid="{00000000-0005-0000-0000-00000F600000}"/>
    <cellStyle name="Normal 3 4 2 2 3 9 4" xfId="23599" xr:uid="{00000000-0005-0000-0000-000010600000}"/>
    <cellStyle name="Normal 3 4 2 2 3 9 5" xfId="23600" xr:uid="{00000000-0005-0000-0000-000011600000}"/>
    <cellStyle name="Normal 3 4 2 2 3_5.Weekly" xfId="23601" xr:uid="{00000000-0005-0000-0000-000012600000}"/>
    <cellStyle name="Normal 3 4 2 2 4" xfId="23602" xr:uid="{00000000-0005-0000-0000-000013600000}"/>
    <cellStyle name="Normal 3 4 2 2 4 10" xfId="23603" xr:uid="{00000000-0005-0000-0000-000014600000}"/>
    <cellStyle name="Normal 3 4 2 2 4 10 2" xfId="23604" xr:uid="{00000000-0005-0000-0000-000015600000}"/>
    <cellStyle name="Normal 3 4 2 2 4 10 3" xfId="23605" xr:uid="{00000000-0005-0000-0000-000016600000}"/>
    <cellStyle name="Normal 3 4 2 2 4 10 4" xfId="23606" xr:uid="{00000000-0005-0000-0000-000017600000}"/>
    <cellStyle name="Normal 3 4 2 2 4 10 5" xfId="23607" xr:uid="{00000000-0005-0000-0000-000018600000}"/>
    <cellStyle name="Normal 3 4 2 2 4 11" xfId="23608" xr:uid="{00000000-0005-0000-0000-000019600000}"/>
    <cellStyle name="Normal 3 4 2 2 4 12" xfId="23609" xr:uid="{00000000-0005-0000-0000-00001A600000}"/>
    <cellStyle name="Normal 3 4 2 2 4 13" xfId="23610" xr:uid="{00000000-0005-0000-0000-00001B600000}"/>
    <cellStyle name="Normal 3 4 2 2 4 14" xfId="23611" xr:uid="{00000000-0005-0000-0000-00001C600000}"/>
    <cellStyle name="Normal 3 4 2 2 4 2" xfId="23612" xr:uid="{00000000-0005-0000-0000-00001D600000}"/>
    <cellStyle name="Normal 3 4 2 2 4 2 2" xfId="23613" xr:uid="{00000000-0005-0000-0000-00001E600000}"/>
    <cellStyle name="Normal 3 4 2 2 4 2 3" xfId="23614" xr:uid="{00000000-0005-0000-0000-00001F600000}"/>
    <cellStyle name="Normal 3 4 2 2 4 2 4" xfId="23615" xr:uid="{00000000-0005-0000-0000-000020600000}"/>
    <cellStyle name="Normal 3 4 2 2 4 2 5" xfId="23616" xr:uid="{00000000-0005-0000-0000-000021600000}"/>
    <cellStyle name="Normal 3 4 2 2 4 3" xfId="23617" xr:uid="{00000000-0005-0000-0000-000022600000}"/>
    <cellStyle name="Normal 3 4 2 2 4 3 2" xfId="23618" xr:uid="{00000000-0005-0000-0000-000023600000}"/>
    <cellStyle name="Normal 3 4 2 2 4 3 3" xfId="23619" xr:uid="{00000000-0005-0000-0000-000024600000}"/>
    <cellStyle name="Normal 3 4 2 2 4 3 4" xfId="23620" xr:uid="{00000000-0005-0000-0000-000025600000}"/>
    <cellStyle name="Normal 3 4 2 2 4 3 5" xfId="23621" xr:uid="{00000000-0005-0000-0000-000026600000}"/>
    <cellStyle name="Normal 3 4 2 2 4 4" xfId="23622" xr:uid="{00000000-0005-0000-0000-000027600000}"/>
    <cellStyle name="Normal 3 4 2 2 4 4 2" xfId="23623" xr:uid="{00000000-0005-0000-0000-000028600000}"/>
    <cellStyle name="Normal 3 4 2 2 4 4 3" xfId="23624" xr:uid="{00000000-0005-0000-0000-000029600000}"/>
    <cellStyle name="Normal 3 4 2 2 4 4 4" xfId="23625" xr:uid="{00000000-0005-0000-0000-00002A600000}"/>
    <cellStyle name="Normal 3 4 2 2 4 4 5" xfId="23626" xr:uid="{00000000-0005-0000-0000-00002B600000}"/>
    <cellStyle name="Normal 3 4 2 2 4 5" xfId="23627" xr:uid="{00000000-0005-0000-0000-00002C600000}"/>
    <cellStyle name="Normal 3 4 2 2 4 5 2" xfId="23628" xr:uid="{00000000-0005-0000-0000-00002D600000}"/>
    <cellStyle name="Normal 3 4 2 2 4 5 3" xfId="23629" xr:uid="{00000000-0005-0000-0000-00002E600000}"/>
    <cellStyle name="Normal 3 4 2 2 4 5 4" xfId="23630" xr:uid="{00000000-0005-0000-0000-00002F600000}"/>
    <cellStyle name="Normal 3 4 2 2 4 5 5" xfId="23631" xr:uid="{00000000-0005-0000-0000-000030600000}"/>
    <cellStyle name="Normal 3 4 2 2 4 6" xfId="23632" xr:uid="{00000000-0005-0000-0000-000031600000}"/>
    <cellStyle name="Normal 3 4 2 2 4 6 2" xfId="23633" xr:uid="{00000000-0005-0000-0000-000032600000}"/>
    <cellStyle name="Normal 3 4 2 2 4 6 3" xfId="23634" xr:uid="{00000000-0005-0000-0000-000033600000}"/>
    <cellStyle name="Normal 3 4 2 2 4 6 4" xfId="23635" xr:uid="{00000000-0005-0000-0000-000034600000}"/>
    <cellStyle name="Normal 3 4 2 2 4 6 5" xfId="23636" xr:uid="{00000000-0005-0000-0000-000035600000}"/>
    <cellStyle name="Normal 3 4 2 2 4 7" xfId="23637" xr:uid="{00000000-0005-0000-0000-000036600000}"/>
    <cellStyle name="Normal 3 4 2 2 4 7 2" xfId="23638" xr:uid="{00000000-0005-0000-0000-000037600000}"/>
    <cellStyle name="Normal 3 4 2 2 4 7 3" xfId="23639" xr:uid="{00000000-0005-0000-0000-000038600000}"/>
    <cellStyle name="Normal 3 4 2 2 4 7 4" xfId="23640" xr:uid="{00000000-0005-0000-0000-000039600000}"/>
    <cellStyle name="Normal 3 4 2 2 4 7 5" xfId="23641" xr:uid="{00000000-0005-0000-0000-00003A600000}"/>
    <cellStyle name="Normal 3 4 2 2 4 8" xfId="23642" xr:uid="{00000000-0005-0000-0000-00003B600000}"/>
    <cellStyle name="Normal 3 4 2 2 4 8 2" xfId="23643" xr:uid="{00000000-0005-0000-0000-00003C600000}"/>
    <cellStyle name="Normal 3 4 2 2 4 8 3" xfId="23644" xr:uid="{00000000-0005-0000-0000-00003D600000}"/>
    <cellStyle name="Normal 3 4 2 2 4 8 4" xfId="23645" xr:uid="{00000000-0005-0000-0000-00003E600000}"/>
    <cellStyle name="Normal 3 4 2 2 4 8 5" xfId="23646" xr:uid="{00000000-0005-0000-0000-00003F600000}"/>
    <cellStyle name="Normal 3 4 2 2 4 9" xfId="23647" xr:uid="{00000000-0005-0000-0000-000040600000}"/>
    <cellStyle name="Normal 3 4 2 2 4 9 2" xfId="23648" xr:uid="{00000000-0005-0000-0000-000041600000}"/>
    <cellStyle name="Normal 3 4 2 2 4 9 3" xfId="23649" xr:uid="{00000000-0005-0000-0000-000042600000}"/>
    <cellStyle name="Normal 3 4 2 2 4 9 4" xfId="23650" xr:uid="{00000000-0005-0000-0000-000043600000}"/>
    <cellStyle name="Normal 3 4 2 2 4 9 5" xfId="23651" xr:uid="{00000000-0005-0000-0000-000044600000}"/>
    <cellStyle name="Normal 3 4 2 2 4_5.Weekly" xfId="23652" xr:uid="{00000000-0005-0000-0000-000045600000}"/>
    <cellStyle name="Normal 3 4 2 2 5" xfId="23653" xr:uid="{00000000-0005-0000-0000-000046600000}"/>
    <cellStyle name="Normal 3 4 2 2 5 2" xfId="23654" xr:uid="{00000000-0005-0000-0000-000047600000}"/>
    <cellStyle name="Normal 3 4 2 2 5 3" xfId="23655" xr:uid="{00000000-0005-0000-0000-000048600000}"/>
    <cellStyle name="Normal 3 4 2 2 5 4" xfId="23656" xr:uid="{00000000-0005-0000-0000-000049600000}"/>
    <cellStyle name="Normal 3 4 2 2 5 5" xfId="23657" xr:uid="{00000000-0005-0000-0000-00004A600000}"/>
    <cellStyle name="Normal 3 4 2 2 6" xfId="23658" xr:uid="{00000000-0005-0000-0000-00004B600000}"/>
    <cellStyle name="Normal 3 4 2 2 6 2" xfId="23659" xr:uid="{00000000-0005-0000-0000-00004C600000}"/>
    <cellStyle name="Normal 3 4 2 2 6 3" xfId="23660" xr:uid="{00000000-0005-0000-0000-00004D600000}"/>
    <cellStyle name="Normal 3 4 2 2 6 4" xfId="23661" xr:uid="{00000000-0005-0000-0000-00004E600000}"/>
    <cellStyle name="Normal 3 4 2 2 6 5" xfId="23662" xr:uid="{00000000-0005-0000-0000-00004F600000}"/>
    <cellStyle name="Normal 3 4 2 2 7" xfId="23663" xr:uid="{00000000-0005-0000-0000-000050600000}"/>
    <cellStyle name="Normal 3 4 2 2 7 2" xfId="23664" xr:uid="{00000000-0005-0000-0000-000051600000}"/>
    <cellStyle name="Normal 3 4 2 2 7 3" xfId="23665" xr:uid="{00000000-0005-0000-0000-000052600000}"/>
    <cellStyle name="Normal 3 4 2 2 7 4" xfId="23666" xr:uid="{00000000-0005-0000-0000-000053600000}"/>
    <cellStyle name="Normal 3 4 2 2 7 5" xfId="23667" xr:uid="{00000000-0005-0000-0000-000054600000}"/>
    <cellStyle name="Normal 3 4 2 2 8" xfId="23668" xr:uid="{00000000-0005-0000-0000-000055600000}"/>
    <cellStyle name="Normal 3 4 2 2 8 2" xfId="23669" xr:uid="{00000000-0005-0000-0000-000056600000}"/>
    <cellStyle name="Normal 3 4 2 2 8 3" xfId="23670" xr:uid="{00000000-0005-0000-0000-000057600000}"/>
    <cellStyle name="Normal 3 4 2 2 8 4" xfId="23671" xr:uid="{00000000-0005-0000-0000-000058600000}"/>
    <cellStyle name="Normal 3 4 2 2 8 5" xfId="23672" xr:uid="{00000000-0005-0000-0000-000059600000}"/>
    <cellStyle name="Normal 3 4 2 2 9" xfId="23673" xr:uid="{00000000-0005-0000-0000-00005A600000}"/>
    <cellStyle name="Normal 3 4 2 2 9 2" xfId="23674" xr:uid="{00000000-0005-0000-0000-00005B600000}"/>
    <cellStyle name="Normal 3 4 2 2 9 3" xfId="23675" xr:uid="{00000000-0005-0000-0000-00005C600000}"/>
    <cellStyle name="Normal 3 4 2 2 9 4" xfId="23676" xr:uid="{00000000-0005-0000-0000-00005D600000}"/>
    <cellStyle name="Normal 3 4 2 2 9 5" xfId="23677" xr:uid="{00000000-0005-0000-0000-00005E600000}"/>
    <cellStyle name="Normal 3 4 2 2_5.Weekly" xfId="23678" xr:uid="{00000000-0005-0000-0000-00005F600000}"/>
    <cellStyle name="Normal 3 4 2 3" xfId="23679" xr:uid="{00000000-0005-0000-0000-000060600000}"/>
    <cellStyle name="Normal 3 4 2 4" xfId="23680" xr:uid="{00000000-0005-0000-0000-000061600000}"/>
    <cellStyle name="Normal 3 4 2 4 10" xfId="23681" xr:uid="{00000000-0005-0000-0000-000062600000}"/>
    <cellStyle name="Normal 3 4 2 4 10 2" xfId="23682" xr:uid="{00000000-0005-0000-0000-000063600000}"/>
    <cellStyle name="Normal 3 4 2 4 10 3" xfId="23683" xr:uid="{00000000-0005-0000-0000-000064600000}"/>
    <cellStyle name="Normal 3 4 2 4 10 4" xfId="23684" xr:uid="{00000000-0005-0000-0000-000065600000}"/>
    <cellStyle name="Normal 3 4 2 4 10 5" xfId="23685" xr:uid="{00000000-0005-0000-0000-000066600000}"/>
    <cellStyle name="Normal 3 4 2 4 11" xfId="23686" xr:uid="{00000000-0005-0000-0000-000067600000}"/>
    <cellStyle name="Normal 3 4 2 4 11 2" xfId="23687" xr:uid="{00000000-0005-0000-0000-000068600000}"/>
    <cellStyle name="Normal 3 4 2 4 11 3" xfId="23688" xr:uid="{00000000-0005-0000-0000-000069600000}"/>
    <cellStyle name="Normal 3 4 2 4 11 4" xfId="23689" xr:uid="{00000000-0005-0000-0000-00006A600000}"/>
    <cellStyle name="Normal 3 4 2 4 11 5" xfId="23690" xr:uid="{00000000-0005-0000-0000-00006B600000}"/>
    <cellStyle name="Normal 3 4 2 4 12" xfId="23691" xr:uid="{00000000-0005-0000-0000-00006C600000}"/>
    <cellStyle name="Normal 3 4 2 4 13" xfId="23692" xr:uid="{00000000-0005-0000-0000-00006D600000}"/>
    <cellStyle name="Normal 3 4 2 4 14" xfId="23693" xr:uid="{00000000-0005-0000-0000-00006E600000}"/>
    <cellStyle name="Normal 3 4 2 4 15" xfId="23694" xr:uid="{00000000-0005-0000-0000-00006F600000}"/>
    <cellStyle name="Normal 3 4 2 4 2" xfId="23695" xr:uid="{00000000-0005-0000-0000-000070600000}"/>
    <cellStyle name="Normal 3 4 2 4 2 10" xfId="23696" xr:uid="{00000000-0005-0000-0000-000071600000}"/>
    <cellStyle name="Normal 3 4 2 4 2 10 2" xfId="23697" xr:uid="{00000000-0005-0000-0000-000072600000}"/>
    <cellStyle name="Normal 3 4 2 4 2 10 3" xfId="23698" xr:uid="{00000000-0005-0000-0000-000073600000}"/>
    <cellStyle name="Normal 3 4 2 4 2 10 4" xfId="23699" xr:uid="{00000000-0005-0000-0000-000074600000}"/>
    <cellStyle name="Normal 3 4 2 4 2 10 5" xfId="23700" xr:uid="{00000000-0005-0000-0000-000075600000}"/>
    <cellStyle name="Normal 3 4 2 4 2 11" xfId="23701" xr:uid="{00000000-0005-0000-0000-000076600000}"/>
    <cellStyle name="Normal 3 4 2 4 2 12" xfId="23702" xr:uid="{00000000-0005-0000-0000-000077600000}"/>
    <cellStyle name="Normal 3 4 2 4 2 13" xfId="23703" xr:uid="{00000000-0005-0000-0000-000078600000}"/>
    <cellStyle name="Normal 3 4 2 4 2 14" xfId="23704" xr:uid="{00000000-0005-0000-0000-000079600000}"/>
    <cellStyle name="Normal 3 4 2 4 2 2" xfId="23705" xr:uid="{00000000-0005-0000-0000-00007A600000}"/>
    <cellStyle name="Normal 3 4 2 4 2 2 2" xfId="23706" xr:uid="{00000000-0005-0000-0000-00007B600000}"/>
    <cellStyle name="Normal 3 4 2 4 2 2 3" xfId="23707" xr:uid="{00000000-0005-0000-0000-00007C600000}"/>
    <cellStyle name="Normal 3 4 2 4 2 2 4" xfId="23708" xr:uid="{00000000-0005-0000-0000-00007D600000}"/>
    <cellStyle name="Normal 3 4 2 4 2 2 5" xfId="23709" xr:uid="{00000000-0005-0000-0000-00007E600000}"/>
    <cellStyle name="Normal 3 4 2 4 2 3" xfId="23710" xr:uid="{00000000-0005-0000-0000-00007F600000}"/>
    <cellStyle name="Normal 3 4 2 4 2 3 2" xfId="23711" xr:uid="{00000000-0005-0000-0000-000080600000}"/>
    <cellStyle name="Normal 3 4 2 4 2 3 3" xfId="23712" xr:uid="{00000000-0005-0000-0000-000081600000}"/>
    <cellStyle name="Normal 3 4 2 4 2 3 4" xfId="23713" xr:uid="{00000000-0005-0000-0000-000082600000}"/>
    <cellStyle name="Normal 3 4 2 4 2 3 5" xfId="23714" xr:uid="{00000000-0005-0000-0000-000083600000}"/>
    <cellStyle name="Normal 3 4 2 4 2 4" xfId="23715" xr:uid="{00000000-0005-0000-0000-000084600000}"/>
    <cellStyle name="Normal 3 4 2 4 2 4 2" xfId="23716" xr:uid="{00000000-0005-0000-0000-000085600000}"/>
    <cellStyle name="Normal 3 4 2 4 2 4 3" xfId="23717" xr:uid="{00000000-0005-0000-0000-000086600000}"/>
    <cellStyle name="Normal 3 4 2 4 2 4 4" xfId="23718" xr:uid="{00000000-0005-0000-0000-000087600000}"/>
    <cellStyle name="Normal 3 4 2 4 2 4 5" xfId="23719" xr:uid="{00000000-0005-0000-0000-000088600000}"/>
    <cellStyle name="Normal 3 4 2 4 2 5" xfId="23720" xr:uid="{00000000-0005-0000-0000-000089600000}"/>
    <cellStyle name="Normal 3 4 2 4 2 5 2" xfId="23721" xr:uid="{00000000-0005-0000-0000-00008A600000}"/>
    <cellStyle name="Normal 3 4 2 4 2 5 3" xfId="23722" xr:uid="{00000000-0005-0000-0000-00008B600000}"/>
    <cellStyle name="Normal 3 4 2 4 2 5 4" xfId="23723" xr:uid="{00000000-0005-0000-0000-00008C600000}"/>
    <cellStyle name="Normal 3 4 2 4 2 5 5" xfId="23724" xr:uid="{00000000-0005-0000-0000-00008D600000}"/>
    <cellStyle name="Normal 3 4 2 4 2 6" xfId="23725" xr:uid="{00000000-0005-0000-0000-00008E600000}"/>
    <cellStyle name="Normal 3 4 2 4 2 6 2" xfId="23726" xr:uid="{00000000-0005-0000-0000-00008F600000}"/>
    <cellStyle name="Normal 3 4 2 4 2 6 3" xfId="23727" xr:uid="{00000000-0005-0000-0000-000090600000}"/>
    <cellStyle name="Normal 3 4 2 4 2 6 4" xfId="23728" xr:uid="{00000000-0005-0000-0000-000091600000}"/>
    <cellStyle name="Normal 3 4 2 4 2 6 5" xfId="23729" xr:uid="{00000000-0005-0000-0000-000092600000}"/>
    <cellStyle name="Normal 3 4 2 4 2 7" xfId="23730" xr:uid="{00000000-0005-0000-0000-000093600000}"/>
    <cellStyle name="Normal 3 4 2 4 2 7 2" xfId="23731" xr:uid="{00000000-0005-0000-0000-000094600000}"/>
    <cellStyle name="Normal 3 4 2 4 2 7 3" xfId="23732" xr:uid="{00000000-0005-0000-0000-000095600000}"/>
    <cellStyle name="Normal 3 4 2 4 2 7 4" xfId="23733" xr:uid="{00000000-0005-0000-0000-000096600000}"/>
    <cellStyle name="Normal 3 4 2 4 2 7 5" xfId="23734" xr:uid="{00000000-0005-0000-0000-000097600000}"/>
    <cellStyle name="Normal 3 4 2 4 2 8" xfId="23735" xr:uid="{00000000-0005-0000-0000-000098600000}"/>
    <cellStyle name="Normal 3 4 2 4 2 8 2" xfId="23736" xr:uid="{00000000-0005-0000-0000-000099600000}"/>
    <cellStyle name="Normal 3 4 2 4 2 8 3" xfId="23737" xr:uid="{00000000-0005-0000-0000-00009A600000}"/>
    <cellStyle name="Normal 3 4 2 4 2 8 4" xfId="23738" xr:uid="{00000000-0005-0000-0000-00009B600000}"/>
    <cellStyle name="Normal 3 4 2 4 2 8 5" xfId="23739" xr:uid="{00000000-0005-0000-0000-00009C600000}"/>
    <cellStyle name="Normal 3 4 2 4 2 9" xfId="23740" xr:uid="{00000000-0005-0000-0000-00009D600000}"/>
    <cellStyle name="Normal 3 4 2 4 2 9 2" xfId="23741" xr:uid="{00000000-0005-0000-0000-00009E600000}"/>
    <cellStyle name="Normal 3 4 2 4 2 9 3" xfId="23742" xr:uid="{00000000-0005-0000-0000-00009F600000}"/>
    <cellStyle name="Normal 3 4 2 4 2 9 4" xfId="23743" xr:uid="{00000000-0005-0000-0000-0000A0600000}"/>
    <cellStyle name="Normal 3 4 2 4 2 9 5" xfId="23744" xr:uid="{00000000-0005-0000-0000-0000A1600000}"/>
    <cellStyle name="Normal 3 4 2 4 2_5.Weekly" xfId="23745" xr:uid="{00000000-0005-0000-0000-0000A2600000}"/>
    <cellStyle name="Normal 3 4 2 4 3" xfId="23746" xr:uid="{00000000-0005-0000-0000-0000A3600000}"/>
    <cellStyle name="Normal 3 4 2 4 3 2" xfId="23747" xr:uid="{00000000-0005-0000-0000-0000A4600000}"/>
    <cellStyle name="Normal 3 4 2 4 3 3" xfId="23748" xr:uid="{00000000-0005-0000-0000-0000A5600000}"/>
    <cellStyle name="Normal 3 4 2 4 3 4" xfId="23749" xr:uid="{00000000-0005-0000-0000-0000A6600000}"/>
    <cellStyle name="Normal 3 4 2 4 3 5" xfId="23750" xr:uid="{00000000-0005-0000-0000-0000A7600000}"/>
    <cellStyle name="Normal 3 4 2 4 4" xfId="23751" xr:uid="{00000000-0005-0000-0000-0000A8600000}"/>
    <cellStyle name="Normal 3 4 2 4 4 2" xfId="23752" xr:uid="{00000000-0005-0000-0000-0000A9600000}"/>
    <cellStyle name="Normal 3 4 2 4 4 3" xfId="23753" xr:uid="{00000000-0005-0000-0000-0000AA600000}"/>
    <cellStyle name="Normal 3 4 2 4 4 4" xfId="23754" xr:uid="{00000000-0005-0000-0000-0000AB600000}"/>
    <cellStyle name="Normal 3 4 2 4 4 5" xfId="23755" xr:uid="{00000000-0005-0000-0000-0000AC600000}"/>
    <cellStyle name="Normal 3 4 2 4 5" xfId="23756" xr:uid="{00000000-0005-0000-0000-0000AD600000}"/>
    <cellStyle name="Normal 3 4 2 4 5 2" xfId="23757" xr:uid="{00000000-0005-0000-0000-0000AE600000}"/>
    <cellStyle name="Normal 3 4 2 4 5 3" xfId="23758" xr:uid="{00000000-0005-0000-0000-0000AF600000}"/>
    <cellStyle name="Normal 3 4 2 4 5 4" xfId="23759" xr:uid="{00000000-0005-0000-0000-0000B0600000}"/>
    <cellStyle name="Normal 3 4 2 4 5 5" xfId="23760" xr:uid="{00000000-0005-0000-0000-0000B1600000}"/>
    <cellStyle name="Normal 3 4 2 4 6" xfId="23761" xr:uid="{00000000-0005-0000-0000-0000B2600000}"/>
    <cellStyle name="Normal 3 4 2 4 6 2" xfId="23762" xr:uid="{00000000-0005-0000-0000-0000B3600000}"/>
    <cellStyle name="Normal 3 4 2 4 6 3" xfId="23763" xr:uid="{00000000-0005-0000-0000-0000B4600000}"/>
    <cellStyle name="Normal 3 4 2 4 6 4" xfId="23764" xr:uid="{00000000-0005-0000-0000-0000B5600000}"/>
    <cellStyle name="Normal 3 4 2 4 6 5" xfId="23765" xr:uid="{00000000-0005-0000-0000-0000B6600000}"/>
    <cellStyle name="Normal 3 4 2 4 7" xfId="23766" xr:uid="{00000000-0005-0000-0000-0000B7600000}"/>
    <cellStyle name="Normal 3 4 2 4 7 2" xfId="23767" xr:uid="{00000000-0005-0000-0000-0000B8600000}"/>
    <cellStyle name="Normal 3 4 2 4 7 3" xfId="23768" xr:uid="{00000000-0005-0000-0000-0000B9600000}"/>
    <cellStyle name="Normal 3 4 2 4 7 4" xfId="23769" xr:uid="{00000000-0005-0000-0000-0000BA600000}"/>
    <cellStyle name="Normal 3 4 2 4 7 5" xfId="23770" xr:uid="{00000000-0005-0000-0000-0000BB600000}"/>
    <cellStyle name="Normal 3 4 2 4 8" xfId="23771" xr:uid="{00000000-0005-0000-0000-0000BC600000}"/>
    <cellStyle name="Normal 3 4 2 4 8 2" xfId="23772" xr:uid="{00000000-0005-0000-0000-0000BD600000}"/>
    <cellStyle name="Normal 3 4 2 4 8 3" xfId="23773" xr:uid="{00000000-0005-0000-0000-0000BE600000}"/>
    <cellStyle name="Normal 3 4 2 4 8 4" xfId="23774" xr:uid="{00000000-0005-0000-0000-0000BF600000}"/>
    <cellStyle name="Normal 3 4 2 4 8 5" xfId="23775" xr:uid="{00000000-0005-0000-0000-0000C0600000}"/>
    <cellStyle name="Normal 3 4 2 4 9" xfId="23776" xr:uid="{00000000-0005-0000-0000-0000C1600000}"/>
    <cellStyle name="Normal 3 4 2 4 9 2" xfId="23777" xr:uid="{00000000-0005-0000-0000-0000C2600000}"/>
    <cellStyle name="Normal 3 4 2 4 9 3" xfId="23778" xr:uid="{00000000-0005-0000-0000-0000C3600000}"/>
    <cellStyle name="Normal 3 4 2 4 9 4" xfId="23779" xr:uid="{00000000-0005-0000-0000-0000C4600000}"/>
    <cellStyle name="Normal 3 4 2 4 9 5" xfId="23780" xr:uid="{00000000-0005-0000-0000-0000C5600000}"/>
    <cellStyle name="Normal 3 4 2 4_5.Weekly" xfId="23781" xr:uid="{00000000-0005-0000-0000-0000C6600000}"/>
    <cellStyle name="Normal 3 4 2 5" xfId="23782" xr:uid="{00000000-0005-0000-0000-0000C7600000}"/>
    <cellStyle name="Normal 3 4 2 5 10" xfId="23783" xr:uid="{00000000-0005-0000-0000-0000C8600000}"/>
    <cellStyle name="Normal 3 4 2 5 10 2" xfId="23784" xr:uid="{00000000-0005-0000-0000-0000C9600000}"/>
    <cellStyle name="Normal 3 4 2 5 10 3" xfId="23785" xr:uid="{00000000-0005-0000-0000-0000CA600000}"/>
    <cellStyle name="Normal 3 4 2 5 10 4" xfId="23786" xr:uid="{00000000-0005-0000-0000-0000CB600000}"/>
    <cellStyle name="Normal 3 4 2 5 10 5" xfId="23787" xr:uid="{00000000-0005-0000-0000-0000CC600000}"/>
    <cellStyle name="Normal 3 4 2 5 11" xfId="23788" xr:uid="{00000000-0005-0000-0000-0000CD600000}"/>
    <cellStyle name="Normal 3 4 2 5 12" xfId="23789" xr:uid="{00000000-0005-0000-0000-0000CE600000}"/>
    <cellStyle name="Normal 3 4 2 5 13" xfId="23790" xr:uid="{00000000-0005-0000-0000-0000CF600000}"/>
    <cellStyle name="Normal 3 4 2 5 14" xfId="23791" xr:uid="{00000000-0005-0000-0000-0000D0600000}"/>
    <cellStyle name="Normal 3 4 2 5 2" xfId="23792" xr:uid="{00000000-0005-0000-0000-0000D1600000}"/>
    <cellStyle name="Normal 3 4 2 5 2 2" xfId="23793" xr:uid="{00000000-0005-0000-0000-0000D2600000}"/>
    <cellStyle name="Normal 3 4 2 5 2 3" xfId="23794" xr:uid="{00000000-0005-0000-0000-0000D3600000}"/>
    <cellStyle name="Normal 3 4 2 5 2 4" xfId="23795" xr:uid="{00000000-0005-0000-0000-0000D4600000}"/>
    <cellStyle name="Normal 3 4 2 5 2 5" xfId="23796" xr:uid="{00000000-0005-0000-0000-0000D5600000}"/>
    <cellStyle name="Normal 3 4 2 5 3" xfId="23797" xr:uid="{00000000-0005-0000-0000-0000D6600000}"/>
    <cellStyle name="Normal 3 4 2 5 3 2" xfId="23798" xr:uid="{00000000-0005-0000-0000-0000D7600000}"/>
    <cellStyle name="Normal 3 4 2 5 3 3" xfId="23799" xr:uid="{00000000-0005-0000-0000-0000D8600000}"/>
    <cellStyle name="Normal 3 4 2 5 3 4" xfId="23800" xr:uid="{00000000-0005-0000-0000-0000D9600000}"/>
    <cellStyle name="Normal 3 4 2 5 3 5" xfId="23801" xr:uid="{00000000-0005-0000-0000-0000DA600000}"/>
    <cellStyle name="Normal 3 4 2 5 4" xfId="23802" xr:uid="{00000000-0005-0000-0000-0000DB600000}"/>
    <cellStyle name="Normal 3 4 2 5 4 2" xfId="23803" xr:uid="{00000000-0005-0000-0000-0000DC600000}"/>
    <cellStyle name="Normal 3 4 2 5 4 3" xfId="23804" xr:uid="{00000000-0005-0000-0000-0000DD600000}"/>
    <cellStyle name="Normal 3 4 2 5 4 4" xfId="23805" xr:uid="{00000000-0005-0000-0000-0000DE600000}"/>
    <cellStyle name="Normal 3 4 2 5 4 5" xfId="23806" xr:uid="{00000000-0005-0000-0000-0000DF600000}"/>
    <cellStyle name="Normal 3 4 2 5 5" xfId="23807" xr:uid="{00000000-0005-0000-0000-0000E0600000}"/>
    <cellStyle name="Normal 3 4 2 5 5 2" xfId="23808" xr:uid="{00000000-0005-0000-0000-0000E1600000}"/>
    <cellStyle name="Normal 3 4 2 5 5 3" xfId="23809" xr:uid="{00000000-0005-0000-0000-0000E2600000}"/>
    <cellStyle name="Normal 3 4 2 5 5 4" xfId="23810" xr:uid="{00000000-0005-0000-0000-0000E3600000}"/>
    <cellStyle name="Normal 3 4 2 5 5 5" xfId="23811" xr:uid="{00000000-0005-0000-0000-0000E4600000}"/>
    <cellStyle name="Normal 3 4 2 5 6" xfId="23812" xr:uid="{00000000-0005-0000-0000-0000E5600000}"/>
    <cellStyle name="Normal 3 4 2 5 6 2" xfId="23813" xr:uid="{00000000-0005-0000-0000-0000E6600000}"/>
    <cellStyle name="Normal 3 4 2 5 6 3" xfId="23814" xr:uid="{00000000-0005-0000-0000-0000E7600000}"/>
    <cellStyle name="Normal 3 4 2 5 6 4" xfId="23815" xr:uid="{00000000-0005-0000-0000-0000E8600000}"/>
    <cellStyle name="Normal 3 4 2 5 6 5" xfId="23816" xr:uid="{00000000-0005-0000-0000-0000E9600000}"/>
    <cellStyle name="Normal 3 4 2 5 7" xfId="23817" xr:uid="{00000000-0005-0000-0000-0000EA600000}"/>
    <cellStyle name="Normal 3 4 2 5 7 2" xfId="23818" xr:uid="{00000000-0005-0000-0000-0000EB600000}"/>
    <cellStyle name="Normal 3 4 2 5 7 3" xfId="23819" xr:uid="{00000000-0005-0000-0000-0000EC600000}"/>
    <cellStyle name="Normal 3 4 2 5 7 4" xfId="23820" xr:uid="{00000000-0005-0000-0000-0000ED600000}"/>
    <cellStyle name="Normal 3 4 2 5 7 5" xfId="23821" xr:uid="{00000000-0005-0000-0000-0000EE600000}"/>
    <cellStyle name="Normal 3 4 2 5 8" xfId="23822" xr:uid="{00000000-0005-0000-0000-0000EF600000}"/>
    <cellStyle name="Normal 3 4 2 5 8 2" xfId="23823" xr:uid="{00000000-0005-0000-0000-0000F0600000}"/>
    <cellStyle name="Normal 3 4 2 5 8 3" xfId="23824" xr:uid="{00000000-0005-0000-0000-0000F1600000}"/>
    <cellStyle name="Normal 3 4 2 5 8 4" xfId="23825" xr:uid="{00000000-0005-0000-0000-0000F2600000}"/>
    <cellStyle name="Normal 3 4 2 5 8 5" xfId="23826" xr:uid="{00000000-0005-0000-0000-0000F3600000}"/>
    <cellStyle name="Normal 3 4 2 5 9" xfId="23827" xr:uid="{00000000-0005-0000-0000-0000F4600000}"/>
    <cellStyle name="Normal 3 4 2 5 9 2" xfId="23828" xr:uid="{00000000-0005-0000-0000-0000F5600000}"/>
    <cellStyle name="Normal 3 4 2 5 9 3" xfId="23829" xr:uid="{00000000-0005-0000-0000-0000F6600000}"/>
    <cellStyle name="Normal 3 4 2 5 9 4" xfId="23830" xr:uid="{00000000-0005-0000-0000-0000F7600000}"/>
    <cellStyle name="Normal 3 4 2 5 9 5" xfId="23831" xr:uid="{00000000-0005-0000-0000-0000F8600000}"/>
    <cellStyle name="Normal 3 4 2 5_5.Weekly" xfId="23832" xr:uid="{00000000-0005-0000-0000-0000F9600000}"/>
    <cellStyle name="Normal 3 4 2 6" xfId="23833" xr:uid="{00000000-0005-0000-0000-0000FA600000}"/>
    <cellStyle name="Normal 3 4 2 6 10" xfId="23834" xr:uid="{00000000-0005-0000-0000-0000FB600000}"/>
    <cellStyle name="Normal 3 4 2 6 10 2" xfId="23835" xr:uid="{00000000-0005-0000-0000-0000FC600000}"/>
    <cellStyle name="Normal 3 4 2 6 10 3" xfId="23836" xr:uid="{00000000-0005-0000-0000-0000FD600000}"/>
    <cellStyle name="Normal 3 4 2 6 10 4" xfId="23837" xr:uid="{00000000-0005-0000-0000-0000FE600000}"/>
    <cellStyle name="Normal 3 4 2 6 10 5" xfId="23838" xr:uid="{00000000-0005-0000-0000-0000FF600000}"/>
    <cellStyle name="Normal 3 4 2 6 11" xfId="23839" xr:uid="{00000000-0005-0000-0000-000000610000}"/>
    <cellStyle name="Normal 3 4 2 6 12" xfId="23840" xr:uid="{00000000-0005-0000-0000-000001610000}"/>
    <cellStyle name="Normal 3 4 2 6 13" xfId="23841" xr:uid="{00000000-0005-0000-0000-000002610000}"/>
    <cellStyle name="Normal 3 4 2 6 14" xfId="23842" xr:uid="{00000000-0005-0000-0000-000003610000}"/>
    <cellStyle name="Normal 3 4 2 6 2" xfId="23843" xr:uid="{00000000-0005-0000-0000-000004610000}"/>
    <cellStyle name="Normal 3 4 2 6 2 2" xfId="23844" xr:uid="{00000000-0005-0000-0000-000005610000}"/>
    <cellStyle name="Normal 3 4 2 6 2 3" xfId="23845" xr:uid="{00000000-0005-0000-0000-000006610000}"/>
    <cellStyle name="Normal 3 4 2 6 2 4" xfId="23846" xr:uid="{00000000-0005-0000-0000-000007610000}"/>
    <cellStyle name="Normal 3 4 2 6 2 5" xfId="23847" xr:uid="{00000000-0005-0000-0000-000008610000}"/>
    <cellStyle name="Normal 3 4 2 6 3" xfId="23848" xr:uid="{00000000-0005-0000-0000-000009610000}"/>
    <cellStyle name="Normal 3 4 2 6 3 2" xfId="23849" xr:uid="{00000000-0005-0000-0000-00000A610000}"/>
    <cellStyle name="Normal 3 4 2 6 3 3" xfId="23850" xr:uid="{00000000-0005-0000-0000-00000B610000}"/>
    <cellStyle name="Normal 3 4 2 6 3 4" xfId="23851" xr:uid="{00000000-0005-0000-0000-00000C610000}"/>
    <cellStyle name="Normal 3 4 2 6 3 5" xfId="23852" xr:uid="{00000000-0005-0000-0000-00000D610000}"/>
    <cellStyle name="Normal 3 4 2 6 4" xfId="23853" xr:uid="{00000000-0005-0000-0000-00000E610000}"/>
    <cellStyle name="Normal 3 4 2 6 4 2" xfId="23854" xr:uid="{00000000-0005-0000-0000-00000F610000}"/>
    <cellStyle name="Normal 3 4 2 6 4 3" xfId="23855" xr:uid="{00000000-0005-0000-0000-000010610000}"/>
    <cellStyle name="Normal 3 4 2 6 4 4" xfId="23856" xr:uid="{00000000-0005-0000-0000-000011610000}"/>
    <cellStyle name="Normal 3 4 2 6 4 5" xfId="23857" xr:uid="{00000000-0005-0000-0000-000012610000}"/>
    <cellStyle name="Normal 3 4 2 6 5" xfId="23858" xr:uid="{00000000-0005-0000-0000-000013610000}"/>
    <cellStyle name="Normal 3 4 2 6 5 2" xfId="23859" xr:uid="{00000000-0005-0000-0000-000014610000}"/>
    <cellStyle name="Normal 3 4 2 6 5 3" xfId="23860" xr:uid="{00000000-0005-0000-0000-000015610000}"/>
    <cellStyle name="Normal 3 4 2 6 5 4" xfId="23861" xr:uid="{00000000-0005-0000-0000-000016610000}"/>
    <cellStyle name="Normal 3 4 2 6 5 5" xfId="23862" xr:uid="{00000000-0005-0000-0000-000017610000}"/>
    <cellStyle name="Normal 3 4 2 6 6" xfId="23863" xr:uid="{00000000-0005-0000-0000-000018610000}"/>
    <cellStyle name="Normal 3 4 2 6 6 2" xfId="23864" xr:uid="{00000000-0005-0000-0000-000019610000}"/>
    <cellStyle name="Normal 3 4 2 6 6 3" xfId="23865" xr:uid="{00000000-0005-0000-0000-00001A610000}"/>
    <cellStyle name="Normal 3 4 2 6 6 4" xfId="23866" xr:uid="{00000000-0005-0000-0000-00001B610000}"/>
    <cellStyle name="Normal 3 4 2 6 6 5" xfId="23867" xr:uid="{00000000-0005-0000-0000-00001C610000}"/>
    <cellStyle name="Normal 3 4 2 6 7" xfId="23868" xr:uid="{00000000-0005-0000-0000-00001D610000}"/>
    <cellStyle name="Normal 3 4 2 6 7 2" xfId="23869" xr:uid="{00000000-0005-0000-0000-00001E610000}"/>
    <cellStyle name="Normal 3 4 2 6 7 3" xfId="23870" xr:uid="{00000000-0005-0000-0000-00001F610000}"/>
    <cellStyle name="Normal 3 4 2 6 7 4" xfId="23871" xr:uid="{00000000-0005-0000-0000-000020610000}"/>
    <cellStyle name="Normal 3 4 2 6 7 5" xfId="23872" xr:uid="{00000000-0005-0000-0000-000021610000}"/>
    <cellStyle name="Normal 3 4 2 6 8" xfId="23873" xr:uid="{00000000-0005-0000-0000-000022610000}"/>
    <cellStyle name="Normal 3 4 2 6 8 2" xfId="23874" xr:uid="{00000000-0005-0000-0000-000023610000}"/>
    <cellStyle name="Normal 3 4 2 6 8 3" xfId="23875" xr:uid="{00000000-0005-0000-0000-000024610000}"/>
    <cellStyle name="Normal 3 4 2 6 8 4" xfId="23876" xr:uid="{00000000-0005-0000-0000-000025610000}"/>
    <cellStyle name="Normal 3 4 2 6 8 5" xfId="23877" xr:uid="{00000000-0005-0000-0000-000026610000}"/>
    <cellStyle name="Normal 3 4 2 6 9" xfId="23878" xr:uid="{00000000-0005-0000-0000-000027610000}"/>
    <cellStyle name="Normal 3 4 2 6 9 2" xfId="23879" xr:uid="{00000000-0005-0000-0000-000028610000}"/>
    <cellStyle name="Normal 3 4 2 6 9 3" xfId="23880" xr:uid="{00000000-0005-0000-0000-000029610000}"/>
    <cellStyle name="Normal 3 4 2 6 9 4" xfId="23881" xr:uid="{00000000-0005-0000-0000-00002A610000}"/>
    <cellStyle name="Normal 3 4 2 6 9 5" xfId="23882" xr:uid="{00000000-0005-0000-0000-00002B610000}"/>
    <cellStyle name="Normal 3 4 2 6_5.Weekly" xfId="23883" xr:uid="{00000000-0005-0000-0000-00002C610000}"/>
    <cellStyle name="Normal 3 4 3" xfId="23884" xr:uid="{00000000-0005-0000-0000-00002D610000}"/>
    <cellStyle name="Normal 3 4 3 2" xfId="23885" xr:uid="{00000000-0005-0000-0000-00002E610000}"/>
    <cellStyle name="Normal 3 4 3 3" xfId="23886" xr:uid="{00000000-0005-0000-0000-00002F610000}"/>
    <cellStyle name="Normal 3 4 3 4" xfId="23887" xr:uid="{00000000-0005-0000-0000-000030610000}"/>
    <cellStyle name="Normal 3 4 3 5" xfId="23888" xr:uid="{00000000-0005-0000-0000-000031610000}"/>
    <cellStyle name="Normal 3 4 4" xfId="23889" xr:uid="{00000000-0005-0000-0000-000032610000}"/>
    <cellStyle name="Normal 3 4 4 2" xfId="23890" xr:uid="{00000000-0005-0000-0000-000033610000}"/>
    <cellStyle name="Normal 3 4 4 3" xfId="23891" xr:uid="{00000000-0005-0000-0000-000034610000}"/>
    <cellStyle name="Normal 3 4 4 4" xfId="23892" xr:uid="{00000000-0005-0000-0000-000035610000}"/>
    <cellStyle name="Normal 3 4 4 5" xfId="23893" xr:uid="{00000000-0005-0000-0000-000036610000}"/>
    <cellStyle name="Normal 3 4 5" xfId="23894" xr:uid="{00000000-0005-0000-0000-000037610000}"/>
    <cellStyle name="Normal 3 4 5 2" xfId="23895" xr:uid="{00000000-0005-0000-0000-000038610000}"/>
    <cellStyle name="Normal 3 4 5 3" xfId="23896" xr:uid="{00000000-0005-0000-0000-000039610000}"/>
    <cellStyle name="Normal 3 4 5 4" xfId="23897" xr:uid="{00000000-0005-0000-0000-00003A610000}"/>
    <cellStyle name="Normal 3 4 5 5" xfId="23898" xr:uid="{00000000-0005-0000-0000-00003B610000}"/>
    <cellStyle name="Normal 3 4 6" xfId="23899" xr:uid="{00000000-0005-0000-0000-00003C610000}"/>
    <cellStyle name="Normal 3 4 6 2" xfId="23900" xr:uid="{00000000-0005-0000-0000-00003D610000}"/>
    <cellStyle name="Normal 3 4 6 3" xfId="23901" xr:uid="{00000000-0005-0000-0000-00003E610000}"/>
    <cellStyle name="Normal 3 4 6 4" xfId="23902" xr:uid="{00000000-0005-0000-0000-00003F610000}"/>
    <cellStyle name="Normal 3 4 6 5" xfId="23903" xr:uid="{00000000-0005-0000-0000-000040610000}"/>
    <cellStyle name="Normal 3 4 7" xfId="23904" xr:uid="{00000000-0005-0000-0000-000041610000}"/>
    <cellStyle name="Normal 3 4 7 2" xfId="23905" xr:uid="{00000000-0005-0000-0000-000042610000}"/>
    <cellStyle name="Normal 3 4 7 3" xfId="23906" xr:uid="{00000000-0005-0000-0000-000043610000}"/>
    <cellStyle name="Normal 3 4 7 4" xfId="23907" xr:uid="{00000000-0005-0000-0000-000044610000}"/>
    <cellStyle name="Normal 3 4 7 5" xfId="23908" xr:uid="{00000000-0005-0000-0000-000045610000}"/>
    <cellStyle name="Normal 3 4 8" xfId="23909" xr:uid="{00000000-0005-0000-0000-000046610000}"/>
    <cellStyle name="Normal 3 4 8 2" xfId="23910" xr:uid="{00000000-0005-0000-0000-000047610000}"/>
    <cellStyle name="Normal 3 4 8 3" xfId="23911" xr:uid="{00000000-0005-0000-0000-000048610000}"/>
    <cellStyle name="Normal 3 4 8 4" xfId="23912" xr:uid="{00000000-0005-0000-0000-000049610000}"/>
    <cellStyle name="Normal 3 4 8 5" xfId="23913" xr:uid="{00000000-0005-0000-0000-00004A610000}"/>
    <cellStyle name="Normal 3 4 9" xfId="23914" xr:uid="{00000000-0005-0000-0000-00004B610000}"/>
    <cellStyle name="Normal 3 4 9 2" xfId="23915" xr:uid="{00000000-0005-0000-0000-00004C610000}"/>
    <cellStyle name="Normal 3 4 9 3" xfId="23916" xr:uid="{00000000-0005-0000-0000-00004D610000}"/>
    <cellStyle name="Normal 3 4 9 4" xfId="23917" xr:uid="{00000000-0005-0000-0000-00004E610000}"/>
    <cellStyle name="Normal 3 4 9 5" xfId="23918" xr:uid="{00000000-0005-0000-0000-00004F610000}"/>
    <cellStyle name="Normal 3 4_5.Weekly" xfId="23919" xr:uid="{00000000-0005-0000-0000-000050610000}"/>
    <cellStyle name="Normal 3 40" xfId="23920" xr:uid="{00000000-0005-0000-0000-000051610000}"/>
    <cellStyle name="Normal 3 41" xfId="23921" xr:uid="{00000000-0005-0000-0000-000052610000}"/>
    <cellStyle name="Normal 3 5" xfId="23922" xr:uid="{00000000-0005-0000-0000-000053610000}"/>
    <cellStyle name="Normal 3 5 10" xfId="23923" xr:uid="{00000000-0005-0000-0000-000054610000}"/>
    <cellStyle name="Normal 3 5 10 2" xfId="23924" xr:uid="{00000000-0005-0000-0000-000055610000}"/>
    <cellStyle name="Normal 3 5 10 3" xfId="23925" xr:uid="{00000000-0005-0000-0000-000056610000}"/>
    <cellStyle name="Normal 3 5 10 4" xfId="23926" xr:uid="{00000000-0005-0000-0000-000057610000}"/>
    <cellStyle name="Normal 3 5 10 5" xfId="23927" xr:uid="{00000000-0005-0000-0000-000058610000}"/>
    <cellStyle name="Normal 3 5 11" xfId="23928" xr:uid="{00000000-0005-0000-0000-000059610000}"/>
    <cellStyle name="Normal 3 5 11 2" xfId="23929" xr:uid="{00000000-0005-0000-0000-00005A610000}"/>
    <cellStyle name="Normal 3 5 11 3" xfId="23930" xr:uid="{00000000-0005-0000-0000-00005B610000}"/>
    <cellStyle name="Normal 3 5 11 4" xfId="23931" xr:uid="{00000000-0005-0000-0000-00005C610000}"/>
    <cellStyle name="Normal 3 5 11 5" xfId="23932" xr:uid="{00000000-0005-0000-0000-00005D610000}"/>
    <cellStyle name="Normal 3 5 12" xfId="23933" xr:uid="{00000000-0005-0000-0000-00005E610000}"/>
    <cellStyle name="Normal 3 5 13" xfId="23934" xr:uid="{00000000-0005-0000-0000-00005F610000}"/>
    <cellStyle name="Normal 3 5 14" xfId="23935" xr:uid="{00000000-0005-0000-0000-000060610000}"/>
    <cellStyle name="Normal 3 5 15" xfId="23936" xr:uid="{00000000-0005-0000-0000-000061610000}"/>
    <cellStyle name="Normal 3 5 2" xfId="23937" xr:uid="{00000000-0005-0000-0000-000062610000}"/>
    <cellStyle name="Normal 3 5 2 2" xfId="23938" xr:uid="{00000000-0005-0000-0000-000063610000}"/>
    <cellStyle name="Normal 3 5 2 2 10" xfId="23939" xr:uid="{00000000-0005-0000-0000-000064610000}"/>
    <cellStyle name="Normal 3 5 2 2 10 2" xfId="23940" xr:uid="{00000000-0005-0000-0000-000065610000}"/>
    <cellStyle name="Normal 3 5 2 2 10 3" xfId="23941" xr:uid="{00000000-0005-0000-0000-000066610000}"/>
    <cellStyle name="Normal 3 5 2 2 10 4" xfId="23942" xr:uid="{00000000-0005-0000-0000-000067610000}"/>
    <cellStyle name="Normal 3 5 2 2 10 5" xfId="23943" xr:uid="{00000000-0005-0000-0000-000068610000}"/>
    <cellStyle name="Normal 3 5 2 2 11" xfId="23944" xr:uid="{00000000-0005-0000-0000-000069610000}"/>
    <cellStyle name="Normal 3 5 2 2 11 2" xfId="23945" xr:uid="{00000000-0005-0000-0000-00006A610000}"/>
    <cellStyle name="Normal 3 5 2 2 11 3" xfId="23946" xr:uid="{00000000-0005-0000-0000-00006B610000}"/>
    <cellStyle name="Normal 3 5 2 2 11 4" xfId="23947" xr:uid="{00000000-0005-0000-0000-00006C610000}"/>
    <cellStyle name="Normal 3 5 2 2 11 5" xfId="23948" xr:uid="{00000000-0005-0000-0000-00006D610000}"/>
    <cellStyle name="Normal 3 5 2 2 12" xfId="23949" xr:uid="{00000000-0005-0000-0000-00006E610000}"/>
    <cellStyle name="Normal 3 5 2 2 12 2" xfId="23950" xr:uid="{00000000-0005-0000-0000-00006F610000}"/>
    <cellStyle name="Normal 3 5 2 2 12 3" xfId="23951" xr:uid="{00000000-0005-0000-0000-000070610000}"/>
    <cellStyle name="Normal 3 5 2 2 12 4" xfId="23952" xr:uid="{00000000-0005-0000-0000-000071610000}"/>
    <cellStyle name="Normal 3 5 2 2 12 5" xfId="23953" xr:uid="{00000000-0005-0000-0000-000072610000}"/>
    <cellStyle name="Normal 3 5 2 2 13" xfId="23954" xr:uid="{00000000-0005-0000-0000-000073610000}"/>
    <cellStyle name="Normal 3 5 2 2 13 2" xfId="23955" xr:uid="{00000000-0005-0000-0000-000074610000}"/>
    <cellStyle name="Normal 3 5 2 2 13 3" xfId="23956" xr:uid="{00000000-0005-0000-0000-000075610000}"/>
    <cellStyle name="Normal 3 5 2 2 13 4" xfId="23957" xr:uid="{00000000-0005-0000-0000-000076610000}"/>
    <cellStyle name="Normal 3 5 2 2 13 5" xfId="23958" xr:uid="{00000000-0005-0000-0000-000077610000}"/>
    <cellStyle name="Normal 3 5 2 2 14" xfId="23959" xr:uid="{00000000-0005-0000-0000-000078610000}"/>
    <cellStyle name="Normal 3 5 2 2 15" xfId="23960" xr:uid="{00000000-0005-0000-0000-000079610000}"/>
    <cellStyle name="Normal 3 5 2 2 16" xfId="23961" xr:uid="{00000000-0005-0000-0000-00007A610000}"/>
    <cellStyle name="Normal 3 5 2 2 17" xfId="23962" xr:uid="{00000000-0005-0000-0000-00007B610000}"/>
    <cellStyle name="Normal 3 5 2 2 2" xfId="23963" xr:uid="{00000000-0005-0000-0000-00007C610000}"/>
    <cellStyle name="Normal 3 5 2 2 2 10" xfId="23964" xr:uid="{00000000-0005-0000-0000-00007D610000}"/>
    <cellStyle name="Normal 3 5 2 2 2 10 2" xfId="23965" xr:uid="{00000000-0005-0000-0000-00007E610000}"/>
    <cellStyle name="Normal 3 5 2 2 2 10 3" xfId="23966" xr:uid="{00000000-0005-0000-0000-00007F610000}"/>
    <cellStyle name="Normal 3 5 2 2 2 10 4" xfId="23967" xr:uid="{00000000-0005-0000-0000-000080610000}"/>
    <cellStyle name="Normal 3 5 2 2 2 10 5" xfId="23968" xr:uid="{00000000-0005-0000-0000-000081610000}"/>
    <cellStyle name="Normal 3 5 2 2 2 11" xfId="23969" xr:uid="{00000000-0005-0000-0000-000082610000}"/>
    <cellStyle name="Normal 3 5 2 2 2 11 2" xfId="23970" xr:uid="{00000000-0005-0000-0000-000083610000}"/>
    <cellStyle name="Normal 3 5 2 2 2 11 3" xfId="23971" xr:uid="{00000000-0005-0000-0000-000084610000}"/>
    <cellStyle name="Normal 3 5 2 2 2 11 4" xfId="23972" xr:uid="{00000000-0005-0000-0000-000085610000}"/>
    <cellStyle name="Normal 3 5 2 2 2 11 5" xfId="23973" xr:uid="{00000000-0005-0000-0000-000086610000}"/>
    <cellStyle name="Normal 3 5 2 2 2 12" xfId="23974" xr:uid="{00000000-0005-0000-0000-000087610000}"/>
    <cellStyle name="Normal 3 5 2 2 2 13" xfId="23975" xr:uid="{00000000-0005-0000-0000-000088610000}"/>
    <cellStyle name="Normal 3 5 2 2 2 14" xfId="23976" xr:uid="{00000000-0005-0000-0000-000089610000}"/>
    <cellStyle name="Normal 3 5 2 2 2 15" xfId="23977" xr:uid="{00000000-0005-0000-0000-00008A610000}"/>
    <cellStyle name="Normal 3 5 2 2 2 2" xfId="23978" xr:uid="{00000000-0005-0000-0000-00008B610000}"/>
    <cellStyle name="Normal 3 5 2 2 2 2 10" xfId="23979" xr:uid="{00000000-0005-0000-0000-00008C610000}"/>
    <cellStyle name="Normal 3 5 2 2 2 2 10 2" xfId="23980" xr:uid="{00000000-0005-0000-0000-00008D610000}"/>
    <cellStyle name="Normal 3 5 2 2 2 2 10 3" xfId="23981" xr:uid="{00000000-0005-0000-0000-00008E610000}"/>
    <cellStyle name="Normal 3 5 2 2 2 2 10 4" xfId="23982" xr:uid="{00000000-0005-0000-0000-00008F610000}"/>
    <cellStyle name="Normal 3 5 2 2 2 2 10 5" xfId="23983" xr:uid="{00000000-0005-0000-0000-000090610000}"/>
    <cellStyle name="Normal 3 5 2 2 2 2 11" xfId="23984" xr:uid="{00000000-0005-0000-0000-000091610000}"/>
    <cellStyle name="Normal 3 5 2 2 2 2 12" xfId="23985" xr:uid="{00000000-0005-0000-0000-000092610000}"/>
    <cellStyle name="Normal 3 5 2 2 2 2 13" xfId="23986" xr:uid="{00000000-0005-0000-0000-000093610000}"/>
    <cellStyle name="Normal 3 5 2 2 2 2 14" xfId="23987" xr:uid="{00000000-0005-0000-0000-000094610000}"/>
    <cellStyle name="Normal 3 5 2 2 2 2 2" xfId="23988" xr:uid="{00000000-0005-0000-0000-000095610000}"/>
    <cellStyle name="Normal 3 5 2 2 2 2 2 2" xfId="23989" xr:uid="{00000000-0005-0000-0000-000096610000}"/>
    <cellStyle name="Normal 3 5 2 2 2 2 2 3" xfId="23990" xr:uid="{00000000-0005-0000-0000-000097610000}"/>
    <cellStyle name="Normal 3 5 2 2 2 2 2 4" xfId="23991" xr:uid="{00000000-0005-0000-0000-000098610000}"/>
    <cellStyle name="Normal 3 5 2 2 2 2 2 5" xfId="23992" xr:uid="{00000000-0005-0000-0000-000099610000}"/>
    <cellStyle name="Normal 3 5 2 2 2 2 3" xfId="23993" xr:uid="{00000000-0005-0000-0000-00009A610000}"/>
    <cellStyle name="Normal 3 5 2 2 2 2 3 2" xfId="23994" xr:uid="{00000000-0005-0000-0000-00009B610000}"/>
    <cellStyle name="Normal 3 5 2 2 2 2 3 3" xfId="23995" xr:uid="{00000000-0005-0000-0000-00009C610000}"/>
    <cellStyle name="Normal 3 5 2 2 2 2 3 4" xfId="23996" xr:uid="{00000000-0005-0000-0000-00009D610000}"/>
    <cellStyle name="Normal 3 5 2 2 2 2 3 5" xfId="23997" xr:uid="{00000000-0005-0000-0000-00009E610000}"/>
    <cellStyle name="Normal 3 5 2 2 2 2 4" xfId="23998" xr:uid="{00000000-0005-0000-0000-00009F610000}"/>
    <cellStyle name="Normal 3 5 2 2 2 2 4 2" xfId="23999" xr:uid="{00000000-0005-0000-0000-0000A0610000}"/>
    <cellStyle name="Normal 3 5 2 2 2 2 4 3" xfId="24000" xr:uid="{00000000-0005-0000-0000-0000A1610000}"/>
    <cellStyle name="Normal 3 5 2 2 2 2 4 4" xfId="24001" xr:uid="{00000000-0005-0000-0000-0000A2610000}"/>
    <cellStyle name="Normal 3 5 2 2 2 2 4 5" xfId="24002" xr:uid="{00000000-0005-0000-0000-0000A3610000}"/>
    <cellStyle name="Normal 3 5 2 2 2 2 5" xfId="24003" xr:uid="{00000000-0005-0000-0000-0000A4610000}"/>
    <cellStyle name="Normal 3 5 2 2 2 2 5 2" xfId="24004" xr:uid="{00000000-0005-0000-0000-0000A5610000}"/>
    <cellStyle name="Normal 3 5 2 2 2 2 5 3" xfId="24005" xr:uid="{00000000-0005-0000-0000-0000A6610000}"/>
    <cellStyle name="Normal 3 5 2 2 2 2 5 4" xfId="24006" xr:uid="{00000000-0005-0000-0000-0000A7610000}"/>
    <cellStyle name="Normal 3 5 2 2 2 2 5 5" xfId="24007" xr:uid="{00000000-0005-0000-0000-0000A8610000}"/>
    <cellStyle name="Normal 3 5 2 2 2 2 6" xfId="24008" xr:uid="{00000000-0005-0000-0000-0000A9610000}"/>
    <cellStyle name="Normal 3 5 2 2 2 2 6 2" xfId="24009" xr:uid="{00000000-0005-0000-0000-0000AA610000}"/>
    <cellStyle name="Normal 3 5 2 2 2 2 6 3" xfId="24010" xr:uid="{00000000-0005-0000-0000-0000AB610000}"/>
    <cellStyle name="Normal 3 5 2 2 2 2 6 4" xfId="24011" xr:uid="{00000000-0005-0000-0000-0000AC610000}"/>
    <cellStyle name="Normal 3 5 2 2 2 2 6 5" xfId="24012" xr:uid="{00000000-0005-0000-0000-0000AD610000}"/>
    <cellStyle name="Normal 3 5 2 2 2 2 7" xfId="24013" xr:uid="{00000000-0005-0000-0000-0000AE610000}"/>
    <cellStyle name="Normal 3 5 2 2 2 2 7 2" xfId="24014" xr:uid="{00000000-0005-0000-0000-0000AF610000}"/>
    <cellStyle name="Normal 3 5 2 2 2 2 7 3" xfId="24015" xr:uid="{00000000-0005-0000-0000-0000B0610000}"/>
    <cellStyle name="Normal 3 5 2 2 2 2 7 4" xfId="24016" xr:uid="{00000000-0005-0000-0000-0000B1610000}"/>
    <cellStyle name="Normal 3 5 2 2 2 2 7 5" xfId="24017" xr:uid="{00000000-0005-0000-0000-0000B2610000}"/>
    <cellStyle name="Normal 3 5 2 2 2 2 8" xfId="24018" xr:uid="{00000000-0005-0000-0000-0000B3610000}"/>
    <cellStyle name="Normal 3 5 2 2 2 2 8 2" xfId="24019" xr:uid="{00000000-0005-0000-0000-0000B4610000}"/>
    <cellStyle name="Normal 3 5 2 2 2 2 8 3" xfId="24020" xr:uid="{00000000-0005-0000-0000-0000B5610000}"/>
    <cellStyle name="Normal 3 5 2 2 2 2 8 4" xfId="24021" xr:uid="{00000000-0005-0000-0000-0000B6610000}"/>
    <cellStyle name="Normal 3 5 2 2 2 2 8 5" xfId="24022" xr:uid="{00000000-0005-0000-0000-0000B7610000}"/>
    <cellStyle name="Normal 3 5 2 2 2 2 9" xfId="24023" xr:uid="{00000000-0005-0000-0000-0000B8610000}"/>
    <cellStyle name="Normal 3 5 2 2 2 2 9 2" xfId="24024" xr:uid="{00000000-0005-0000-0000-0000B9610000}"/>
    <cellStyle name="Normal 3 5 2 2 2 2 9 3" xfId="24025" xr:uid="{00000000-0005-0000-0000-0000BA610000}"/>
    <cellStyle name="Normal 3 5 2 2 2 2 9 4" xfId="24026" xr:uid="{00000000-0005-0000-0000-0000BB610000}"/>
    <cellStyle name="Normal 3 5 2 2 2 2 9 5" xfId="24027" xr:uid="{00000000-0005-0000-0000-0000BC610000}"/>
    <cellStyle name="Normal 3 5 2 2 2 2_5.Weekly" xfId="24028" xr:uid="{00000000-0005-0000-0000-0000BD610000}"/>
    <cellStyle name="Normal 3 5 2 2 2 3" xfId="24029" xr:uid="{00000000-0005-0000-0000-0000BE610000}"/>
    <cellStyle name="Normal 3 5 2 2 2 3 2" xfId="24030" xr:uid="{00000000-0005-0000-0000-0000BF610000}"/>
    <cellStyle name="Normal 3 5 2 2 2 3 3" xfId="24031" xr:uid="{00000000-0005-0000-0000-0000C0610000}"/>
    <cellStyle name="Normal 3 5 2 2 2 3 4" xfId="24032" xr:uid="{00000000-0005-0000-0000-0000C1610000}"/>
    <cellStyle name="Normal 3 5 2 2 2 3 5" xfId="24033" xr:uid="{00000000-0005-0000-0000-0000C2610000}"/>
    <cellStyle name="Normal 3 5 2 2 2 4" xfId="24034" xr:uid="{00000000-0005-0000-0000-0000C3610000}"/>
    <cellStyle name="Normal 3 5 2 2 2 4 2" xfId="24035" xr:uid="{00000000-0005-0000-0000-0000C4610000}"/>
    <cellStyle name="Normal 3 5 2 2 2 4 3" xfId="24036" xr:uid="{00000000-0005-0000-0000-0000C5610000}"/>
    <cellStyle name="Normal 3 5 2 2 2 4 4" xfId="24037" xr:uid="{00000000-0005-0000-0000-0000C6610000}"/>
    <cellStyle name="Normal 3 5 2 2 2 4 5" xfId="24038" xr:uid="{00000000-0005-0000-0000-0000C7610000}"/>
    <cellStyle name="Normal 3 5 2 2 2 5" xfId="24039" xr:uid="{00000000-0005-0000-0000-0000C8610000}"/>
    <cellStyle name="Normal 3 5 2 2 2 5 2" xfId="24040" xr:uid="{00000000-0005-0000-0000-0000C9610000}"/>
    <cellStyle name="Normal 3 5 2 2 2 5 3" xfId="24041" xr:uid="{00000000-0005-0000-0000-0000CA610000}"/>
    <cellStyle name="Normal 3 5 2 2 2 5 4" xfId="24042" xr:uid="{00000000-0005-0000-0000-0000CB610000}"/>
    <cellStyle name="Normal 3 5 2 2 2 5 5" xfId="24043" xr:uid="{00000000-0005-0000-0000-0000CC610000}"/>
    <cellStyle name="Normal 3 5 2 2 2 6" xfId="24044" xr:uid="{00000000-0005-0000-0000-0000CD610000}"/>
    <cellStyle name="Normal 3 5 2 2 2 6 2" xfId="24045" xr:uid="{00000000-0005-0000-0000-0000CE610000}"/>
    <cellStyle name="Normal 3 5 2 2 2 6 3" xfId="24046" xr:uid="{00000000-0005-0000-0000-0000CF610000}"/>
    <cellStyle name="Normal 3 5 2 2 2 6 4" xfId="24047" xr:uid="{00000000-0005-0000-0000-0000D0610000}"/>
    <cellStyle name="Normal 3 5 2 2 2 6 5" xfId="24048" xr:uid="{00000000-0005-0000-0000-0000D1610000}"/>
    <cellStyle name="Normal 3 5 2 2 2 7" xfId="24049" xr:uid="{00000000-0005-0000-0000-0000D2610000}"/>
    <cellStyle name="Normal 3 5 2 2 2 7 2" xfId="24050" xr:uid="{00000000-0005-0000-0000-0000D3610000}"/>
    <cellStyle name="Normal 3 5 2 2 2 7 3" xfId="24051" xr:uid="{00000000-0005-0000-0000-0000D4610000}"/>
    <cellStyle name="Normal 3 5 2 2 2 7 4" xfId="24052" xr:uid="{00000000-0005-0000-0000-0000D5610000}"/>
    <cellStyle name="Normal 3 5 2 2 2 7 5" xfId="24053" xr:uid="{00000000-0005-0000-0000-0000D6610000}"/>
    <cellStyle name="Normal 3 5 2 2 2 8" xfId="24054" xr:uid="{00000000-0005-0000-0000-0000D7610000}"/>
    <cellStyle name="Normal 3 5 2 2 2 8 2" xfId="24055" xr:uid="{00000000-0005-0000-0000-0000D8610000}"/>
    <cellStyle name="Normal 3 5 2 2 2 8 3" xfId="24056" xr:uid="{00000000-0005-0000-0000-0000D9610000}"/>
    <cellStyle name="Normal 3 5 2 2 2 8 4" xfId="24057" xr:uid="{00000000-0005-0000-0000-0000DA610000}"/>
    <cellStyle name="Normal 3 5 2 2 2 8 5" xfId="24058" xr:uid="{00000000-0005-0000-0000-0000DB610000}"/>
    <cellStyle name="Normal 3 5 2 2 2 9" xfId="24059" xr:uid="{00000000-0005-0000-0000-0000DC610000}"/>
    <cellStyle name="Normal 3 5 2 2 2 9 2" xfId="24060" xr:uid="{00000000-0005-0000-0000-0000DD610000}"/>
    <cellStyle name="Normal 3 5 2 2 2 9 3" xfId="24061" xr:uid="{00000000-0005-0000-0000-0000DE610000}"/>
    <cellStyle name="Normal 3 5 2 2 2 9 4" xfId="24062" xr:uid="{00000000-0005-0000-0000-0000DF610000}"/>
    <cellStyle name="Normal 3 5 2 2 2 9 5" xfId="24063" xr:uid="{00000000-0005-0000-0000-0000E0610000}"/>
    <cellStyle name="Normal 3 5 2 2 2_5.Weekly" xfId="24064" xr:uid="{00000000-0005-0000-0000-0000E1610000}"/>
    <cellStyle name="Normal 3 5 2 2 3" xfId="24065" xr:uid="{00000000-0005-0000-0000-0000E2610000}"/>
    <cellStyle name="Normal 3 5 2 2 3 10" xfId="24066" xr:uid="{00000000-0005-0000-0000-0000E3610000}"/>
    <cellStyle name="Normal 3 5 2 2 3 10 2" xfId="24067" xr:uid="{00000000-0005-0000-0000-0000E4610000}"/>
    <cellStyle name="Normal 3 5 2 2 3 10 3" xfId="24068" xr:uid="{00000000-0005-0000-0000-0000E5610000}"/>
    <cellStyle name="Normal 3 5 2 2 3 10 4" xfId="24069" xr:uid="{00000000-0005-0000-0000-0000E6610000}"/>
    <cellStyle name="Normal 3 5 2 2 3 10 5" xfId="24070" xr:uid="{00000000-0005-0000-0000-0000E7610000}"/>
    <cellStyle name="Normal 3 5 2 2 3 11" xfId="24071" xr:uid="{00000000-0005-0000-0000-0000E8610000}"/>
    <cellStyle name="Normal 3 5 2 2 3 12" xfId="24072" xr:uid="{00000000-0005-0000-0000-0000E9610000}"/>
    <cellStyle name="Normal 3 5 2 2 3 13" xfId="24073" xr:uid="{00000000-0005-0000-0000-0000EA610000}"/>
    <cellStyle name="Normal 3 5 2 2 3 14" xfId="24074" xr:uid="{00000000-0005-0000-0000-0000EB610000}"/>
    <cellStyle name="Normal 3 5 2 2 3 2" xfId="24075" xr:uid="{00000000-0005-0000-0000-0000EC610000}"/>
    <cellStyle name="Normal 3 5 2 2 3 2 2" xfId="24076" xr:uid="{00000000-0005-0000-0000-0000ED610000}"/>
    <cellStyle name="Normal 3 5 2 2 3 2 3" xfId="24077" xr:uid="{00000000-0005-0000-0000-0000EE610000}"/>
    <cellStyle name="Normal 3 5 2 2 3 2 4" xfId="24078" xr:uid="{00000000-0005-0000-0000-0000EF610000}"/>
    <cellStyle name="Normal 3 5 2 2 3 2 5" xfId="24079" xr:uid="{00000000-0005-0000-0000-0000F0610000}"/>
    <cellStyle name="Normal 3 5 2 2 3 3" xfId="24080" xr:uid="{00000000-0005-0000-0000-0000F1610000}"/>
    <cellStyle name="Normal 3 5 2 2 3 3 2" xfId="24081" xr:uid="{00000000-0005-0000-0000-0000F2610000}"/>
    <cellStyle name="Normal 3 5 2 2 3 3 3" xfId="24082" xr:uid="{00000000-0005-0000-0000-0000F3610000}"/>
    <cellStyle name="Normal 3 5 2 2 3 3 4" xfId="24083" xr:uid="{00000000-0005-0000-0000-0000F4610000}"/>
    <cellStyle name="Normal 3 5 2 2 3 3 5" xfId="24084" xr:uid="{00000000-0005-0000-0000-0000F5610000}"/>
    <cellStyle name="Normal 3 5 2 2 3 4" xfId="24085" xr:uid="{00000000-0005-0000-0000-0000F6610000}"/>
    <cellStyle name="Normal 3 5 2 2 3 4 2" xfId="24086" xr:uid="{00000000-0005-0000-0000-0000F7610000}"/>
    <cellStyle name="Normal 3 5 2 2 3 4 3" xfId="24087" xr:uid="{00000000-0005-0000-0000-0000F8610000}"/>
    <cellStyle name="Normal 3 5 2 2 3 4 4" xfId="24088" xr:uid="{00000000-0005-0000-0000-0000F9610000}"/>
    <cellStyle name="Normal 3 5 2 2 3 4 5" xfId="24089" xr:uid="{00000000-0005-0000-0000-0000FA610000}"/>
    <cellStyle name="Normal 3 5 2 2 3 5" xfId="24090" xr:uid="{00000000-0005-0000-0000-0000FB610000}"/>
    <cellStyle name="Normal 3 5 2 2 3 5 2" xfId="24091" xr:uid="{00000000-0005-0000-0000-0000FC610000}"/>
    <cellStyle name="Normal 3 5 2 2 3 5 3" xfId="24092" xr:uid="{00000000-0005-0000-0000-0000FD610000}"/>
    <cellStyle name="Normal 3 5 2 2 3 5 4" xfId="24093" xr:uid="{00000000-0005-0000-0000-0000FE610000}"/>
    <cellStyle name="Normal 3 5 2 2 3 5 5" xfId="24094" xr:uid="{00000000-0005-0000-0000-0000FF610000}"/>
    <cellStyle name="Normal 3 5 2 2 3 6" xfId="24095" xr:uid="{00000000-0005-0000-0000-000000620000}"/>
    <cellStyle name="Normal 3 5 2 2 3 6 2" xfId="24096" xr:uid="{00000000-0005-0000-0000-000001620000}"/>
    <cellStyle name="Normal 3 5 2 2 3 6 3" xfId="24097" xr:uid="{00000000-0005-0000-0000-000002620000}"/>
    <cellStyle name="Normal 3 5 2 2 3 6 4" xfId="24098" xr:uid="{00000000-0005-0000-0000-000003620000}"/>
    <cellStyle name="Normal 3 5 2 2 3 6 5" xfId="24099" xr:uid="{00000000-0005-0000-0000-000004620000}"/>
    <cellStyle name="Normal 3 5 2 2 3 7" xfId="24100" xr:uid="{00000000-0005-0000-0000-000005620000}"/>
    <cellStyle name="Normal 3 5 2 2 3 7 2" xfId="24101" xr:uid="{00000000-0005-0000-0000-000006620000}"/>
    <cellStyle name="Normal 3 5 2 2 3 7 3" xfId="24102" xr:uid="{00000000-0005-0000-0000-000007620000}"/>
    <cellStyle name="Normal 3 5 2 2 3 7 4" xfId="24103" xr:uid="{00000000-0005-0000-0000-000008620000}"/>
    <cellStyle name="Normal 3 5 2 2 3 7 5" xfId="24104" xr:uid="{00000000-0005-0000-0000-000009620000}"/>
    <cellStyle name="Normal 3 5 2 2 3 8" xfId="24105" xr:uid="{00000000-0005-0000-0000-00000A620000}"/>
    <cellStyle name="Normal 3 5 2 2 3 8 2" xfId="24106" xr:uid="{00000000-0005-0000-0000-00000B620000}"/>
    <cellStyle name="Normal 3 5 2 2 3 8 3" xfId="24107" xr:uid="{00000000-0005-0000-0000-00000C620000}"/>
    <cellStyle name="Normal 3 5 2 2 3 8 4" xfId="24108" xr:uid="{00000000-0005-0000-0000-00000D620000}"/>
    <cellStyle name="Normal 3 5 2 2 3 8 5" xfId="24109" xr:uid="{00000000-0005-0000-0000-00000E620000}"/>
    <cellStyle name="Normal 3 5 2 2 3 9" xfId="24110" xr:uid="{00000000-0005-0000-0000-00000F620000}"/>
    <cellStyle name="Normal 3 5 2 2 3 9 2" xfId="24111" xr:uid="{00000000-0005-0000-0000-000010620000}"/>
    <cellStyle name="Normal 3 5 2 2 3 9 3" xfId="24112" xr:uid="{00000000-0005-0000-0000-000011620000}"/>
    <cellStyle name="Normal 3 5 2 2 3 9 4" xfId="24113" xr:uid="{00000000-0005-0000-0000-000012620000}"/>
    <cellStyle name="Normal 3 5 2 2 3 9 5" xfId="24114" xr:uid="{00000000-0005-0000-0000-000013620000}"/>
    <cellStyle name="Normal 3 5 2 2 3_5.Weekly" xfId="24115" xr:uid="{00000000-0005-0000-0000-000014620000}"/>
    <cellStyle name="Normal 3 5 2 2 4" xfId="24116" xr:uid="{00000000-0005-0000-0000-000015620000}"/>
    <cellStyle name="Normal 3 5 2 2 4 10" xfId="24117" xr:uid="{00000000-0005-0000-0000-000016620000}"/>
    <cellStyle name="Normal 3 5 2 2 4 10 2" xfId="24118" xr:uid="{00000000-0005-0000-0000-000017620000}"/>
    <cellStyle name="Normal 3 5 2 2 4 10 3" xfId="24119" xr:uid="{00000000-0005-0000-0000-000018620000}"/>
    <cellStyle name="Normal 3 5 2 2 4 10 4" xfId="24120" xr:uid="{00000000-0005-0000-0000-000019620000}"/>
    <cellStyle name="Normal 3 5 2 2 4 10 5" xfId="24121" xr:uid="{00000000-0005-0000-0000-00001A620000}"/>
    <cellStyle name="Normal 3 5 2 2 4 11" xfId="24122" xr:uid="{00000000-0005-0000-0000-00001B620000}"/>
    <cellStyle name="Normal 3 5 2 2 4 12" xfId="24123" xr:uid="{00000000-0005-0000-0000-00001C620000}"/>
    <cellStyle name="Normal 3 5 2 2 4 13" xfId="24124" xr:uid="{00000000-0005-0000-0000-00001D620000}"/>
    <cellStyle name="Normal 3 5 2 2 4 14" xfId="24125" xr:uid="{00000000-0005-0000-0000-00001E620000}"/>
    <cellStyle name="Normal 3 5 2 2 4 2" xfId="24126" xr:uid="{00000000-0005-0000-0000-00001F620000}"/>
    <cellStyle name="Normal 3 5 2 2 4 2 2" xfId="24127" xr:uid="{00000000-0005-0000-0000-000020620000}"/>
    <cellStyle name="Normal 3 5 2 2 4 2 3" xfId="24128" xr:uid="{00000000-0005-0000-0000-000021620000}"/>
    <cellStyle name="Normal 3 5 2 2 4 2 4" xfId="24129" xr:uid="{00000000-0005-0000-0000-000022620000}"/>
    <cellStyle name="Normal 3 5 2 2 4 2 5" xfId="24130" xr:uid="{00000000-0005-0000-0000-000023620000}"/>
    <cellStyle name="Normal 3 5 2 2 4 3" xfId="24131" xr:uid="{00000000-0005-0000-0000-000024620000}"/>
    <cellStyle name="Normal 3 5 2 2 4 3 2" xfId="24132" xr:uid="{00000000-0005-0000-0000-000025620000}"/>
    <cellStyle name="Normal 3 5 2 2 4 3 3" xfId="24133" xr:uid="{00000000-0005-0000-0000-000026620000}"/>
    <cellStyle name="Normal 3 5 2 2 4 3 4" xfId="24134" xr:uid="{00000000-0005-0000-0000-000027620000}"/>
    <cellStyle name="Normal 3 5 2 2 4 3 5" xfId="24135" xr:uid="{00000000-0005-0000-0000-000028620000}"/>
    <cellStyle name="Normal 3 5 2 2 4 4" xfId="24136" xr:uid="{00000000-0005-0000-0000-000029620000}"/>
    <cellStyle name="Normal 3 5 2 2 4 4 2" xfId="24137" xr:uid="{00000000-0005-0000-0000-00002A620000}"/>
    <cellStyle name="Normal 3 5 2 2 4 4 3" xfId="24138" xr:uid="{00000000-0005-0000-0000-00002B620000}"/>
    <cellStyle name="Normal 3 5 2 2 4 4 4" xfId="24139" xr:uid="{00000000-0005-0000-0000-00002C620000}"/>
    <cellStyle name="Normal 3 5 2 2 4 4 5" xfId="24140" xr:uid="{00000000-0005-0000-0000-00002D620000}"/>
    <cellStyle name="Normal 3 5 2 2 4 5" xfId="24141" xr:uid="{00000000-0005-0000-0000-00002E620000}"/>
    <cellStyle name="Normal 3 5 2 2 4 5 2" xfId="24142" xr:uid="{00000000-0005-0000-0000-00002F620000}"/>
    <cellStyle name="Normal 3 5 2 2 4 5 3" xfId="24143" xr:uid="{00000000-0005-0000-0000-000030620000}"/>
    <cellStyle name="Normal 3 5 2 2 4 5 4" xfId="24144" xr:uid="{00000000-0005-0000-0000-000031620000}"/>
    <cellStyle name="Normal 3 5 2 2 4 5 5" xfId="24145" xr:uid="{00000000-0005-0000-0000-000032620000}"/>
    <cellStyle name="Normal 3 5 2 2 4 6" xfId="24146" xr:uid="{00000000-0005-0000-0000-000033620000}"/>
    <cellStyle name="Normal 3 5 2 2 4 6 2" xfId="24147" xr:uid="{00000000-0005-0000-0000-000034620000}"/>
    <cellStyle name="Normal 3 5 2 2 4 6 3" xfId="24148" xr:uid="{00000000-0005-0000-0000-000035620000}"/>
    <cellStyle name="Normal 3 5 2 2 4 6 4" xfId="24149" xr:uid="{00000000-0005-0000-0000-000036620000}"/>
    <cellStyle name="Normal 3 5 2 2 4 6 5" xfId="24150" xr:uid="{00000000-0005-0000-0000-000037620000}"/>
    <cellStyle name="Normal 3 5 2 2 4 7" xfId="24151" xr:uid="{00000000-0005-0000-0000-000038620000}"/>
    <cellStyle name="Normal 3 5 2 2 4 7 2" xfId="24152" xr:uid="{00000000-0005-0000-0000-000039620000}"/>
    <cellStyle name="Normal 3 5 2 2 4 7 3" xfId="24153" xr:uid="{00000000-0005-0000-0000-00003A620000}"/>
    <cellStyle name="Normal 3 5 2 2 4 7 4" xfId="24154" xr:uid="{00000000-0005-0000-0000-00003B620000}"/>
    <cellStyle name="Normal 3 5 2 2 4 7 5" xfId="24155" xr:uid="{00000000-0005-0000-0000-00003C620000}"/>
    <cellStyle name="Normal 3 5 2 2 4 8" xfId="24156" xr:uid="{00000000-0005-0000-0000-00003D620000}"/>
    <cellStyle name="Normal 3 5 2 2 4 8 2" xfId="24157" xr:uid="{00000000-0005-0000-0000-00003E620000}"/>
    <cellStyle name="Normal 3 5 2 2 4 8 3" xfId="24158" xr:uid="{00000000-0005-0000-0000-00003F620000}"/>
    <cellStyle name="Normal 3 5 2 2 4 8 4" xfId="24159" xr:uid="{00000000-0005-0000-0000-000040620000}"/>
    <cellStyle name="Normal 3 5 2 2 4 8 5" xfId="24160" xr:uid="{00000000-0005-0000-0000-000041620000}"/>
    <cellStyle name="Normal 3 5 2 2 4 9" xfId="24161" xr:uid="{00000000-0005-0000-0000-000042620000}"/>
    <cellStyle name="Normal 3 5 2 2 4 9 2" xfId="24162" xr:uid="{00000000-0005-0000-0000-000043620000}"/>
    <cellStyle name="Normal 3 5 2 2 4 9 3" xfId="24163" xr:uid="{00000000-0005-0000-0000-000044620000}"/>
    <cellStyle name="Normal 3 5 2 2 4 9 4" xfId="24164" xr:uid="{00000000-0005-0000-0000-000045620000}"/>
    <cellStyle name="Normal 3 5 2 2 4 9 5" xfId="24165" xr:uid="{00000000-0005-0000-0000-000046620000}"/>
    <cellStyle name="Normal 3 5 2 2 4_5.Weekly" xfId="24166" xr:uid="{00000000-0005-0000-0000-000047620000}"/>
    <cellStyle name="Normal 3 5 2 2 5" xfId="24167" xr:uid="{00000000-0005-0000-0000-000048620000}"/>
    <cellStyle name="Normal 3 5 2 2 5 2" xfId="24168" xr:uid="{00000000-0005-0000-0000-000049620000}"/>
    <cellStyle name="Normal 3 5 2 2 5 3" xfId="24169" xr:uid="{00000000-0005-0000-0000-00004A620000}"/>
    <cellStyle name="Normal 3 5 2 2 5 4" xfId="24170" xr:uid="{00000000-0005-0000-0000-00004B620000}"/>
    <cellStyle name="Normal 3 5 2 2 5 5" xfId="24171" xr:uid="{00000000-0005-0000-0000-00004C620000}"/>
    <cellStyle name="Normal 3 5 2 2 6" xfId="24172" xr:uid="{00000000-0005-0000-0000-00004D620000}"/>
    <cellStyle name="Normal 3 5 2 2 6 2" xfId="24173" xr:uid="{00000000-0005-0000-0000-00004E620000}"/>
    <cellStyle name="Normal 3 5 2 2 6 3" xfId="24174" xr:uid="{00000000-0005-0000-0000-00004F620000}"/>
    <cellStyle name="Normal 3 5 2 2 6 4" xfId="24175" xr:uid="{00000000-0005-0000-0000-000050620000}"/>
    <cellStyle name="Normal 3 5 2 2 6 5" xfId="24176" xr:uid="{00000000-0005-0000-0000-000051620000}"/>
    <cellStyle name="Normal 3 5 2 2 7" xfId="24177" xr:uid="{00000000-0005-0000-0000-000052620000}"/>
    <cellStyle name="Normal 3 5 2 2 7 2" xfId="24178" xr:uid="{00000000-0005-0000-0000-000053620000}"/>
    <cellStyle name="Normal 3 5 2 2 7 3" xfId="24179" xr:uid="{00000000-0005-0000-0000-000054620000}"/>
    <cellStyle name="Normal 3 5 2 2 7 4" xfId="24180" xr:uid="{00000000-0005-0000-0000-000055620000}"/>
    <cellStyle name="Normal 3 5 2 2 7 5" xfId="24181" xr:uid="{00000000-0005-0000-0000-000056620000}"/>
    <cellStyle name="Normal 3 5 2 2 8" xfId="24182" xr:uid="{00000000-0005-0000-0000-000057620000}"/>
    <cellStyle name="Normal 3 5 2 2 8 2" xfId="24183" xr:uid="{00000000-0005-0000-0000-000058620000}"/>
    <cellStyle name="Normal 3 5 2 2 8 3" xfId="24184" xr:uid="{00000000-0005-0000-0000-000059620000}"/>
    <cellStyle name="Normal 3 5 2 2 8 4" xfId="24185" xr:uid="{00000000-0005-0000-0000-00005A620000}"/>
    <cellStyle name="Normal 3 5 2 2 8 5" xfId="24186" xr:uid="{00000000-0005-0000-0000-00005B620000}"/>
    <cellStyle name="Normal 3 5 2 2 9" xfId="24187" xr:uid="{00000000-0005-0000-0000-00005C620000}"/>
    <cellStyle name="Normal 3 5 2 2 9 2" xfId="24188" xr:uid="{00000000-0005-0000-0000-00005D620000}"/>
    <cellStyle name="Normal 3 5 2 2 9 3" xfId="24189" xr:uid="{00000000-0005-0000-0000-00005E620000}"/>
    <cellStyle name="Normal 3 5 2 2 9 4" xfId="24190" xr:uid="{00000000-0005-0000-0000-00005F620000}"/>
    <cellStyle name="Normal 3 5 2 2 9 5" xfId="24191" xr:uid="{00000000-0005-0000-0000-000060620000}"/>
    <cellStyle name="Normal 3 5 2 2_5.Weekly" xfId="24192" xr:uid="{00000000-0005-0000-0000-000061620000}"/>
    <cellStyle name="Normal 3 5 2 3" xfId="24193" xr:uid="{00000000-0005-0000-0000-000062620000}"/>
    <cellStyle name="Normal 3 5 2 4" xfId="24194" xr:uid="{00000000-0005-0000-0000-000063620000}"/>
    <cellStyle name="Normal 3 5 2 4 10" xfId="24195" xr:uid="{00000000-0005-0000-0000-000064620000}"/>
    <cellStyle name="Normal 3 5 2 4 10 2" xfId="24196" xr:uid="{00000000-0005-0000-0000-000065620000}"/>
    <cellStyle name="Normal 3 5 2 4 10 3" xfId="24197" xr:uid="{00000000-0005-0000-0000-000066620000}"/>
    <cellStyle name="Normal 3 5 2 4 10 4" xfId="24198" xr:uid="{00000000-0005-0000-0000-000067620000}"/>
    <cellStyle name="Normal 3 5 2 4 10 5" xfId="24199" xr:uid="{00000000-0005-0000-0000-000068620000}"/>
    <cellStyle name="Normal 3 5 2 4 11" xfId="24200" xr:uid="{00000000-0005-0000-0000-000069620000}"/>
    <cellStyle name="Normal 3 5 2 4 11 2" xfId="24201" xr:uid="{00000000-0005-0000-0000-00006A620000}"/>
    <cellStyle name="Normal 3 5 2 4 11 3" xfId="24202" xr:uid="{00000000-0005-0000-0000-00006B620000}"/>
    <cellStyle name="Normal 3 5 2 4 11 4" xfId="24203" xr:uid="{00000000-0005-0000-0000-00006C620000}"/>
    <cellStyle name="Normal 3 5 2 4 11 5" xfId="24204" xr:uid="{00000000-0005-0000-0000-00006D620000}"/>
    <cellStyle name="Normal 3 5 2 4 12" xfId="24205" xr:uid="{00000000-0005-0000-0000-00006E620000}"/>
    <cellStyle name="Normal 3 5 2 4 13" xfId="24206" xr:uid="{00000000-0005-0000-0000-00006F620000}"/>
    <cellStyle name="Normal 3 5 2 4 14" xfId="24207" xr:uid="{00000000-0005-0000-0000-000070620000}"/>
    <cellStyle name="Normal 3 5 2 4 15" xfId="24208" xr:uid="{00000000-0005-0000-0000-000071620000}"/>
    <cellStyle name="Normal 3 5 2 4 2" xfId="24209" xr:uid="{00000000-0005-0000-0000-000072620000}"/>
    <cellStyle name="Normal 3 5 2 4 2 10" xfId="24210" xr:uid="{00000000-0005-0000-0000-000073620000}"/>
    <cellStyle name="Normal 3 5 2 4 2 10 2" xfId="24211" xr:uid="{00000000-0005-0000-0000-000074620000}"/>
    <cellStyle name="Normal 3 5 2 4 2 10 3" xfId="24212" xr:uid="{00000000-0005-0000-0000-000075620000}"/>
    <cellStyle name="Normal 3 5 2 4 2 10 4" xfId="24213" xr:uid="{00000000-0005-0000-0000-000076620000}"/>
    <cellStyle name="Normal 3 5 2 4 2 10 5" xfId="24214" xr:uid="{00000000-0005-0000-0000-000077620000}"/>
    <cellStyle name="Normal 3 5 2 4 2 11" xfId="24215" xr:uid="{00000000-0005-0000-0000-000078620000}"/>
    <cellStyle name="Normal 3 5 2 4 2 12" xfId="24216" xr:uid="{00000000-0005-0000-0000-000079620000}"/>
    <cellStyle name="Normal 3 5 2 4 2 13" xfId="24217" xr:uid="{00000000-0005-0000-0000-00007A620000}"/>
    <cellStyle name="Normal 3 5 2 4 2 14" xfId="24218" xr:uid="{00000000-0005-0000-0000-00007B620000}"/>
    <cellStyle name="Normal 3 5 2 4 2 2" xfId="24219" xr:uid="{00000000-0005-0000-0000-00007C620000}"/>
    <cellStyle name="Normal 3 5 2 4 2 2 2" xfId="24220" xr:uid="{00000000-0005-0000-0000-00007D620000}"/>
    <cellStyle name="Normal 3 5 2 4 2 2 3" xfId="24221" xr:uid="{00000000-0005-0000-0000-00007E620000}"/>
    <cellStyle name="Normal 3 5 2 4 2 2 4" xfId="24222" xr:uid="{00000000-0005-0000-0000-00007F620000}"/>
    <cellStyle name="Normal 3 5 2 4 2 2 5" xfId="24223" xr:uid="{00000000-0005-0000-0000-000080620000}"/>
    <cellStyle name="Normal 3 5 2 4 2 3" xfId="24224" xr:uid="{00000000-0005-0000-0000-000081620000}"/>
    <cellStyle name="Normal 3 5 2 4 2 3 2" xfId="24225" xr:uid="{00000000-0005-0000-0000-000082620000}"/>
    <cellStyle name="Normal 3 5 2 4 2 3 3" xfId="24226" xr:uid="{00000000-0005-0000-0000-000083620000}"/>
    <cellStyle name="Normal 3 5 2 4 2 3 4" xfId="24227" xr:uid="{00000000-0005-0000-0000-000084620000}"/>
    <cellStyle name="Normal 3 5 2 4 2 3 5" xfId="24228" xr:uid="{00000000-0005-0000-0000-000085620000}"/>
    <cellStyle name="Normal 3 5 2 4 2 4" xfId="24229" xr:uid="{00000000-0005-0000-0000-000086620000}"/>
    <cellStyle name="Normal 3 5 2 4 2 4 2" xfId="24230" xr:uid="{00000000-0005-0000-0000-000087620000}"/>
    <cellStyle name="Normal 3 5 2 4 2 4 3" xfId="24231" xr:uid="{00000000-0005-0000-0000-000088620000}"/>
    <cellStyle name="Normal 3 5 2 4 2 4 4" xfId="24232" xr:uid="{00000000-0005-0000-0000-000089620000}"/>
    <cellStyle name="Normal 3 5 2 4 2 4 5" xfId="24233" xr:uid="{00000000-0005-0000-0000-00008A620000}"/>
    <cellStyle name="Normal 3 5 2 4 2 5" xfId="24234" xr:uid="{00000000-0005-0000-0000-00008B620000}"/>
    <cellStyle name="Normal 3 5 2 4 2 5 2" xfId="24235" xr:uid="{00000000-0005-0000-0000-00008C620000}"/>
    <cellStyle name="Normal 3 5 2 4 2 5 3" xfId="24236" xr:uid="{00000000-0005-0000-0000-00008D620000}"/>
    <cellStyle name="Normal 3 5 2 4 2 5 4" xfId="24237" xr:uid="{00000000-0005-0000-0000-00008E620000}"/>
    <cellStyle name="Normal 3 5 2 4 2 5 5" xfId="24238" xr:uid="{00000000-0005-0000-0000-00008F620000}"/>
    <cellStyle name="Normal 3 5 2 4 2 6" xfId="24239" xr:uid="{00000000-0005-0000-0000-000090620000}"/>
    <cellStyle name="Normal 3 5 2 4 2 6 2" xfId="24240" xr:uid="{00000000-0005-0000-0000-000091620000}"/>
    <cellStyle name="Normal 3 5 2 4 2 6 3" xfId="24241" xr:uid="{00000000-0005-0000-0000-000092620000}"/>
    <cellStyle name="Normal 3 5 2 4 2 6 4" xfId="24242" xr:uid="{00000000-0005-0000-0000-000093620000}"/>
    <cellStyle name="Normal 3 5 2 4 2 6 5" xfId="24243" xr:uid="{00000000-0005-0000-0000-000094620000}"/>
    <cellStyle name="Normal 3 5 2 4 2 7" xfId="24244" xr:uid="{00000000-0005-0000-0000-000095620000}"/>
    <cellStyle name="Normal 3 5 2 4 2 7 2" xfId="24245" xr:uid="{00000000-0005-0000-0000-000096620000}"/>
    <cellStyle name="Normal 3 5 2 4 2 7 3" xfId="24246" xr:uid="{00000000-0005-0000-0000-000097620000}"/>
    <cellStyle name="Normal 3 5 2 4 2 7 4" xfId="24247" xr:uid="{00000000-0005-0000-0000-000098620000}"/>
    <cellStyle name="Normal 3 5 2 4 2 7 5" xfId="24248" xr:uid="{00000000-0005-0000-0000-000099620000}"/>
    <cellStyle name="Normal 3 5 2 4 2 8" xfId="24249" xr:uid="{00000000-0005-0000-0000-00009A620000}"/>
    <cellStyle name="Normal 3 5 2 4 2 8 2" xfId="24250" xr:uid="{00000000-0005-0000-0000-00009B620000}"/>
    <cellStyle name="Normal 3 5 2 4 2 8 3" xfId="24251" xr:uid="{00000000-0005-0000-0000-00009C620000}"/>
    <cellStyle name="Normal 3 5 2 4 2 8 4" xfId="24252" xr:uid="{00000000-0005-0000-0000-00009D620000}"/>
    <cellStyle name="Normal 3 5 2 4 2 8 5" xfId="24253" xr:uid="{00000000-0005-0000-0000-00009E620000}"/>
    <cellStyle name="Normal 3 5 2 4 2 9" xfId="24254" xr:uid="{00000000-0005-0000-0000-00009F620000}"/>
    <cellStyle name="Normal 3 5 2 4 2 9 2" xfId="24255" xr:uid="{00000000-0005-0000-0000-0000A0620000}"/>
    <cellStyle name="Normal 3 5 2 4 2 9 3" xfId="24256" xr:uid="{00000000-0005-0000-0000-0000A1620000}"/>
    <cellStyle name="Normal 3 5 2 4 2 9 4" xfId="24257" xr:uid="{00000000-0005-0000-0000-0000A2620000}"/>
    <cellStyle name="Normal 3 5 2 4 2 9 5" xfId="24258" xr:uid="{00000000-0005-0000-0000-0000A3620000}"/>
    <cellStyle name="Normal 3 5 2 4 2_5.Weekly" xfId="24259" xr:uid="{00000000-0005-0000-0000-0000A4620000}"/>
    <cellStyle name="Normal 3 5 2 4 3" xfId="24260" xr:uid="{00000000-0005-0000-0000-0000A5620000}"/>
    <cellStyle name="Normal 3 5 2 4 3 2" xfId="24261" xr:uid="{00000000-0005-0000-0000-0000A6620000}"/>
    <cellStyle name="Normal 3 5 2 4 3 3" xfId="24262" xr:uid="{00000000-0005-0000-0000-0000A7620000}"/>
    <cellStyle name="Normal 3 5 2 4 3 4" xfId="24263" xr:uid="{00000000-0005-0000-0000-0000A8620000}"/>
    <cellStyle name="Normal 3 5 2 4 3 5" xfId="24264" xr:uid="{00000000-0005-0000-0000-0000A9620000}"/>
    <cellStyle name="Normal 3 5 2 4 4" xfId="24265" xr:uid="{00000000-0005-0000-0000-0000AA620000}"/>
    <cellStyle name="Normal 3 5 2 4 4 2" xfId="24266" xr:uid="{00000000-0005-0000-0000-0000AB620000}"/>
    <cellStyle name="Normal 3 5 2 4 4 3" xfId="24267" xr:uid="{00000000-0005-0000-0000-0000AC620000}"/>
    <cellStyle name="Normal 3 5 2 4 4 4" xfId="24268" xr:uid="{00000000-0005-0000-0000-0000AD620000}"/>
    <cellStyle name="Normal 3 5 2 4 4 5" xfId="24269" xr:uid="{00000000-0005-0000-0000-0000AE620000}"/>
    <cellStyle name="Normal 3 5 2 4 5" xfId="24270" xr:uid="{00000000-0005-0000-0000-0000AF620000}"/>
    <cellStyle name="Normal 3 5 2 4 5 2" xfId="24271" xr:uid="{00000000-0005-0000-0000-0000B0620000}"/>
    <cellStyle name="Normal 3 5 2 4 5 3" xfId="24272" xr:uid="{00000000-0005-0000-0000-0000B1620000}"/>
    <cellStyle name="Normal 3 5 2 4 5 4" xfId="24273" xr:uid="{00000000-0005-0000-0000-0000B2620000}"/>
    <cellStyle name="Normal 3 5 2 4 5 5" xfId="24274" xr:uid="{00000000-0005-0000-0000-0000B3620000}"/>
    <cellStyle name="Normal 3 5 2 4 6" xfId="24275" xr:uid="{00000000-0005-0000-0000-0000B4620000}"/>
    <cellStyle name="Normal 3 5 2 4 6 2" xfId="24276" xr:uid="{00000000-0005-0000-0000-0000B5620000}"/>
    <cellStyle name="Normal 3 5 2 4 6 3" xfId="24277" xr:uid="{00000000-0005-0000-0000-0000B6620000}"/>
    <cellStyle name="Normal 3 5 2 4 6 4" xfId="24278" xr:uid="{00000000-0005-0000-0000-0000B7620000}"/>
    <cellStyle name="Normal 3 5 2 4 6 5" xfId="24279" xr:uid="{00000000-0005-0000-0000-0000B8620000}"/>
    <cellStyle name="Normal 3 5 2 4 7" xfId="24280" xr:uid="{00000000-0005-0000-0000-0000B9620000}"/>
    <cellStyle name="Normal 3 5 2 4 7 2" xfId="24281" xr:uid="{00000000-0005-0000-0000-0000BA620000}"/>
    <cellStyle name="Normal 3 5 2 4 7 3" xfId="24282" xr:uid="{00000000-0005-0000-0000-0000BB620000}"/>
    <cellStyle name="Normal 3 5 2 4 7 4" xfId="24283" xr:uid="{00000000-0005-0000-0000-0000BC620000}"/>
    <cellStyle name="Normal 3 5 2 4 7 5" xfId="24284" xr:uid="{00000000-0005-0000-0000-0000BD620000}"/>
    <cellStyle name="Normal 3 5 2 4 8" xfId="24285" xr:uid="{00000000-0005-0000-0000-0000BE620000}"/>
    <cellStyle name="Normal 3 5 2 4 8 2" xfId="24286" xr:uid="{00000000-0005-0000-0000-0000BF620000}"/>
    <cellStyle name="Normal 3 5 2 4 8 3" xfId="24287" xr:uid="{00000000-0005-0000-0000-0000C0620000}"/>
    <cellStyle name="Normal 3 5 2 4 8 4" xfId="24288" xr:uid="{00000000-0005-0000-0000-0000C1620000}"/>
    <cellStyle name="Normal 3 5 2 4 8 5" xfId="24289" xr:uid="{00000000-0005-0000-0000-0000C2620000}"/>
    <cellStyle name="Normal 3 5 2 4 9" xfId="24290" xr:uid="{00000000-0005-0000-0000-0000C3620000}"/>
    <cellStyle name="Normal 3 5 2 4 9 2" xfId="24291" xr:uid="{00000000-0005-0000-0000-0000C4620000}"/>
    <cellStyle name="Normal 3 5 2 4 9 3" xfId="24292" xr:uid="{00000000-0005-0000-0000-0000C5620000}"/>
    <cellStyle name="Normal 3 5 2 4 9 4" xfId="24293" xr:uid="{00000000-0005-0000-0000-0000C6620000}"/>
    <cellStyle name="Normal 3 5 2 4 9 5" xfId="24294" xr:uid="{00000000-0005-0000-0000-0000C7620000}"/>
    <cellStyle name="Normal 3 5 2 4_5.Weekly" xfId="24295" xr:uid="{00000000-0005-0000-0000-0000C8620000}"/>
    <cellStyle name="Normal 3 5 2 5" xfId="24296" xr:uid="{00000000-0005-0000-0000-0000C9620000}"/>
    <cellStyle name="Normal 3 5 2 5 10" xfId="24297" xr:uid="{00000000-0005-0000-0000-0000CA620000}"/>
    <cellStyle name="Normal 3 5 2 5 10 2" xfId="24298" xr:uid="{00000000-0005-0000-0000-0000CB620000}"/>
    <cellStyle name="Normal 3 5 2 5 10 3" xfId="24299" xr:uid="{00000000-0005-0000-0000-0000CC620000}"/>
    <cellStyle name="Normal 3 5 2 5 10 4" xfId="24300" xr:uid="{00000000-0005-0000-0000-0000CD620000}"/>
    <cellStyle name="Normal 3 5 2 5 10 5" xfId="24301" xr:uid="{00000000-0005-0000-0000-0000CE620000}"/>
    <cellStyle name="Normal 3 5 2 5 11" xfId="24302" xr:uid="{00000000-0005-0000-0000-0000CF620000}"/>
    <cellStyle name="Normal 3 5 2 5 12" xfId="24303" xr:uid="{00000000-0005-0000-0000-0000D0620000}"/>
    <cellStyle name="Normal 3 5 2 5 13" xfId="24304" xr:uid="{00000000-0005-0000-0000-0000D1620000}"/>
    <cellStyle name="Normal 3 5 2 5 14" xfId="24305" xr:uid="{00000000-0005-0000-0000-0000D2620000}"/>
    <cellStyle name="Normal 3 5 2 5 2" xfId="24306" xr:uid="{00000000-0005-0000-0000-0000D3620000}"/>
    <cellStyle name="Normal 3 5 2 5 2 2" xfId="24307" xr:uid="{00000000-0005-0000-0000-0000D4620000}"/>
    <cellStyle name="Normal 3 5 2 5 2 3" xfId="24308" xr:uid="{00000000-0005-0000-0000-0000D5620000}"/>
    <cellStyle name="Normal 3 5 2 5 2 4" xfId="24309" xr:uid="{00000000-0005-0000-0000-0000D6620000}"/>
    <cellStyle name="Normal 3 5 2 5 2 5" xfId="24310" xr:uid="{00000000-0005-0000-0000-0000D7620000}"/>
    <cellStyle name="Normal 3 5 2 5 3" xfId="24311" xr:uid="{00000000-0005-0000-0000-0000D8620000}"/>
    <cellStyle name="Normal 3 5 2 5 3 2" xfId="24312" xr:uid="{00000000-0005-0000-0000-0000D9620000}"/>
    <cellStyle name="Normal 3 5 2 5 3 3" xfId="24313" xr:uid="{00000000-0005-0000-0000-0000DA620000}"/>
    <cellStyle name="Normal 3 5 2 5 3 4" xfId="24314" xr:uid="{00000000-0005-0000-0000-0000DB620000}"/>
    <cellStyle name="Normal 3 5 2 5 3 5" xfId="24315" xr:uid="{00000000-0005-0000-0000-0000DC620000}"/>
    <cellStyle name="Normal 3 5 2 5 4" xfId="24316" xr:uid="{00000000-0005-0000-0000-0000DD620000}"/>
    <cellStyle name="Normal 3 5 2 5 4 2" xfId="24317" xr:uid="{00000000-0005-0000-0000-0000DE620000}"/>
    <cellStyle name="Normal 3 5 2 5 4 3" xfId="24318" xr:uid="{00000000-0005-0000-0000-0000DF620000}"/>
    <cellStyle name="Normal 3 5 2 5 4 4" xfId="24319" xr:uid="{00000000-0005-0000-0000-0000E0620000}"/>
    <cellStyle name="Normal 3 5 2 5 4 5" xfId="24320" xr:uid="{00000000-0005-0000-0000-0000E1620000}"/>
    <cellStyle name="Normal 3 5 2 5 5" xfId="24321" xr:uid="{00000000-0005-0000-0000-0000E2620000}"/>
    <cellStyle name="Normal 3 5 2 5 5 2" xfId="24322" xr:uid="{00000000-0005-0000-0000-0000E3620000}"/>
    <cellStyle name="Normal 3 5 2 5 5 3" xfId="24323" xr:uid="{00000000-0005-0000-0000-0000E4620000}"/>
    <cellStyle name="Normal 3 5 2 5 5 4" xfId="24324" xr:uid="{00000000-0005-0000-0000-0000E5620000}"/>
    <cellStyle name="Normal 3 5 2 5 5 5" xfId="24325" xr:uid="{00000000-0005-0000-0000-0000E6620000}"/>
    <cellStyle name="Normal 3 5 2 5 6" xfId="24326" xr:uid="{00000000-0005-0000-0000-0000E7620000}"/>
    <cellStyle name="Normal 3 5 2 5 6 2" xfId="24327" xr:uid="{00000000-0005-0000-0000-0000E8620000}"/>
    <cellStyle name="Normal 3 5 2 5 6 3" xfId="24328" xr:uid="{00000000-0005-0000-0000-0000E9620000}"/>
    <cellStyle name="Normal 3 5 2 5 6 4" xfId="24329" xr:uid="{00000000-0005-0000-0000-0000EA620000}"/>
    <cellStyle name="Normal 3 5 2 5 6 5" xfId="24330" xr:uid="{00000000-0005-0000-0000-0000EB620000}"/>
    <cellStyle name="Normal 3 5 2 5 7" xfId="24331" xr:uid="{00000000-0005-0000-0000-0000EC620000}"/>
    <cellStyle name="Normal 3 5 2 5 7 2" xfId="24332" xr:uid="{00000000-0005-0000-0000-0000ED620000}"/>
    <cellStyle name="Normal 3 5 2 5 7 3" xfId="24333" xr:uid="{00000000-0005-0000-0000-0000EE620000}"/>
    <cellStyle name="Normal 3 5 2 5 7 4" xfId="24334" xr:uid="{00000000-0005-0000-0000-0000EF620000}"/>
    <cellStyle name="Normal 3 5 2 5 7 5" xfId="24335" xr:uid="{00000000-0005-0000-0000-0000F0620000}"/>
    <cellStyle name="Normal 3 5 2 5 8" xfId="24336" xr:uid="{00000000-0005-0000-0000-0000F1620000}"/>
    <cellStyle name="Normal 3 5 2 5 8 2" xfId="24337" xr:uid="{00000000-0005-0000-0000-0000F2620000}"/>
    <cellStyle name="Normal 3 5 2 5 8 3" xfId="24338" xr:uid="{00000000-0005-0000-0000-0000F3620000}"/>
    <cellStyle name="Normal 3 5 2 5 8 4" xfId="24339" xr:uid="{00000000-0005-0000-0000-0000F4620000}"/>
    <cellStyle name="Normal 3 5 2 5 8 5" xfId="24340" xr:uid="{00000000-0005-0000-0000-0000F5620000}"/>
    <cellStyle name="Normal 3 5 2 5 9" xfId="24341" xr:uid="{00000000-0005-0000-0000-0000F6620000}"/>
    <cellStyle name="Normal 3 5 2 5 9 2" xfId="24342" xr:uid="{00000000-0005-0000-0000-0000F7620000}"/>
    <cellStyle name="Normal 3 5 2 5 9 3" xfId="24343" xr:uid="{00000000-0005-0000-0000-0000F8620000}"/>
    <cellStyle name="Normal 3 5 2 5 9 4" xfId="24344" xr:uid="{00000000-0005-0000-0000-0000F9620000}"/>
    <cellStyle name="Normal 3 5 2 5 9 5" xfId="24345" xr:uid="{00000000-0005-0000-0000-0000FA620000}"/>
    <cellStyle name="Normal 3 5 2 5_5.Weekly" xfId="24346" xr:uid="{00000000-0005-0000-0000-0000FB620000}"/>
    <cellStyle name="Normal 3 5 2 6" xfId="24347" xr:uid="{00000000-0005-0000-0000-0000FC620000}"/>
    <cellStyle name="Normal 3 5 2 6 10" xfId="24348" xr:uid="{00000000-0005-0000-0000-0000FD620000}"/>
    <cellStyle name="Normal 3 5 2 6 10 2" xfId="24349" xr:uid="{00000000-0005-0000-0000-0000FE620000}"/>
    <cellStyle name="Normal 3 5 2 6 10 3" xfId="24350" xr:uid="{00000000-0005-0000-0000-0000FF620000}"/>
    <cellStyle name="Normal 3 5 2 6 10 4" xfId="24351" xr:uid="{00000000-0005-0000-0000-000000630000}"/>
    <cellStyle name="Normal 3 5 2 6 10 5" xfId="24352" xr:uid="{00000000-0005-0000-0000-000001630000}"/>
    <cellStyle name="Normal 3 5 2 6 11" xfId="24353" xr:uid="{00000000-0005-0000-0000-000002630000}"/>
    <cellStyle name="Normal 3 5 2 6 12" xfId="24354" xr:uid="{00000000-0005-0000-0000-000003630000}"/>
    <cellStyle name="Normal 3 5 2 6 13" xfId="24355" xr:uid="{00000000-0005-0000-0000-000004630000}"/>
    <cellStyle name="Normal 3 5 2 6 14" xfId="24356" xr:uid="{00000000-0005-0000-0000-000005630000}"/>
    <cellStyle name="Normal 3 5 2 6 2" xfId="24357" xr:uid="{00000000-0005-0000-0000-000006630000}"/>
    <cellStyle name="Normal 3 5 2 6 2 2" xfId="24358" xr:uid="{00000000-0005-0000-0000-000007630000}"/>
    <cellStyle name="Normal 3 5 2 6 2 3" xfId="24359" xr:uid="{00000000-0005-0000-0000-000008630000}"/>
    <cellStyle name="Normal 3 5 2 6 2 4" xfId="24360" xr:uid="{00000000-0005-0000-0000-000009630000}"/>
    <cellStyle name="Normal 3 5 2 6 2 5" xfId="24361" xr:uid="{00000000-0005-0000-0000-00000A630000}"/>
    <cellStyle name="Normal 3 5 2 6 3" xfId="24362" xr:uid="{00000000-0005-0000-0000-00000B630000}"/>
    <cellStyle name="Normal 3 5 2 6 3 2" xfId="24363" xr:uid="{00000000-0005-0000-0000-00000C630000}"/>
    <cellStyle name="Normal 3 5 2 6 3 3" xfId="24364" xr:uid="{00000000-0005-0000-0000-00000D630000}"/>
    <cellStyle name="Normal 3 5 2 6 3 4" xfId="24365" xr:uid="{00000000-0005-0000-0000-00000E630000}"/>
    <cellStyle name="Normal 3 5 2 6 3 5" xfId="24366" xr:uid="{00000000-0005-0000-0000-00000F630000}"/>
    <cellStyle name="Normal 3 5 2 6 4" xfId="24367" xr:uid="{00000000-0005-0000-0000-000010630000}"/>
    <cellStyle name="Normal 3 5 2 6 4 2" xfId="24368" xr:uid="{00000000-0005-0000-0000-000011630000}"/>
    <cellStyle name="Normal 3 5 2 6 4 3" xfId="24369" xr:uid="{00000000-0005-0000-0000-000012630000}"/>
    <cellStyle name="Normal 3 5 2 6 4 4" xfId="24370" xr:uid="{00000000-0005-0000-0000-000013630000}"/>
    <cellStyle name="Normal 3 5 2 6 4 5" xfId="24371" xr:uid="{00000000-0005-0000-0000-000014630000}"/>
    <cellStyle name="Normal 3 5 2 6 5" xfId="24372" xr:uid="{00000000-0005-0000-0000-000015630000}"/>
    <cellStyle name="Normal 3 5 2 6 5 2" xfId="24373" xr:uid="{00000000-0005-0000-0000-000016630000}"/>
    <cellStyle name="Normal 3 5 2 6 5 3" xfId="24374" xr:uid="{00000000-0005-0000-0000-000017630000}"/>
    <cellStyle name="Normal 3 5 2 6 5 4" xfId="24375" xr:uid="{00000000-0005-0000-0000-000018630000}"/>
    <cellStyle name="Normal 3 5 2 6 5 5" xfId="24376" xr:uid="{00000000-0005-0000-0000-000019630000}"/>
    <cellStyle name="Normal 3 5 2 6 6" xfId="24377" xr:uid="{00000000-0005-0000-0000-00001A630000}"/>
    <cellStyle name="Normal 3 5 2 6 6 2" xfId="24378" xr:uid="{00000000-0005-0000-0000-00001B630000}"/>
    <cellStyle name="Normal 3 5 2 6 6 3" xfId="24379" xr:uid="{00000000-0005-0000-0000-00001C630000}"/>
    <cellStyle name="Normal 3 5 2 6 6 4" xfId="24380" xr:uid="{00000000-0005-0000-0000-00001D630000}"/>
    <cellStyle name="Normal 3 5 2 6 6 5" xfId="24381" xr:uid="{00000000-0005-0000-0000-00001E630000}"/>
    <cellStyle name="Normal 3 5 2 6 7" xfId="24382" xr:uid="{00000000-0005-0000-0000-00001F630000}"/>
    <cellStyle name="Normal 3 5 2 6 7 2" xfId="24383" xr:uid="{00000000-0005-0000-0000-000020630000}"/>
    <cellStyle name="Normal 3 5 2 6 7 3" xfId="24384" xr:uid="{00000000-0005-0000-0000-000021630000}"/>
    <cellStyle name="Normal 3 5 2 6 7 4" xfId="24385" xr:uid="{00000000-0005-0000-0000-000022630000}"/>
    <cellStyle name="Normal 3 5 2 6 7 5" xfId="24386" xr:uid="{00000000-0005-0000-0000-000023630000}"/>
    <cellStyle name="Normal 3 5 2 6 8" xfId="24387" xr:uid="{00000000-0005-0000-0000-000024630000}"/>
    <cellStyle name="Normal 3 5 2 6 8 2" xfId="24388" xr:uid="{00000000-0005-0000-0000-000025630000}"/>
    <cellStyle name="Normal 3 5 2 6 8 3" xfId="24389" xr:uid="{00000000-0005-0000-0000-000026630000}"/>
    <cellStyle name="Normal 3 5 2 6 8 4" xfId="24390" xr:uid="{00000000-0005-0000-0000-000027630000}"/>
    <cellStyle name="Normal 3 5 2 6 8 5" xfId="24391" xr:uid="{00000000-0005-0000-0000-000028630000}"/>
    <cellStyle name="Normal 3 5 2 6 9" xfId="24392" xr:uid="{00000000-0005-0000-0000-000029630000}"/>
    <cellStyle name="Normal 3 5 2 6 9 2" xfId="24393" xr:uid="{00000000-0005-0000-0000-00002A630000}"/>
    <cellStyle name="Normal 3 5 2 6 9 3" xfId="24394" xr:uid="{00000000-0005-0000-0000-00002B630000}"/>
    <cellStyle name="Normal 3 5 2 6 9 4" xfId="24395" xr:uid="{00000000-0005-0000-0000-00002C630000}"/>
    <cellStyle name="Normal 3 5 2 6 9 5" xfId="24396" xr:uid="{00000000-0005-0000-0000-00002D630000}"/>
    <cellStyle name="Normal 3 5 2 6_5.Weekly" xfId="24397" xr:uid="{00000000-0005-0000-0000-00002E630000}"/>
    <cellStyle name="Normal 3 5 3" xfId="24398" xr:uid="{00000000-0005-0000-0000-00002F630000}"/>
    <cellStyle name="Normal 3 5 3 2" xfId="24399" xr:uid="{00000000-0005-0000-0000-000030630000}"/>
    <cellStyle name="Normal 3 5 3 3" xfId="24400" xr:uid="{00000000-0005-0000-0000-000031630000}"/>
    <cellStyle name="Normal 3 5 3 4" xfId="24401" xr:uid="{00000000-0005-0000-0000-000032630000}"/>
    <cellStyle name="Normal 3 5 3 5" xfId="24402" xr:uid="{00000000-0005-0000-0000-000033630000}"/>
    <cellStyle name="Normal 3 5 4" xfId="24403" xr:uid="{00000000-0005-0000-0000-000034630000}"/>
    <cellStyle name="Normal 3 5 4 2" xfId="24404" xr:uid="{00000000-0005-0000-0000-000035630000}"/>
    <cellStyle name="Normal 3 5 4 3" xfId="24405" xr:uid="{00000000-0005-0000-0000-000036630000}"/>
    <cellStyle name="Normal 3 5 4 4" xfId="24406" xr:uid="{00000000-0005-0000-0000-000037630000}"/>
    <cellStyle name="Normal 3 5 4 5" xfId="24407" xr:uid="{00000000-0005-0000-0000-000038630000}"/>
    <cellStyle name="Normal 3 5 5" xfId="24408" xr:uid="{00000000-0005-0000-0000-000039630000}"/>
    <cellStyle name="Normal 3 5 5 2" xfId="24409" xr:uid="{00000000-0005-0000-0000-00003A630000}"/>
    <cellStyle name="Normal 3 5 5 3" xfId="24410" xr:uid="{00000000-0005-0000-0000-00003B630000}"/>
    <cellStyle name="Normal 3 5 5 4" xfId="24411" xr:uid="{00000000-0005-0000-0000-00003C630000}"/>
    <cellStyle name="Normal 3 5 5 5" xfId="24412" xr:uid="{00000000-0005-0000-0000-00003D630000}"/>
    <cellStyle name="Normal 3 5 6" xfId="24413" xr:uid="{00000000-0005-0000-0000-00003E630000}"/>
    <cellStyle name="Normal 3 5 6 2" xfId="24414" xr:uid="{00000000-0005-0000-0000-00003F630000}"/>
    <cellStyle name="Normal 3 5 6 3" xfId="24415" xr:uid="{00000000-0005-0000-0000-000040630000}"/>
    <cellStyle name="Normal 3 5 6 4" xfId="24416" xr:uid="{00000000-0005-0000-0000-000041630000}"/>
    <cellStyle name="Normal 3 5 6 5" xfId="24417" xr:uid="{00000000-0005-0000-0000-000042630000}"/>
    <cellStyle name="Normal 3 5 7" xfId="24418" xr:uid="{00000000-0005-0000-0000-000043630000}"/>
    <cellStyle name="Normal 3 5 7 2" xfId="24419" xr:uid="{00000000-0005-0000-0000-000044630000}"/>
    <cellStyle name="Normal 3 5 7 3" xfId="24420" xr:uid="{00000000-0005-0000-0000-000045630000}"/>
    <cellStyle name="Normal 3 5 7 4" xfId="24421" xr:uid="{00000000-0005-0000-0000-000046630000}"/>
    <cellStyle name="Normal 3 5 7 5" xfId="24422" xr:uid="{00000000-0005-0000-0000-000047630000}"/>
    <cellStyle name="Normal 3 5 8" xfId="24423" xr:uid="{00000000-0005-0000-0000-000048630000}"/>
    <cellStyle name="Normal 3 5 8 2" xfId="24424" xr:uid="{00000000-0005-0000-0000-000049630000}"/>
    <cellStyle name="Normal 3 5 8 3" xfId="24425" xr:uid="{00000000-0005-0000-0000-00004A630000}"/>
    <cellStyle name="Normal 3 5 8 4" xfId="24426" xr:uid="{00000000-0005-0000-0000-00004B630000}"/>
    <cellStyle name="Normal 3 5 8 5" xfId="24427" xr:uid="{00000000-0005-0000-0000-00004C630000}"/>
    <cellStyle name="Normal 3 5 9" xfId="24428" xr:uid="{00000000-0005-0000-0000-00004D630000}"/>
    <cellStyle name="Normal 3 5 9 2" xfId="24429" xr:uid="{00000000-0005-0000-0000-00004E630000}"/>
    <cellStyle name="Normal 3 5 9 3" xfId="24430" xr:uid="{00000000-0005-0000-0000-00004F630000}"/>
    <cellStyle name="Normal 3 5 9 4" xfId="24431" xr:uid="{00000000-0005-0000-0000-000050630000}"/>
    <cellStyle name="Normal 3 5 9 5" xfId="24432" xr:uid="{00000000-0005-0000-0000-000051630000}"/>
    <cellStyle name="Normal 3 5_5.Weekly" xfId="24433" xr:uid="{00000000-0005-0000-0000-000052630000}"/>
    <cellStyle name="Normal 3 6" xfId="24434" xr:uid="{00000000-0005-0000-0000-000053630000}"/>
    <cellStyle name="Normal 3 6 10" xfId="24435" xr:uid="{00000000-0005-0000-0000-000054630000}"/>
    <cellStyle name="Normal 3 6 10 2" xfId="24436" xr:uid="{00000000-0005-0000-0000-000055630000}"/>
    <cellStyle name="Normal 3 6 10 3" xfId="24437" xr:uid="{00000000-0005-0000-0000-000056630000}"/>
    <cellStyle name="Normal 3 6 10 4" xfId="24438" xr:uid="{00000000-0005-0000-0000-000057630000}"/>
    <cellStyle name="Normal 3 6 10 5" xfId="24439" xr:uid="{00000000-0005-0000-0000-000058630000}"/>
    <cellStyle name="Normal 3 6 11" xfId="24440" xr:uid="{00000000-0005-0000-0000-000059630000}"/>
    <cellStyle name="Normal 3 6 11 2" xfId="24441" xr:uid="{00000000-0005-0000-0000-00005A630000}"/>
    <cellStyle name="Normal 3 6 11 3" xfId="24442" xr:uid="{00000000-0005-0000-0000-00005B630000}"/>
    <cellStyle name="Normal 3 6 11 4" xfId="24443" xr:uid="{00000000-0005-0000-0000-00005C630000}"/>
    <cellStyle name="Normal 3 6 11 5" xfId="24444" xr:uid="{00000000-0005-0000-0000-00005D630000}"/>
    <cellStyle name="Normal 3 6 12" xfId="24445" xr:uid="{00000000-0005-0000-0000-00005E630000}"/>
    <cellStyle name="Normal 3 6 12 2" xfId="24446" xr:uid="{00000000-0005-0000-0000-00005F630000}"/>
    <cellStyle name="Normal 3 6 12 3" xfId="24447" xr:uid="{00000000-0005-0000-0000-000060630000}"/>
    <cellStyle name="Normal 3 6 12 4" xfId="24448" xr:uid="{00000000-0005-0000-0000-000061630000}"/>
    <cellStyle name="Normal 3 6 12 5" xfId="24449" xr:uid="{00000000-0005-0000-0000-000062630000}"/>
    <cellStyle name="Normal 3 6 13" xfId="24450" xr:uid="{00000000-0005-0000-0000-000063630000}"/>
    <cellStyle name="Normal 3 6 14" xfId="24451" xr:uid="{00000000-0005-0000-0000-000064630000}"/>
    <cellStyle name="Normal 3 6 15" xfId="24452" xr:uid="{00000000-0005-0000-0000-000065630000}"/>
    <cellStyle name="Normal 3 6 16" xfId="24453" xr:uid="{00000000-0005-0000-0000-000066630000}"/>
    <cellStyle name="Normal 3 6 2" xfId="24454" xr:uid="{00000000-0005-0000-0000-000067630000}"/>
    <cellStyle name="Normal 3 6 2 2" xfId="46125" xr:uid="{00000000-0005-0000-0000-000068630000}"/>
    <cellStyle name="Normal 3 6 2 2 2" xfId="46126" xr:uid="{00000000-0005-0000-0000-000069630000}"/>
    <cellStyle name="Normal 3 6 2 3" xfId="46127" xr:uid="{00000000-0005-0000-0000-00006A630000}"/>
    <cellStyle name="Normal 3 6 3" xfId="24455" xr:uid="{00000000-0005-0000-0000-00006B630000}"/>
    <cellStyle name="Normal 3 6 3 10" xfId="24456" xr:uid="{00000000-0005-0000-0000-00006C630000}"/>
    <cellStyle name="Normal 3 6 3 10 2" xfId="24457" xr:uid="{00000000-0005-0000-0000-00006D630000}"/>
    <cellStyle name="Normal 3 6 3 10 3" xfId="24458" xr:uid="{00000000-0005-0000-0000-00006E630000}"/>
    <cellStyle name="Normal 3 6 3 10 4" xfId="24459" xr:uid="{00000000-0005-0000-0000-00006F630000}"/>
    <cellStyle name="Normal 3 6 3 10 5" xfId="24460" xr:uid="{00000000-0005-0000-0000-000070630000}"/>
    <cellStyle name="Normal 3 6 3 11" xfId="24461" xr:uid="{00000000-0005-0000-0000-000071630000}"/>
    <cellStyle name="Normal 3 6 3 11 2" xfId="24462" xr:uid="{00000000-0005-0000-0000-000072630000}"/>
    <cellStyle name="Normal 3 6 3 11 3" xfId="24463" xr:uid="{00000000-0005-0000-0000-000073630000}"/>
    <cellStyle name="Normal 3 6 3 11 4" xfId="24464" xr:uid="{00000000-0005-0000-0000-000074630000}"/>
    <cellStyle name="Normal 3 6 3 11 5" xfId="24465" xr:uid="{00000000-0005-0000-0000-000075630000}"/>
    <cellStyle name="Normal 3 6 3 12" xfId="24466" xr:uid="{00000000-0005-0000-0000-000076630000}"/>
    <cellStyle name="Normal 3 6 3 12 2" xfId="24467" xr:uid="{00000000-0005-0000-0000-000077630000}"/>
    <cellStyle name="Normal 3 6 3 12 3" xfId="24468" xr:uid="{00000000-0005-0000-0000-000078630000}"/>
    <cellStyle name="Normal 3 6 3 12 4" xfId="24469" xr:uid="{00000000-0005-0000-0000-000079630000}"/>
    <cellStyle name="Normal 3 6 3 12 5" xfId="24470" xr:uid="{00000000-0005-0000-0000-00007A630000}"/>
    <cellStyle name="Normal 3 6 3 13" xfId="24471" xr:uid="{00000000-0005-0000-0000-00007B630000}"/>
    <cellStyle name="Normal 3 6 3 13 2" xfId="24472" xr:uid="{00000000-0005-0000-0000-00007C630000}"/>
    <cellStyle name="Normal 3 6 3 13 3" xfId="24473" xr:uid="{00000000-0005-0000-0000-00007D630000}"/>
    <cellStyle name="Normal 3 6 3 13 4" xfId="24474" xr:uid="{00000000-0005-0000-0000-00007E630000}"/>
    <cellStyle name="Normal 3 6 3 13 5" xfId="24475" xr:uid="{00000000-0005-0000-0000-00007F630000}"/>
    <cellStyle name="Normal 3 6 3 14" xfId="24476" xr:uid="{00000000-0005-0000-0000-000080630000}"/>
    <cellStyle name="Normal 3 6 3 15" xfId="24477" xr:uid="{00000000-0005-0000-0000-000081630000}"/>
    <cellStyle name="Normal 3 6 3 16" xfId="24478" xr:uid="{00000000-0005-0000-0000-000082630000}"/>
    <cellStyle name="Normal 3 6 3 17" xfId="24479" xr:uid="{00000000-0005-0000-0000-000083630000}"/>
    <cellStyle name="Normal 3 6 3 2" xfId="24480" xr:uid="{00000000-0005-0000-0000-000084630000}"/>
    <cellStyle name="Normal 3 6 3 2 10" xfId="24481" xr:uid="{00000000-0005-0000-0000-000085630000}"/>
    <cellStyle name="Normal 3 6 3 2 10 2" xfId="24482" xr:uid="{00000000-0005-0000-0000-000086630000}"/>
    <cellStyle name="Normal 3 6 3 2 10 3" xfId="24483" xr:uid="{00000000-0005-0000-0000-000087630000}"/>
    <cellStyle name="Normal 3 6 3 2 10 4" xfId="24484" xr:uid="{00000000-0005-0000-0000-000088630000}"/>
    <cellStyle name="Normal 3 6 3 2 10 5" xfId="24485" xr:uid="{00000000-0005-0000-0000-000089630000}"/>
    <cellStyle name="Normal 3 6 3 2 11" xfId="24486" xr:uid="{00000000-0005-0000-0000-00008A630000}"/>
    <cellStyle name="Normal 3 6 3 2 11 2" xfId="24487" xr:uid="{00000000-0005-0000-0000-00008B630000}"/>
    <cellStyle name="Normal 3 6 3 2 11 3" xfId="24488" xr:uid="{00000000-0005-0000-0000-00008C630000}"/>
    <cellStyle name="Normal 3 6 3 2 11 4" xfId="24489" xr:uid="{00000000-0005-0000-0000-00008D630000}"/>
    <cellStyle name="Normal 3 6 3 2 11 5" xfId="24490" xr:uid="{00000000-0005-0000-0000-00008E630000}"/>
    <cellStyle name="Normal 3 6 3 2 12" xfId="24491" xr:uid="{00000000-0005-0000-0000-00008F630000}"/>
    <cellStyle name="Normal 3 6 3 2 13" xfId="24492" xr:uid="{00000000-0005-0000-0000-000090630000}"/>
    <cellStyle name="Normal 3 6 3 2 14" xfId="24493" xr:uid="{00000000-0005-0000-0000-000091630000}"/>
    <cellStyle name="Normal 3 6 3 2 15" xfId="24494" xr:uid="{00000000-0005-0000-0000-000092630000}"/>
    <cellStyle name="Normal 3 6 3 2 2" xfId="24495" xr:uid="{00000000-0005-0000-0000-000093630000}"/>
    <cellStyle name="Normal 3 6 3 2 2 10" xfId="24496" xr:uid="{00000000-0005-0000-0000-000094630000}"/>
    <cellStyle name="Normal 3 6 3 2 2 10 2" xfId="24497" xr:uid="{00000000-0005-0000-0000-000095630000}"/>
    <cellStyle name="Normal 3 6 3 2 2 10 3" xfId="24498" xr:uid="{00000000-0005-0000-0000-000096630000}"/>
    <cellStyle name="Normal 3 6 3 2 2 10 4" xfId="24499" xr:uid="{00000000-0005-0000-0000-000097630000}"/>
    <cellStyle name="Normal 3 6 3 2 2 10 5" xfId="24500" xr:uid="{00000000-0005-0000-0000-000098630000}"/>
    <cellStyle name="Normal 3 6 3 2 2 11" xfId="24501" xr:uid="{00000000-0005-0000-0000-000099630000}"/>
    <cellStyle name="Normal 3 6 3 2 2 12" xfId="24502" xr:uid="{00000000-0005-0000-0000-00009A630000}"/>
    <cellStyle name="Normal 3 6 3 2 2 13" xfId="24503" xr:uid="{00000000-0005-0000-0000-00009B630000}"/>
    <cellStyle name="Normal 3 6 3 2 2 14" xfId="24504" xr:uid="{00000000-0005-0000-0000-00009C630000}"/>
    <cellStyle name="Normal 3 6 3 2 2 2" xfId="24505" xr:uid="{00000000-0005-0000-0000-00009D630000}"/>
    <cellStyle name="Normal 3 6 3 2 2 2 2" xfId="24506" xr:uid="{00000000-0005-0000-0000-00009E630000}"/>
    <cellStyle name="Normal 3 6 3 2 2 2 3" xfId="24507" xr:uid="{00000000-0005-0000-0000-00009F630000}"/>
    <cellStyle name="Normal 3 6 3 2 2 2 4" xfId="24508" xr:uid="{00000000-0005-0000-0000-0000A0630000}"/>
    <cellStyle name="Normal 3 6 3 2 2 2 5" xfId="24509" xr:uid="{00000000-0005-0000-0000-0000A1630000}"/>
    <cellStyle name="Normal 3 6 3 2 2 3" xfId="24510" xr:uid="{00000000-0005-0000-0000-0000A2630000}"/>
    <cellStyle name="Normal 3 6 3 2 2 3 2" xfId="24511" xr:uid="{00000000-0005-0000-0000-0000A3630000}"/>
    <cellStyle name="Normal 3 6 3 2 2 3 3" xfId="24512" xr:uid="{00000000-0005-0000-0000-0000A4630000}"/>
    <cellStyle name="Normal 3 6 3 2 2 3 4" xfId="24513" xr:uid="{00000000-0005-0000-0000-0000A5630000}"/>
    <cellStyle name="Normal 3 6 3 2 2 3 5" xfId="24514" xr:uid="{00000000-0005-0000-0000-0000A6630000}"/>
    <cellStyle name="Normal 3 6 3 2 2 4" xfId="24515" xr:uid="{00000000-0005-0000-0000-0000A7630000}"/>
    <cellStyle name="Normal 3 6 3 2 2 4 2" xfId="24516" xr:uid="{00000000-0005-0000-0000-0000A8630000}"/>
    <cellStyle name="Normal 3 6 3 2 2 4 3" xfId="24517" xr:uid="{00000000-0005-0000-0000-0000A9630000}"/>
    <cellStyle name="Normal 3 6 3 2 2 4 4" xfId="24518" xr:uid="{00000000-0005-0000-0000-0000AA630000}"/>
    <cellStyle name="Normal 3 6 3 2 2 4 5" xfId="24519" xr:uid="{00000000-0005-0000-0000-0000AB630000}"/>
    <cellStyle name="Normal 3 6 3 2 2 5" xfId="24520" xr:uid="{00000000-0005-0000-0000-0000AC630000}"/>
    <cellStyle name="Normal 3 6 3 2 2 5 2" xfId="24521" xr:uid="{00000000-0005-0000-0000-0000AD630000}"/>
    <cellStyle name="Normal 3 6 3 2 2 5 3" xfId="24522" xr:uid="{00000000-0005-0000-0000-0000AE630000}"/>
    <cellStyle name="Normal 3 6 3 2 2 5 4" xfId="24523" xr:uid="{00000000-0005-0000-0000-0000AF630000}"/>
    <cellStyle name="Normal 3 6 3 2 2 5 5" xfId="24524" xr:uid="{00000000-0005-0000-0000-0000B0630000}"/>
    <cellStyle name="Normal 3 6 3 2 2 6" xfId="24525" xr:uid="{00000000-0005-0000-0000-0000B1630000}"/>
    <cellStyle name="Normal 3 6 3 2 2 6 2" xfId="24526" xr:uid="{00000000-0005-0000-0000-0000B2630000}"/>
    <cellStyle name="Normal 3 6 3 2 2 6 3" xfId="24527" xr:uid="{00000000-0005-0000-0000-0000B3630000}"/>
    <cellStyle name="Normal 3 6 3 2 2 6 4" xfId="24528" xr:uid="{00000000-0005-0000-0000-0000B4630000}"/>
    <cellStyle name="Normal 3 6 3 2 2 6 5" xfId="24529" xr:uid="{00000000-0005-0000-0000-0000B5630000}"/>
    <cellStyle name="Normal 3 6 3 2 2 7" xfId="24530" xr:uid="{00000000-0005-0000-0000-0000B6630000}"/>
    <cellStyle name="Normal 3 6 3 2 2 7 2" xfId="24531" xr:uid="{00000000-0005-0000-0000-0000B7630000}"/>
    <cellStyle name="Normal 3 6 3 2 2 7 3" xfId="24532" xr:uid="{00000000-0005-0000-0000-0000B8630000}"/>
    <cellStyle name="Normal 3 6 3 2 2 7 4" xfId="24533" xr:uid="{00000000-0005-0000-0000-0000B9630000}"/>
    <cellStyle name="Normal 3 6 3 2 2 7 5" xfId="24534" xr:uid="{00000000-0005-0000-0000-0000BA630000}"/>
    <cellStyle name="Normal 3 6 3 2 2 8" xfId="24535" xr:uid="{00000000-0005-0000-0000-0000BB630000}"/>
    <cellStyle name="Normal 3 6 3 2 2 8 2" xfId="24536" xr:uid="{00000000-0005-0000-0000-0000BC630000}"/>
    <cellStyle name="Normal 3 6 3 2 2 8 3" xfId="24537" xr:uid="{00000000-0005-0000-0000-0000BD630000}"/>
    <cellStyle name="Normal 3 6 3 2 2 8 4" xfId="24538" xr:uid="{00000000-0005-0000-0000-0000BE630000}"/>
    <cellStyle name="Normal 3 6 3 2 2 8 5" xfId="24539" xr:uid="{00000000-0005-0000-0000-0000BF630000}"/>
    <cellStyle name="Normal 3 6 3 2 2 9" xfId="24540" xr:uid="{00000000-0005-0000-0000-0000C0630000}"/>
    <cellStyle name="Normal 3 6 3 2 2 9 2" xfId="24541" xr:uid="{00000000-0005-0000-0000-0000C1630000}"/>
    <cellStyle name="Normal 3 6 3 2 2 9 3" xfId="24542" xr:uid="{00000000-0005-0000-0000-0000C2630000}"/>
    <cellStyle name="Normal 3 6 3 2 2 9 4" xfId="24543" xr:uid="{00000000-0005-0000-0000-0000C3630000}"/>
    <cellStyle name="Normal 3 6 3 2 2 9 5" xfId="24544" xr:uid="{00000000-0005-0000-0000-0000C4630000}"/>
    <cellStyle name="Normal 3 6 3 2 2_5.Weekly" xfId="24545" xr:uid="{00000000-0005-0000-0000-0000C5630000}"/>
    <cellStyle name="Normal 3 6 3 2 3" xfId="24546" xr:uid="{00000000-0005-0000-0000-0000C6630000}"/>
    <cellStyle name="Normal 3 6 3 2 3 2" xfId="24547" xr:uid="{00000000-0005-0000-0000-0000C7630000}"/>
    <cellStyle name="Normal 3 6 3 2 3 3" xfId="24548" xr:uid="{00000000-0005-0000-0000-0000C8630000}"/>
    <cellStyle name="Normal 3 6 3 2 3 4" xfId="24549" xr:uid="{00000000-0005-0000-0000-0000C9630000}"/>
    <cellStyle name="Normal 3 6 3 2 3 5" xfId="24550" xr:uid="{00000000-0005-0000-0000-0000CA630000}"/>
    <cellStyle name="Normal 3 6 3 2 4" xfId="24551" xr:uid="{00000000-0005-0000-0000-0000CB630000}"/>
    <cellStyle name="Normal 3 6 3 2 4 2" xfId="24552" xr:uid="{00000000-0005-0000-0000-0000CC630000}"/>
    <cellStyle name="Normal 3 6 3 2 4 3" xfId="24553" xr:uid="{00000000-0005-0000-0000-0000CD630000}"/>
    <cellStyle name="Normal 3 6 3 2 4 4" xfId="24554" xr:uid="{00000000-0005-0000-0000-0000CE630000}"/>
    <cellStyle name="Normal 3 6 3 2 4 5" xfId="24555" xr:uid="{00000000-0005-0000-0000-0000CF630000}"/>
    <cellStyle name="Normal 3 6 3 2 5" xfId="24556" xr:uid="{00000000-0005-0000-0000-0000D0630000}"/>
    <cellStyle name="Normal 3 6 3 2 5 2" xfId="24557" xr:uid="{00000000-0005-0000-0000-0000D1630000}"/>
    <cellStyle name="Normal 3 6 3 2 5 3" xfId="24558" xr:uid="{00000000-0005-0000-0000-0000D2630000}"/>
    <cellStyle name="Normal 3 6 3 2 5 4" xfId="24559" xr:uid="{00000000-0005-0000-0000-0000D3630000}"/>
    <cellStyle name="Normal 3 6 3 2 5 5" xfId="24560" xr:uid="{00000000-0005-0000-0000-0000D4630000}"/>
    <cellStyle name="Normal 3 6 3 2 6" xfId="24561" xr:uid="{00000000-0005-0000-0000-0000D5630000}"/>
    <cellStyle name="Normal 3 6 3 2 6 2" xfId="24562" xr:uid="{00000000-0005-0000-0000-0000D6630000}"/>
    <cellStyle name="Normal 3 6 3 2 6 3" xfId="24563" xr:uid="{00000000-0005-0000-0000-0000D7630000}"/>
    <cellStyle name="Normal 3 6 3 2 6 4" xfId="24564" xr:uid="{00000000-0005-0000-0000-0000D8630000}"/>
    <cellStyle name="Normal 3 6 3 2 6 5" xfId="24565" xr:uid="{00000000-0005-0000-0000-0000D9630000}"/>
    <cellStyle name="Normal 3 6 3 2 7" xfId="24566" xr:uid="{00000000-0005-0000-0000-0000DA630000}"/>
    <cellStyle name="Normal 3 6 3 2 7 2" xfId="24567" xr:uid="{00000000-0005-0000-0000-0000DB630000}"/>
    <cellStyle name="Normal 3 6 3 2 7 3" xfId="24568" xr:uid="{00000000-0005-0000-0000-0000DC630000}"/>
    <cellStyle name="Normal 3 6 3 2 7 4" xfId="24569" xr:uid="{00000000-0005-0000-0000-0000DD630000}"/>
    <cellStyle name="Normal 3 6 3 2 7 5" xfId="24570" xr:uid="{00000000-0005-0000-0000-0000DE630000}"/>
    <cellStyle name="Normal 3 6 3 2 8" xfId="24571" xr:uid="{00000000-0005-0000-0000-0000DF630000}"/>
    <cellStyle name="Normal 3 6 3 2 8 2" xfId="24572" xr:uid="{00000000-0005-0000-0000-0000E0630000}"/>
    <cellStyle name="Normal 3 6 3 2 8 3" xfId="24573" xr:uid="{00000000-0005-0000-0000-0000E1630000}"/>
    <cellStyle name="Normal 3 6 3 2 8 4" xfId="24574" xr:uid="{00000000-0005-0000-0000-0000E2630000}"/>
    <cellStyle name="Normal 3 6 3 2 8 5" xfId="24575" xr:uid="{00000000-0005-0000-0000-0000E3630000}"/>
    <cellStyle name="Normal 3 6 3 2 9" xfId="24576" xr:uid="{00000000-0005-0000-0000-0000E4630000}"/>
    <cellStyle name="Normal 3 6 3 2 9 2" xfId="24577" xr:uid="{00000000-0005-0000-0000-0000E5630000}"/>
    <cellStyle name="Normal 3 6 3 2 9 3" xfId="24578" xr:uid="{00000000-0005-0000-0000-0000E6630000}"/>
    <cellStyle name="Normal 3 6 3 2 9 4" xfId="24579" xr:uid="{00000000-0005-0000-0000-0000E7630000}"/>
    <cellStyle name="Normal 3 6 3 2 9 5" xfId="24580" xr:uid="{00000000-0005-0000-0000-0000E8630000}"/>
    <cellStyle name="Normal 3 6 3 2_5.Weekly" xfId="24581" xr:uid="{00000000-0005-0000-0000-0000E9630000}"/>
    <cellStyle name="Normal 3 6 3 3" xfId="24582" xr:uid="{00000000-0005-0000-0000-0000EA630000}"/>
    <cellStyle name="Normal 3 6 3 3 10" xfId="24583" xr:uid="{00000000-0005-0000-0000-0000EB630000}"/>
    <cellStyle name="Normal 3 6 3 3 10 2" xfId="24584" xr:uid="{00000000-0005-0000-0000-0000EC630000}"/>
    <cellStyle name="Normal 3 6 3 3 10 3" xfId="24585" xr:uid="{00000000-0005-0000-0000-0000ED630000}"/>
    <cellStyle name="Normal 3 6 3 3 10 4" xfId="24586" xr:uid="{00000000-0005-0000-0000-0000EE630000}"/>
    <cellStyle name="Normal 3 6 3 3 10 5" xfId="24587" xr:uid="{00000000-0005-0000-0000-0000EF630000}"/>
    <cellStyle name="Normal 3 6 3 3 11" xfId="24588" xr:uid="{00000000-0005-0000-0000-0000F0630000}"/>
    <cellStyle name="Normal 3 6 3 3 12" xfId="24589" xr:uid="{00000000-0005-0000-0000-0000F1630000}"/>
    <cellStyle name="Normal 3 6 3 3 13" xfId="24590" xr:uid="{00000000-0005-0000-0000-0000F2630000}"/>
    <cellStyle name="Normal 3 6 3 3 14" xfId="24591" xr:uid="{00000000-0005-0000-0000-0000F3630000}"/>
    <cellStyle name="Normal 3 6 3 3 2" xfId="24592" xr:uid="{00000000-0005-0000-0000-0000F4630000}"/>
    <cellStyle name="Normal 3 6 3 3 2 2" xfId="24593" xr:uid="{00000000-0005-0000-0000-0000F5630000}"/>
    <cellStyle name="Normal 3 6 3 3 2 3" xfId="24594" xr:uid="{00000000-0005-0000-0000-0000F6630000}"/>
    <cellStyle name="Normal 3 6 3 3 2 4" xfId="24595" xr:uid="{00000000-0005-0000-0000-0000F7630000}"/>
    <cellStyle name="Normal 3 6 3 3 2 5" xfId="24596" xr:uid="{00000000-0005-0000-0000-0000F8630000}"/>
    <cellStyle name="Normal 3 6 3 3 3" xfId="24597" xr:uid="{00000000-0005-0000-0000-0000F9630000}"/>
    <cellStyle name="Normal 3 6 3 3 3 2" xfId="24598" xr:uid="{00000000-0005-0000-0000-0000FA630000}"/>
    <cellStyle name="Normal 3 6 3 3 3 3" xfId="24599" xr:uid="{00000000-0005-0000-0000-0000FB630000}"/>
    <cellStyle name="Normal 3 6 3 3 3 4" xfId="24600" xr:uid="{00000000-0005-0000-0000-0000FC630000}"/>
    <cellStyle name="Normal 3 6 3 3 3 5" xfId="24601" xr:uid="{00000000-0005-0000-0000-0000FD630000}"/>
    <cellStyle name="Normal 3 6 3 3 4" xfId="24602" xr:uid="{00000000-0005-0000-0000-0000FE630000}"/>
    <cellStyle name="Normal 3 6 3 3 4 2" xfId="24603" xr:uid="{00000000-0005-0000-0000-0000FF630000}"/>
    <cellStyle name="Normal 3 6 3 3 4 3" xfId="24604" xr:uid="{00000000-0005-0000-0000-000000640000}"/>
    <cellStyle name="Normal 3 6 3 3 4 4" xfId="24605" xr:uid="{00000000-0005-0000-0000-000001640000}"/>
    <cellStyle name="Normal 3 6 3 3 4 5" xfId="24606" xr:uid="{00000000-0005-0000-0000-000002640000}"/>
    <cellStyle name="Normal 3 6 3 3 5" xfId="24607" xr:uid="{00000000-0005-0000-0000-000003640000}"/>
    <cellStyle name="Normal 3 6 3 3 5 2" xfId="24608" xr:uid="{00000000-0005-0000-0000-000004640000}"/>
    <cellStyle name="Normal 3 6 3 3 5 3" xfId="24609" xr:uid="{00000000-0005-0000-0000-000005640000}"/>
    <cellStyle name="Normal 3 6 3 3 5 4" xfId="24610" xr:uid="{00000000-0005-0000-0000-000006640000}"/>
    <cellStyle name="Normal 3 6 3 3 5 5" xfId="24611" xr:uid="{00000000-0005-0000-0000-000007640000}"/>
    <cellStyle name="Normal 3 6 3 3 6" xfId="24612" xr:uid="{00000000-0005-0000-0000-000008640000}"/>
    <cellStyle name="Normal 3 6 3 3 6 2" xfId="24613" xr:uid="{00000000-0005-0000-0000-000009640000}"/>
    <cellStyle name="Normal 3 6 3 3 6 3" xfId="24614" xr:uid="{00000000-0005-0000-0000-00000A640000}"/>
    <cellStyle name="Normal 3 6 3 3 6 4" xfId="24615" xr:uid="{00000000-0005-0000-0000-00000B640000}"/>
    <cellStyle name="Normal 3 6 3 3 6 5" xfId="24616" xr:uid="{00000000-0005-0000-0000-00000C640000}"/>
    <cellStyle name="Normal 3 6 3 3 7" xfId="24617" xr:uid="{00000000-0005-0000-0000-00000D640000}"/>
    <cellStyle name="Normal 3 6 3 3 7 2" xfId="24618" xr:uid="{00000000-0005-0000-0000-00000E640000}"/>
    <cellStyle name="Normal 3 6 3 3 7 3" xfId="24619" xr:uid="{00000000-0005-0000-0000-00000F640000}"/>
    <cellStyle name="Normal 3 6 3 3 7 4" xfId="24620" xr:uid="{00000000-0005-0000-0000-000010640000}"/>
    <cellStyle name="Normal 3 6 3 3 7 5" xfId="24621" xr:uid="{00000000-0005-0000-0000-000011640000}"/>
    <cellStyle name="Normal 3 6 3 3 8" xfId="24622" xr:uid="{00000000-0005-0000-0000-000012640000}"/>
    <cellStyle name="Normal 3 6 3 3 8 2" xfId="24623" xr:uid="{00000000-0005-0000-0000-000013640000}"/>
    <cellStyle name="Normal 3 6 3 3 8 3" xfId="24624" xr:uid="{00000000-0005-0000-0000-000014640000}"/>
    <cellStyle name="Normal 3 6 3 3 8 4" xfId="24625" xr:uid="{00000000-0005-0000-0000-000015640000}"/>
    <cellStyle name="Normal 3 6 3 3 8 5" xfId="24626" xr:uid="{00000000-0005-0000-0000-000016640000}"/>
    <cellStyle name="Normal 3 6 3 3 9" xfId="24627" xr:uid="{00000000-0005-0000-0000-000017640000}"/>
    <cellStyle name="Normal 3 6 3 3 9 2" xfId="24628" xr:uid="{00000000-0005-0000-0000-000018640000}"/>
    <cellStyle name="Normal 3 6 3 3 9 3" xfId="24629" xr:uid="{00000000-0005-0000-0000-000019640000}"/>
    <cellStyle name="Normal 3 6 3 3 9 4" xfId="24630" xr:uid="{00000000-0005-0000-0000-00001A640000}"/>
    <cellStyle name="Normal 3 6 3 3 9 5" xfId="24631" xr:uid="{00000000-0005-0000-0000-00001B640000}"/>
    <cellStyle name="Normal 3 6 3 3_5.Weekly" xfId="24632" xr:uid="{00000000-0005-0000-0000-00001C640000}"/>
    <cellStyle name="Normal 3 6 3 4" xfId="24633" xr:uid="{00000000-0005-0000-0000-00001D640000}"/>
    <cellStyle name="Normal 3 6 3 4 10" xfId="24634" xr:uid="{00000000-0005-0000-0000-00001E640000}"/>
    <cellStyle name="Normal 3 6 3 4 10 2" xfId="24635" xr:uid="{00000000-0005-0000-0000-00001F640000}"/>
    <cellStyle name="Normal 3 6 3 4 10 3" xfId="24636" xr:uid="{00000000-0005-0000-0000-000020640000}"/>
    <cellStyle name="Normal 3 6 3 4 10 4" xfId="24637" xr:uid="{00000000-0005-0000-0000-000021640000}"/>
    <cellStyle name="Normal 3 6 3 4 10 5" xfId="24638" xr:uid="{00000000-0005-0000-0000-000022640000}"/>
    <cellStyle name="Normal 3 6 3 4 11" xfId="24639" xr:uid="{00000000-0005-0000-0000-000023640000}"/>
    <cellStyle name="Normal 3 6 3 4 12" xfId="24640" xr:uid="{00000000-0005-0000-0000-000024640000}"/>
    <cellStyle name="Normal 3 6 3 4 13" xfId="24641" xr:uid="{00000000-0005-0000-0000-000025640000}"/>
    <cellStyle name="Normal 3 6 3 4 14" xfId="24642" xr:uid="{00000000-0005-0000-0000-000026640000}"/>
    <cellStyle name="Normal 3 6 3 4 2" xfId="24643" xr:uid="{00000000-0005-0000-0000-000027640000}"/>
    <cellStyle name="Normal 3 6 3 4 2 2" xfId="24644" xr:uid="{00000000-0005-0000-0000-000028640000}"/>
    <cellStyle name="Normal 3 6 3 4 2 3" xfId="24645" xr:uid="{00000000-0005-0000-0000-000029640000}"/>
    <cellStyle name="Normal 3 6 3 4 2 4" xfId="24646" xr:uid="{00000000-0005-0000-0000-00002A640000}"/>
    <cellStyle name="Normal 3 6 3 4 2 5" xfId="24647" xr:uid="{00000000-0005-0000-0000-00002B640000}"/>
    <cellStyle name="Normal 3 6 3 4 3" xfId="24648" xr:uid="{00000000-0005-0000-0000-00002C640000}"/>
    <cellStyle name="Normal 3 6 3 4 3 2" xfId="24649" xr:uid="{00000000-0005-0000-0000-00002D640000}"/>
    <cellStyle name="Normal 3 6 3 4 3 3" xfId="24650" xr:uid="{00000000-0005-0000-0000-00002E640000}"/>
    <cellStyle name="Normal 3 6 3 4 3 4" xfId="24651" xr:uid="{00000000-0005-0000-0000-00002F640000}"/>
    <cellStyle name="Normal 3 6 3 4 3 5" xfId="24652" xr:uid="{00000000-0005-0000-0000-000030640000}"/>
    <cellStyle name="Normal 3 6 3 4 4" xfId="24653" xr:uid="{00000000-0005-0000-0000-000031640000}"/>
    <cellStyle name="Normal 3 6 3 4 4 2" xfId="24654" xr:uid="{00000000-0005-0000-0000-000032640000}"/>
    <cellStyle name="Normal 3 6 3 4 4 3" xfId="24655" xr:uid="{00000000-0005-0000-0000-000033640000}"/>
    <cellStyle name="Normal 3 6 3 4 4 4" xfId="24656" xr:uid="{00000000-0005-0000-0000-000034640000}"/>
    <cellStyle name="Normal 3 6 3 4 4 5" xfId="24657" xr:uid="{00000000-0005-0000-0000-000035640000}"/>
    <cellStyle name="Normal 3 6 3 4 5" xfId="24658" xr:uid="{00000000-0005-0000-0000-000036640000}"/>
    <cellStyle name="Normal 3 6 3 4 5 2" xfId="24659" xr:uid="{00000000-0005-0000-0000-000037640000}"/>
    <cellStyle name="Normal 3 6 3 4 5 3" xfId="24660" xr:uid="{00000000-0005-0000-0000-000038640000}"/>
    <cellStyle name="Normal 3 6 3 4 5 4" xfId="24661" xr:uid="{00000000-0005-0000-0000-000039640000}"/>
    <cellStyle name="Normal 3 6 3 4 5 5" xfId="24662" xr:uid="{00000000-0005-0000-0000-00003A640000}"/>
    <cellStyle name="Normal 3 6 3 4 6" xfId="24663" xr:uid="{00000000-0005-0000-0000-00003B640000}"/>
    <cellStyle name="Normal 3 6 3 4 6 2" xfId="24664" xr:uid="{00000000-0005-0000-0000-00003C640000}"/>
    <cellStyle name="Normal 3 6 3 4 6 3" xfId="24665" xr:uid="{00000000-0005-0000-0000-00003D640000}"/>
    <cellStyle name="Normal 3 6 3 4 6 4" xfId="24666" xr:uid="{00000000-0005-0000-0000-00003E640000}"/>
    <cellStyle name="Normal 3 6 3 4 6 5" xfId="24667" xr:uid="{00000000-0005-0000-0000-00003F640000}"/>
    <cellStyle name="Normal 3 6 3 4 7" xfId="24668" xr:uid="{00000000-0005-0000-0000-000040640000}"/>
    <cellStyle name="Normal 3 6 3 4 7 2" xfId="24669" xr:uid="{00000000-0005-0000-0000-000041640000}"/>
    <cellStyle name="Normal 3 6 3 4 7 3" xfId="24670" xr:uid="{00000000-0005-0000-0000-000042640000}"/>
    <cellStyle name="Normal 3 6 3 4 7 4" xfId="24671" xr:uid="{00000000-0005-0000-0000-000043640000}"/>
    <cellStyle name="Normal 3 6 3 4 7 5" xfId="24672" xr:uid="{00000000-0005-0000-0000-000044640000}"/>
    <cellStyle name="Normal 3 6 3 4 8" xfId="24673" xr:uid="{00000000-0005-0000-0000-000045640000}"/>
    <cellStyle name="Normal 3 6 3 4 8 2" xfId="24674" xr:uid="{00000000-0005-0000-0000-000046640000}"/>
    <cellStyle name="Normal 3 6 3 4 8 3" xfId="24675" xr:uid="{00000000-0005-0000-0000-000047640000}"/>
    <cellStyle name="Normal 3 6 3 4 8 4" xfId="24676" xr:uid="{00000000-0005-0000-0000-000048640000}"/>
    <cellStyle name="Normal 3 6 3 4 8 5" xfId="24677" xr:uid="{00000000-0005-0000-0000-000049640000}"/>
    <cellStyle name="Normal 3 6 3 4 9" xfId="24678" xr:uid="{00000000-0005-0000-0000-00004A640000}"/>
    <cellStyle name="Normal 3 6 3 4 9 2" xfId="24679" xr:uid="{00000000-0005-0000-0000-00004B640000}"/>
    <cellStyle name="Normal 3 6 3 4 9 3" xfId="24680" xr:uid="{00000000-0005-0000-0000-00004C640000}"/>
    <cellStyle name="Normal 3 6 3 4 9 4" xfId="24681" xr:uid="{00000000-0005-0000-0000-00004D640000}"/>
    <cellStyle name="Normal 3 6 3 4 9 5" xfId="24682" xr:uid="{00000000-0005-0000-0000-00004E640000}"/>
    <cellStyle name="Normal 3 6 3 4_5.Weekly" xfId="24683" xr:uid="{00000000-0005-0000-0000-00004F640000}"/>
    <cellStyle name="Normal 3 6 3 5" xfId="24684" xr:uid="{00000000-0005-0000-0000-000050640000}"/>
    <cellStyle name="Normal 3 6 3 5 2" xfId="24685" xr:uid="{00000000-0005-0000-0000-000051640000}"/>
    <cellStyle name="Normal 3 6 3 5 3" xfId="24686" xr:uid="{00000000-0005-0000-0000-000052640000}"/>
    <cellStyle name="Normal 3 6 3 5 4" xfId="24687" xr:uid="{00000000-0005-0000-0000-000053640000}"/>
    <cellStyle name="Normal 3 6 3 5 5" xfId="24688" xr:uid="{00000000-0005-0000-0000-000054640000}"/>
    <cellStyle name="Normal 3 6 3 6" xfId="24689" xr:uid="{00000000-0005-0000-0000-000055640000}"/>
    <cellStyle name="Normal 3 6 3 6 2" xfId="24690" xr:uid="{00000000-0005-0000-0000-000056640000}"/>
    <cellStyle name="Normal 3 6 3 6 3" xfId="24691" xr:uid="{00000000-0005-0000-0000-000057640000}"/>
    <cellStyle name="Normal 3 6 3 6 4" xfId="24692" xr:uid="{00000000-0005-0000-0000-000058640000}"/>
    <cellStyle name="Normal 3 6 3 6 5" xfId="24693" xr:uid="{00000000-0005-0000-0000-000059640000}"/>
    <cellStyle name="Normal 3 6 3 7" xfId="24694" xr:uid="{00000000-0005-0000-0000-00005A640000}"/>
    <cellStyle name="Normal 3 6 3 7 2" xfId="24695" xr:uid="{00000000-0005-0000-0000-00005B640000}"/>
    <cellStyle name="Normal 3 6 3 7 3" xfId="24696" xr:uid="{00000000-0005-0000-0000-00005C640000}"/>
    <cellStyle name="Normal 3 6 3 7 4" xfId="24697" xr:uid="{00000000-0005-0000-0000-00005D640000}"/>
    <cellStyle name="Normal 3 6 3 7 5" xfId="24698" xr:uid="{00000000-0005-0000-0000-00005E640000}"/>
    <cellStyle name="Normal 3 6 3 8" xfId="24699" xr:uid="{00000000-0005-0000-0000-00005F640000}"/>
    <cellStyle name="Normal 3 6 3 8 2" xfId="24700" xr:uid="{00000000-0005-0000-0000-000060640000}"/>
    <cellStyle name="Normal 3 6 3 8 3" xfId="24701" xr:uid="{00000000-0005-0000-0000-000061640000}"/>
    <cellStyle name="Normal 3 6 3 8 4" xfId="24702" xr:uid="{00000000-0005-0000-0000-000062640000}"/>
    <cellStyle name="Normal 3 6 3 8 5" xfId="24703" xr:uid="{00000000-0005-0000-0000-000063640000}"/>
    <cellStyle name="Normal 3 6 3 9" xfId="24704" xr:uid="{00000000-0005-0000-0000-000064640000}"/>
    <cellStyle name="Normal 3 6 3 9 2" xfId="24705" xr:uid="{00000000-0005-0000-0000-000065640000}"/>
    <cellStyle name="Normal 3 6 3 9 3" xfId="24706" xr:uid="{00000000-0005-0000-0000-000066640000}"/>
    <cellStyle name="Normal 3 6 3 9 4" xfId="24707" xr:uid="{00000000-0005-0000-0000-000067640000}"/>
    <cellStyle name="Normal 3 6 3 9 5" xfId="24708" xr:uid="{00000000-0005-0000-0000-000068640000}"/>
    <cellStyle name="Normal 3 6 3_5.Weekly" xfId="24709" xr:uid="{00000000-0005-0000-0000-000069640000}"/>
    <cellStyle name="Normal 3 6 4" xfId="24710" xr:uid="{00000000-0005-0000-0000-00006A640000}"/>
    <cellStyle name="Normal 3 6 4 2" xfId="24711" xr:uid="{00000000-0005-0000-0000-00006B640000}"/>
    <cellStyle name="Normal 3 6 4 3" xfId="24712" xr:uid="{00000000-0005-0000-0000-00006C640000}"/>
    <cellStyle name="Normal 3 6 4 4" xfId="24713" xr:uid="{00000000-0005-0000-0000-00006D640000}"/>
    <cellStyle name="Normal 3 6 4 5" xfId="24714" xr:uid="{00000000-0005-0000-0000-00006E640000}"/>
    <cellStyle name="Normal 3 6 5" xfId="24715" xr:uid="{00000000-0005-0000-0000-00006F640000}"/>
    <cellStyle name="Normal 3 6 5 2" xfId="24716" xr:uid="{00000000-0005-0000-0000-000070640000}"/>
    <cellStyle name="Normal 3 6 5 3" xfId="24717" xr:uid="{00000000-0005-0000-0000-000071640000}"/>
    <cellStyle name="Normal 3 6 5 4" xfId="24718" xr:uid="{00000000-0005-0000-0000-000072640000}"/>
    <cellStyle name="Normal 3 6 5 5" xfId="24719" xr:uid="{00000000-0005-0000-0000-000073640000}"/>
    <cellStyle name="Normal 3 6 6" xfId="24720" xr:uid="{00000000-0005-0000-0000-000074640000}"/>
    <cellStyle name="Normal 3 6 6 2" xfId="24721" xr:uid="{00000000-0005-0000-0000-000075640000}"/>
    <cellStyle name="Normal 3 6 6 3" xfId="24722" xr:uid="{00000000-0005-0000-0000-000076640000}"/>
    <cellStyle name="Normal 3 6 6 4" xfId="24723" xr:uid="{00000000-0005-0000-0000-000077640000}"/>
    <cellStyle name="Normal 3 6 6 5" xfId="24724" xr:uid="{00000000-0005-0000-0000-000078640000}"/>
    <cellStyle name="Normal 3 6 7" xfId="24725" xr:uid="{00000000-0005-0000-0000-000079640000}"/>
    <cellStyle name="Normal 3 6 7 2" xfId="24726" xr:uid="{00000000-0005-0000-0000-00007A640000}"/>
    <cellStyle name="Normal 3 6 7 3" xfId="24727" xr:uid="{00000000-0005-0000-0000-00007B640000}"/>
    <cellStyle name="Normal 3 6 7 4" xfId="24728" xr:uid="{00000000-0005-0000-0000-00007C640000}"/>
    <cellStyle name="Normal 3 6 7 5" xfId="24729" xr:uid="{00000000-0005-0000-0000-00007D640000}"/>
    <cellStyle name="Normal 3 6 8" xfId="24730" xr:uid="{00000000-0005-0000-0000-00007E640000}"/>
    <cellStyle name="Normal 3 6 8 2" xfId="24731" xr:uid="{00000000-0005-0000-0000-00007F640000}"/>
    <cellStyle name="Normal 3 6 8 3" xfId="24732" xr:uid="{00000000-0005-0000-0000-000080640000}"/>
    <cellStyle name="Normal 3 6 8 4" xfId="24733" xr:uid="{00000000-0005-0000-0000-000081640000}"/>
    <cellStyle name="Normal 3 6 8 5" xfId="24734" xr:uid="{00000000-0005-0000-0000-000082640000}"/>
    <cellStyle name="Normal 3 6 9" xfId="24735" xr:uid="{00000000-0005-0000-0000-000083640000}"/>
    <cellStyle name="Normal 3 6 9 2" xfId="24736" xr:uid="{00000000-0005-0000-0000-000084640000}"/>
    <cellStyle name="Normal 3 6 9 3" xfId="24737" xr:uid="{00000000-0005-0000-0000-000085640000}"/>
    <cellStyle name="Normal 3 6 9 4" xfId="24738" xr:uid="{00000000-0005-0000-0000-000086640000}"/>
    <cellStyle name="Normal 3 6 9 5" xfId="24739" xr:uid="{00000000-0005-0000-0000-000087640000}"/>
    <cellStyle name="Normal 3 6_5.Weekly" xfId="24740" xr:uid="{00000000-0005-0000-0000-000088640000}"/>
    <cellStyle name="Normal 3 7" xfId="24741" xr:uid="{00000000-0005-0000-0000-000089640000}"/>
    <cellStyle name="Normal 3 7 2" xfId="24742" xr:uid="{00000000-0005-0000-0000-00008A640000}"/>
    <cellStyle name="Normal 3 8" xfId="24743" xr:uid="{00000000-0005-0000-0000-00008B640000}"/>
    <cellStyle name="Normal 3 8 2" xfId="24744" xr:uid="{00000000-0005-0000-0000-00008C640000}"/>
    <cellStyle name="Normal 3 8 2 2" xfId="24745" xr:uid="{00000000-0005-0000-0000-00008D640000}"/>
    <cellStyle name="Normal 3 8 2 2 2" xfId="24746" xr:uid="{00000000-0005-0000-0000-00008E640000}"/>
    <cellStyle name="Normal 3 8 2 2 2 2" xfId="24747" xr:uid="{00000000-0005-0000-0000-00008F640000}"/>
    <cellStyle name="Normal 3 8 2 2 2 2 2" xfId="24748" xr:uid="{00000000-0005-0000-0000-000090640000}"/>
    <cellStyle name="Normal 3 8 2 2 2 2 2 2" xfId="24749" xr:uid="{00000000-0005-0000-0000-000091640000}"/>
    <cellStyle name="Normal 3 8 2 2 2 2 3" xfId="24750" xr:uid="{00000000-0005-0000-0000-000092640000}"/>
    <cellStyle name="Normal 3 8 2 2 2 3" xfId="24751" xr:uid="{00000000-0005-0000-0000-000093640000}"/>
    <cellStyle name="Normal 3 8 2 2 2 3 2" xfId="24752" xr:uid="{00000000-0005-0000-0000-000094640000}"/>
    <cellStyle name="Normal 3 8 2 2 2 4" xfId="24753" xr:uid="{00000000-0005-0000-0000-000095640000}"/>
    <cellStyle name="Normal 3 8 2 2 3" xfId="24754" xr:uid="{00000000-0005-0000-0000-000096640000}"/>
    <cellStyle name="Normal 3 8 2 2 3 2" xfId="24755" xr:uid="{00000000-0005-0000-0000-000097640000}"/>
    <cellStyle name="Normal 3 8 2 2 3 2 2" xfId="24756" xr:uid="{00000000-0005-0000-0000-000098640000}"/>
    <cellStyle name="Normal 3 8 2 2 3 3" xfId="24757" xr:uid="{00000000-0005-0000-0000-000099640000}"/>
    <cellStyle name="Normal 3 8 2 2 4" xfId="24758" xr:uid="{00000000-0005-0000-0000-00009A640000}"/>
    <cellStyle name="Normal 3 8 2 2 4 2" xfId="24759" xr:uid="{00000000-0005-0000-0000-00009B640000}"/>
    <cellStyle name="Normal 3 8 2 2 5" xfId="24760" xr:uid="{00000000-0005-0000-0000-00009C640000}"/>
    <cellStyle name="Normal 3 8 2 3" xfId="24761" xr:uid="{00000000-0005-0000-0000-00009D640000}"/>
    <cellStyle name="Normal 3 8 2 3 2" xfId="24762" xr:uid="{00000000-0005-0000-0000-00009E640000}"/>
    <cellStyle name="Normal 3 8 2 3 2 2" xfId="24763" xr:uid="{00000000-0005-0000-0000-00009F640000}"/>
    <cellStyle name="Normal 3 8 2 3 3" xfId="24764" xr:uid="{00000000-0005-0000-0000-0000A0640000}"/>
    <cellStyle name="Normal 3 8 2 4" xfId="24765" xr:uid="{00000000-0005-0000-0000-0000A1640000}"/>
    <cellStyle name="Normal 3 8 2 4 2" xfId="24766" xr:uid="{00000000-0005-0000-0000-0000A2640000}"/>
    <cellStyle name="Normal 3 8 2 5" xfId="24767" xr:uid="{00000000-0005-0000-0000-0000A3640000}"/>
    <cellStyle name="Normal 3 8 3" xfId="24768" xr:uid="{00000000-0005-0000-0000-0000A4640000}"/>
    <cellStyle name="Normal 3 8 3 2" xfId="24769" xr:uid="{00000000-0005-0000-0000-0000A5640000}"/>
    <cellStyle name="Normal 3 8 3 2 2" xfId="24770" xr:uid="{00000000-0005-0000-0000-0000A6640000}"/>
    <cellStyle name="Normal 3 8 3 3" xfId="24771" xr:uid="{00000000-0005-0000-0000-0000A7640000}"/>
    <cellStyle name="Normal 3 8 4" xfId="24772" xr:uid="{00000000-0005-0000-0000-0000A8640000}"/>
    <cellStyle name="Normal 3 8 4 2" xfId="24773" xr:uid="{00000000-0005-0000-0000-0000A9640000}"/>
    <cellStyle name="Normal 3 8 5" xfId="24774" xr:uid="{00000000-0005-0000-0000-0000AA640000}"/>
    <cellStyle name="Normal 3 9" xfId="24775" xr:uid="{00000000-0005-0000-0000-0000AB640000}"/>
    <cellStyle name="Normal 3 9 2" xfId="24776" xr:uid="{00000000-0005-0000-0000-0000AC640000}"/>
    <cellStyle name="Normal 3_ 2.Curva de Avance Proyecto " xfId="24777" xr:uid="{00000000-0005-0000-0000-0000AD640000}"/>
    <cellStyle name="Normal 30" xfId="24778" xr:uid="{00000000-0005-0000-0000-0000AE640000}"/>
    <cellStyle name="Normal 30 2" xfId="24779" xr:uid="{00000000-0005-0000-0000-0000AF640000}"/>
    <cellStyle name="Normal 30 2 2" xfId="24780" xr:uid="{00000000-0005-0000-0000-0000B0640000}"/>
    <cellStyle name="Normal 30 2 2 2" xfId="24781" xr:uid="{00000000-0005-0000-0000-0000B1640000}"/>
    <cellStyle name="Normal 30 2 2 2 2" xfId="24782" xr:uid="{00000000-0005-0000-0000-0000B2640000}"/>
    <cellStyle name="Normal 30 2 2 3" xfId="24783" xr:uid="{00000000-0005-0000-0000-0000B3640000}"/>
    <cellStyle name="Normal 30 2 2 3 2" xfId="24784" xr:uid="{00000000-0005-0000-0000-0000B4640000}"/>
    <cellStyle name="Normal 30 2 2 4" xfId="24785" xr:uid="{00000000-0005-0000-0000-0000B5640000}"/>
    <cellStyle name="Normal 30 2 3" xfId="24786" xr:uid="{00000000-0005-0000-0000-0000B6640000}"/>
    <cellStyle name="Normal 30 2 3 2" xfId="24787" xr:uid="{00000000-0005-0000-0000-0000B7640000}"/>
    <cellStyle name="Normal 30 2 4" xfId="24788" xr:uid="{00000000-0005-0000-0000-0000B8640000}"/>
    <cellStyle name="Normal 30 2 4 2" xfId="24789" xr:uid="{00000000-0005-0000-0000-0000B9640000}"/>
    <cellStyle name="Normal 30 2 5" xfId="24790" xr:uid="{00000000-0005-0000-0000-0000BA640000}"/>
    <cellStyle name="Normal 30 3" xfId="24791" xr:uid="{00000000-0005-0000-0000-0000BB640000}"/>
    <cellStyle name="Normal 30 3 2" xfId="24792" xr:uid="{00000000-0005-0000-0000-0000BC640000}"/>
    <cellStyle name="Normal 30 3 2 2" xfId="24793" xr:uid="{00000000-0005-0000-0000-0000BD640000}"/>
    <cellStyle name="Normal 30 3 3" xfId="24794" xr:uid="{00000000-0005-0000-0000-0000BE640000}"/>
    <cellStyle name="Normal 30 4" xfId="24795" xr:uid="{00000000-0005-0000-0000-0000BF640000}"/>
    <cellStyle name="Normal 30 4 2" xfId="24796" xr:uid="{00000000-0005-0000-0000-0000C0640000}"/>
    <cellStyle name="Normal 30 5" xfId="24797" xr:uid="{00000000-0005-0000-0000-0000C1640000}"/>
    <cellStyle name="Normal 31" xfId="24798" xr:uid="{00000000-0005-0000-0000-0000C2640000}"/>
    <cellStyle name="Normal 31 2" xfId="24799" xr:uid="{00000000-0005-0000-0000-0000C3640000}"/>
    <cellStyle name="Normal 31 2 2" xfId="24800" xr:uid="{00000000-0005-0000-0000-0000C4640000}"/>
    <cellStyle name="Normal 31 2 2 2" xfId="24801" xr:uid="{00000000-0005-0000-0000-0000C5640000}"/>
    <cellStyle name="Normal 31 2 2 2 2" xfId="24802" xr:uid="{00000000-0005-0000-0000-0000C6640000}"/>
    <cellStyle name="Normal 31 2 2 3" xfId="24803" xr:uid="{00000000-0005-0000-0000-0000C7640000}"/>
    <cellStyle name="Normal 31 2 3" xfId="24804" xr:uid="{00000000-0005-0000-0000-0000C8640000}"/>
    <cellStyle name="Normal 31 2 3 2" xfId="24805" xr:uid="{00000000-0005-0000-0000-0000C9640000}"/>
    <cellStyle name="Normal 31 2 4" xfId="24806" xr:uid="{00000000-0005-0000-0000-0000CA640000}"/>
    <cellStyle name="Normal 31 3" xfId="24807" xr:uid="{00000000-0005-0000-0000-0000CB640000}"/>
    <cellStyle name="Normal 31 3 2" xfId="24808" xr:uid="{00000000-0005-0000-0000-0000CC640000}"/>
    <cellStyle name="Normal 31 3 2 2" xfId="24809" xr:uid="{00000000-0005-0000-0000-0000CD640000}"/>
    <cellStyle name="Normal 31 3 3" xfId="24810" xr:uid="{00000000-0005-0000-0000-0000CE640000}"/>
    <cellStyle name="Normal 31 4" xfId="24811" xr:uid="{00000000-0005-0000-0000-0000CF640000}"/>
    <cellStyle name="Normal 31 4 2" xfId="24812" xr:uid="{00000000-0005-0000-0000-0000D0640000}"/>
    <cellStyle name="Normal 31 5" xfId="24813" xr:uid="{00000000-0005-0000-0000-0000D1640000}"/>
    <cellStyle name="Normal 32" xfId="24814" xr:uid="{00000000-0005-0000-0000-0000D2640000}"/>
    <cellStyle name="Normal 32 2" xfId="24815" xr:uid="{00000000-0005-0000-0000-0000D3640000}"/>
    <cellStyle name="Normal 32 2 2" xfId="24816" xr:uid="{00000000-0005-0000-0000-0000D4640000}"/>
    <cellStyle name="Normal 32 2 2 2" xfId="24817" xr:uid="{00000000-0005-0000-0000-0000D5640000}"/>
    <cellStyle name="Normal 32 2 2 2 2" xfId="24818" xr:uid="{00000000-0005-0000-0000-0000D6640000}"/>
    <cellStyle name="Normal 32 2 2 3" xfId="24819" xr:uid="{00000000-0005-0000-0000-0000D7640000}"/>
    <cellStyle name="Normal 32 2 3" xfId="24820" xr:uid="{00000000-0005-0000-0000-0000D8640000}"/>
    <cellStyle name="Normal 32 2 3 2" xfId="24821" xr:uid="{00000000-0005-0000-0000-0000D9640000}"/>
    <cellStyle name="Normal 32 2 4" xfId="24822" xr:uid="{00000000-0005-0000-0000-0000DA640000}"/>
    <cellStyle name="Normal 32 3" xfId="24823" xr:uid="{00000000-0005-0000-0000-0000DB640000}"/>
    <cellStyle name="Normal 32 3 2" xfId="24824" xr:uid="{00000000-0005-0000-0000-0000DC640000}"/>
    <cellStyle name="Normal 32 3 2 2" xfId="24825" xr:uid="{00000000-0005-0000-0000-0000DD640000}"/>
    <cellStyle name="Normal 32 3 3" xfId="24826" xr:uid="{00000000-0005-0000-0000-0000DE640000}"/>
    <cellStyle name="Normal 32 4" xfId="24827" xr:uid="{00000000-0005-0000-0000-0000DF640000}"/>
    <cellStyle name="Normal 32 4 2" xfId="24828" xr:uid="{00000000-0005-0000-0000-0000E0640000}"/>
    <cellStyle name="Normal 32 5" xfId="24829" xr:uid="{00000000-0005-0000-0000-0000E1640000}"/>
    <cellStyle name="Normal 33" xfId="24830" xr:uid="{00000000-0005-0000-0000-0000E2640000}"/>
    <cellStyle name="Normal 33 2" xfId="24831" xr:uid="{00000000-0005-0000-0000-0000E3640000}"/>
    <cellStyle name="Normal 33 2 2" xfId="24832" xr:uid="{00000000-0005-0000-0000-0000E4640000}"/>
    <cellStyle name="Normal 33 2 2 2" xfId="24833" xr:uid="{00000000-0005-0000-0000-0000E5640000}"/>
    <cellStyle name="Normal 33 2 2 2 2" xfId="24834" xr:uid="{00000000-0005-0000-0000-0000E6640000}"/>
    <cellStyle name="Normal 33 2 2 3" xfId="24835" xr:uid="{00000000-0005-0000-0000-0000E7640000}"/>
    <cellStyle name="Normal 33 2 3" xfId="24836" xr:uid="{00000000-0005-0000-0000-0000E8640000}"/>
    <cellStyle name="Normal 33 2 3 2" xfId="24837" xr:uid="{00000000-0005-0000-0000-0000E9640000}"/>
    <cellStyle name="Normal 33 2 4" xfId="24838" xr:uid="{00000000-0005-0000-0000-0000EA640000}"/>
    <cellStyle name="Normal 33 3" xfId="24839" xr:uid="{00000000-0005-0000-0000-0000EB640000}"/>
    <cellStyle name="Normal 33 3 2" xfId="24840" xr:uid="{00000000-0005-0000-0000-0000EC640000}"/>
    <cellStyle name="Normal 33 3 2 2" xfId="24841" xr:uid="{00000000-0005-0000-0000-0000ED640000}"/>
    <cellStyle name="Normal 33 3 3" xfId="24842" xr:uid="{00000000-0005-0000-0000-0000EE640000}"/>
    <cellStyle name="Normal 33 4" xfId="24843" xr:uid="{00000000-0005-0000-0000-0000EF640000}"/>
    <cellStyle name="Normal 33 4 2" xfId="24844" xr:uid="{00000000-0005-0000-0000-0000F0640000}"/>
    <cellStyle name="Normal 33 5" xfId="24845" xr:uid="{00000000-0005-0000-0000-0000F1640000}"/>
    <cellStyle name="Normal 34" xfId="24846" xr:uid="{00000000-0005-0000-0000-0000F2640000}"/>
    <cellStyle name="Normal 34 2" xfId="24847" xr:uid="{00000000-0005-0000-0000-0000F3640000}"/>
    <cellStyle name="Normal 34 2 2" xfId="24848" xr:uid="{00000000-0005-0000-0000-0000F4640000}"/>
    <cellStyle name="Normal 34 2 2 2" xfId="24849" xr:uid="{00000000-0005-0000-0000-0000F5640000}"/>
    <cellStyle name="Normal 34 2 2 2 2" xfId="24850" xr:uid="{00000000-0005-0000-0000-0000F6640000}"/>
    <cellStyle name="Normal 34 2 2 3" xfId="24851" xr:uid="{00000000-0005-0000-0000-0000F7640000}"/>
    <cellStyle name="Normal 34 2 3" xfId="24852" xr:uid="{00000000-0005-0000-0000-0000F8640000}"/>
    <cellStyle name="Normal 34 2 3 2" xfId="24853" xr:uid="{00000000-0005-0000-0000-0000F9640000}"/>
    <cellStyle name="Normal 34 2 4" xfId="24854" xr:uid="{00000000-0005-0000-0000-0000FA640000}"/>
    <cellStyle name="Normal 34 3" xfId="24855" xr:uid="{00000000-0005-0000-0000-0000FB640000}"/>
    <cellStyle name="Normal 34 3 2" xfId="24856" xr:uid="{00000000-0005-0000-0000-0000FC640000}"/>
    <cellStyle name="Normal 34 3 2 2" xfId="24857" xr:uid="{00000000-0005-0000-0000-0000FD640000}"/>
    <cellStyle name="Normal 34 3 3" xfId="24858" xr:uid="{00000000-0005-0000-0000-0000FE640000}"/>
    <cellStyle name="Normal 34 4" xfId="24859" xr:uid="{00000000-0005-0000-0000-0000FF640000}"/>
    <cellStyle name="Normal 34 4 2" xfId="24860" xr:uid="{00000000-0005-0000-0000-000000650000}"/>
    <cellStyle name="Normal 34 5" xfId="24861" xr:uid="{00000000-0005-0000-0000-000001650000}"/>
    <cellStyle name="Normal 35" xfId="24862" xr:uid="{00000000-0005-0000-0000-000002650000}"/>
    <cellStyle name="Normal 35 2" xfId="24863" xr:uid="{00000000-0005-0000-0000-000003650000}"/>
    <cellStyle name="Normal 35 2 2" xfId="24864" xr:uid="{00000000-0005-0000-0000-000004650000}"/>
    <cellStyle name="Normal 35 2 2 2" xfId="24865" xr:uid="{00000000-0005-0000-0000-000005650000}"/>
    <cellStyle name="Normal 35 2 2 2 2" xfId="24866" xr:uid="{00000000-0005-0000-0000-000006650000}"/>
    <cellStyle name="Normal 35 2 2 3" xfId="24867" xr:uid="{00000000-0005-0000-0000-000007650000}"/>
    <cellStyle name="Normal 35 2 3" xfId="24868" xr:uid="{00000000-0005-0000-0000-000008650000}"/>
    <cellStyle name="Normal 35 2 3 2" xfId="24869" xr:uid="{00000000-0005-0000-0000-000009650000}"/>
    <cellStyle name="Normal 35 2 4" xfId="24870" xr:uid="{00000000-0005-0000-0000-00000A650000}"/>
    <cellStyle name="Normal 35 3" xfId="24871" xr:uid="{00000000-0005-0000-0000-00000B650000}"/>
    <cellStyle name="Normal 35 3 2" xfId="24872" xr:uid="{00000000-0005-0000-0000-00000C650000}"/>
    <cellStyle name="Normal 35 3 2 2" xfId="24873" xr:uid="{00000000-0005-0000-0000-00000D650000}"/>
    <cellStyle name="Normal 35 3 3" xfId="24874" xr:uid="{00000000-0005-0000-0000-00000E650000}"/>
    <cellStyle name="Normal 35 4" xfId="24875" xr:uid="{00000000-0005-0000-0000-00000F650000}"/>
    <cellStyle name="Normal 35 4 2" xfId="24876" xr:uid="{00000000-0005-0000-0000-000010650000}"/>
    <cellStyle name="Normal 35 5" xfId="24877" xr:uid="{00000000-0005-0000-0000-000011650000}"/>
    <cellStyle name="Normal 36" xfId="24878" xr:uid="{00000000-0005-0000-0000-000012650000}"/>
    <cellStyle name="Normal 36 10" xfId="24879" xr:uid="{00000000-0005-0000-0000-000013650000}"/>
    <cellStyle name="Normal 36 10 2" xfId="24880" xr:uid="{00000000-0005-0000-0000-000014650000}"/>
    <cellStyle name="Normal 36 10 3" xfId="24881" xr:uid="{00000000-0005-0000-0000-000015650000}"/>
    <cellStyle name="Normal 36 10 4" xfId="24882" xr:uid="{00000000-0005-0000-0000-000016650000}"/>
    <cellStyle name="Normal 36 10 5" xfId="24883" xr:uid="{00000000-0005-0000-0000-000017650000}"/>
    <cellStyle name="Normal 36 11" xfId="24884" xr:uid="{00000000-0005-0000-0000-000018650000}"/>
    <cellStyle name="Normal 36 12" xfId="24885" xr:uid="{00000000-0005-0000-0000-000019650000}"/>
    <cellStyle name="Normal 36 13" xfId="24886" xr:uid="{00000000-0005-0000-0000-00001A650000}"/>
    <cellStyle name="Normal 36 14" xfId="24887" xr:uid="{00000000-0005-0000-0000-00001B650000}"/>
    <cellStyle name="Normal 36 2" xfId="24888" xr:uid="{00000000-0005-0000-0000-00001C650000}"/>
    <cellStyle name="Normal 36 2 2" xfId="24889" xr:uid="{00000000-0005-0000-0000-00001D650000}"/>
    <cellStyle name="Normal 36 2 2 2" xfId="46128" xr:uid="{00000000-0005-0000-0000-00001E650000}"/>
    <cellStyle name="Normal 36 2 2 2 2" xfId="46129" xr:uid="{00000000-0005-0000-0000-00001F650000}"/>
    <cellStyle name="Normal 36 2 2 3" xfId="46130" xr:uid="{00000000-0005-0000-0000-000020650000}"/>
    <cellStyle name="Normal 36 2 3" xfId="24890" xr:uid="{00000000-0005-0000-0000-000021650000}"/>
    <cellStyle name="Normal 36 2 3 2" xfId="46131" xr:uid="{00000000-0005-0000-0000-000022650000}"/>
    <cellStyle name="Normal 36 2 4" xfId="24891" xr:uid="{00000000-0005-0000-0000-000023650000}"/>
    <cellStyle name="Normal 36 2 5" xfId="24892" xr:uid="{00000000-0005-0000-0000-000024650000}"/>
    <cellStyle name="Normal 36 3" xfId="24893" xr:uid="{00000000-0005-0000-0000-000025650000}"/>
    <cellStyle name="Normal 36 3 2" xfId="24894" xr:uid="{00000000-0005-0000-0000-000026650000}"/>
    <cellStyle name="Normal 36 3 2 2" xfId="46132" xr:uid="{00000000-0005-0000-0000-000027650000}"/>
    <cellStyle name="Normal 36 3 3" xfId="24895" xr:uid="{00000000-0005-0000-0000-000028650000}"/>
    <cellStyle name="Normal 36 3 4" xfId="24896" xr:uid="{00000000-0005-0000-0000-000029650000}"/>
    <cellStyle name="Normal 36 3 5" xfId="24897" xr:uid="{00000000-0005-0000-0000-00002A650000}"/>
    <cellStyle name="Normal 36 4" xfId="24898" xr:uid="{00000000-0005-0000-0000-00002B650000}"/>
    <cellStyle name="Normal 36 4 2" xfId="24899" xr:uid="{00000000-0005-0000-0000-00002C650000}"/>
    <cellStyle name="Normal 36 4 3" xfId="24900" xr:uid="{00000000-0005-0000-0000-00002D650000}"/>
    <cellStyle name="Normal 36 4 4" xfId="24901" xr:uid="{00000000-0005-0000-0000-00002E650000}"/>
    <cellStyle name="Normal 36 4 5" xfId="24902" xr:uid="{00000000-0005-0000-0000-00002F650000}"/>
    <cellStyle name="Normal 36 5" xfId="24903" xr:uid="{00000000-0005-0000-0000-000030650000}"/>
    <cellStyle name="Normal 36 5 2" xfId="24904" xr:uid="{00000000-0005-0000-0000-000031650000}"/>
    <cellStyle name="Normal 36 5 3" xfId="24905" xr:uid="{00000000-0005-0000-0000-000032650000}"/>
    <cellStyle name="Normal 36 5 4" xfId="24906" xr:uid="{00000000-0005-0000-0000-000033650000}"/>
    <cellStyle name="Normal 36 5 5" xfId="24907" xr:uid="{00000000-0005-0000-0000-000034650000}"/>
    <cellStyle name="Normal 36 6" xfId="24908" xr:uid="{00000000-0005-0000-0000-000035650000}"/>
    <cellStyle name="Normal 36 6 2" xfId="24909" xr:uid="{00000000-0005-0000-0000-000036650000}"/>
    <cellStyle name="Normal 36 6 3" xfId="24910" xr:uid="{00000000-0005-0000-0000-000037650000}"/>
    <cellStyle name="Normal 36 6 4" xfId="24911" xr:uid="{00000000-0005-0000-0000-000038650000}"/>
    <cellStyle name="Normal 36 6 5" xfId="24912" xr:uid="{00000000-0005-0000-0000-000039650000}"/>
    <cellStyle name="Normal 36 7" xfId="24913" xr:uid="{00000000-0005-0000-0000-00003A650000}"/>
    <cellStyle name="Normal 36 7 2" xfId="24914" xr:uid="{00000000-0005-0000-0000-00003B650000}"/>
    <cellStyle name="Normal 36 7 3" xfId="24915" xr:uid="{00000000-0005-0000-0000-00003C650000}"/>
    <cellStyle name="Normal 36 7 4" xfId="24916" xr:uid="{00000000-0005-0000-0000-00003D650000}"/>
    <cellStyle name="Normal 36 7 5" xfId="24917" xr:uid="{00000000-0005-0000-0000-00003E650000}"/>
    <cellStyle name="Normal 36 8" xfId="24918" xr:uid="{00000000-0005-0000-0000-00003F650000}"/>
    <cellStyle name="Normal 36 8 2" xfId="24919" xr:uid="{00000000-0005-0000-0000-000040650000}"/>
    <cellStyle name="Normal 36 8 3" xfId="24920" xr:uid="{00000000-0005-0000-0000-000041650000}"/>
    <cellStyle name="Normal 36 8 4" xfId="24921" xr:uid="{00000000-0005-0000-0000-000042650000}"/>
    <cellStyle name="Normal 36 8 5" xfId="24922" xr:uid="{00000000-0005-0000-0000-000043650000}"/>
    <cellStyle name="Normal 36 9" xfId="24923" xr:uid="{00000000-0005-0000-0000-000044650000}"/>
    <cellStyle name="Normal 36 9 2" xfId="24924" xr:uid="{00000000-0005-0000-0000-000045650000}"/>
    <cellStyle name="Normal 36 9 3" xfId="24925" xr:uid="{00000000-0005-0000-0000-000046650000}"/>
    <cellStyle name="Normal 36 9 4" xfId="24926" xr:uid="{00000000-0005-0000-0000-000047650000}"/>
    <cellStyle name="Normal 36 9 5" xfId="24927" xr:uid="{00000000-0005-0000-0000-000048650000}"/>
    <cellStyle name="Normal 36_5.Weekly" xfId="24928" xr:uid="{00000000-0005-0000-0000-000049650000}"/>
    <cellStyle name="Normal 37" xfId="24929" xr:uid="{00000000-0005-0000-0000-00004A650000}"/>
    <cellStyle name="Normal 37 2" xfId="24930" xr:uid="{00000000-0005-0000-0000-00004B650000}"/>
    <cellStyle name="Normal 37 2 2" xfId="24931" xr:uid="{00000000-0005-0000-0000-00004C650000}"/>
    <cellStyle name="Normal 37 3" xfId="24932" xr:uid="{00000000-0005-0000-0000-00004D650000}"/>
    <cellStyle name="Normal 37 3 2" xfId="24933" xr:uid="{00000000-0005-0000-0000-00004E650000}"/>
    <cellStyle name="Normal 37 4" xfId="24934" xr:uid="{00000000-0005-0000-0000-00004F650000}"/>
    <cellStyle name="Normal 38" xfId="24935" xr:uid="{00000000-0005-0000-0000-000050650000}"/>
    <cellStyle name="Normal 38 2" xfId="24936" xr:uid="{00000000-0005-0000-0000-000051650000}"/>
    <cellStyle name="Normal 38 2 2" xfId="24937" xr:uid="{00000000-0005-0000-0000-000052650000}"/>
    <cellStyle name="Normal 38 2 2 2" xfId="24938" xr:uid="{00000000-0005-0000-0000-000053650000}"/>
    <cellStyle name="Normal 38 2 3" xfId="24939" xr:uid="{00000000-0005-0000-0000-000054650000}"/>
    <cellStyle name="Normal 38 3" xfId="24940" xr:uid="{00000000-0005-0000-0000-000055650000}"/>
    <cellStyle name="Normal 38 3 2" xfId="24941" xr:uid="{00000000-0005-0000-0000-000056650000}"/>
    <cellStyle name="Normal 38 4" xfId="24942" xr:uid="{00000000-0005-0000-0000-000057650000}"/>
    <cellStyle name="Normal 39" xfId="24943" xr:uid="{00000000-0005-0000-0000-000058650000}"/>
    <cellStyle name="Normal 39 2" xfId="24944" xr:uid="{00000000-0005-0000-0000-000059650000}"/>
    <cellStyle name="Normal 39 2 2" xfId="24945" xr:uid="{00000000-0005-0000-0000-00005A650000}"/>
    <cellStyle name="Normal 39 2 2 2" xfId="24946" xr:uid="{00000000-0005-0000-0000-00005B650000}"/>
    <cellStyle name="Normal 39 2 3" xfId="24947" xr:uid="{00000000-0005-0000-0000-00005C650000}"/>
    <cellStyle name="Normal 39 3" xfId="24948" xr:uid="{00000000-0005-0000-0000-00005D650000}"/>
    <cellStyle name="Normal 39 3 2" xfId="24949" xr:uid="{00000000-0005-0000-0000-00005E650000}"/>
    <cellStyle name="Normal 39 4" xfId="24950" xr:uid="{00000000-0005-0000-0000-00005F650000}"/>
    <cellStyle name="Normal 4" xfId="24951" xr:uid="{00000000-0005-0000-0000-000060650000}"/>
    <cellStyle name="Normal 4 10" xfId="24952" xr:uid="{00000000-0005-0000-0000-000061650000}"/>
    <cellStyle name="Normal 4 10 2" xfId="46133" xr:uid="{00000000-0005-0000-0000-000062650000}"/>
    <cellStyle name="Normal 4 10 2 2" xfId="46134" xr:uid="{00000000-0005-0000-0000-000063650000}"/>
    <cellStyle name="Normal 4 10 3" xfId="46135" xr:uid="{00000000-0005-0000-0000-000064650000}"/>
    <cellStyle name="Normal 4 11" xfId="24953" xr:uid="{00000000-0005-0000-0000-000065650000}"/>
    <cellStyle name="Normal 4 11 2" xfId="46136" xr:uid="{00000000-0005-0000-0000-000066650000}"/>
    <cellStyle name="Normal 4 11 2 2" xfId="46137" xr:uid="{00000000-0005-0000-0000-000067650000}"/>
    <cellStyle name="Normal 4 11 3" xfId="46138" xr:uid="{00000000-0005-0000-0000-000068650000}"/>
    <cellStyle name="Normal 4 12" xfId="24954" xr:uid="{00000000-0005-0000-0000-000069650000}"/>
    <cellStyle name="Normal 4 12 2" xfId="46139" xr:uid="{00000000-0005-0000-0000-00006A650000}"/>
    <cellStyle name="Normal 4 13" xfId="24955" xr:uid="{00000000-0005-0000-0000-00006B650000}"/>
    <cellStyle name="Normal 4 14" xfId="24956" xr:uid="{00000000-0005-0000-0000-00006C650000}"/>
    <cellStyle name="Normal 4 15" xfId="24957" xr:uid="{00000000-0005-0000-0000-00006D650000}"/>
    <cellStyle name="Normal 4 16" xfId="24958" xr:uid="{00000000-0005-0000-0000-00006E650000}"/>
    <cellStyle name="Normal 4 17" xfId="24959" xr:uid="{00000000-0005-0000-0000-00006F650000}"/>
    <cellStyle name="Normal 4 18" xfId="24960" xr:uid="{00000000-0005-0000-0000-000070650000}"/>
    <cellStyle name="Normal 4 19" xfId="24961" xr:uid="{00000000-0005-0000-0000-000071650000}"/>
    <cellStyle name="Normal 4 2" xfId="24962" xr:uid="{00000000-0005-0000-0000-000072650000}"/>
    <cellStyle name="Normal 4 2 2" xfId="24963" xr:uid="{00000000-0005-0000-0000-000073650000}"/>
    <cellStyle name="Normal 4 2 2 2" xfId="24964" xr:uid="{00000000-0005-0000-0000-000074650000}"/>
    <cellStyle name="Normal 4 2 2 2 2" xfId="46140" xr:uid="{00000000-0005-0000-0000-000075650000}"/>
    <cellStyle name="Normal 4 2 2 2 2 2" xfId="46141" xr:uid="{00000000-0005-0000-0000-000076650000}"/>
    <cellStyle name="Normal 4 2 2 2 2 2 2" xfId="46142" xr:uid="{00000000-0005-0000-0000-000077650000}"/>
    <cellStyle name="Normal 4 2 2 2 2 3" xfId="46143" xr:uid="{00000000-0005-0000-0000-000078650000}"/>
    <cellStyle name="Normal 4 2 2 2 3" xfId="46144" xr:uid="{00000000-0005-0000-0000-000079650000}"/>
    <cellStyle name="Normal 4 2 2 2 3 2" xfId="46145" xr:uid="{00000000-0005-0000-0000-00007A650000}"/>
    <cellStyle name="Normal 4 2 2 2 4" xfId="46146" xr:uid="{00000000-0005-0000-0000-00007B650000}"/>
    <cellStyle name="Normal 4 2 2 3" xfId="46147" xr:uid="{00000000-0005-0000-0000-00007C650000}"/>
    <cellStyle name="Normal 4 2 2 3 2" xfId="46148" xr:uid="{00000000-0005-0000-0000-00007D650000}"/>
    <cellStyle name="Normal 4 2 2 3 2 2" xfId="46149" xr:uid="{00000000-0005-0000-0000-00007E650000}"/>
    <cellStyle name="Normal 4 2 2 3 3" xfId="46150" xr:uid="{00000000-0005-0000-0000-00007F650000}"/>
    <cellStyle name="Normal 4 2 2 4" xfId="46151" xr:uid="{00000000-0005-0000-0000-000080650000}"/>
    <cellStyle name="Normal 4 2 2 4 2" xfId="46152" xr:uid="{00000000-0005-0000-0000-000081650000}"/>
    <cellStyle name="Normal 4 2 2 5" xfId="46153" xr:uid="{00000000-0005-0000-0000-000082650000}"/>
    <cellStyle name="Normal 4 2 3" xfId="24965" xr:uid="{00000000-0005-0000-0000-000083650000}"/>
    <cellStyle name="Normal 4 2 3 2" xfId="24966" xr:uid="{00000000-0005-0000-0000-000084650000}"/>
    <cellStyle name="Normal 4 2 3 2 2" xfId="46154" xr:uid="{00000000-0005-0000-0000-000085650000}"/>
    <cellStyle name="Normal 4 2 3 2 2 2" xfId="46155" xr:uid="{00000000-0005-0000-0000-000086650000}"/>
    <cellStyle name="Normal 4 2 3 2 2 2 2" xfId="46156" xr:uid="{00000000-0005-0000-0000-000087650000}"/>
    <cellStyle name="Normal 4 2 3 2 2 3" xfId="46157" xr:uid="{00000000-0005-0000-0000-000088650000}"/>
    <cellStyle name="Normal 4 2 3 2 3" xfId="46158" xr:uid="{00000000-0005-0000-0000-000089650000}"/>
    <cellStyle name="Normal 4 2 3 2 3 2" xfId="46159" xr:uid="{00000000-0005-0000-0000-00008A650000}"/>
    <cellStyle name="Normal 4 2 3 2 4" xfId="46160" xr:uid="{00000000-0005-0000-0000-00008B650000}"/>
    <cellStyle name="Normal 4 2 3 3" xfId="46161" xr:uid="{00000000-0005-0000-0000-00008C650000}"/>
    <cellStyle name="Normal 4 2 3 3 2" xfId="46162" xr:uid="{00000000-0005-0000-0000-00008D650000}"/>
    <cellStyle name="Normal 4 2 3 3 2 2" xfId="46163" xr:uid="{00000000-0005-0000-0000-00008E650000}"/>
    <cellStyle name="Normal 4 2 3 3 3" xfId="46164" xr:uid="{00000000-0005-0000-0000-00008F650000}"/>
    <cellStyle name="Normal 4 2 3 4" xfId="46165" xr:uid="{00000000-0005-0000-0000-000090650000}"/>
    <cellStyle name="Normal 4 2 3 4 2" xfId="46166" xr:uid="{00000000-0005-0000-0000-000091650000}"/>
    <cellStyle name="Normal 4 2 3 5" xfId="46167" xr:uid="{00000000-0005-0000-0000-000092650000}"/>
    <cellStyle name="Normal 4 2 4" xfId="24967" xr:uid="{00000000-0005-0000-0000-000093650000}"/>
    <cellStyle name="Normal 4 2 4 2" xfId="46168" xr:uid="{00000000-0005-0000-0000-000094650000}"/>
    <cellStyle name="Normal 4 2 4 2 2" xfId="46169" xr:uid="{00000000-0005-0000-0000-000095650000}"/>
    <cellStyle name="Normal 4 2 4 2 2 2" xfId="46170" xr:uid="{00000000-0005-0000-0000-000096650000}"/>
    <cellStyle name="Normal 4 2 4 2 3" xfId="46171" xr:uid="{00000000-0005-0000-0000-000097650000}"/>
    <cellStyle name="Normal 4 2 4 3" xfId="46172" xr:uid="{00000000-0005-0000-0000-000098650000}"/>
    <cellStyle name="Normal 4 2 4 3 2" xfId="46173" xr:uid="{00000000-0005-0000-0000-000099650000}"/>
    <cellStyle name="Normal 4 2 4 4" xfId="46174" xr:uid="{00000000-0005-0000-0000-00009A650000}"/>
    <cellStyle name="Normal 4 2 5" xfId="24968" xr:uid="{00000000-0005-0000-0000-00009B650000}"/>
    <cellStyle name="Normal 4 2 5 2" xfId="46175" xr:uid="{00000000-0005-0000-0000-00009C650000}"/>
    <cellStyle name="Normal 4 2 5 2 2" xfId="46176" xr:uid="{00000000-0005-0000-0000-00009D650000}"/>
    <cellStyle name="Normal 4 2 5 3" xfId="46177" xr:uid="{00000000-0005-0000-0000-00009E650000}"/>
    <cellStyle name="Normal 4 2 6" xfId="46178" xr:uid="{00000000-0005-0000-0000-00009F650000}"/>
    <cellStyle name="Normal 4 2 6 2" xfId="46179" xr:uid="{00000000-0005-0000-0000-0000A0650000}"/>
    <cellStyle name="Normal 4 2 7" xfId="46180" xr:uid="{00000000-0005-0000-0000-0000A1650000}"/>
    <cellStyle name="Normal 4 20" xfId="47307" xr:uid="{00000000-0005-0000-0000-0000A2650000}"/>
    <cellStyle name="Normal 4 3" xfId="24969" xr:uid="{00000000-0005-0000-0000-0000A3650000}"/>
    <cellStyle name="Normal 4 3 2" xfId="24970" xr:uid="{00000000-0005-0000-0000-0000A4650000}"/>
    <cellStyle name="Normal 4 3 2 2" xfId="46181" xr:uid="{00000000-0005-0000-0000-0000A5650000}"/>
    <cellStyle name="Normal 4 3 2 2 2" xfId="46182" xr:uid="{00000000-0005-0000-0000-0000A6650000}"/>
    <cellStyle name="Normal 4 3 2 2 2 2" xfId="46183" xr:uid="{00000000-0005-0000-0000-0000A7650000}"/>
    <cellStyle name="Normal 4 3 2 2 2 2 2" xfId="46184" xr:uid="{00000000-0005-0000-0000-0000A8650000}"/>
    <cellStyle name="Normal 4 3 2 2 2 3" xfId="46185" xr:uid="{00000000-0005-0000-0000-0000A9650000}"/>
    <cellStyle name="Normal 4 3 2 2 3" xfId="46186" xr:uid="{00000000-0005-0000-0000-0000AA650000}"/>
    <cellStyle name="Normal 4 3 2 2 3 2" xfId="46187" xr:uid="{00000000-0005-0000-0000-0000AB650000}"/>
    <cellStyle name="Normal 4 3 2 2 4" xfId="46188" xr:uid="{00000000-0005-0000-0000-0000AC650000}"/>
    <cellStyle name="Normal 4 3 2 3" xfId="46189" xr:uid="{00000000-0005-0000-0000-0000AD650000}"/>
    <cellStyle name="Normal 4 3 2 3 2" xfId="46190" xr:uid="{00000000-0005-0000-0000-0000AE650000}"/>
    <cellStyle name="Normal 4 3 2 3 2 2" xfId="46191" xr:uid="{00000000-0005-0000-0000-0000AF650000}"/>
    <cellStyle name="Normal 4 3 2 3 3" xfId="46192" xr:uid="{00000000-0005-0000-0000-0000B0650000}"/>
    <cellStyle name="Normal 4 3 2 4" xfId="46193" xr:uid="{00000000-0005-0000-0000-0000B1650000}"/>
    <cellStyle name="Normal 4 3 2 4 2" xfId="46194" xr:uid="{00000000-0005-0000-0000-0000B2650000}"/>
    <cellStyle name="Normal 4 3 2 5" xfId="46195" xr:uid="{00000000-0005-0000-0000-0000B3650000}"/>
    <cellStyle name="Normal 4 3 3" xfId="46196" xr:uid="{00000000-0005-0000-0000-0000B4650000}"/>
    <cellStyle name="Normal 4 3 3 2" xfId="46197" xr:uid="{00000000-0005-0000-0000-0000B5650000}"/>
    <cellStyle name="Normal 4 3 3 2 2" xfId="46198" xr:uid="{00000000-0005-0000-0000-0000B6650000}"/>
    <cellStyle name="Normal 4 3 3 2 2 2" xfId="46199" xr:uid="{00000000-0005-0000-0000-0000B7650000}"/>
    <cellStyle name="Normal 4 3 3 2 2 2 2" xfId="46200" xr:uid="{00000000-0005-0000-0000-0000B8650000}"/>
    <cellStyle name="Normal 4 3 3 2 2 3" xfId="46201" xr:uid="{00000000-0005-0000-0000-0000B9650000}"/>
    <cellStyle name="Normal 4 3 3 2 3" xfId="46202" xr:uid="{00000000-0005-0000-0000-0000BA650000}"/>
    <cellStyle name="Normal 4 3 3 2 3 2" xfId="46203" xr:uid="{00000000-0005-0000-0000-0000BB650000}"/>
    <cellStyle name="Normal 4 3 3 2 4" xfId="46204" xr:uid="{00000000-0005-0000-0000-0000BC650000}"/>
    <cellStyle name="Normal 4 3 3 3" xfId="46205" xr:uid="{00000000-0005-0000-0000-0000BD650000}"/>
    <cellStyle name="Normal 4 3 3 3 2" xfId="46206" xr:uid="{00000000-0005-0000-0000-0000BE650000}"/>
    <cellStyle name="Normal 4 3 3 3 2 2" xfId="46207" xr:uid="{00000000-0005-0000-0000-0000BF650000}"/>
    <cellStyle name="Normal 4 3 3 3 3" xfId="46208" xr:uid="{00000000-0005-0000-0000-0000C0650000}"/>
    <cellStyle name="Normal 4 3 3 4" xfId="46209" xr:uid="{00000000-0005-0000-0000-0000C1650000}"/>
    <cellStyle name="Normal 4 3 3 4 2" xfId="46210" xr:uid="{00000000-0005-0000-0000-0000C2650000}"/>
    <cellStyle name="Normal 4 3 3 5" xfId="46211" xr:uid="{00000000-0005-0000-0000-0000C3650000}"/>
    <cellStyle name="Normal 4 3 4" xfId="46212" xr:uid="{00000000-0005-0000-0000-0000C4650000}"/>
    <cellStyle name="Normal 4 3 4 2" xfId="46213" xr:uid="{00000000-0005-0000-0000-0000C5650000}"/>
    <cellStyle name="Normal 4 3 4 2 2" xfId="46214" xr:uid="{00000000-0005-0000-0000-0000C6650000}"/>
    <cellStyle name="Normal 4 3 4 2 2 2" xfId="46215" xr:uid="{00000000-0005-0000-0000-0000C7650000}"/>
    <cellStyle name="Normal 4 3 4 2 3" xfId="46216" xr:uid="{00000000-0005-0000-0000-0000C8650000}"/>
    <cellStyle name="Normal 4 3 4 3" xfId="46217" xr:uid="{00000000-0005-0000-0000-0000C9650000}"/>
    <cellStyle name="Normal 4 3 4 3 2" xfId="46218" xr:uid="{00000000-0005-0000-0000-0000CA650000}"/>
    <cellStyle name="Normal 4 3 4 4" xfId="46219" xr:uid="{00000000-0005-0000-0000-0000CB650000}"/>
    <cellStyle name="Normal 4 3 5" xfId="46220" xr:uid="{00000000-0005-0000-0000-0000CC650000}"/>
    <cellStyle name="Normal 4 3 5 2" xfId="46221" xr:uid="{00000000-0005-0000-0000-0000CD650000}"/>
    <cellStyle name="Normal 4 3 5 2 2" xfId="46222" xr:uid="{00000000-0005-0000-0000-0000CE650000}"/>
    <cellStyle name="Normal 4 3 5 3" xfId="46223" xr:uid="{00000000-0005-0000-0000-0000CF650000}"/>
    <cellStyle name="Normal 4 3 6" xfId="46224" xr:uid="{00000000-0005-0000-0000-0000D0650000}"/>
    <cellStyle name="Normal 4 3 6 2" xfId="46225" xr:uid="{00000000-0005-0000-0000-0000D1650000}"/>
    <cellStyle name="Normal 4 3 7" xfId="46226" xr:uid="{00000000-0005-0000-0000-0000D2650000}"/>
    <cellStyle name="Normal 4 4" xfId="24971" xr:uid="{00000000-0005-0000-0000-0000D3650000}"/>
    <cellStyle name="Normal 4 4 2" xfId="24972" xr:uid="{00000000-0005-0000-0000-0000D4650000}"/>
    <cellStyle name="Normal 4 4 2 2" xfId="46227" xr:uid="{00000000-0005-0000-0000-0000D5650000}"/>
    <cellStyle name="Normal 4 4 2 2 2" xfId="46228" xr:uid="{00000000-0005-0000-0000-0000D6650000}"/>
    <cellStyle name="Normal 4 4 2 2 2 2" xfId="46229" xr:uid="{00000000-0005-0000-0000-0000D7650000}"/>
    <cellStyle name="Normal 4 4 2 2 3" xfId="46230" xr:uid="{00000000-0005-0000-0000-0000D8650000}"/>
    <cellStyle name="Normal 4 4 2 3" xfId="46231" xr:uid="{00000000-0005-0000-0000-0000D9650000}"/>
    <cellStyle name="Normal 4 4 2 3 2" xfId="46232" xr:uid="{00000000-0005-0000-0000-0000DA650000}"/>
    <cellStyle name="Normal 4 4 2 4" xfId="46233" xr:uid="{00000000-0005-0000-0000-0000DB650000}"/>
    <cellStyle name="Normal 4 4 3" xfId="46234" xr:uid="{00000000-0005-0000-0000-0000DC650000}"/>
    <cellStyle name="Normal 4 4 3 2" xfId="46235" xr:uid="{00000000-0005-0000-0000-0000DD650000}"/>
    <cellStyle name="Normal 4 4 3 2 2" xfId="46236" xr:uid="{00000000-0005-0000-0000-0000DE650000}"/>
    <cellStyle name="Normal 4 4 3 3" xfId="46237" xr:uid="{00000000-0005-0000-0000-0000DF650000}"/>
    <cellStyle name="Normal 4 4 4" xfId="46238" xr:uid="{00000000-0005-0000-0000-0000E0650000}"/>
    <cellStyle name="Normal 4 4 4 2" xfId="46239" xr:uid="{00000000-0005-0000-0000-0000E1650000}"/>
    <cellStyle name="Normal 4 4 5" xfId="46240" xr:uid="{00000000-0005-0000-0000-0000E2650000}"/>
    <cellStyle name="Normal 4 5" xfId="24973" xr:uid="{00000000-0005-0000-0000-0000E3650000}"/>
    <cellStyle name="Normal 4 5 2" xfId="24974" xr:uid="{00000000-0005-0000-0000-0000E4650000}"/>
    <cellStyle name="Normal 4 5 2 2" xfId="45629" xr:uid="{00000000-0005-0000-0000-0000E5650000}"/>
    <cellStyle name="Normal 4 5 2 2 2" xfId="46241" xr:uid="{00000000-0005-0000-0000-0000E6650000}"/>
    <cellStyle name="Normal 4 5 2 2 2 2" xfId="46242" xr:uid="{00000000-0005-0000-0000-0000E7650000}"/>
    <cellStyle name="Normal 4 5 2 2 3" xfId="46243" xr:uid="{00000000-0005-0000-0000-0000E8650000}"/>
    <cellStyle name="Normal 4 5 2 3" xfId="46244" xr:uid="{00000000-0005-0000-0000-0000E9650000}"/>
    <cellStyle name="Normal 4 5 2 3 2" xfId="46245" xr:uid="{00000000-0005-0000-0000-0000EA650000}"/>
    <cellStyle name="Normal 4 5 2 4" xfId="46246" xr:uid="{00000000-0005-0000-0000-0000EB650000}"/>
    <cellStyle name="Normal 4 5 2 5" xfId="47281" xr:uid="{00000000-0005-0000-0000-0000EC650000}"/>
    <cellStyle name="Normal 4 5 3" xfId="46247" xr:uid="{00000000-0005-0000-0000-0000ED650000}"/>
    <cellStyle name="Normal 4 5 3 2" xfId="46248" xr:uid="{00000000-0005-0000-0000-0000EE650000}"/>
    <cellStyle name="Normal 4 5 3 2 2" xfId="46249" xr:uid="{00000000-0005-0000-0000-0000EF650000}"/>
    <cellStyle name="Normal 4 5 3 3" xfId="46250" xr:uid="{00000000-0005-0000-0000-0000F0650000}"/>
    <cellStyle name="Normal 4 5 4" xfId="46251" xr:uid="{00000000-0005-0000-0000-0000F1650000}"/>
    <cellStyle name="Normal 4 5 4 2" xfId="46252" xr:uid="{00000000-0005-0000-0000-0000F2650000}"/>
    <cellStyle name="Normal 4 5 5" xfId="46253" xr:uid="{00000000-0005-0000-0000-0000F3650000}"/>
    <cellStyle name="Normal 4 6" xfId="24975" xr:uid="{00000000-0005-0000-0000-0000F4650000}"/>
    <cellStyle name="Normal 4 6 2" xfId="24976" xr:uid="{00000000-0005-0000-0000-0000F5650000}"/>
    <cellStyle name="Normal 4 6 2 2" xfId="46254" xr:uid="{00000000-0005-0000-0000-0000F6650000}"/>
    <cellStyle name="Normal 4 6 2 2 2" xfId="46255" xr:uid="{00000000-0005-0000-0000-0000F7650000}"/>
    <cellStyle name="Normal 4 6 2 3" xfId="46256" xr:uid="{00000000-0005-0000-0000-0000F8650000}"/>
    <cellStyle name="Normal 4 6 3" xfId="46257" xr:uid="{00000000-0005-0000-0000-0000F9650000}"/>
    <cellStyle name="Normal 4 6 3 2" xfId="46258" xr:uid="{00000000-0005-0000-0000-0000FA650000}"/>
    <cellStyle name="Normal 4 6 4" xfId="46259" xr:uid="{00000000-0005-0000-0000-0000FB650000}"/>
    <cellStyle name="Normal 4 7" xfId="24977" xr:uid="{00000000-0005-0000-0000-0000FC650000}"/>
    <cellStyle name="Normal 4 8" xfId="24978" xr:uid="{00000000-0005-0000-0000-0000FD650000}"/>
    <cellStyle name="Normal 4 8 2" xfId="46260" xr:uid="{00000000-0005-0000-0000-0000FE650000}"/>
    <cellStyle name="Normal 4 8 2 2" xfId="46261" xr:uid="{00000000-0005-0000-0000-0000FF650000}"/>
    <cellStyle name="Normal 4 8 3" xfId="46262" xr:uid="{00000000-0005-0000-0000-000000660000}"/>
    <cellStyle name="Normal 4 9" xfId="24979" xr:uid="{00000000-0005-0000-0000-000001660000}"/>
    <cellStyle name="Normal 4 9 2" xfId="45645" xr:uid="{00000000-0005-0000-0000-000002660000}"/>
    <cellStyle name="Normal 4 9 2 2" xfId="46263" xr:uid="{00000000-0005-0000-0000-000003660000}"/>
    <cellStyle name="Normal 4 9 3" xfId="46264" xr:uid="{00000000-0005-0000-0000-000004660000}"/>
    <cellStyle name="Normal 4_CONSOLIDADO" xfId="24980" xr:uid="{00000000-0005-0000-0000-000005660000}"/>
    <cellStyle name="Normal 40" xfId="24981" xr:uid="{00000000-0005-0000-0000-000006660000}"/>
    <cellStyle name="Normal 40 2" xfId="24982" xr:uid="{00000000-0005-0000-0000-000007660000}"/>
    <cellStyle name="Normal 40 2 2" xfId="24983" xr:uid="{00000000-0005-0000-0000-000008660000}"/>
    <cellStyle name="Normal 40 2 2 2" xfId="24984" xr:uid="{00000000-0005-0000-0000-000009660000}"/>
    <cellStyle name="Normal 40 2 3" xfId="24985" xr:uid="{00000000-0005-0000-0000-00000A660000}"/>
    <cellStyle name="Normal 40 3" xfId="24986" xr:uid="{00000000-0005-0000-0000-00000B660000}"/>
    <cellStyle name="Normal 40 3 2" xfId="24987" xr:uid="{00000000-0005-0000-0000-00000C660000}"/>
    <cellStyle name="Normal 40 4" xfId="24988" xr:uid="{00000000-0005-0000-0000-00000D660000}"/>
    <cellStyle name="Normal 41" xfId="24989" xr:uid="{00000000-0005-0000-0000-00000E660000}"/>
    <cellStyle name="Normal 41 2" xfId="24990" xr:uid="{00000000-0005-0000-0000-00000F660000}"/>
    <cellStyle name="Normal 41 2 2" xfId="24991" xr:uid="{00000000-0005-0000-0000-000010660000}"/>
    <cellStyle name="Normal 41 2 2 2" xfId="24992" xr:uid="{00000000-0005-0000-0000-000011660000}"/>
    <cellStyle name="Normal 41 2 3" xfId="24993" xr:uid="{00000000-0005-0000-0000-000012660000}"/>
    <cellStyle name="Normal 41 3" xfId="24994" xr:uid="{00000000-0005-0000-0000-000013660000}"/>
    <cellStyle name="Normal 41 3 2" xfId="24995" xr:uid="{00000000-0005-0000-0000-000014660000}"/>
    <cellStyle name="Normal 41 4" xfId="24996" xr:uid="{00000000-0005-0000-0000-000015660000}"/>
    <cellStyle name="Normal 42" xfId="24997" xr:uid="{00000000-0005-0000-0000-000016660000}"/>
    <cellStyle name="Normal 42 2" xfId="24998" xr:uid="{00000000-0005-0000-0000-000017660000}"/>
    <cellStyle name="Normal 42 2 2" xfId="24999" xr:uid="{00000000-0005-0000-0000-000018660000}"/>
    <cellStyle name="Normal 42 2 2 2" xfId="25000" xr:uid="{00000000-0005-0000-0000-000019660000}"/>
    <cellStyle name="Normal 42 2 3" xfId="25001" xr:uid="{00000000-0005-0000-0000-00001A660000}"/>
    <cellStyle name="Normal 42 3" xfId="25002" xr:uid="{00000000-0005-0000-0000-00001B660000}"/>
    <cellStyle name="Normal 42 3 2" xfId="25003" xr:uid="{00000000-0005-0000-0000-00001C660000}"/>
    <cellStyle name="Normal 42 4" xfId="25004" xr:uid="{00000000-0005-0000-0000-00001D660000}"/>
    <cellStyle name="Normal 43" xfId="25005" xr:uid="{00000000-0005-0000-0000-00001E660000}"/>
    <cellStyle name="Normal 43 2" xfId="25006" xr:uid="{00000000-0005-0000-0000-00001F660000}"/>
    <cellStyle name="Normal 43 2 2" xfId="25007" xr:uid="{00000000-0005-0000-0000-000020660000}"/>
    <cellStyle name="Normal 43 2 2 2" xfId="25008" xr:uid="{00000000-0005-0000-0000-000021660000}"/>
    <cellStyle name="Normal 43 2 2 2 2" xfId="25009" xr:uid="{00000000-0005-0000-0000-000022660000}"/>
    <cellStyle name="Normal 43 2 2 3" xfId="25010" xr:uid="{00000000-0005-0000-0000-000023660000}"/>
    <cellStyle name="Normal 43 2 3" xfId="25011" xr:uid="{00000000-0005-0000-0000-000024660000}"/>
    <cellStyle name="Normal 43 2 3 2" xfId="25012" xr:uid="{00000000-0005-0000-0000-000025660000}"/>
    <cellStyle name="Normal 43 2 4" xfId="25013" xr:uid="{00000000-0005-0000-0000-000026660000}"/>
    <cellStyle name="Normal 43 2 4 2" xfId="25014" xr:uid="{00000000-0005-0000-0000-000027660000}"/>
    <cellStyle name="Normal 43 2 5" xfId="25015" xr:uid="{00000000-0005-0000-0000-000028660000}"/>
    <cellStyle name="Normal 43 3" xfId="25016" xr:uid="{00000000-0005-0000-0000-000029660000}"/>
    <cellStyle name="Normal 43 3 2" xfId="25017" xr:uid="{00000000-0005-0000-0000-00002A660000}"/>
    <cellStyle name="Normal 43 3 2 2" xfId="25018" xr:uid="{00000000-0005-0000-0000-00002B660000}"/>
    <cellStyle name="Normal 43 3 2 2 2" xfId="25019" xr:uid="{00000000-0005-0000-0000-00002C660000}"/>
    <cellStyle name="Normal 43 3 2 3" xfId="25020" xr:uid="{00000000-0005-0000-0000-00002D660000}"/>
    <cellStyle name="Normal 43 3 3" xfId="25021" xr:uid="{00000000-0005-0000-0000-00002E660000}"/>
    <cellStyle name="Normal 43 3 3 2" xfId="25022" xr:uid="{00000000-0005-0000-0000-00002F660000}"/>
    <cellStyle name="Normal 43 3 4" xfId="25023" xr:uid="{00000000-0005-0000-0000-000030660000}"/>
    <cellStyle name="Normal 43 4" xfId="25024" xr:uid="{00000000-0005-0000-0000-000031660000}"/>
    <cellStyle name="Normal 43 4 2" xfId="25025" xr:uid="{00000000-0005-0000-0000-000032660000}"/>
    <cellStyle name="Normal 43 4 2 2" xfId="25026" xr:uid="{00000000-0005-0000-0000-000033660000}"/>
    <cellStyle name="Normal 43 4 3" xfId="25027" xr:uid="{00000000-0005-0000-0000-000034660000}"/>
    <cellStyle name="Normal 43 5" xfId="25028" xr:uid="{00000000-0005-0000-0000-000035660000}"/>
    <cellStyle name="Normal 43 5 2" xfId="25029" xr:uid="{00000000-0005-0000-0000-000036660000}"/>
    <cellStyle name="Normal 43 6" xfId="25030" xr:uid="{00000000-0005-0000-0000-000037660000}"/>
    <cellStyle name="Normal 44" xfId="25031" xr:uid="{00000000-0005-0000-0000-000038660000}"/>
    <cellStyle name="Normal 44 2" xfId="25032" xr:uid="{00000000-0005-0000-0000-000039660000}"/>
    <cellStyle name="Normal 45" xfId="25033" xr:uid="{00000000-0005-0000-0000-00003A660000}"/>
    <cellStyle name="Normal 45 2" xfId="25034" xr:uid="{00000000-0005-0000-0000-00003B660000}"/>
    <cellStyle name="Normal 45 2 2" xfId="25035" xr:uid="{00000000-0005-0000-0000-00003C660000}"/>
    <cellStyle name="Normal 45 3" xfId="25036" xr:uid="{00000000-0005-0000-0000-00003D660000}"/>
    <cellStyle name="Normal 46" xfId="25037" xr:uid="{00000000-0005-0000-0000-00003E660000}"/>
    <cellStyle name="Normal 46 2" xfId="25038" xr:uid="{00000000-0005-0000-0000-00003F660000}"/>
    <cellStyle name="Normal 46 2 2" xfId="25039" xr:uid="{00000000-0005-0000-0000-000040660000}"/>
    <cellStyle name="Normal 46 3" xfId="25040" xr:uid="{00000000-0005-0000-0000-000041660000}"/>
    <cellStyle name="Normal 47" xfId="25041" xr:uid="{00000000-0005-0000-0000-000042660000}"/>
    <cellStyle name="Normal 47 2" xfId="25042" xr:uid="{00000000-0005-0000-0000-000043660000}"/>
    <cellStyle name="Normal 47 2 2" xfId="25043" xr:uid="{00000000-0005-0000-0000-000044660000}"/>
    <cellStyle name="Normal 47 2 2 2" xfId="25044" xr:uid="{00000000-0005-0000-0000-000045660000}"/>
    <cellStyle name="Normal 47 2 3" xfId="25045" xr:uid="{00000000-0005-0000-0000-000046660000}"/>
    <cellStyle name="Normal 47 3" xfId="25046" xr:uid="{00000000-0005-0000-0000-000047660000}"/>
    <cellStyle name="Normal 47 3 2" xfId="25047" xr:uid="{00000000-0005-0000-0000-000048660000}"/>
    <cellStyle name="Normal 47 3 2 2" xfId="25048" xr:uid="{00000000-0005-0000-0000-000049660000}"/>
    <cellStyle name="Normal 47 3 3" xfId="25049" xr:uid="{00000000-0005-0000-0000-00004A660000}"/>
    <cellStyle name="Normal 47 4" xfId="25050" xr:uid="{00000000-0005-0000-0000-00004B660000}"/>
    <cellStyle name="Normal 47 4 2" xfId="25051" xr:uid="{00000000-0005-0000-0000-00004C660000}"/>
    <cellStyle name="Normal 47 5" xfId="25052" xr:uid="{00000000-0005-0000-0000-00004D660000}"/>
    <cellStyle name="Normal 48" xfId="25053" xr:uid="{00000000-0005-0000-0000-00004E660000}"/>
    <cellStyle name="Normal 48 2" xfId="25054" xr:uid="{00000000-0005-0000-0000-00004F660000}"/>
    <cellStyle name="Normal 48 2 2" xfId="25055" xr:uid="{00000000-0005-0000-0000-000050660000}"/>
    <cellStyle name="Normal 48 2 2 2" xfId="46265" xr:uid="{00000000-0005-0000-0000-000051660000}"/>
    <cellStyle name="Normal 48 2 2 2 2" xfId="46266" xr:uid="{00000000-0005-0000-0000-000052660000}"/>
    <cellStyle name="Normal 48 2 2 3" xfId="46267" xr:uid="{00000000-0005-0000-0000-000053660000}"/>
    <cellStyle name="Normal 48 2 3" xfId="46268" xr:uid="{00000000-0005-0000-0000-000054660000}"/>
    <cellStyle name="Normal 48 2 3 2" xfId="46269" xr:uid="{00000000-0005-0000-0000-000055660000}"/>
    <cellStyle name="Normal 48 2 4" xfId="46270" xr:uid="{00000000-0005-0000-0000-000056660000}"/>
    <cellStyle name="Normal 48 3" xfId="25056" xr:uid="{00000000-0005-0000-0000-000057660000}"/>
    <cellStyle name="Normal 48 3 2" xfId="46271" xr:uid="{00000000-0005-0000-0000-000058660000}"/>
    <cellStyle name="Normal 48 3 2 2" xfId="46272" xr:uid="{00000000-0005-0000-0000-000059660000}"/>
    <cellStyle name="Normal 48 3 3" xfId="46273" xr:uid="{00000000-0005-0000-0000-00005A660000}"/>
    <cellStyle name="Normal 48 4" xfId="46274" xr:uid="{00000000-0005-0000-0000-00005B660000}"/>
    <cellStyle name="Normal 48 4 2" xfId="46275" xr:uid="{00000000-0005-0000-0000-00005C660000}"/>
    <cellStyle name="Normal 48 5" xfId="46276" xr:uid="{00000000-0005-0000-0000-00005D660000}"/>
    <cellStyle name="Normal 49" xfId="25057" xr:uid="{00000000-0005-0000-0000-00005E660000}"/>
    <cellStyle name="Normal 49 2" xfId="25058" xr:uid="{00000000-0005-0000-0000-00005F660000}"/>
    <cellStyle name="Normal 49 2 2" xfId="25059" xr:uid="{00000000-0005-0000-0000-000060660000}"/>
    <cellStyle name="Normal 49 3" xfId="25060" xr:uid="{00000000-0005-0000-0000-000061660000}"/>
    <cellStyle name="Normal 5" xfId="25061" xr:uid="{00000000-0005-0000-0000-000062660000}"/>
    <cellStyle name="Normal 5 10" xfId="25062" xr:uid="{00000000-0005-0000-0000-000063660000}"/>
    <cellStyle name="Normal 5 11" xfId="25063" xr:uid="{00000000-0005-0000-0000-000064660000}"/>
    <cellStyle name="Normal 5 12" xfId="25064" xr:uid="{00000000-0005-0000-0000-000065660000}"/>
    <cellStyle name="Normal 5 13" xfId="25065" xr:uid="{00000000-0005-0000-0000-000066660000}"/>
    <cellStyle name="Normal 5 14" xfId="25066" xr:uid="{00000000-0005-0000-0000-000067660000}"/>
    <cellStyle name="Normal 5 15" xfId="25067" xr:uid="{00000000-0005-0000-0000-000068660000}"/>
    <cellStyle name="Normal 5 16" xfId="25068" xr:uid="{00000000-0005-0000-0000-000069660000}"/>
    <cellStyle name="Normal 5 17" xfId="25069" xr:uid="{00000000-0005-0000-0000-00006A660000}"/>
    <cellStyle name="Normal 5 2" xfId="25070" xr:uid="{00000000-0005-0000-0000-00006B660000}"/>
    <cellStyle name="Normal 5 2 2" xfId="25071" xr:uid="{00000000-0005-0000-0000-00006C660000}"/>
    <cellStyle name="Normal 5 2 2 2" xfId="25072" xr:uid="{00000000-0005-0000-0000-00006D660000}"/>
    <cellStyle name="Normal 5 2 2 2 2" xfId="25073" xr:uid="{00000000-0005-0000-0000-00006E660000}"/>
    <cellStyle name="Normal 5 2 2 2 2 2" xfId="25074" xr:uid="{00000000-0005-0000-0000-00006F660000}"/>
    <cellStyle name="Normal 5 2 2 2 2 2 2" xfId="46277" xr:uid="{00000000-0005-0000-0000-000070660000}"/>
    <cellStyle name="Normal 5 2 2 2 2 3" xfId="46278" xr:uid="{00000000-0005-0000-0000-000071660000}"/>
    <cellStyle name="Normal 5 2 2 2 3" xfId="25075" xr:uid="{00000000-0005-0000-0000-000072660000}"/>
    <cellStyle name="Normal 5 2 2 2 3 2" xfId="46279" xr:uid="{00000000-0005-0000-0000-000073660000}"/>
    <cellStyle name="Normal 5 2 2 2 4" xfId="46280" xr:uid="{00000000-0005-0000-0000-000074660000}"/>
    <cellStyle name="Normal 5 2 2 3" xfId="25076" xr:uid="{00000000-0005-0000-0000-000075660000}"/>
    <cellStyle name="Normal 5 2 2 3 2" xfId="46281" xr:uid="{00000000-0005-0000-0000-000076660000}"/>
    <cellStyle name="Normal 5 2 2 3 2 2" xfId="46282" xr:uid="{00000000-0005-0000-0000-000077660000}"/>
    <cellStyle name="Normal 5 2 2 3 3" xfId="46283" xr:uid="{00000000-0005-0000-0000-000078660000}"/>
    <cellStyle name="Normal 5 2 2 4" xfId="25077" xr:uid="{00000000-0005-0000-0000-000079660000}"/>
    <cellStyle name="Normal 5 2 2 4 2" xfId="46284" xr:uid="{00000000-0005-0000-0000-00007A660000}"/>
    <cellStyle name="Normal 5 2 2 5" xfId="25078" xr:uid="{00000000-0005-0000-0000-00007B660000}"/>
    <cellStyle name="Normal 5 2 2 5 2" xfId="25079" xr:uid="{00000000-0005-0000-0000-00007C660000}"/>
    <cellStyle name="Normal 5 2 3" xfId="25080" xr:uid="{00000000-0005-0000-0000-00007D660000}"/>
    <cellStyle name="Normal 5 2 3 2" xfId="25081" xr:uid="{00000000-0005-0000-0000-00007E660000}"/>
    <cellStyle name="Normal 5 2 3 2 2" xfId="25082" xr:uid="{00000000-0005-0000-0000-00007F660000}"/>
    <cellStyle name="Normal 5 2 3 2 2 2" xfId="46285" xr:uid="{00000000-0005-0000-0000-000080660000}"/>
    <cellStyle name="Normal 5 2 3 2 2 2 2" xfId="46286" xr:uid="{00000000-0005-0000-0000-000081660000}"/>
    <cellStyle name="Normal 5 2 3 2 2 3" xfId="46287" xr:uid="{00000000-0005-0000-0000-000082660000}"/>
    <cellStyle name="Normal 5 2 3 2 3" xfId="46288" xr:uid="{00000000-0005-0000-0000-000083660000}"/>
    <cellStyle name="Normal 5 2 3 2 3 2" xfId="46289" xr:uid="{00000000-0005-0000-0000-000084660000}"/>
    <cellStyle name="Normal 5 2 3 2 4" xfId="46290" xr:uid="{00000000-0005-0000-0000-000085660000}"/>
    <cellStyle name="Normal 5 2 3 3" xfId="25083" xr:uid="{00000000-0005-0000-0000-000086660000}"/>
    <cellStyle name="Normal 5 2 3 3 2" xfId="46291" xr:uid="{00000000-0005-0000-0000-000087660000}"/>
    <cellStyle name="Normal 5 2 3 3 2 2" xfId="46292" xr:uid="{00000000-0005-0000-0000-000088660000}"/>
    <cellStyle name="Normal 5 2 3 3 3" xfId="46293" xr:uid="{00000000-0005-0000-0000-000089660000}"/>
    <cellStyle name="Normal 5 2 3 4" xfId="46294" xr:uid="{00000000-0005-0000-0000-00008A660000}"/>
    <cellStyle name="Normal 5 2 3 4 2" xfId="46295" xr:uid="{00000000-0005-0000-0000-00008B660000}"/>
    <cellStyle name="Normal 5 2 3 5" xfId="46296" xr:uid="{00000000-0005-0000-0000-00008C660000}"/>
    <cellStyle name="Normal 5 2 4" xfId="25084" xr:uid="{00000000-0005-0000-0000-00008D660000}"/>
    <cellStyle name="Normal 5 2 4 2" xfId="46297" xr:uid="{00000000-0005-0000-0000-00008E660000}"/>
    <cellStyle name="Normal 5 2 4 2 2" xfId="46298" xr:uid="{00000000-0005-0000-0000-00008F660000}"/>
    <cellStyle name="Normal 5 2 4 2 2 2" xfId="46299" xr:uid="{00000000-0005-0000-0000-000090660000}"/>
    <cellStyle name="Normal 5 2 4 2 3" xfId="46300" xr:uid="{00000000-0005-0000-0000-000091660000}"/>
    <cellStyle name="Normal 5 2 4 3" xfId="46301" xr:uid="{00000000-0005-0000-0000-000092660000}"/>
    <cellStyle name="Normal 5 2 4 3 2" xfId="46302" xr:uid="{00000000-0005-0000-0000-000093660000}"/>
    <cellStyle name="Normal 5 2 4 4" xfId="46303" xr:uid="{00000000-0005-0000-0000-000094660000}"/>
    <cellStyle name="Normal 5 2 5" xfId="25085" xr:uid="{00000000-0005-0000-0000-000095660000}"/>
    <cellStyle name="Normal 5 2 5 2" xfId="25086" xr:uid="{00000000-0005-0000-0000-000096660000}"/>
    <cellStyle name="Normal 5 2 6" xfId="46304" xr:uid="{00000000-0005-0000-0000-000097660000}"/>
    <cellStyle name="Normal 5 2 6 2" xfId="46305" xr:uid="{00000000-0005-0000-0000-000098660000}"/>
    <cellStyle name="Normal 5 2 6 2 2" xfId="46306" xr:uid="{00000000-0005-0000-0000-000099660000}"/>
    <cellStyle name="Normal 5 2 6 3" xfId="46307" xr:uid="{00000000-0005-0000-0000-00009A660000}"/>
    <cellStyle name="Normal 5 2 7" xfId="46308" xr:uid="{00000000-0005-0000-0000-00009B660000}"/>
    <cellStyle name="Normal 5 2 7 2" xfId="46309" xr:uid="{00000000-0005-0000-0000-00009C660000}"/>
    <cellStyle name="Normal 5 2 8" xfId="46310" xr:uid="{00000000-0005-0000-0000-00009D660000}"/>
    <cellStyle name="Normal 5 2_CONSOLIDADO" xfId="25087" xr:uid="{00000000-0005-0000-0000-00009E660000}"/>
    <cellStyle name="Normal 5 3" xfId="25088" xr:uid="{00000000-0005-0000-0000-00009F660000}"/>
    <cellStyle name="Normal 5 3 2" xfId="25089" xr:uid="{00000000-0005-0000-0000-0000A0660000}"/>
    <cellStyle name="Normal 5 3 2 2" xfId="25090" xr:uid="{00000000-0005-0000-0000-0000A1660000}"/>
    <cellStyle name="Normal 5 3 2 2 2" xfId="46311" xr:uid="{00000000-0005-0000-0000-0000A2660000}"/>
    <cellStyle name="Normal 5 3 2 2 2 2" xfId="46312" xr:uid="{00000000-0005-0000-0000-0000A3660000}"/>
    <cellStyle name="Normal 5 3 2 2 3" xfId="46313" xr:uid="{00000000-0005-0000-0000-0000A4660000}"/>
    <cellStyle name="Normal 5 3 2 3" xfId="46314" xr:uid="{00000000-0005-0000-0000-0000A5660000}"/>
    <cellStyle name="Normal 5 3 2 3 2" xfId="46315" xr:uid="{00000000-0005-0000-0000-0000A6660000}"/>
    <cellStyle name="Normal 5 3 2 4" xfId="46316" xr:uid="{00000000-0005-0000-0000-0000A7660000}"/>
    <cellStyle name="Normal 5 3 3" xfId="25091" xr:uid="{00000000-0005-0000-0000-0000A8660000}"/>
    <cellStyle name="Normal 5 3 4" xfId="46317" xr:uid="{00000000-0005-0000-0000-0000A9660000}"/>
    <cellStyle name="Normal 5 3 4 2" xfId="46318" xr:uid="{00000000-0005-0000-0000-0000AA660000}"/>
    <cellStyle name="Normal 5 3 4 2 2" xfId="46319" xr:uid="{00000000-0005-0000-0000-0000AB660000}"/>
    <cellStyle name="Normal 5 3 4 3" xfId="46320" xr:uid="{00000000-0005-0000-0000-0000AC660000}"/>
    <cellStyle name="Normal 5 3 5" xfId="46321" xr:uid="{00000000-0005-0000-0000-0000AD660000}"/>
    <cellStyle name="Normal 5 3 5 2" xfId="46322" xr:uid="{00000000-0005-0000-0000-0000AE660000}"/>
    <cellStyle name="Normal 5 3 6" xfId="46323" xr:uid="{00000000-0005-0000-0000-0000AF660000}"/>
    <cellStyle name="Normal 5 4" xfId="25092" xr:uid="{00000000-0005-0000-0000-0000B0660000}"/>
    <cellStyle name="Normal 5 4 2" xfId="25093" xr:uid="{00000000-0005-0000-0000-0000B1660000}"/>
    <cellStyle name="Normal 5 4 2 2" xfId="46324" xr:uid="{00000000-0005-0000-0000-0000B2660000}"/>
    <cellStyle name="Normal 5 4 2 2 2" xfId="46325" xr:uid="{00000000-0005-0000-0000-0000B3660000}"/>
    <cellStyle name="Normal 5 4 2 2 2 2" xfId="46326" xr:uid="{00000000-0005-0000-0000-0000B4660000}"/>
    <cellStyle name="Normal 5 4 2 2 3" xfId="46327" xr:uid="{00000000-0005-0000-0000-0000B5660000}"/>
    <cellStyle name="Normal 5 4 2 3" xfId="46328" xr:uid="{00000000-0005-0000-0000-0000B6660000}"/>
    <cellStyle name="Normal 5 4 2 3 2" xfId="46329" xr:uid="{00000000-0005-0000-0000-0000B7660000}"/>
    <cellStyle name="Normal 5 4 2 4" xfId="46330" xr:uid="{00000000-0005-0000-0000-0000B8660000}"/>
    <cellStyle name="Normal 5 4 3" xfId="46331" xr:uid="{00000000-0005-0000-0000-0000B9660000}"/>
    <cellStyle name="Normal 5 4 4" xfId="46332" xr:uid="{00000000-0005-0000-0000-0000BA660000}"/>
    <cellStyle name="Normal 5 4 4 2" xfId="46333" xr:uid="{00000000-0005-0000-0000-0000BB660000}"/>
    <cellStyle name="Normal 5 4 4 2 2" xfId="46334" xr:uid="{00000000-0005-0000-0000-0000BC660000}"/>
    <cellStyle name="Normal 5 4 4 3" xfId="46335" xr:uid="{00000000-0005-0000-0000-0000BD660000}"/>
    <cellStyle name="Normal 5 4 5" xfId="46336" xr:uid="{00000000-0005-0000-0000-0000BE660000}"/>
    <cellStyle name="Normal 5 4 5 2" xfId="46337" xr:uid="{00000000-0005-0000-0000-0000BF660000}"/>
    <cellStyle name="Normal 5 4 6" xfId="46338" xr:uid="{00000000-0005-0000-0000-0000C0660000}"/>
    <cellStyle name="Normal 5 5" xfId="25094" xr:uid="{00000000-0005-0000-0000-0000C1660000}"/>
    <cellStyle name="Normal 5 5 2" xfId="25095" xr:uid="{00000000-0005-0000-0000-0000C2660000}"/>
    <cellStyle name="Normal 5 5 2 2" xfId="46339" xr:uid="{00000000-0005-0000-0000-0000C3660000}"/>
    <cellStyle name="Normal 5 5 2 2 2" xfId="46340" xr:uid="{00000000-0005-0000-0000-0000C4660000}"/>
    <cellStyle name="Normal 5 5 2 3" xfId="46341" xr:uid="{00000000-0005-0000-0000-0000C5660000}"/>
    <cellStyle name="Normal 5 5 3" xfId="46342" xr:uid="{00000000-0005-0000-0000-0000C6660000}"/>
    <cellStyle name="Normal 5 5 3 2" xfId="46343" xr:uid="{00000000-0005-0000-0000-0000C7660000}"/>
    <cellStyle name="Normal 5 5 4" xfId="46344" xr:uid="{00000000-0005-0000-0000-0000C8660000}"/>
    <cellStyle name="Normal 5 6" xfId="25096" xr:uid="{00000000-0005-0000-0000-0000C9660000}"/>
    <cellStyle name="Normal 5 6 2" xfId="25097" xr:uid="{00000000-0005-0000-0000-0000CA660000}"/>
    <cellStyle name="Normal 5 7" xfId="25098" xr:uid="{00000000-0005-0000-0000-0000CB660000}"/>
    <cellStyle name="Normal 5 7 2" xfId="46345" xr:uid="{00000000-0005-0000-0000-0000CC660000}"/>
    <cellStyle name="Normal 5 7 2 2" xfId="46346" xr:uid="{00000000-0005-0000-0000-0000CD660000}"/>
    <cellStyle name="Normal 5 7 3" xfId="46347" xr:uid="{00000000-0005-0000-0000-0000CE660000}"/>
    <cellStyle name="Normal 5 8" xfId="25099" xr:uid="{00000000-0005-0000-0000-0000CF660000}"/>
    <cellStyle name="Normal 5 8 2" xfId="46348" xr:uid="{00000000-0005-0000-0000-0000D0660000}"/>
    <cellStyle name="Normal 5 9" xfId="25100" xr:uid="{00000000-0005-0000-0000-0000D1660000}"/>
    <cellStyle name="Normal 5_7.Avance Itemizado" xfId="25101" xr:uid="{00000000-0005-0000-0000-0000D2660000}"/>
    <cellStyle name="Normal 50" xfId="25102" xr:uid="{00000000-0005-0000-0000-0000D3660000}"/>
    <cellStyle name="Normal 50 2" xfId="25103" xr:uid="{00000000-0005-0000-0000-0000D4660000}"/>
    <cellStyle name="Normal 50 2 2" xfId="25104" xr:uid="{00000000-0005-0000-0000-0000D5660000}"/>
    <cellStyle name="Normal 50 3" xfId="25105" xr:uid="{00000000-0005-0000-0000-0000D6660000}"/>
    <cellStyle name="Normal 51" xfId="25106" xr:uid="{00000000-0005-0000-0000-0000D7660000}"/>
    <cellStyle name="Normal 51 2" xfId="25107" xr:uid="{00000000-0005-0000-0000-0000D8660000}"/>
    <cellStyle name="Normal 51 2 2" xfId="25108" xr:uid="{00000000-0005-0000-0000-0000D9660000}"/>
    <cellStyle name="Normal 51 3" xfId="25109" xr:uid="{00000000-0005-0000-0000-0000DA660000}"/>
    <cellStyle name="Normal 52" xfId="25110" xr:uid="{00000000-0005-0000-0000-0000DB660000}"/>
    <cellStyle name="Normal 52 2" xfId="25111" xr:uid="{00000000-0005-0000-0000-0000DC660000}"/>
    <cellStyle name="Normal 53" xfId="25112" xr:uid="{00000000-0005-0000-0000-0000DD660000}"/>
    <cellStyle name="Normal 53 2" xfId="25113" xr:uid="{00000000-0005-0000-0000-0000DE660000}"/>
    <cellStyle name="Normal 54" xfId="25114" xr:uid="{00000000-0005-0000-0000-0000DF660000}"/>
    <cellStyle name="Normal 54 2" xfId="25115" xr:uid="{00000000-0005-0000-0000-0000E0660000}"/>
    <cellStyle name="Normal 55" xfId="25116" xr:uid="{00000000-0005-0000-0000-0000E1660000}"/>
    <cellStyle name="Normal 55 2" xfId="25117" xr:uid="{00000000-0005-0000-0000-0000E2660000}"/>
    <cellStyle name="Normal 56" xfId="25118" xr:uid="{00000000-0005-0000-0000-0000E3660000}"/>
    <cellStyle name="Normal 56 2" xfId="25119" xr:uid="{00000000-0005-0000-0000-0000E4660000}"/>
    <cellStyle name="Normal 57" xfId="25120" xr:uid="{00000000-0005-0000-0000-0000E5660000}"/>
    <cellStyle name="Normal 57 2" xfId="25121" xr:uid="{00000000-0005-0000-0000-0000E6660000}"/>
    <cellStyle name="Normal 58" xfId="25122" xr:uid="{00000000-0005-0000-0000-0000E7660000}"/>
    <cellStyle name="Normal 58 2" xfId="25123" xr:uid="{00000000-0005-0000-0000-0000E8660000}"/>
    <cellStyle name="Normal 58 3" xfId="46349" xr:uid="{00000000-0005-0000-0000-0000E9660000}"/>
    <cellStyle name="Normal 58 3 2" xfId="46350" xr:uid="{00000000-0005-0000-0000-0000EA660000}"/>
    <cellStyle name="Normal 58 3 2 2" xfId="46351" xr:uid="{00000000-0005-0000-0000-0000EB660000}"/>
    <cellStyle name="Normal 58 3 3" xfId="46352" xr:uid="{00000000-0005-0000-0000-0000EC660000}"/>
    <cellStyle name="Normal 58 4" xfId="46353" xr:uid="{00000000-0005-0000-0000-0000ED660000}"/>
    <cellStyle name="Normal 58 4 2" xfId="46354" xr:uid="{00000000-0005-0000-0000-0000EE660000}"/>
    <cellStyle name="Normal 58 5" xfId="46355" xr:uid="{00000000-0005-0000-0000-0000EF660000}"/>
    <cellStyle name="Normal 59" xfId="25124" xr:uid="{00000000-0005-0000-0000-0000F0660000}"/>
    <cellStyle name="Normal 59 2" xfId="25125" xr:uid="{00000000-0005-0000-0000-0000F1660000}"/>
    <cellStyle name="Normal 59 2 2" xfId="46356" xr:uid="{00000000-0005-0000-0000-0000F2660000}"/>
    <cellStyle name="Normal 59 2 2 2" xfId="46357" xr:uid="{00000000-0005-0000-0000-0000F3660000}"/>
    <cellStyle name="Normal 59 2 2 2 2" xfId="46358" xr:uid="{00000000-0005-0000-0000-0000F4660000}"/>
    <cellStyle name="Normal 59 2 2 3" xfId="46359" xr:uid="{00000000-0005-0000-0000-0000F5660000}"/>
    <cellStyle name="Normal 59 2 3" xfId="46360" xr:uid="{00000000-0005-0000-0000-0000F6660000}"/>
    <cellStyle name="Normal 59 2 3 2" xfId="46361" xr:uid="{00000000-0005-0000-0000-0000F7660000}"/>
    <cellStyle name="Normal 59 2 4" xfId="46362" xr:uid="{00000000-0005-0000-0000-0000F8660000}"/>
    <cellStyle name="Normal 59 3" xfId="46363" xr:uid="{00000000-0005-0000-0000-0000F9660000}"/>
    <cellStyle name="Normal 59 3 2" xfId="46364" xr:uid="{00000000-0005-0000-0000-0000FA660000}"/>
    <cellStyle name="Normal 59 3 2 2" xfId="46365" xr:uid="{00000000-0005-0000-0000-0000FB660000}"/>
    <cellStyle name="Normal 59 3 2 2 2" xfId="46366" xr:uid="{00000000-0005-0000-0000-0000FC660000}"/>
    <cellStyle name="Normal 59 3 2 3" xfId="46367" xr:uid="{00000000-0005-0000-0000-0000FD660000}"/>
    <cellStyle name="Normal 59 3 3" xfId="46368" xr:uid="{00000000-0005-0000-0000-0000FE660000}"/>
    <cellStyle name="Normal 59 3 3 2" xfId="46369" xr:uid="{00000000-0005-0000-0000-0000FF660000}"/>
    <cellStyle name="Normal 59 3 4" xfId="46370" xr:uid="{00000000-0005-0000-0000-000000670000}"/>
    <cellStyle name="Normal 6" xfId="25126" xr:uid="{00000000-0005-0000-0000-000001670000}"/>
    <cellStyle name="Normal 6 10" xfId="25127" xr:uid="{00000000-0005-0000-0000-000002670000}"/>
    <cellStyle name="Normal 6 10 2" xfId="46371" xr:uid="{00000000-0005-0000-0000-000003670000}"/>
    <cellStyle name="Normal 6 11" xfId="25128" xr:uid="{00000000-0005-0000-0000-000004670000}"/>
    <cellStyle name="Normal 6 12" xfId="25129" xr:uid="{00000000-0005-0000-0000-000005670000}"/>
    <cellStyle name="Normal 6 13" xfId="25130" xr:uid="{00000000-0005-0000-0000-000006670000}"/>
    <cellStyle name="Normal 6 14" xfId="25131" xr:uid="{00000000-0005-0000-0000-000007670000}"/>
    <cellStyle name="Normal 6 15" xfId="25132" xr:uid="{00000000-0005-0000-0000-000008670000}"/>
    <cellStyle name="Normal 6 16" xfId="25133" xr:uid="{00000000-0005-0000-0000-000009670000}"/>
    <cellStyle name="Normal 6 17" xfId="25134" xr:uid="{00000000-0005-0000-0000-00000A670000}"/>
    <cellStyle name="Normal 6 18" xfId="25135" xr:uid="{00000000-0005-0000-0000-00000B670000}"/>
    <cellStyle name="Normal 6 18 2" xfId="25136" xr:uid="{00000000-0005-0000-0000-00000C670000}"/>
    <cellStyle name="Normal 6 18 3" xfId="25137" xr:uid="{00000000-0005-0000-0000-00000D670000}"/>
    <cellStyle name="Normal 6 18 4" xfId="25138" xr:uid="{00000000-0005-0000-0000-00000E670000}"/>
    <cellStyle name="Normal 6 18 5" xfId="25139" xr:uid="{00000000-0005-0000-0000-00000F670000}"/>
    <cellStyle name="Normal 6 19" xfId="25140" xr:uid="{00000000-0005-0000-0000-000010670000}"/>
    <cellStyle name="Normal 6 2" xfId="25141" xr:uid="{00000000-0005-0000-0000-000011670000}"/>
    <cellStyle name="Normal 6 2 10" xfId="46372" xr:uid="{00000000-0005-0000-0000-000012670000}"/>
    <cellStyle name="Normal 6 2 10 2" xfId="46373" xr:uid="{00000000-0005-0000-0000-000013670000}"/>
    <cellStyle name="Normal 6 2 10 2 2" xfId="46374" xr:uid="{00000000-0005-0000-0000-000014670000}"/>
    <cellStyle name="Normal 6 2 10 2 2 2" xfId="46375" xr:uid="{00000000-0005-0000-0000-000015670000}"/>
    <cellStyle name="Normal 6 2 10 2 3" xfId="46376" xr:uid="{00000000-0005-0000-0000-000016670000}"/>
    <cellStyle name="Normal 6 2 10 3" xfId="46377" xr:uid="{00000000-0005-0000-0000-000017670000}"/>
    <cellStyle name="Normal 6 2 11" xfId="46378" xr:uid="{00000000-0005-0000-0000-000018670000}"/>
    <cellStyle name="Normal 6 2 11 2" xfId="46379" xr:uid="{00000000-0005-0000-0000-000019670000}"/>
    <cellStyle name="Normal 6 2 12" xfId="46380" xr:uid="{00000000-0005-0000-0000-00001A670000}"/>
    <cellStyle name="Normal 6 2 2" xfId="25142" xr:uid="{00000000-0005-0000-0000-00001B670000}"/>
    <cellStyle name="Normal 6 2 2 2" xfId="46381" xr:uid="{00000000-0005-0000-0000-00001C670000}"/>
    <cellStyle name="Normal 6 2 2 2 2" xfId="46382" xr:uid="{00000000-0005-0000-0000-00001D670000}"/>
    <cellStyle name="Normal 6 2 2 2 2 2" xfId="46383" xr:uid="{00000000-0005-0000-0000-00001E670000}"/>
    <cellStyle name="Normal 6 2 2 2 2 2 2" xfId="46384" xr:uid="{00000000-0005-0000-0000-00001F670000}"/>
    <cellStyle name="Normal 6 2 2 2 2 2 2 2" xfId="46385" xr:uid="{00000000-0005-0000-0000-000020670000}"/>
    <cellStyle name="Normal 6 2 2 2 2 2 3" xfId="46386" xr:uid="{00000000-0005-0000-0000-000021670000}"/>
    <cellStyle name="Normal 6 2 2 2 2 3" xfId="46387" xr:uid="{00000000-0005-0000-0000-000022670000}"/>
    <cellStyle name="Normal 6 2 2 2 2 3 2" xfId="46388" xr:uid="{00000000-0005-0000-0000-000023670000}"/>
    <cellStyle name="Normal 6 2 2 2 2 4" xfId="46389" xr:uid="{00000000-0005-0000-0000-000024670000}"/>
    <cellStyle name="Normal 6 2 2 2 3" xfId="46390" xr:uid="{00000000-0005-0000-0000-000025670000}"/>
    <cellStyle name="Normal 6 2 2 2 3 2" xfId="46391" xr:uid="{00000000-0005-0000-0000-000026670000}"/>
    <cellStyle name="Normal 6 2 2 2 3 2 2" xfId="46392" xr:uid="{00000000-0005-0000-0000-000027670000}"/>
    <cellStyle name="Normal 6 2 2 2 3 3" xfId="46393" xr:uid="{00000000-0005-0000-0000-000028670000}"/>
    <cellStyle name="Normal 6 2 2 2 4" xfId="46394" xr:uid="{00000000-0005-0000-0000-000029670000}"/>
    <cellStyle name="Normal 6 2 2 2 4 2" xfId="46395" xr:uid="{00000000-0005-0000-0000-00002A670000}"/>
    <cellStyle name="Normal 6 2 2 2 5" xfId="46396" xr:uid="{00000000-0005-0000-0000-00002B670000}"/>
    <cellStyle name="Normal 6 2 2 3" xfId="46397" xr:uid="{00000000-0005-0000-0000-00002C670000}"/>
    <cellStyle name="Normal 6 2 2 3 2" xfId="46398" xr:uid="{00000000-0005-0000-0000-00002D670000}"/>
    <cellStyle name="Normal 6 2 2 3 2 2" xfId="46399" xr:uid="{00000000-0005-0000-0000-00002E670000}"/>
    <cellStyle name="Normal 6 2 2 3 2 2 2" xfId="46400" xr:uid="{00000000-0005-0000-0000-00002F670000}"/>
    <cellStyle name="Normal 6 2 2 3 2 2 2 2" xfId="46401" xr:uid="{00000000-0005-0000-0000-000030670000}"/>
    <cellStyle name="Normal 6 2 2 3 2 2 3" xfId="46402" xr:uid="{00000000-0005-0000-0000-000031670000}"/>
    <cellStyle name="Normal 6 2 2 3 2 3" xfId="46403" xr:uid="{00000000-0005-0000-0000-000032670000}"/>
    <cellStyle name="Normal 6 2 2 3 2 3 2" xfId="46404" xr:uid="{00000000-0005-0000-0000-000033670000}"/>
    <cellStyle name="Normal 6 2 2 3 2 4" xfId="46405" xr:uid="{00000000-0005-0000-0000-000034670000}"/>
    <cellStyle name="Normal 6 2 2 3 3" xfId="46406" xr:uid="{00000000-0005-0000-0000-000035670000}"/>
    <cellStyle name="Normal 6 2 2 3 3 2" xfId="46407" xr:uid="{00000000-0005-0000-0000-000036670000}"/>
    <cellStyle name="Normal 6 2 2 3 3 2 2" xfId="46408" xr:uid="{00000000-0005-0000-0000-000037670000}"/>
    <cellStyle name="Normal 6 2 2 3 3 3" xfId="46409" xr:uid="{00000000-0005-0000-0000-000038670000}"/>
    <cellStyle name="Normal 6 2 2 3 4" xfId="46410" xr:uid="{00000000-0005-0000-0000-000039670000}"/>
    <cellStyle name="Normal 6 2 2 3 4 2" xfId="46411" xr:uid="{00000000-0005-0000-0000-00003A670000}"/>
    <cellStyle name="Normal 6 2 2 3 5" xfId="46412" xr:uid="{00000000-0005-0000-0000-00003B670000}"/>
    <cellStyle name="Normal 6 2 2 4" xfId="46413" xr:uid="{00000000-0005-0000-0000-00003C670000}"/>
    <cellStyle name="Normal 6 2 2 4 2" xfId="46414" xr:uid="{00000000-0005-0000-0000-00003D670000}"/>
    <cellStyle name="Normal 6 2 2 4 2 2" xfId="46415" xr:uid="{00000000-0005-0000-0000-00003E670000}"/>
    <cellStyle name="Normal 6 2 2 4 2 2 2" xfId="46416" xr:uid="{00000000-0005-0000-0000-00003F670000}"/>
    <cellStyle name="Normal 6 2 2 4 2 3" xfId="46417" xr:uid="{00000000-0005-0000-0000-000040670000}"/>
    <cellStyle name="Normal 6 2 2 4 3" xfId="46418" xr:uid="{00000000-0005-0000-0000-000041670000}"/>
    <cellStyle name="Normal 6 2 2 4 3 2" xfId="46419" xr:uid="{00000000-0005-0000-0000-000042670000}"/>
    <cellStyle name="Normal 6 2 2 4 4" xfId="46420" xr:uid="{00000000-0005-0000-0000-000043670000}"/>
    <cellStyle name="Normal 6 2 2 5" xfId="46421" xr:uid="{00000000-0005-0000-0000-000044670000}"/>
    <cellStyle name="Normal 6 2 2 5 2" xfId="46422" xr:uid="{00000000-0005-0000-0000-000045670000}"/>
    <cellStyle name="Normal 6 2 2 5 2 2" xfId="46423" xr:uid="{00000000-0005-0000-0000-000046670000}"/>
    <cellStyle name="Normal 6 2 2 5 2 2 2" xfId="46424" xr:uid="{00000000-0005-0000-0000-000047670000}"/>
    <cellStyle name="Normal 6 2 2 5 2 3" xfId="46425" xr:uid="{00000000-0005-0000-0000-000048670000}"/>
    <cellStyle name="Normal 6 2 2 5 3" xfId="46426" xr:uid="{00000000-0005-0000-0000-000049670000}"/>
    <cellStyle name="Normal 6 2 2 5 3 2" xfId="46427" xr:uid="{00000000-0005-0000-0000-00004A670000}"/>
    <cellStyle name="Normal 6 2 2 5 4" xfId="46428" xr:uid="{00000000-0005-0000-0000-00004B670000}"/>
    <cellStyle name="Normal 6 2 2 6" xfId="46429" xr:uid="{00000000-0005-0000-0000-00004C670000}"/>
    <cellStyle name="Normal 6 2 2 6 2" xfId="46430" xr:uid="{00000000-0005-0000-0000-00004D670000}"/>
    <cellStyle name="Normal 6 2 2 6 2 2" xfId="46431" xr:uid="{00000000-0005-0000-0000-00004E670000}"/>
    <cellStyle name="Normal 6 2 2 6 3" xfId="46432" xr:uid="{00000000-0005-0000-0000-00004F670000}"/>
    <cellStyle name="Normal 6 2 2 7" xfId="46433" xr:uid="{00000000-0005-0000-0000-000050670000}"/>
    <cellStyle name="Normal 6 2 2 7 2" xfId="46434" xr:uid="{00000000-0005-0000-0000-000051670000}"/>
    <cellStyle name="Normal 6 2 2 8" xfId="46435" xr:uid="{00000000-0005-0000-0000-000052670000}"/>
    <cellStyle name="Normal 6 2 3" xfId="46436" xr:uid="{00000000-0005-0000-0000-000053670000}"/>
    <cellStyle name="Normal 6 2 3 2" xfId="46437" xr:uid="{00000000-0005-0000-0000-000054670000}"/>
    <cellStyle name="Normal 6 2 3 2 2" xfId="46438" xr:uid="{00000000-0005-0000-0000-000055670000}"/>
    <cellStyle name="Normal 6 2 3 2 2 2" xfId="46439" xr:uid="{00000000-0005-0000-0000-000056670000}"/>
    <cellStyle name="Normal 6 2 3 2 2 2 2" xfId="46440" xr:uid="{00000000-0005-0000-0000-000057670000}"/>
    <cellStyle name="Normal 6 2 3 2 2 2 2 2" xfId="46441" xr:uid="{00000000-0005-0000-0000-000058670000}"/>
    <cellStyle name="Normal 6 2 3 2 2 2 2 2 2" xfId="46442" xr:uid="{00000000-0005-0000-0000-000059670000}"/>
    <cellStyle name="Normal 6 2 3 2 2 2 2 3" xfId="46443" xr:uid="{00000000-0005-0000-0000-00005A670000}"/>
    <cellStyle name="Normal 6 2 3 2 2 2 3" xfId="46444" xr:uid="{00000000-0005-0000-0000-00005B670000}"/>
    <cellStyle name="Normal 6 2 3 2 2 2 3 2" xfId="46445" xr:uid="{00000000-0005-0000-0000-00005C670000}"/>
    <cellStyle name="Normal 6 2 3 2 2 2 4" xfId="46446" xr:uid="{00000000-0005-0000-0000-00005D670000}"/>
    <cellStyle name="Normal 6 2 3 2 2 3" xfId="46447" xr:uid="{00000000-0005-0000-0000-00005E670000}"/>
    <cellStyle name="Normal 6 2 3 2 2 3 2" xfId="46448" xr:uid="{00000000-0005-0000-0000-00005F670000}"/>
    <cellStyle name="Normal 6 2 3 2 2 3 2 2" xfId="46449" xr:uid="{00000000-0005-0000-0000-000060670000}"/>
    <cellStyle name="Normal 6 2 3 2 2 3 3" xfId="46450" xr:uid="{00000000-0005-0000-0000-000061670000}"/>
    <cellStyle name="Normal 6 2 3 2 2 4" xfId="46451" xr:uid="{00000000-0005-0000-0000-000062670000}"/>
    <cellStyle name="Normal 6 2 3 2 2 4 2" xfId="46452" xr:uid="{00000000-0005-0000-0000-000063670000}"/>
    <cellStyle name="Normal 6 2 3 2 2 5" xfId="46453" xr:uid="{00000000-0005-0000-0000-000064670000}"/>
    <cellStyle name="Normal 6 2 3 2 3" xfId="46454" xr:uid="{00000000-0005-0000-0000-000065670000}"/>
    <cellStyle name="Normal 6 2 3 2 3 2" xfId="46455" xr:uid="{00000000-0005-0000-0000-000066670000}"/>
    <cellStyle name="Normal 6 2 3 2 3 2 2" xfId="46456" xr:uid="{00000000-0005-0000-0000-000067670000}"/>
    <cellStyle name="Normal 6 2 3 2 3 2 2 2" xfId="46457" xr:uid="{00000000-0005-0000-0000-000068670000}"/>
    <cellStyle name="Normal 6 2 3 2 3 2 2 2 2" xfId="46458" xr:uid="{00000000-0005-0000-0000-000069670000}"/>
    <cellStyle name="Normal 6 2 3 2 3 2 2 3" xfId="46459" xr:uid="{00000000-0005-0000-0000-00006A670000}"/>
    <cellStyle name="Normal 6 2 3 2 3 2 3" xfId="46460" xr:uid="{00000000-0005-0000-0000-00006B670000}"/>
    <cellStyle name="Normal 6 2 3 2 3 2 3 2" xfId="46461" xr:uid="{00000000-0005-0000-0000-00006C670000}"/>
    <cellStyle name="Normal 6 2 3 2 3 2 4" xfId="46462" xr:uid="{00000000-0005-0000-0000-00006D670000}"/>
    <cellStyle name="Normal 6 2 3 2 3 3" xfId="46463" xr:uid="{00000000-0005-0000-0000-00006E670000}"/>
    <cellStyle name="Normal 6 2 3 2 3 3 2" xfId="46464" xr:uid="{00000000-0005-0000-0000-00006F670000}"/>
    <cellStyle name="Normal 6 2 3 2 3 3 2 2" xfId="46465" xr:uid="{00000000-0005-0000-0000-000070670000}"/>
    <cellStyle name="Normal 6 2 3 2 3 3 3" xfId="46466" xr:uid="{00000000-0005-0000-0000-000071670000}"/>
    <cellStyle name="Normal 6 2 3 2 3 4" xfId="46467" xr:uid="{00000000-0005-0000-0000-000072670000}"/>
    <cellStyle name="Normal 6 2 3 2 3 4 2" xfId="46468" xr:uid="{00000000-0005-0000-0000-000073670000}"/>
    <cellStyle name="Normal 6 2 3 2 3 5" xfId="46469" xr:uid="{00000000-0005-0000-0000-000074670000}"/>
    <cellStyle name="Normal 6 2 3 2 4" xfId="46470" xr:uid="{00000000-0005-0000-0000-000075670000}"/>
    <cellStyle name="Normal 6 2 3 2 4 2" xfId="46471" xr:uid="{00000000-0005-0000-0000-000076670000}"/>
    <cellStyle name="Normal 6 2 3 2 4 2 2" xfId="46472" xr:uid="{00000000-0005-0000-0000-000077670000}"/>
    <cellStyle name="Normal 6 2 3 2 4 2 2 2" xfId="46473" xr:uid="{00000000-0005-0000-0000-000078670000}"/>
    <cellStyle name="Normal 6 2 3 2 4 2 3" xfId="46474" xr:uid="{00000000-0005-0000-0000-000079670000}"/>
    <cellStyle name="Normal 6 2 3 2 4 3" xfId="46475" xr:uid="{00000000-0005-0000-0000-00007A670000}"/>
    <cellStyle name="Normal 6 2 3 2 4 3 2" xfId="46476" xr:uid="{00000000-0005-0000-0000-00007B670000}"/>
    <cellStyle name="Normal 6 2 3 2 4 4" xfId="46477" xr:uid="{00000000-0005-0000-0000-00007C670000}"/>
    <cellStyle name="Normal 6 2 3 2 5" xfId="46478" xr:uid="{00000000-0005-0000-0000-00007D670000}"/>
    <cellStyle name="Normal 6 2 3 2 5 2" xfId="46479" xr:uid="{00000000-0005-0000-0000-00007E670000}"/>
    <cellStyle name="Normal 6 2 3 2 5 2 2" xfId="46480" xr:uid="{00000000-0005-0000-0000-00007F670000}"/>
    <cellStyle name="Normal 6 2 3 2 5 3" xfId="46481" xr:uid="{00000000-0005-0000-0000-000080670000}"/>
    <cellStyle name="Normal 6 2 3 2 6" xfId="46482" xr:uid="{00000000-0005-0000-0000-000081670000}"/>
    <cellStyle name="Normal 6 2 3 2 6 2" xfId="46483" xr:uid="{00000000-0005-0000-0000-000082670000}"/>
    <cellStyle name="Normal 6 2 3 2 7" xfId="46484" xr:uid="{00000000-0005-0000-0000-000083670000}"/>
    <cellStyle name="Normal 6 2 3 3" xfId="46485" xr:uid="{00000000-0005-0000-0000-000084670000}"/>
    <cellStyle name="Normal 6 2 3 3 2" xfId="46486" xr:uid="{00000000-0005-0000-0000-000085670000}"/>
    <cellStyle name="Normal 6 2 3 3 2 2" xfId="46487" xr:uid="{00000000-0005-0000-0000-000086670000}"/>
    <cellStyle name="Normal 6 2 3 3 2 2 2" xfId="46488" xr:uid="{00000000-0005-0000-0000-000087670000}"/>
    <cellStyle name="Normal 6 2 3 3 2 2 2 2" xfId="46489" xr:uid="{00000000-0005-0000-0000-000088670000}"/>
    <cellStyle name="Normal 6 2 3 3 2 2 3" xfId="46490" xr:uid="{00000000-0005-0000-0000-000089670000}"/>
    <cellStyle name="Normal 6 2 3 3 2 3" xfId="46491" xr:uid="{00000000-0005-0000-0000-00008A670000}"/>
    <cellStyle name="Normal 6 2 3 3 2 3 2" xfId="46492" xr:uid="{00000000-0005-0000-0000-00008B670000}"/>
    <cellStyle name="Normal 6 2 3 3 2 4" xfId="46493" xr:uid="{00000000-0005-0000-0000-00008C670000}"/>
    <cellStyle name="Normal 6 2 3 3 3" xfId="46494" xr:uid="{00000000-0005-0000-0000-00008D670000}"/>
    <cellStyle name="Normal 6 2 3 3 3 2" xfId="46495" xr:uid="{00000000-0005-0000-0000-00008E670000}"/>
    <cellStyle name="Normal 6 2 3 3 3 2 2" xfId="46496" xr:uid="{00000000-0005-0000-0000-00008F670000}"/>
    <cellStyle name="Normal 6 2 3 3 3 3" xfId="46497" xr:uid="{00000000-0005-0000-0000-000090670000}"/>
    <cellStyle name="Normal 6 2 3 3 4" xfId="46498" xr:uid="{00000000-0005-0000-0000-000091670000}"/>
    <cellStyle name="Normal 6 2 3 3 4 2" xfId="46499" xr:uid="{00000000-0005-0000-0000-000092670000}"/>
    <cellStyle name="Normal 6 2 3 3 5" xfId="46500" xr:uid="{00000000-0005-0000-0000-000093670000}"/>
    <cellStyle name="Normal 6 2 3 4" xfId="46501" xr:uid="{00000000-0005-0000-0000-000094670000}"/>
    <cellStyle name="Normal 6 2 3 4 2" xfId="46502" xr:uid="{00000000-0005-0000-0000-000095670000}"/>
    <cellStyle name="Normal 6 2 3 4 2 2" xfId="46503" xr:uid="{00000000-0005-0000-0000-000096670000}"/>
    <cellStyle name="Normal 6 2 3 4 2 2 2" xfId="46504" xr:uid="{00000000-0005-0000-0000-000097670000}"/>
    <cellStyle name="Normal 6 2 3 4 2 2 2 2" xfId="46505" xr:uid="{00000000-0005-0000-0000-000098670000}"/>
    <cellStyle name="Normal 6 2 3 4 2 2 3" xfId="46506" xr:uid="{00000000-0005-0000-0000-000099670000}"/>
    <cellStyle name="Normal 6 2 3 4 2 3" xfId="46507" xr:uid="{00000000-0005-0000-0000-00009A670000}"/>
    <cellStyle name="Normal 6 2 3 4 2 3 2" xfId="46508" xr:uid="{00000000-0005-0000-0000-00009B670000}"/>
    <cellStyle name="Normal 6 2 3 4 2 4" xfId="46509" xr:uid="{00000000-0005-0000-0000-00009C670000}"/>
    <cellStyle name="Normal 6 2 3 4 3" xfId="46510" xr:uid="{00000000-0005-0000-0000-00009D670000}"/>
    <cellStyle name="Normal 6 2 3 4 3 2" xfId="46511" xr:uid="{00000000-0005-0000-0000-00009E670000}"/>
    <cellStyle name="Normal 6 2 3 4 3 2 2" xfId="46512" xr:uid="{00000000-0005-0000-0000-00009F670000}"/>
    <cellStyle name="Normal 6 2 3 4 3 3" xfId="46513" xr:uid="{00000000-0005-0000-0000-0000A0670000}"/>
    <cellStyle name="Normal 6 2 3 4 4" xfId="46514" xr:uid="{00000000-0005-0000-0000-0000A1670000}"/>
    <cellStyle name="Normal 6 2 3 4 4 2" xfId="46515" xr:uid="{00000000-0005-0000-0000-0000A2670000}"/>
    <cellStyle name="Normal 6 2 3 4 5" xfId="46516" xr:uid="{00000000-0005-0000-0000-0000A3670000}"/>
    <cellStyle name="Normal 6 2 3 5" xfId="46517" xr:uid="{00000000-0005-0000-0000-0000A4670000}"/>
    <cellStyle name="Normal 6 2 3 5 2" xfId="46518" xr:uid="{00000000-0005-0000-0000-0000A5670000}"/>
    <cellStyle name="Normal 6 2 3 5 2 2" xfId="46519" xr:uid="{00000000-0005-0000-0000-0000A6670000}"/>
    <cellStyle name="Normal 6 2 3 5 2 2 2" xfId="46520" xr:uid="{00000000-0005-0000-0000-0000A7670000}"/>
    <cellStyle name="Normal 6 2 3 5 2 3" xfId="46521" xr:uid="{00000000-0005-0000-0000-0000A8670000}"/>
    <cellStyle name="Normal 6 2 3 5 3" xfId="46522" xr:uid="{00000000-0005-0000-0000-0000A9670000}"/>
    <cellStyle name="Normal 6 2 3 5 3 2" xfId="46523" xr:uid="{00000000-0005-0000-0000-0000AA670000}"/>
    <cellStyle name="Normal 6 2 3 5 4" xfId="46524" xr:uid="{00000000-0005-0000-0000-0000AB670000}"/>
    <cellStyle name="Normal 6 2 3 6" xfId="46525" xr:uid="{00000000-0005-0000-0000-0000AC670000}"/>
    <cellStyle name="Normal 6 2 3 6 2" xfId="46526" xr:uid="{00000000-0005-0000-0000-0000AD670000}"/>
    <cellStyle name="Normal 6 2 3 6 2 2" xfId="46527" xr:uid="{00000000-0005-0000-0000-0000AE670000}"/>
    <cellStyle name="Normal 6 2 3 6 2 2 2" xfId="46528" xr:uid="{00000000-0005-0000-0000-0000AF670000}"/>
    <cellStyle name="Normal 6 2 3 6 2 3" xfId="46529" xr:uid="{00000000-0005-0000-0000-0000B0670000}"/>
    <cellStyle name="Normal 6 2 3 6 3" xfId="46530" xr:uid="{00000000-0005-0000-0000-0000B1670000}"/>
    <cellStyle name="Normal 6 2 3 6 3 2" xfId="46531" xr:uid="{00000000-0005-0000-0000-0000B2670000}"/>
    <cellStyle name="Normal 6 2 3 6 4" xfId="46532" xr:uid="{00000000-0005-0000-0000-0000B3670000}"/>
    <cellStyle name="Normal 6 2 3 7" xfId="46533" xr:uid="{00000000-0005-0000-0000-0000B4670000}"/>
    <cellStyle name="Normal 6 2 3 7 2" xfId="46534" xr:uid="{00000000-0005-0000-0000-0000B5670000}"/>
    <cellStyle name="Normal 6 2 3 7 2 2" xfId="46535" xr:uid="{00000000-0005-0000-0000-0000B6670000}"/>
    <cellStyle name="Normal 6 2 3 7 3" xfId="46536" xr:uid="{00000000-0005-0000-0000-0000B7670000}"/>
    <cellStyle name="Normal 6 2 3 8" xfId="46537" xr:uid="{00000000-0005-0000-0000-0000B8670000}"/>
    <cellStyle name="Normal 6 2 3 8 2" xfId="46538" xr:uid="{00000000-0005-0000-0000-0000B9670000}"/>
    <cellStyle name="Normal 6 2 3 9" xfId="46539" xr:uid="{00000000-0005-0000-0000-0000BA670000}"/>
    <cellStyle name="Normal 6 2 4" xfId="46540" xr:uid="{00000000-0005-0000-0000-0000BB670000}"/>
    <cellStyle name="Normal 6 2 4 2" xfId="46541" xr:uid="{00000000-0005-0000-0000-0000BC670000}"/>
    <cellStyle name="Normal 6 2 4 2 2" xfId="46542" xr:uid="{00000000-0005-0000-0000-0000BD670000}"/>
    <cellStyle name="Normal 6 2 4 2 2 2" xfId="46543" xr:uid="{00000000-0005-0000-0000-0000BE670000}"/>
    <cellStyle name="Normal 6 2 4 2 2 2 2" xfId="46544" xr:uid="{00000000-0005-0000-0000-0000BF670000}"/>
    <cellStyle name="Normal 6 2 4 2 2 2 2 2" xfId="46545" xr:uid="{00000000-0005-0000-0000-0000C0670000}"/>
    <cellStyle name="Normal 6 2 4 2 2 2 3" xfId="46546" xr:uid="{00000000-0005-0000-0000-0000C1670000}"/>
    <cellStyle name="Normal 6 2 4 2 2 3" xfId="46547" xr:uid="{00000000-0005-0000-0000-0000C2670000}"/>
    <cellStyle name="Normal 6 2 4 2 2 3 2" xfId="46548" xr:uid="{00000000-0005-0000-0000-0000C3670000}"/>
    <cellStyle name="Normal 6 2 4 2 2 4" xfId="46549" xr:uid="{00000000-0005-0000-0000-0000C4670000}"/>
    <cellStyle name="Normal 6 2 4 2 3" xfId="46550" xr:uid="{00000000-0005-0000-0000-0000C5670000}"/>
    <cellStyle name="Normal 6 2 4 2 3 2" xfId="46551" xr:uid="{00000000-0005-0000-0000-0000C6670000}"/>
    <cellStyle name="Normal 6 2 4 2 3 2 2" xfId="46552" xr:uid="{00000000-0005-0000-0000-0000C7670000}"/>
    <cellStyle name="Normal 6 2 4 2 3 3" xfId="46553" xr:uid="{00000000-0005-0000-0000-0000C8670000}"/>
    <cellStyle name="Normal 6 2 4 2 4" xfId="46554" xr:uid="{00000000-0005-0000-0000-0000C9670000}"/>
    <cellStyle name="Normal 6 2 4 2 4 2" xfId="46555" xr:uid="{00000000-0005-0000-0000-0000CA670000}"/>
    <cellStyle name="Normal 6 2 4 2 5" xfId="46556" xr:uid="{00000000-0005-0000-0000-0000CB670000}"/>
    <cellStyle name="Normal 6 2 4 3" xfId="46557" xr:uid="{00000000-0005-0000-0000-0000CC670000}"/>
    <cellStyle name="Normal 6 2 4 3 2" xfId="46558" xr:uid="{00000000-0005-0000-0000-0000CD670000}"/>
    <cellStyle name="Normal 6 2 4 3 2 2" xfId="46559" xr:uid="{00000000-0005-0000-0000-0000CE670000}"/>
    <cellStyle name="Normal 6 2 4 3 2 2 2" xfId="46560" xr:uid="{00000000-0005-0000-0000-0000CF670000}"/>
    <cellStyle name="Normal 6 2 4 3 2 2 2 2" xfId="46561" xr:uid="{00000000-0005-0000-0000-0000D0670000}"/>
    <cellStyle name="Normal 6 2 4 3 2 2 3" xfId="46562" xr:uid="{00000000-0005-0000-0000-0000D1670000}"/>
    <cellStyle name="Normal 6 2 4 3 2 3" xfId="46563" xr:uid="{00000000-0005-0000-0000-0000D2670000}"/>
    <cellStyle name="Normal 6 2 4 3 2 3 2" xfId="46564" xr:uid="{00000000-0005-0000-0000-0000D3670000}"/>
    <cellStyle name="Normal 6 2 4 3 2 4" xfId="46565" xr:uid="{00000000-0005-0000-0000-0000D4670000}"/>
    <cellStyle name="Normal 6 2 4 3 3" xfId="46566" xr:uid="{00000000-0005-0000-0000-0000D5670000}"/>
    <cellStyle name="Normal 6 2 4 3 3 2" xfId="46567" xr:uid="{00000000-0005-0000-0000-0000D6670000}"/>
    <cellStyle name="Normal 6 2 4 3 3 2 2" xfId="46568" xr:uid="{00000000-0005-0000-0000-0000D7670000}"/>
    <cellStyle name="Normal 6 2 4 3 3 3" xfId="46569" xr:uid="{00000000-0005-0000-0000-0000D8670000}"/>
    <cellStyle name="Normal 6 2 4 3 4" xfId="46570" xr:uid="{00000000-0005-0000-0000-0000D9670000}"/>
    <cellStyle name="Normal 6 2 4 3 4 2" xfId="46571" xr:uid="{00000000-0005-0000-0000-0000DA670000}"/>
    <cellStyle name="Normal 6 2 4 3 5" xfId="46572" xr:uid="{00000000-0005-0000-0000-0000DB670000}"/>
    <cellStyle name="Normal 6 2 4 4" xfId="46573" xr:uid="{00000000-0005-0000-0000-0000DC670000}"/>
    <cellStyle name="Normal 6 2 4 4 2" xfId="46574" xr:uid="{00000000-0005-0000-0000-0000DD670000}"/>
    <cellStyle name="Normal 6 2 4 4 2 2" xfId="46575" xr:uid="{00000000-0005-0000-0000-0000DE670000}"/>
    <cellStyle name="Normal 6 2 4 4 2 2 2" xfId="46576" xr:uid="{00000000-0005-0000-0000-0000DF670000}"/>
    <cellStyle name="Normal 6 2 4 4 2 3" xfId="46577" xr:uid="{00000000-0005-0000-0000-0000E0670000}"/>
    <cellStyle name="Normal 6 2 4 4 3" xfId="46578" xr:uid="{00000000-0005-0000-0000-0000E1670000}"/>
    <cellStyle name="Normal 6 2 4 4 3 2" xfId="46579" xr:uid="{00000000-0005-0000-0000-0000E2670000}"/>
    <cellStyle name="Normal 6 2 4 4 4" xfId="46580" xr:uid="{00000000-0005-0000-0000-0000E3670000}"/>
    <cellStyle name="Normal 6 2 4 5" xfId="46581" xr:uid="{00000000-0005-0000-0000-0000E4670000}"/>
    <cellStyle name="Normal 6 2 4 5 2" xfId="46582" xr:uid="{00000000-0005-0000-0000-0000E5670000}"/>
    <cellStyle name="Normal 6 2 4 5 2 2" xfId="46583" xr:uid="{00000000-0005-0000-0000-0000E6670000}"/>
    <cellStyle name="Normal 6 2 4 5 2 2 2" xfId="46584" xr:uid="{00000000-0005-0000-0000-0000E7670000}"/>
    <cellStyle name="Normal 6 2 4 5 2 3" xfId="46585" xr:uid="{00000000-0005-0000-0000-0000E8670000}"/>
    <cellStyle name="Normal 6 2 4 5 3" xfId="46586" xr:uid="{00000000-0005-0000-0000-0000E9670000}"/>
    <cellStyle name="Normal 6 2 4 5 3 2" xfId="46587" xr:uid="{00000000-0005-0000-0000-0000EA670000}"/>
    <cellStyle name="Normal 6 2 4 5 4" xfId="46588" xr:uid="{00000000-0005-0000-0000-0000EB670000}"/>
    <cellStyle name="Normal 6 2 4 6" xfId="46589" xr:uid="{00000000-0005-0000-0000-0000EC670000}"/>
    <cellStyle name="Normal 6 2 4 6 2" xfId="46590" xr:uid="{00000000-0005-0000-0000-0000ED670000}"/>
    <cellStyle name="Normal 6 2 4 6 2 2" xfId="46591" xr:uid="{00000000-0005-0000-0000-0000EE670000}"/>
    <cellStyle name="Normal 6 2 4 6 3" xfId="46592" xr:uid="{00000000-0005-0000-0000-0000EF670000}"/>
    <cellStyle name="Normal 6 2 4 7" xfId="46593" xr:uid="{00000000-0005-0000-0000-0000F0670000}"/>
    <cellStyle name="Normal 6 2 4 7 2" xfId="46594" xr:uid="{00000000-0005-0000-0000-0000F1670000}"/>
    <cellStyle name="Normal 6 2 4 8" xfId="46595" xr:uid="{00000000-0005-0000-0000-0000F2670000}"/>
    <cellStyle name="Normal 6 2 5" xfId="46596" xr:uid="{00000000-0005-0000-0000-0000F3670000}"/>
    <cellStyle name="Normal 6 2 5 2" xfId="46597" xr:uid="{00000000-0005-0000-0000-0000F4670000}"/>
    <cellStyle name="Normal 6 2 5 2 2" xfId="46598" xr:uid="{00000000-0005-0000-0000-0000F5670000}"/>
    <cellStyle name="Normal 6 2 5 2 2 2" xfId="46599" xr:uid="{00000000-0005-0000-0000-0000F6670000}"/>
    <cellStyle name="Normal 6 2 5 2 2 2 2" xfId="46600" xr:uid="{00000000-0005-0000-0000-0000F7670000}"/>
    <cellStyle name="Normal 6 2 5 2 2 3" xfId="46601" xr:uid="{00000000-0005-0000-0000-0000F8670000}"/>
    <cellStyle name="Normal 6 2 5 2 3" xfId="46602" xr:uid="{00000000-0005-0000-0000-0000F9670000}"/>
    <cellStyle name="Normal 6 2 5 2 3 2" xfId="46603" xr:uid="{00000000-0005-0000-0000-0000FA670000}"/>
    <cellStyle name="Normal 6 2 5 2 4" xfId="46604" xr:uid="{00000000-0005-0000-0000-0000FB670000}"/>
    <cellStyle name="Normal 6 2 5 3" xfId="46605" xr:uid="{00000000-0005-0000-0000-0000FC670000}"/>
    <cellStyle name="Normal 6 2 5 3 2" xfId="46606" xr:uid="{00000000-0005-0000-0000-0000FD670000}"/>
    <cellStyle name="Normal 6 2 5 3 2 2" xfId="46607" xr:uid="{00000000-0005-0000-0000-0000FE670000}"/>
    <cellStyle name="Normal 6 2 5 3 3" xfId="46608" xr:uid="{00000000-0005-0000-0000-0000FF670000}"/>
    <cellStyle name="Normal 6 2 5 4" xfId="46609" xr:uid="{00000000-0005-0000-0000-000000680000}"/>
    <cellStyle name="Normal 6 2 5 4 2" xfId="46610" xr:uid="{00000000-0005-0000-0000-000001680000}"/>
    <cellStyle name="Normal 6 2 5 5" xfId="46611" xr:uid="{00000000-0005-0000-0000-000002680000}"/>
    <cellStyle name="Normal 6 2 6" xfId="46612" xr:uid="{00000000-0005-0000-0000-000003680000}"/>
    <cellStyle name="Normal 6 2 6 2" xfId="46613" xr:uid="{00000000-0005-0000-0000-000004680000}"/>
    <cellStyle name="Normal 6 2 6 2 2" xfId="46614" xr:uid="{00000000-0005-0000-0000-000005680000}"/>
    <cellStyle name="Normal 6 2 6 2 2 2" xfId="46615" xr:uid="{00000000-0005-0000-0000-000006680000}"/>
    <cellStyle name="Normal 6 2 6 2 2 2 2" xfId="46616" xr:uid="{00000000-0005-0000-0000-000007680000}"/>
    <cellStyle name="Normal 6 2 6 2 2 3" xfId="46617" xr:uid="{00000000-0005-0000-0000-000008680000}"/>
    <cellStyle name="Normal 6 2 6 2 3" xfId="46618" xr:uid="{00000000-0005-0000-0000-000009680000}"/>
    <cellStyle name="Normal 6 2 6 2 3 2" xfId="46619" xr:uid="{00000000-0005-0000-0000-00000A680000}"/>
    <cellStyle name="Normal 6 2 6 2 4" xfId="46620" xr:uid="{00000000-0005-0000-0000-00000B680000}"/>
    <cellStyle name="Normal 6 2 6 3" xfId="46621" xr:uid="{00000000-0005-0000-0000-00000C680000}"/>
    <cellStyle name="Normal 6 2 6 3 2" xfId="46622" xr:uid="{00000000-0005-0000-0000-00000D680000}"/>
    <cellStyle name="Normal 6 2 6 3 2 2" xfId="46623" xr:uid="{00000000-0005-0000-0000-00000E680000}"/>
    <cellStyle name="Normal 6 2 6 3 3" xfId="46624" xr:uid="{00000000-0005-0000-0000-00000F680000}"/>
    <cellStyle name="Normal 6 2 6 4" xfId="46625" xr:uid="{00000000-0005-0000-0000-000010680000}"/>
    <cellStyle name="Normal 6 2 6 4 2" xfId="46626" xr:uid="{00000000-0005-0000-0000-000011680000}"/>
    <cellStyle name="Normal 6 2 6 5" xfId="46627" xr:uid="{00000000-0005-0000-0000-000012680000}"/>
    <cellStyle name="Normal 6 2 7" xfId="46628" xr:uid="{00000000-0005-0000-0000-000013680000}"/>
    <cellStyle name="Normal 6 2 7 2" xfId="46629" xr:uid="{00000000-0005-0000-0000-000014680000}"/>
    <cellStyle name="Normal 6 2 7 2 2" xfId="46630" xr:uid="{00000000-0005-0000-0000-000015680000}"/>
    <cellStyle name="Normal 6 2 7 2 2 2" xfId="46631" xr:uid="{00000000-0005-0000-0000-000016680000}"/>
    <cellStyle name="Normal 6 2 7 2 3" xfId="46632" xr:uid="{00000000-0005-0000-0000-000017680000}"/>
    <cellStyle name="Normal 6 2 7 3" xfId="46633" xr:uid="{00000000-0005-0000-0000-000018680000}"/>
    <cellStyle name="Normal 6 2 7 3 2" xfId="46634" xr:uid="{00000000-0005-0000-0000-000019680000}"/>
    <cellStyle name="Normal 6 2 7 4" xfId="46635" xr:uid="{00000000-0005-0000-0000-00001A680000}"/>
    <cellStyle name="Normal 6 2 8" xfId="46636" xr:uid="{00000000-0005-0000-0000-00001B680000}"/>
    <cellStyle name="Normal 6 2 8 2" xfId="46637" xr:uid="{00000000-0005-0000-0000-00001C680000}"/>
    <cellStyle name="Normal 6 2 8 2 2" xfId="46638" xr:uid="{00000000-0005-0000-0000-00001D680000}"/>
    <cellStyle name="Normal 6 2 8 2 2 2" xfId="46639" xr:uid="{00000000-0005-0000-0000-00001E680000}"/>
    <cellStyle name="Normal 6 2 8 2 3" xfId="46640" xr:uid="{00000000-0005-0000-0000-00001F680000}"/>
    <cellStyle name="Normal 6 2 8 3" xfId="46641" xr:uid="{00000000-0005-0000-0000-000020680000}"/>
    <cellStyle name="Normal 6 2 8 3 2" xfId="46642" xr:uid="{00000000-0005-0000-0000-000021680000}"/>
    <cellStyle name="Normal 6 2 8 4" xfId="46643" xr:uid="{00000000-0005-0000-0000-000022680000}"/>
    <cellStyle name="Normal 6 2 9" xfId="46644" xr:uid="{00000000-0005-0000-0000-000023680000}"/>
    <cellStyle name="Normal 6 2 9 2" xfId="46645" xr:uid="{00000000-0005-0000-0000-000024680000}"/>
    <cellStyle name="Normal 6 2 9 2 2" xfId="46646" xr:uid="{00000000-0005-0000-0000-000025680000}"/>
    <cellStyle name="Normal 6 2 9 2 2 2" xfId="46647" xr:uid="{00000000-0005-0000-0000-000026680000}"/>
    <cellStyle name="Normal 6 2 9 2 3" xfId="46648" xr:uid="{00000000-0005-0000-0000-000027680000}"/>
    <cellStyle name="Normal 6 2 9 3" xfId="46649" xr:uid="{00000000-0005-0000-0000-000028680000}"/>
    <cellStyle name="Normal 6 2 9 3 2" xfId="46650" xr:uid="{00000000-0005-0000-0000-000029680000}"/>
    <cellStyle name="Normal 6 2 9 4" xfId="46651" xr:uid="{00000000-0005-0000-0000-00002A680000}"/>
    <cellStyle name="Normal 6 3" xfId="25143" xr:uid="{00000000-0005-0000-0000-00002B680000}"/>
    <cellStyle name="Normal 6 3 2" xfId="25144" xr:uid="{00000000-0005-0000-0000-00002C680000}"/>
    <cellStyle name="Normal 6 3 2 2" xfId="46652" xr:uid="{00000000-0005-0000-0000-00002D680000}"/>
    <cellStyle name="Normal 6 3 2 2 2" xfId="46653" xr:uid="{00000000-0005-0000-0000-00002E680000}"/>
    <cellStyle name="Normal 6 3 2 2 2 2" xfId="46654" xr:uid="{00000000-0005-0000-0000-00002F680000}"/>
    <cellStyle name="Normal 6 3 2 2 2 2 2" xfId="46655" xr:uid="{00000000-0005-0000-0000-000030680000}"/>
    <cellStyle name="Normal 6 3 2 2 2 3" xfId="46656" xr:uid="{00000000-0005-0000-0000-000031680000}"/>
    <cellStyle name="Normal 6 3 2 2 3" xfId="46657" xr:uid="{00000000-0005-0000-0000-000032680000}"/>
    <cellStyle name="Normal 6 3 2 2 3 2" xfId="46658" xr:uid="{00000000-0005-0000-0000-000033680000}"/>
    <cellStyle name="Normal 6 3 2 2 4" xfId="46659" xr:uid="{00000000-0005-0000-0000-000034680000}"/>
    <cellStyle name="Normal 6 3 2 3" xfId="46660" xr:uid="{00000000-0005-0000-0000-000035680000}"/>
    <cellStyle name="Normal 6 3 2 3 2" xfId="46661" xr:uid="{00000000-0005-0000-0000-000036680000}"/>
    <cellStyle name="Normal 6 3 2 3 2 2" xfId="46662" xr:uid="{00000000-0005-0000-0000-000037680000}"/>
    <cellStyle name="Normal 6 3 2 3 3" xfId="46663" xr:uid="{00000000-0005-0000-0000-000038680000}"/>
    <cellStyle name="Normal 6 3 2 4" xfId="46664" xr:uid="{00000000-0005-0000-0000-000039680000}"/>
    <cellStyle name="Normal 6 3 2 4 2" xfId="46665" xr:uid="{00000000-0005-0000-0000-00003A680000}"/>
    <cellStyle name="Normal 6 3 2 5" xfId="46666" xr:uid="{00000000-0005-0000-0000-00003B680000}"/>
    <cellStyle name="Normal 6 3 21" xfId="45630" xr:uid="{00000000-0005-0000-0000-00003C680000}"/>
    <cellStyle name="Normal 6 3 3" xfId="45101" xr:uid="{00000000-0005-0000-0000-00003D680000}"/>
    <cellStyle name="Normal 6 3 3 2" xfId="46667" xr:uid="{00000000-0005-0000-0000-00003E680000}"/>
    <cellStyle name="Normal 6 3 3 2 2" xfId="46668" xr:uid="{00000000-0005-0000-0000-00003F680000}"/>
    <cellStyle name="Normal 6 3 3 2 2 2" xfId="46669" xr:uid="{00000000-0005-0000-0000-000040680000}"/>
    <cellStyle name="Normal 6 3 3 2 2 2 2" xfId="46670" xr:uid="{00000000-0005-0000-0000-000041680000}"/>
    <cellStyle name="Normal 6 3 3 2 2 3" xfId="46671" xr:uid="{00000000-0005-0000-0000-000042680000}"/>
    <cellStyle name="Normal 6 3 3 2 3" xfId="46672" xr:uid="{00000000-0005-0000-0000-000043680000}"/>
    <cellStyle name="Normal 6 3 3 2 3 2" xfId="46673" xr:uid="{00000000-0005-0000-0000-000044680000}"/>
    <cellStyle name="Normal 6 3 3 2 4" xfId="46674" xr:uid="{00000000-0005-0000-0000-000045680000}"/>
    <cellStyle name="Normal 6 3 3 3" xfId="46675" xr:uid="{00000000-0005-0000-0000-000046680000}"/>
    <cellStyle name="Normal 6 3 3 3 2" xfId="46676" xr:uid="{00000000-0005-0000-0000-000047680000}"/>
    <cellStyle name="Normal 6 3 3 3 2 2" xfId="46677" xr:uid="{00000000-0005-0000-0000-000048680000}"/>
    <cellStyle name="Normal 6 3 3 3 3" xfId="46678" xr:uid="{00000000-0005-0000-0000-000049680000}"/>
    <cellStyle name="Normal 6 3 3 4" xfId="46679" xr:uid="{00000000-0005-0000-0000-00004A680000}"/>
    <cellStyle name="Normal 6 3 3 4 2" xfId="46680" xr:uid="{00000000-0005-0000-0000-00004B680000}"/>
    <cellStyle name="Normal 6 3 3 5" xfId="46681" xr:uid="{00000000-0005-0000-0000-00004C680000}"/>
    <cellStyle name="Normal 6 3 4" xfId="46682" xr:uid="{00000000-0005-0000-0000-00004D680000}"/>
    <cellStyle name="Normal 6 3 4 2" xfId="46683" xr:uid="{00000000-0005-0000-0000-00004E680000}"/>
    <cellStyle name="Normal 6 3 4 2 2" xfId="46684" xr:uid="{00000000-0005-0000-0000-00004F680000}"/>
    <cellStyle name="Normal 6 3 4 2 2 2" xfId="46685" xr:uid="{00000000-0005-0000-0000-000050680000}"/>
    <cellStyle name="Normal 6 3 4 2 3" xfId="46686" xr:uid="{00000000-0005-0000-0000-000051680000}"/>
    <cellStyle name="Normal 6 3 4 3" xfId="46687" xr:uid="{00000000-0005-0000-0000-000052680000}"/>
    <cellStyle name="Normal 6 3 4 3 2" xfId="46688" xr:uid="{00000000-0005-0000-0000-000053680000}"/>
    <cellStyle name="Normal 6 3 4 4" xfId="46689" xr:uid="{00000000-0005-0000-0000-000054680000}"/>
    <cellStyle name="Normal 6 3 5" xfId="46690" xr:uid="{00000000-0005-0000-0000-000055680000}"/>
    <cellStyle name="Normal 6 3 5 2" xfId="46691" xr:uid="{00000000-0005-0000-0000-000056680000}"/>
    <cellStyle name="Normal 6 3 5 2 2" xfId="46692" xr:uid="{00000000-0005-0000-0000-000057680000}"/>
    <cellStyle name="Normal 6 3 5 2 2 2" xfId="46693" xr:uid="{00000000-0005-0000-0000-000058680000}"/>
    <cellStyle name="Normal 6 3 5 2 3" xfId="46694" xr:uid="{00000000-0005-0000-0000-000059680000}"/>
    <cellStyle name="Normal 6 3 5 3" xfId="46695" xr:uid="{00000000-0005-0000-0000-00005A680000}"/>
    <cellStyle name="Normal 6 3 5 3 2" xfId="46696" xr:uid="{00000000-0005-0000-0000-00005B680000}"/>
    <cellStyle name="Normal 6 3 5 4" xfId="46697" xr:uid="{00000000-0005-0000-0000-00005C680000}"/>
    <cellStyle name="Normal 6 3 6" xfId="46698" xr:uid="{00000000-0005-0000-0000-00005D680000}"/>
    <cellStyle name="Normal 6 3 6 2" xfId="46699" xr:uid="{00000000-0005-0000-0000-00005E680000}"/>
    <cellStyle name="Normal 6 3 6 2 2" xfId="46700" xr:uid="{00000000-0005-0000-0000-00005F680000}"/>
    <cellStyle name="Normal 6 3 6 3" xfId="46701" xr:uid="{00000000-0005-0000-0000-000060680000}"/>
    <cellStyle name="Normal 6 3 7" xfId="46702" xr:uid="{00000000-0005-0000-0000-000061680000}"/>
    <cellStyle name="Normal 6 3 7 2" xfId="46703" xr:uid="{00000000-0005-0000-0000-000062680000}"/>
    <cellStyle name="Normal 6 3 8" xfId="46704" xr:uid="{00000000-0005-0000-0000-000063680000}"/>
    <cellStyle name="Normal 6 4" xfId="25145" xr:uid="{00000000-0005-0000-0000-000064680000}"/>
    <cellStyle name="Normal 6 4 2" xfId="25146" xr:uid="{00000000-0005-0000-0000-000065680000}"/>
    <cellStyle name="Normal 6 4 2 2" xfId="46705" xr:uid="{00000000-0005-0000-0000-000066680000}"/>
    <cellStyle name="Normal 6 4 2 2 2" xfId="46706" xr:uid="{00000000-0005-0000-0000-000067680000}"/>
    <cellStyle name="Normal 6 4 2 2 2 2" xfId="46707" xr:uid="{00000000-0005-0000-0000-000068680000}"/>
    <cellStyle name="Normal 6 4 2 2 3" xfId="46708" xr:uid="{00000000-0005-0000-0000-000069680000}"/>
    <cellStyle name="Normal 6 4 2 3" xfId="46709" xr:uid="{00000000-0005-0000-0000-00006A680000}"/>
    <cellStyle name="Normal 6 4 2 3 2" xfId="46710" xr:uid="{00000000-0005-0000-0000-00006B680000}"/>
    <cellStyle name="Normal 6 4 2 4" xfId="46711" xr:uid="{00000000-0005-0000-0000-00006C680000}"/>
    <cellStyle name="Normal 6 4 3" xfId="46712" xr:uid="{00000000-0005-0000-0000-00006D680000}"/>
    <cellStyle name="Normal 6 4 3 2" xfId="46713" xr:uid="{00000000-0005-0000-0000-00006E680000}"/>
    <cellStyle name="Normal 6 4 3 2 2" xfId="46714" xr:uid="{00000000-0005-0000-0000-00006F680000}"/>
    <cellStyle name="Normal 6 4 3 2 2 2" xfId="46715" xr:uid="{00000000-0005-0000-0000-000070680000}"/>
    <cellStyle name="Normal 6 4 3 2 3" xfId="46716" xr:uid="{00000000-0005-0000-0000-000071680000}"/>
    <cellStyle name="Normal 6 4 3 3" xfId="46717" xr:uid="{00000000-0005-0000-0000-000072680000}"/>
    <cellStyle name="Normal 6 4 3 3 2" xfId="46718" xr:uid="{00000000-0005-0000-0000-000073680000}"/>
    <cellStyle name="Normal 6 4 3 4" xfId="46719" xr:uid="{00000000-0005-0000-0000-000074680000}"/>
    <cellStyle name="Normal 6 4 4" xfId="46720" xr:uid="{00000000-0005-0000-0000-000075680000}"/>
    <cellStyle name="Normal 6 4 4 2" xfId="46721" xr:uid="{00000000-0005-0000-0000-000076680000}"/>
    <cellStyle name="Normal 6 4 4 2 2" xfId="46722" xr:uid="{00000000-0005-0000-0000-000077680000}"/>
    <cellStyle name="Normal 6 4 4 3" xfId="46723" xr:uid="{00000000-0005-0000-0000-000078680000}"/>
    <cellStyle name="Normal 6 4 5" xfId="46724" xr:uid="{00000000-0005-0000-0000-000079680000}"/>
    <cellStyle name="Normal 6 4 5 2" xfId="46725" xr:uid="{00000000-0005-0000-0000-00007A680000}"/>
    <cellStyle name="Normal 6 4 6" xfId="46726" xr:uid="{00000000-0005-0000-0000-00007B680000}"/>
    <cellStyle name="Normal 6 5" xfId="25147" xr:uid="{00000000-0005-0000-0000-00007C680000}"/>
    <cellStyle name="Normal 6 5 2" xfId="46727" xr:uid="{00000000-0005-0000-0000-00007D680000}"/>
    <cellStyle name="Normal 6 5 2 2" xfId="46728" xr:uid="{00000000-0005-0000-0000-00007E680000}"/>
    <cellStyle name="Normal 6 5 2 2 2" xfId="46729" xr:uid="{00000000-0005-0000-0000-00007F680000}"/>
    <cellStyle name="Normal 6 5 2 2 2 2" xfId="46730" xr:uid="{00000000-0005-0000-0000-000080680000}"/>
    <cellStyle name="Normal 6 5 2 2 3" xfId="46731" xr:uid="{00000000-0005-0000-0000-000081680000}"/>
    <cellStyle name="Normal 6 5 2 3" xfId="46732" xr:uid="{00000000-0005-0000-0000-000082680000}"/>
    <cellStyle name="Normal 6 5 2 3 2" xfId="46733" xr:uid="{00000000-0005-0000-0000-000083680000}"/>
    <cellStyle name="Normal 6 5 2 4" xfId="46734" xr:uid="{00000000-0005-0000-0000-000084680000}"/>
    <cellStyle name="Normal 6 5 3" xfId="46735" xr:uid="{00000000-0005-0000-0000-000085680000}"/>
    <cellStyle name="Normal 6 5 3 2" xfId="46736" xr:uid="{00000000-0005-0000-0000-000086680000}"/>
    <cellStyle name="Normal 6 5 3 2 2" xfId="46737" xr:uid="{00000000-0005-0000-0000-000087680000}"/>
    <cellStyle name="Normal 6 5 3 2 2 2" xfId="46738" xr:uid="{00000000-0005-0000-0000-000088680000}"/>
    <cellStyle name="Normal 6 5 3 2 3" xfId="46739" xr:uid="{00000000-0005-0000-0000-000089680000}"/>
    <cellStyle name="Normal 6 5 3 3" xfId="46740" xr:uid="{00000000-0005-0000-0000-00008A680000}"/>
    <cellStyle name="Normal 6 5 3 3 2" xfId="46741" xr:uid="{00000000-0005-0000-0000-00008B680000}"/>
    <cellStyle name="Normal 6 5 3 4" xfId="46742" xr:uid="{00000000-0005-0000-0000-00008C680000}"/>
    <cellStyle name="Normal 6 5 4" xfId="46743" xr:uid="{00000000-0005-0000-0000-00008D680000}"/>
    <cellStyle name="Normal 6 5 4 2" xfId="46744" xr:uid="{00000000-0005-0000-0000-00008E680000}"/>
    <cellStyle name="Normal 6 5 4 2 2" xfId="46745" xr:uid="{00000000-0005-0000-0000-00008F680000}"/>
    <cellStyle name="Normal 6 5 4 3" xfId="46746" xr:uid="{00000000-0005-0000-0000-000090680000}"/>
    <cellStyle name="Normal 6 5 5" xfId="46747" xr:uid="{00000000-0005-0000-0000-000091680000}"/>
    <cellStyle name="Normal 6 5 5 2" xfId="46748" xr:uid="{00000000-0005-0000-0000-000092680000}"/>
    <cellStyle name="Normal 6 5 6" xfId="46749" xr:uid="{00000000-0005-0000-0000-000093680000}"/>
    <cellStyle name="Normal 6 6" xfId="25148" xr:uid="{00000000-0005-0000-0000-000094680000}"/>
    <cellStyle name="Normal 6 6 2" xfId="46750" xr:uid="{00000000-0005-0000-0000-000095680000}"/>
    <cellStyle name="Normal 6 6 2 2" xfId="46751" xr:uid="{00000000-0005-0000-0000-000096680000}"/>
    <cellStyle name="Normal 6 6 2 2 2" xfId="46752" xr:uid="{00000000-0005-0000-0000-000097680000}"/>
    <cellStyle name="Normal 6 6 2 3" xfId="46753" xr:uid="{00000000-0005-0000-0000-000098680000}"/>
    <cellStyle name="Normal 6 6 3" xfId="46754" xr:uid="{00000000-0005-0000-0000-000099680000}"/>
    <cellStyle name="Normal 6 6 3 2" xfId="46755" xr:uid="{00000000-0005-0000-0000-00009A680000}"/>
    <cellStyle name="Normal 6 6 4" xfId="46756" xr:uid="{00000000-0005-0000-0000-00009B680000}"/>
    <cellStyle name="Normal 6 7" xfId="25149" xr:uid="{00000000-0005-0000-0000-00009C680000}"/>
    <cellStyle name="Normal 6 8" xfId="25150" xr:uid="{00000000-0005-0000-0000-00009D680000}"/>
    <cellStyle name="Normal 6 8 2" xfId="46757" xr:uid="{00000000-0005-0000-0000-00009E680000}"/>
    <cellStyle name="Normal 6 8 2 2" xfId="46758" xr:uid="{00000000-0005-0000-0000-00009F680000}"/>
    <cellStyle name="Normal 6 8 2 2 2" xfId="46759" xr:uid="{00000000-0005-0000-0000-0000A0680000}"/>
    <cellStyle name="Normal 6 8 2 3" xfId="46760" xr:uid="{00000000-0005-0000-0000-0000A1680000}"/>
    <cellStyle name="Normal 6 8 3" xfId="46761" xr:uid="{00000000-0005-0000-0000-0000A2680000}"/>
    <cellStyle name="Normal 6 8 3 2" xfId="46762" xr:uid="{00000000-0005-0000-0000-0000A3680000}"/>
    <cellStyle name="Normal 6 8 4" xfId="46763" xr:uid="{00000000-0005-0000-0000-0000A4680000}"/>
    <cellStyle name="Normal 6 9" xfId="25151" xr:uid="{00000000-0005-0000-0000-0000A5680000}"/>
    <cellStyle name="Normal 6 9 2" xfId="46764" xr:uid="{00000000-0005-0000-0000-0000A6680000}"/>
    <cellStyle name="Normal 6 9 2 2" xfId="46765" xr:uid="{00000000-0005-0000-0000-0000A7680000}"/>
    <cellStyle name="Normal 6 9 3" xfId="46766" xr:uid="{00000000-0005-0000-0000-0000A8680000}"/>
    <cellStyle name="Normal 60" xfId="25152" xr:uid="{00000000-0005-0000-0000-0000A9680000}"/>
    <cellStyle name="Normal 60 2" xfId="25153" xr:uid="{00000000-0005-0000-0000-0000AA680000}"/>
    <cellStyle name="Normal 60 2 2" xfId="46767" xr:uid="{00000000-0005-0000-0000-0000AB680000}"/>
    <cellStyle name="Normal 60 2 2 2" xfId="46768" xr:uid="{00000000-0005-0000-0000-0000AC680000}"/>
    <cellStyle name="Normal 60 2 2 2 2" xfId="46769" xr:uid="{00000000-0005-0000-0000-0000AD680000}"/>
    <cellStyle name="Normal 60 2 2 3" xfId="46770" xr:uid="{00000000-0005-0000-0000-0000AE680000}"/>
    <cellStyle name="Normal 60 2 3" xfId="46771" xr:uid="{00000000-0005-0000-0000-0000AF680000}"/>
    <cellStyle name="Normal 60 2 3 2" xfId="46772" xr:uid="{00000000-0005-0000-0000-0000B0680000}"/>
    <cellStyle name="Normal 60 2 4" xfId="46773" xr:uid="{00000000-0005-0000-0000-0000B1680000}"/>
    <cellStyle name="Normal 60 3" xfId="46774" xr:uid="{00000000-0005-0000-0000-0000B2680000}"/>
    <cellStyle name="Normal 60 3 2" xfId="46775" xr:uid="{00000000-0005-0000-0000-0000B3680000}"/>
    <cellStyle name="Normal 60 3 2 2" xfId="46776" xr:uid="{00000000-0005-0000-0000-0000B4680000}"/>
    <cellStyle name="Normal 60 3 3" xfId="46777" xr:uid="{00000000-0005-0000-0000-0000B5680000}"/>
    <cellStyle name="Normal 60 4" xfId="46778" xr:uid="{00000000-0005-0000-0000-0000B6680000}"/>
    <cellStyle name="Normal 60 4 2" xfId="46779" xr:uid="{00000000-0005-0000-0000-0000B7680000}"/>
    <cellStyle name="Normal 60 5" xfId="46780" xr:uid="{00000000-0005-0000-0000-0000B8680000}"/>
    <cellStyle name="Normal 61" xfId="25154" xr:uid="{00000000-0005-0000-0000-0000B9680000}"/>
    <cellStyle name="Normal 61 2" xfId="25155" xr:uid="{00000000-0005-0000-0000-0000BA680000}"/>
    <cellStyle name="Normal 61 2 2" xfId="46781" xr:uid="{00000000-0005-0000-0000-0000BB680000}"/>
    <cellStyle name="Normal 61 2 2 2" xfId="46782" xr:uid="{00000000-0005-0000-0000-0000BC680000}"/>
    <cellStyle name="Normal 61 2 2 2 2" xfId="46783" xr:uid="{00000000-0005-0000-0000-0000BD680000}"/>
    <cellStyle name="Normal 61 2 2 3" xfId="46784" xr:uid="{00000000-0005-0000-0000-0000BE680000}"/>
    <cellStyle name="Normal 61 2 3" xfId="46785" xr:uid="{00000000-0005-0000-0000-0000BF680000}"/>
    <cellStyle name="Normal 61 2 3 2" xfId="46786" xr:uid="{00000000-0005-0000-0000-0000C0680000}"/>
    <cellStyle name="Normal 61 2 4" xfId="46787" xr:uid="{00000000-0005-0000-0000-0000C1680000}"/>
    <cellStyle name="Normal 61 3" xfId="46788" xr:uid="{00000000-0005-0000-0000-0000C2680000}"/>
    <cellStyle name="Normal 61 3 2" xfId="46789" xr:uid="{00000000-0005-0000-0000-0000C3680000}"/>
    <cellStyle name="Normal 61 3 2 2" xfId="46790" xr:uid="{00000000-0005-0000-0000-0000C4680000}"/>
    <cellStyle name="Normal 61 3 3" xfId="46791" xr:uid="{00000000-0005-0000-0000-0000C5680000}"/>
    <cellStyle name="Normal 61 4" xfId="46792" xr:uid="{00000000-0005-0000-0000-0000C6680000}"/>
    <cellStyle name="Normal 61 4 2" xfId="46793" xr:uid="{00000000-0005-0000-0000-0000C7680000}"/>
    <cellStyle name="Normal 61 5" xfId="46794" xr:uid="{00000000-0005-0000-0000-0000C8680000}"/>
    <cellStyle name="Normal 62" xfId="25156" xr:uid="{00000000-0005-0000-0000-0000C9680000}"/>
    <cellStyle name="Normal 62 2" xfId="25157" xr:uid="{00000000-0005-0000-0000-0000CA680000}"/>
    <cellStyle name="Normal 63" xfId="25158" xr:uid="{00000000-0005-0000-0000-0000CB680000}"/>
    <cellStyle name="Normal 63 2" xfId="25159" xr:uid="{00000000-0005-0000-0000-0000CC680000}"/>
    <cellStyle name="Normal 64" xfId="25160" xr:uid="{00000000-0005-0000-0000-0000CD680000}"/>
    <cellStyle name="Normal 64 2" xfId="25161" xr:uid="{00000000-0005-0000-0000-0000CE680000}"/>
    <cellStyle name="Normal 65" xfId="25162" xr:uid="{00000000-0005-0000-0000-0000CF680000}"/>
    <cellStyle name="Normal 65 2" xfId="25163" xr:uid="{00000000-0005-0000-0000-0000D0680000}"/>
    <cellStyle name="Normal 65 3" xfId="46795" xr:uid="{00000000-0005-0000-0000-0000D1680000}"/>
    <cellStyle name="Normal 65 3 2" xfId="46796" xr:uid="{00000000-0005-0000-0000-0000D2680000}"/>
    <cellStyle name="Normal 65 3 2 2" xfId="46797" xr:uid="{00000000-0005-0000-0000-0000D3680000}"/>
    <cellStyle name="Normal 65 3 3" xfId="46798" xr:uid="{00000000-0005-0000-0000-0000D4680000}"/>
    <cellStyle name="Normal 65 4" xfId="46799" xr:uid="{00000000-0005-0000-0000-0000D5680000}"/>
    <cellStyle name="Normal 65 4 2" xfId="46800" xr:uid="{00000000-0005-0000-0000-0000D6680000}"/>
    <cellStyle name="Normal 65 5" xfId="46801" xr:uid="{00000000-0005-0000-0000-0000D7680000}"/>
    <cellStyle name="Normal 66" xfId="25164" xr:uid="{00000000-0005-0000-0000-0000D8680000}"/>
    <cellStyle name="Normal 66 2" xfId="25165" xr:uid="{00000000-0005-0000-0000-0000D9680000}"/>
    <cellStyle name="Normal 66 3" xfId="46802" xr:uid="{00000000-0005-0000-0000-0000DA680000}"/>
    <cellStyle name="Normal 66 3 2" xfId="46803" xr:uid="{00000000-0005-0000-0000-0000DB680000}"/>
    <cellStyle name="Normal 66 3 2 2" xfId="46804" xr:uid="{00000000-0005-0000-0000-0000DC680000}"/>
    <cellStyle name="Normal 66 3 3" xfId="46805" xr:uid="{00000000-0005-0000-0000-0000DD680000}"/>
    <cellStyle name="Normal 66 4" xfId="46806" xr:uid="{00000000-0005-0000-0000-0000DE680000}"/>
    <cellStyle name="Normal 66 4 2" xfId="46807" xr:uid="{00000000-0005-0000-0000-0000DF680000}"/>
    <cellStyle name="Normal 66 5" xfId="46808" xr:uid="{00000000-0005-0000-0000-0000E0680000}"/>
    <cellStyle name="Normal 67" xfId="25166" xr:uid="{00000000-0005-0000-0000-0000E1680000}"/>
    <cellStyle name="Normal 67 2" xfId="25167" xr:uid="{00000000-0005-0000-0000-0000E2680000}"/>
    <cellStyle name="Normal 67 2 2" xfId="46809" xr:uid="{00000000-0005-0000-0000-0000E3680000}"/>
    <cellStyle name="Normal 67 2 2 2" xfId="46810" xr:uid="{00000000-0005-0000-0000-0000E4680000}"/>
    <cellStyle name="Normal 67 2 3" xfId="46811" xr:uid="{00000000-0005-0000-0000-0000E5680000}"/>
    <cellStyle name="Normal 67 3" xfId="46812" xr:uid="{00000000-0005-0000-0000-0000E6680000}"/>
    <cellStyle name="Normal 67 3 2" xfId="46813" xr:uid="{00000000-0005-0000-0000-0000E7680000}"/>
    <cellStyle name="Normal 67 4" xfId="46814" xr:uid="{00000000-0005-0000-0000-0000E8680000}"/>
    <cellStyle name="Normal 68" xfId="25168" xr:uid="{00000000-0005-0000-0000-0000E9680000}"/>
    <cellStyle name="Normal 68 2" xfId="25169" xr:uid="{00000000-0005-0000-0000-0000EA680000}"/>
    <cellStyle name="Normal 69" xfId="25170" xr:uid="{00000000-0005-0000-0000-0000EB680000}"/>
    <cellStyle name="Normal 69 2" xfId="25171" xr:uid="{00000000-0005-0000-0000-0000EC680000}"/>
    <cellStyle name="Normal 7" xfId="25172" xr:uid="{00000000-0005-0000-0000-0000ED680000}"/>
    <cellStyle name="Normal 7 10" xfId="25173" xr:uid="{00000000-0005-0000-0000-0000EE680000}"/>
    <cellStyle name="Normal 7 10 2" xfId="46815" xr:uid="{00000000-0005-0000-0000-0000EF680000}"/>
    <cellStyle name="Normal 7 11" xfId="25174" xr:uid="{00000000-0005-0000-0000-0000F0680000}"/>
    <cellStyle name="Normal 7 12" xfId="25175" xr:uid="{00000000-0005-0000-0000-0000F1680000}"/>
    <cellStyle name="Normal 7 13" xfId="25176" xr:uid="{00000000-0005-0000-0000-0000F2680000}"/>
    <cellStyle name="Normal 7 14" xfId="25177" xr:uid="{00000000-0005-0000-0000-0000F3680000}"/>
    <cellStyle name="Normal 7 15" xfId="25178" xr:uid="{00000000-0005-0000-0000-0000F4680000}"/>
    <cellStyle name="Normal 7 16" xfId="25179" xr:uid="{00000000-0005-0000-0000-0000F5680000}"/>
    <cellStyle name="Normal 7 17" xfId="25180" xr:uid="{00000000-0005-0000-0000-0000F6680000}"/>
    <cellStyle name="Normal 7 18" xfId="25181" xr:uid="{00000000-0005-0000-0000-0000F7680000}"/>
    <cellStyle name="Normal 7 18 2" xfId="25182" xr:uid="{00000000-0005-0000-0000-0000F8680000}"/>
    <cellStyle name="Normal 7 18 3" xfId="25183" xr:uid="{00000000-0005-0000-0000-0000F9680000}"/>
    <cellStyle name="Normal 7 18 4" xfId="25184" xr:uid="{00000000-0005-0000-0000-0000FA680000}"/>
    <cellStyle name="Normal 7 18 5" xfId="25185" xr:uid="{00000000-0005-0000-0000-0000FB680000}"/>
    <cellStyle name="Normal 7 19" xfId="25186" xr:uid="{00000000-0005-0000-0000-0000FC680000}"/>
    <cellStyle name="Normal 7 2" xfId="25187" xr:uid="{00000000-0005-0000-0000-0000FD680000}"/>
    <cellStyle name="Normal 7 2 10" xfId="46816" xr:uid="{00000000-0005-0000-0000-0000FE680000}"/>
    <cellStyle name="Normal 7 2 11" xfId="46817" xr:uid="{00000000-0005-0000-0000-0000FF680000}"/>
    <cellStyle name="Normal 7 2 11 2" xfId="46818" xr:uid="{00000000-0005-0000-0000-000000690000}"/>
    <cellStyle name="Normal 7 2 11 2 2" xfId="46819" xr:uid="{00000000-0005-0000-0000-000001690000}"/>
    <cellStyle name="Normal 7 2 11 3" xfId="46820" xr:uid="{00000000-0005-0000-0000-000002690000}"/>
    <cellStyle name="Normal 7 2 2" xfId="25188" xr:uid="{00000000-0005-0000-0000-000003690000}"/>
    <cellStyle name="Normal 7 2 2 2" xfId="46821" xr:uid="{00000000-0005-0000-0000-000004690000}"/>
    <cellStyle name="Normal 7 2 2 2 2" xfId="46822" xr:uid="{00000000-0005-0000-0000-000005690000}"/>
    <cellStyle name="Normal 7 2 2 2 2 2" xfId="46823" xr:uid="{00000000-0005-0000-0000-000006690000}"/>
    <cellStyle name="Normal 7 2 2 2 2 2 2" xfId="46824" xr:uid="{00000000-0005-0000-0000-000007690000}"/>
    <cellStyle name="Normal 7 2 2 2 2 2 2 2" xfId="46825" xr:uid="{00000000-0005-0000-0000-000008690000}"/>
    <cellStyle name="Normal 7 2 2 2 2 2 3" xfId="46826" xr:uid="{00000000-0005-0000-0000-000009690000}"/>
    <cellStyle name="Normal 7 2 2 2 2 3" xfId="46827" xr:uid="{00000000-0005-0000-0000-00000A690000}"/>
    <cellStyle name="Normal 7 2 2 2 2 3 2" xfId="46828" xr:uid="{00000000-0005-0000-0000-00000B690000}"/>
    <cellStyle name="Normal 7 2 2 2 2 4" xfId="46829" xr:uid="{00000000-0005-0000-0000-00000C690000}"/>
    <cellStyle name="Normal 7 2 2 2 3" xfId="46830" xr:uid="{00000000-0005-0000-0000-00000D690000}"/>
    <cellStyle name="Normal 7 2 2 2 3 2" xfId="46831" xr:uid="{00000000-0005-0000-0000-00000E690000}"/>
    <cellStyle name="Normal 7 2 2 2 3 2 2" xfId="46832" xr:uid="{00000000-0005-0000-0000-00000F690000}"/>
    <cellStyle name="Normal 7 2 2 2 3 3" xfId="46833" xr:uid="{00000000-0005-0000-0000-000010690000}"/>
    <cellStyle name="Normal 7 2 2 2 4" xfId="46834" xr:uid="{00000000-0005-0000-0000-000011690000}"/>
    <cellStyle name="Normal 7 2 2 2 4 2" xfId="46835" xr:uid="{00000000-0005-0000-0000-000012690000}"/>
    <cellStyle name="Normal 7 2 2 2 5" xfId="46836" xr:uid="{00000000-0005-0000-0000-000013690000}"/>
    <cellStyle name="Normal 7 2 2 3" xfId="46837" xr:uid="{00000000-0005-0000-0000-000014690000}"/>
    <cellStyle name="Normal 7 2 2 3 2" xfId="46838" xr:uid="{00000000-0005-0000-0000-000015690000}"/>
    <cellStyle name="Normal 7 2 2 3 2 2" xfId="46839" xr:uid="{00000000-0005-0000-0000-000016690000}"/>
    <cellStyle name="Normal 7 2 2 3 2 2 2" xfId="46840" xr:uid="{00000000-0005-0000-0000-000017690000}"/>
    <cellStyle name="Normal 7 2 2 3 2 2 2 2" xfId="46841" xr:uid="{00000000-0005-0000-0000-000018690000}"/>
    <cellStyle name="Normal 7 2 2 3 2 2 3" xfId="46842" xr:uid="{00000000-0005-0000-0000-000019690000}"/>
    <cellStyle name="Normal 7 2 2 3 2 3" xfId="46843" xr:uid="{00000000-0005-0000-0000-00001A690000}"/>
    <cellStyle name="Normal 7 2 2 3 2 3 2" xfId="46844" xr:uid="{00000000-0005-0000-0000-00001B690000}"/>
    <cellStyle name="Normal 7 2 2 3 2 4" xfId="46845" xr:uid="{00000000-0005-0000-0000-00001C690000}"/>
    <cellStyle name="Normal 7 2 2 3 3" xfId="46846" xr:uid="{00000000-0005-0000-0000-00001D690000}"/>
    <cellStyle name="Normal 7 2 2 3 3 2" xfId="46847" xr:uid="{00000000-0005-0000-0000-00001E690000}"/>
    <cellStyle name="Normal 7 2 2 3 3 2 2" xfId="46848" xr:uid="{00000000-0005-0000-0000-00001F690000}"/>
    <cellStyle name="Normal 7 2 2 3 3 3" xfId="46849" xr:uid="{00000000-0005-0000-0000-000020690000}"/>
    <cellStyle name="Normal 7 2 2 3 4" xfId="46850" xr:uid="{00000000-0005-0000-0000-000021690000}"/>
    <cellStyle name="Normal 7 2 2 3 4 2" xfId="46851" xr:uid="{00000000-0005-0000-0000-000022690000}"/>
    <cellStyle name="Normal 7 2 2 3 5" xfId="46852" xr:uid="{00000000-0005-0000-0000-000023690000}"/>
    <cellStyle name="Normal 7 2 2 4" xfId="46853" xr:uid="{00000000-0005-0000-0000-000024690000}"/>
    <cellStyle name="Normal 7 2 2 4 2" xfId="46854" xr:uid="{00000000-0005-0000-0000-000025690000}"/>
    <cellStyle name="Normal 7 2 2 4 2 2" xfId="46855" xr:uid="{00000000-0005-0000-0000-000026690000}"/>
    <cellStyle name="Normal 7 2 2 4 2 2 2" xfId="46856" xr:uid="{00000000-0005-0000-0000-000027690000}"/>
    <cellStyle name="Normal 7 2 2 4 2 3" xfId="46857" xr:uid="{00000000-0005-0000-0000-000028690000}"/>
    <cellStyle name="Normal 7 2 2 4 3" xfId="46858" xr:uid="{00000000-0005-0000-0000-000029690000}"/>
    <cellStyle name="Normal 7 2 2 4 3 2" xfId="46859" xr:uid="{00000000-0005-0000-0000-00002A690000}"/>
    <cellStyle name="Normal 7 2 2 4 4" xfId="46860" xr:uid="{00000000-0005-0000-0000-00002B690000}"/>
    <cellStyle name="Normal 7 2 2 5" xfId="46861" xr:uid="{00000000-0005-0000-0000-00002C690000}"/>
    <cellStyle name="Normal 7 2 2 5 2" xfId="46862" xr:uid="{00000000-0005-0000-0000-00002D690000}"/>
    <cellStyle name="Normal 7 2 2 5 2 2" xfId="46863" xr:uid="{00000000-0005-0000-0000-00002E690000}"/>
    <cellStyle name="Normal 7 2 2 5 3" xfId="46864" xr:uid="{00000000-0005-0000-0000-00002F690000}"/>
    <cellStyle name="Normal 7 2 2 6" xfId="46865" xr:uid="{00000000-0005-0000-0000-000030690000}"/>
    <cellStyle name="Normal 7 2 2 6 2" xfId="46866" xr:uid="{00000000-0005-0000-0000-000031690000}"/>
    <cellStyle name="Normal 7 2 2 7" xfId="46867" xr:uid="{00000000-0005-0000-0000-000032690000}"/>
    <cellStyle name="Normal 7 2 2 7 2" xfId="46868" xr:uid="{00000000-0005-0000-0000-000033690000}"/>
    <cellStyle name="Normal 7 2 2 7 2 2" xfId="46869" xr:uid="{00000000-0005-0000-0000-000034690000}"/>
    <cellStyle name="Normal 7 2 2 7 2 2 2" xfId="46870" xr:uid="{00000000-0005-0000-0000-000035690000}"/>
    <cellStyle name="Normal 7 2 2 7 2 3" xfId="46871" xr:uid="{00000000-0005-0000-0000-000036690000}"/>
    <cellStyle name="Normal 7 2 2 7 3" xfId="46872" xr:uid="{00000000-0005-0000-0000-000037690000}"/>
    <cellStyle name="Normal 7 2 2 8" xfId="46873" xr:uid="{00000000-0005-0000-0000-000038690000}"/>
    <cellStyle name="Normal 7 2 3" xfId="46874" xr:uid="{00000000-0005-0000-0000-000039690000}"/>
    <cellStyle name="Normal 7 2 3 2" xfId="46875" xr:uid="{00000000-0005-0000-0000-00003A690000}"/>
    <cellStyle name="Normal 7 2 3 2 2" xfId="46876" xr:uid="{00000000-0005-0000-0000-00003B690000}"/>
    <cellStyle name="Normal 7 2 3 2 2 2" xfId="46877" xr:uid="{00000000-0005-0000-0000-00003C690000}"/>
    <cellStyle name="Normal 7 2 3 2 2 2 2" xfId="46878" xr:uid="{00000000-0005-0000-0000-00003D690000}"/>
    <cellStyle name="Normal 7 2 3 2 2 2 2 2" xfId="46879" xr:uid="{00000000-0005-0000-0000-00003E690000}"/>
    <cellStyle name="Normal 7 2 3 2 2 2 3" xfId="46880" xr:uid="{00000000-0005-0000-0000-00003F690000}"/>
    <cellStyle name="Normal 7 2 3 2 2 3" xfId="46881" xr:uid="{00000000-0005-0000-0000-000040690000}"/>
    <cellStyle name="Normal 7 2 3 2 2 3 2" xfId="46882" xr:uid="{00000000-0005-0000-0000-000041690000}"/>
    <cellStyle name="Normal 7 2 3 2 2 4" xfId="46883" xr:uid="{00000000-0005-0000-0000-000042690000}"/>
    <cellStyle name="Normal 7 2 3 2 3" xfId="46884" xr:uid="{00000000-0005-0000-0000-000043690000}"/>
    <cellStyle name="Normal 7 2 3 2 3 2" xfId="46885" xr:uid="{00000000-0005-0000-0000-000044690000}"/>
    <cellStyle name="Normal 7 2 3 2 3 2 2" xfId="46886" xr:uid="{00000000-0005-0000-0000-000045690000}"/>
    <cellStyle name="Normal 7 2 3 2 3 3" xfId="46887" xr:uid="{00000000-0005-0000-0000-000046690000}"/>
    <cellStyle name="Normal 7 2 3 2 4" xfId="46888" xr:uid="{00000000-0005-0000-0000-000047690000}"/>
    <cellStyle name="Normal 7 2 3 2 4 2" xfId="46889" xr:uid="{00000000-0005-0000-0000-000048690000}"/>
    <cellStyle name="Normal 7 2 3 2 5" xfId="46890" xr:uid="{00000000-0005-0000-0000-000049690000}"/>
    <cellStyle name="Normal 7 2 3 2 5 2" xfId="46891" xr:uid="{00000000-0005-0000-0000-00004A690000}"/>
    <cellStyle name="Normal 7 2 3 2 5 2 2" xfId="46892" xr:uid="{00000000-0005-0000-0000-00004B690000}"/>
    <cellStyle name="Normal 7 2 3 2 5 2 2 2" xfId="46893" xr:uid="{00000000-0005-0000-0000-00004C690000}"/>
    <cellStyle name="Normal 7 2 3 2 5 2 3" xfId="46894" xr:uid="{00000000-0005-0000-0000-00004D690000}"/>
    <cellStyle name="Normal 7 2 3 2 5 3" xfId="46895" xr:uid="{00000000-0005-0000-0000-00004E690000}"/>
    <cellStyle name="Normal 7 2 3 2 6" xfId="46896" xr:uid="{00000000-0005-0000-0000-00004F690000}"/>
    <cellStyle name="Normal 7 2 3 3" xfId="46897" xr:uid="{00000000-0005-0000-0000-000050690000}"/>
    <cellStyle name="Normal 7 2 3 3 2" xfId="46898" xr:uid="{00000000-0005-0000-0000-000051690000}"/>
    <cellStyle name="Normal 7 2 3 3 2 2" xfId="46899" xr:uid="{00000000-0005-0000-0000-000052690000}"/>
    <cellStyle name="Normal 7 2 3 3 2 2 2" xfId="46900" xr:uid="{00000000-0005-0000-0000-000053690000}"/>
    <cellStyle name="Normal 7 2 3 3 2 2 2 2" xfId="46901" xr:uid="{00000000-0005-0000-0000-000054690000}"/>
    <cellStyle name="Normal 7 2 3 3 2 2 3" xfId="46902" xr:uid="{00000000-0005-0000-0000-000055690000}"/>
    <cellStyle name="Normal 7 2 3 3 2 3" xfId="46903" xr:uid="{00000000-0005-0000-0000-000056690000}"/>
    <cellStyle name="Normal 7 2 3 3 2 3 2" xfId="46904" xr:uid="{00000000-0005-0000-0000-000057690000}"/>
    <cellStyle name="Normal 7 2 3 3 2 4" xfId="46905" xr:uid="{00000000-0005-0000-0000-000058690000}"/>
    <cellStyle name="Normal 7 2 3 3 3" xfId="46906" xr:uid="{00000000-0005-0000-0000-000059690000}"/>
    <cellStyle name="Normal 7 2 3 3 3 2" xfId="46907" xr:uid="{00000000-0005-0000-0000-00005A690000}"/>
    <cellStyle name="Normal 7 2 3 3 3 2 2" xfId="46908" xr:uid="{00000000-0005-0000-0000-00005B690000}"/>
    <cellStyle name="Normal 7 2 3 3 3 3" xfId="46909" xr:uid="{00000000-0005-0000-0000-00005C690000}"/>
    <cellStyle name="Normal 7 2 3 3 4" xfId="46910" xr:uid="{00000000-0005-0000-0000-00005D690000}"/>
    <cellStyle name="Normal 7 2 3 3 4 2" xfId="46911" xr:uid="{00000000-0005-0000-0000-00005E690000}"/>
    <cellStyle name="Normal 7 2 3 3 5" xfId="46912" xr:uid="{00000000-0005-0000-0000-00005F690000}"/>
    <cellStyle name="Normal 7 2 3 4" xfId="46913" xr:uid="{00000000-0005-0000-0000-000060690000}"/>
    <cellStyle name="Normal 7 2 3 4 2" xfId="46914" xr:uid="{00000000-0005-0000-0000-000061690000}"/>
    <cellStyle name="Normal 7 2 3 4 2 2" xfId="46915" xr:uid="{00000000-0005-0000-0000-000062690000}"/>
    <cellStyle name="Normal 7 2 3 4 2 2 2" xfId="46916" xr:uid="{00000000-0005-0000-0000-000063690000}"/>
    <cellStyle name="Normal 7 2 3 4 2 3" xfId="46917" xr:uid="{00000000-0005-0000-0000-000064690000}"/>
    <cellStyle name="Normal 7 2 3 4 3" xfId="46918" xr:uid="{00000000-0005-0000-0000-000065690000}"/>
    <cellStyle name="Normal 7 2 3 4 3 2" xfId="46919" xr:uid="{00000000-0005-0000-0000-000066690000}"/>
    <cellStyle name="Normal 7 2 3 4 4" xfId="46920" xr:uid="{00000000-0005-0000-0000-000067690000}"/>
    <cellStyle name="Normal 7 2 3 5" xfId="46921" xr:uid="{00000000-0005-0000-0000-000068690000}"/>
    <cellStyle name="Normal 7 2 3 5 2" xfId="46922" xr:uid="{00000000-0005-0000-0000-000069690000}"/>
    <cellStyle name="Normal 7 2 3 5 2 2" xfId="46923" xr:uid="{00000000-0005-0000-0000-00006A690000}"/>
    <cellStyle name="Normal 7 2 3 5 2 2 2" xfId="46924" xr:uid="{00000000-0005-0000-0000-00006B690000}"/>
    <cellStyle name="Normal 7 2 3 5 2 3" xfId="46925" xr:uid="{00000000-0005-0000-0000-00006C690000}"/>
    <cellStyle name="Normal 7 2 3 5 3" xfId="46926" xr:uid="{00000000-0005-0000-0000-00006D690000}"/>
    <cellStyle name="Normal 7 2 3 5 3 2" xfId="46927" xr:uid="{00000000-0005-0000-0000-00006E690000}"/>
    <cellStyle name="Normal 7 2 3 5 4" xfId="46928" xr:uid="{00000000-0005-0000-0000-00006F690000}"/>
    <cellStyle name="Normal 7 2 3 6" xfId="46929" xr:uid="{00000000-0005-0000-0000-000070690000}"/>
    <cellStyle name="Normal 7 2 3 6 2" xfId="46930" xr:uid="{00000000-0005-0000-0000-000071690000}"/>
    <cellStyle name="Normal 7 2 3 6 2 2" xfId="46931" xr:uid="{00000000-0005-0000-0000-000072690000}"/>
    <cellStyle name="Normal 7 2 3 6 3" xfId="46932" xr:uid="{00000000-0005-0000-0000-000073690000}"/>
    <cellStyle name="Normal 7 2 3 7" xfId="46933" xr:uid="{00000000-0005-0000-0000-000074690000}"/>
    <cellStyle name="Normal 7 2 3 7 2" xfId="46934" xr:uid="{00000000-0005-0000-0000-000075690000}"/>
    <cellStyle name="Normal 7 2 3 8" xfId="46935" xr:uid="{00000000-0005-0000-0000-000076690000}"/>
    <cellStyle name="Normal 7 2 4" xfId="46936" xr:uid="{00000000-0005-0000-0000-000077690000}"/>
    <cellStyle name="Normal 7 2 4 2" xfId="46937" xr:uid="{00000000-0005-0000-0000-000078690000}"/>
    <cellStyle name="Normal 7 2 4 2 2" xfId="46938" xr:uid="{00000000-0005-0000-0000-000079690000}"/>
    <cellStyle name="Normal 7 2 4 2 2 2" xfId="46939" xr:uid="{00000000-0005-0000-0000-00007A690000}"/>
    <cellStyle name="Normal 7 2 4 2 2 2 2" xfId="46940" xr:uid="{00000000-0005-0000-0000-00007B690000}"/>
    <cellStyle name="Normal 7 2 4 2 2 3" xfId="46941" xr:uid="{00000000-0005-0000-0000-00007C690000}"/>
    <cellStyle name="Normal 7 2 4 2 3" xfId="46942" xr:uid="{00000000-0005-0000-0000-00007D690000}"/>
    <cellStyle name="Normal 7 2 4 2 3 2" xfId="46943" xr:uid="{00000000-0005-0000-0000-00007E690000}"/>
    <cellStyle name="Normal 7 2 4 2 4" xfId="46944" xr:uid="{00000000-0005-0000-0000-00007F690000}"/>
    <cellStyle name="Normal 7 2 4 3" xfId="46945" xr:uid="{00000000-0005-0000-0000-000080690000}"/>
    <cellStyle name="Normal 7 2 4 3 2" xfId="46946" xr:uid="{00000000-0005-0000-0000-000081690000}"/>
    <cellStyle name="Normal 7 2 4 3 2 2" xfId="46947" xr:uid="{00000000-0005-0000-0000-000082690000}"/>
    <cellStyle name="Normal 7 2 4 3 3" xfId="46948" xr:uid="{00000000-0005-0000-0000-000083690000}"/>
    <cellStyle name="Normal 7 2 4 4" xfId="46949" xr:uid="{00000000-0005-0000-0000-000084690000}"/>
    <cellStyle name="Normal 7 2 4 4 2" xfId="46950" xr:uid="{00000000-0005-0000-0000-000085690000}"/>
    <cellStyle name="Normal 7 2 4 5" xfId="46951" xr:uid="{00000000-0005-0000-0000-000086690000}"/>
    <cellStyle name="Normal 7 2 5" xfId="46952" xr:uid="{00000000-0005-0000-0000-000087690000}"/>
    <cellStyle name="Normal 7 2 5 2" xfId="46953" xr:uid="{00000000-0005-0000-0000-000088690000}"/>
    <cellStyle name="Normal 7 2 5 2 2" xfId="46954" xr:uid="{00000000-0005-0000-0000-000089690000}"/>
    <cellStyle name="Normal 7 2 5 2 2 2" xfId="46955" xr:uid="{00000000-0005-0000-0000-00008A690000}"/>
    <cellStyle name="Normal 7 2 5 2 2 2 2" xfId="46956" xr:uid="{00000000-0005-0000-0000-00008B690000}"/>
    <cellStyle name="Normal 7 2 5 2 2 3" xfId="46957" xr:uid="{00000000-0005-0000-0000-00008C690000}"/>
    <cellStyle name="Normal 7 2 5 2 3" xfId="46958" xr:uid="{00000000-0005-0000-0000-00008D690000}"/>
    <cellStyle name="Normal 7 2 5 2 3 2" xfId="46959" xr:uid="{00000000-0005-0000-0000-00008E690000}"/>
    <cellStyle name="Normal 7 2 5 2 4" xfId="46960" xr:uid="{00000000-0005-0000-0000-00008F690000}"/>
    <cellStyle name="Normal 7 2 5 3" xfId="46961" xr:uid="{00000000-0005-0000-0000-000090690000}"/>
    <cellStyle name="Normal 7 2 5 3 2" xfId="46962" xr:uid="{00000000-0005-0000-0000-000091690000}"/>
    <cellStyle name="Normal 7 2 5 3 2 2" xfId="46963" xr:uid="{00000000-0005-0000-0000-000092690000}"/>
    <cellStyle name="Normal 7 2 5 3 3" xfId="46964" xr:uid="{00000000-0005-0000-0000-000093690000}"/>
    <cellStyle name="Normal 7 2 5 4" xfId="46965" xr:uid="{00000000-0005-0000-0000-000094690000}"/>
    <cellStyle name="Normal 7 2 5 4 2" xfId="46966" xr:uid="{00000000-0005-0000-0000-000095690000}"/>
    <cellStyle name="Normal 7 2 5 5" xfId="46967" xr:uid="{00000000-0005-0000-0000-000096690000}"/>
    <cellStyle name="Normal 7 2 6" xfId="46968" xr:uid="{00000000-0005-0000-0000-000097690000}"/>
    <cellStyle name="Normal 7 2 6 2" xfId="46969" xr:uid="{00000000-0005-0000-0000-000098690000}"/>
    <cellStyle name="Normal 7 2 6 2 2" xfId="46970" xr:uid="{00000000-0005-0000-0000-000099690000}"/>
    <cellStyle name="Normal 7 2 6 2 2 2" xfId="46971" xr:uid="{00000000-0005-0000-0000-00009A690000}"/>
    <cellStyle name="Normal 7 2 6 2 3" xfId="46972" xr:uid="{00000000-0005-0000-0000-00009B690000}"/>
    <cellStyle name="Normal 7 2 6 3" xfId="46973" xr:uid="{00000000-0005-0000-0000-00009C690000}"/>
    <cellStyle name="Normal 7 2 6 3 2" xfId="46974" xr:uid="{00000000-0005-0000-0000-00009D690000}"/>
    <cellStyle name="Normal 7 2 6 4" xfId="46975" xr:uid="{00000000-0005-0000-0000-00009E690000}"/>
    <cellStyle name="Normal 7 2 7" xfId="46976" xr:uid="{00000000-0005-0000-0000-00009F690000}"/>
    <cellStyle name="Normal 7 2 7 2" xfId="46977" xr:uid="{00000000-0005-0000-0000-0000A0690000}"/>
    <cellStyle name="Normal 7 2 7 2 2" xfId="46978" xr:uid="{00000000-0005-0000-0000-0000A1690000}"/>
    <cellStyle name="Normal 7 2 7 2 2 2" xfId="46979" xr:uid="{00000000-0005-0000-0000-0000A2690000}"/>
    <cellStyle name="Normal 7 2 7 2 3" xfId="46980" xr:uid="{00000000-0005-0000-0000-0000A3690000}"/>
    <cellStyle name="Normal 7 2 7 3" xfId="46981" xr:uid="{00000000-0005-0000-0000-0000A4690000}"/>
    <cellStyle name="Normal 7 2 7 3 2" xfId="46982" xr:uid="{00000000-0005-0000-0000-0000A5690000}"/>
    <cellStyle name="Normal 7 2 7 4" xfId="46983" xr:uid="{00000000-0005-0000-0000-0000A6690000}"/>
    <cellStyle name="Normal 7 2 8" xfId="46984" xr:uid="{00000000-0005-0000-0000-0000A7690000}"/>
    <cellStyle name="Normal 7 2 8 2" xfId="46985" xr:uid="{00000000-0005-0000-0000-0000A8690000}"/>
    <cellStyle name="Normal 7 2 8 2 2" xfId="46986" xr:uid="{00000000-0005-0000-0000-0000A9690000}"/>
    <cellStyle name="Normal 7 2 8 3" xfId="46987" xr:uid="{00000000-0005-0000-0000-0000AA690000}"/>
    <cellStyle name="Normal 7 2 9" xfId="46988" xr:uid="{00000000-0005-0000-0000-0000AB690000}"/>
    <cellStyle name="Normal 7 2 9 2" xfId="46989" xr:uid="{00000000-0005-0000-0000-0000AC690000}"/>
    <cellStyle name="Normal 7 3" xfId="25189" xr:uid="{00000000-0005-0000-0000-0000AD690000}"/>
    <cellStyle name="Normal 7 3 2" xfId="25190" xr:uid="{00000000-0005-0000-0000-0000AE690000}"/>
    <cellStyle name="Normal 7 3 2 2" xfId="46990" xr:uid="{00000000-0005-0000-0000-0000AF690000}"/>
    <cellStyle name="Normal 7 3 2 2 2" xfId="46991" xr:uid="{00000000-0005-0000-0000-0000B0690000}"/>
    <cellStyle name="Normal 7 3 2 2 2 2" xfId="46992" xr:uid="{00000000-0005-0000-0000-0000B1690000}"/>
    <cellStyle name="Normal 7 3 2 2 3" xfId="46993" xr:uid="{00000000-0005-0000-0000-0000B2690000}"/>
    <cellStyle name="Normal 7 3 2 3" xfId="46994" xr:uid="{00000000-0005-0000-0000-0000B3690000}"/>
    <cellStyle name="Normal 7 3 2 3 2" xfId="46995" xr:uid="{00000000-0005-0000-0000-0000B4690000}"/>
    <cellStyle name="Normal 7 3 2 4" xfId="46996" xr:uid="{00000000-0005-0000-0000-0000B5690000}"/>
    <cellStyle name="Normal 7 3 3" xfId="46997" xr:uid="{00000000-0005-0000-0000-0000B6690000}"/>
    <cellStyle name="Normal 7 3 3 2" xfId="46998" xr:uid="{00000000-0005-0000-0000-0000B7690000}"/>
    <cellStyle name="Normal 7 3 3 2 2" xfId="46999" xr:uid="{00000000-0005-0000-0000-0000B8690000}"/>
    <cellStyle name="Normal 7 3 3 2 2 2" xfId="47000" xr:uid="{00000000-0005-0000-0000-0000B9690000}"/>
    <cellStyle name="Normal 7 3 3 2 3" xfId="47001" xr:uid="{00000000-0005-0000-0000-0000BA690000}"/>
    <cellStyle name="Normal 7 3 3 3" xfId="47002" xr:uid="{00000000-0005-0000-0000-0000BB690000}"/>
    <cellStyle name="Normal 7 3 3 3 2" xfId="47003" xr:uid="{00000000-0005-0000-0000-0000BC690000}"/>
    <cellStyle name="Normal 7 3 3 4" xfId="47004" xr:uid="{00000000-0005-0000-0000-0000BD690000}"/>
    <cellStyle name="Normal 7 3 4" xfId="47005" xr:uid="{00000000-0005-0000-0000-0000BE690000}"/>
    <cellStyle name="Normal 7 3 4 2" xfId="47006" xr:uid="{00000000-0005-0000-0000-0000BF690000}"/>
    <cellStyle name="Normal 7 3 4 2 2" xfId="47007" xr:uid="{00000000-0005-0000-0000-0000C0690000}"/>
    <cellStyle name="Normal 7 3 4 3" xfId="47008" xr:uid="{00000000-0005-0000-0000-0000C1690000}"/>
    <cellStyle name="Normal 7 3 5" xfId="47009" xr:uid="{00000000-0005-0000-0000-0000C2690000}"/>
    <cellStyle name="Normal 7 3 5 2" xfId="47010" xr:uid="{00000000-0005-0000-0000-0000C3690000}"/>
    <cellStyle name="Normal 7 3 6" xfId="47011" xr:uid="{00000000-0005-0000-0000-0000C4690000}"/>
    <cellStyle name="Normal 7 4" xfId="25191" xr:uid="{00000000-0005-0000-0000-0000C5690000}"/>
    <cellStyle name="Normal 7 4 2" xfId="25192" xr:uid="{00000000-0005-0000-0000-0000C6690000}"/>
    <cellStyle name="Normal 7 4 2 2" xfId="47012" xr:uid="{00000000-0005-0000-0000-0000C7690000}"/>
    <cellStyle name="Normal 7 4 2 2 2" xfId="47013" xr:uid="{00000000-0005-0000-0000-0000C8690000}"/>
    <cellStyle name="Normal 7 4 2 2 2 2" xfId="47014" xr:uid="{00000000-0005-0000-0000-0000C9690000}"/>
    <cellStyle name="Normal 7 4 2 2 3" xfId="47015" xr:uid="{00000000-0005-0000-0000-0000CA690000}"/>
    <cellStyle name="Normal 7 4 2 3" xfId="47016" xr:uid="{00000000-0005-0000-0000-0000CB690000}"/>
    <cellStyle name="Normal 7 4 2 3 2" xfId="47017" xr:uid="{00000000-0005-0000-0000-0000CC690000}"/>
    <cellStyle name="Normal 7 4 2 4" xfId="47018" xr:uid="{00000000-0005-0000-0000-0000CD690000}"/>
    <cellStyle name="Normal 7 4 3" xfId="47019" xr:uid="{00000000-0005-0000-0000-0000CE690000}"/>
    <cellStyle name="Normal 7 4 3 2" xfId="47020" xr:uid="{00000000-0005-0000-0000-0000CF690000}"/>
    <cellStyle name="Normal 7 4 3 2 2" xfId="47021" xr:uid="{00000000-0005-0000-0000-0000D0690000}"/>
    <cellStyle name="Normal 7 4 3 2 2 2" xfId="47022" xr:uid="{00000000-0005-0000-0000-0000D1690000}"/>
    <cellStyle name="Normal 7 4 3 2 3" xfId="47023" xr:uid="{00000000-0005-0000-0000-0000D2690000}"/>
    <cellStyle name="Normal 7 4 3 3" xfId="47024" xr:uid="{00000000-0005-0000-0000-0000D3690000}"/>
    <cellStyle name="Normal 7 4 3 3 2" xfId="47025" xr:uid="{00000000-0005-0000-0000-0000D4690000}"/>
    <cellStyle name="Normal 7 4 3 4" xfId="47026" xr:uid="{00000000-0005-0000-0000-0000D5690000}"/>
    <cellStyle name="Normal 7 4 4" xfId="47027" xr:uid="{00000000-0005-0000-0000-0000D6690000}"/>
    <cellStyle name="Normal 7 4 4 2" xfId="47028" xr:uid="{00000000-0005-0000-0000-0000D7690000}"/>
    <cellStyle name="Normal 7 4 4 2 2" xfId="47029" xr:uid="{00000000-0005-0000-0000-0000D8690000}"/>
    <cellStyle name="Normal 7 4 4 3" xfId="47030" xr:uid="{00000000-0005-0000-0000-0000D9690000}"/>
    <cellStyle name="Normal 7 4 5" xfId="47031" xr:uid="{00000000-0005-0000-0000-0000DA690000}"/>
    <cellStyle name="Normal 7 4 5 2" xfId="47032" xr:uid="{00000000-0005-0000-0000-0000DB690000}"/>
    <cellStyle name="Normal 7 4 6" xfId="47033" xr:uid="{00000000-0005-0000-0000-0000DC690000}"/>
    <cellStyle name="Normal 7 5" xfId="25193" xr:uid="{00000000-0005-0000-0000-0000DD690000}"/>
    <cellStyle name="Normal 7 5 2" xfId="47034" xr:uid="{00000000-0005-0000-0000-0000DE690000}"/>
    <cellStyle name="Normal 7 5 2 2" xfId="47035" xr:uid="{00000000-0005-0000-0000-0000DF690000}"/>
    <cellStyle name="Normal 7 5 2 2 2" xfId="47036" xr:uid="{00000000-0005-0000-0000-0000E0690000}"/>
    <cellStyle name="Normal 7 5 2 3" xfId="47037" xr:uid="{00000000-0005-0000-0000-0000E1690000}"/>
    <cellStyle name="Normal 7 5 3" xfId="47038" xr:uid="{00000000-0005-0000-0000-0000E2690000}"/>
    <cellStyle name="Normal 7 5 3 2" xfId="47039" xr:uid="{00000000-0005-0000-0000-0000E3690000}"/>
    <cellStyle name="Normal 7 5 4" xfId="47040" xr:uid="{00000000-0005-0000-0000-0000E4690000}"/>
    <cellStyle name="Normal 7 6" xfId="25194" xr:uid="{00000000-0005-0000-0000-0000E5690000}"/>
    <cellStyle name="Normal 7 6 2" xfId="47041" xr:uid="{00000000-0005-0000-0000-0000E6690000}"/>
    <cellStyle name="Normal 7 6 2 2" xfId="47042" xr:uid="{00000000-0005-0000-0000-0000E7690000}"/>
    <cellStyle name="Normal 7 6 2 2 2" xfId="47043" xr:uid="{00000000-0005-0000-0000-0000E8690000}"/>
    <cellStyle name="Normal 7 6 2 3" xfId="47044" xr:uid="{00000000-0005-0000-0000-0000E9690000}"/>
    <cellStyle name="Normal 7 6 3" xfId="47045" xr:uid="{00000000-0005-0000-0000-0000EA690000}"/>
    <cellStyle name="Normal 7 6 3 2" xfId="47046" xr:uid="{00000000-0005-0000-0000-0000EB690000}"/>
    <cellStyle name="Normal 7 6 4" xfId="47047" xr:uid="{00000000-0005-0000-0000-0000EC690000}"/>
    <cellStyle name="Normal 7 7" xfId="25195" xr:uid="{00000000-0005-0000-0000-0000ED690000}"/>
    <cellStyle name="Normal 7 7 2" xfId="47048" xr:uid="{00000000-0005-0000-0000-0000EE690000}"/>
    <cellStyle name="Normal 7 7 2 2" xfId="47049" xr:uid="{00000000-0005-0000-0000-0000EF690000}"/>
    <cellStyle name="Normal 7 7 3" xfId="47050" xr:uid="{00000000-0005-0000-0000-0000F0690000}"/>
    <cellStyle name="Normal 7 8" xfId="25196" xr:uid="{00000000-0005-0000-0000-0000F1690000}"/>
    <cellStyle name="Normal 7 8 2" xfId="47051" xr:uid="{00000000-0005-0000-0000-0000F2690000}"/>
    <cellStyle name="Normal 7 9" xfId="25197" xr:uid="{00000000-0005-0000-0000-0000F3690000}"/>
    <cellStyle name="Normal 7 9 2" xfId="47052" xr:uid="{00000000-0005-0000-0000-0000F4690000}"/>
    <cellStyle name="Normal 7 9 2 2" xfId="47053" xr:uid="{00000000-0005-0000-0000-0000F5690000}"/>
    <cellStyle name="Normal 7 9 2 2 2" xfId="47054" xr:uid="{00000000-0005-0000-0000-0000F6690000}"/>
    <cellStyle name="Normal 7 9 2 3" xfId="47055" xr:uid="{00000000-0005-0000-0000-0000F7690000}"/>
    <cellStyle name="Normal 7 9 3" xfId="47056" xr:uid="{00000000-0005-0000-0000-0000F8690000}"/>
    <cellStyle name="Normal 70" xfId="25198" xr:uid="{00000000-0005-0000-0000-0000F9690000}"/>
    <cellStyle name="Normal 70 2" xfId="25199" xr:uid="{00000000-0005-0000-0000-0000FA690000}"/>
    <cellStyle name="Normal 71" xfId="25200" xr:uid="{00000000-0005-0000-0000-0000FB690000}"/>
    <cellStyle name="Normal 71 2" xfId="25201" xr:uid="{00000000-0005-0000-0000-0000FC690000}"/>
    <cellStyle name="Normal 72" xfId="25202" xr:uid="{00000000-0005-0000-0000-0000FD690000}"/>
    <cellStyle name="Normal 73" xfId="25203" xr:uid="{00000000-0005-0000-0000-0000FE690000}"/>
    <cellStyle name="Normal 73 2" xfId="25204" xr:uid="{00000000-0005-0000-0000-0000FF690000}"/>
    <cellStyle name="Normal 74" xfId="25205" xr:uid="{00000000-0005-0000-0000-0000006A0000}"/>
    <cellStyle name="Normal 75" xfId="25206" xr:uid="{00000000-0005-0000-0000-0000016A0000}"/>
    <cellStyle name="Normal 76" xfId="25207" xr:uid="{00000000-0005-0000-0000-0000026A0000}"/>
    <cellStyle name="Normal 76 2" xfId="47057" xr:uid="{00000000-0005-0000-0000-0000036A0000}"/>
    <cellStyle name="Normal 76 2 2" xfId="47058" xr:uid="{00000000-0005-0000-0000-0000046A0000}"/>
    <cellStyle name="Normal 76 2 2 2" xfId="47059" xr:uid="{00000000-0005-0000-0000-0000056A0000}"/>
    <cellStyle name="Normal 76 2 3" xfId="47060" xr:uid="{00000000-0005-0000-0000-0000066A0000}"/>
    <cellStyle name="Normal 76 3" xfId="47061" xr:uid="{00000000-0005-0000-0000-0000076A0000}"/>
    <cellStyle name="Normal 76 3 2" xfId="47062" xr:uid="{00000000-0005-0000-0000-0000086A0000}"/>
    <cellStyle name="Normal 76 4" xfId="47063" xr:uid="{00000000-0005-0000-0000-0000096A0000}"/>
    <cellStyle name="Normal 77" xfId="25208" xr:uid="{00000000-0005-0000-0000-00000A6A0000}"/>
    <cellStyle name="Normal 77 2" xfId="47064" xr:uid="{00000000-0005-0000-0000-00000B6A0000}"/>
    <cellStyle name="Normal 77 2 2" xfId="47065" xr:uid="{00000000-0005-0000-0000-00000C6A0000}"/>
    <cellStyle name="Normal 77 2 2 2" xfId="47066" xr:uid="{00000000-0005-0000-0000-00000D6A0000}"/>
    <cellStyle name="Normal 77 2 3" xfId="47067" xr:uid="{00000000-0005-0000-0000-00000E6A0000}"/>
    <cellStyle name="Normal 77 3" xfId="47068" xr:uid="{00000000-0005-0000-0000-00000F6A0000}"/>
    <cellStyle name="Normal 77 3 2" xfId="47069" xr:uid="{00000000-0005-0000-0000-0000106A0000}"/>
    <cellStyle name="Normal 77 4" xfId="47070" xr:uid="{00000000-0005-0000-0000-0000116A0000}"/>
    <cellStyle name="Normal 78" xfId="25209" xr:uid="{00000000-0005-0000-0000-0000126A0000}"/>
    <cellStyle name="Normal 79" xfId="25210" xr:uid="{00000000-0005-0000-0000-0000136A0000}"/>
    <cellStyle name="Normal 79 2" xfId="25211" xr:uid="{00000000-0005-0000-0000-0000146A0000}"/>
    <cellStyle name="Normal 8" xfId="25212" xr:uid="{00000000-0005-0000-0000-0000156A0000}"/>
    <cellStyle name="Normal 8 10" xfId="25213" xr:uid="{00000000-0005-0000-0000-0000166A0000}"/>
    <cellStyle name="Normal 8 10 2" xfId="25214" xr:uid="{00000000-0005-0000-0000-0000176A0000}"/>
    <cellStyle name="Normal 8 10 3" xfId="25215" xr:uid="{00000000-0005-0000-0000-0000186A0000}"/>
    <cellStyle name="Normal 8 10 4" xfId="25216" xr:uid="{00000000-0005-0000-0000-0000196A0000}"/>
    <cellStyle name="Normal 8 10 5" xfId="25217" xr:uid="{00000000-0005-0000-0000-00001A6A0000}"/>
    <cellStyle name="Normal 8 11" xfId="25218" xr:uid="{00000000-0005-0000-0000-00001B6A0000}"/>
    <cellStyle name="Normal 8 11 2" xfId="25219" xr:uid="{00000000-0005-0000-0000-00001C6A0000}"/>
    <cellStyle name="Normal 8 11 3" xfId="25220" xr:uid="{00000000-0005-0000-0000-00001D6A0000}"/>
    <cellStyle name="Normal 8 11 4" xfId="25221" xr:uid="{00000000-0005-0000-0000-00001E6A0000}"/>
    <cellStyle name="Normal 8 11 5" xfId="25222" xr:uid="{00000000-0005-0000-0000-00001F6A0000}"/>
    <cellStyle name="Normal 8 12" xfId="25223" xr:uid="{00000000-0005-0000-0000-0000206A0000}"/>
    <cellStyle name="Normal 8 12 2" xfId="25224" xr:uid="{00000000-0005-0000-0000-0000216A0000}"/>
    <cellStyle name="Normal 8 12 3" xfId="25225" xr:uid="{00000000-0005-0000-0000-0000226A0000}"/>
    <cellStyle name="Normal 8 12 4" xfId="25226" xr:uid="{00000000-0005-0000-0000-0000236A0000}"/>
    <cellStyle name="Normal 8 12 5" xfId="25227" xr:uid="{00000000-0005-0000-0000-0000246A0000}"/>
    <cellStyle name="Normal 8 13" xfId="25228" xr:uid="{00000000-0005-0000-0000-0000256A0000}"/>
    <cellStyle name="Normal 8 13 2" xfId="25229" xr:uid="{00000000-0005-0000-0000-0000266A0000}"/>
    <cellStyle name="Normal 8 13 3" xfId="25230" xr:uid="{00000000-0005-0000-0000-0000276A0000}"/>
    <cellStyle name="Normal 8 13 4" xfId="25231" xr:uid="{00000000-0005-0000-0000-0000286A0000}"/>
    <cellStyle name="Normal 8 13 5" xfId="25232" xr:uid="{00000000-0005-0000-0000-0000296A0000}"/>
    <cellStyle name="Normal 8 14" xfId="25233" xr:uid="{00000000-0005-0000-0000-00002A6A0000}"/>
    <cellStyle name="Normal 8 14 2" xfId="25234" xr:uid="{00000000-0005-0000-0000-00002B6A0000}"/>
    <cellStyle name="Normal 8 14 3" xfId="25235" xr:uid="{00000000-0005-0000-0000-00002C6A0000}"/>
    <cellStyle name="Normal 8 14 4" xfId="25236" xr:uid="{00000000-0005-0000-0000-00002D6A0000}"/>
    <cellStyle name="Normal 8 14 5" xfId="25237" xr:uid="{00000000-0005-0000-0000-00002E6A0000}"/>
    <cellStyle name="Normal 8 15" xfId="25238" xr:uid="{00000000-0005-0000-0000-00002F6A0000}"/>
    <cellStyle name="Normal 8 15 2" xfId="25239" xr:uid="{00000000-0005-0000-0000-0000306A0000}"/>
    <cellStyle name="Normal 8 15 3" xfId="25240" xr:uid="{00000000-0005-0000-0000-0000316A0000}"/>
    <cellStyle name="Normal 8 15 4" xfId="25241" xr:uid="{00000000-0005-0000-0000-0000326A0000}"/>
    <cellStyle name="Normal 8 15 5" xfId="25242" xr:uid="{00000000-0005-0000-0000-0000336A0000}"/>
    <cellStyle name="Normal 8 16" xfId="25243" xr:uid="{00000000-0005-0000-0000-0000346A0000}"/>
    <cellStyle name="Normal 8 17" xfId="25244" xr:uid="{00000000-0005-0000-0000-0000356A0000}"/>
    <cellStyle name="Normal 8 18" xfId="25245" xr:uid="{00000000-0005-0000-0000-0000366A0000}"/>
    <cellStyle name="Normal 8 19" xfId="25246" xr:uid="{00000000-0005-0000-0000-0000376A0000}"/>
    <cellStyle name="Normal 8 2" xfId="25247" xr:uid="{00000000-0005-0000-0000-0000386A0000}"/>
    <cellStyle name="Normal 8 2 10" xfId="25248" xr:uid="{00000000-0005-0000-0000-0000396A0000}"/>
    <cellStyle name="Normal 8 2 10 2" xfId="25249" xr:uid="{00000000-0005-0000-0000-00003A6A0000}"/>
    <cellStyle name="Normal 8 2 10 3" xfId="25250" xr:uid="{00000000-0005-0000-0000-00003B6A0000}"/>
    <cellStyle name="Normal 8 2 10 4" xfId="25251" xr:uid="{00000000-0005-0000-0000-00003C6A0000}"/>
    <cellStyle name="Normal 8 2 10 5" xfId="25252" xr:uid="{00000000-0005-0000-0000-00003D6A0000}"/>
    <cellStyle name="Normal 8 2 11" xfId="25253" xr:uid="{00000000-0005-0000-0000-00003E6A0000}"/>
    <cellStyle name="Normal 8 2 11 2" xfId="25254" xr:uid="{00000000-0005-0000-0000-00003F6A0000}"/>
    <cellStyle name="Normal 8 2 11 3" xfId="25255" xr:uid="{00000000-0005-0000-0000-0000406A0000}"/>
    <cellStyle name="Normal 8 2 11 4" xfId="25256" xr:uid="{00000000-0005-0000-0000-0000416A0000}"/>
    <cellStyle name="Normal 8 2 11 5" xfId="25257" xr:uid="{00000000-0005-0000-0000-0000426A0000}"/>
    <cellStyle name="Normal 8 2 12" xfId="25258" xr:uid="{00000000-0005-0000-0000-0000436A0000}"/>
    <cellStyle name="Normal 8 2 12 2" xfId="25259" xr:uid="{00000000-0005-0000-0000-0000446A0000}"/>
    <cellStyle name="Normal 8 2 12 3" xfId="25260" xr:uid="{00000000-0005-0000-0000-0000456A0000}"/>
    <cellStyle name="Normal 8 2 12 4" xfId="25261" xr:uid="{00000000-0005-0000-0000-0000466A0000}"/>
    <cellStyle name="Normal 8 2 12 5" xfId="25262" xr:uid="{00000000-0005-0000-0000-0000476A0000}"/>
    <cellStyle name="Normal 8 2 13" xfId="25263" xr:uid="{00000000-0005-0000-0000-0000486A0000}"/>
    <cellStyle name="Normal 8 2 13 2" xfId="25264" xr:uid="{00000000-0005-0000-0000-0000496A0000}"/>
    <cellStyle name="Normal 8 2 13 3" xfId="25265" xr:uid="{00000000-0005-0000-0000-00004A6A0000}"/>
    <cellStyle name="Normal 8 2 13 4" xfId="25266" xr:uid="{00000000-0005-0000-0000-00004B6A0000}"/>
    <cellStyle name="Normal 8 2 13 5" xfId="25267" xr:uid="{00000000-0005-0000-0000-00004C6A0000}"/>
    <cellStyle name="Normal 8 2 14" xfId="25268" xr:uid="{00000000-0005-0000-0000-00004D6A0000}"/>
    <cellStyle name="Normal 8 2 15" xfId="25269" xr:uid="{00000000-0005-0000-0000-00004E6A0000}"/>
    <cellStyle name="Normal 8 2 16" xfId="25270" xr:uid="{00000000-0005-0000-0000-00004F6A0000}"/>
    <cellStyle name="Normal 8 2 17" xfId="25271" xr:uid="{00000000-0005-0000-0000-0000506A0000}"/>
    <cellStyle name="Normal 8 2 2" xfId="25272" xr:uid="{00000000-0005-0000-0000-0000516A0000}"/>
    <cellStyle name="Normal 8 2 2 10" xfId="25273" xr:uid="{00000000-0005-0000-0000-0000526A0000}"/>
    <cellStyle name="Normal 8 2 2 10 2" xfId="25274" xr:uid="{00000000-0005-0000-0000-0000536A0000}"/>
    <cellStyle name="Normal 8 2 2 10 3" xfId="25275" xr:uid="{00000000-0005-0000-0000-0000546A0000}"/>
    <cellStyle name="Normal 8 2 2 10 4" xfId="25276" xr:uid="{00000000-0005-0000-0000-0000556A0000}"/>
    <cellStyle name="Normal 8 2 2 10 5" xfId="25277" xr:uid="{00000000-0005-0000-0000-0000566A0000}"/>
    <cellStyle name="Normal 8 2 2 11" xfId="25278" xr:uid="{00000000-0005-0000-0000-0000576A0000}"/>
    <cellStyle name="Normal 8 2 2 11 2" xfId="25279" xr:uid="{00000000-0005-0000-0000-0000586A0000}"/>
    <cellStyle name="Normal 8 2 2 11 3" xfId="25280" xr:uid="{00000000-0005-0000-0000-0000596A0000}"/>
    <cellStyle name="Normal 8 2 2 11 4" xfId="25281" xr:uid="{00000000-0005-0000-0000-00005A6A0000}"/>
    <cellStyle name="Normal 8 2 2 11 5" xfId="25282" xr:uid="{00000000-0005-0000-0000-00005B6A0000}"/>
    <cellStyle name="Normal 8 2 2 12" xfId="25283" xr:uid="{00000000-0005-0000-0000-00005C6A0000}"/>
    <cellStyle name="Normal 8 2 2 13" xfId="25284" xr:uid="{00000000-0005-0000-0000-00005D6A0000}"/>
    <cellStyle name="Normal 8 2 2 14" xfId="25285" xr:uid="{00000000-0005-0000-0000-00005E6A0000}"/>
    <cellStyle name="Normal 8 2 2 15" xfId="25286" xr:uid="{00000000-0005-0000-0000-00005F6A0000}"/>
    <cellStyle name="Normal 8 2 2 2" xfId="25287" xr:uid="{00000000-0005-0000-0000-0000606A0000}"/>
    <cellStyle name="Normal 8 2 2 2 10" xfId="25288" xr:uid="{00000000-0005-0000-0000-0000616A0000}"/>
    <cellStyle name="Normal 8 2 2 2 10 2" xfId="25289" xr:uid="{00000000-0005-0000-0000-0000626A0000}"/>
    <cellStyle name="Normal 8 2 2 2 10 3" xfId="25290" xr:uid="{00000000-0005-0000-0000-0000636A0000}"/>
    <cellStyle name="Normal 8 2 2 2 10 4" xfId="25291" xr:uid="{00000000-0005-0000-0000-0000646A0000}"/>
    <cellStyle name="Normal 8 2 2 2 10 5" xfId="25292" xr:uid="{00000000-0005-0000-0000-0000656A0000}"/>
    <cellStyle name="Normal 8 2 2 2 11" xfId="25293" xr:uid="{00000000-0005-0000-0000-0000666A0000}"/>
    <cellStyle name="Normal 8 2 2 2 12" xfId="25294" xr:uid="{00000000-0005-0000-0000-0000676A0000}"/>
    <cellStyle name="Normal 8 2 2 2 13" xfId="25295" xr:uid="{00000000-0005-0000-0000-0000686A0000}"/>
    <cellStyle name="Normal 8 2 2 2 14" xfId="25296" xr:uid="{00000000-0005-0000-0000-0000696A0000}"/>
    <cellStyle name="Normal 8 2 2 2 2" xfId="25297" xr:uid="{00000000-0005-0000-0000-00006A6A0000}"/>
    <cellStyle name="Normal 8 2 2 2 2 2" xfId="25298" xr:uid="{00000000-0005-0000-0000-00006B6A0000}"/>
    <cellStyle name="Normal 8 2 2 2 2 3" xfId="25299" xr:uid="{00000000-0005-0000-0000-00006C6A0000}"/>
    <cellStyle name="Normal 8 2 2 2 2 4" xfId="25300" xr:uid="{00000000-0005-0000-0000-00006D6A0000}"/>
    <cellStyle name="Normal 8 2 2 2 2 5" xfId="25301" xr:uid="{00000000-0005-0000-0000-00006E6A0000}"/>
    <cellStyle name="Normal 8 2 2 2 3" xfId="25302" xr:uid="{00000000-0005-0000-0000-00006F6A0000}"/>
    <cellStyle name="Normal 8 2 2 2 3 2" xfId="25303" xr:uid="{00000000-0005-0000-0000-0000706A0000}"/>
    <cellStyle name="Normal 8 2 2 2 3 3" xfId="25304" xr:uid="{00000000-0005-0000-0000-0000716A0000}"/>
    <cellStyle name="Normal 8 2 2 2 3 4" xfId="25305" xr:uid="{00000000-0005-0000-0000-0000726A0000}"/>
    <cellStyle name="Normal 8 2 2 2 3 5" xfId="25306" xr:uid="{00000000-0005-0000-0000-0000736A0000}"/>
    <cellStyle name="Normal 8 2 2 2 4" xfId="25307" xr:uid="{00000000-0005-0000-0000-0000746A0000}"/>
    <cellStyle name="Normal 8 2 2 2 4 2" xfId="25308" xr:uid="{00000000-0005-0000-0000-0000756A0000}"/>
    <cellStyle name="Normal 8 2 2 2 4 3" xfId="25309" xr:uid="{00000000-0005-0000-0000-0000766A0000}"/>
    <cellStyle name="Normal 8 2 2 2 4 4" xfId="25310" xr:uid="{00000000-0005-0000-0000-0000776A0000}"/>
    <cellStyle name="Normal 8 2 2 2 4 5" xfId="25311" xr:uid="{00000000-0005-0000-0000-0000786A0000}"/>
    <cellStyle name="Normal 8 2 2 2 5" xfId="25312" xr:uid="{00000000-0005-0000-0000-0000796A0000}"/>
    <cellStyle name="Normal 8 2 2 2 5 2" xfId="25313" xr:uid="{00000000-0005-0000-0000-00007A6A0000}"/>
    <cellStyle name="Normal 8 2 2 2 5 3" xfId="25314" xr:uid="{00000000-0005-0000-0000-00007B6A0000}"/>
    <cellStyle name="Normal 8 2 2 2 5 4" xfId="25315" xr:uid="{00000000-0005-0000-0000-00007C6A0000}"/>
    <cellStyle name="Normal 8 2 2 2 5 5" xfId="25316" xr:uid="{00000000-0005-0000-0000-00007D6A0000}"/>
    <cellStyle name="Normal 8 2 2 2 6" xfId="25317" xr:uid="{00000000-0005-0000-0000-00007E6A0000}"/>
    <cellStyle name="Normal 8 2 2 2 6 2" xfId="25318" xr:uid="{00000000-0005-0000-0000-00007F6A0000}"/>
    <cellStyle name="Normal 8 2 2 2 6 3" xfId="25319" xr:uid="{00000000-0005-0000-0000-0000806A0000}"/>
    <cellStyle name="Normal 8 2 2 2 6 4" xfId="25320" xr:uid="{00000000-0005-0000-0000-0000816A0000}"/>
    <cellStyle name="Normal 8 2 2 2 6 5" xfId="25321" xr:uid="{00000000-0005-0000-0000-0000826A0000}"/>
    <cellStyle name="Normal 8 2 2 2 7" xfId="25322" xr:uid="{00000000-0005-0000-0000-0000836A0000}"/>
    <cellStyle name="Normal 8 2 2 2 7 2" xfId="25323" xr:uid="{00000000-0005-0000-0000-0000846A0000}"/>
    <cellStyle name="Normal 8 2 2 2 7 3" xfId="25324" xr:uid="{00000000-0005-0000-0000-0000856A0000}"/>
    <cellStyle name="Normal 8 2 2 2 7 4" xfId="25325" xr:uid="{00000000-0005-0000-0000-0000866A0000}"/>
    <cellStyle name="Normal 8 2 2 2 7 5" xfId="25326" xr:uid="{00000000-0005-0000-0000-0000876A0000}"/>
    <cellStyle name="Normal 8 2 2 2 8" xfId="25327" xr:uid="{00000000-0005-0000-0000-0000886A0000}"/>
    <cellStyle name="Normal 8 2 2 2 8 2" xfId="25328" xr:uid="{00000000-0005-0000-0000-0000896A0000}"/>
    <cellStyle name="Normal 8 2 2 2 8 3" xfId="25329" xr:uid="{00000000-0005-0000-0000-00008A6A0000}"/>
    <cellStyle name="Normal 8 2 2 2 8 4" xfId="25330" xr:uid="{00000000-0005-0000-0000-00008B6A0000}"/>
    <cellStyle name="Normal 8 2 2 2 8 5" xfId="25331" xr:uid="{00000000-0005-0000-0000-00008C6A0000}"/>
    <cellStyle name="Normal 8 2 2 2 9" xfId="25332" xr:uid="{00000000-0005-0000-0000-00008D6A0000}"/>
    <cellStyle name="Normal 8 2 2 2 9 2" xfId="25333" xr:uid="{00000000-0005-0000-0000-00008E6A0000}"/>
    <cellStyle name="Normal 8 2 2 2 9 3" xfId="25334" xr:uid="{00000000-0005-0000-0000-00008F6A0000}"/>
    <cellStyle name="Normal 8 2 2 2 9 4" xfId="25335" xr:uid="{00000000-0005-0000-0000-0000906A0000}"/>
    <cellStyle name="Normal 8 2 2 2 9 5" xfId="25336" xr:uid="{00000000-0005-0000-0000-0000916A0000}"/>
    <cellStyle name="Normal 8 2 2 2_5.Weekly" xfId="25337" xr:uid="{00000000-0005-0000-0000-0000926A0000}"/>
    <cellStyle name="Normal 8 2 2 3" xfId="25338" xr:uid="{00000000-0005-0000-0000-0000936A0000}"/>
    <cellStyle name="Normal 8 2 2 3 2" xfId="25339" xr:uid="{00000000-0005-0000-0000-0000946A0000}"/>
    <cellStyle name="Normal 8 2 2 3 3" xfId="25340" xr:uid="{00000000-0005-0000-0000-0000956A0000}"/>
    <cellStyle name="Normal 8 2 2 3 4" xfId="25341" xr:uid="{00000000-0005-0000-0000-0000966A0000}"/>
    <cellStyle name="Normal 8 2 2 3 5" xfId="25342" xr:uid="{00000000-0005-0000-0000-0000976A0000}"/>
    <cellStyle name="Normal 8 2 2 4" xfId="25343" xr:uid="{00000000-0005-0000-0000-0000986A0000}"/>
    <cellStyle name="Normal 8 2 2 4 2" xfId="25344" xr:uid="{00000000-0005-0000-0000-0000996A0000}"/>
    <cellStyle name="Normal 8 2 2 4 3" xfId="25345" xr:uid="{00000000-0005-0000-0000-00009A6A0000}"/>
    <cellStyle name="Normal 8 2 2 4 4" xfId="25346" xr:uid="{00000000-0005-0000-0000-00009B6A0000}"/>
    <cellStyle name="Normal 8 2 2 4 5" xfId="25347" xr:uid="{00000000-0005-0000-0000-00009C6A0000}"/>
    <cellStyle name="Normal 8 2 2 5" xfId="25348" xr:uid="{00000000-0005-0000-0000-00009D6A0000}"/>
    <cellStyle name="Normal 8 2 2 5 2" xfId="25349" xr:uid="{00000000-0005-0000-0000-00009E6A0000}"/>
    <cellStyle name="Normal 8 2 2 5 3" xfId="25350" xr:uid="{00000000-0005-0000-0000-00009F6A0000}"/>
    <cellStyle name="Normal 8 2 2 5 4" xfId="25351" xr:uid="{00000000-0005-0000-0000-0000A06A0000}"/>
    <cellStyle name="Normal 8 2 2 5 5" xfId="25352" xr:uid="{00000000-0005-0000-0000-0000A16A0000}"/>
    <cellStyle name="Normal 8 2 2 6" xfId="25353" xr:uid="{00000000-0005-0000-0000-0000A26A0000}"/>
    <cellStyle name="Normal 8 2 2 6 2" xfId="25354" xr:uid="{00000000-0005-0000-0000-0000A36A0000}"/>
    <cellStyle name="Normal 8 2 2 6 3" xfId="25355" xr:uid="{00000000-0005-0000-0000-0000A46A0000}"/>
    <cellStyle name="Normal 8 2 2 6 4" xfId="25356" xr:uid="{00000000-0005-0000-0000-0000A56A0000}"/>
    <cellStyle name="Normal 8 2 2 6 5" xfId="25357" xr:uid="{00000000-0005-0000-0000-0000A66A0000}"/>
    <cellStyle name="Normal 8 2 2 7" xfId="25358" xr:uid="{00000000-0005-0000-0000-0000A76A0000}"/>
    <cellStyle name="Normal 8 2 2 7 2" xfId="25359" xr:uid="{00000000-0005-0000-0000-0000A86A0000}"/>
    <cellStyle name="Normal 8 2 2 7 3" xfId="25360" xr:uid="{00000000-0005-0000-0000-0000A96A0000}"/>
    <cellStyle name="Normal 8 2 2 7 4" xfId="25361" xr:uid="{00000000-0005-0000-0000-0000AA6A0000}"/>
    <cellStyle name="Normal 8 2 2 7 5" xfId="25362" xr:uid="{00000000-0005-0000-0000-0000AB6A0000}"/>
    <cellStyle name="Normal 8 2 2 8" xfId="25363" xr:uid="{00000000-0005-0000-0000-0000AC6A0000}"/>
    <cellStyle name="Normal 8 2 2 8 2" xfId="25364" xr:uid="{00000000-0005-0000-0000-0000AD6A0000}"/>
    <cellStyle name="Normal 8 2 2 8 3" xfId="25365" xr:uid="{00000000-0005-0000-0000-0000AE6A0000}"/>
    <cellStyle name="Normal 8 2 2 8 4" xfId="25366" xr:uid="{00000000-0005-0000-0000-0000AF6A0000}"/>
    <cellStyle name="Normal 8 2 2 8 5" xfId="25367" xr:uid="{00000000-0005-0000-0000-0000B06A0000}"/>
    <cellStyle name="Normal 8 2 2 9" xfId="25368" xr:uid="{00000000-0005-0000-0000-0000B16A0000}"/>
    <cellStyle name="Normal 8 2 2 9 2" xfId="25369" xr:uid="{00000000-0005-0000-0000-0000B26A0000}"/>
    <cellStyle name="Normal 8 2 2 9 3" xfId="25370" xr:uid="{00000000-0005-0000-0000-0000B36A0000}"/>
    <cellStyle name="Normal 8 2 2 9 4" xfId="25371" xr:uid="{00000000-0005-0000-0000-0000B46A0000}"/>
    <cellStyle name="Normal 8 2 2 9 5" xfId="25372" xr:uid="{00000000-0005-0000-0000-0000B56A0000}"/>
    <cellStyle name="Normal 8 2 2_5.Weekly" xfId="25373" xr:uid="{00000000-0005-0000-0000-0000B66A0000}"/>
    <cellStyle name="Normal 8 2 3" xfId="25374" xr:uid="{00000000-0005-0000-0000-0000B76A0000}"/>
    <cellStyle name="Normal 8 2 3 10" xfId="25375" xr:uid="{00000000-0005-0000-0000-0000B86A0000}"/>
    <cellStyle name="Normal 8 2 3 10 2" xfId="25376" xr:uid="{00000000-0005-0000-0000-0000B96A0000}"/>
    <cellStyle name="Normal 8 2 3 10 3" xfId="25377" xr:uid="{00000000-0005-0000-0000-0000BA6A0000}"/>
    <cellStyle name="Normal 8 2 3 10 4" xfId="25378" xr:uid="{00000000-0005-0000-0000-0000BB6A0000}"/>
    <cellStyle name="Normal 8 2 3 10 5" xfId="25379" xr:uid="{00000000-0005-0000-0000-0000BC6A0000}"/>
    <cellStyle name="Normal 8 2 3 11" xfId="25380" xr:uid="{00000000-0005-0000-0000-0000BD6A0000}"/>
    <cellStyle name="Normal 8 2 3 12" xfId="25381" xr:uid="{00000000-0005-0000-0000-0000BE6A0000}"/>
    <cellStyle name="Normal 8 2 3 13" xfId="25382" xr:uid="{00000000-0005-0000-0000-0000BF6A0000}"/>
    <cellStyle name="Normal 8 2 3 14" xfId="25383" xr:uid="{00000000-0005-0000-0000-0000C06A0000}"/>
    <cellStyle name="Normal 8 2 3 2" xfId="25384" xr:uid="{00000000-0005-0000-0000-0000C16A0000}"/>
    <cellStyle name="Normal 8 2 3 2 2" xfId="25385" xr:uid="{00000000-0005-0000-0000-0000C26A0000}"/>
    <cellStyle name="Normal 8 2 3 2 3" xfId="25386" xr:uid="{00000000-0005-0000-0000-0000C36A0000}"/>
    <cellStyle name="Normal 8 2 3 2 4" xfId="25387" xr:uid="{00000000-0005-0000-0000-0000C46A0000}"/>
    <cellStyle name="Normal 8 2 3 2 5" xfId="25388" xr:uid="{00000000-0005-0000-0000-0000C56A0000}"/>
    <cellStyle name="Normal 8 2 3 3" xfId="25389" xr:uid="{00000000-0005-0000-0000-0000C66A0000}"/>
    <cellStyle name="Normal 8 2 3 3 2" xfId="25390" xr:uid="{00000000-0005-0000-0000-0000C76A0000}"/>
    <cellStyle name="Normal 8 2 3 3 3" xfId="25391" xr:uid="{00000000-0005-0000-0000-0000C86A0000}"/>
    <cellStyle name="Normal 8 2 3 3 4" xfId="25392" xr:uid="{00000000-0005-0000-0000-0000C96A0000}"/>
    <cellStyle name="Normal 8 2 3 3 5" xfId="25393" xr:uid="{00000000-0005-0000-0000-0000CA6A0000}"/>
    <cellStyle name="Normal 8 2 3 4" xfId="25394" xr:uid="{00000000-0005-0000-0000-0000CB6A0000}"/>
    <cellStyle name="Normal 8 2 3 4 2" xfId="25395" xr:uid="{00000000-0005-0000-0000-0000CC6A0000}"/>
    <cellStyle name="Normal 8 2 3 4 3" xfId="25396" xr:uid="{00000000-0005-0000-0000-0000CD6A0000}"/>
    <cellStyle name="Normal 8 2 3 4 4" xfId="25397" xr:uid="{00000000-0005-0000-0000-0000CE6A0000}"/>
    <cellStyle name="Normal 8 2 3 4 5" xfId="25398" xr:uid="{00000000-0005-0000-0000-0000CF6A0000}"/>
    <cellStyle name="Normal 8 2 3 5" xfId="25399" xr:uid="{00000000-0005-0000-0000-0000D06A0000}"/>
    <cellStyle name="Normal 8 2 3 5 2" xfId="25400" xr:uid="{00000000-0005-0000-0000-0000D16A0000}"/>
    <cellStyle name="Normal 8 2 3 5 3" xfId="25401" xr:uid="{00000000-0005-0000-0000-0000D26A0000}"/>
    <cellStyle name="Normal 8 2 3 5 4" xfId="25402" xr:uid="{00000000-0005-0000-0000-0000D36A0000}"/>
    <cellStyle name="Normal 8 2 3 5 5" xfId="25403" xr:uid="{00000000-0005-0000-0000-0000D46A0000}"/>
    <cellStyle name="Normal 8 2 3 6" xfId="25404" xr:uid="{00000000-0005-0000-0000-0000D56A0000}"/>
    <cellStyle name="Normal 8 2 3 6 2" xfId="25405" xr:uid="{00000000-0005-0000-0000-0000D66A0000}"/>
    <cellStyle name="Normal 8 2 3 6 3" xfId="25406" xr:uid="{00000000-0005-0000-0000-0000D76A0000}"/>
    <cellStyle name="Normal 8 2 3 6 4" xfId="25407" xr:uid="{00000000-0005-0000-0000-0000D86A0000}"/>
    <cellStyle name="Normal 8 2 3 6 5" xfId="25408" xr:uid="{00000000-0005-0000-0000-0000D96A0000}"/>
    <cellStyle name="Normal 8 2 3 7" xfId="25409" xr:uid="{00000000-0005-0000-0000-0000DA6A0000}"/>
    <cellStyle name="Normal 8 2 3 7 2" xfId="25410" xr:uid="{00000000-0005-0000-0000-0000DB6A0000}"/>
    <cellStyle name="Normal 8 2 3 7 3" xfId="25411" xr:uid="{00000000-0005-0000-0000-0000DC6A0000}"/>
    <cellStyle name="Normal 8 2 3 7 4" xfId="25412" xr:uid="{00000000-0005-0000-0000-0000DD6A0000}"/>
    <cellStyle name="Normal 8 2 3 7 5" xfId="25413" xr:uid="{00000000-0005-0000-0000-0000DE6A0000}"/>
    <cellStyle name="Normal 8 2 3 8" xfId="25414" xr:uid="{00000000-0005-0000-0000-0000DF6A0000}"/>
    <cellStyle name="Normal 8 2 3 8 2" xfId="25415" xr:uid="{00000000-0005-0000-0000-0000E06A0000}"/>
    <cellStyle name="Normal 8 2 3 8 3" xfId="25416" xr:uid="{00000000-0005-0000-0000-0000E16A0000}"/>
    <cellStyle name="Normal 8 2 3 8 4" xfId="25417" xr:uid="{00000000-0005-0000-0000-0000E26A0000}"/>
    <cellStyle name="Normal 8 2 3 8 5" xfId="25418" xr:uid="{00000000-0005-0000-0000-0000E36A0000}"/>
    <cellStyle name="Normal 8 2 3 9" xfId="25419" xr:uid="{00000000-0005-0000-0000-0000E46A0000}"/>
    <cellStyle name="Normal 8 2 3 9 2" xfId="25420" xr:uid="{00000000-0005-0000-0000-0000E56A0000}"/>
    <cellStyle name="Normal 8 2 3 9 3" xfId="25421" xr:uid="{00000000-0005-0000-0000-0000E66A0000}"/>
    <cellStyle name="Normal 8 2 3 9 4" xfId="25422" xr:uid="{00000000-0005-0000-0000-0000E76A0000}"/>
    <cellStyle name="Normal 8 2 3 9 5" xfId="25423" xr:uid="{00000000-0005-0000-0000-0000E86A0000}"/>
    <cellStyle name="Normal 8 2 3_5.Weekly" xfId="25424" xr:uid="{00000000-0005-0000-0000-0000E96A0000}"/>
    <cellStyle name="Normal 8 2 4" xfId="25425" xr:uid="{00000000-0005-0000-0000-0000EA6A0000}"/>
    <cellStyle name="Normal 8 2 4 10" xfId="25426" xr:uid="{00000000-0005-0000-0000-0000EB6A0000}"/>
    <cellStyle name="Normal 8 2 4 10 2" xfId="25427" xr:uid="{00000000-0005-0000-0000-0000EC6A0000}"/>
    <cellStyle name="Normal 8 2 4 10 3" xfId="25428" xr:uid="{00000000-0005-0000-0000-0000ED6A0000}"/>
    <cellStyle name="Normal 8 2 4 10 4" xfId="25429" xr:uid="{00000000-0005-0000-0000-0000EE6A0000}"/>
    <cellStyle name="Normal 8 2 4 10 5" xfId="25430" xr:uid="{00000000-0005-0000-0000-0000EF6A0000}"/>
    <cellStyle name="Normal 8 2 4 11" xfId="25431" xr:uid="{00000000-0005-0000-0000-0000F06A0000}"/>
    <cellStyle name="Normal 8 2 4 12" xfId="25432" xr:uid="{00000000-0005-0000-0000-0000F16A0000}"/>
    <cellStyle name="Normal 8 2 4 13" xfId="25433" xr:uid="{00000000-0005-0000-0000-0000F26A0000}"/>
    <cellStyle name="Normal 8 2 4 14" xfId="25434" xr:uid="{00000000-0005-0000-0000-0000F36A0000}"/>
    <cellStyle name="Normal 8 2 4 2" xfId="25435" xr:uid="{00000000-0005-0000-0000-0000F46A0000}"/>
    <cellStyle name="Normal 8 2 4 2 2" xfId="25436" xr:uid="{00000000-0005-0000-0000-0000F56A0000}"/>
    <cellStyle name="Normal 8 2 4 2 3" xfId="25437" xr:uid="{00000000-0005-0000-0000-0000F66A0000}"/>
    <cellStyle name="Normal 8 2 4 2 4" xfId="25438" xr:uid="{00000000-0005-0000-0000-0000F76A0000}"/>
    <cellStyle name="Normal 8 2 4 2 5" xfId="25439" xr:uid="{00000000-0005-0000-0000-0000F86A0000}"/>
    <cellStyle name="Normal 8 2 4 3" xfId="25440" xr:uid="{00000000-0005-0000-0000-0000F96A0000}"/>
    <cellStyle name="Normal 8 2 4 3 2" xfId="25441" xr:uid="{00000000-0005-0000-0000-0000FA6A0000}"/>
    <cellStyle name="Normal 8 2 4 3 3" xfId="25442" xr:uid="{00000000-0005-0000-0000-0000FB6A0000}"/>
    <cellStyle name="Normal 8 2 4 3 4" xfId="25443" xr:uid="{00000000-0005-0000-0000-0000FC6A0000}"/>
    <cellStyle name="Normal 8 2 4 3 5" xfId="25444" xr:uid="{00000000-0005-0000-0000-0000FD6A0000}"/>
    <cellStyle name="Normal 8 2 4 4" xfId="25445" xr:uid="{00000000-0005-0000-0000-0000FE6A0000}"/>
    <cellStyle name="Normal 8 2 4 4 2" xfId="25446" xr:uid="{00000000-0005-0000-0000-0000FF6A0000}"/>
    <cellStyle name="Normal 8 2 4 4 3" xfId="25447" xr:uid="{00000000-0005-0000-0000-0000006B0000}"/>
    <cellStyle name="Normal 8 2 4 4 4" xfId="25448" xr:uid="{00000000-0005-0000-0000-0000016B0000}"/>
    <cellStyle name="Normal 8 2 4 4 5" xfId="25449" xr:uid="{00000000-0005-0000-0000-0000026B0000}"/>
    <cellStyle name="Normal 8 2 4 5" xfId="25450" xr:uid="{00000000-0005-0000-0000-0000036B0000}"/>
    <cellStyle name="Normal 8 2 4 5 2" xfId="25451" xr:uid="{00000000-0005-0000-0000-0000046B0000}"/>
    <cellStyle name="Normal 8 2 4 5 3" xfId="25452" xr:uid="{00000000-0005-0000-0000-0000056B0000}"/>
    <cellStyle name="Normal 8 2 4 5 4" xfId="25453" xr:uid="{00000000-0005-0000-0000-0000066B0000}"/>
    <cellStyle name="Normal 8 2 4 5 5" xfId="25454" xr:uid="{00000000-0005-0000-0000-0000076B0000}"/>
    <cellStyle name="Normal 8 2 4 6" xfId="25455" xr:uid="{00000000-0005-0000-0000-0000086B0000}"/>
    <cellStyle name="Normal 8 2 4 6 2" xfId="25456" xr:uid="{00000000-0005-0000-0000-0000096B0000}"/>
    <cellStyle name="Normal 8 2 4 6 3" xfId="25457" xr:uid="{00000000-0005-0000-0000-00000A6B0000}"/>
    <cellStyle name="Normal 8 2 4 6 4" xfId="25458" xr:uid="{00000000-0005-0000-0000-00000B6B0000}"/>
    <cellStyle name="Normal 8 2 4 6 5" xfId="25459" xr:uid="{00000000-0005-0000-0000-00000C6B0000}"/>
    <cellStyle name="Normal 8 2 4 7" xfId="25460" xr:uid="{00000000-0005-0000-0000-00000D6B0000}"/>
    <cellStyle name="Normal 8 2 4 7 2" xfId="25461" xr:uid="{00000000-0005-0000-0000-00000E6B0000}"/>
    <cellStyle name="Normal 8 2 4 7 3" xfId="25462" xr:uid="{00000000-0005-0000-0000-00000F6B0000}"/>
    <cellStyle name="Normal 8 2 4 7 4" xfId="25463" xr:uid="{00000000-0005-0000-0000-0000106B0000}"/>
    <cellStyle name="Normal 8 2 4 7 5" xfId="25464" xr:uid="{00000000-0005-0000-0000-0000116B0000}"/>
    <cellStyle name="Normal 8 2 4 8" xfId="25465" xr:uid="{00000000-0005-0000-0000-0000126B0000}"/>
    <cellStyle name="Normal 8 2 4 8 2" xfId="25466" xr:uid="{00000000-0005-0000-0000-0000136B0000}"/>
    <cellStyle name="Normal 8 2 4 8 3" xfId="25467" xr:uid="{00000000-0005-0000-0000-0000146B0000}"/>
    <cellStyle name="Normal 8 2 4 8 4" xfId="25468" xr:uid="{00000000-0005-0000-0000-0000156B0000}"/>
    <cellStyle name="Normal 8 2 4 8 5" xfId="25469" xr:uid="{00000000-0005-0000-0000-0000166B0000}"/>
    <cellStyle name="Normal 8 2 4 9" xfId="25470" xr:uid="{00000000-0005-0000-0000-0000176B0000}"/>
    <cellStyle name="Normal 8 2 4 9 2" xfId="25471" xr:uid="{00000000-0005-0000-0000-0000186B0000}"/>
    <cellStyle name="Normal 8 2 4 9 3" xfId="25472" xr:uid="{00000000-0005-0000-0000-0000196B0000}"/>
    <cellStyle name="Normal 8 2 4 9 4" xfId="25473" xr:uid="{00000000-0005-0000-0000-00001A6B0000}"/>
    <cellStyle name="Normal 8 2 4 9 5" xfId="25474" xr:uid="{00000000-0005-0000-0000-00001B6B0000}"/>
    <cellStyle name="Normal 8 2 4_5.Weekly" xfId="25475" xr:uid="{00000000-0005-0000-0000-00001C6B0000}"/>
    <cellStyle name="Normal 8 2 5" xfId="25476" xr:uid="{00000000-0005-0000-0000-00001D6B0000}"/>
    <cellStyle name="Normal 8 2 5 2" xfId="25477" xr:uid="{00000000-0005-0000-0000-00001E6B0000}"/>
    <cellStyle name="Normal 8 2 5 3" xfId="25478" xr:uid="{00000000-0005-0000-0000-00001F6B0000}"/>
    <cellStyle name="Normal 8 2 5 4" xfId="25479" xr:uid="{00000000-0005-0000-0000-0000206B0000}"/>
    <cellStyle name="Normal 8 2 5 5" xfId="25480" xr:uid="{00000000-0005-0000-0000-0000216B0000}"/>
    <cellStyle name="Normal 8 2 6" xfId="25481" xr:uid="{00000000-0005-0000-0000-0000226B0000}"/>
    <cellStyle name="Normal 8 2 6 2" xfId="25482" xr:uid="{00000000-0005-0000-0000-0000236B0000}"/>
    <cellStyle name="Normal 8 2 6 3" xfId="25483" xr:uid="{00000000-0005-0000-0000-0000246B0000}"/>
    <cellStyle name="Normal 8 2 6 4" xfId="25484" xr:uid="{00000000-0005-0000-0000-0000256B0000}"/>
    <cellStyle name="Normal 8 2 6 5" xfId="25485" xr:uid="{00000000-0005-0000-0000-0000266B0000}"/>
    <cellStyle name="Normal 8 2 7" xfId="25486" xr:uid="{00000000-0005-0000-0000-0000276B0000}"/>
    <cellStyle name="Normal 8 2 7 2" xfId="25487" xr:uid="{00000000-0005-0000-0000-0000286B0000}"/>
    <cellStyle name="Normal 8 2 7 3" xfId="25488" xr:uid="{00000000-0005-0000-0000-0000296B0000}"/>
    <cellStyle name="Normal 8 2 7 4" xfId="25489" xr:uid="{00000000-0005-0000-0000-00002A6B0000}"/>
    <cellStyle name="Normal 8 2 7 5" xfId="25490" xr:uid="{00000000-0005-0000-0000-00002B6B0000}"/>
    <cellStyle name="Normal 8 2 8" xfId="25491" xr:uid="{00000000-0005-0000-0000-00002C6B0000}"/>
    <cellStyle name="Normal 8 2 8 2" xfId="25492" xr:uid="{00000000-0005-0000-0000-00002D6B0000}"/>
    <cellStyle name="Normal 8 2 8 3" xfId="25493" xr:uid="{00000000-0005-0000-0000-00002E6B0000}"/>
    <cellStyle name="Normal 8 2 8 4" xfId="25494" xr:uid="{00000000-0005-0000-0000-00002F6B0000}"/>
    <cellStyle name="Normal 8 2 8 5" xfId="25495" xr:uid="{00000000-0005-0000-0000-0000306B0000}"/>
    <cellStyle name="Normal 8 2 9" xfId="25496" xr:uid="{00000000-0005-0000-0000-0000316B0000}"/>
    <cellStyle name="Normal 8 2 9 2" xfId="25497" xr:uid="{00000000-0005-0000-0000-0000326B0000}"/>
    <cellStyle name="Normal 8 2 9 3" xfId="25498" xr:uid="{00000000-0005-0000-0000-0000336B0000}"/>
    <cellStyle name="Normal 8 2 9 4" xfId="25499" xr:uid="{00000000-0005-0000-0000-0000346B0000}"/>
    <cellStyle name="Normal 8 2 9 5" xfId="25500" xr:uid="{00000000-0005-0000-0000-0000356B0000}"/>
    <cellStyle name="Normal 8 2_5.Weekly" xfId="25501" xr:uid="{00000000-0005-0000-0000-0000366B0000}"/>
    <cellStyle name="Normal 8 20" xfId="25502" xr:uid="{00000000-0005-0000-0000-0000376B0000}"/>
    <cellStyle name="Normal 8 3" xfId="25503" xr:uid="{00000000-0005-0000-0000-0000386B0000}"/>
    <cellStyle name="Normal 8 3 10" xfId="25504" xr:uid="{00000000-0005-0000-0000-0000396B0000}"/>
    <cellStyle name="Normal 8 3 10 2" xfId="25505" xr:uid="{00000000-0005-0000-0000-00003A6B0000}"/>
    <cellStyle name="Normal 8 3 10 3" xfId="25506" xr:uid="{00000000-0005-0000-0000-00003B6B0000}"/>
    <cellStyle name="Normal 8 3 10 4" xfId="25507" xr:uid="{00000000-0005-0000-0000-00003C6B0000}"/>
    <cellStyle name="Normal 8 3 10 5" xfId="25508" xr:uid="{00000000-0005-0000-0000-00003D6B0000}"/>
    <cellStyle name="Normal 8 3 11" xfId="25509" xr:uid="{00000000-0005-0000-0000-00003E6B0000}"/>
    <cellStyle name="Normal 8 3 11 2" xfId="25510" xr:uid="{00000000-0005-0000-0000-00003F6B0000}"/>
    <cellStyle name="Normal 8 3 11 3" xfId="25511" xr:uid="{00000000-0005-0000-0000-0000406B0000}"/>
    <cellStyle name="Normal 8 3 11 4" xfId="25512" xr:uid="{00000000-0005-0000-0000-0000416B0000}"/>
    <cellStyle name="Normal 8 3 11 5" xfId="25513" xr:uid="{00000000-0005-0000-0000-0000426B0000}"/>
    <cellStyle name="Normal 8 3 12" xfId="25514" xr:uid="{00000000-0005-0000-0000-0000436B0000}"/>
    <cellStyle name="Normal 8 3 12 2" xfId="25515" xr:uid="{00000000-0005-0000-0000-0000446B0000}"/>
    <cellStyle name="Normal 8 3 12 3" xfId="25516" xr:uid="{00000000-0005-0000-0000-0000456B0000}"/>
    <cellStyle name="Normal 8 3 12 4" xfId="25517" xr:uid="{00000000-0005-0000-0000-0000466B0000}"/>
    <cellStyle name="Normal 8 3 12 5" xfId="25518" xr:uid="{00000000-0005-0000-0000-0000476B0000}"/>
    <cellStyle name="Normal 8 3 13" xfId="25519" xr:uid="{00000000-0005-0000-0000-0000486B0000}"/>
    <cellStyle name="Normal 8 3 13 2" xfId="25520" xr:uid="{00000000-0005-0000-0000-0000496B0000}"/>
    <cellStyle name="Normal 8 3 13 3" xfId="25521" xr:uid="{00000000-0005-0000-0000-00004A6B0000}"/>
    <cellStyle name="Normal 8 3 13 4" xfId="25522" xr:uid="{00000000-0005-0000-0000-00004B6B0000}"/>
    <cellStyle name="Normal 8 3 13 5" xfId="25523" xr:uid="{00000000-0005-0000-0000-00004C6B0000}"/>
    <cellStyle name="Normal 8 3 14" xfId="25524" xr:uid="{00000000-0005-0000-0000-00004D6B0000}"/>
    <cellStyle name="Normal 8 3 15" xfId="25525" xr:uid="{00000000-0005-0000-0000-00004E6B0000}"/>
    <cellStyle name="Normal 8 3 16" xfId="25526" xr:uid="{00000000-0005-0000-0000-00004F6B0000}"/>
    <cellStyle name="Normal 8 3 17" xfId="25527" xr:uid="{00000000-0005-0000-0000-0000506B0000}"/>
    <cellStyle name="Normal 8 3 2" xfId="25528" xr:uid="{00000000-0005-0000-0000-0000516B0000}"/>
    <cellStyle name="Normal 8 3 2 10" xfId="25529" xr:uid="{00000000-0005-0000-0000-0000526B0000}"/>
    <cellStyle name="Normal 8 3 2 10 2" xfId="25530" xr:uid="{00000000-0005-0000-0000-0000536B0000}"/>
    <cellStyle name="Normal 8 3 2 10 3" xfId="25531" xr:uid="{00000000-0005-0000-0000-0000546B0000}"/>
    <cellStyle name="Normal 8 3 2 10 4" xfId="25532" xr:uid="{00000000-0005-0000-0000-0000556B0000}"/>
    <cellStyle name="Normal 8 3 2 10 5" xfId="25533" xr:uid="{00000000-0005-0000-0000-0000566B0000}"/>
    <cellStyle name="Normal 8 3 2 11" xfId="25534" xr:uid="{00000000-0005-0000-0000-0000576B0000}"/>
    <cellStyle name="Normal 8 3 2 11 2" xfId="25535" xr:uid="{00000000-0005-0000-0000-0000586B0000}"/>
    <cellStyle name="Normal 8 3 2 11 3" xfId="25536" xr:uid="{00000000-0005-0000-0000-0000596B0000}"/>
    <cellStyle name="Normal 8 3 2 11 4" xfId="25537" xr:uid="{00000000-0005-0000-0000-00005A6B0000}"/>
    <cellStyle name="Normal 8 3 2 11 5" xfId="25538" xr:uid="{00000000-0005-0000-0000-00005B6B0000}"/>
    <cellStyle name="Normal 8 3 2 12" xfId="25539" xr:uid="{00000000-0005-0000-0000-00005C6B0000}"/>
    <cellStyle name="Normal 8 3 2 13" xfId="25540" xr:uid="{00000000-0005-0000-0000-00005D6B0000}"/>
    <cellStyle name="Normal 8 3 2 14" xfId="25541" xr:uid="{00000000-0005-0000-0000-00005E6B0000}"/>
    <cellStyle name="Normal 8 3 2 15" xfId="25542" xr:uid="{00000000-0005-0000-0000-00005F6B0000}"/>
    <cellStyle name="Normal 8 3 2 2" xfId="25543" xr:uid="{00000000-0005-0000-0000-0000606B0000}"/>
    <cellStyle name="Normal 8 3 2 2 10" xfId="25544" xr:uid="{00000000-0005-0000-0000-0000616B0000}"/>
    <cellStyle name="Normal 8 3 2 2 10 2" xfId="25545" xr:uid="{00000000-0005-0000-0000-0000626B0000}"/>
    <cellStyle name="Normal 8 3 2 2 10 3" xfId="25546" xr:uid="{00000000-0005-0000-0000-0000636B0000}"/>
    <cellStyle name="Normal 8 3 2 2 10 4" xfId="25547" xr:uid="{00000000-0005-0000-0000-0000646B0000}"/>
    <cellStyle name="Normal 8 3 2 2 10 5" xfId="25548" xr:uid="{00000000-0005-0000-0000-0000656B0000}"/>
    <cellStyle name="Normal 8 3 2 2 11" xfId="25549" xr:uid="{00000000-0005-0000-0000-0000666B0000}"/>
    <cellStyle name="Normal 8 3 2 2 12" xfId="25550" xr:uid="{00000000-0005-0000-0000-0000676B0000}"/>
    <cellStyle name="Normal 8 3 2 2 13" xfId="25551" xr:uid="{00000000-0005-0000-0000-0000686B0000}"/>
    <cellStyle name="Normal 8 3 2 2 14" xfId="25552" xr:uid="{00000000-0005-0000-0000-0000696B0000}"/>
    <cellStyle name="Normal 8 3 2 2 2" xfId="25553" xr:uid="{00000000-0005-0000-0000-00006A6B0000}"/>
    <cellStyle name="Normal 8 3 2 2 2 2" xfId="25554" xr:uid="{00000000-0005-0000-0000-00006B6B0000}"/>
    <cellStyle name="Normal 8 3 2 2 2 3" xfId="25555" xr:uid="{00000000-0005-0000-0000-00006C6B0000}"/>
    <cellStyle name="Normal 8 3 2 2 2 4" xfId="25556" xr:uid="{00000000-0005-0000-0000-00006D6B0000}"/>
    <cellStyle name="Normal 8 3 2 2 2 5" xfId="25557" xr:uid="{00000000-0005-0000-0000-00006E6B0000}"/>
    <cellStyle name="Normal 8 3 2 2 3" xfId="25558" xr:uid="{00000000-0005-0000-0000-00006F6B0000}"/>
    <cellStyle name="Normal 8 3 2 2 3 2" xfId="25559" xr:uid="{00000000-0005-0000-0000-0000706B0000}"/>
    <cellStyle name="Normal 8 3 2 2 3 3" xfId="25560" xr:uid="{00000000-0005-0000-0000-0000716B0000}"/>
    <cellStyle name="Normal 8 3 2 2 3 4" xfId="25561" xr:uid="{00000000-0005-0000-0000-0000726B0000}"/>
    <cellStyle name="Normal 8 3 2 2 3 5" xfId="25562" xr:uid="{00000000-0005-0000-0000-0000736B0000}"/>
    <cellStyle name="Normal 8 3 2 2 4" xfId="25563" xr:uid="{00000000-0005-0000-0000-0000746B0000}"/>
    <cellStyle name="Normal 8 3 2 2 4 2" xfId="25564" xr:uid="{00000000-0005-0000-0000-0000756B0000}"/>
    <cellStyle name="Normal 8 3 2 2 4 3" xfId="25565" xr:uid="{00000000-0005-0000-0000-0000766B0000}"/>
    <cellStyle name="Normal 8 3 2 2 4 4" xfId="25566" xr:uid="{00000000-0005-0000-0000-0000776B0000}"/>
    <cellStyle name="Normal 8 3 2 2 4 5" xfId="25567" xr:uid="{00000000-0005-0000-0000-0000786B0000}"/>
    <cellStyle name="Normal 8 3 2 2 5" xfId="25568" xr:uid="{00000000-0005-0000-0000-0000796B0000}"/>
    <cellStyle name="Normal 8 3 2 2 5 2" xfId="25569" xr:uid="{00000000-0005-0000-0000-00007A6B0000}"/>
    <cellStyle name="Normal 8 3 2 2 5 3" xfId="25570" xr:uid="{00000000-0005-0000-0000-00007B6B0000}"/>
    <cellStyle name="Normal 8 3 2 2 5 4" xfId="25571" xr:uid="{00000000-0005-0000-0000-00007C6B0000}"/>
    <cellStyle name="Normal 8 3 2 2 5 5" xfId="25572" xr:uid="{00000000-0005-0000-0000-00007D6B0000}"/>
    <cellStyle name="Normal 8 3 2 2 6" xfId="25573" xr:uid="{00000000-0005-0000-0000-00007E6B0000}"/>
    <cellStyle name="Normal 8 3 2 2 6 2" xfId="25574" xr:uid="{00000000-0005-0000-0000-00007F6B0000}"/>
    <cellStyle name="Normal 8 3 2 2 6 3" xfId="25575" xr:uid="{00000000-0005-0000-0000-0000806B0000}"/>
    <cellStyle name="Normal 8 3 2 2 6 4" xfId="25576" xr:uid="{00000000-0005-0000-0000-0000816B0000}"/>
    <cellStyle name="Normal 8 3 2 2 6 5" xfId="25577" xr:uid="{00000000-0005-0000-0000-0000826B0000}"/>
    <cellStyle name="Normal 8 3 2 2 7" xfId="25578" xr:uid="{00000000-0005-0000-0000-0000836B0000}"/>
    <cellStyle name="Normal 8 3 2 2 7 2" xfId="25579" xr:uid="{00000000-0005-0000-0000-0000846B0000}"/>
    <cellStyle name="Normal 8 3 2 2 7 3" xfId="25580" xr:uid="{00000000-0005-0000-0000-0000856B0000}"/>
    <cellStyle name="Normal 8 3 2 2 7 4" xfId="25581" xr:uid="{00000000-0005-0000-0000-0000866B0000}"/>
    <cellStyle name="Normal 8 3 2 2 7 5" xfId="25582" xr:uid="{00000000-0005-0000-0000-0000876B0000}"/>
    <cellStyle name="Normal 8 3 2 2 8" xfId="25583" xr:uid="{00000000-0005-0000-0000-0000886B0000}"/>
    <cellStyle name="Normal 8 3 2 2 8 2" xfId="25584" xr:uid="{00000000-0005-0000-0000-0000896B0000}"/>
    <cellStyle name="Normal 8 3 2 2 8 3" xfId="25585" xr:uid="{00000000-0005-0000-0000-00008A6B0000}"/>
    <cellStyle name="Normal 8 3 2 2 8 4" xfId="25586" xr:uid="{00000000-0005-0000-0000-00008B6B0000}"/>
    <cellStyle name="Normal 8 3 2 2 8 5" xfId="25587" xr:uid="{00000000-0005-0000-0000-00008C6B0000}"/>
    <cellStyle name="Normal 8 3 2 2 9" xfId="25588" xr:uid="{00000000-0005-0000-0000-00008D6B0000}"/>
    <cellStyle name="Normal 8 3 2 2 9 2" xfId="25589" xr:uid="{00000000-0005-0000-0000-00008E6B0000}"/>
    <cellStyle name="Normal 8 3 2 2 9 3" xfId="25590" xr:uid="{00000000-0005-0000-0000-00008F6B0000}"/>
    <cellStyle name="Normal 8 3 2 2 9 4" xfId="25591" xr:uid="{00000000-0005-0000-0000-0000906B0000}"/>
    <cellStyle name="Normal 8 3 2 2 9 5" xfId="25592" xr:uid="{00000000-0005-0000-0000-0000916B0000}"/>
    <cellStyle name="Normal 8 3 2 2_5.Weekly" xfId="25593" xr:uid="{00000000-0005-0000-0000-0000926B0000}"/>
    <cellStyle name="Normal 8 3 2 3" xfId="25594" xr:uid="{00000000-0005-0000-0000-0000936B0000}"/>
    <cellStyle name="Normal 8 3 2 3 2" xfId="25595" xr:uid="{00000000-0005-0000-0000-0000946B0000}"/>
    <cellStyle name="Normal 8 3 2 3 3" xfId="25596" xr:uid="{00000000-0005-0000-0000-0000956B0000}"/>
    <cellStyle name="Normal 8 3 2 3 4" xfId="25597" xr:uid="{00000000-0005-0000-0000-0000966B0000}"/>
    <cellStyle name="Normal 8 3 2 3 5" xfId="25598" xr:uid="{00000000-0005-0000-0000-0000976B0000}"/>
    <cellStyle name="Normal 8 3 2 4" xfId="25599" xr:uid="{00000000-0005-0000-0000-0000986B0000}"/>
    <cellStyle name="Normal 8 3 2 4 2" xfId="25600" xr:uid="{00000000-0005-0000-0000-0000996B0000}"/>
    <cellStyle name="Normal 8 3 2 4 3" xfId="25601" xr:uid="{00000000-0005-0000-0000-00009A6B0000}"/>
    <cellStyle name="Normal 8 3 2 4 4" xfId="25602" xr:uid="{00000000-0005-0000-0000-00009B6B0000}"/>
    <cellStyle name="Normal 8 3 2 4 5" xfId="25603" xr:uid="{00000000-0005-0000-0000-00009C6B0000}"/>
    <cellStyle name="Normal 8 3 2 5" xfId="25604" xr:uid="{00000000-0005-0000-0000-00009D6B0000}"/>
    <cellStyle name="Normal 8 3 2 5 2" xfId="25605" xr:uid="{00000000-0005-0000-0000-00009E6B0000}"/>
    <cellStyle name="Normal 8 3 2 5 3" xfId="25606" xr:uid="{00000000-0005-0000-0000-00009F6B0000}"/>
    <cellStyle name="Normal 8 3 2 5 4" xfId="25607" xr:uid="{00000000-0005-0000-0000-0000A06B0000}"/>
    <cellStyle name="Normal 8 3 2 5 5" xfId="25608" xr:uid="{00000000-0005-0000-0000-0000A16B0000}"/>
    <cellStyle name="Normal 8 3 2 6" xfId="25609" xr:uid="{00000000-0005-0000-0000-0000A26B0000}"/>
    <cellStyle name="Normal 8 3 2 6 2" xfId="25610" xr:uid="{00000000-0005-0000-0000-0000A36B0000}"/>
    <cellStyle name="Normal 8 3 2 6 3" xfId="25611" xr:uid="{00000000-0005-0000-0000-0000A46B0000}"/>
    <cellStyle name="Normal 8 3 2 6 4" xfId="25612" xr:uid="{00000000-0005-0000-0000-0000A56B0000}"/>
    <cellStyle name="Normal 8 3 2 6 5" xfId="25613" xr:uid="{00000000-0005-0000-0000-0000A66B0000}"/>
    <cellStyle name="Normal 8 3 2 7" xfId="25614" xr:uid="{00000000-0005-0000-0000-0000A76B0000}"/>
    <cellStyle name="Normal 8 3 2 7 2" xfId="25615" xr:uid="{00000000-0005-0000-0000-0000A86B0000}"/>
    <cellStyle name="Normal 8 3 2 7 3" xfId="25616" xr:uid="{00000000-0005-0000-0000-0000A96B0000}"/>
    <cellStyle name="Normal 8 3 2 7 4" xfId="25617" xr:uid="{00000000-0005-0000-0000-0000AA6B0000}"/>
    <cellStyle name="Normal 8 3 2 7 5" xfId="25618" xr:uid="{00000000-0005-0000-0000-0000AB6B0000}"/>
    <cellStyle name="Normal 8 3 2 8" xfId="25619" xr:uid="{00000000-0005-0000-0000-0000AC6B0000}"/>
    <cellStyle name="Normal 8 3 2 8 2" xfId="25620" xr:uid="{00000000-0005-0000-0000-0000AD6B0000}"/>
    <cellStyle name="Normal 8 3 2 8 3" xfId="25621" xr:uid="{00000000-0005-0000-0000-0000AE6B0000}"/>
    <cellStyle name="Normal 8 3 2 8 4" xfId="25622" xr:uid="{00000000-0005-0000-0000-0000AF6B0000}"/>
    <cellStyle name="Normal 8 3 2 8 5" xfId="25623" xr:uid="{00000000-0005-0000-0000-0000B06B0000}"/>
    <cellStyle name="Normal 8 3 2 9" xfId="25624" xr:uid="{00000000-0005-0000-0000-0000B16B0000}"/>
    <cellStyle name="Normal 8 3 2 9 2" xfId="25625" xr:uid="{00000000-0005-0000-0000-0000B26B0000}"/>
    <cellStyle name="Normal 8 3 2 9 3" xfId="25626" xr:uid="{00000000-0005-0000-0000-0000B36B0000}"/>
    <cellStyle name="Normal 8 3 2 9 4" xfId="25627" xr:uid="{00000000-0005-0000-0000-0000B46B0000}"/>
    <cellStyle name="Normal 8 3 2 9 5" xfId="25628" xr:uid="{00000000-0005-0000-0000-0000B56B0000}"/>
    <cellStyle name="Normal 8 3 2_5.Weekly" xfId="25629" xr:uid="{00000000-0005-0000-0000-0000B66B0000}"/>
    <cellStyle name="Normal 8 3 3" xfId="25630" xr:uid="{00000000-0005-0000-0000-0000B76B0000}"/>
    <cellStyle name="Normal 8 3 3 10" xfId="25631" xr:uid="{00000000-0005-0000-0000-0000B86B0000}"/>
    <cellStyle name="Normal 8 3 3 10 2" xfId="25632" xr:uid="{00000000-0005-0000-0000-0000B96B0000}"/>
    <cellStyle name="Normal 8 3 3 10 3" xfId="25633" xr:uid="{00000000-0005-0000-0000-0000BA6B0000}"/>
    <cellStyle name="Normal 8 3 3 10 4" xfId="25634" xr:uid="{00000000-0005-0000-0000-0000BB6B0000}"/>
    <cellStyle name="Normal 8 3 3 10 5" xfId="25635" xr:uid="{00000000-0005-0000-0000-0000BC6B0000}"/>
    <cellStyle name="Normal 8 3 3 11" xfId="25636" xr:uid="{00000000-0005-0000-0000-0000BD6B0000}"/>
    <cellStyle name="Normal 8 3 3 12" xfId="25637" xr:uid="{00000000-0005-0000-0000-0000BE6B0000}"/>
    <cellStyle name="Normal 8 3 3 13" xfId="25638" xr:uid="{00000000-0005-0000-0000-0000BF6B0000}"/>
    <cellStyle name="Normal 8 3 3 14" xfId="25639" xr:uid="{00000000-0005-0000-0000-0000C06B0000}"/>
    <cellStyle name="Normal 8 3 3 2" xfId="25640" xr:uid="{00000000-0005-0000-0000-0000C16B0000}"/>
    <cellStyle name="Normal 8 3 3 2 2" xfId="25641" xr:uid="{00000000-0005-0000-0000-0000C26B0000}"/>
    <cellStyle name="Normal 8 3 3 2 3" xfId="25642" xr:uid="{00000000-0005-0000-0000-0000C36B0000}"/>
    <cellStyle name="Normal 8 3 3 2 4" xfId="25643" xr:uid="{00000000-0005-0000-0000-0000C46B0000}"/>
    <cellStyle name="Normal 8 3 3 2 5" xfId="25644" xr:uid="{00000000-0005-0000-0000-0000C56B0000}"/>
    <cellStyle name="Normal 8 3 3 3" xfId="25645" xr:uid="{00000000-0005-0000-0000-0000C66B0000}"/>
    <cellStyle name="Normal 8 3 3 3 2" xfId="25646" xr:uid="{00000000-0005-0000-0000-0000C76B0000}"/>
    <cellStyle name="Normal 8 3 3 3 3" xfId="25647" xr:uid="{00000000-0005-0000-0000-0000C86B0000}"/>
    <cellStyle name="Normal 8 3 3 3 4" xfId="25648" xr:uid="{00000000-0005-0000-0000-0000C96B0000}"/>
    <cellStyle name="Normal 8 3 3 3 5" xfId="25649" xr:uid="{00000000-0005-0000-0000-0000CA6B0000}"/>
    <cellStyle name="Normal 8 3 3 4" xfId="25650" xr:uid="{00000000-0005-0000-0000-0000CB6B0000}"/>
    <cellStyle name="Normal 8 3 3 4 2" xfId="25651" xr:uid="{00000000-0005-0000-0000-0000CC6B0000}"/>
    <cellStyle name="Normal 8 3 3 4 3" xfId="25652" xr:uid="{00000000-0005-0000-0000-0000CD6B0000}"/>
    <cellStyle name="Normal 8 3 3 4 4" xfId="25653" xr:uid="{00000000-0005-0000-0000-0000CE6B0000}"/>
    <cellStyle name="Normal 8 3 3 4 5" xfId="25654" xr:uid="{00000000-0005-0000-0000-0000CF6B0000}"/>
    <cellStyle name="Normal 8 3 3 5" xfId="25655" xr:uid="{00000000-0005-0000-0000-0000D06B0000}"/>
    <cellStyle name="Normal 8 3 3 5 2" xfId="25656" xr:uid="{00000000-0005-0000-0000-0000D16B0000}"/>
    <cellStyle name="Normal 8 3 3 5 3" xfId="25657" xr:uid="{00000000-0005-0000-0000-0000D26B0000}"/>
    <cellStyle name="Normal 8 3 3 5 4" xfId="25658" xr:uid="{00000000-0005-0000-0000-0000D36B0000}"/>
    <cellStyle name="Normal 8 3 3 5 5" xfId="25659" xr:uid="{00000000-0005-0000-0000-0000D46B0000}"/>
    <cellStyle name="Normal 8 3 3 6" xfId="25660" xr:uid="{00000000-0005-0000-0000-0000D56B0000}"/>
    <cellStyle name="Normal 8 3 3 6 2" xfId="25661" xr:uid="{00000000-0005-0000-0000-0000D66B0000}"/>
    <cellStyle name="Normal 8 3 3 6 3" xfId="25662" xr:uid="{00000000-0005-0000-0000-0000D76B0000}"/>
    <cellStyle name="Normal 8 3 3 6 4" xfId="25663" xr:uid="{00000000-0005-0000-0000-0000D86B0000}"/>
    <cellStyle name="Normal 8 3 3 6 5" xfId="25664" xr:uid="{00000000-0005-0000-0000-0000D96B0000}"/>
    <cellStyle name="Normal 8 3 3 7" xfId="25665" xr:uid="{00000000-0005-0000-0000-0000DA6B0000}"/>
    <cellStyle name="Normal 8 3 3 7 2" xfId="25666" xr:uid="{00000000-0005-0000-0000-0000DB6B0000}"/>
    <cellStyle name="Normal 8 3 3 7 3" xfId="25667" xr:uid="{00000000-0005-0000-0000-0000DC6B0000}"/>
    <cellStyle name="Normal 8 3 3 7 4" xfId="25668" xr:uid="{00000000-0005-0000-0000-0000DD6B0000}"/>
    <cellStyle name="Normal 8 3 3 7 5" xfId="25669" xr:uid="{00000000-0005-0000-0000-0000DE6B0000}"/>
    <cellStyle name="Normal 8 3 3 8" xfId="25670" xr:uid="{00000000-0005-0000-0000-0000DF6B0000}"/>
    <cellStyle name="Normal 8 3 3 8 2" xfId="25671" xr:uid="{00000000-0005-0000-0000-0000E06B0000}"/>
    <cellStyle name="Normal 8 3 3 8 3" xfId="25672" xr:uid="{00000000-0005-0000-0000-0000E16B0000}"/>
    <cellStyle name="Normal 8 3 3 8 4" xfId="25673" xr:uid="{00000000-0005-0000-0000-0000E26B0000}"/>
    <cellStyle name="Normal 8 3 3 8 5" xfId="25674" xr:uid="{00000000-0005-0000-0000-0000E36B0000}"/>
    <cellStyle name="Normal 8 3 3 9" xfId="25675" xr:uid="{00000000-0005-0000-0000-0000E46B0000}"/>
    <cellStyle name="Normal 8 3 3 9 2" xfId="25676" xr:uid="{00000000-0005-0000-0000-0000E56B0000}"/>
    <cellStyle name="Normal 8 3 3 9 3" xfId="25677" xr:uid="{00000000-0005-0000-0000-0000E66B0000}"/>
    <cellStyle name="Normal 8 3 3 9 4" xfId="25678" xr:uid="{00000000-0005-0000-0000-0000E76B0000}"/>
    <cellStyle name="Normal 8 3 3 9 5" xfId="25679" xr:uid="{00000000-0005-0000-0000-0000E86B0000}"/>
    <cellStyle name="Normal 8 3 3_5.Weekly" xfId="25680" xr:uid="{00000000-0005-0000-0000-0000E96B0000}"/>
    <cellStyle name="Normal 8 3 4" xfId="25681" xr:uid="{00000000-0005-0000-0000-0000EA6B0000}"/>
    <cellStyle name="Normal 8 3 4 10" xfId="25682" xr:uid="{00000000-0005-0000-0000-0000EB6B0000}"/>
    <cellStyle name="Normal 8 3 4 10 2" xfId="25683" xr:uid="{00000000-0005-0000-0000-0000EC6B0000}"/>
    <cellStyle name="Normal 8 3 4 10 3" xfId="25684" xr:uid="{00000000-0005-0000-0000-0000ED6B0000}"/>
    <cellStyle name="Normal 8 3 4 10 4" xfId="25685" xr:uid="{00000000-0005-0000-0000-0000EE6B0000}"/>
    <cellStyle name="Normal 8 3 4 10 5" xfId="25686" xr:uid="{00000000-0005-0000-0000-0000EF6B0000}"/>
    <cellStyle name="Normal 8 3 4 11" xfId="25687" xr:uid="{00000000-0005-0000-0000-0000F06B0000}"/>
    <cellStyle name="Normal 8 3 4 12" xfId="25688" xr:uid="{00000000-0005-0000-0000-0000F16B0000}"/>
    <cellStyle name="Normal 8 3 4 13" xfId="25689" xr:uid="{00000000-0005-0000-0000-0000F26B0000}"/>
    <cellStyle name="Normal 8 3 4 14" xfId="25690" xr:uid="{00000000-0005-0000-0000-0000F36B0000}"/>
    <cellStyle name="Normal 8 3 4 2" xfId="25691" xr:uid="{00000000-0005-0000-0000-0000F46B0000}"/>
    <cellStyle name="Normal 8 3 4 2 2" xfId="25692" xr:uid="{00000000-0005-0000-0000-0000F56B0000}"/>
    <cellStyle name="Normal 8 3 4 2 3" xfId="25693" xr:uid="{00000000-0005-0000-0000-0000F66B0000}"/>
    <cellStyle name="Normal 8 3 4 2 4" xfId="25694" xr:uid="{00000000-0005-0000-0000-0000F76B0000}"/>
    <cellStyle name="Normal 8 3 4 2 5" xfId="25695" xr:uid="{00000000-0005-0000-0000-0000F86B0000}"/>
    <cellStyle name="Normal 8 3 4 3" xfId="25696" xr:uid="{00000000-0005-0000-0000-0000F96B0000}"/>
    <cellStyle name="Normal 8 3 4 3 2" xfId="25697" xr:uid="{00000000-0005-0000-0000-0000FA6B0000}"/>
    <cellStyle name="Normal 8 3 4 3 3" xfId="25698" xr:uid="{00000000-0005-0000-0000-0000FB6B0000}"/>
    <cellStyle name="Normal 8 3 4 3 4" xfId="25699" xr:uid="{00000000-0005-0000-0000-0000FC6B0000}"/>
    <cellStyle name="Normal 8 3 4 3 5" xfId="25700" xr:uid="{00000000-0005-0000-0000-0000FD6B0000}"/>
    <cellStyle name="Normal 8 3 4 4" xfId="25701" xr:uid="{00000000-0005-0000-0000-0000FE6B0000}"/>
    <cellStyle name="Normal 8 3 4 4 2" xfId="25702" xr:uid="{00000000-0005-0000-0000-0000FF6B0000}"/>
    <cellStyle name="Normal 8 3 4 4 3" xfId="25703" xr:uid="{00000000-0005-0000-0000-0000006C0000}"/>
    <cellStyle name="Normal 8 3 4 4 4" xfId="25704" xr:uid="{00000000-0005-0000-0000-0000016C0000}"/>
    <cellStyle name="Normal 8 3 4 4 5" xfId="25705" xr:uid="{00000000-0005-0000-0000-0000026C0000}"/>
    <cellStyle name="Normal 8 3 4 5" xfId="25706" xr:uid="{00000000-0005-0000-0000-0000036C0000}"/>
    <cellStyle name="Normal 8 3 4 5 2" xfId="25707" xr:uid="{00000000-0005-0000-0000-0000046C0000}"/>
    <cellStyle name="Normal 8 3 4 5 3" xfId="25708" xr:uid="{00000000-0005-0000-0000-0000056C0000}"/>
    <cellStyle name="Normal 8 3 4 5 4" xfId="25709" xr:uid="{00000000-0005-0000-0000-0000066C0000}"/>
    <cellStyle name="Normal 8 3 4 5 5" xfId="25710" xr:uid="{00000000-0005-0000-0000-0000076C0000}"/>
    <cellStyle name="Normal 8 3 4 6" xfId="25711" xr:uid="{00000000-0005-0000-0000-0000086C0000}"/>
    <cellStyle name="Normal 8 3 4 6 2" xfId="25712" xr:uid="{00000000-0005-0000-0000-0000096C0000}"/>
    <cellStyle name="Normal 8 3 4 6 3" xfId="25713" xr:uid="{00000000-0005-0000-0000-00000A6C0000}"/>
    <cellStyle name="Normal 8 3 4 6 4" xfId="25714" xr:uid="{00000000-0005-0000-0000-00000B6C0000}"/>
    <cellStyle name="Normal 8 3 4 6 5" xfId="25715" xr:uid="{00000000-0005-0000-0000-00000C6C0000}"/>
    <cellStyle name="Normal 8 3 4 7" xfId="25716" xr:uid="{00000000-0005-0000-0000-00000D6C0000}"/>
    <cellStyle name="Normal 8 3 4 7 2" xfId="25717" xr:uid="{00000000-0005-0000-0000-00000E6C0000}"/>
    <cellStyle name="Normal 8 3 4 7 3" xfId="25718" xr:uid="{00000000-0005-0000-0000-00000F6C0000}"/>
    <cellStyle name="Normal 8 3 4 7 4" xfId="25719" xr:uid="{00000000-0005-0000-0000-0000106C0000}"/>
    <cellStyle name="Normal 8 3 4 7 5" xfId="25720" xr:uid="{00000000-0005-0000-0000-0000116C0000}"/>
    <cellStyle name="Normal 8 3 4 8" xfId="25721" xr:uid="{00000000-0005-0000-0000-0000126C0000}"/>
    <cellStyle name="Normal 8 3 4 8 2" xfId="25722" xr:uid="{00000000-0005-0000-0000-0000136C0000}"/>
    <cellStyle name="Normal 8 3 4 8 3" xfId="25723" xr:uid="{00000000-0005-0000-0000-0000146C0000}"/>
    <cellStyle name="Normal 8 3 4 8 4" xfId="25724" xr:uid="{00000000-0005-0000-0000-0000156C0000}"/>
    <cellStyle name="Normal 8 3 4 8 5" xfId="25725" xr:uid="{00000000-0005-0000-0000-0000166C0000}"/>
    <cellStyle name="Normal 8 3 4 9" xfId="25726" xr:uid="{00000000-0005-0000-0000-0000176C0000}"/>
    <cellStyle name="Normal 8 3 4 9 2" xfId="25727" xr:uid="{00000000-0005-0000-0000-0000186C0000}"/>
    <cellStyle name="Normal 8 3 4 9 3" xfId="25728" xr:uid="{00000000-0005-0000-0000-0000196C0000}"/>
    <cellStyle name="Normal 8 3 4 9 4" xfId="25729" xr:uid="{00000000-0005-0000-0000-00001A6C0000}"/>
    <cellStyle name="Normal 8 3 4 9 5" xfId="25730" xr:uid="{00000000-0005-0000-0000-00001B6C0000}"/>
    <cellStyle name="Normal 8 3 4_5.Weekly" xfId="25731" xr:uid="{00000000-0005-0000-0000-00001C6C0000}"/>
    <cellStyle name="Normal 8 3 5" xfId="25732" xr:uid="{00000000-0005-0000-0000-00001D6C0000}"/>
    <cellStyle name="Normal 8 3 5 2" xfId="25733" xr:uid="{00000000-0005-0000-0000-00001E6C0000}"/>
    <cellStyle name="Normal 8 3 5 3" xfId="25734" xr:uid="{00000000-0005-0000-0000-00001F6C0000}"/>
    <cellStyle name="Normal 8 3 5 4" xfId="25735" xr:uid="{00000000-0005-0000-0000-0000206C0000}"/>
    <cellStyle name="Normal 8 3 5 5" xfId="25736" xr:uid="{00000000-0005-0000-0000-0000216C0000}"/>
    <cellStyle name="Normal 8 3 6" xfId="25737" xr:uid="{00000000-0005-0000-0000-0000226C0000}"/>
    <cellStyle name="Normal 8 3 6 2" xfId="25738" xr:uid="{00000000-0005-0000-0000-0000236C0000}"/>
    <cellStyle name="Normal 8 3 6 3" xfId="25739" xr:uid="{00000000-0005-0000-0000-0000246C0000}"/>
    <cellStyle name="Normal 8 3 6 4" xfId="25740" xr:uid="{00000000-0005-0000-0000-0000256C0000}"/>
    <cellStyle name="Normal 8 3 6 5" xfId="25741" xr:uid="{00000000-0005-0000-0000-0000266C0000}"/>
    <cellStyle name="Normal 8 3 7" xfId="25742" xr:uid="{00000000-0005-0000-0000-0000276C0000}"/>
    <cellStyle name="Normal 8 3 7 2" xfId="25743" xr:uid="{00000000-0005-0000-0000-0000286C0000}"/>
    <cellStyle name="Normal 8 3 7 3" xfId="25744" xr:uid="{00000000-0005-0000-0000-0000296C0000}"/>
    <cellStyle name="Normal 8 3 7 4" xfId="25745" xr:uid="{00000000-0005-0000-0000-00002A6C0000}"/>
    <cellStyle name="Normal 8 3 7 5" xfId="25746" xr:uid="{00000000-0005-0000-0000-00002B6C0000}"/>
    <cellStyle name="Normal 8 3 8" xfId="25747" xr:uid="{00000000-0005-0000-0000-00002C6C0000}"/>
    <cellStyle name="Normal 8 3 8 2" xfId="25748" xr:uid="{00000000-0005-0000-0000-00002D6C0000}"/>
    <cellStyle name="Normal 8 3 8 3" xfId="25749" xr:uid="{00000000-0005-0000-0000-00002E6C0000}"/>
    <cellStyle name="Normal 8 3 8 4" xfId="25750" xr:uid="{00000000-0005-0000-0000-00002F6C0000}"/>
    <cellStyle name="Normal 8 3 8 5" xfId="25751" xr:uid="{00000000-0005-0000-0000-0000306C0000}"/>
    <cellStyle name="Normal 8 3 9" xfId="25752" xr:uid="{00000000-0005-0000-0000-0000316C0000}"/>
    <cellStyle name="Normal 8 3 9 2" xfId="25753" xr:uid="{00000000-0005-0000-0000-0000326C0000}"/>
    <cellStyle name="Normal 8 3 9 3" xfId="25754" xr:uid="{00000000-0005-0000-0000-0000336C0000}"/>
    <cellStyle name="Normal 8 3 9 4" xfId="25755" xr:uid="{00000000-0005-0000-0000-0000346C0000}"/>
    <cellStyle name="Normal 8 3 9 5" xfId="25756" xr:uid="{00000000-0005-0000-0000-0000356C0000}"/>
    <cellStyle name="Normal 8 3_5.Weekly" xfId="25757" xr:uid="{00000000-0005-0000-0000-0000366C0000}"/>
    <cellStyle name="Normal 8 4" xfId="25758" xr:uid="{00000000-0005-0000-0000-0000376C0000}"/>
    <cellStyle name="Normal 8 4 10" xfId="25759" xr:uid="{00000000-0005-0000-0000-0000386C0000}"/>
    <cellStyle name="Normal 8 4 10 2" xfId="25760" xr:uid="{00000000-0005-0000-0000-0000396C0000}"/>
    <cellStyle name="Normal 8 4 10 3" xfId="25761" xr:uid="{00000000-0005-0000-0000-00003A6C0000}"/>
    <cellStyle name="Normal 8 4 10 4" xfId="25762" xr:uid="{00000000-0005-0000-0000-00003B6C0000}"/>
    <cellStyle name="Normal 8 4 10 5" xfId="25763" xr:uid="{00000000-0005-0000-0000-00003C6C0000}"/>
    <cellStyle name="Normal 8 4 11" xfId="25764" xr:uid="{00000000-0005-0000-0000-00003D6C0000}"/>
    <cellStyle name="Normal 8 4 11 2" xfId="25765" xr:uid="{00000000-0005-0000-0000-00003E6C0000}"/>
    <cellStyle name="Normal 8 4 11 3" xfId="25766" xr:uid="{00000000-0005-0000-0000-00003F6C0000}"/>
    <cellStyle name="Normal 8 4 11 4" xfId="25767" xr:uid="{00000000-0005-0000-0000-0000406C0000}"/>
    <cellStyle name="Normal 8 4 11 5" xfId="25768" xr:uid="{00000000-0005-0000-0000-0000416C0000}"/>
    <cellStyle name="Normal 8 4 12" xfId="25769" xr:uid="{00000000-0005-0000-0000-0000426C0000}"/>
    <cellStyle name="Normal 8 4 12 2" xfId="25770" xr:uid="{00000000-0005-0000-0000-0000436C0000}"/>
    <cellStyle name="Normal 8 4 12 3" xfId="25771" xr:uid="{00000000-0005-0000-0000-0000446C0000}"/>
    <cellStyle name="Normal 8 4 12 4" xfId="25772" xr:uid="{00000000-0005-0000-0000-0000456C0000}"/>
    <cellStyle name="Normal 8 4 12 5" xfId="25773" xr:uid="{00000000-0005-0000-0000-0000466C0000}"/>
    <cellStyle name="Normal 8 4 13" xfId="25774" xr:uid="{00000000-0005-0000-0000-0000476C0000}"/>
    <cellStyle name="Normal 8 4 13 2" xfId="25775" xr:uid="{00000000-0005-0000-0000-0000486C0000}"/>
    <cellStyle name="Normal 8 4 13 3" xfId="25776" xr:uid="{00000000-0005-0000-0000-0000496C0000}"/>
    <cellStyle name="Normal 8 4 13 4" xfId="25777" xr:uid="{00000000-0005-0000-0000-00004A6C0000}"/>
    <cellStyle name="Normal 8 4 13 5" xfId="25778" xr:uid="{00000000-0005-0000-0000-00004B6C0000}"/>
    <cellStyle name="Normal 8 4 14" xfId="25779" xr:uid="{00000000-0005-0000-0000-00004C6C0000}"/>
    <cellStyle name="Normal 8 4 15" xfId="25780" xr:uid="{00000000-0005-0000-0000-00004D6C0000}"/>
    <cellStyle name="Normal 8 4 16" xfId="25781" xr:uid="{00000000-0005-0000-0000-00004E6C0000}"/>
    <cellStyle name="Normal 8 4 17" xfId="25782" xr:uid="{00000000-0005-0000-0000-00004F6C0000}"/>
    <cellStyle name="Normal 8 4 2" xfId="25783" xr:uid="{00000000-0005-0000-0000-0000506C0000}"/>
    <cellStyle name="Normal 8 4 2 10" xfId="25784" xr:uid="{00000000-0005-0000-0000-0000516C0000}"/>
    <cellStyle name="Normal 8 4 2 10 2" xfId="25785" xr:uid="{00000000-0005-0000-0000-0000526C0000}"/>
    <cellStyle name="Normal 8 4 2 10 3" xfId="25786" xr:uid="{00000000-0005-0000-0000-0000536C0000}"/>
    <cellStyle name="Normal 8 4 2 10 4" xfId="25787" xr:uid="{00000000-0005-0000-0000-0000546C0000}"/>
    <cellStyle name="Normal 8 4 2 10 5" xfId="25788" xr:uid="{00000000-0005-0000-0000-0000556C0000}"/>
    <cellStyle name="Normal 8 4 2 11" xfId="25789" xr:uid="{00000000-0005-0000-0000-0000566C0000}"/>
    <cellStyle name="Normal 8 4 2 11 2" xfId="25790" xr:uid="{00000000-0005-0000-0000-0000576C0000}"/>
    <cellStyle name="Normal 8 4 2 11 3" xfId="25791" xr:uid="{00000000-0005-0000-0000-0000586C0000}"/>
    <cellStyle name="Normal 8 4 2 11 4" xfId="25792" xr:uid="{00000000-0005-0000-0000-0000596C0000}"/>
    <cellStyle name="Normal 8 4 2 11 5" xfId="25793" xr:uid="{00000000-0005-0000-0000-00005A6C0000}"/>
    <cellStyle name="Normal 8 4 2 12" xfId="25794" xr:uid="{00000000-0005-0000-0000-00005B6C0000}"/>
    <cellStyle name="Normal 8 4 2 13" xfId="25795" xr:uid="{00000000-0005-0000-0000-00005C6C0000}"/>
    <cellStyle name="Normal 8 4 2 14" xfId="25796" xr:uid="{00000000-0005-0000-0000-00005D6C0000}"/>
    <cellStyle name="Normal 8 4 2 15" xfId="25797" xr:uid="{00000000-0005-0000-0000-00005E6C0000}"/>
    <cellStyle name="Normal 8 4 2 2" xfId="25798" xr:uid="{00000000-0005-0000-0000-00005F6C0000}"/>
    <cellStyle name="Normal 8 4 2 2 10" xfId="25799" xr:uid="{00000000-0005-0000-0000-0000606C0000}"/>
    <cellStyle name="Normal 8 4 2 2 10 2" xfId="25800" xr:uid="{00000000-0005-0000-0000-0000616C0000}"/>
    <cellStyle name="Normal 8 4 2 2 10 3" xfId="25801" xr:uid="{00000000-0005-0000-0000-0000626C0000}"/>
    <cellStyle name="Normal 8 4 2 2 10 4" xfId="25802" xr:uid="{00000000-0005-0000-0000-0000636C0000}"/>
    <cellStyle name="Normal 8 4 2 2 10 5" xfId="25803" xr:uid="{00000000-0005-0000-0000-0000646C0000}"/>
    <cellStyle name="Normal 8 4 2 2 11" xfId="25804" xr:uid="{00000000-0005-0000-0000-0000656C0000}"/>
    <cellStyle name="Normal 8 4 2 2 12" xfId="25805" xr:uid="{00000000-0005-0000-0000-0000666C0000}"/>
    <cellStyle name="Normal 8 4 2 2 13" xfId="25806" xr:uid="{00000000-0005-0000-0000-0000676C0000}"/>
    <cellStyle name="Normal 8 4 2 2 14" xfId="25807" xr:uid="{00000000-0005-0000-0000-0000686C0000}"/>
    <cellStyle name="Normal 8 4 2 2 2" xfId="25808" xr:uid="{00000000-0005-0000-0000-0000696C0000}"/>
    <cellStyle name="Normal 8 4 2 2 2 2" xfId="25809" xr:uid="{00000000-0005-0000-0000-00006A6C0000}"/>
    <cellStyle name="Normal 8 4 2 2 2 3" xfId="25810" xr:uid="{00000000-0005-0000-0000-00006B6C0000}"/>
    <cellStyle name="Normal 8 4 2 2 2 4" xfId="25811" xr:uid="{00000000-0005-0000-0000-00006C6C0000}"/>
    <cellStyle name="Normal 8 4 2 2 2 5" xfId="25812" xr:uid="{00000000-0005-0000-0000-00006D6C0000}"/>
    <cellStyle name="Normal 8 4 2 2 3" xfId="25813" xr:uid="{00000000-0005-0000-0000-00006E6C0000}"/>
    <cellStyle name="Normal 8 4 2 2 3 2" xfId="25814" xr:uid="{00000000-0005-0000-0000-00006F6C0000}"/>
    <cellStyle name="Normal 8 4 2 2 3 3" xfId="25815" xr:uid="{00000000-0005-0000-0000-0000706C0000}"/>
    <cellStyle name="Normal 8 4 2 2 3 4" xfId="25816" xr:uid="{00000000-0005-0000-0000-0000716C0000}"/>
    <cellStyle name="Normal 8 4 2 2 3 5" xfId="25817" xr:uid="{00000000-0005-0000-0000-0000726C0000}"/>
    <cellStyle name="Normal 8 4 2 2 4" xfId="25818" xr:uid="{00000000-0005-0000-0000-0000736C0000}"/>
    <cellStyle name="Normal 8 4 2 2 4 2" xfId="25819" xr:uid="{00000000-0005-0000-0000-0000746C0000}"/>
    <cellStyle name="Normal 8 4 2 2 4 3" xfId="25820" xr:uid="{00000000-0005-0000-0000-0000756C0000}"/>
    <cellStyle name="Normal 8 4 2 2 4 4" xfId="25821" xr:uid="{00000000-0005-0000-0000-0000766C0000}"/>
    <cellStyle name="Normal 8 4 2 2 4 5" xfId="25822" xr:uid="{00000000-0005-0000-0000-0000776C0000}"/>
    <cellStyle name="Normal 8 4 2 2 5" xfId="25823" xr:uid="{00000000-0005-0000-0000-0000786C0000}"/>
    <cellStyle name="Normal 8 4 2 2 5 2" xfId="25824" xr:uid="{00000000-0005-0000-0000-0000796C0000}"/>
    <cellStyle name="Normal 8 4 2 2 5 3" xfId="25825" xr:uid="{00000000-0005-0000-0000-00007A6C0000}"/>
    <cellStyle name="Normal 8 4 2 2 5 4" xfId="25826" xr:uid="{00000000-0005-0000-0000-00007B6C0000}"/>
    <cellStyle name="Normal 8 4 2 2 5 5" xfId="25827" xr:uid="{00000000-0005-0000-0000-00007C6C0000}"/>
    <cellStyle name="Normal 8 4 2 2 6" xfId="25828" xr:uid="{00000000-0005-0000-0000-00007D6C0000}"/>
    <cellStyle name="Normal 8 4 2 2 6 2" xfId="25829" xr:uid="{00000000-0005-0000-0000-00007E6C0000}"/>
    <cellStyle name="Normal 8 4 2 2 6 3" xfId="25830" xr:uid="{00000000-0005-0000-0000-00007F6C0000}"/>
    <cellStyle name="Normal 8 4 2 2 6 4" xfId="25831" xr:uid="{00000000-0005-0000-0000-0000806C0000}"/>
    <cellStyle name="Normal 8 4 2 2 6 5" xfId="25832" xr:uid="{00000000-0005-0000-0000-0000816C0000}"/>
    <cellStyle name="Normal 8 4 2 2 7" xfId="25833" xr:uid="{00000000-0005-0000-0000-0000826C0000}"/>
    <cellStyle name="Normal 8 4 2 2 7 2" xfId="25834" xr:uid="{00000000-0005-0000-0000-0000836C0000}"/>
    <cellStyle name="Normal 8 4 2 2 7 3" xfId="25835" xr:uid="{00000000-0005-0000-0000-0000846C0000}"/>
    <cellStyle name="Normal 8 4 2 2 7 4" xfId="25836" xr:uid="{00000000-0005-0000-0000-0000856C0000}"/>
    <cellStyle name="Normal 8 4 2 2 7 5" xfId="25837" xr:uid="{00000000-0005-0000-0000-0000866C0000}"/>
    <cellStyle name="Normal 8 4 2 2 8" xfId="25838" xr:uid="{00000000-0005-0000-0000-0000876C0000}"/>
    <cellStyle name="Normal 8 4 2 2 8 2" xfId="25839" xr:uid="{00000000-0005-0000-0000-0000886C0000}"/>
    <cellStyle name="Normal 8 4 2 2 8 3" xfId="25840" xr:uid="{00000000-0005-0000-0000-0000896C0000}"/>
    <cellStyle name="Normal 8 4 2 2 8 4" xfId="25841" xr:uid="{00000000-0005-0000-0000-00008A6C0000}"/>
    <cellStyle name="Normal 8 4 2 2 8 5" xfId="25842" xr:uid="{00000000-0005-0000-0000-00008B6C0000}"/>
    <cellStyle name="Normal 8 4 2 2 9" xfId="25843" xr:uid="{00000000-0005-0000-0000-00008C6C0000}"/>
    <cellStyle name="Normal 8 4 2 2 9 2" xfId="25844" xr:uid="{00000000-0005-0000-0000-00008D6C0000}"/>
    <cellStyle name="Normal 8 4 2 2 9 3" xfId="25845" xr:uid="{00000000-0005-0000-0000-00008E6C0000}"/>
    <cellStyle name="Normal 8 4 2 2 9 4" xfId="25846" xr:uid="{00000000-0005-0000-0000-00008F6C0000}"/>
    <cellStyle name="Normal 8 4 2 2 9 5" xfId="25847" xr:uid="{00000000-0005-0000-0000-0000906C0000}"/>
    <cellStyle name="Normal 8 4 2 2_5.Weekly" xfId="25848" xr:uid="{00000000-0005-0000-0000-0000916C0000}"/>
    <cellStyle name="Normal 8 4 2 3" xfId="25849" xr:uid="{00000000-0005-0000-0000-0000926C0000}"/>
    <cellStyle name="Normal 8 4 2 3 2" xfId="25850" xr:uid="{00000000-0005-0000-0000-0000936C0000}"/>
    <cellStyle name="Normal 8 4 2 3 3" xfId="25851" xr:uid="{00000000-0005-0000-0000-0000946C0000}"/>
    <cellStyle name="Normal 8 4 2 3 4" xfId="25852" xr:uid="{00000000-0005-0000-0000-0000956C0000}"/>
    <cellStyle name="Normal 8 4 2 3 5" xfId="25853" xr:uid="{00000000-0005-0000-0000-0000966C0000}"/>
    <cellStyle name="Normal 8 4 2 4" xfId="25854" xr:uid="{00000000-0005-0000-0000-0000976C0000}"/>
    <cellStyle name="Normal 8 4 2 4 2" xfId="25855" xr:uid="{00000000-0005-0000-0000-0000986C0000}"/>
    <cellStyle name="Normal 8 4 2 4 3" xfId="25856" xr:uid="{00000000-0005-0000-0000-0000996C0000}"/>
    <cellStyle name="Normal 8 4 2 4 4" xfId="25857" xr:uid="{00000000-0005-0000-0000-00009A6C0000}"/>
    <cellStyle name="Normal 8 4 2 4 5" xfId="25858" xr:uid="{00000000-0005-0000-0000-00009B6C0000}"/>
    <cellStyle name="Normal 8 4 2 5" xfId="25859" xr:uid="{00000000-0005-0000-0000-00009C6C0000}"/>
    <cellStyle name="Normal 8 4 2 5 2" xfId="25860" xr:uid="{00000000-0005-0000-0000-00009D6C0000}"/>
    <cellStyle name="Normal 8 4 2 5 3" xfId="25861" xr:uid="{00000000-0005-0000-0000-00009E6C0000}"/>
    <cellStyle name="Normal 8 4 2 5 4" xfId="25862" xr:uid="{00000000-0005-0000-0000-00009F6C0000}"/>
    <cellStyle name="Normal 8 4 2 5 5" xfId="25863" xr:uid="{00000000-0005-0000-0000-0000A06C0000}"/>
    <cellStyle name="Normal 8 4 2 6" xfId="25864" xr:uid="{00000000-0005-0000-0000-0000A16C0000}"/>
    <cellStyle name="Normal 8 4 2 6 2" xfId="25865" xr:uid="{00000000-0005-0000-0000-0000A26C0000}"/>
    <cellStyle name="Normal 8 4 2 6 3" xfId="25866" xr:uid="{00000000-0005-0000-0000-0000A36C0000}"/>
    <cellStyle name="Normal 8 4 2 6 4" xfId="25867" xr:uid="{00000000-0005-0000-0000-0000A46C0000}"/>
    <cellStyle name="Normal 8 4 2 6 5" xfId="25868" xr:uid="{00000000-0005-0000-0000-0000A56C0000}"/>
    <cellStyle name="Normal 8 4 2 7" xfId="25869" xr:uid="{00000000-0005-0000-0000-0000A66C0000}"/>
    <cellStyle name="Normal 8 4 2 7 2" xfId="25870" xr:uid="{00000000-0005-0000-0000-0000A76C0000}"/>
    <cellStyle name="Normal 8 4 2 7 3" xfId="25871" xr:uid="{00000000-0005-0000-0000-0000A86C0000}"/>
    <cellStyle name="Normal 8 4 2 7 4" xfId="25872" xr:uid="{00000000-0005-0000-0000-0000A96C0000}"/>
    <cellStyle name="Normal 8 4 2 7 5" xfId="25873" xr:uid="{00000000-0005-0000-0000-0000AA6C0000}"/>
    <cellStyle name="Normal 8 4 2 8" xfId="25874" xr:uid="{00000000-0005-0000-0000-0000AB6C0000}"/>
    <cellStyle name="Normal 8 4 2 8 2" xfId="25875" xr:uid="{00000000-0005-0000-0000-0000AC6C0000}"/>
    <cellStyle name="Normal 8 4 2 8 3" xfId="25876" xr:uid="{00000000-0005-0000-0000-0000AD6C0000}"/>
    <cellStyle name="Normal 8 4 2 8 4" xfId="25877" xr:uid="{00000000-0005-0000-0000-0000AE6C0000}"/>
    <cellStyle name="Normal 8 4 2 8 5" xfId="25878" xr:uid="{00000000-0005-0000-0000-0000AF6C0000}"/>
    <cellStyle name="Normal 8 4 2 9" xfId="25879" xr:uid="{00000000-0005-0000-0000-0000B06C0000}"/>
    <cellStyle name="Normal 8 4 2 9 2" xfId="25880" xr:uid="{00000000-0005-0000-0000-0000B16C0000}"/>
    <cellStyle name="Normal 8 4 2 9 3" xfId="25881" xr:uid="{00000000-0005-0000-0000-0000B26C0000}"/>
    <cellStyle name="Normal 8 4 2 9 4" xfId="25882" xr:uid="{00000000-0005-0000-0000-0000B36C0000}"/>
    <cellStyle name="Normal 8 4 2 9 5" xfId="25883" xr:uid="{00000000-0005-0000-0000-0000B46C0000}"/>
    <cellStyle name="Normal 8 4 2_5.Weekly" xfId="25884" xr:uid="{00000000-0005-0000-0000-0000B56C0000}"/>
    <cellStyle name="Normal 8 4 3" xfId="25885" xr:uid="{00000000-0005-0000-0000-0000B66C0000}"/>
    <cellStyle name="Normal 8 4 3 10" xfId="25886" xr:uid="{00000000-0005-0000-0000-0000B76C0000}"/>
    <cellStyle name="Normal 8 4 3 10 2" xfId="25887" xr:uid="{00000000-0005-0000-0000-0000B86C0000}"/>
    <cellStyle name="Normal 8 4 3 10 3" xfId="25888" xr:uid="{00000000-0005-0000-0000-0000B96C0000}"/>
    <cellStyle name="Normal 8 4 3 10 4" xfId="25889" xr:uid="{00000000-0005-0000-0000-0000BA6C0000}"/>
    <cellStyle name="Normal 8 4 3 10 5" xfId="25890" xr:uid="{00000000-0005-0000-0000-0000BB6C0000}"/>
    <cellStyle name="Normal 8 4 3 11" xfId="25891" xr:uid="{00000000-0005-0000-0000-0000BC6C0000}"/>
    <cellStyle name="Normal 8 4 3 12" xfId="25892" xr:uid="{00000000-0005-0000-0000-0000BD6C0000}"/>
    <cellStyle name="Normal 8 4 3 13" xfId="25893" xr:uid="{00000000-0005-0000-0000-0000BE6C0000}"/>
    <cellStyle name="Normal 8 4 3 14" xfId="25894" xr:uid="{00000000-0005-0000-0000-0000BF6C0000}"/>
    <cellStyle name="Normal 8 4 3 2" xfId="25895" xr:uid="{00000000-0005-0000-0000-0000C06C0000}"/>
    <cellStyle name="Normal 8 4 3 2 2" xfId="25896" xr:uid="{00000000-0005-0000-0000-0000C16C0000}"/>
    <cellStyle name="Normal 8 4 3 2 3" xfId="25897" xr:uid="{00000000-0005-0000-0000-0000C26C0000}"/>
    <cellStyle name="Normal 8 4 3 2 4" xfId="25898" xr:uid="{00000000-0005-0000-0000-0000C36C0000}"/>
    <cellStyle name="Normal 8 4 3 2 5" xfId="25899" xr:uid="{00000000-0005-0000-0000-0000C46C0000}"/>
    <cellStyle name="Normal 8 4 3 3" xfId="25900" xr:uid="{00000000-0005-0000-0000-0000C56C0000}"/>
    <cellStyle name="Normal 8 4 3 3 2" xfId="25901" xr:uid="{00000000-0005-0000-0000-0000C66C0000}"/>
    <cellStyle name="Normal 8 4 3 3 3" xfId="25902" xr:uid="{00000000-0005-0000-0000-0000C76C0000}"/>
    <cellStyle name="Normal 8 4 3 3 4" xfId="25903" xr:uid="{00000000-0005-0000-0000-0000C86C0000}"/>
    <cellStyle name="Normal 8 4 3 3 5" xfId="25904" xr:uid="{00000000-0005-0000-0000-0000C96C0000}"/>
    <cellStyle name="Normal 8 4 3 4" xfId="25905" xr:uid="{00000000-0005-0000-0000-0000CA6C0000}"/>
    <cellStyle name="Normal 8 4 3 4 2" xfId="25906" xr:uid="{00000000-0005-0000-0000-0000CB6C0000}"/>
    <cellStyle name="Normal 8 4 3 4 3" xfId="25907" xr:uid="{00000000-0005-0000-0000-0000CC6C0000}"/>
    <cellStyle name="Normal 8 4 3 4 4" xfId="25908" xr:uid="{00000000-0005-0000-0000-0000CD6C0000}"/>
    <cellStyle name="Normal 8 4 3 4 5" xfId="25909" xr:uid="{00000000-0005-0000-0000-0000CE6C0000}"/>
    <cellStyle name="Normal 8 4 3 5" xfId="25910" xr:uid="{00000000-0005-0000-0000-0000CF6C0000}"/>
    <cellStyle name="Normal 8 4 3 5 2" xfId="25911" xr:uid="{00000000-0005-0000-0000-0000D06C0000}"/>
    <cellStyle name="Normal 8 4 3 5 3" xfId="25912" xr:uid="{00000000-0005-0000-0000-0000D16C0000}"/>
    <cellStyle name="Normal 8 4 3 5 4" xfId="25913" xr:uid="{00000000-0005-0000-0000-0000D26C0000}"/>
    <cellStyle name="Normal 8 4 3 5 5" xfId="25914" xr:uid="{00000000-0005-0000-0000-0000D36C0000}"/>
    <cellStyle name="Normal 8 4 3 6" xfId="25915" xr:uid="{00000000-0005-0000-0000-0000D46C0000}"/>
    <cellStyle name="Normal 8 4 3 6 2" xfId="25916" xr:uid="{00000000-0005-0000-0000-0000D56C0000}"/>
    <cellStyle name="Normal 8 4 3 6 3" xfId="25917" xr:uid="{00000000-0005-0000-0000-0000D66C0000}"/>
    <cellStyle name="Normal 8 4 3 6 4" xfId="25918" xr:uid="{00000000-0005-0000-0000-0000D76C0000}"/>
    <cellStyle name="Normal 8 4 3 6 5" xfId="25919" xr:uid="{00000000-0005-0000-0000-0000D86C0000}"/>
    <cellStyle name="Normal 8 4 3 7" xfId="25920" xr:uid="{00000000-0005-0000-0000-0000D96C0000}"/>
    <cellStyle name="Normal 8 4 3 7 2" xfId="25921" xr:uid="{00000000-0005-0000-0000-0000DA6C0000}"/>
    <cellStyle name="Normal 8 4 3 7 3" xfId="25922" xr:uid="{00000000-0005-0000-0000-0000DB6C0000}"/>
    <cellStyle name="Normal 8 4 3 7 4" xfId="25923" xr:uid="{00000000-0005-0000-0000-0000DC6C0000}"/>
    <cellStyle name="Normal 8 4 3 7 5" xfId="25924" xr:uid="{00000000-0005-0000-0000-0000DD6C0000}"/>
    <cellStyle name="Normal 8 4 3 8" xfId="25925" xr:uid="{00000000-0005-0000-0000-0000DE6C0000}"/>
    <cellStyle name="Normal 8 4 3 8 2" xfId="25926" xr:uid="{00000000-0005-0000-0000-0000DF6C0000}"/>
    <cellStyle name="Normal 8 4 3 8 3" xfId="25927" xr:uid="{00000000-0005-0000-0000-0000E06C0000}"/>
    <cellStyle name="Normal 8 4 3 8 4" xfId="25928" xr:uid="{00000000-0005-0000-0000-0000E16C0000}"/>
    <cellStyle name="Normal 8 4 3 8 5" xfId="25929" xr:uid="{00000000-0005-0000-0000-0000E26C0000}"/>
    <cellStyle name="Normal 8 4 3 9" xfId="25930" xr:uid="{00000000-0005-0000-0000-0000E36C0000}"/>
    <cellStyle name="Normal 8 4 3 9 2" xfId="25931" xr:uid="{00000000-0005-0000-0000-0000E46C0000}"/>
    <cellStyle name="Normal 8 4 3 9 3" xfId="25932" xr:uid="{00000000-0005-0000-0000-0000E56C0000}"/>
    <cellStyle name="Normal 8 4 3 9 4" xfId="25933" xr:uid="{00000000-0005-0000-0000-0000E66C0000}"/>
    <cellStyle name="Normal 8 4 3 9 5" xfId="25934" xr:uid="{00000000-0005-0000-0000-0000E76C0000}"/>
    <cellStyle name="Normal 8 4 3_5.Weekly" xfId="25935" xr:uid="{00000000-0005-0000-0000-0000E86C0000}"/>
    <cellStyle name="Normal 8 4 4" xfId="25936" xr:uid="{00000000-0005-0000-0000-0000E96C0000}"/>
    <cellStyle name="Normal 8 4 4 10" xfId="25937" xr:uid="{00000000-0005-0000-0000-0000EA6C0000}"/>
    <cellStyle name="Normal 8 4 4 10 2" xfId="25938" xr:uid="{00000000-0005-0000-0000-0000EB6C0000}"/>
    <cellStyle name="Normal 8 4 4 10 3" xfId="25939" xr:uid="{00000000-0005-0000-0000-0000EC6C0000}"/>
    <cellStyle name="Normal 8 4 4 10 4" xfId="25940" xr:uid="{00000000-0005-0000-0000-0000ED6C0000}"/>
    <cellStyle name="Normal 8 4 4 10 5" xfId="25941" xr:uid="{00000000-0005-0000-0000-0000EE6C0000}"/>
    <cellStyle name="Normal 8 4 4 11" xfId="25942" xr:uid="{00000000-0005-0000-0000-0000EF6C0000}"/>
    <cellStyle name="Normal 8 4 4 12" xfId="25943" xr:uid="{00000000-0005-0000-0000-0000F06C0000}"/>
    <cellStyle name="Normal 8 4 4 13" xfId="25944" xr:uid="{00000000-0005-0000-0000-0000F16C0000}"/>
    <cellStyle name="Normal 8 4 4 14" xfId="25945" xr:uid="{00000000-0005-0000-0000-0000F26C0000}"/>
    <cellStyle name="Normal 8 4 4 2" xfId="25946" xr:uid="{00000000-0005-0000-0000-0000F36C0000}"/>
    <cellStyle name="Normal 8 4 4 2 2" xfId="25947" xr:uid="{00000000-0005-0000-0000-0000F46C0000}"/>
    <cellStyle name="Normal 8 4 4 2 3" xfId="25948" xr:uid="{00000000-0005-0000-0000-0000F56C0000}"/>
    <cellStyle name="Normal 8 4 4 2 4" xfId="25949" xr:uid="{00000000-0005-0000-0000-0000F66C0000}"/>
    <cellStyle name="Normal 8 4 4 2 5" xfId="25950" xr:uid="{00000000-0005-0000-0000-0000F76C0000}"/>
    <cellStyle name="Normal 8 4 4 3" xfId="25951" xr:uid="{00000000-0005-0000-0000-0000F86C0000}"/>
    <cellStyle name="Normal 8 4 4 3 2" xfId="25952" xr:uid="{00000000-0005-0000-0000-0000F96C0000}"/>
    <cellStyle name="Normal 8 4 4 3 3" xfId="25953" xr:uid="{00000000-0005-0000-0000-0000FA6C0000}"/>
    <cellStyle name="Normal 8 4 4 3 4" xfId="25954" xr:uid="{00000000-0005-0000-0000-0000FB6C0000}"/>
    <cellStyle name="Normal 8 4 4 3 5" xfId="25955" xr:uid="{00000000-0005-0000-0000-0000FC6C0000}"/>
    <cellStyle name="Normal 8 4 4 4" xfId="25956" xr:uid="{00000000-0005-0000-0000-0000FD6C0000}"/>
    <cellStyle name="Normal 8 4 4 4 2" xfId="25957" xr:uid="{00000000-0005-0000-0000-0000FE6C0000}"/>
    <cellStyle name="Normal 8 4 4 4 3" xfId="25958" xr:uid="{00000000-0005-0000-0000-0000FF6C0000}"/>
    <cellStyle name="Normal 8 4 4 4 4" xfId="25959" xr:uid="{00000000-0005-0000-0000-0000006D0000}"/>
    <cellStyle name="Normal 8 4 4 4 5" xfId="25960" xr:uid="{00000000-0005-0000-0000-0000016D0000}"/>
    <cellStyle name="Normal 8 4 4 5" xfId="25961" xr:uid="{00000000-0005-0000-0000-0000026D0000}"/>
    <cellStyle name="Normal 8 4 4 5 2" xfId="25962" xr:uid="{00000000-0005-0000-0000-0000036D0000}"/>
    <cellStyle name="Normal 8 4 4 5 3" xfId="25963" xr:uid="{00000000-0005-0000-0000-0000046D0000}"/>
    <cellStyle name="Normal 8 4 4 5 4" xfId="25964" xr:uid="{00000000-0005-0000-0000-0000056D0000}"/>
    <cellStyle name="Normal 8 4 4 5 5" xfId="25965" xr:uid="{00000000-0005-0000-0000-0000066D0000}"/>
    <cellStyle name="Normal 8 4 4 6" xfId="25966" xr:uid="{00000000-0005-0000-0000-0000076D0000}"/>
    <cellStyle name="Normal 8 4 4 6 2" xfId="25967" xr:uid="{00000000-0005-0000-0000-0000086D0000}"/>
    <cellStyle name="Normal 8 4 4 6 3" xfId="25968" xr:uid="{00000000-0005-0000-0000-0000096D0000}"/>
    <cellStyle name="Normal 8 4 4 6 4" xfId="25969" xr:uid="{00000000-0005-0000-0000-00000A6D0000}"/>
    <cellStyle name="Normal 8 4 4 6 5" xfId="25970" xr:uid="{00000000-0005-0000-0000-00000B6D0000}"/>
    <cellStyle name="Normal 8 4 4 7" xfId="25971" xr:uid="{00000000-0005-0000-0000-00000C6D0000}"/>
    <cellStyle name="Normal 8 4 4 7 2" xfId="25972" xr:uid="{00000000-0005-0000-0000-00000D6D0000}"/>
    <cellStyle name="Normal 8 4 4 7 3" xfId="25973" xr:uid="{00000000-0005-0000-0000-00000E6D0000}"/>
    <cellStyle name="Normal 8 4 4 7 4" xfId="25974" xr:uid="{00000000-0005-0000-0000-00000F6D0000}"/>
    <cellStyle name="Normal 8 4 4 7 5" xfId="25975" xr:uid="{00000000-0005-0000-0000-0000106D0000}"/>
    <cellStyle name="Normal 8 4 4 8" xfId="25976" xr:uid="{00000000-0005-0000-0000-0000116D0000}"/>
    <cellStyle name="Normal 8 4 4 8 2" xfId="25977" xr:uid="{00000000-0005-0000-0000-0000126D0000}"/>
    <cellStyle name="Normal 8 4 4 8 3" xfId="25978" xr:uid="{00000000-0005-0000-0000-0000136D0000}"/>
    <cellStyle name="Normal 8 4 4 8 4" xfId="25979" xr:uid="{00000000-0005-0000-0000-0000146D0000}"/>
    <cellStyle name="Normal 8 4 4 8 5" xfId="25980" xr:uid="{00000000-0005-0000-0000-0000156D0000}"/>
    <cellStyle name="Normal 8 4 4 9" xfId="25981" xr:uid="{00000000-0005-0000-0000-0000166D0000}"/>
    <cellStyle name="Normal 8 4 4 9 2" xfId="25982" xr:uid="{00000000-0005-0000-0000-0000176D0000}"/>
    <cellStyle name="Normal 8 4 4 9 3" xfId="25983" xr:uid="{00000000-0005-0000-0000-0000186D0000}"/>
    <cellStyle name="Normal 8 4 4 9 4" xfId="25984" xr:uid="{00000000-0005-0000-0000-0000196D0000}"/>
    <cellStyle name="Normal 8 4 4 9 5" xfId="25985" xr:uid="{00000000-0005-0000-0000-00001A6D0000}"/>
    <cellStyle name="Normal 8 4 4_5.Weekly" xfId="25986" xr:uid="{00000000-0005-0000-0000-00001B6D0000}"/>
    <cellStyle name="Normal 8 4 5" xfId="25987" xr:uid="{00000000-0005-0000-0000-00001C6D0000}"/>
    <cellStyle name="Normal 8 4 5 2" xfId="25988" xr:uid="{00000000-0005-0000-0000-00001D6D0000}"/>
    <cellStyle name="Normal 8 4 5 3" xfId="25989" xr:uid="{00000000-0005-0000-0000-00001E6D0000}"/>
    <cellStyle name="Normal 8 4 5 4" xfId="25990" xr:uid="{00000000-0005-0000-0000-00001F6D0000}"/>
    <cellStyle name="Normal 8 4 5 5" xfId="25991" xr:uid="{00000000-0005-0000-0000-0000206D0000}"/>
    <cellStyle name="Normal 8 4 6" xfId="25992" xr:uid="{00000000-0005-0000-0000-0000216D0000}"/>
    <cellStyle name="Normal 8 4 6 2" xfId="25993" xr:uid="{00000000-0005-0000-0000-0000226D0000}"/>
    <cellStyle name="Normal 8 4 6 3" xfId="25994" xr:uid="{00000000-0005-0000-0000-0000236D0000}"/>
    <cellStyle name="Normal 8 4 6 4" xfId="25995" xr:uid="{00000000-0005-0000-0000-0000246D0000}"/>
    <cellStyle name="Normal 8 4 6 5" xfId="25996" xr:uid="{00000000-0005-0000-0000-0000256D0000}"/>
    <cellStyle name="Normal 8 4 7" xfId="25997" xr:uid="{00000000-0005-0000-0000-0000266D0000}"/>
    <cellStyle name="Normal 8 4 7 2" xfId="25998" xr:uid="{00000000-0005-0000-0000-0000276D0000}"/>
    <cellStyle name="Normal 8 4 7 3" xfId="25999" xr:uid="{00000000-0005-0000-0000-0000286D0000}"/>
    <cellStyle name="Normal 8 4 7 4" xfId="26000" xr:uid="{00000000-0005-0000-0000-0000296D0000}"/>
    <cellStyle name="Normal 8 4 7 5" xfId="26001" xr:uid="{00000000-0005-0000-0000-00002A6D0000}"/>
    <cellStyle name="Normal 8 4 8" xfId="26002" xr:uid="{00000000-0005-0000-0000-00002B6D0000}"/>
    <cellStyle name="Normal 8 4 8 2" xfId="26003" xr:uid="{00000000-0005-0000-0000-00002C6D0000}"/>
    <cellStyle name="Normal 8 4 8 3" xfId="26004" xr:uid="{00000000-0005-0000-0000-00002D6D0000}"/>
    <cellStyle name="Normal 8 4 8 4" xfId="26005" xr:uid="{00000000-0005-0000-0000-00002E6D0000}"/>
    <cellStyle name="Normal 8 4 8 5" xfId="26006" xr:uid="{00000000-0005-0000-0000-00002F6D0000}"/>
    <cellStyle name="Normal 8 4 9" xfId="26007" xr:uid="{00000000-0005-0000-0000-0000306D0000}"/>
    <cellStyle name="Normal 8 4 9 2" xfId="26008" xr:uid="{00000000-0005-0000-0000-0000316D0000}"/>
    <cellStyle name="Normal 8 4 9 3" xfId="26009" xr:uid="{00000000-0005-0000-0000-0000326D0000}"/>
    <cellStyle name="Normal 8 4 9 4" xfId="26010" xr:uid="{00000000-0005-0000-0000-0000336D0000}"/>
    <cellStyle name="Normal 8 4 9 5" xfId="26011" xr:uid="{00000000-0005-0000-0000-0000346D0000}"/>
    <cellStyle name="Normal 8 4_5.Weekly" xfId="26012" xr:uid="{00000000-0005-0000-0000-0000356D0000}"/>
    <cellStyle name="Normal 8 5" xfId="26013" xr:uid="{00000000-0005-0000-0000-0000366D0000}"/>
    <cellStyle name="Normal 8 5 10" xfId="26014" xr:uid="{00000000-0005-0000-0000-0000376D0000}"/>
    <cellStyle name="Normal 8 5 10 2" xfId="26015" xr:uid="{00000000-0005-0000-0000-0000386D0000}"/>
    <cellStyle name="Normal 8 5 10 3" xfId="26016" xr:uid="{00000000-0005-0000-0000-0000396D0000}"/>
    <cellStyle name="Normal 8 5 10 4" xfId="26017" xr:uid="{00000000-0005-0000-0000-00003A6D0000}"/>
    <cellStyle name="Normal 8 5 10 5" xfId="26018" xr:uid="{00000000-0005-0000-0000-00003B6D0000}"/>
    <cellStyle name="Normal 8 5 11" xfId="26019" xr:uid="{00000000-0005-0000-0000-00003C6D0000}"/>
    <cellStyle name="Normal 8 5 11 2" xfId="26020" xr:uid="{00000000-0005-0000-0000-00003D6D0000}"/>
    <cellStyle name="Normal 8 5 11 3" xfId="26021" xr:uid="{00000000-0005-0000-0000-00003E6D0000}"/>
    <cellStyle name="Normal 8 5 11 4" xfId="26022" xr:uid="{00000000-0005-0000-0000-00003F6D0000}"/>
    <cellStyle name="Normal 8 5 11 5" xfId="26023" xr:uid="{00000000-0005-0000-0000-0000406D0000}"/>
    <cellStyle name="Normal 8 5 12" xfId="26024" xr:uid="{00000000-0005-0000-0000-0000416D0000}"/>
    <cellStyle name="Normal 8 5 12 2" xfId="26025" xr:uid="{00000000-0005-0000-0000-0000426D0000}"/>
    <cellStyle name="Normal 8 5 12 3" xfId="26026" xr:uid="{00000000-0005-0000-0000-0000436D0000}"/>
    <cellStyle name="Normal 8 5 12 4" xfId="26027" xr:uid="{00000000-0005-0000-0000-0000446D0000}"/>
    <cellStyle name="Normal 8 5 12 5" xfId="26028" xr:uid="{00000000-0005-0000-0000-0000456D0000}"/>
    <cellStyle name="Normal 8 5 13" xfId="26029" xr:uid="{00000000-0005-0000-0000-0000466D0000}"/>
    <cellStyle name="Normal 8 5 13 2" xfId="26030" xr:uid="{00000000-0005-0000-0000-0000476D0000}"/>
    <cellStyle name="Normal 8 5 13 3" xfId="26031" xr:uid="{00000000-0005-0000-0000-0000486D0000}"/>
    <cellStyle name="Normal 8 5 13 4" xfId="26032" xr:uid="{00000000-0005-0000-0000-0000496D0000}"/>
    <cellStyle name="Normal 8 5 13 5" xfId="26033" xr:uid="{00000000-0005-0000-0000-00004A6D0000}"/>
    <cellStyle name="Normal 8 5 14" xfId="26034" xr:uid="{00000000-0005-0000-0000-00004B6D0000}"/>
    <cellStyle name="Normal 8 5 15" xfId="26035" xr:uid="{00000000-0005-0000-0000-00004C6D0000}"/>
    <cellStyle name="Normal 8 5 16" xfId="26036" xr:uid="{00000000-0005-0000-0000-00004D6D0000}"/>
    <cellStyle name="Normal 8 5 17" xfId="26037" xr:uid="{00000000-0005-0000-0000-00004E6D0000}"/>
    <cellStyle name="Normal 8 5 2" xfId="26038" xr:uid="{00000000-0005-0000-0000-00004F6D0000}"/>
    <cellStyle name="Normal 8 5 2 10" xfId="26039" xr:uid="{00000000-0005-0000-0000-0000506D0000}"/>
    <cellStyle name="Normal 8 5 2 10 2" xfId="26040" xr:uid="{00000000-0005-0000-0000-0000516D0000}"/>
    <cellStyle name="Normal 8 5 2 10 3" xfId="26041" xr:uid="{00000000-0005-0000-0000-0000526D0000}"/>
    <cellStyle name="Normal 8 5 2 10 4" xfId="26042" xr:uid="{00000000-0005-0000-0000-0000536D0000}"/>
    <cellStyle name="Normal 8 5 2 10 5" xfId="26043" xr:uid="{00000000-0005-0000-0000-0000546D0000}"/>
    <cellStyle name="Normal 8 5 2 11" xfId="26044" xr:uid="{00000000-0005-0000-0000-0000556D0000}"/>
    <cellStyle name="Normal 8 5 2 11 2" xfId="26045" xr:uid="{00000000-0005-0000-0000-0000566D0000}"/>
    <cellStyle name="Normal 8 5 2 11 3" xfId="26046" xr:uid="{00000000-0005-0000-0000-0000576D0000}"/>
    <cellStyle name="Normal 8 5 2 11 4" xfId="26047" xr:uid="{00000000-0005-0000-0000-0000586D0000}"/>
    <cellStyle name="Normal 8 5 2 11 5" xfId="26048" xr:uid="{00000000-0005-0000-0000-0000596D0000}"/>
    <cellStyle name="Normal 8 5 2 12" xfId="26049" xr:uid="{00000000-0005-0000-0000-00005A6D0000}"/>
    <cellStyle name="Normal 8 5 2 13" xfId="26050" xr:uid="{00000000-0005-0000-0000-00005B6D0000}"/>
    <cellStyle name="Normal 8 5 2 14" xfId="26051" xr:uid="{00000000-0005-0000-0000-00005C6D0000}"/>
    <cellStyle name="Normal 8 5 2 15" xfId="26052" xr:uid="{00000000-0005-0000-0000-00005D6D0000}"/>
    <cellStyle name="Normal 8 5 2 16" xfId="26053" xr:uid="{00000000-0005-0000-0000-00005E6D0000}"/>
    <cellStyle name="Normal 8 5 2 2" xfId="26054" xr:uid="{00000000-0005-0000-0000-00005F6D0000}"/>
    <cellStyle name="Normal 8 5 2 2 10" xfId="26055" xr:uid="{00000000-0005-0000-0000-0000606D0000}"/>
    <cellStyle name="Normal 8 5 2 2 10 2" xfId="26056" xr:uid="{00000000-0005-0000-0000-0000616D0000}"/>
    <cellStyle name="Normal 8 5 2 2 10 3" xfId="26057" xr:uid="{00000000-0005-0000-0000-0000626D0000}"/>
    <cellStyle name="Normal 8 5 2 2 10 4" xfId="26058" xr:uid="{00000000-0005-0000-0000-0000636D0000}"/>
    <cellStyle name="Normal 8 5 2 2 10 5" xfId="26059" xr:uid="{00000000-0005-0000-0000-0000646D0000}"/>
    <cellStyle name="Normal 8 5 2 2 11" xfId="26060" xr:uid="{00000000-0005-0000-0000-0000656D0000}"/>
    <cellStyle name="Normal 8 5 2 2 12" xfId="26061" xr:uid="{00000000-0005-0000-0000-0000666D0000}"/>
    <cellStyle name="Normal 8 5 2 2 13" xfId="26062" xr:uid="{00000000-0005-0000-0000-0000676D0000}"/>
    <cellStyle name="Normal 8 5 2 2 14" xfId="26063" xr:uid="{00000000-0005-0000-0000-0000686D0000}"/>
    <cellStyle name="Normal 8 5 2 2 2" xfId="26064" xr:uid="{00000000-0005-0000-0000-0000696D0000}"/>
    <cellStyle name="Normal 8 5 2 2 2 2" xfId="26065" xr:uid="{00000000-0005-0000-0000-00006A6D0000}"/>
    <cellStyle name="Normal 8 5 2 2 2 3" xfId="26066" xr:uid="{00000000-0005-0000-0000-00006B6D0000}"/>
    <cellStyle name="Normal 8 5 2 2 2 4" xfId="26067" xr:uid="{00000000-0005-0000-0000-00006C6D0000}"/>
    <cellStyle name="Normal 8 5 2 2 2 5" xfId="26068" xr:uid="{00000000-0005-0000-0000-00006D6D0000}"/>
    <cellStyle name="Normal 8 5 2 2 3" xfId="26069" xr:uid="{00000000-0005-0000-0000-00006E6D0000}"/>
    <cellStyle name="Normal 8 5 2 2 3 2" xfId="26070" xr:uid="{00000000-0005-0000-0000-00006F6D0000}"/>
    <cellStyle name="Normal 8 5 2 2 3 3" xfId="26071" xr:uid="{00000000-0005-0000-0000-0000706D0000}"/>
    <cellStyle name="Normal 8 5 2 2 3 4" xfId="26072" xr:uid="{00000000-0005-0000-0000-0000716D0000}"/>
    <cellStyle name="Normal 8 5 2 2 3 5" xfId="26073" xr:uid="{00000000-0005-0000-0000-0000726D0000}"/>
    <cellStyle name="Normal 8 5 2 2 4" xfId="26074" xr:uid="{00000000-0005-0000-0000-0000736D0000}"/>
    <cellStyle name="Normal 8 5 2 2 4 2" xfId="26075" xr:uid="{00000000-0005-0000-0000-0000746D0000}"/>
    <cellStyle name="Normal 8 5 2 2 4 3" xfId="26076" xr:uid="{00000000-0005-0000-0000-0000756D0000}"/>
    <cellStyle name="Normal 8 5 2 2 4 4" xfId="26077" xr:uid="{00000000-0005-0000-0000-0000766D0000}"/>
    <cellStyle name="Normal 8 5 2 2 4 5" xfId="26078" xr:uid="{00000000-0005-0000-0000-0000776D0000}"/>
    <cellStyle name="Normal 8 5 2 2 5" xfId="26079" xr:uid="{00000000-0005-0000-0000-0000786D0000}"/>
    <cellStyle name="Normal 8 5 2 2 5 2" xfId="26080" xr:uid="{00000000-0005-0000-0000-0000796D0000}"/>
    <cellStyle name="Normal 8 5 2 2 5 3" xfId="26081" xr:uid="{00000000-0005-0000-0000-00007A6D0000}"/>
    <cellStyle name="Normal 8 5 2 2 5 4" xfId="26082" xr:uid="{00000000-0005-0000-0000-00007B6D0000}"/>
    <cellStyle name="Normal 8 5 2 2 5 5" xfId="26083" xr:uid="{00000000-0005-0000-0000-00007C6D0000}"/>
    <cellStyle name="Normal 8 5 2 2 6" xfId="26084" xr:uid="{00000000-0005-0000-0000-00007D6D0000}"/>
    <cellStyle name="Normal 8 5 2 2 6 2" xfId="26085" xr:uid="{00000000-0005-0000-0000-00007E6D0000}"/>
    <cellStyle name="Normal 8 5 2 2 6 3" xfId="26086" xr:uid="{00000000-0005-0000-0000-00007F6D0000}"/>
    <cellStyle name="Normal 8 5 2 2 6 4" xfId="26087" xr:uid="{00000000-0005-0000-0000-0000806D0000}"/>
    <cellStyle name="Normal 8 5 2 2 6 5" xfId="26088" xr:uid="{00000000-0005-0000-0000-0000816D0000}"/>
    <cellStyle name="Normal 8 5 2 2 7" xfId="26089" xr:uid="{00000000-0005-0000-0000-0000826D0000}"/>
    <cellStyle name="Normal 8 5 2 2 7 2" xfId="26090" xr:uid="{00000000-0005-0000-0000-0000836D0000}"/>
    <cellStyle name="Normal 8 5 2 2 7 3" xfId="26091" xr:uid="{00000000-0005-0000-0000-0000846D0000}"/>
    <cellStyle name="Normal 8 5 2 2 7 4" xfId="26092" xr:uid="{00000000-0005-0000-0000-0000856D0000}"/>
    <cellStyle name="Normal 8 5 2 2 7 5" xfId="26093" xr:uid="{00000000-0005-0000-0000-0000866D0000}"/>
    <cellStyle name="Normal 8 5 2 2 8" xfId="26094" xr:uid="{00000000-0005-0000-0000-0000876D0000}"/>
    <cellStyle name="Normal 8 5 2 2 8 2" xfId="26095" xr:uid="{00000000-0005-0000-0000-0000886D0000}"/>
    <cellStyle name="Normal 8 5 2 2 8 3" xfId="26096" xr:uid="{00000000-0005-0000-0000-0000896D0000}"/>
    <cellStyle name="Normal 8 5 2 2 8 4" xfId="26097" xr:uid="{00000000-0005-0000-0000-00008A6D0000}"/>
    <cellStyle name="Normal 8 5 2 2 8 5" xfId="26098" xr:uid="{00000000-0005-0000-0000-00008B6D0000}"/>
    <cellStyle name="Normal 8 5 2 2 9" xfId="26099" xr:uid="{00000000-0005-0000-0000-00008C6D0000}"/>
    <cellStyle name="Normal 8 5 2 2 9 2" xfId="26100" xr:uid="{00000000-0005-0000-0000-00008D6D0000}"/>
    <cellStyle name="Normal 8 5 2 2 9 3" xfId="26101" xr:uid="{00000000-0005-0000-0000-00008E6D0000}"/>
    <cellStyle name="Normal 8 5 2 2 9 4" xfId="26102" xr:uid="{00000000-0005-0000-0000-00008F6D0000}"/>
    <cellStyle name="Normal 8 5 2 2 9 5" xfId="26103" xr:uid="{00000000-0005-0000-0000-0000906D0000}"/>
    <cellStyle name="Normal 8 5 2 2_5.Weekly" xfId="26104" xr:uid="{00000000-0005-0000-0000-0000916D0000}"/>
    <cellStyle name="Normal 8 5 2 3" xfId="26105" xr:uid="{00000000-0005-0000-0000-0000926D0000}"/>
    <cellStyle name="Normal 8 5 2 3 2" xfId="26106" xr:uid="{00000000-0005-0000-0000-0000936D0000}"/>
    <cellStyle name="Normal 8 5 2 3 3" xfId="26107" xr:uid="{00000000-0005-0000-0000-0000946D0000}"/>
    <cellStyle name="Normal 8 5 2 3 4" xfId="26108" xr:uid="{00000000-0005-0000-0000-0000956D0000}"/>
    <cellStyle name="Normal 8 5 2 3 5" xfId="26109" xr:uid="{00000000-0005-0000-0000-0000966D0000}"/>
    <cellStyle name="Normal 8 5 2 4" xfId="26110" xr:uid="{00000000-0005-0000-0000-0000976D0000}"/>
    <cellStyle name="Normal 8 5 2 4 2" xfId="26111" xr:uid="{00000000-0005-0000-0000-0000986D0000}"/>
    <cellStyle name="Normal 8 5 2 4 3" xfId="26112" xr:uid="{00000000-0005-0000-0000-0000996D0000}"/>
    <cellStyle name="Normal 8 5 2 4 4" xfId="26113" xr:uid="{00000000-0005-0000-0000-00009A6D0000}"/>
    <cellStyle name="Normal 8 5 2 4 5" xfId="26114" xr:uid="{00000000-0005-0000-0000-00009B6D0000}"/>
    <cellStyle name="Normal 8 5 2 5" xfId="26115" xr:uid="{00000000-0005-0000-0000-00009C6D0000}"/>
    <cellStyle name="Normal 8 5 2 5 2" xfId="26116" xr:uid="{00000000-0005-0000-0000-00009D6D0000}"/>
    <cellStyle name="Normal 8 5 2 5 3" xfId="26117" xr:uid="{00000000-0005-0000-0000-00009E6D0000}"/>
    <cellStyle name="Normal 8 5 2 5 4" xfId="26118" xr:uid="{00000000-0005-0000-0000-00009F6D0000}"/>
    <cellStyle name="Normal 8 5 2 5 5" xfId="26119" xr:uid="{00000000-0005-0000-0000-0000A06D0000}"/>
    <cellStyle name="Normal 8 5 2 6" xfId="26120" xr:uid="{00000000-0005-0000-0000-0000A16D0000}"/>
    <cellStyle name="Normal 8 5 2 6 2" xfId="26121" xr:uid="{00000000-0005-0000-0000-0000A26D0000}"/>
    <cellStyle name="Normal 8 5 2 6 3" xfId="26122" xr:uid="{00000000-0005-0000-0000-0000A36D0000}"/>
    <cellStyle name="Normal 8 5 2 6 4" xfId="26123" xr:uid="{00000000-0005-0000-0000-0000A46D0000}"/>
    <cellStyle name="Normal 8 5 2 6 5" xfId="26124" xr:uid="{00000000-0005-0000-0000-0000A56D0000}"/>
    <cellStyle name="Normal 8 5 2 7" xfId="26125" xr:uid="{00000000-0005-0000-0000-0000A66D0000}"/>
    <cellStyle name="Normal 8 5 2 7 2" xfId="26126" xr:uid="{00000000-0005-0000-0000-0000A76D0000}"/>
    <cellStyle name="Normal 8 5 2 7 3" xfId="26127" xr:uid="{00000000-0005-0000-0000-0000A86D0000}"/>
    <cellStyle name="Normal 8 5 2 7 4" xfId="26128" xr:uid="{00000000-0005-0000-0000-0000A96D0000}"/>
    <cellStyle name="Normal 8 5 2 7 5" xfId="26129" xr:uid="{00000000-0005-0000-0000-0000AA6D0000}"/>
    <cellStyle name="Normal 8 5 2 8" xfId="26130" xr:uid="{00000000-0005-0000-0000-0000AB6D0000}"/>
    <cellStyle name="Normal 8 5 2 8 2" xfId="26131" xr:uid="{00000000-0005-0000-0000-0000AC6D0000}"/>
    <cellStyle name="Normal 8 5 2 8 3" xfId="26132" xr:uid="{00000000-0005-0000-0000-0000AD6D0000}"/>
    <cellStyle name="Normal 8 5 2 8 4" xfId="26133" xr:uid="{00000000-0005-0000-0000-0000AE6D0000}"/>
    <cellStyle name="Normal 8 5 2 8 5" xfId="26134" xr:uid="{00000000-0005-0000-0000-0000AF6D0000}"/>
    <cellStyle name="Normal 8 5 2 9" xfId="26135" xr:uid="{00000000-0005-0000-0000-0000B06D0000}"/>
    <cellStyle name="Normal 8 5 2 9 2" xfId="26136" xr:uid="{00000000-0005-0000-0000-0000B16D0000}"/>
    <cellStyle name="Normal 8 5 2 9 3" xfId="26137" xr:uid="{00000000-0005-0000-0000-0000B26D0000}"/>
    <cellStyle name="Normal 8 5 2 9 4" xfId="26138" xr:uid="{00000000-0005-0000-0000-0000B36D0000}"/>
    <cellStyle name="Normal 8 5 2 9 5" xfId="26139" xr:uid="{00000000-0005-0000-0000-0000B46D0000}"/>
    <cellStyle name="Normal 8 5 2_5.Weekly" xfId="26140" xr:uid="{00000000-0005-0000-0000-0000B56D0000}"/>
    <cellStyle name="Normal 8 5 3" xfId="26141" xr:uid="{00000000-0005-0000-0000-0000B66D0000}"/>
    <cellStyle name="Normal 8 5 3 10" xfId="26142" xr:uid="{00000000-0005-0000-0000-0000B76D0000}"/>
    <cellStyle name="Normal 8 5 3 10 2" xfId="26143" xr:uid="{00000000-0005-0000-0000-0000B86D0000}"/>
    <cellStyle name="Normal 8 5 3 10 3" xfId="26144" xr:uid="{00000000-0005-0000-0000-0000B96D0000}"/>
    <cellStyle name="Normal 8 5 3 10 4" xfId="26145" xr:uid="{00000000-0005-0000-0000-0000BA6D0000}"/>
    <cellStyle name="Normal 8 5 3 10 5" xfId="26146" xr:uid="{00000000-0005-0000-0000-0000BB6D0000}"/>
    <cellStyle name="Normal 8 5 3 11" xfId="26147" xr:uid="{00000000-0005-0000-0000-0000BC6D0000}"/>
    <cellStyle name="Normal 8 5 3 12" xfId="26148" xr:uid="{00000000-0005-0000-0000-0000BD6D0000}"/>
    <cellStyle name="Normal 8 5 3 13" xfId="26149" xr:uid="{00000000-0005-0000-0000-0000BE6D0000}"/>
    <cellStyle name="Normal 8 5 3 14" xfId="26150" xr:uid="{00000000-0005-0000-0000-0000BF6D0000}"/>
    <cellStyle name="Normal 8 5 3 2" xfId="26151" xr:uid="{00000000-0005-0000-0000-0000C06D0000}"/>
    <cellStyle name="Normal 8 5 3 2 2" xfId="26152" xr:uid="{00000000-0005-0000-0000-0000C16D0000}"/>
    <cellStyle name="Normal 8 5 3 2 3" xfId="26153" xr:uid="{00000000-0005-0000-0000-0000C26D0000}"/>
    <cellStyle name="Normal 8 5 3 2 4" xfId="26154" xr:uid="{00000000-0005-0000-0000-0000C36D0000}"/>
    <cellStyle name="Normal 8 5 3 2 5" xfId="26155" xr:uid="{00000000-0005-0000-0000-0000C46D0000}"/>
    <cellStyle name="Normal 8 5 3 3" xfId="26156" xr:uid="{00000000-0005-0000-0000-0000C56D0000}"/>
    <cellStyle name="Normal 8 5 3 3 2" xfId="26157" xr:uid="{00000000-0005-0000-0000-0000C66D0000}"/>
    <cellStyle name="Normal 8 5 3 3 3" xfId="26158" xr:uid="{00000000-0005-0000-0000-0000C76D0000}"/>
    <cellStyle name="Normal 8 5 3 3 4" xfId="26159" xr:uid="{00000000-0005-0000-0000-0000C86D0000}"/>
    <cellStyle name="Normal 8 5 3 3 5" xfId="26160" xr:uid="{00000000-0005-0000-0000-0000C96D0000}"/>
    <cellStyle name="Normal 8 5 3 4" xfId="26161" xr:uid="{00000000-0005-0000-0000-0000CA6D0000}"/>
    <cellStyle name="Normal 8 5 3 4 2" xfId="26162" xr:uid="{00000000-0005-0000-0000-0000CB6D0000}"/>
    <cellStyle name="Normal 8 5 3 4 3" xfId="26163" xr:uid="{00000000-0005-0000-0000-0000CC6D0000}"/>
    <cellStyle name="Normal 8 5 3 4 4" xfId="26164" xr:uid="{00000000-0005-0000-0000-0000CD6D0000}"/>
    <cellStyle name="Normal 8 5 3 4 5" xfId="26165" xr:uid="{00000000-0005-0000-0000-0000CE6D0000}"/>
    <cellStyle name="Normal 8 5 3 5" xfId="26166" xr:uid="{00000000-0005-0000-0000-0000CF6D0000}"/>
    <cellStyle name="Normal 8 5 3 5 2" xfId="26167" xr:uid="{00000000-0005-0000-0000-0000D06D0000}"/>
    <cellStyle name="Normal 8 5 3 5 3" xfId="26168" xr:uid="{00000000-0005-0000-0000-0000D16D0000}"/>
    <cellStyle name="Normal 8 5 3 5 4" xfId="26169" xr:uid="{00000000-0005-0000-0000-0000D26D0000}"/>
    <cellStyle name="Normal 8 5 3 5 5" xfId="26170" xr:uid="{00000000-0005-0000-0000-0000D36D0000}"/>
    <cellStyle name="Normal 8 5 3 6" xfId="26171" xr:uid="{00000000-0005-0000-0000-0000D46D0000}"/>
    <cellStyle name="Normal 8 5 3 6 2" xfId="26172" xr:uid="{00000000-0005-0000-0000-0000D56D0000}"/>
    <cellStyle name="Normal 8 5 3 6 3" xfId="26173" xr:uid="{00000000-0005-0000-0000-0000D66D0000}"/>
    <cellStyle name="Normal 8 5 3 6 4" xfId="26174" xr:uid="{00000000-0005-0000-0000-0000D76D0000}"/>
    <cellStyle name="Normal 8 5 3 6 5" xfId="26175" xr:uid="{00000000-0005-0000-0000-0000D86D0000}"/>
    <cellStyle name="Normal 8 5 3 7" xfId="26176" xr:uid="{00000000-0005-0000-0000-0000D96D0000}"/>
    <cellStyle name="Normal 8 5 3 7 2" xfId="26177" xr:uid="{00000000-0005-0000-0000-0000DA6D0000}"/>
    <cellStyle name="Normal 8 5 3 7 3" xfId="26178" xr:uid="{00000000-0005-0000-0000-0000DB6D0000}"/>
    <cellStyle name="Normal 8 5 3 7 4" xfId="26179" xr:uid="{00000000-0005-0000-0000-0000DC6D0000}"/>
    <cellStyle name="Normal 8 5 3 7 5" xfId="26180" xr:uid="{00000000-0005-0000-0000-0000DD6D0000}"/>
    <cellStyle name="Normal 8 5 3 8" xfId="26181" xr:uid="{00000000-0005-0000-0000-0000DE6D0000}"/>
    <cellStyle name="Normal 8 5 3 8 2" xfId="26182" xr:uid="{00000000-0005-0000-0000-0000DF6D0000}"/>
    <cellStyle name="Normal 8 5 3 8 3" xfId="26183" xr:uid="{00000000-0005-0000-0000-0000E06D0000}"/>
    <cellStyle name="Normal 8 5 3 8 4" xfId="26184" xr:uid="{00000000-0005-0000-0000-0000E16D0000}"/>
    <cellStyle name="Normal 8 5 3 8 5" xfId="26185" xr:uid="{00000000-0005-0000-0000-0000E26D0000}"/>
    <cellStyle name="Normal 8 5 3 9" xfId="26186" xr:uid="{00000000-0005-0000-0000-0000E36D0000}"/>
    <cellStyle name="Normal 8 5 3 9 2" xfId="26187" xr:uid="{00000000-0005-0000-0000-0000E46D0000}"/>
    <cellStyle name="Normal 8 5 3 9 3" xfId="26188" xr:uid="{00000000-0005-0000-0000-0000E56D0000}"/>
    <cellStyle name="Normal 8 5 3 9 4" xfId="26189" xr:uid="{00000000-0005-0000-0000-0000E66D0000}"/>
    <cellStyle name="Normal 8 5 3 9 5" xfId="26190" xr:uid="{00000000-0005-0000-0000-0000E76D0000}"/>
    <cellStyle name="Normal 8 5 3_5.Weekly" xfId="26191" xr:uid="{00000000-0005-0000-0000-0000E86D0000}"/>
    <cellStyle name="Normal 8 5 4" xfId="26192" xr:uid="{00000000-0005-0000-0000-0000E96D0000}"/>
    <cellStyle name="Normal 8 5 4 10" xfId="26193" xr:uid="{00000000-0005-0000-0000-0000EA6D0000}"/>
    <cellStyle name="Normal 8 5 4 10 2" xfId="26194" xr:uid="{00000000-0005-0000-0000-0000EB6D0000}"/>
    <cellStyle name="Normal 8 5 4 10 3" xfId="26195" xr:uid="{00000000-0005-0000-0000-0000EC6D0000}"/>
    <cellStyle name="Normal 8 5 4 10 4" xfId="26196" xr:uid="{00000000-0005-0000-0000-0000ED6D0000}"/>
    <cellStyle name="Normal 8 5 4 10 5" xfId="26197" xr:uid="{00000000-0005-0000-0000-0000EE6D0000}"/>
    <cellStyle name="Normal 8 5 4 11" xfId="26198" xr:uid="{00000000-0005-0000-0000-0000EF6D0000}"/>
    <cellStyle name="Normal 8 5 4 12" xfId="26199" xr:uid="{00000000-0005-0000-0000-0000F06D0000}"/>
    <cellStyle name="Normal 8 5 4 13" xfId="26200" xr:uid="{00000000-0005-0000-0000-0000F16D0000}"/>
    <cellStyle name="Normal 8 5 4 14" xfId="26201" xr:uid="{00000000-0005-0000-0000-0000F26D0000}"/>
    <cellStyle name="Normal 8 5 4 2" xfId="26202" xr:uid="{00000000-0005-0000-0000-0000F36D0000}"/>
    <cellStyle name="Normal 8 5 4 2 2" xfId="26203" xr:uid="{00000000-0005-0000-0000-0000F46D0000}"/>
    <cellStyle name="Normal 8 5 4 2 3" xfId="26204" xr:uid="{00000000-0005-0000-0000-0000F56D0000}"/>
    <cellStyle name="Normal 8 5 4 2 4" xfId="26205" xr:uid="{00000000-0005-0000-0000-0000F66D0000}"/>
    <cellStyle name="Normal 8 5 4 2 5" xfId="26206" xr:uid="{00000000-0005-0000-0000-0000F76D0000}"/>
    <cellStyle name="Normal 8 5 4 3" xfId="26207" xr:uid="{00000000-0005-0000-0000-0000F86D0000}"/>
    <cellStyle name="Normal 8 5 4 3 2" xfId="26208" xr:uid="{00000000-0005-0000-0000-0000F96D0000}"/>
    <cellStyle name="Normal 8 5 4 3 3" xfId="26209" xr:uid="{00000000-0005-0000-0000-0000FA6D0000}"/>
    <cellStyle name="Normal 8 5 4 3 4" xfId="26210" xr:uid="{00000000-0005-0000-0000-0000FB6D0000}"/>
    <cellStyle name="Normal 8 5 4 3 5" xfId="26211" xr:uid="{00000000-0005-0000-0000-0000FC6D0000}"/>
    <cellStyle name="Normal 8 5 4 4" xfId="26212" xr:uid="{00000000-0005-0000-0000-0000FD6D0000}"/>
    <cellStyle name="Normal 8 5 4 4 2" xfId="26213" xr:uid="{00000000-0005-0000-0000-0000FE6D0000}"/>
    <cellStyle name="Normal 8 5 4 4 3" xfId="26214" xr:uid="{00000000-0005-0000-0000-0000FF6D0000}"/>
    <cellStyle name="Normal 8 5 4 4 4" xfId="26215" xr:uid="{00000000-0005-0000-0000-0000006E0000}"/>
    <cellStyle name="Normal 8 5 4 4 5" xfId="26216" xr:uid="{00000000-0005-0000-0000-0000016E0000}"/>
    <cellStyle name="Normal 8 5 4 5" xfId="26217" xr:uid="{00000000-0005-0000-0000-0000026E0000}"/>
    <cellStyle name="Normal 8 5 4 5 2" xfId="26218" xr:uid="{00000000-0005-0000-0000-0000036E0000}"/>
    <cellStyle name="Normal 8 5 4 5 3" xfId="26219" xr:uid="{00000000-0005-0000-0000-0000046E0000}"/>
    <cellStyle name="Normal 8 5 4 5 4" xfId="26220" xr:uid="{00000000-0005-0000-0000-0000056E0000}"/>
    <cellStyle name="Normal 8 5 4 5 5" xfId="26221" xr:uid="{00000000-0005-0000-0000-0000066E0000}"/>
    <cellStyle name="Normal 8 5 4 6" xfId="26222" xr:uid="{00000000-0005-0000-0000-0000076E0000}"/>
    <cellStyle name="Normal 8 5 4 6 2" xfId="26223" xr:uid="{00000000-0005-0000-0000-0000086E0000}"/>
    <cellStyle name="Normal 8 5 4 6 3" xfId="26224" xr:uid="{00000000-0005-0000-0000-0000096E0000}"/>
    <cellStyle name="Normal 8 5 4 6 4" xfId="26225" xr:uid="{00000000-0005-0000-0000-00000A6E0000}"/>
    <cellStyle name="Normal 8 5 4 6 5" xfId="26226" xr:uid="{00000000-0005-0000-0000-00000B6E0000}"/>
    <cellStyle name="Normal 8 5 4 7" xfId="26227" xr:uid="{00000000-0005-0000-0000-00000C6E0000}"/>
    <cellStyle name="Normal 8 5 4 7 2" xfId="26228" xr:uid="{00000000-0005-0000-0000-00000D6E0000}"/>
    <cellStyle name="Normal 8 5 4 7 3" xfId="26229" xr:uid="{00000000-0005-0000-0000-00000E6E0000}"/>
    <cellStyle name="Normal 8 5 4 7 4" xfId="26230" xr:uid="{00000000-0005-0000-0000-00000F6E0000}"/>
    <cellStyle name="Normal 8 5 4 7 5" xfId="26231" xr:uid="{00000000-0005-0000-0000-0000106E0000}"/>
    <cellStyle name="Normal 8 5 4 8" xfId="26232" xr:uid="{00000000-0005-0000-0000-0000116E0000}"/>
    <cellStyle name="Normal 8 5 4 8 2" xfId="26233" xr:uid="{00000000-0005-0000-0000-0000126E0000}"/>
    <cellStyle name="Normal 8 5 4 8 3" xfId="26234" xr:uid="{00000000-0005-0000-0000-0000136E0000}"/>
    <cellStyle name="Normal 8 5 4 8 4" xfId="26235" xr:uid="{00000000-0005-0000-0000-0000146E0000}"/>
    <cellStyle name="Normal 8 5 4 8 5" xfId="26236" xr:uid="{00000000-0005-0000-0000-0000156E0000}"/>
    <cellStyle name="Normal 8 5 4 9" xfId="26237" xr:uid="{00000000-0005-0000-0000-0000166E0000}"/>
    <cellStyle name="Normal 8 5 4 9 2" xfId="26238" xr:uid="{00000000-0005-0000-0000-0000176E0000}"/>
    <cellStyle name="Normal 8 5 4 9 3" xfId="26239" xr:uid="{00000000-0005-0000-0000-0000186E0000}"/>
    <cellStyle name="Normal 8 5 4 9 4" xfId="26240" xr:uid="{00000000-0005-0000-0000-0000196E0000}"/>
    <cellStyle name="Normal 8 5 4 9 5" xfId="26241" xr:uid="{00000000-0005-0000-0000-00001A6E0000}"/>
    <cellStyle name="Normal 8 5 4_5.Weekly" xfId="26242" xr:uid="{00000000-0005-0000-0000-00001B6E0000}"/>
    <cellStyle name="Normal 8 5 5" xfId="26243" xr:uid="{00000000-0005-0000-0000-00001C6E0000}"/>
    <cellStyle name="Normal 8 5 5 2" xfId="26244" xr:uid="{00000000-0005-0000-0000-00001D6E0000}"/>
    <cellStyle name="Normal 8 5 5 3" xfId="26245" xr:uid="{00000000-0005-0000-0000-00001E6E0000}"/>
    <cellStyle name="Normal 8 5 5 4" xfId="26246" xr:uid="{00000000-0005-0000-0000-00001F6E0000}"/>
    <cellStyle name="Normal 8 5 5 5" xfId="26247" xr:uid="{00000000-0005-0000-0000-0000206E0000}"/>
    <cellStyle name="Normal 8 5 6" xfId="26248" xr:uid="{00000000-0005-0000-0000-0000216E0000}"/>
    <cellStyle name="Normal 8 5 6 2" xfId="26249" xr:uid="{00000000-0005-0000-0000-0000226E0000}"/>
    <cellStyle name="Normal 8 5 6 3" xfId="26250" xr:uid="{00000000-0005-0000-0000-0000236E0000}"/>
    <cellStyle name="Normal 8 5 6 4" xfId="26251" xr:uid="{00000000-0005-0000-0000-0000246E0000}"/>
    <cellStyle name="Normal 8 5 6 5" xfId="26252" xr:uid="{00000000-0005-0000-0000-0000256E0000}"/>
    <cellStyle name="Normal 8 5 7" xfId="26253" xr:uid="{00000000-0005-0000-0000-0000266E0000}"/>
    <cellStyle name="Normal 8 5 7 2" xfId="26254" xr:uid="{00000000-0005-0000-0000-0000276E0000}"/>
    <cellStyle name="Normal 8 5 7 3" xfId="26255" xr:uid="{00000000-0005-0000-0000-0000286E0000}"/>
    <cellStyle name="Normal 8 5 7 4" xfId="26256" xr:uid="{00000000-0005-0000-0000-0000296E0000}"/>
    <cellStyle name="Normal 8 5 7 5" xfId="26257" xr:uid="{00000000-0005-0000-0000-00002A6E0000}"/>
    <cellStyle name="Normal 8 5 8" xfId="26258" xr:uid="{00000000-0005-0000-0000-00002B6E0000}"/>
    <cellStyle name="Normal 8 5 8 2" xfId="26259" xr:uid="{00000000-0005-0000-0000-00002C6E0000}"/>
    <cellStyle name="Normal 8 5 8 3" xfId="26260" xr:uid="{00000000-0005-0000-0000-00002D6E0000}"/>
    <cellStyle name="Normal 8 5 8 4" xfId="26261" xr:uid="{00000000-0005-0000-0000-00002E6E0000}"/>
    <cellStyle name="Normal 8 5 8 5" xfId="26262" xr:uid="{00000000-0005-0000-0000-00002F6E0000}"/>
    <cellStyle name="Normal 8 5 9" xfId="26263" xr:uid="{00000000-0005-0000-0000-0000306E0000}"/>
    <cellStyle name="Normal 8 5 9 2" xfId="26264" xr:uid="{00000000-0005-0000-0000-0000316E0000}"/>
    <cellStyle name="Normal 8 5 9 3" xfId="26265" xr:uid="{00000000-0005-0000-0000-0000326E0000}"/>
    <cellStyle name="Normal 8 5 9 4" xfId="26266" xr:uid="{00000000-0005-0000-0000-0000336E0000}"/>
    <cellStyle name="Normal 8 5 9 5" xfId="26267" xr:uid="{00000000-0005-0000-0000-0000346E0000}"/>
    <cellStyle name="Normal 8 5_5.Weekly" xfId="26268" xr:uid="{00000000-0005-0000-0000-0000356E0000}"/>
    <cellStyle name="Normal 8 6" xfId="26269" xr:uid="{00000000-0005-0000-0000-0000366E0000}"/>
    <cellStyle name="Normal 8 7" xfId="26270" xr:uid="{00000000-0005-0000-0000-0000376E0000}"/>
    <cellStyle name="Normal 8 7 2" xfId="26271" xr:uid="{00000000-0005-0000-0000-0000386E0000}"/>
    <cellStyle name="Normal 8 7 3" xfId="26272" xr:uid="{00000000-0005-0000-0000-0000396E0000}"/>
    <cellStyle name="Normal 8 7 4" xfId="26273" xr:uid="{00000000-0005-0000-0000-00003A6E0000}"/>
    <cellStyle name="Normal 8 7 5" xfId="26274" xr:uid="{00000000-0005-0000-0000-00003B6E0000}"/>
    <cellStyle name="Normal 8 8" xfId="26275" xr:uid="{00000000-0005-0000-0000-00003C6E0000}"/>
    <cellStyle name="Normal 8 8 2" xfId="26276" xr:uid="{00000000-0005-0000-0000-00003D6E0000}"/>
    <cellStyle name="Normal 8 8 3" xfId="26277" xr:uid="{00000000-0005-0000-0000-00003E6E0000}"/>
    <cellStyle name="Normal 8 8 4" xfId="26278" xr:uid="{00000000-0005-0000-0000-00003F6E0000}"/>
    <cellStyle name="Normal 8 8 5" xfId="26279" xr:uid="{00000000-0005-0000-0000-0000406E0000}"/>
    <cellStyle name="Normal 8 9" xfId="26280" xr:uid="{00000000-0005-0000-0000-0000416E0000}"/>
    <cellStyle name="Normal 8 9 2" xfId="26281" xr:uid="{00000000-0005-0000-0000-0000426E0000}"/>
    <cellStyle name="Normal 8 9 3" xfId="26282" xr:uid="{00000000-0005-0000-0000-0000436E0000}"/>
    <cellStyle name="Normal 8 9 4" xfId="26283" xr:uid="{00000000-0005-0000-0000-0000446E0000}"/>
    <cellStyle name="Normal 8 9 5" xfId="26284" xr:uid="{00000000-0005-0000-0000-0000456E0000}"/>
    <cellStyle name="Normal 8_5.Weekly" xfId="26285" xr:uid="{00000000-0005-0000-0000-0000466E0000}"/>
    <cellStyle name="Normal 80" xfId="26286" xr:uid="{00000000-0005-0000-0000-0000476E0000}"/>
    <cellStyle name="Normal 81" xfId="26287" xr:uid="{00000000-0005-0000-0000-0000486E0000}"/>
    <cellStyle name="Normal 82" xfId="26288" xr:uid="{00000000-0005-0000-0000-0000496E0000}"/>
    <cellStyle name="Normal 83" xfId="26289" xr:uid="{00000000-0005-0000-0000-00004A6E0000}"/>
    <cellStyle name="Normal 83 2" xfId="47071" xr:uid="{00000000-0005-0000-0000-00004B6E0000}"/>
    <cellStyle name="Normal 84" xfId="26290" xr:uid="{00000000-0005-0000-0000-00004C6E0000}"/>
    <cellStyle name="Normal 84 2" xfId="47072" xr:uid="{00000000-0005-0000-0000-00004D6E0000}"/>
    <cellStyle name="Normal 84 2 2" xfId="47073" xr:uid="{00000000-0005-0000-0000-00004E6E0000}"/>
    <cellStyle name="Normal 84 3" xfId="47074" xr:uid="{00000000-0005-0000-0000-00004F6E0000}"/>
    <cellStyle name="Normal 85" xfId="45100" xr:uid="{00000000-0005-0000-0000-0000506E0000}"/>
    <cellStyle name="Normal 85 2" xfId="47075" xr:uid="{00000000-0005-0000-0000-0000516E0000}"/>
    <cellStyle name="Normal 85 2 2" xfId="47076" xr:uid="{00000000-0005-0000-0000-0000526E0000}"/>
    <cellStyle name="Normal 85 3" xfId="47077" xr:uid="{00000000-0005-0000-0000-0000536E0000}"/>
    <cellStyle name="Normal 86" xfId="45403" xr:uid="{00000000-0005-0000-0000-0000546E0000}"/>
    <cellStyle name="Normal 87" xfId="45404" xr:uid="{00000000-0005-0000-0000-0000556E0000}"/>
    <cellStyle name="Normal 87 2" xfId="47078" xr:uid="{00000000-0005-0000-0000-0000566E0000}"/>
    <cellStyle name="Normal 88" xfId="45406" xr:uid="{00000000-0005-0000-0000-0000576E0000}"/>
    <cellStyle name="Normal 89" xfId="45644" xr:uid="{00000000-0005-0000-0000-0000586E0000}"/>
    <cellStyle name="Normal 89 2" xfId="47314" xr:uid="{00000000-0005-0000-0000-0000596E0000}"/>
    <cellStyle name="Normal 9" xfId="26291" xr:uid="{00000000-0005-0000-0000-00005A6E0000}"/>
    <cellStyle name="Normal 9 10" xfId="26292" xr:uid="{00000000-0005-0000-0000-00005B6E0000}"/>
    <cellStyle name="Normal 9 10 2" xfId="26293" xr:uid="{00000000-0005-0000-0000-00005C6E0000}"/>
    <cellStyle name="Normal 9 10 3" xfId="26294" xr:uid="{00000000-0005-0000-0000-00005D6E0000}"/>
    <cellStyle name="Normal 9 10 4" xfId="26295" xr:uid="{00000000-0005-0000-0000-00005E6E0000}"/>
    <cellStyle name="Normal 9 10 5" xfId="26296" xr:uid="{00000000-0005-0000-0000-00005F6E0000}"/>
    <cellStyle name="Normal 9 11" xfId="26297" xr:uid="{00000000-0005-0000-0000-0000606E0000}"/>
    <cellStyle name="Normal 9 11 2" xfId="26298" xr:uid="{00000000-0005-0000-0000-0000616E0000}"/>
    <cellStyle name="Normal 9 11 3" xfId="26299" xr:uid="{00000000-0005-0000-0000-0000626E0000}"/>
    <cellStyle name="Normal 9 11 4" xfId="26300" xr:uid="{00000000-0005-0000-0000-0000636E0000}"/>
    <cellStyle name="Normal 9 11 5" xfId="26301" xr:uid="{00000000-0005-0000-0000-0000646E0000}"/>
    <cellStyle name="Normal 9 12" xfId="26302" xr:uid="{00000000-0005-0000-0000-0000656E0000}"/>
    <cellStyle name="Normal 9 12 2" xfId="26303" xr:uid="{00000000-0005-0000-0000-0000666E0000}"/>
    <cellStyle name="Normal 9 12 3" xfId="26304" xr:uid="{00000000-0005-0000-0000-0000676E0000}"/>
    <cellStyle name="Normal 9 12 4" xfId="26305" xr:uid="{00000000-0005-0000-0000-0000686E0000}"/>
    <cellStyle name="Normal 9 12 5" xfId="26306" xr:uid="{00000000-0005-0000-0000-0000696E0000}"/>
    <cellStyle name="Normal 9 13" xfId="26307" xr:uid="{00000000-0005-0000-0000-00006A6E0000}"/>
    <cellStyle name="Normal 9 13 2" xfId="26308" xr:uid="{00000000-0005-0000-0000-00006B6E0000}"/>
    <cellStyle name="Normal 9 13 3" xfId="26309" xr:uid="{00000000-0005-0000-0000-00006C6E0000}"/>
    <cellStyle name="Normal 9 13 4" xfId="26310" xr:uid="{00000000-0005-0000-0000-00006D6E0000}"/>
    <cellStyle name="Normal 9 13 5" xfId="26311" xr:uid="{00000000-0005-0000-0000-00006E6E0000}"/>
    <cellStyle name="Normal 9 14" xfId="26312" xr:uid="{00000000-0005-0000-0000-00006F6E0000}"/>
    <cellStyle name="Normal 9 14 2" xfId="26313" xr:uid="{00000000-0005-0000-0000-0000706E0000}"/>
    <cellStyle name="Normal 9 14 3" xfId="26314" xr:uid="{00000000-0005-0000-0000-0000716E0000}"/>
    <cellStyle name="Normal 9 14 4" xfId="26315" xr:uid="{00000000-0005-0000-0000-0000726E0000}"/>
    <cellStyle name="Normal 9 14 5" xfId="26316" xr:uid="{00000000-0005-0000-0000-0000736E0000}"/>
    <cellStyle name="Normal 9 15" xfId="26317" xr:uid="{00000000-0005-0000-0000-0000746E0000}"/>
    <cellStyle name="Normal 9 15 2" xfId="26318" xr:uid="{00000000-0005-0000-0000-0000756E0000}"/>
    <cellStyle name="Normal 9 15 3" xfId="26319" xr:uid="{00000000-0005-0000-0000-0000766E0000}"/>
    <cellStyle name="Normal 9 15 4" xfId="26320" xr:uid="{00000000-0005-0000-0000-0000776E0000}"/>
    <cellStyle name="Normal 9 15 5" xfId="26321" xr:uid="{00000000-0005-0000-0000-0000786E0000}"/>
    <cellStyle name="Normal 9 16" xfId="26322" xr:uid="{00000000-0005-0000-0000-0000796E0000}"/>
    <cellStyle name="Normal 9 16 2" xfId="26323" xr:uid="{00000000-0005-0000-0000-00007A6E0000}"/>
    <cellStyle name="Normal 9 16 3" xfId="26324" xr:uid="{00000000-0005-0000-0000-00007B6E0000}"/>
    <cellStyle name="Normal 9 16 4" xfId="26325" xr:uid="{00000000-0005-0000-0000-00007C6E0000}"/>
    <cellStyle name="Normal 9 16 5" xfId="26326" xr:uid="{00000000-0005-0000-0000-00007D6E0000}"/>
    <cellStyle name="Normal 9 17" xfId="26327" xr:uid="{00000000-0005-0000-0000-00007E6E0000}"/>
    <cellStyle name="Normal 9 17 2" xfId="26328" xr:uid="{00000000-0005-0000-0000-00007F6E0000}"/>
    <cellStyle name="Normal 9 17 3" xfId="26329" xr:uid="{00000000-0005-0000-0000-0000806E0000}"/>
    <cellStyle name="Normal 9 17 4" xfId="26330" xr:uid="{00000000-0005-0000-0000-0000816E0000}"/>
    <cellStyle name="Normal 9 17 5" xfId="26331" xr:uid="{00000000-0005-0000-0000-0000826E0000}"/>
    <cellStyle name="Normal 9 18" xfId="26332" xr:uid="{00000000-0005-0000-0000-0000836E0000}"/>
    <cellStyle name="Normal 9 18 2" xfId="26333" xr:uid="{00000000-0005-0000-0000-0000846E0000}"/>
    <cellStyle name="Normal 9 18 3" xfId="26334" xr:uid="{00000000-0005-0000-0000-0000856E0000}"/>
    <cellStyle name="Normal 9 18 4" xfId="26335" xr:uid="{00000000-0005-0000-0000-0000866E0000}"/>
    <cellStyle name="Normal 9 18 5" xfId="26336" xr:uid="{00000000-0005-0000-0000-0000876E0000}"/>
    <cellStyle name="Normal 9 19" xfId="26337" xr:uid="{00000000-0005-0000-0000-0000886E0000}"/>
    <cellStyle name="Normal 9 2" xfId="26338" xr:uid="{00000000-0005-0000-0000-0000896E0000}"/>
    <cellStyle name="Normal 9 2 10" xfId="26339" xr:uid="{00000000-0005-0000-0000-00008A6E0000}"/>
    <cellStyle name="Normal 9 2 10 2" xfId="26340" xr:uid="{00000000-0005-0000-0000-00008B6E0000}"/>
    <cellStyle name="Normal 9 2 10 3" xfId="26341" xr:uid="{00000000-0005-0000-0000-00008C6E0000}"/>
    <cellStyle name="Normal 9 2 10 4" xfId="26342" xr:uid="{00000000-0005-0000-0000-00008D6E0000}"/>
    <cellStyle name="Normal 9 2 10 5" xfId="26343" xr:uid="{00000000-0005-0000-0000-00008E6E0000}"/>
    <cellStyle name="Normal 9 2 11" xfId="26344" xr:uid="{00000000-0005-0000-0000-00008F6E0000}"/>
    <cellStyle name="Normal 9 2 11 2" xfId="26345" xr:uid="{00000000-0005-0000-0000-0000906E0000}"/>
    <cellStyle name="Normal 9 2 11 3" xfId="26346" xr:uid="{00000000-0005-0000-0000-0000916E0000}"/>
    <cellStyle name="Normal 9 2 11 4" xfId="26347" xr:uid="{00000000-0005-0000-0000-0000926E0000}"/>
    <cellStyle name="Normal 9 2 11 5" xfId="26348" xr:uid="{00000000-0005-0000-0000-0000936E0000}"/>
    <cellStyle name="Normal 9 2 12" xfId="26349" xr:uid="{00000000-0005-0000-0000-0000946E0000}"/>
    <cellStyle name="Normal 9 2 12 2" xfId="26350" xr:uid="{00000000-0005-0000-0000-0000956E0000}"/>
    <cellStyle name="Normal 9 2 12 3" xfId="26351" xr:uid="{00000000-0005-0000-0000-0000966E0000}"/>
    <cellStyle name="Normal 9 2 12 4" xfId="26352" xr:uid="{00000000-0005-0000-0000-0000976E0000}"/>
    <cellStyle name="Normal 9 2 12 5" xfId="26353" xr:uid="{00000000-0005-0000-0000-0000986E0000}"/>
    <cellStyle name="Normal 9 2 13" xfId="26354" xr:uid="{00000000-0005-0000-0000-0000996E0000}"/>
    <cellStyle name="Normal 9 2 13 2" xfId="26355" xr:uid="{00000000-0005-0000-0000-00009A6E0000}"/>
    <cellStyle name="Normal 9 2 13 3" xfId="26356" xr:uid="{00000000-0005-0000-0000-00009B6E0000}"/>
    <cellStyle name="Normal 9 2 13 4" xfId="26357" xr:uid="{00000000-0005-0000-0000-00009C6E0000}"/>
    <cellStyle name="Normal 9 2 13 5" xfId="26358" xr:uid="{00000000-0005-0000-0000-00009D6E0000}"/>
    <cellStyle name="Normal 9 2 14" xfId="26359" xr:uid="{00000000-0005-0000-0000-00009E6E0000}"/>
    <cellStyle name="Normal 9 2 14 2" xfId="26360" xr:uid="{00000000-0005-0000-0000-00009F6E0000}"/>
    <cellStyle name="Normal 9 2 14 3" xfId="26361" xr:uid="{00000000-0005-0000-0000-0000A06E0000}"/>
    <cellStyle name="Normal 9 2 14 4" xfId="26362" xr:uid="{00000000-0005-0000-0000-0000A16E0000}"/>
    <cellStyle name="Normal 9 2 14 5" xfId="26363" xr:uid="{00000000-0005-0000-0000-0000A26E0000}"/>
    <cellStyle name="Normal 9 2 15" xfId="26364" xr:uid="{00000000-0005-0000-0000-0000A36E0000}"/>
    <cellStyle name="Normal 9 2 15 2" xfId="26365" xr:uid="{00000000-0005-0000-0000-0000A46E0000}"/>
    <cellStyle name="Normal 9 2 15 3" xfId="26366" xr:uid="{00000000-0005-0000-0000-0000A56E0000}"/>
    <cellStyle name="Normal 9 2 15 4" xfId="26367" xr:uid="{00000000-0005-0000-0000-0000A66E0000}"/>
    <cellStyle name="Normal 9 2 15 5" xfId="26368" xr:uid="{00000000-0005-0000-0000-0000A76E0000}"/>
    <cellStyle name="Normal 9 2 16" xfId="26369" xr:uid="{00000000-0005-0000-0000-0000A86E0000}"/>
    <cellStyle name="Normal 9 2 17" xfId="26370" xr:uid="{00000000-0005-0000-0000-0000A96E0000}"/>
    <cellStyle name="Normal 9 2 18" xfId="26371" xr:uid="{00000000-0005-0000-0000-0000AA6E0000}"/>
    <cellStyle name="Normal 9 2 19" xfId="26372" xr:uid="{00000000-0005-0000-0000-0000AB6E0000}"/>
    <cellStyle name="Normal 9 2 2" xfId="26373" xr:uid="{00000000-0005-0000-0000-0000AC6E0000}"/>
    <cellStyle name="Normal 9 2 2 10" xfId="26374" xr:uid="{00000000-0005-0000-0000-0000AD6E0000}"/>
    <cellStyle name="Normal 9 2 2 10 2" xfId="26375" xr:uid="{00000000-0005-0000-0000-0000AE6E0000}"/>
    <cellStyle name="Normal 9 2 2 10 3" xfId="26376" xr:uid="{00000000-0005-0000-0000-0000AF6E0000}"/>
    <cellStyle name="Normal 9 2 2 10 4" xfId="26377" xr:uid="{00000000-0005-0000-0000-0000B06E0000}"/>
    <cellStyle name="Normal 9 2 2 10 5" xfId="26378" xr:uid="{00000000-0005-0000-0000-0000B16E0000}"/>
    <cellStyle name="Normal 9 2 2 11" xfId="26379" xr:uid="{00000000-0005-0000-0000-0000B26E0000}"/>
    <cellStyle name="Normal 9 2 2 11 2" xfId="26380" xr:uid="{00000000-0005-0000-0000-0000B36E0000}"/>
    <cellStyle name="Normal 9 2 2 11 3" xfId="26381" xr:uid="{00000000-0005-0000-0000-0000B46E0000}"/>
    <cellStyle name="Normal 9 2 2 11 4" xfId="26382" xr:uid="{00000000-0005-0000-0000-0000B56E0000}"/>
    <cellStyle name="Normal 9 2 2 11 5" xfId="26383" xr:uid="{00000000-0005-0000-0000-0000B66E0000}"/>
    <cellStyle name="Normal 9 2 2 12" xfId="26384" xr:uid="{00000000-0005-0000-0000-0000B76E0000}"/>
    <cellStyle name="Normal 9 2 2 12 2" xfId="26385" xr:uid="{00000000-0005-0000-0000-0000B86E0000}"/>
    <cellStyle name="Normal 9 2 2 12 3" xfId="26386" xr:uid="{00000000-0005-0000-0000-0000B96E0000}"/>
    <cellStyle name="Normal 9 2 2 12 4" xfId="26387" xr:uid="{00000000-0005-0000-0000-0000BA6E0000}"/>
    <cellStyle name="Normal 9 2 2 12 5" xfId="26388" xr:uid="{00000000-0005-0000-0000-0000BB6E0000}"/>
    <cellStyle name="Normal 9 2 2 13" xfId="26389" xr:uid="{00000000-0005-0000-0000-0000BC6E0000}"/>
    <cellStyle name="Normal 9 2 2 13 2" xfId="26390" xr:uid="{00000000-0005-0000-0000-0000BD6E0000}"/>
    <cellStyle name="Normal 9 2 2 13 3" xfId="26391" xr:uid="{00000000-0005-0000-0000-0000BE6E0000}"/>
    <cellStyle name="Normal 9 2 2 13 4" xfId="26392" xr:uid="{00000000-0005-0000-0000-0000BF6E0000}"/>
    <cellStyle name="Normal 9 2 2 13 5" xfId="26393" xr:uid="{00000000-0005-0000-0000-0000C06E0000}"/>
    <cellStyle name="Normal 9 2 2 14" xfId="26394" xr:uid="{00000000-0005-0000-0000-0000C16E0000}"/>
    <cellStyle name="Normal 9 2 2 15" xfId="26395" xr:uid="{00000000-0005-0000-0000-0000C26E0000}"/>
    <cellStyle name="Normal 9 2 2 16" xfId="26396" xr:uid="{00000000-0005-0000-0000-0000C36E0000}"/>
    <cellStyle name="Normal 9 2 2 17" xfId="26397" xr:uid="{00000000-0005-0000-0000-0000C46E0000}"/>
    <cellStyle name="Normal 9 2 2 2" xfId="26398" xr:uid="{00000000-0005-0000-0000-0000C56E0000}"/>
    <cellStyle name="Normal 9 2 2 2 10" xfId="26399" xr:uid="{00000000-0005-0000-0000-0000C66E0000}"/>
    <cellStyle name="Normal 9 2 2 2 10 2" xfId="26400" xr:uid="{00000000-0005-0000-0000-0000C76E0000}"/>
    <cellStyle name="Normal 9 2 2 2 10 3" xfId="26401" xr:uid="{00000000-0005-0000-0000-0000C86E0000}"/>
    <cellStyle name="Normal 9 2 2 2 10 4" xfId="26402" xr:uid="{00000000-0005-0000-0000-0000C96E0000}"/>
    <cellStyle name="Normal 9 2 2 2 10 5" xfId="26403" xr:uid="{00000000-0005-0000-0000-0000CA6E0000}"/>
    <cellStyle name="Normal 9 2 2 2 11" xfId="26404" xr:uid="{00000000-0005-0000-0000-0000CB6E0000}"/>
    <cellStyle name="Normal 9 2 2 2 11 2" xfId="26405" xr:uid="{00000000-0005-0000-0000-0000CC6E0000}"/>
    <cellStyle name="Normal 9 2 2 2 11 3" xfId="26406" xr:uid="{00000000-0005-0000-0000-0000CD6E0000}"/>
    <cellStyle name="Normal 9 2 2 2 11 4" xfId="26407" xr:uid="{00000000-0005-0000-0000-0000CE6E0000}"/>
    <cellStyle name="Normal 9 2 2 2 11 5" xfId="26408" xr:uid="{00000000-0005-0000-0000-0000CF6E0000}"/>
    <cellStyle name="Normal 9 2 2 2 12" xfId="26409" xr:uid="{00000000-0005-0000-0000-0000D06E0000}"/>
    <cellStyle name="Normal 9 2 2 2 13" xfId="26410" xr:uid="{00000000-0005-0000-0000-0000D16E0000}"/>
    <cellStyle name="Normal 9 2 2 2 14" xfId="26411" xr:uid="{00000000-0005-0000-0000-0000D26E0000}"/>
    <cellStyle name="Normal 9 2 2 2 15" xfId="26412" xr:uid="{00000000-0005-0000-0000-0000D36E0000}"/>
    <cellStyle name="Normal 9 2 2 2 2" xfId="26413" xr:uid="{00000000-0005-0000-0000-0000D46E0000}"/>
    <cellStyle name="Normal 9 2 2 2 2 10" xfId="26414" xr:uid="{00000000-0005-0000-0000-0000D56E0000}"/>
    <cellStyle name="Normal 9 2 2 2 2 10 2" xfId="26415" xr:uid="{00000000-0005-0000-0000-0000D66E0000}"/>
    <cellStyle name="Normal 9 2 2 2 2 10 3" xfId="26416" xr:uid="{00000000-0005-0000-0000-0000D76E0000}"/>
    <cellStyle name="Normal 9 2 2 2 2 10 4" xfId="26417" xr:uid="{00000000-0005-0000-0000-0000D86E0000}"/>
    <cellStyle name="Normal 9 2 2 2 2 10 5" xfId="26418" xr:uid="{00000000-0005-0000-0000-0000D96E0000}"/>
    <cellStyle name="Normal 9 2 2 2 2 11" xfId="26419" xr:uid="{00000000-0005-0000-0000-0000DA6E0000}"/>
    <cellStyle name="Normal 9 2 2 2 2 12" xfId="26420" xr:uid="{00000000-0005-0000-0000-0000DB6E0000}"/>
    <cellStyle name="Normal 9 2 2 2 2 13" xfId="26421" xr:uid="{00000000-0005-0000-0000-0000DC6E0000}"/>
    <cellStyle name="Normal 9 2 2 2 2 14" xfId="26422" xr:uid="{00000000-0005-0000-0000-0000DD6E0000}"/>
    <cellStyle name="Normal 9 2 2 2 2 2" xfId="26423" xr:uid="{00000000-0005-0000-0000-0000DE6E0000}"/>
    <cellStyle name="Normal 9 2 2 2 2 2 2" xfId="26424" xr:uid="{00000000-0005-0000-0000-0000DF6E0000}"/>
    <cellStyle name="Normal 9 2 2 2 2 2 3" xfId="26425" xr:uid="{00000000-0005-0000-0000-0000E06E0000}"/>
    <cellStyle name="Normal 9 2 2 2 2 2 4" xfId="26426" xr:uid="{00000000-0005-0000-0000-0000E16E0000}"/>
    <cellStyle name="Normal 9 2 2 2 2 2 5" xfId="26427" xr:uid="{00000000-0005-0000-0000-0000E26E0000}"/>
    <cellStyle name="Normal 9 2 2 2 2 3" xfId="26428" xr:uid="{00000000-0005-0000-0000-0000E36E0000}"/>
    <cellStyle name="Normal 9 2 2 2 2 3 2" xfId="26429" xr:uid="{00000000-0005-0000-0000-0000E46E0000}"/>
    <cellStyle name="Normal 9 2 2 2 2 3 3" xfId="26430" xr:uid="{00000000-0005-0000-0000-0000E56E0000}"/>
    <cellStyle name="Normal 9 2 2 2 2 3 4" xfId="26431" xr:uid="{00000000-0005-0000-0000-0000E66E0000}"/>
    <cellStyle name="Normal 9 2 2 2 2 3 5" xfId="26432" xr:uid="{00000000-0005-0000-0000-0000E76E0000}"/>
    <cellStyle name="Normal 9 2 2 2 2 4" xfId="26433" xr:uid="{00000000-0005-0000-0000-0000E86E0000}"/>
    <cellStyle name="Normal 9 2 2 2 2 4 2" xfId="26434" xr:uid="{00000000-0005-0000-0000-0000E96E0000}"/>
    <cellStyle name="Normal 9 2 2 2 2 4 3" xfId="26435" xr:uid="{00000000-0005-0000-0000-0000EA6E0000}"/>
    <cellStyle name="Normal 9 2 2 2 2 4 4" xfId="26436" xr:uid="{00000000-0005-0000-0000-0000EB6E0000}"/>
    <cellStyle name="Normal 9 2 2 2 2 4 5" xfId="26437" xr:uid="{00000000-0005-0000-0000-0000EC6E0000}"/>
    <cellStyle name="Normal 9 2 2 2 2 5" xfId="26438" xr:uid="{00000000-0005-0000-0000-0000ED6E0000}"/>
    <cellStyle name="Normal 9 2 2 2 2 5 2" xfId="26439" xr:uid="{00000000-0005-0000-0000-0000EE6E0000}"/>
    <cellStyle name="Normal 9 2 2 2 2 5 3" xfId="26440" xr:uid="{00000000-0005-0000-0000-0000EF6E0000}"/>
    <cellStyle name="Normal 9 2 2 2 2 5 4" xfId="26441" xr:uid="{00000000-0005-0000-0000-0000F06E0000}"/>
    <cellStyle name="Normal 9 2 2 2 2 5 5" xfId="26442" xr:uid="{00000000-0005-0000-0000-0000F16E0000}"/>
    <cellStyle name="Normal 9 2 2 2 2 6" xfId="26443" xr:uid="{00000000-0005-0000-0000-0000F26E0000}"/>
    <cellStyle name="Normal 9 2 2 2 2 6 2" xfId="26444" xr:uid="{00000000-0005-0000-0000-0000F36E0000}"/>
    <cellStyle name="Normal 9 2 2 2 2 6 3" xfId="26445" xr:uid="{00000000-0005-0000-0000-0000F46E0000}"/>
    <cellStyle name="Normal 9 2 2 2 2 6 4" xfId="26446" xr:uid="{00000000-0005-0000-0000-0000F56E0000}"/>
    <cellStyle name="Normal 9 2 2 2 2 6 5" xfId="26447" xr:uid="{00000000-0005-0000-0000-0000F66E0000}"/>
    <cellStyle name="Normal 9 2 2 2 2 7" xfId="26448" xr:uid="{00000000-0005-0000-0000-0000F76E0000}"/>
    <cellStyle name="Normal 9 2 2 2 2 7 2" xfId="26449" xr:uid="{00000000-0005-0000-0000-0000F86E0000}"/>
    <cellStyle name="Normal 9 2 2 2 2 7 3" xfId="26450" xr:uid="{00000000-0005-0000-0000-0000F96E0000}"/>
    <cellStyle name="Normal 9 2 2 2 2 7 4" xfId="26451" xr:uid="{00000000-0005-0000-0000-0000FA6E0000}"/>
    <cellStyle name="Normal 9 2 2 2 2 7 5" xfId="26452" xr:uid="{00000000-0005-0000-0000-0000FB6E0000}"/>
    <cellStyle name="Normal 9 2 2 2 2 8" xfId="26453" xr:uid="{00000000-0005-0000-0000-0000FC6E0000}"/>
    <cellStyle name="Normal 9 2 2 2 2 8 2" xfId="26454" xr:uid="{00000000-0005-0000-0000-0000FD6E0000}"/>
    <cellStyle name="Normal 9 2 2 2 2 8 3" xfId="26455" xr:uid="{00000000-0005-0000-0000-0000FE6E0000}"/>
    <cellStyle name="Normal 9 2 2 2 2 8 4" xfId="26456" xr:uid="{00000000-0005-0000-0000-0000FF6E0000}"/>
    <cellStyle name="Normal 9 2 2 2 2 8 5" xfId="26457" xr:uid="{00000000-0005-0000-0000-0000006F0000}"/>
    <cellStyle name="Normal 9 2 2 2 2 9" xfId="26458" xr:uid="{00000000-0005-0000-0000-0000016F0000}"/>
    <cellStyle name="Normal 9 2 2 2 2 9 2" xfId="26459" xr:uid="{00000000-0005-0000-0000-0000026F0000}"/>
    <cellStyle name="Normal 9 2 2 2 2 9 3" xfId="26460" xr:uid="{00000000-0005-0000-0000-0000036F0000}"/>
    <cellStyle name="Normal 9 2 2 2 2 9 4" xfId="26461" xr:uid="{00000000-0005-0000-0000-0000046F0000}"/>
    <cellStyle name="Normal 9 2 2 2 2 9 5" xfId="26462" xr:uid="{00000000-0005-0000-0000-0000056F0000}"/>
    <cellStyle name="Normal 9 2 2 2 2_5.Weekly" xfId="26463" xr:uid="{00000000-0005-0000-0000-0000066F0000}"/>
    <cellStyle name="Normal 9 2 2 2 3" xfId="26464" xr:uid="{00000000-0005-0000-0000-0000076F0000}"/>
    <cellStyle name="Normal 9 2 2 2 3 2" xfId="26465" xr:uid="{00000000-0005-0000-0000-0000086F0000}"/>
    <cellStyle name="Normal 9 2 2 2 3 3" xfId="26466" xr:uid="{00000000-0005-0000-0000-0000096F0000}"/>
    <cellStyle name="Normal 9 2 2 2 3 4" xfId="26467" xr:uid="{00000000-0005-0000-0000-00000A6F0000}"/>
    <cellStyle name="Normal 9 2 2 2 3 5" xfId="26468" xr:uid="{00000000-0005-0000-0000-00000B6F0000}"/>
    <cellStyle name="Normal 9 2 2 2 4" xfId="26469" xr:uid="{00000000-0005-0000-0000-00000C6F0000}"/>
    <cellStyle name="Normal 9 2 2 2 4 2" xfId="26470" xr:uid="{00000000-0005-0000-0000-00000D6F0000}"/>
    <cellStyle name="Normal 9 2 2 2 4 3" xfId="26471" xr:uid="{00000000-0005-0000-0000-00000E6F0000}"/>
    <cellStyle name="Normal 9 2 2 2 4 4" xfId="26472" xr:uid="{00000000-0005-0000-0000-00000F6F0000}"/>
    <cellStyle name="Normal 9 2 2 2 4 5" xfId="26473" xr:uid="{00000000-0005-0000-0000-0000106F0000}"/>
    <cellStyle name="Normal 9 2 2 2 5" xfId="26474" xr:uid="{00000000-0005-0000-0000-0000116F0000}"/>
    <cellStyle name="Normal 9 2 2 2 5 2" xfId="26475" xr:uid="{00000000-0005-0000-0000-0000126F0000}"/>
    <cellStyle name="Normal 9 2 2 2 5 3" xfId="26476" xr:uid="{00000000-0005-0000-0000-0000136F0000}"/>
    <cellStyle name="Normal 9 2 2 2 5 4" xfId="26477" xr:uid="{00000000-0005-0000-0000-0000146F0000}"/>
    <cellStyle name="Normal 9 2 2 2 5 5" xfId="26478" xr:uid="{00000000-0005-0000-0000-0000156F0000}"/>
    <cellStyle name="Normal 9 2 2 2 6" xfId="26479" xr:uid="{00000000-0005-0000-0000-0000166F0000}"/>
    <cellStyle name="Normal 9 2 2 2 6 2" xfId="26480" xr:uid="{00000000-0005-0000-0000-0000176F0000}"/>
    <cellStyle name="Normal 9 2 2 2 6 3" xfId="26481" xr:uid="{00000000-0005-0000-0000-0000186F0000}"/>
    <cellStyle name="Normal 9 2 2 2 6 4" xfId="26482" xr:uid="{00000000-0005-0000-0000-0000196F0000}"/>
    <cellStyle name="Normal 9 2 2 2 6 5" xfId="26483" xr:uid="{00000000-0005-0000-0000-00001A6F0000}"/>
    <cellStyle name="Normal 9 2 2 2 7" xfId="26484" xr:uid="{00000000-0005-0000-0000-00001B6F0000}"/>
    <cellStyle name="Normal 9 2 2 2 7 2" xfId="26485" xr:uid="{00000000-0005-0000-0000-00001C6F0000}"/>
    <cellStyle name="Normal 9 2 2 2 7 3" xfId="26486" xr:uid="{00000000-0005-0000-0000-00001D6F0000}"/>
    <cellStyle name="Normal 9 2 2 2 7 4" xfId="26487" xr:uid="{00000000-0005-0000-0000-00001E6F0000}"/>
    <cellStyle name="Normal 9 2 2 2 7 5" xfId="26488" xr:uid="{00000000-0005-0000-0000-00001F6F0000}"/>
    <cellStyle name="Normal 9 2 2 2 8" xfId="26489" xr:uid="{00000000-0005-0000-0000-0000206F0000}"/>
    <cellStyle name="Normal 9 2 2 2 8 2" xfId="26490" xr:uid="{00000000-0005-0000-0000-0000216F0000}"/>
    <cellStyle name="Normal 9 2 2 2 8 3" xfId="26491" xr:uid="{00000000-0005-0000-0000-0000226F0000}"/>
    <cellStyle name="Normal 9 2 2 2 8 4" xfId="26492" xr:uid="{00000000-0005-0000-0000-0000236F0000}"/>
    <cellStyle name="Normal 9 2 2 2 8 5" xfId="26493" xr:uid="{00000000-0005-0000-0000-0000246F0000}"/>
    <cellStyle name="Normal 9 2 2 2 9" xfId="26494" xr:uid="{00000000-0005-0000-0000-0000256F0000}"/>
    <cellStyle name="Normal 9 2 2 2 9 2" xfId="26495" xr:uid="{00000000-0005-0000-0000-0000266F0000}"/>
    <cellStyle name="Normal 9 2 2 2 9 3" xfId="26496" xr:uid="{00000000-0005-0000-0000-0000276F0000}"/>
    <cellStyle name="Normal 9 2 2 2 9 4" xfId="26497" xr:uid="{00000000-0005-0000-0000-0000286F0000}"/>
    <cellStyle name="Normal 9 2 2 2 9 5" xfId="26498" xr:uid="{00000000-0005-0000-0000-0000296F0000}"/>
    <cellStyle name="Normal 9 2 2 2_5.Weekly" xfId="26499" xr:uid="{00000000-0005-0000-0000-00002A6F0000}"/>
    <cellStyle name="Normal 9 2 2 3" xfId="26500" xr:uid="{00000000-0005-0000-0000-00002B6F0000}"/>
    <cellStyle name="Normal 9 2 2 3 10" xfId="26501" xr:uid="{00000000-0005-0000-0000-00002C6F0000}"/>
    <cellStyle name="Normal 9 2 2 3 10 2" xfId="26502" xr:uid="{00000000-0005-0000-0000-00002D6F0000}"/>
    <cellStyle name="Normal 9 2 2 3 10 3" xfId="26503" xr:uid="{00000000-0005-0000-0000-00002E6F0000}"/>
    <cellStyle name="Normal 9 2 2 3 10 4" xfId="26504" xr:uid="{00000000-0005-0000-0000-00002F6F0000}"/>
    <cellStyle name="Normal 9 2 2 3 10 5" xfId="26505" xr:uid="{00000000-0005-0000-0000-0000306F0000}"/>
    <cellStyle name="Normal 9 2 2 3 11" xfId="26506" xr:uid="{00000000-0005-0000-0000-0000316F0000}"/>
    <cellStyle name="Normal 9 2 2 3 12" xfId="26507" xr:uid="{00000000-0005-0000-0000-0000326F0000}"/>
    <cellStyle name="Normal 9 2 2 3 13" xfId="26508" xr:uid="{00000000-0005-0000-0000-0000336F0000}"/>
    <cellStyle name="Normal 9 2 2 3 14" xfId="26509" xr:uid="{00000000-0005-0000-0000-0000346F0000}"/>
    <cellStyle name="Normal 9 2 2 3 2" xfId="26510" xr:uid="{00000000-0005-0000-0000-0000356F0000}"/>
    <cellStyle name="Normal 9 2 2 3 2 2" xfId="26511" xr:uid="{00000000-0005-0000-0000-0000366F0000}"/>
    <cellStyle name="Normal 9 2 2 3 2 3" xfId="26512" xr:uid="{00000000-0005-0000-0000-0000376F0000}"/>
    <cellStyle name="Normal 9 2 2 3 2 4" xfId="26513" xr:uid="{00000000-0005-0000-0000-0000386F0000}"/>
    <cellStyle name="Normal 9 2 2 3 2 5" xfId="26514" xr:uid="{00000000-0005-0000-0000-0000396F0000}"/>
    <cellStyle name="Normal 9 2 2 3 3" xfId="26515" xr:uid="{00000000-0005-0000-0000-00003A6F0000}"/>
    <cellStyle name="Normal 9 2 2 3 3 2" xfId="26516" xr:uid="{00000000-0005-0000-0000-00003B6F0000}"/>
    <cellStyle name="Normal 9 2 2 3 3 3" xfId="26517" xr:uid="{00000000-0005-0000-0000-00003C6F0000}"/>
    <cellStyle name="Normal 9 2 2 3 3 4" xfId="26518" xr:uid="{00000000-0005-0000-0000-00003D6F0000}"/>
    <cellStyle name="Normal 9 2 2 3 3 5" xfId="26519" xr:uid="{00000000-0005-0000-0000-00003E6F0000}"/>
    <cellStyle name="Normal 9 2 2 3 4" xfId="26520" xr:uid="{00000000-0005-0000-0000-00003F6F0000}"/>
    <cellStyle name="Normal 9 2 2 3 4 2" xfId="26521" xr:uid="{00000000-0005-0000-0000-0000406F0000}"/>
    <cellStyle name="Normal 9 2 2 3 4 3" xfId="26522" xr:uid="{00000000-0005-0000-0000-0000416F0000}"/>
    <cellStyle name="Normal 9 2 2 3 4 4" xfId="26523" xr:uid="{00000000-0005-0000-0000-0000426F0000}"/>
    <cellStyle name="Normal 9 2 2 3 4 5" xfId="26524" xr:uid="{00000000-0005-0000-0000-0000436F0000}"/>
    <cellStyle name="Normal 9 2 2 3 5" xfId="26525" xr:uid="{00000000-0005-0000-0000-0000446F0000}"/>
    <cellStyle name="Normal 9 2 2 3 5 2" xfId="26526" xr:uid="{00000000-0005-0000-0000-0000456F0000}"/>
    <cellStyle name="Normal 9 2 2 3 5 3" xfId="26527" xr:uid="{00000000-0005-0000-0000-0000466F0000}"/>
    <cellStyle name="Normal 9 2 2 3 5 4" xfId="26528" xr:uid="{00000000-0005-0000-0000-0000476F0000}"/>
    <cellStyle name="Normal 9 2 2 3 5 5" xfId="26529" xr:uid="{00000000-0005-0000-0000-0000486F0000}"/>
    <cellStyle name="Normal 9 2 2 3 6" xfId="26530" xr:uid="{00000000-0005-0000-0000-0000496F0000}"/>
    <cellStyle name="Normal 9 2 2 3 6 2" xfId="26531" xr:uid="{00000000-0005-0000-0000-00004A6F0000}"/>
    <cellStyle name="Normal 9 2 2 3 6 3" xfId="26532" xr:uid="{00000000-0005-0000-0000-00004B6F0000}"/>
    <cellStyle name="Normal 9 2 2 3 6 4" xfId="26533" xr:uid="{00000000-0005-0000-0000-00004C6F0000}"/>
    <cellStyle name="Normal 9 2 2 3 6 5" xfId="26534" xr:uid="{00000000-0005-0000-0000-00004D6F0000}"/>
    <cellStyle name="Normal 9 2 2 3 7" xfId="26535" xr:uid="{00000000-0005-0000-0000-00004E6F0000}"/>
    <cellStyle name="Normal 9 2 2 3 7 2" xfId="26536" xr:uid="{00000000-0005-0000-0000-00004F6F0000}"/>
    <cellStyle name="Normal 9 2 2 3 7 3" xfId="26537" xr:uid="{00000000-0005-0000-0000-0000506F0000}"/>
    <cellStyle name="Normal 9 2 2 3 7 4" xfId="26538" xr:uid="{00000000-0005-0000-0000-0000516F0000}"/>
    <cellStyle name="Normal 9 2 2 3 7 5" xfId="26539" xr:uid="{00000000-0005-0000-0000-0000526F0000}"/>
    <cellStyle name="Normal 9 2 2 3 8" xfId="26540" xr:uid="{00000000-0005-0000-0000-0000536F0000}"/>
    <cellStyle name="Normal 9 2 2 3 8 2" xfId="26541" xr:uid="{00000000-0005-0000-0000-0000546F0000}"/>
    <cellStyle name="Normal 9 2 2 3 8 3" xfId="26542" xr:uid="{00000000-0005-0000-0000-0000556F0000}"/>
    <cellStyle name="Normal 9 2 2 3 8 4" xfId="26543" xr:uid="{00000000-0005-0000-0000-0000566F0000}"/>
    <cellStyle name="Normal 9 2 2 3 8 5" xfId="26544" xr:uid="{00000000-0005-0000-0000-0000576F0000}"/>
    <cellStyle name="Normal 9 2 2 3 9" xfId="26545" xr:uid="{00000000-0005-0000-0000-0000586F0000}"/>
    <cellStyle name="Normal 9 2 2 3 9 2" xfId="26546" xr:uid="{00000000-0005-0000-0000-0000596F0000}"/>
    <cellStyle name="Normal 9 2 2 3 9 3" xfId="26547" xr:uid="{00000000-0005-0000-0000-00005A6F0000}"/>
    <cellStyle name="Normal 9 2 2 3 9 4" xfId="26548" xr:uid="{00000000-0005-0000-0000-00005B6F0000}"/>
    <cellStyle name="Normal 9 2 2 3 9 5" xfId="26549" xr:uid="{00000000-0005-0000-0000-00005C6F0000}"/>
    <cellStyle name="Normal 9 2 2 3_5.Weekly" xfId="26550" xr:uid="{00000000-0005-0000-0000-00005D6F0000}"/>
    <cellStyle name="Normal 9 2 2 4" xfId="26551" xr:uid="{00000000-0005-0000-0000-00005E6F0000}"/>
    <cellStyle name="Normal 9 2 2 4 10" xfId="26552" xr:uid="{00000000-0005-0000-0000-00005F6F0000}"/>
    <cellStyle name="Normal 9 2 2 4 10 2" xfId="26553" xr:uid="{00000000-0005-0000-0000-0000606F0000}"/>
    <cellStyle name="Normal 9 2 2 4 10 3" xfId="26554" xr:uid="{00000000-0005-0000-0000-0000616F0000}"/>
    <cellStyle name="Normal 9 2 2 4 10 4" xfId="26555" xr:uid="{00000000-0005-0000-0000-0000626F0000}"/>
    <cellStyle name="Normal 9 2 2 4 10 5" xfId="26556" xr:uid="{00000000-0005-0000-0000-0000636F0000}"/>
    <cellStyle name="Normal 9 2 2 4 11" xfId="26557" xr:uid="{00000000-0005-0000-0000-0000646F0000}"/>
    <cellStyle name="Normal 9 2 2 4 12" xfId="26558" xr:uid="{00000000-0005-0000-0000-0000656F0000}"/>
    <cellStyle name="Normal 9 2 2 4 13" xfId="26559" xr:uid="{00000000-0005-0000-0000-0000666F0000}"/>
    <cellStyle name="Normal 9 2 2 4 14" xfId="26560" xr:uid="{00000000-0005-0000-0000-0000676F0000}"/>
    <cellStyle name="Normal 9 2 2 4 2" xfId="26561" xr:uid="{00000000-0005-0000-0000-0000686F0000}"/>
    <cellStyle name="Normal 9 2 2 4 2 2" xfId="26562" xr:uid="{00000000-0005-0000-0000-0000696F0000}"/>
    <cellStyle name="Normal 9 2 2 4 2 3" xfId="26563" xr:uid="{00000000-0005-0000-0000-00006A6F0000}"/>
    <cellStyle name="Normal 9 2 2 4 2 4" xfId="26564" xr:uid="{00000000-0005-0000-0000-00006B6F0000}"/>
    <cellStyle name="Normal 9 2 2 4 2 5" xfId="26565" xr:uid="{00000000-0005-0000-0000-00006C6F0000}"/>
    <cellStyle name="Normal 9 2 2 4 3" xfId="26566" xr:uid="{00000000-0005-0000-0000-00006D6F0000}"/>
    <cellStyle name="Normal 9 2 2 4 3 2" xfId="26567" xr:uid="{00000000-0005-0000-0000-00006E6F0000}"/>
    <cellStyle name="Normal 9 2 2 4 3 3" xfId="26568" xr:uid="{00000000-0005-0000-0000-00006F6F0000}"/>
    <cellStyle name="Normal 9 2 2 4 3 4" xfId="26569" xr:uid="{00000000-0005-0000-0000-0000706F0000}"/>
    <cellStyle name="Normal 9 2 2 4 3 5" xfId="26570" xr:uid="{00000000-0005-0000-0000-0000716F0000}"/>
    <cellStyle name="Normal 9 2 2 4 4" xfId="26571" xr:uid="{00000000-0005-0000-0000-0000726F0000}"/>
    <cellStyle name="Normal 9 2 2 4 4 2" xfId="26572" xr:uid="{00000000-0005-0000-0000-0000736F0000}"/>
    <cellStyle name="Normal 9 2 2 4 4 3" xfId="26573" xr:uid="{00000000-0005-0000-0000-0000746F0000}"/>
    <cellStyle name="Normal 9 2 2 4 4 4" xfId="26574" xr:uid="{00000000-0005-0000-0000-0000756F0000}"/>
    <cellStyle name="Normal 9 2 2 4 4 5" xfId="26575" xr:uid="{00000000-0005-0000-0000-0000766F0000}"/>
    <cellStyle name="Normal 9 2 2 4 5" xfId="26576" xr:uid="{00000000-0005-0000-0000-0000776F0000}"/>
    <cellStyle name="Normal 9 2 2 4 5 2" xfId="26577" xr:uid="{00000000-0005-0000-0000-0000786F0000}"/>
    <cellStyle name="Normal 9 2 2 4 5 3" xfId="26578" xr:uid="{00000000-0005-0000-0000-0000796F0000}"/>
    <cellStyle name="Normal 9 2 2 4 5 4" xfId="26579" xr:uid="{00000000-0005-0000-0000-00007A6F0000}"/>
    <cellStyle name="Normal 9 2 2 4 5 5" xfId="26580" xr:uid="{00000000-0005-0000-0000-00007B6F0000}"/>
    <cellStyle name="Normal 9 2 2 4 6" xfId="26581" xr:uid="{00000000-0005-0000-0000-00007C6F0000}"/>
    <cellStyle name="Normal 9 2 2 4 6 2" xfId="26582" xr:uid="{00000000-0005-0000-0000-00007D6F0000}"/>
    <cellStyle name="Normal 9 2 2 4 6 3" xfId="26583" xr:uid="{00000000-0005-0000-0000-00007E6F0000}"/>
    <cellStyle name="Normal 9 2 2 4 6 4" xfId="26584" xr:uid="{00000000-0005-0000-0000-00007F6F0000}"/>
    <cellStyle name="Normal 9 2 2 4 6 5" xfId="26585" xr:uid="{00000000-0005-0000-0000-0000806F0000}"/>
    <cellStyle name="Normal 9 2 2 4 7" xfId="26586" xr:uid="{00000000-0005-0000-0000-0000816F0000}"/>
    <cellStyle name="Normal 9 2 2 4 7 2" xfId="26587" xr:uid="{00000000-0005-0000-0000-0000826F0000}"/>
    <cellStyle name="Normal 9 2 2 4 7 3" xfId="26588" xr:uid="{00000000-0005-0000-0000-0000836F0000}"/>
    <cellStyle name="Normal 9 2 2 4 7 4" xfId="26589" xr:uid="{00000000-0005-0000-0000-0000846F0000}"/>
    <cellStyle name="Normal 9 2 2 4 7 5" xfId="26590" xr:uid="{00000000-0005-0000-0000-0000856F0000}"/>
    <cellStyle name="Normal 9 2 2 4 8" xfId="26591" xr:uid="{00000000-0005-0000-0000-0000866F0000}"/>
    <cellStyle name="Normal 9 2 2 4 8 2" xfId="26592" xr:uid="{00000000-0005-0000-0000-0000876F0000}"/>
    <cellStyle name="Normal 9 2 2 4 8 3" xfId="26593" xr:uid="{00000000-0005-0000-0000-0000886F0000}"/>
    <cellStyle name="Normal 9 2 2 4 8 4" xfId="26594" xr:uid="{00000000-0005-0000-0000-0000896F0000}"/>
    <cellStyle name="Normal 9 2 2 4 8 5" xfId="26595" xr:uid="{00000000-0005-0000-0000-00008A6F0000}"/>
    <cellStyle name="Normal 9 2 2 4 9" xfId="26596" xr:uid="{00000000-0005-0000-0000-00008B6F0000}"/>
    <cellStyle name="Normal 9 2 2 4 9 2" xfId="26597" xr:uid="{00000000-0005-0000-0000-00008C6F0000}"/>
    <cellStyle name="Normal 9 2 2 4 9 3" xfId="26598" xr:uid="{00000000-0005-0000-0000-00008D6F0000}"/>
    <cellStyle name="Normal 9 2 2 4 9 4" xfId="26599" xr:uid="{00000000-0005-0000-0000-00008E6F0000}"/>
    <cellStyle name="Normal 9 2 2 4 9 5" xfId="26600" xr:uid="{00000000-0005-0000-0000-00008F6F0000}"/>
    <cellStyle name="Normal 9 2 2 4_5.Weekly" xfId="26601" xr:uid="{00000000-0005-0000-0000-0000906F0000}"/>
    <cellStyle name="Normal 9 2 2 5" xfId="26602" xr:uid="{00000000-0005-0000-0000-0000916F0000}"/>
    <cellStyle name="Normal 9 2 2 5 2" xfId="26603" xr:uid="{00000000-0005-0000-0000-0000926F0000}"/>
    <cellStyle name="Normal 9 2 2 5 3" xfId="26604" xr:uid="{00000000-0005-0000-0000-0000936F0000}"/>
    <cellStyle name="Normal 9 2 2 5 4" xfId="26605" xr:uid="{00000000-0005-0000-0000-0000946F0000}"/>
    <cellStyle name="Normal 9 2 2 5 5" xfId="26606" xr:uid="{00000000-0005-0000-0000-0000956F0000}"/>
    <cellStyle name="Normal 9 2 2 6" xfId="26607" xr:uid="{00000000-0005-0000-0000-0000966F0000}"/>
    <cellStyle name="Normal 9 2 2 6 2" xfId="26608" xr:uid="{00000000-0005-0000-0000-0000976F0000}"/>
    <cellStyle name="Normal 9 2 2 6 3" xfId="26609" xr:uid="{00000000-0005-0000-0000-0000986F0000}"/>
    <cellStyle name="Normal 9 2 2 6 4" xfId="26610" xr:uid="{00000000-0005-0000-0000-0000996F0000}"/>
    <cellStyle name="Normal 9 2 2 6 5" xfId="26611" xr:uid="{00000000-0005-0000-0000-00009A6F0000}"/>
    <cellStyle name="Normal 9 2 2 7" xfId="26612" xr:uid="{00000000-0005-0000-0000-00009B6F0000}"/>
    <cellStyle name="Normal 9 2 2 7 2" xfId="26613" xr:uid="{00000000-0005-0000-0000-00009C6F0000}"/>
    <cellStyle name="Normal 9 2 2 7 3" xfId="26614" xr:uid="{00000000-0005-0000-0000-00009D6F0000}"/>
    <cellStyle name="Normal 9 2 2 7 4" xfId="26615" xr:uid="{00000000-0005-0000-0000-00009E6F0000}"/>
    <cellStyle name="Normal 9 2 2 7 5" xfId="26616" xr:uid="{00000000-0005-0000-0000-00009F6F0000}"/>
    <cellStyle name="Normal 9 2 2 8" xfId="26617" xr:uid="{00000000-0005-0000-0000-0000A06F0000}"/>
    <cellStyle name="Normal 9 2 2 8 2" xfId="26618" xr:uid="{00000000-0005-0000-0000-0000A16F0000}"/>
    <cellStyle name="Normal 9 2 2 8 3" xfId="26619" xr:uid="{00000000-0005-0000-0000-0000A26F0000}"/>
    <cellStyle name="Normal 9 2 2 8 4" xfId="26620" xr:uid="{00000000-0005-0000-0000-0000A36F0000}"/>
    <cellStyle name="Normal 9 2 2 8 5" xfId="26621" xr:uid="{00000000-0005-0000-0000-0000A46F0000}"/>
    <cellStyle name="Normal 9 2 2 9" xfId="26622" xr:uid="{00000000-0005-0000-0000-0000A56F0000}"/>
    <cellStyle name="Normal 9 2 2 9 2" xfId="26623" xr:uid="{00000000-0005-0000-0000-0000A66F0000}"/>
    <cellStyle name="Normal 9 2 2 9 3" xfId="26624" xr:uid="{00000000-0005-0000-0000-0000A76F0000}"/>
    <cellStyle name="Normal 9 2 2 9 4" xfId="26625" xr:uid="{00000000-0005-0000-0000-0000A86F0000}"/>
    <cellStyle name="Normal 9 2 2 9 5" xfId="26626" xr:uid="{00000000-0005-0000-0000-0000A96F0000}"/>
    <cellStyle name="Normal 9 2 2_5.Weekly" xfId="26627" xr:uid="{00000000-0005-0000-0000-0000AA6F0000}"/>
    <cellStyle name="Normal 9 2 3" xfId="26628" xr:uid="{00000000-0005-0000-0000-0000AB6F0000}"/>
    <cellStyle name="Normal 9 2 3 10" xfId="26629" xr:uid="{00000000-0005-0000-0000-0000AC6F0000}"/>
    <cellStyle name="Normal 9 2 3 10 2" xfId="26630" xr:uid="{00000000-0005-0000-0000-0000AD6F0000}"/>
    <cellStyle name="Normal 9 2 3 10 3" xfId="26631" xr:uid="{00000000-0005-0000-0000-0000AE6F0000}"/>
    <cellStyle name="Normal 9 2 3 10 4" xfId="26632" xr:uid="{00000000-0005-0000-0000-0000AF6F0000}"/>
    <cellStyle name="Normal 9 2 3 10 5" xfId="26633" xr:uid="{00000000-0005-0000-0000-0000B06F0000}"/>
    <cellStyle name="Normal 9 2 3 11" xfId="26634" xr:uid="{00000000-0005-0000-0000-0000B16F0000}"/>
    <cellStyle name="Normal 9 2 3 11 2" xfId="26635" xr:uid="{00000000-0005-0000-0000-0000B26F0000}"/>
    <cellStyle name="Normal 9 2 3 11 3" xfId="26636" xr:uid="{00000000-0005-0000-0000-0000B36F0000}"/>
    <cellStyle name="Normal 9 2 3 11 4" xfId="26637" xr:uid="{00000000-0005-0000-0000-0000B46F0000}"/>
    <cellStyle name="Normal 9 2 3 11 5" xfId="26638" xr:uid="{00000000-0005-0000-0000-0000B56F0000}"/>
    <cellStyle name="Normal 9 2 3 12" xfId="26639" xr:uid="{00000000-0005-0000-0000-0000B66F0000}"/>
    <cellStyle name="Normal 9 2 3 13" xfId="26640" xr:uid="{00000000-0005-0000-0000-0000B76F0000}"/>
    <cellStyle name="Normal 9 2 3 14" xfId="26641" xr:uid="{00000000-0005-0000-0000-0000B86F0000}"/>
    <cellStyle name="Normal 9 2 3 15" xfId="26642" xr:uid="{00000000-0005-0000-0000-0000B96F0000}"/>
    <cellStyle name="Normal 9 2 3 2" xfId="26643" xr:uid="{00000000-0005-0000-0000-0000BA6F0000}"/>
    <cellStyle name="Normal 9 2 3 2 10" xfId="26644" xr:uid="{00000000-0005-0000-0000-0000BB6F0000}"/>
    <cellStyle name="Normal 9 2 3 2 10 2" xfId="26645" xr:uid="{00000000-0005-0000-0000-0000BC6F0000}"/>
    <cellStyle name="Normal 9 2 3 2 10 3" xfId="26646" xr:uid="{00000000-0005-0000-0000-0000BD6F0000}"/>
    <cellStyle name="Normal 9 2 3 2 10 4" xfId="26647" xr:uid="{00000000-0005-0000-0000-0000BE6F0000}"/>
    <cellStyle name="Normal 9 2 3 2 10 5" xfId="26648" xr:uid="{00000000-0005-0000-0000-0000BF6F0000}"/>
    <cellStyle name="Normal 9 2 3 2 11" xfId="26649" xr:uid="{00000000-0005-0000-0000-0000C06F0000}"/>
    <cellStyle name="Normal 9 2 3 2 12" xfId="26650" xr:uid="{00000000-0005-0000-0000-0000C16F0000}"/>
    <cellStyle name="Normal 9 2 3 2 13" xfId="26651" xr:uid="{00000000-0005-0000-0000-0000C26F0000}"/>
    <cellStyle name="Normal 9 2 3 2 14" xfId="26652" xr:uid="{00000000-0005-0000-0000-0000C36F0000}"/>
    <cellStyle name="Normal 9 2 3 2 2" xfId="26653" xr:uid="{00000000-0005-0000-0000-0000C46F0000}"/>
    <cellStyle name="Normal 9 2 3 2 2 2" xfId="26654" xr:uid="{00000000-0005-0000-0000-0000C56F0000}"/>
    <cellStyle name="Normal 9 2 3 2 2 3" xfId="26655" xr:uid="{00000000-0005-0000-0000-0000C66F0000}"/>
    <cellStyle name="Normal 9 2 3 2 2 4" xfId="26656" xr:uid="{00000000-0005-0000-0000-0000C76F0000}"/>
    <cellStyle name="Normal 9 2 3 2 2 5" xfId="26657" xr:uid="{00000000-0005-0000-0000-0000C86F0000}"/>
    <cellStyle name="Normal 9 2 3 2 3" xfId="26658" xr:uid="{00000000-0005-0000-0000-0000C96F0000}"/>
    <cellStyle name="Normal 9 2 3 2 3 2" xfId="26659" xr:uid="{00000000-0005-0000-0000-0000CA6F0000}"/>
    <cellStyle name="Normal 9 2 3 2 3 3" xfId="26660" xr:uid="{00000000-0005-0000-0000-0000CB6F0000}"/>
    <cellStyle name="Normal 9 2 3 2 3 4" xfId="26661" xr:uid="{00000000-0005-0000-0000-0000CC6F0000}"/>
    <cellStyle name="Normal 9 2 3 2 3 5" xfId="26662" xr:uid="{00000000-0005-0000-0000-0000CD6F0000}"/>
    <cellStyle name="Normal 9 2 3 2 4" xfId="26663" xr:uid="{00000000-0005-0000-0000-0000CE6F0000}"/>
    <cellStyle name="Normal 9 2 3 2 4 2" xfId="26664" xr:uid="{00000000-0005-0000-0000-0000CF6F0000}"/>
    <cellStyle name="Normal 9 2 3 2 4 3" xfId="26665" xr:uid="{00000000-0005-0000-0000-0000D06F0000}"/>
    <cellStyle name="Normal 9 2 3 2 4 4" xfId="26666" xr:uid="{00000000-0005-0000-0000-0000D16F0000}"/>
    <cellStyle name="Normal 9 2 3 2 4 5" xfId="26667" xr:uid="{00000000-0005-0000-0000-0000D26F0000}"/>
    <cellStyle name="Normal 9 2 3 2 5" xfId="26668" xr:uid="{00000000-0005-0000-0000-0000D36F0000}"/>
    <cellStyle name="Normal 9 2 3 2 5 2" xfId="26669" xr:uid="{00000000-0005-0000-0000-0000D46F0000}"/>
    <cellStyle name="Normal 9 2 3 2 5 3" xfId="26670" xr:uid="{00000000-0005-0000-0000-0000D56F0000}"/>
    <cellStyle name="Normal 9 2 3 2 5 4" xfId="26671" xr:uid="{00000000-0005-0000-0000-0000D66F0000}"/>
    <cellStyle name="Normal 9 2 3 2 5 5" xfId="26672" xr:uid="{00000000-0005-0000-0000-0000D76F0000}"/>
    <cellStyle name="Normal 9 2 3 2 6" xfId="26673" xr:uid="{00000000-0005-0000-0000-0000D86F0000}"/>
    <cellStyle name="Normal 9 2 3 2 6 2" xfId="26674" xr:uid="{00000000-0005-0000-0000-0000D96F0000}"/>
    <cellStyle name="Normal 9 2 3 2 6 3" xfId="26675" xr:uid="{00000000-0005-0000-0000-0000DA6F0000}"/>
    <cellStyle name="Normal 9 2 3 2 6 4" xfId="26676" xr:uid="{00000000-0005-0000-0000-0000DB6F0000}"/>
    <cellStyle name="Normal 9 2 3 2 6 5" xfId="26677" xr:uid="{00000000-0005-0000-0000-0000DC6F0000}"/>
    <cellStyle name="Normal 9 2 3 2 7" xfId="26678" xr:uid="{00000000-0005-0000-0000-0000DD6F0000}"/>
    <cellStyle name="Normal 9 2 3 2 7 2" xfId="26679" xr:uid="{00000000-0005-0000-0000-0000DE6F0000}"/>
    <cellStyle name="Normal 9 2 3 2 7 3" xfId="26680" xr:uid="{00000000-0005-0000-0000-0000DF6F0000}"/>
    <cellStyle name="Normal 9 2 3 2 7 4" xfId="26681" xr:uid="{00000000-0005-0000-0000-0000E06F0000}"/>
    <cellStyle name="Normal 9 2 3 2 7 5" xfId="26682" xr:uid="{00000000-0005-0000-0000-0000E16F0000}"/>
    <cellStyle name="Normal 9 2 3 2 8" xfId="26683" xr:uid="{00000000-0005-0000-0000-0000E26F0000}"/>
    <cellStyle name="Normal 9 2 3 2 8 2" xfId="26684" xr:uid="{00000000-0005-0000-0000-0000E36F0000}"/>
    <cellStyle name="Normal 9 2 3 2 8 3" xfId="26685" xr:uid="{00000000-0005-0000-0000-0000E46F0000}"/>
    <cellStyle name="Normal 9 2 3 2 8 4" xfId="26686" xr:uid="{00000000-0005-0000-0000-0000E56F0000}"/>
    <cellStyle name="Normal 9 2 3 2 8 5" xfId="26687" xr:uid="{00000000-0005-0000-0000-0000E66F0000}"/>
    <cellStyle name="Normal 9 2 3 2 9" xfId="26688" xr:uid="{00000000-0005-0000-0000-0000E76F0000}"/>
    <cellStyle name="Normal 9 2 3 2 9 2" xfId="26689" xr:uid="{00000000-0005-0000-0000-0000E86F0000}"/>
    <cellStyle name="Normal 9 2 3 2 9 3" xfId="26690" xr:uid="{00000000-0005-0000-0000-0000E96F0000}"/>
    <cellStyle name="Normal 9 2 3 2 9 4" xfId="26691" xr:uid="{00000000-0005-0000-0000-0000EA6F0000}"/>
    <cellStyle name="Normal 9 2 3 2 9 5" xfId="26692" xr:uid="{00000000-0005-0000-0000-0000EB6F0000}"/>
    <cellStyle name="Normal 9 2 3 2_5.Weekly" xfId="26693" xr:uid="{00000000-0005-0000-0000-0000EC6F0000}"/>
    <cellStyle name="Normal 9 2 3 3" xfId="26694" xr:uid="{00000000-0005-0000-0000-0000ED6F0000}"/>
    <cellStyle name="Normal 9 2 3 3 2" xfId="26695" xr:uid="{00000000-0005-0000-0000-0000EE6F0000}"/>
    <cellStyle name="Normal 9 2 3 3 3" xfId="26696" xr:uid="{00000000-0005-0000-0000-0000EF6F0000}"/>
    <cellStyle name="Normal 9 2 3 3 4" xfId="26697" xr:uid="{00000000-0005-0000-0000-0000F06F0000}"/>
    <cellStyle name="Normal 9 2 3 3 5" xfId="26698" xr:uid="{00000000-0005-0000-0000-0000F16F0000}"/>
    <cellStyle name="Normal 9 2 3 4" xfId="26699" xr:uid="{00000000-0005-0000-0000-0000F26F0000}"/>
    <cellStyle name="Normal 9 2 3 4 2" xfId="26700" xr:uid="{00000000-0005-0000-0000-0000F36F0000}"/>
    <cellStyle name="Normal 9 2 3 4 3" xfId="26701" xr:uid="{00000000-0005-0000-0000-0000F46F0000}"/>
    <cellStyle name="Normal 9 2 3 4 4" xfId="26702" xr:uid="{00000000-0005-0000-0000-0000F56F0000}"/>
    <cellStyle name="Normal 9 2 3 4 5" xfId="26703" xr:uid="{00000000-0005-0000-0000-0000F66F0000}"/>
    <cellStyle name="Normal 9 2 3 5" xfId="26704" xr:uid="{00000000-0005-0000-0000-0000F76F0000}"/>
    <cellStyle name="Normal 9 2 3 5 2" xfId="26705" xr:uid="{00000000-0005-0000-0000-0000F86F0000}"/>
    <cellStyle name="Normal 9 2 3 5 3" xfId="26706" xr:uid="{00000000-0005-0000-0000-0000F96F0000}"/>
    <cellStyle name="Normal 9 2 3 5 4" xfId="26707" xr:uid="{00000000-0005-0000-0000-0000FA6F0000}"/>
    <cellStyle name="Normal 9 2 3 5 5" xfId="26708" xr:uid="{00000000-0005-0000-0000-0000FB6F0000}"/>
    <cellStyle name="Normal 9 2 3 6" xfId="26709" xr:uid="{00000000-0005-0000-0000-0000FC6F0000}"/>
    <cellStyle name="Normal 9 2 3 6 2" xfId="26710" xr:uid="{00000000-0005-0000-0000-0000FD6F0000}"/>
    <cellStyle name="Normal 9 2 3 6 3" xfId="26711" xr:uid="{00000000-0005-0000-0000-0000FE6F0000}"/>
    <cellStyle name="Normal 9 2 3 6 4" xfId="26712" xr:uid="{00000000-0005-0000-0000-0000FF6F0000}"/>
    <cellStyle name="Normal 9 2 3 6 5" xfId="26713" xr:uid="{00000000-0005-0000-0000-000000700000}"/>
    <cellStyle name="Normal 9 2 3 7" xfId="26714" xr:uid="{00000000-0005-0000-0000-000001700000}"/>
    <cellStyle name="Normal 9 2 3 7 2" xfId="26715" xr:uid="{00000000-0005-0000-0000-000002700000}"/>
    <cellStyle name="Normal 9 2 3 7 3" xfId="26716" xr:uid="{00000000-0005-0000-0000-000003700000}"/>
    <cellStyle name="Normal 9 2 3 7 4" xfId="26717" xr:uid="{00000000-0005-0000-0000-000004700000}"/>
    <cellStyle name="Normal 9 2 3 7 5" xfId="26718" xr:uid="{00000000-0005-0000-0000-000005700000}"/>
    <cellStyle name="Normal 9 2 3 8" xfId="26719" xr:uid="{00000000-0005-0000-0000-000006700000}"/>
    <cellStyle name="Normal 9 2 3 8 2" xfId="26720" xr:uid="{00000000-0005-0000-0000-000007700000}"/>
    <cellStyle name="Normal 9 2 3 8 3" xfId="26721" xr:uid="{00000000-0005-0000-0000-000008700000}"/>
    <cellStyle name="Normal 9 2 3 8 4" xfId="26722" xr:uid="{00000000-0005-0000-0000-000009700000}"/>
    <cellStyle name="Normal 9 2 3 8 5" xfId="26723" xr:uid="{00000000-0005-0000-0000-00000A700000}"/>
    <cellStyle name="Normal 9 2 3 9" xfId="26724" xr:uid="{00000000-0005-0000-0000-00000B700000}"/>
    <cellStyle name="Normal 9 2 3 9 2" xfId="26725" xr:uid="{00000000-0005-0000-0000-00000C700000}"/>
    <cellStyle name="Normal 9 2 3 9 3" xfId="26726" xr:uid="{00000000-0005-0000-0000-00000D700000}"/>
    <cellStyle name="Normal 9 2 3 9 4" xfId="26727" xr:uid="{00000000-0005-0000-0000-00000E700000}"/>
    <cellStyle name="Normal 9 2 3 9 5" xfId="26728" xr:uid="{00000000-0005-0000-0000-00000F700000}"/>
    <cellStyle name="Normal 9 2 3_5.Weekly" xfId="26729" xr:uid="{00000000-0005-0000-0000-000010700000}"/>
    <cellStyle name="Normal 9 2 4" xfId="26730" xr:uid="{00000000-0005-0000-0000-000011700000}"/>
    <cellStyle name="Normal 9 2 4 10" xfId="26731" xr:uid="{00000000-0005-0000-0000-000012700000}"/>
    <cellStyle name="Normal 9 2 4 10 2" xfId="26732" xr:uid="{00000000-0005-0000-0000-000013700000}"/>
    <cellStyle name="Normal 9 2 4 10 3" xfId="26733" xr:uid="{00000000-0005-0000-0000-000014700000}"/>
    <cellStyle name="Normal 9 2 4 10 4" xfId="26734" xr:uid="{00000000-0005-0000-0000-000015700000}"/>
    <cellStyle name="Normal 9 2 4 10 5" xfId="26735" xr:uid="{00000000-0005-0000-0000-000016700000}"/>
    <cellStyle name="Normal 9 2 4 11" xfId="26736" xr:uid="{00000000-0005-0000-0000-000017700000}"/>
    <cellStyle name="Normal 9 2 4 12" xfId="26737" xr:uid="{00000000-0005-0000-0000-000018700000}"/>
    <cellStyle name="Normal 9 2 4 13" xfId="26738" xr:uid="{00000000-0005-0000-0000-000019700000}"/>
    <cellStyle name="Normal 9 2 4 14" xfId="26739" xr:uid="{00000000-0005-0000-0000-00001A700000}"/>
    <cellStyle name="Normal 9 2 4 2" xfId="26740" xr:uid="{00000000-0005-0000-0000-00001B700000}"/>
    <cellStyle name="Normal 9 2 4 2 2" xfId="26741" xr:uid="{00000000-0005-0000-0000-00001C700000}"/>
    <cellStyle name="Normal 9 2 4 2 3" xfId="26742" xr:uid="{00000000-0005-0000-0000-00001D700000}"/>
    <cellStyle name="Normal 9 2 4 2 4" xfId="26743" xr:uid="{00000000-0005-0000-0000-00001E700000}"/>
    <cellStyle name="Normal 9 2 4 2 5" xfId="26744" xr:uid="{00000000-0005-0000-0000-00001F700000}"/>
    <cellStyle name="Normal 9 2 4 3" xfId="26745" xr:uid="{00000000-0005-0000-0000-000020700000}"/>
    <cellStyle name="Normal 9 2 4 3 2" xfId="26746" xr:uid="{00000000-0005-0000-0000-000021700000}"/>
    <cellStyle name="Normal 9 2 4 3 3" xfId="26747" xr:uid="{00000000-0005-0000-0000-000022700000}"/>
    <cellStyle name="Normal 9 2 4 3 4" xfId="26748" xr:uid="{00000000-0005-0000-0000-000023700000}"/>
    <cellStyle name="Normal 9 2 4 3 5" xfId="26749" xr:uid="{00000000-0005-0000-0000-000024700000}"/>
    <cellStyle name="Normal 9 2 4 4" xfId="26750" xr:uid="{00000000-0005-0000-0000-000025700000}"/>
    <cellStyle name="Normal 9 2 4 4 2" xfId="26751" xr:uid="{00000000-0005-0000-0000-000026700000}"/>
    <cellStyle name="Normal 9 2 4 4 3" xfId="26752" xr:uid="{00000000-0005-0000-0000-000027700000}"/>
    <cellStyle name="Normal 9 2 4 4 4" xfId="26753" xr:uid="{00000000-0005-0000-0000-000028700000}"/>
    <cellStyle name="Normal 9 2 4 4 5" xfId="26754" xr:uid="{00000000-0005-0000-0000-000029700000}"/>
    <cellStyle name="Normal 9 2 4 5" xfId="26755" xr:uid="{00000000-0005-0000-0000-00002A700000}"/>
    <cellStyle name="Normal 9 2 4 5 2" xfId="26756" xr:uid="{00000000-0005-0000-0000-00002B700000}"/>
    <cellStyle name="Normal 9 2 4 5 3" xfId="26757" xr:uid="{00000000-0005-0000-0000-00002C700000}"/>
    <cellStyle name="Normal 9 2 4 5 4" xfId="26758" xr:uid="{00000000-0005-0000-0000-00002D700000}"/>
    <cellStyle name="Normal 9 2 4 5 5" xfId="26759" xr:uid="{00000000-0005-0000-0000-00002E700000}"/>
    <cellStyle name="Normal 9 2 4 6" xfId="26760" xr:uid="{00000000-0005-0000-0000-00002F700000}"/>
    <cellStyle name="Normal 9 2 4 6 2" xfId="26761" xr:uid="{00000000-0005-0000-0000-000030700000}"/>
    <cellStyle name="Normal 9 2 4 6 3" xfId="26762" xr:uid="{00000000-0005-0000-0000-000031700000}"/>
    <cellStyle name="Normal 9 2 4 6 4" xfId="26763" xr:uid="{00000000-0005-0000-0000-000032700000}"/>
    <cellStyle name="Normal 9 2 4 6 5" xfId="26764" xr:uid="{00000000-0005-0000-0000-000033700000}"/>
    <cellStyle name="Normal 9 2 4 7" xfId="26765" xr:uid="{00000000-0005-0000-0000-000034700000}"/>
    <cellStyle name="Normal 9 2 4 7 2" xfId="26766" xr:uid="{00000000-0005-0000-0000-000035700000}"/>
    <cellStyle name="Normal 9 2 4 7 3" xfId="26767" xr:uid="{00000000-0005-0000-0000-000036700000}"/>
    <cellStyle name="Normal 9 2 4 7 4" xfId="26768" xr:uid="{00000000-0005-0000-0000-000037700000}"/>
    <cellStyle name="Normal 9 2 4 7 5" xfId="26769" xr:uid="{00000000-0005-0000-0000-000038700000}"/>
    <cellStyle name="Normal 9 2 4 8" xfId="26770" xr:uid="{00000000-0005-0000-0000-000039700000}"/>
    <cellStyle name="Normal 9 2 4 8 2" xfId="26771" xr:uid="{00000000-0005-0000-0000-00003A700000}"/>
    <cellStyle name="Normal 9 2 4 8 3" xfId="26772" xr:uid="{00000000-0005-0000-0000-00003B700000}"/>
    <cellStyle name="Normal 9 2 4 8 4" xfId="26773" xr:uid="{00000000-0005-0000-0000-00003C700000}"/>
    <cellStyle name="Normal 9 2 4 8 5" xfId="26774" xr:uid="{00000000-0005-0000-0000-00003D700000}"/>
    <cellStyle name="Normal 9 2 4 9" xfId="26775" xr:uid="{00000000-0005-0000-0000-00003E700000}"/>
    <cellStyle name="Normal 9 2 4 9 2" xfId="26776" xr:uid="{00000000-0005-0000-0000-00003F700000}"/>
    <cellStyle name="Normal 9 2 4 9 3" xfId="26777" xr:uid="{00000000-0005-0000-0000-000040700000}"/>
    <cellStyle name="Normal 9 2 4 9 4" xfId="26778" xr:uid="{00000000-0005-0000-0000-000041700000}"/>
    <cellStyle name="Normal 9 2 4 9 5" xfId="26779" xr:uid="{00000000-0005-0000-0000-000042700000}"/>
    <cellStyle name="Normal 9 2 4_5.Weekly" xfId="26780" xr:uid="{00000000-0005-0000-0000-000043700000}"/>
    <cellStyle name="Normal 9 2 5" xfId="26781" xr:uid="{00000000-0005-0000-0000-000044700000}"/>
    <cellStyle name="Normal 9 2 5 10" xfId="26782" xr:uid="{00000000-0005-0000-0000-000045700000}"/>
    <cellStyle name="Normal 9 2 5 10 2" xfId="26783" xr:uid="{00000000-0005-0000-0000-000046700000}"/>
    <cellStyle name="Normal 9 2 5 10 3" xfId="26784" xr:uid="{00000000-0005-0000-0000-000047700000}"/>
    <cellStyle name="Normal 9 2 5 10 4" xfId="26785" xr:uid="{00000000-0005-0000-0000-000048700000}"/>
    <cellStyle name="Normal 9 2 5 10 5" xfId="26786" xr:uid="{00000000-0005-0000-0000-000049700000}"/>
    <cellStyle name="Normal 9 2 5 11" xfId="26787" xr:uid="{00000000-0005-0000-0000-00004A700000}"/>
    <cellStyle name="Normal 9 2 5 12" xfId="26788" xr:uid="{00000000-0005-0000-0000-00004B700000}"/>
    <cellStyle name="Normal 9 2 5 13" xfId="26789" xr:uid="{00000000-0005-0000-0000-00004C700000}"/>
    <cellStyle name="Normal 9 2 5 14" xfId="26790" xr:uid="{00000000-0005-0000-0000-00004D700000}"/>
    <cellStyle name="Normal 9 2 5 2" xfId="26791" xr:uid="{00000000-0005-0000-0000-00004E700000}"/>
    <cellStyle name="Normal 9 2 5 2 2" xfId="26792" xr:uid="{00000000-0005-0000-0000-00004F700000}"/>
    <cellStyle name="Normal 9 2 5 2 3" xfId="26793" xr:uid="{00000000-0005-0000-0000-000050700000}"/>
    <cellStyle name="Normal 9 2 5 2 4" xfId="26794" xr:uid="{00000000-0005-0000-0000-000051700000}"/>
    <cellStyle name="Normal 9 2 5 2 5" xfId="26795" xr:uid="{00000000-0005-0000-0000-000052700000}"/>
    <cellStyle name="Normal 9 2 5 3" xfId="26796" xr:uid="{00000000-0005-0000-0000-000053700000}"/>
    <cellStyle name="Normal 9 2 5 3 2" xfId="26797" xr:uid="{00000000-0005-0000-0000-000054700000}"/>
    <cellStyle name="Normal 9 2 5 3 3" xfId="26798" xr:uid="{00000000-0005-0000-0000-000055700000}"/>
    <cellStyle name="Normal 9 2 5 3 4" xfId="26799" xr:uid="{00000000-0005-0000-0000-000056700000}"/>
    <cellStyle name="Normal 9 2 5 3 5" xfId="26800" xr:uid="{00000000-0005-0000-0000-000057700000}"/>
    <cellStyle name="Normal 9 2 5 4" xfId="26801" xr:uid="{00000000-0005-0000-0000-000058700000}"/>
    <cellStyle name="Normal 9 2 5 4 2" xfId="26802" xr:uid="{00000000-0005-0000-0000-000059700000}"/>
    <cellStyle name="Normal 9 2 5 4 3" xfId="26803" xr:uid="{00000000-0005-0000-0000-00005A700000}"/>
    <cellStyle name="Normal 9 2 5 4 4" xfId="26804" xr:uid="{00000000-0005-0000-0000-00005B700000}"/>
    <cellStyle name="Normal 9 2 5 4 5" xfId="26805" xr:uid="{00000000-0005-0000-0000-00005C700000}"/>
    <cellStyle name="Normal 9 2 5 5" xfId="26806" xr:uid="{00000000-0005-0000-0000-00005D700000}"/>
    <cellStyle name="Normal 9 2 5 5 2" xfId="26807" xr:uid="{00000000-0005-0000-0000-00005E700000}"/>
    <cellStyle name="Normal 9 2 5 5 3" xfId="26808" xr:uid="{00000000-0005-0000-0000-00005F700000}"/>
    <cellStyle name="Normal 9 2 5 5 4" xfId="26809" xr:uid="{00000000-0005-0000-0000-000060700000}"/>
    <cellStyle name="Normal 9 2 5 5 5" xfId="26810" xr:uid="{00000000-0005-0000-0000-000061700000}"/>
    <cellStyle name="Normal 9 2 5 6" xfId="26811" xr:uid="{00000000-0005-0000-0000-000062700000}"/>
    <cellStyle name="Normal 9 2 5 6 2" xfId="26812" xr:uid="{00000000-0005-0000-0000-000063700000}"/>
    <cellStyle name="Normal 9 2 5 6 3" xfId="26813" xr:uid="{00000000-0005-0000-0000-000064700000}"/>
    <cellStyle name="Normal 9 2 5 6 4" xfId="26814" xr:uid="{00000000-0005-0000-0000-000065700000}"/>
    <cellStyle name="Normal 9 2 5 6 5" xfId="26815" xr:uid="{00000000-0005-0000-0000-000066700000}"/>
    <cellStyle name="Normal 9 2 5 7" xfId="26816" xr:uid="{00000000-0005-0000-0000-000067700000}"/>
    <cellStyle name="Normal 9 2 5 7 2" xfId="26817" xr:uid="{00000000-0005-0000-0000-000068700000}"/>
    <cellStyle name="Normal 9 2 5 7 3" xfId="26818" xr:uid="{00000000-0005-0000-0000-000069700000}"/>
    <cellStyle name="Normal 9 2 5 7 4" xfId="26819" xr:uid="{00000000-0005-0000-0000-00006A700000}"/>
    <cellStyle name="Normal 9 2 5 7 5" xfId="26820" xr:uid="{00000000-0005-0000-0000-00006B700000}"/>
    <cellStyle name="Normal 9 2 5 8" xfId="26821" xr:uid="{00000000-0005-0000-0000-00006C700000}"/>
    <cellStyle name="Normal 9 2 5 8 2" xfId="26822" xr:uid="{00000000-0005-0000-0000-00006D700000}"/>
    <cellStyle name="Normal 9 2 5 8 3" xfId="26823" xr:uid="{00000000-0005-0000-0000-00006E700000}"/>
    <cellStyle name="Normal 9 2 5 8 4" xfId="26824" xr:uid="{00000000-0005-0000-0000-00006F700000}"/>
    <cellStyle name="Normal 9 2 5 8 5" xfId="26825" xr:uid="{00000000-0005-0000-0000-000070700000}"/>
    <cellStyle name="Normal 9 2 5 9" xfId="26826" xr:uid="{00000000-0005-0000-0000-000071700000}"/>
    <cellStyle name="Normal 9 2 5 9 2" xfId="26827" xr:uid="{00000000-0005-0000-0000-000072700000}"/>
    <cellStyle name="Normal 9 2 5 9 3" xfId="26828" xr:uid="{00000000-0005-0000-0000-000073700000}"/>
    <cellStyle name="Normal 9 2 5 9 4" xfId="26829" xr:uid="{00000000-0005-0000-0000-000074700000}"/>
    <cellStyle name="Normal 9 2 5 9 5" xfId="26830" xr:uid="{00000000-0005-0000-0000-000075700000}"/>
    <cellStyle name="Normal 9 2 5_5.Weekly" xfId="26831" xr:uid="{00000000-0005-0000-0000-000076700000}"/>
    <cellStyle name="Normal 9 2 6" xfId="26832" xr:uid="{00000000-0005-0000-0000-000077700000}"/>
    <cellStyle name="Normal 9 2 6 2" xfId="26833" xr:uid="{00000000-0005-0000-0000-000078700000}"/>
    <cellStyle name="Normal 9 2 6 3" xfId="26834" xr:uid="{00000000-0005-0000-0000-000079700000}"/>
    <cellStyle name="Normal 9 2 6 4" xfId="26835" xr:uid="{00000000-0005-0000-0000-00007A700000}"/>
    <cellStyle name="Normal 9 2 6 5" xfId="26836" xr:uid="{00000000-0005-0000-0000-00007B700000}"/>
    <cellStyle name="Normal 9 2 7" xfId="26837" xr:uid="{00000000-0005-0000-0000-00007C700000}"/>
    <cellStyle name="Normal 9 2 7 2" xfId="26838" xr:uid="{00000000-0005-0000-0000-00007D700000}"/>
    <cellStyle name="Normal 9 2 7 3" xfId="26839" xr:uid="{00000000-0005-0000-0000-00007E700000}"/>
    <cellStyle name="Normal 9 2 7 4" xfId="26840" xr:uid="{00000000-0005-0000-0000-00007F700000}"/>
    <cellStyle name="Normal 9 2 7 5" xfId="26841" xr:uid="{00000000-0005-0000-0000-000080700000}"/>
    <cellStyle name="Normal 9 2 8" xfId="26842" xr:uid="{00000000-0005-0000-0000-000081700000}"/>
    <cellStyle name="Normal 9 2 8 2" xfId="26843" xr:uid="{00000000-0005-0000-0000-000082700000}"/>
    <cellStyle name="Normal 9 2 8 3" xfId="26844" xr:uid="{00000000-0005-0000-0000-000083700000}"/>
    <cellStyle name="Normal 9 2 8 4" xfId="26845" xr:uid="{00000000-0005-0000-0000-000084700000}"/>
    <cellStyle name="Normal 9 2 8 5" xfId="26846" xr:uid="{00000000-0005-0000-0000-000085700000}"/>
    <cellStyle name="Normal 9 2 9" xfId="26847" xr:uid="{00000000-0005-0000-0000-000086700000}"/>
    <cellStyle name="Normal 9 2 9 2" xfId="26848" xr:uid="{00000000-0005-0000-0000-000087700000}"/>
    <cellStyle name="Normal 9 2 9 3" xfId="26849" xr:uid="{00000000-0005-0000-0000-000088700000}"/>
    <cellStyle name="Normal 9 2 9 4" xfId="26850" xr:uid="{00000000-0005-0000-0000-000089700000}"/>
    <cellStyle name="Normal 9 2 9 5" xfId="26851" xr:uid="{00000000-0005-0000-0000-00008A700000}"/>
    <cellStyle name="Normal 9 2_5.Weekly" xfId="26852" xr:uid="{00000000-0005-0000-0000-00008B700000}"/>
    <cellStyle name="Normal 9 20" xfId="26853" xr:uid="{00000000-0005-0000-0000-00008C700000}"/>
    <cellStyle name="Normal 9 21" xfId="26854" xr:uid="{00000000-0005-0000-0000-00008D700000}"/>
    <cellStyle name="Normal 9 22" xfId="26855" xr:uid="{00000000-0005-0000-0000-00008E700000}"/>
    <cellStyle name="Normal 9 23" xfId="26856" xr:uid="{00000000-0005-0000-0000-00008F700000}"/>
    <cellStyle name="Normal 9 3" xfId="26857" xr:uid="{00000000-0005-0000-0000-000090700000}"/>
    <cellStyle name="Normal 9 3 10" xfId="26858" xr:uid="{00000000-0005-0000-0000-000091700000}"/>
    <cellStyle name="Normal 9 3 10 2" xfId="26859" xr:uid="{00000000-0005-0000-0000-000092700000}"/>
    <cellStyle name="Normal 9 3 10 3" xfId="26860" xr:uid="{00000000-0005-0000-0000-000093700000}"/>
    <cellStyle name="Normal 9 3 10 4" xfId="26861" xr:uid="{00000000-0005-0000-0000-000094700000}"/>
    <cellStyle name="Normal 9 3 10 5" xfId="26862" xr:uid="{00000000-0005-0000-0000-000095700000}"/>
    <cellStyle name="Normal 9 3 11" xfId="26863" xr:uid="{00000000-0005-0000-0000-000096700000}"/>
    <cellStyle name="Normal 9 3 11 2" xfId="26864" xr:uid="{00000000-0005-0000-0000-000097700000}"/>
    <cellStyle name="Normal 9 3 11 3" xfId="26865" xr:uid="{00000000-0005-0000-0000-000098700000}"/>
    <cellStyle name="Normal 9 3 11 4" xfId="26866" xr:uid="{00000000-0005-0000-0000-000099700000}"/>
    <cellStyle name="Normal 9 3 11 5" xfId="26867" xr:uid="{00000000-0005-0000-0000-00009A700000}"/>
    <cellStyle name="Normal 9 3 12" xfId="26868" xr:uid="{00000000-0005-0000-0000-00009B700000}"/>
    <cellStyle name="Normal 9 3 12 2" xfId="26869" xr:uid="{00000000-0005-0000-0000-00009C700000}"/>
    <cellStyle name="Normal 9 3 12 3" xfId="26870" xr:uid="{00000000-0005-0000-0000-00009D700000}"/>
    <cellStyle name="Normal 9 3 12 4" xfId="26871" xr:uid="{00000000-0005-0000-0000-00009E700000}"/>
    <cellStyle name="Normal 9 3 12 5" xfId="26872" xr:uid="{00000000-0005-0000-0000-00009F700000}"/>
    <cellStyle name="Normal 9 3 13" xfId="26873" xr:uid="{00000000-0005-0000-0000-0000A0700000}"/>
    <cellStyle name="Normal 9 3 13 2" xfId="26874" xr:uid="{00000000-0005-0000-0000-0000A1700000}"/>
    <cellStyle name="Normal 9 3 13 3" xfId="26875" xr:uid="{00000000-0005-0000-0000-0000A2700000}"/>
    <cellStyle name="Normal 9 3 13 4" xfId="26876" xr:uid="{00000000-0005-0000-0000-0000A3700000}"/>
    <cellStyle name="Normal 9 3 13 5" xfId="26877" xr:uid="{00000000-0005-0000-0000-0000A4700000}"/>
    <cellStyle name="Normal 9 3 14" xfId="26878" xr:uid="{00000000-0005-0000-0000-0000A5700000}"/>
    <cellStyle name="Normal 9 3 15" xfId="26879" xr:uid="{00000000-0005-0000-0000-0000A6700000}"/>
    <cellStyle name="Normal 9 3 16" xfId="26880" xr:uid="{00000000-0005-0000-0000-0000A7700000}"/>
    <cellStyle name="Normal 9 3 17" xfId="26881" xr:uid="{00000000-0005-0000-0000-0000A8700000}"/>
    <cellStyle name="Normal 9 3 2" xfId="26882" xr:uid="{00000000-0005-0000-0000-0000A9700000}"/>
    <cellStyle name="Normal 9 3 2 10" xfId="26883" xr:uid="{00000000-0005-0000-0000-0000AA700000}"/>
    <cellStyle name="Normal 9 3 2 10 2" xfId="26884" xr:uid="{00000000-0005-0000-0000-0000AB700000}"/>
    <cellStyle name="Normal 9 3 2 10 3" xfId="26885" xr:uid="{00000000-0005-0000-0000-0000AC700000}"/>
    <cellStyle name="Normal 9 3 2 10 4" xfId="26886" xr:uid="{00000000-0005-0000-0000-0000AD700000}"/>
    <cellStyle name="Normal 9 3 2 10 5" xfId="26887" xr:uid="{00000000-0005-0000-0000-0000AE700000}"/>
    <cellStyle name="Normal 9 3 2 11" xfId="26888" xr:uid="{00000000-0005-0000-0000-0000AF700000}"/>
    <cellStyle name="Normal 9 3 2 11 2" xfId="26889" xr:uid="{00000000-0005-0000-0000-0000B0700000}"/>
    <cellStyle name="Normal 9 3 2 11 3" xfId="26890" xr:uid="{00000000-0005-0000-0000-0000B1700000}"/>
    <cellStyle name="Normal 9 3 2 11 4" xfId="26891" xr:uid="{00000000-0005-0000-0000-0000B2700000}"/>
    <cellStyle name="Normal 9 3 2 11 5" xfId="26892" xr:uid="{00000000-0005-0000-0000-0000B3700000}"/>
    <cellStyle name="Normal 9 3 2 12" xfId="26893" xr:uid="{00000000-0005-0000-0000-0000B4700000}"/>
    <cellStyle name="Normal 9 3 2 13" xfId="26894" xr:uid="{00000000-0005-0000-0000-0000B5700000}"/>
    <cellStyle name="Normal 9 3 2 14" xfId="26895" xr:uid="{00000000-0005-0000-0000-0000B6700000}"/>
    <cellStyle name="Normal 9 3 2 15" xfId="26896" xr:uid="{00000000-0005-0000-0000-0000B7700000}"/>
    <cellStyle name="Normal 9 3 2 2" xfId="26897" xr:uid="{00000000-0005-0000-0000-0000B8700000}"/>
    <cellStyle name="Normal 9 3 2 2 10" xfId="26898" xr:uid="{00000000-0005-0000-0000-0000B9700000}"/>
    <cellStyle name="Normal 9 3 2 2 10 2" xfId="26899" xr:uid="{00000000-0005-0000-0000-0000BA700000}"/>
    <cellStyle name="Normal 9 3 2 2 10 3" xfId="26900" xr:uid="{00000000-0005-0000-0000-0000BB700000}"/>
    <cellStyle name="Normal 9 3 2 2 10 4" xfId="26901" xr:uid="{00000000-0005-0000-0000-0000BC700000}"/>
    <cellStyle name="Normal 9 3 2 2 10 5" xfId="26902" xr:uid="{00000000-0005-0000-0000-0000BD700000}"/>
    <cellStyle name="Normal 9 3 2 2 11" xfId="26903" xr:uid="{00000000-0005-0000-0000-0000BE700000}"/>
    <cellStyle name="Normal 9 3 2 2 12" xfId="26904" xr:uid="{00000000-0005-0000-0000-0000BF700000}"/>
    <cellStyle name="Normal 9 3 2 2 13" xfId="26905" xr:uid="{00000000-0005-0000-0000-0000C0700000}"/>
    <cellStyle name="Normal 9 3 2 2 14" xfId="26906" xr:uid="{00000000-0005-0000-0000-0000C1700000}"/>
    <cellStyle name="Normal 9 3 2 2 2" xfId="26907" xr:uid="{00000000-0005-0000-0000-0000C2700000}"/>
    <cellStyle name="Normal 9 3 2 2 2 2" xfId="26908" xr:uid="{00000000-0005-0000-0000-0000C3700000}"/>
    <cellStyle name="Normal 9 3 2 2 2 3" xfId="26909" xr:uid="{00000000-0005-0000-0000-0000C4700000}"/>
    <cellStyle name="Normal 9 3 2 2 2 4" xfId="26910" xr:uid="{00000000-0005-0000-0000-0000C5700000}"/>
    <cellStyle name="Normal 9 3 2 2 2 5" xfId="26911" xr:uid="{00000000-0005-0000-0000-0000C6700000}"/>
    <cellStyle name="Normal 9 3 2 2 3" xfId="26912" xr:uid="{00000000-0005-0000-0000-0000C7700000}"/>
    <cellStyle name="Normal 9 3 2 2 3 2" xfId="26913" xr:uid="{00000000-0005-0000-0000-0000C8700000}"/>
    <cellStyle name="Normal 9 3 2 2 3 3" xfId="26914" xr:uid="{00000000-0005-0000-0000-0000C9700000}"/>
    <cellStyle name="Normal 9 3 2 2 3 4" xfId="26915" xr:uid="{00000000-0005-0000-0000-0000CA700000}"/>
    <cellStyle name="Normal 9 3 2 2 3 5" xfId="26916" xr:uid="{00000000-0005-0000-0000-0000CB700000}"/>
    <cellStyle name="Normal 9 3 2 2 4" xfId="26917" xr:uid="{00000000-0005-0000-0000-0000CC700000}"/>
    <cellStyle name="Normal 9 3 2 2 4 2" xfId="26918" xr:uid="{00000000-0005-0000-0000-0000CD700000}"/>
    <cellStyle name="Normal 9 3 2 2 4 3" xfId="26919" xr:uid="{00000000-0005-0000-0000-0000CE700000}"/>
    <cellStyle name="Normal 9 3 2 2 4 4" xfId="26920" xr:uid="{00000000-0005-0000-0000-0000CF700000}"/>
    <cellStyle name="Normal 9 3 2 2 4 5" xfId="26921" xr:uid="{00000000-0005-0000-0000-0000D0700000}"/>
    <cellStyle name="Normal 9 3 2 2 5" xfId="26922" xr:uid="{00000000-0005-0000-0000-0000D1700000}"/>
    <cellStyle name="Normal 9 3 2 2 5 2" xfId="26923" xr:uid="{00000000-0005-0000-0000-0000D2700000}"/>
    <cellStyle name="Normal 9 3 2 2 5 3" xfId="26924" xr:uid="{00000000-0005-0000-0000-0000D3700000}"/>
    <cellStyle name="Normal 9 3 2 2 5 4" xfId="26925" xr:uid="{00000000-0005-0000-0000-0000D4700000}"/>
    <cellStyle name="Normal 9 3 2 2 5 5" xfId="26926" xr:uid="{00000000-0005-0000-0000-0000D5700000}"/>
    <cellStyle name="Normal 9 3 2 2 6" xfId="26927" xr:uid="{00000000-0005-0000-0000-0000D6700000}"/>
    <cellStyle name="Normal 9 3 2 2 6 2" xfId="26928" xr:uid="{00000000-0005-0000-0000-0000D7700000}"/>
    <cellStyle name="Normal 9 3 2 2 6 3" xfId="26929" xr:uid="{00000000-0005-0000-0000-0000D8700000}"/>
    <cellStyle name="Normal 9 3 2 2 6 4" xfId="26930" xr:uid="{00000000-0005-0000-0000-0000D9700000}"/>
    <cellStyle name="Normal 9 3 2 2 6 5" xfId="26931" xr:uid="{00000000-0005-0000-0000-0000DA700000}"/>
    <cellStyle name="Normal 9 3 2 2 7" xfId="26932" xr:uid="{00000000-0005-0000-0000-0000DB700000}"/>
    <cellStyle name="Normal 9 3 2 2 7 2" xfId="26933" xr:uid="{00000000-0005-0000-0000-0000DC700000}"/>
    <cellStyle name="Normal 9 3 2 2 7 3" xfId="26934" xr:uid="{00000000-0005-0000-0000-0000DD700000}"/>
    <cellStyle name="Normal 9 3 2 2 7 4" xfId="26935" xr:uid="{00000000-0005-0000-0000-0000DE700000}"/>
    <cellStyle name="Normal 9 3 2 2 7 5" xfId="26936" xr:uid="{00000000-0005-0000-0000-0000DF700000}"/>
    <cellStyle name="Normal 9 3 2 2 8" xfId="26937" xr:uid="{00000000-0005-0000-0000-0000E0700000}"/>
    <cellStyle name="Normal 9 3 2 2 8 2" xfId="26938" xr:uid="{00000000-0005-0000-0000-0000E1700000}"/>
    <cellStyle name="Normal 9 3 2 2 8 3" xfId="26939" xr:uid="{00000000-0005-0000-0000-0000E2700000}"/>
    <cellStyle name="Normal 9 3 2 2 8 4" xfId="26940" xr:uid="{00000000-0005-0000-0000-0000E3700000}"/>
    <cellStyle name="Normal 9 3 2 2 8 5" xfId="26941" xr:uid="{00000000-0005-0000-0000-0000E4700000}"/>
    <cellStyle name="Normal 9 3 2 2 9" xfId="26942" xr:uid="{00000000-0005-0000-0000-0000E5700000}"/>
    <cellStyle name="Normal 9 3 2 2 9 2" xfId="26943" xr:uid="{00000000-0005-0000-0000-0000E6700000}"/>
    <cellStyle name="Normal 9 3 2 2 9 3" xfId="26944" xr:uid="{00000000-0005-0000-0000-0000E7700000}"/>
    <cellStyle name="Normal 9 3 2 2 9 4" xfId="26945" xr:uid="{00000000-0005-0000-0000-0000E8700000}"/>
    <cellStyle name="Normal 9 3 2 2 9 5" xfId="26946" xr:uid="{00000000-0005-0000-0000-0000E9700000}"/>
    <cellStyle name="Normal 9 3 2 2_5.Weekly" xfId="26947" xr:uid="{00000000-0005-0000-0000-0000EA700000}"/>
    <cellStyle name="Normal 9 3 2 3" xfId="26948" xr:uid="{00000000-0005-0000-0000-0000EB700000}"/>
    <cellStyle name="Normal 9 3 2 3 2" xfId="26949" xr:uid="{00000000-0005-0000-0000-0000EC700000}"/>
    <cellStyle name="Normal 9 3 2 3 3" xfId="26950" xr:uid="{00000000-0005-0000-0000-0000ED700000}"/>
    <cellStyle name="Normal 9 3 2 3 4" xfId="26951" xr:uid="{00000000-0005-0000-0000-0000EE700000}"/>
    <cellStyle name="Normal 9 3 2 3 5" xfId="26952" xr:uid="{00000000-0005-0000-0000-0000EF700000}"/>
    <cellStyle name="Normal 9 3 2 4" xfId="26953" xr:uid="{00000000-0005-0000-0000-0000F0700000}"/>
    <cellStyle name="Normal 9 3 2 4 2" xfId="26954" xr:uid="{00000000-0005-0000-0000-0000F1700000}"/>
    <cellStyle name="Normal 9 3 2 4 3" xfId="26955" xr:uid="{00000000-0005-0000-0000-0000F2700000}"/>
    <cellStyle name="Normal 9 3 2 4 4" xfId="26956" xr:uid="{00000000-0005-0000-0000-0000F3700000}"/>
    <cellStyle name="Normal 9 3 2 4 5" xfId="26957" xr:uid="{00000000-0005-0000-0000-0000F4700000}"/>
    <cellStyle name="Normal 9 3 2 5" xfId="26958" xr:uid="{00000000-0005-0000-0000-0000F5700000}"/>
    <cellStyle name="Normal 9 3 2 5 2" xfId="26959" xr:uid="{00000000-0005-0000-0000-0000F6700000}"/>
    <cellStyle name="Normal 9 3 2 5 3" xfId="26960" xr:uid="{00000000-0005-0000-0000-0000F7700000}"/>
    <cellStyle name="Normal 9 3 2 5 4" xfId="26961" xr:uid="{00000000-0005-0000-0000-0000F8700000}"/>
    <cellStyle name="Normal 9 3 2 5 5" xfId="26962" xr:uid="{00000000-0005-0000-0000-0000F9700000}"/>
    <cellStyle name="Normal 9 3 2 6" xfId="26963" xr:uid="{00000000-0005-0000-0000-0000FA700000}"/>
    <cellStyle name="Normal 9 3 2 6 2" xfId="26964" xr:uid="{00000000-0005-0000-0000-0000FB700000}"/>
    <cellStyle name="Normal 9 3 2 6 3" xfId="26965" xr:uid="{00000000-0005-0000-0000-0000FC700000}"/>
    <cellStyle name="Normal 9 3 2 6 4" xfId="26966" xr:uid="{00000000-0005-0000-0000-0000FD700000}"/>
    <cellStyle name="Normal 9 3 2 6 5" xfId="26967" xr:uid="{00000000-0005-0000-0000-0000FE700000}"/>
    <cellStyle name="Normal 9 3 2 7" xfId="26968" xr:uid="{00000000-0005-0000-0000-0000FF700000}"/>
    <cellStyle name="Normal 9 3 2 7 2" xfId="26969" xr:uid="{00000000-0005-0000-0000-000000710000}"/>
    <cellStyle name="Normal 9 3 2 7 3" xfId="26970" xr:uid="{00000000-0005-0000-0000-000001710000}"/>
    <cellStyle name="Normal 9 3 2 7 4" xfId="26971" xr:uid="{00000000-0005-0000-0000-000002710000}"/>
    <cellStyle name="Normal 9 3 2 7 5" xfId="26972" xr:uid="{00000000-0005-0000-0000-000003710000}"/>
    <cellStyle name="Normal 9 3 2 8" xfId="26973" xr:uid="{00000000-0005-0000-0000-000004710000}"/>
    <cellStyle name="Normal 9 3 2 8 2" xfId="26974" xr:uid="{00000000-0005-0000-0000-000005710000}"/>
    <cellStyle name="Normal 9 3 2 8 3" xfId="26975" xr:uid="{00000000-0005-0000-0000-000006710000}"/>
    <cellStyle name="Normal 9 3 2 8 4" xfId="26976" xr:uid="{00000000-0005-0000-0000-000007710000}"/>
    <cellStyle name="Normal 9 3 2 8 5" xfId="26977" xr:uid="{00000000-0005-0000-0000-000008710000}"/>
    <cellStyle name="Normal 9 3 2 9" xfId="26978" xr:uid="{00000000-0005-0000-0000-000009710000}"/>
    <cellStyle name="Normal 9 3 2 9 2" xfId="26979" xr:uid="{00000000-0005-0000-0000-00000A710000}"/>
    <cellStyle name="Normal 9 3 2 9 3" xfId="26980" xr:uid="{00000000-0005-0000-0000-00000B710000}"/>
    <cellStyle name="Normal 9 3 2 9 4" xfId="26981" xr:uid="{00000000-0005-0000-0000-00000C710000}"/>
    <cellStyle name="Normal 9 3 2 9 5" xfId="26982" xr:uid="{00000000-0005-0000-0000-00000D710000}"/>
    <cellStyle name="Normal 9 3 2_5.Weekly" xfId="26983" xr:uid="{00000000-0005-0000-0000-00000E710000}"/>
    <cellStyle name="Normal 9 3 3" xfId="26984" xr:uid="{00000000-0005-0000-0000-00000F710000}"/>
    <cellStyle name="Normal 9 3 3 10" xfId="26985" xr:uid="{00000000-0005-0000-0000-000010710000}"/>
    <cellStyle name="Normal 9 3 3 10 2" xfId="26986" xr:uid="{00000000-0005-0000-0000-000011710000}"/>
    <cellStyle name="Normal 9 3 3 10 3" xfId="26987" xr:uid="{00000000-0005-0000-0000-000012710000}"/>
    <cellStyle name="Normal 9 3 3 10 4" xfId="26988" xr:uid="{00000000-0005-0000-0000-000013710000}"/>
    <cellStyle name="Normal 9 3 3 10 5" xfId="26989" xr:uid="{00000000-0005-0000-0000-000014710000}"/>
    <cellStyle name="Normal 9 3 3 11" xfId="26990" xr:uid="{00000000-0005-0000-0000-000015710000}"/>
    <cellStyle name="Normal 9 3 3 12" xfId="26991" xr:uid="{00000000-0005-0000-0000-000016710000}"/>
    <cellStyle name="Normal 9 3 3 13" xfId="26992" xr:uid="{00000000-0005-0000-0000-000017710000}"/>
    <cellStyle name="Normal 9 3 3 14" xfId="26993" xr:uid="{00000000-0005-0000-0000-000018710000}"/>
    <cellStyle name="Normal 9 3 3 2" xfId="26994" xr:uid="{00000000-0005-0000-0000-000019710000}"/>
    <cellStyle name="Normal 9 3 3 2 2" xfId="26995" xr:uid="{00000000-0005-0000-0000-00001A710000}"/>
    <cellStyle name="Normal 9 3 3 2 3" xfId="26996" xr:uid="{00000000-0005-0000-0000-00001B710000}"/>
    <cellStyle name="Normal 9 3 3 2 4" xfId="26997" xr:uid="{00000000-0005-0000-0000-00001C710000}"/>
    <cellStyle name="Normal 9 3 3 2 5" xfId="26998" xr:uid="{00000000-0005-0000-0000-00001D710000}"/>
    <cellStyle name="Normal 9 3 3 3" xfId="26999" xr:uid="{00000000-0005-0000-0000-00001E710000}"/>
    <cellStyle name="Normal 9 3 3 3 2" xfId="27000" xr:uid="{00000000-0005-0000-0000-00001F710000}"/>
    <cellStyle name="Normal 9 3 3 3 3" xfId="27001" xr:uid="{00000000-0005-0000-0000-000020710000}"/>
    <cellStyle name="Normal 9 3 3 3 4" xfId="27002" xr:uid="{00000000-0005-0000-0000-000021710000}"/>
    <cellStyle name="Normal 9 3 3 3 5" xfId="27003" xr:uid="{00000000-0005-0000-0000-000022710000}"/>
    <cellStyle name="Normal 9 3 3 4" xfId="27004" xr:uid="{00000000-0005-0000-0000-000023710000}"/>
    <cellStyle name="Normal 9 3 3 4 2" xfId="27005" xr:uid="{00000000-0005-0000-0000-000024710000}"/>
    <cellStyle name="Normal 9 3 3 4 3" xfId="27006" xr:uid="{00000000-0005-0000-0000-000025710000}"/>
    <cellStyle name="Normal 9 3 3 4 4" xfId="27007" xr:uid="{00000000-0005-0000-0000-000026710000}"/>
    <cellStyle name="Normal 9 3 3 4 5" xfId="27008" xr:uid="{00000000-0005-0000-0000-000027710000}"/>
    <cellStyle name="Normal 9 3 3 5" xfId="27009" xr:uid="{00000000-0005-0000-0000-000028710000}"/>
    <cellStyle name="Normal 9 3 3 5 2" xfId="27010" xr:uid="{00000000-0005-0000-0000-000029710000}"/>
    <cellStyle name="Normal 9 3 3 5 3" xfId="27011" xr:uid="{00000000-0005-0000-0000-00002A710000}"/>
    <cellStyle name="Normal 9 3 3 5 4" xfId="27012" xr:uid="{00000000-0005-0000-0000-00002B710000}"/>
    <cellStyle name="Normal 9 3 3 5 5" xfId="27013" xr:uid="{00000000-0005-0000-0000-00002C710000}"/>
    <cellStyle name="Normal 9 3 3 6" xfId="27014" xr:uid="{00000000-0005-0000-0000-00002D710000}"/>
    <cellStyle name="Normal 9 3 3 6 2" xfId="27015" xr:uid="{00000000-0005-0000-0000-00002E710000}"/>
    <cellStyle name="Normal 9 3 3 6 3" xfId="27016" xr:uid="{00000000-0005-0000-0000-00002F710000}"/>
    <cellStyle name="Normal 9 3 3 6 4" xfId="27017" xr:uid="{00000000-0005-0000-0000-000030710000}"/>
    <cellStyle name="Normal 9 3 3 6 5" xfId="27018" xr:uid="{00000000-0005-0000-0000-000031710000}"/>
    <cellStyle name="Normal 9 3 3 7" xfId="27019" xr:uid="{00000000-0005-0000-0000-000032710000}"/>
    <cellStyle name="Normal 9 3 3 7 2" xfId="27020" xr:uid="{00000000-0005-0000-0000-000033710000}"/>
    <cellStyle name="Normal 9 3 3 7 3" xfId="27021" xr:uid="{00000000-0005-0000-0000-000034710000}"/>
    <cellStyle name="Normal 9 3 3 7 4" xfId="27022" xr:uid="{00000000-0005-0000-0000-000035710000}"/>
    <cellStyle name="Normal 9 3 3 7 5" xfId="27023" xr:uid="{00000000-0005-0000-0000-000036710000}"/>
    <cellStyle name="Normal 9 3 3 8" xfId="27024" xr:uid="{00000000-0005-0000-0000-000037710000}"/>
    <cellStyle name="Normal 9 3 3 8 2" xfId="27025" xr:uid="{00000000-0005-0000-0000-000038710000}"/>
    <cellStyle name="Normal 9 3 3 8 3" xfId="27026" xr:uid="{00000000-0005-0000-0000-000039710000}"/>
    <cellStyle name="Normal 9 3 3 8 4" xfId="27027" xr:uid="{00000000-0005-0000-0000-00003A710000}"/>
    <cellStyle name="Normal 9 3 3 8 5" xfId="27028" xr:uid="{00000000-0005-0000-0000-00003B710000}"/>
    <cellStyle name="Normal 9 3 3 9" xfId="27029" xr:uid="{00000000-0005-0000-0000-00003C710000}"/>
    <cellStyle name="Normal 9 3 3 9 2" xfId="27030" xr:uid="{00000000-0005-0000-0000-00003D710000}"/>
    <cellStyle name="Normal 9 3 3 9 3" xfId="27031" xr:uid="{00000000-0005-0000-0000-00003E710000}"/>
    <cellStyle name="Normal 9 3 3 9 4" xfId="27032" xr:uid="{00000000-0005-0000-0000-00003F710000}"/>
    <cellStyle name="Normal 9 3 3 9 5" xfId="27033" xr:uid="{00000000-0005-0000-0000-000040710000}"/>
    <cellStyle name="Normal 9 3 3_5.Weekly" xfId="27034" xr:uid="{00000000-0005-0000-0000-000041710000}"/>
    <cellStyle name="Normal 9 3 4" xfId="27035" xr:uid="{00000000-0005-0000-0000-000042710000}"/>
    <cellStyle name="Normal 9 3 4 10" xfId="27036" xr:uid="{00000000-0005-0000-0000-000043710000}"/>
    <cellStyle name="Normal 9 3 4 10 2" xfId="27037" xr:uid="{00000000-0005-0000-0000-000044710000}"/>
    <cellStyle name="Normal 9 3 4 10 3" xfId="27038" xr:uid="{00000000-0005-0000-0000-000045710000}"/>
    <cellStyle name="Normal 9 3 4 10 4" xfId="27039" xr:uid="{00000000-0005-0000-0000-000046710000}"/>
    <cellStyle name="Normal 9 3 4 10 5" xfId="27040" xr:uid="{00000000-0005-0000-0000-000047710000}"/>
    <cellStyle name="Normal 9 3 4 11" xfId="27041" xr:uid="{00000000-0005-0000-0000-000048710000}"/>
    <cellStyle name="Normal 9 3 4 12" xfId="27042" xr:uid="{00000000-0005-0000-0000-000049710000}"/>
    <cellStyle name="Normal 9 3 4 13" xfId="27043" xr:uid="{00000000-0005-0000-0000-00004A710000}"/>
    <cellStyle name="Normal 9 3 4 14" xfId="27044" xr:uid="{00000000-0005-0000-0000-00004B710000}"/>
    <cellStyle name="Normal 9 3 4 2" xfId="27045" xr:uid="{00000000-0005-0000-0000-00004C710000}"/>
    <cellStyle name="Normal 9 3 4 2 2" xfId="27046" xr:uid="{00000000-0005-0000-0000-00004D710000}"/>
    <cellStyle name="Normal 9 3 4 2 3" xfId="27047" xr:uid="{00000000-0005-0000-0000-00004E710000}"/>
    <cellStyle name="Normal 9 3 4 2 4" xfId="27048" xr:uid="{00000000-0005-0000-0000-00004F710000}"/>
    <cellStyle name="Normal 9 3 4 2 5" xfId="27049" xr:uid="{00000000-0005-0000-0000-000050710000}"/>
    <cellStyle name="Normal 9 3 4 3" xfId="27050" xr:uid="{00000000-0005-0000-0000-000051710000}"/>
    <cellStyle name="Normal 9 3 4 3 2" xfId="27051" xr:uid="{00000000-0005-0000-0000-000052710000}"/>
    <cellStyle name="Normal 9 3 4 3 3" xfId="27052" xr:uid="{00000000-0005-0000-0000-000053710000}"/>
    <cellStyle name="Normal 9 3 4 3 4" xfId="27053" xr:uid="{00000000-0005-0000-0000-000054710000}"/>
    <cellStyle name="Normal 9 3 4 3 5" xfId="27054" xr:uid="{00000000-0005-0000-0000-000055710000}"/>
    <cellStyle name="Normal 9 3 4 4" xfId="27055" xr:uid="{00000000-0005-0000-0000-000056710000}"/>
    <cellStyle name="Normal 9 3 4 4 2" xfId="27056" xr:uid="{00000000-0005-0000-0000-000057710000}"/>
    <cellStyle name="Normal 9 3 4 4 3" xfId="27057" xr:uid="{00000000-0005-0000-0000-000058710000}"/>
    <cellStyle name="Normal 9 3 4 4 4" xfId="27058" xr:uid="{00000000-0005-0000-0000-000059710000}"/>
    <cellStyle name="Normal 9 3 4 4 5" xfId="27059" xr:uid="{00000000-0005-0000-0000-00005A710000}"/>
    <cellStyle name="Normal 9 3 4 5" xfId="27060" xr:uid="{00000000-0005-0000-0000-00005B710000}"/>
    <cellStyle name="Normal 9 3 4 5 2" xfId="27061" xr:uid="{00000000-0005-0000-0000-00005C710000}"/>
    <cellStyle name="Normal 9 3 4 5 3" xfId="27062" xr:uid="{00000000-0005-0000-0000-00005D710000}"/>
    <cellStyle name="Normal 9 3 4 5 4" xfId="27063" xr:uid="{00000000-0005-0000-0000-00005E710000}"/>
    <cellStyle name="Normal 9 3 4 5 5" xfId="27064" xr:uid="{00000000-0005-0000-0000-00005F710000}"/>
    <cellStyle name="Normal 9 3 4 6" xfId="27065" xr:uid="{00000000-0005-0000-0000-000060710000}"/>
    <cellStyle name="Normal 9 3 4 6 2" xfId="27066" xr:uid="{00000000-0005-0000-0000-000061710000}"/>
    <cellStyle name="Normal 9 3 4 6 3" xfId="27067" xr:uid="{00000000-0005-0000-0000-000062710000}"/>
    <cellStyle name="Normal 9 3 4 6 4" xfId="27068" xr:uid="{00000000-0005-0000-0000-000063710000}"/>
    <cellStyle name="Normal 9 3 4 6 5" xfId="27069" xr:uid="{00000000-0005-0000-0000-000064710000}"/>
    <cellStyle name="Normal 9 3 4 7" xfId="27070" xr:uid="{00000000-0005-0000-0000-000065710000}"/>
    <cellStyle name="Normal 9 3 4 7 2" xfId="27071" xr:uid="{00000000-0005-0000-0000-000066710000}"/>
    <cellStyle name="Normal 9 3 4 7 3" xfId="27072" xr:uid="{00000000-0005-0000-0000-000067710000}"/>
    <cellStyle name="Normal 9 3 4 7 4" xfId="27073" xr:uid="{00000000-0005-0000-0000-000068710000}"/>
    <cellStyle name="Normal 9 3 4 7 5" xfId="27074" xr:uid="{00000000-0005-0000-0000-000069710000}"/>
    <cellStyle name="Normal 9 3 4 8" xfId="27075" xr:uid="{00000000-0005-0000-0000-00006A710000}"/>
    <cellStyle name="Normal 9 3 4 8 2" xfId="27076" xr:uid="{00000000-0005-0000-0000-00006B710000}"/>
    <cellStyle name="Normal 9 3 4 8 3" xfId="27077" xr:uid="{00000000-0005-0000-0000-00006C710000}"/>
    <cellStyle name="Normal 9 3 4 8 4" xfId="27078" xr:uid="{00000000-0005-0000-0000-00006D710000}"/>
    <cellStyle name="Normal 9 3 4 8 5" xfId="27079" xr:uid="{00000000-0005-0000-0000-00006E710000}"/>
    <cellStyle name="Normal 9 3 4 9" xfId="27080" xr:uid="{00000000-0005-0000-0000-00006F710000}"/>
    <cellStyle name="Normal 9 3 4 9 2" xfId="27081" xr:uid="{00000000-0005-0000-0000-000070710000}"/>
    <cellStyle name="Normal 9 3 4 9 3" xfId="27082" xr:uid="{00000000-0005-0000-0000-000071710000}"/>
    <cellStyle name="Normal 9 3 4 9 4" xfId="27083" xr:uid="{00000000-0005-0000-0000-000072710000}"/>
    <cellStyle name="Normal 9 3 4 9 5" xfId="27084" xr:uid="{00000000-0005-0000-0000-000073710000}"/>
    <cellStyle name="Normal 9 3 4_5.Weekly" xfId="27085" xr:uid="{00000000-0005-0000-0000-000074710000}"/>
    <cellStyle name="Normal 9 3 5" xfId="27086" xr:uid="{00000000-0005-0000-0000-000075710000}"/>
    <cellStyle name="Normal 9 3 5 2" xfId="27087" xr:uid="{00000000-0005-0000-0000-000076710000}"/>
    <cellStyle name="Normal 9 3 5 3" xfId="27088" xr:uid="{00000000-0005-0000-0000-000077710000}"/>
    <cellStyle name="Normal 9 3 5 4" xfId="27089" xr:uid="{00000000-0005-0000-0000-000078710000}"/>
    <cellStyle name="Normal 9 3 5 5" xfId="27090" xr:uid="{00000000-0005-0000-0000-000079710000}"/>
    <cellStyle name="Normal 9 3 6" xfId="27091" xr:uid="{00000000-0005-0000-0000-00007A710000}"/>
    <cellStyle name="Normal 9 3 6 2" xfId="27092" xr:uid="{00000000-0005-0000-0000-00007B710000}"/>
    <cellStyle name="Normal 9 3 6 3" xfId="27093" xr:uid="{00000000-0005-0000-0000-00007C710000}"/>
    <cellStyle name="Normal 9 3 6 4" xfId="27094" xr:uid="{00000000-0005-0000-0000-00007D710000}"/>
    <cellStyle name="Normal 9 3 6 5" xfId="27095" xr:uid="{00000000-0005-0000-0000-00007E710000}"/>
    <cellStyle name="Normal 9 3 7" xfId="27096" xr:uid="{00000000-0005-0000-0000-00007F710000}"/>
    <cellStyle name="Normal 9 3 7 2" xfId="27097" xr:uid="{00000000-0005-0000-0000-000080710000}"/>
    <cellStyle name="Normal 9 3 7 3" xfId="27098" xr:uid="{00000000-0005-0000-0000-000081710000}"/>
    <cellStyle name="Normal 9 3 7 4" xfId="27099" xr:uid="{00000000-0005-0000-0000-000082710000}"/>
    <cellStyle name="Normal 9 3 7 5" xfId="27100" xr:uid="{00000000-0005-0000-0000-000083710000}"/>
    <cellStyle name="Normal 9 3 8" xfId="27101" xr:uid="{00000000-0005-0000-0000-000084710000}"/>
    <cellStyle name="Normal 9 3 8 2" xfId="27102" xr:uid="{00000000-0005-0000-0000-000085710000}"/>
    <cellStyle name="Normal 9 3 8 3" xfId="27103" xr:uid="{00000000-0005-0000-0000-000086710000}"/>
    <cellStyle name="Normal 9 3 8 4" xfId="27104" xr:uid="{00000000-0005-0000-0000-000087710000}"/>
    <cellStyle name="Normal 9 3 8 5" xfId="27105" xr:uid="{00000000-0005-0000-0000-000088710000}"/>
    <cellStyle name="Normal 9 3 9" xfId="27106" xr:uid="{00000000-0005-0000-0000-000089710000}"/>
    <cellStyle name="Normal 9 3 9 2" xfId="27107" xr:uid="{00000000-0005-0000-0000-00008A710000}"/>
    <cellStyle name="Normal 9 3 9 3" xfId="27108" xr:uid="{00000000-0005-0000-0000-00008B710000}"/>
    <cellStyle name="Normal 9 3 9 4" xfId="27109" xr:uid="{00000000-0005-0000-0000-00008C710000}"/>
    <cellStyle name="Normal 9 3 9 5" xfId="27110" xr:uid="{00000000-0005-0000-0000-00008D710000}"/>
    <cellStyle name="Normal 9 3_5.Weekly" xfId="27111" xr:uid="{00000000-0005-0000-0000-00008E710000}"/>
    <cellStyle name="Normal 9 4" xfId="27112" xr:uid="{00000000-0005-0000-0000-00008F710000}"/>
    <cellStyle name="Normal 9 4 10" xfId="27113" xr:uid="{00000000-0005-0000-0000-000090710000}"/>
    <cellStyle name="Normal 9 4 10 2" xfId="27114" xr:uid="{00000000-0005-0000-0000-000091710000}"/>
    <cellStyle name="Normal 9 4 10 3" xfId="27115" xr:uid="{00000000-0005-0000-0000-000092710000}"/>
    <cellStyle name="Normal 9 4 10 4" xfId="27116" xr:uid="{00000000-0005-0000-0000-000093710000}"/>
    <cellStyle name="Normal 9 4 10 5" xfId="27117" xr:uid="{00000000-0005-0000-0000-000094710000}"/>
    <cellStyle name="Normal 9 4 11" xfId="27118" xr:uid="{00000000-0005-0000-0000-000095710000}"/>
    <cellStyle name="Normal 9 4 11 2" xfId="27119" xr:uid="{00000000-0005-0000-0000-000096710000}"/>
    <cellStyle name="Normal 9 4 11 3" xfId="27120" xr:uid="{00000000-0005-0000-0000-000097710000}"/>
    <cellStyle name="Normal 9 4 11 4" xfId="27121" xr:uid="{00000000-0005-0000-0000-000098710000}"/>
    <cellStyle name="Normal 9 4 11 5" xfId="27122" xr:uid="{00000000-0005-0000-0000-000099710000}"/>
    <cellStyle name="Normal 9 4 12" xfId="27123" xr:uid="{00000000-0005-0000-0000-00009A710000}"/>
    <cellStyle name="Normal 9 4 12 2" xfId="27124" xr:uid="{00000000-0005-0000-0000-00009B710000}"/>
    <cellStyle name="Normal 9 4 12 3" xfId="27125" xr:uid="{00000000-0005-0000-0000-00009C710000}"/>
    <cellStyle name="Normal 9 4 12 4" xfId="27126" xr:uid="{00000000-0005-0000-0000-00009D710000}"/>
    <cellStyle name="Normal 9 4 12 5" xfId="27127" xr:uid="{00000000-0005-0000-0000-00009E710000}"/>
    <cellStyle name="Normal 9 4 13" xfId="27128" xr:uid="{00000000-0005-0000-0000-00009F710000}"/>
    <cellStyle name="Normal 9 4 13 2" xfId="27129" xr:uid="{00000000-0005-0000-0000-0000A0710000}"/>
    <cellStyle name="Normal 9 4 13 3" xfId="27130" xr:uid="{00000000-0005-0000-0000-0000A1710000}"/>
    <cellStyle name="Normal 9 4 13 4" xfId="27131" xr:uid="{00000000-0005-0000-0000-0000A2710000}"/>
    <cellStyle name="Normal 9 4 13 5" xfId="27132" xr:uid="{00000000-0005-0000-0000-0000A3710000}"/>
    <cellStyle name="Normal 9 4 14" xfId="27133" xr:uid="{00000000-0005-0000-0000-0000A4710000}"/>
    <cellStyle name="Normal 9 4 15" xfId="27134" xr:uid="{00000000-0005-0000-0000-0000A5710000}"/>
    <cellStyle name="Normal 9 4 16" xfId="27135" xr:uid="{00000000-0005-0000-0000-0000A6710000}"/>
    <cellStyle name="Normal 9 4 17" xfId="27136" xr:uid="{00000000-0005-0000-0000-0000A7710000}"/>
    <cellStyle name="Normal 9 4 2" xfId="27137" xr:uid="{00000000-0005-0000-0000-0000A8710000}"/>
    <cellStyle name="Normal 9 4 2 10" xfId="27138" xr:uid="{00000000-0005-0000-0000-0000A9710000}"/>
    <cellStyle name="Normal 9 4 2 10 2" xfId="27139" xr:uid="{00000000-0005-0000-0000-0000AA710000}"/>
    <cellStyle name="Normal 9 4 2 10 3" xfId="27140" xr:uid="{00000000-0005-0000-0000-0000AB710000}"/>
    <cellStyle name="Normal 9 4 2 10 4" xfId="27141" xr:uid="{00000000-0005-0000-0000-0000AC710000}"/>
    <cellStyle name="Normal 9 4 2 10 5" xfId="27142" xr:uid="{00000000-0005-0000-0000-0000AD710000}"/>
    <cellStyle name="Normal 9 4 2 11" xfId="27143" xr:uid="{00000000-0005-0000-0000-0000AE710000}"/>
    <cellStyle name="Normal 9 4 2 11 2" xfId="27144" xr:uid="{00000000-0005-0000-0000-0000AF710000}"/>
    <cellStyle name="Normal 9 4 2 11 3" xfId="27145" xr:uid="{00000000-0005-0000-0000-0000B0710000}"/>
    <cellStyle name="Normal 9 4 2 11 4" xfId="27146" xr:uid="{00000000-0005-0000-0000-0000B1710000}"/>
    <cellStyle name="Normal 9 4 2 11 5" xfId="27147" xr:uid="{00000000-0005-0000-0000-0000B2710000}"/>
    <cellStyle name="Normal 9 4 2 12" xfId="27148" xr:uid="{00000000-0005-0000-0000-0000B3710000}"/>
    <cellStyle name="Normal 9 4 2 13" xfId="27149" xr:uid="{00000000-0005-0000-0000-0000B4710000}"/>
    <cellStyle name="Normal 9 4 2 14" xfId="27150" xr:uid="{00000000-0005-0000-0000-0000B5710000}"/>
    <cellStyle name="Normal 9 4 2 15" xfId="27151" xr:uid="{00000000-0005-0000-0000-0000B6710000}"/>
    <cellStyle name="Normal 9 4 2 2" xfId="27152" xr:uid="{00000000-0005-0000-0000-0000B7710000}"/>
    <cellStyle name="Normal 9 4 2 2 10" xfId="27153" xr:uid="{00000000-0005-0000-0000-0000B8710000}"/>
    <cellStyle name="Normal 9 4 2 2 10 2" xfId="27154" xr:uid="{00000000-0005-0000-0000-0000B9710000}"/>
    <cellStyle name="Normal 9 4 2 2 10 3" xfId="27155" xr:uid="{00000000-0005-0000-0000-0000BA710000}"/>
    <cellStyle name="Normal 9 4 2 2 10 4" xfId="27156" xr:uid="{00000000-0005-0000-0000-0000BB710000}"/>
    <cellStyle name="Normal 9 4 2 2 10 5" xfId="27157" xr:uid="{00000000-0005-0000-0000-0000BC710000}"/>
    <cellStyle name="Normal 9 4 2 2 11" xfId="27158" xr:uid="{00000000-0005-0000-0000-0000BD710000}"/>
    <cellStyle name="Normal 9 4 2 2 12" xfId="27159" xr:uid="{00000000-0005-0000-0000-0000BE710000}"/>
    <cellStyle name="Normal 9 4 2 2 13" xfId="27160" xr:uid="{00000000-0005-0000-0000-0000BF710000}"/>
    <cellStyle name="Normal 9 4 2 2 14" xfId="27161" xr:uid="{00000000-0005-0000-0000-0000C0710000}"/>
    <cellStyle name="Normal 9 4 2 2 2" xfId="27162" xr:uid="{00000000-0005-0000-0000-0000C1710000}"/>
    <cellStyle name="Normal 9 4 2 2 2 2" xfId="27163" xr:uid="{00000000-0005-0000-0000-0000C2710000}"/>
    <cellStyle name="Normal 9 4 2 2 2 3" xfId="27164" xr:uid="{00000000-0005-0000-0000-0000C3710000}"/>
    <cellStyle name="Normal 9 4 2 2 2 4" xfId="27165" xr:uid="{00000000-0005-0000-0000-0000C4710000}"/>
    <cellStyle name="Normal 9 4 2 2 2 5" xfId="27166" xr:uid="{00000000-0005-0000-0000-0000C5710000}"/>
    <cellStyle name="Normal 9 4 2 2 3" xfId="27167" xr:uid="{00000000-0005-0000-0000-0000C6710000}"/>
    <cellStyle name="Normal 9 4 2 2 3 2" xfId="27168" xr:uid="{00000000-0005-0000-0000-0000C7710000}"/>
    <cellStyle name="Normal 9 4 2 2 3 3" xfId="27169" xr:uid="{00000000-0005-0000-0000-0000C8710000}"/>
    <cellStyle name="Normal 9 4 2 2 3 4" xfId="27170" xr:uid="{00000000-0005-0000-0000-0000C9710000}"/>
    <cellStyle name="Normal 9 4 2 2 3 5" xfId="27171" xr:uid="{00000000-0005-0000-0000-0000CA710000}"/>
    <cellStyle name="Normal 9 4 2 2 4" xfId="27172" xr:uid="{00000000-0005-0000-0000-0000CB710000}"/>
    <cellStyle name="Normal 9 4 2 2 4 2" xfId="27173" xr:uid="{00000000-0005-0000-0000-0000CC710000}"/>
    <cellStyle name="Normal 9 4 2 2 4 3" xfId="27174" xr:uid="{00000000-0005-0000-0000-0000CD710000}"/>
    <cellStyle name="Normal 9 4 2 2 4 4" xfId="27175" xr:uid="{00000000-0005-0000-0000-0000CE710000}"/>
    <cellStyle name="Normal 9 4 2 2 4 5" xfId="27176" xr:uid="{00000000-0005-0000-0000-0000CF710000}"/>
    <cellStyle name="Normal 9 4 2 2 5" xfId="27177" xr:uid="{00000000-0005-0000-0000-0000D0710000}"/>
    <cellStyle name="Normal 9 4 2 2 5 2" xfId="27178" xr:uid="{00000000-0005-0000-0000-0000D1710000}"/>
    <cellStyle name="Normal 9 4 2 2 5 3" xfId="27179" xr:uid="{00000000-0005-0000-0000-0000D2710000}"/>
    <cellStyle name="Normal 9 4 2 2 5 4" xfId="27180" xr:uid="{00000000-0005-0000-0000-0000D3710000}"/>
    <cellStyle name="Normal 9 4 2 2 5 5" xfId="27181" xr:uid="{00000000-0005-0000-0000-0000D4710000}"/>
    <cellStyle name="Normal 9 4 2 2 6" xfId="27182" xr:uid="{00000000-0005-0000-0000-0000D5710000}"/>
    <cellStyle name="Normal 9 4 2 2 6 2" xfId="27183" xr:uid="{00000000-0005-0000-0000-0000D6710000}"/>
    <cellStyle name="Normal 9 4 2 2 6 3" xfId="27184" xr:uid="{00000000-0005-0000-0000-0000D7710000}"/>
    <cellStyle name="Normal 9 4 2 2 6 4" xfId="27185" xr:uid="{00000000-0005-0000-0000-0000D8710000}"/>
    <cellStyle name="Normal 9 4 2 2 6 5" xfId="27186" xr:uid="{00000000-0005-0000-0000-0000D9710000}"/>
    <cellStyle name="Normal 9 4 2 2 7" xfId="27187" xr:uid="{00000000-0005-0000-0000-0000DA710000}"/>
    <cellStyle name="Normal 9 4 2 2 7 2" xfId="27188" xr:uid="{00000000-0005-0000-0000-0000DB710000}"/>
    <cellStyle name="Normal 9 4 2 2 7 3" xfId="27189" xr:uid="{00000000-0005-0000-0000-0000DC710000}"/>
    <cellStyle name="Normal 9 4 2 2 7 4" xfId="27190" xr:uid="{00000000-0005-0000-0000-0000DD710000}"/>
    <cellStyle name="Normal 9 4 2 2 7 5" xfId="27191" xr:uid="{00000000-0005-0000-0000-0000DE710000}"/>
    <cellStyle name="Normal 9 4 2 2 8" xfId="27192" xr:uid="{00000000-0005-0000-0000-0000DF710000}"/>
    <cellStyle name="Normal 9 4 2 2 8 2" xfId="27193" xr:uid="{00000000-0005-0000-0000-0000E0710000}"/>
    <cellStyle name="Normal 9 4 2 2 8 3" xfId="27194" xr:uid="{00000000-0005-0000-0000-0000E1710000}"/>
    <cellStyle name="Normal 9 4 2 2 8 4" xfId="27195" xr:uid="{00000000-0005-0000-0000-0000E2710000}"/>
    <cellStyle name="Normal 9 4 2 2 8 5" xfId="27196" xr:uid="{00000000-0005-0000-0000-0000E3710000}"/>
    <cellStyle name="Normal 9 4 2 2 9" xfId="27197" xr:uid="{00000000-0005-0000-0000-0000E4710000}"/>
    <cellStyle name="Normal 9 4 2 2 9 2" xfId="27198" xr:uid="{00000000-0005-0000-0000-0000E5710000}"/>
    <cellStyle name="Normal 9 4 2 2 9 3" xfId="27199" xr:uid="{00000000-0005-0000-0000-0000E6710000}"/>
    <cellStyle name="Normal 9 4 2 2 9 4" xfId="27200" xr:uid="{00000000-0005-0000-0000-0000E7710000}"/>
    <cellStyle name="Normal 9 4 2 2 9 5" xfId="27201" xr:uid="{00000000-0005-0000-0000-0000E8710000}"/>
    <cellStyle name="Normal 9 4 2 2_5.Weekly" xfId="27202" xr:uid="{00000000-0005-0000-0000-0000E9710000}"/>
    <cellStyle name="Normal 9 4 2 3" xfId="27203" xr:uid="{00000000-0005-0000-0000-0000EA710000}"/>
    <cellStyle name="Normal 9 4 2 3 2" xfId="27204" xr:uid="{00000000-0005-0000-0000-0000EB710000}"/>
    <cellStyle name="Normal 9 4 2 3 3" xfId="27205" xr:uid="{00000000-0005-0000-0000-0000EC710000}"/>
    <cellStyle name="Normal 9 4 2 3 4" xfId="27206" xr:uid="{00000000-0005-0000-0000-0000ED710000}"/>
    <cellStyle name="Normal 9 4 2 3 5" xfId="27207" xr:uid="{00000000-0005-0000-0000-0000EE710000}"/>
    <cellStyle name="Normal 9 4 2 4" xfId="27208" xr:uid="{00000000-0005-0000-0000-0000EF710000}"/>
    <cellStyle name="Normal 9 4 2 4 2" xfId="27209" xr:uid="{00000000-0005-0000-0000-0000F0710000}"/>
    <cellStyle name="Normal 9 4 2 4 3" xfId="27210" xr:uid="{00000000-0005-0000-0000-0000F1710000}"/>
    <cellStyle name="Normal 9 4 2 4 4" xfId="27211" xr:uid="{00000000-0005-0000-0000-0000F2710000}"/>
    <cellStyle name="Normal 9 4 2 4 5" xfId="27212" xr:uid="{00000000-0005-0000-0000-0000F3710000}"/>
    <cellStyle name="Normal 9 4 2 5" xfId="27213" xr:uid="{00000000-0005-0000-0000-0000F4710000}"/>
    <cellStyle name="Normal 9 4 2 5 2" xfId="27214" xr:uid="{00000000-0005-0000-0000-0000F5710000}"/>
    <cellStyle name="Normal 9 4 2 5 3" xfId="27215" xr:uid="{00000000-0005-0000-0000-0000F6710000}"/>
    <cellStyle name="Normal 9 4 2 5 4" xfId="27216" xr:uid="{00000000-0005-0000-0000-0000F7710000}"/>
    <cellStyle name="Normal 9 4 2 5 5" xfId="27217" xr:uid="{00000000-0005-0000-0000-0000F8710000}"/>
    <cellStyle name="Normal 9 4 2 6" xfId="27218" xr:uid="{00000000-0005-0000-0000-0000F9710000}"/>
    <cellStyle name="Normal 9 4 2 6 2" xfId="27219" xr:uid="{00000000-0005-0000-0000-0000FA710000}"/>
    <cellStyle name="Normal 9 4 2 6 3" xfId="27220" xr:uid="{00000000-0005-0000-0000-0000FB710000}"/>
    <cellStyle name="Normal 9 4 2 6 4" xfId="27221" xr:uid="{00000000-0005-0000-0000-0000FC710000}"/>
    <cellStyle name="Normal 9 4 2 6 5" xfId="27222" xr:uid="{00000000-0005-0000-0000-0000FD710000}"/>
    <cellStyle name="Normal 9 4 2 7" xfId="27223" xr:uid="{00000000-0005-0000-0000-0000FE710000}"/>
    <cellStyle name="Normal 9 4 2 7 2" xfId="27224" xr:uid="{00000000-0005-0000-0000-0000FF710000}"/>
    <cellStyle name="Normal 9 4 2 7 3" xfId="27225" xr:uid="{00000000-0005-0000-0000-000000720000}"/>
    <cellStyle name="Normal 9 4 2 7 4" xfId="27226" xr:uid="{00000000-0005-0000-0000-000001720000}"/>
    <cellStyle name="Normal 9 4 2 7 5" xfId="27227" xr:uid="{00000000-0005-0000-0000-000002720000}"/>
    <cellStyle name="Normal 9 4 2 8" xfId="27228" xr:uid="{00000000-0005-0000-0000-000003720000}"/>
    <cellStyle name="Normal 9 4 2 8 2" xfId="27229" xr:uid="{00000000-0005-0000-0000-000004720000}"/>
    <cellStyle name="Normal 9 4 2 8 3" xfId="27230" xr:uid="{00000000-0005-0000-0000-000005720000}"/>
    <cellStyle name="Normal 9 4 2 8 4" xfId="27231" xr:uid="{00000000-0005-0000-0000-000006720000}"/>
    <cellStyle name="Normal 9 4 2 8 5" xfId="27232" xr:uid="{00000000-0005-0000-0000-000007720000}"/>
    <cellStyle name="Normal 9 4 2 9" xfId="27233" xr:uid="{00000000-0005-0000-0000-000008720000}"/>
    <cellStyle name="Normal 9 4 2 9 2" xfId="27234" xr:uid="{00000000-0005-0000-0000-000009720000}"/>
    <cellStyle name="Normal 9 4 2 9 3" xfId="27235" xr:uid="{00000000-0005-0000-0000-00000A720000}"/>
    <cellStyle name="Normal 9 4 2 9 4" xfId="27236" xr:uid="{00000000-0005-0000-0000-00000B720000}"/>
    <cellStyle name="Normal 9 4 2 9 5" xfId="27237" xr:uid="{00000000-0005-0000-0000-00000C720000}"/>
    <cellStyle name="Normal 9 4 2_5.Weekly" xfId="27238" xr:uid="{00000000-0005-0000-0000-00000D720000}"/>
    <cellStyle name="Normal 9 4 3" xfId="27239" xr:uid="{00000000-0005-0000-0000-00000E720000}"/>
    <cellStyle name="Normal 9 4 3 10" xfId="27240" xr:uid="{00000000-0005-0000-0000-00000F720000}"/>
    <cellStyle name="Normal 9 4 3 10 2" xfId="27241" xr:uid="{00000000-0005-0000-0000-000010720000}"/>
    <cellStyle name="Normal 9 4 3 10 3" xfId="27242" xr:uid="{00000000-0005-0000-0000-000011720000}"/>
    <cellStyle name="Normal 9 4 3 10 4" xfId="27243" xr:uid="{00000000-0005-0000-0000-000012720000}"/>
    <cellStyle name="Normal 9 4 3 10 5" xfId="27244" xr:uid="{00000000-0005-0000-0000-000013720000}"/>
    <cellStyle name="Normal 9 4 3 11" xfId="27245" xr:uid="{00000000-0005-0000-0000-000014720000}"/>
    <cellStyle name="Normal 9 4 3 12" xfId="27246" xr:uid="{00000000-0005-0000-0000-000015720000}"/>
    <cellStyle name="Normal 9 4 3 13" xfId="27247" xr:uid="{00000000-0005-0000-0000-000016720000}"/>
    <cellStyle name="Normal 9 4 3 14" xfId="27248" xr:uid="{00000000-0005-0000-0000-000017720000}"/>
    <cellStyle name="Normal 9 4 3 2" xfId="27249" xr:uid="{00000000-0005-0000-0000-000018720000}"/>
    <cellStyle name="Normal 9 4 3 2 2" xfId="27250" xr:uid="{00000000-0005-0000-0000-000019720000}"/>
    <cellStyle name="Normal 9 4 3 2 3" xfId="27251" xr:uid="{00000000-0005-0000-0000-00001A720000}"/>
    <cellStyle name="Normal 9 4 3 2 4" xfId="27252" xr:uid="{00000000-0005-0000-0000-00001B720000}"/>
    <cellStyle name="Normal 9 4 3 2 5" xfId="27253" xr:uid="{00000000-0005-0000-0000-00001C720000}"/>
    <cellStyle name="Normal 9 4 3 3" xfId="27254" xr:uid="{00000000-0005-0000-0000-00001D720000}"/>
    <cellStyle name="Normal 9 4 3 3 2" xfId="27255" xr:uid="{00000000-0005-0000-0000-00001E720000}"/>
    <cellStyle name="Normal 9 4 3 3 3" xfId="27256" xr:uid="{00000000-0005-0000-0000-00001F720000}"/>
    <cellStyle name="Normal 9 4 3 3 4" xfId="27257" xr:uid="{00000000-0005-0000-0000-000020720000}"/>
    <cellStyle name="Normal 9 4 3 3 5" xfId="27258" xr:uid="{00000000-0005-0000-0000-000021720000}"/>
    <cellStyle name="Normal 9 4 3 4" xfId="27259" xr:uid="{00000000-0005-0000-0000-000022720000}"/>
    <cellStyle name="Normal 9 4 3 4 2" xfId="27260" xr:uid="{00000000-0005-0000-0000-000023720000}"/>
    <cellStyle name="Normal 9 4 3 4 3" xfId="27261" xr:uid="{00000000-0005-0000-0000-000024720000}"/>
    <cellStyle name="Normal 9 4 3 4 4" xfId="27262" xr:uid="{00000000-0005-0000-0000-000025720000}"/>
    <cellStyle name="Normal 9 4 3 4 5" xfId="27263" xr:uid="{00000000-0005-0000-0000-000026720000}"/>
    <cellStyle name="Normal 9 4 3 5" xfId="27264" xr:uid="{00000000-0005-0000-0000-000027720000}"/>
    <cellStyle name="Normal 9 4 3 5 2" xfId="27265" xr:uid="{00000000-0005-0000-0000-000028720000}"/>
    <cellStyle name="Normal 9 4 3 5 3" xfId="27266" xr:uid="{00000000-0005-0000-0000-000029720000}"/>
    <cellStyle name="Normal 9 4 3 5 4" xfId="27267" xr:uid="{00000000-0005-0000-0000-00002A720000}"/>
    <cellStyle name="Normal 9 4 3 5 5" xfId="27268" xr:uid="{00000000-0005-0000-0000-00002B720000}"/>
    <cellStyle name="Normal 9 4 3 6" xfId="27269" xr:uid="{00000000-0005-0000-0000-00002C720000}"/>
    <cellStyle name="Normal 9 4 3 6 2" xfId="27270" xr:uid="{00000000-0005-0000-0000-00002D720000}"/>
    <cellStyle name="Normal 9 4 3 6 3" xfId="27271" xr:uid="{00000000-0005-0000-0000-00002E720000}"/>
    <cellStyle name="Normal 9 4 3 6 4" xfId="27272" xr:uid="{00000000-0005-0000-0000-00002F720000}"/>
    <cellStyle name="Normal 9 4 3 6 5" xfId="27273" xr:uid="{00000000-0005-0000-0000-000030720000}"/>
    <cellStyle name="Normal 9 4 3 7" xfId="27274" xr:uid="{00000000-0005-0000-0000-000031720000}"/>
    <cellStyle name="Normal 9 4 3 7 2" xfId="27275" xr:uid="{00000000-0005-0000-0000-000032720000}"/>
    <cellStyle name="Normal 9 4 3 7 3" xfId="27276" xr:uid="{00000000-0005-0000-0000-000033720000}"/>
    <cellStyle name="Normal 9 4 3 7 4" xfId="27277" xr:uid="{00000000-0005-0000-0000-000034720000}"/>
    <cellStyle name="Normal 9 4 3 7 5" xfId="27278" xr:uid="{00000000-0005-0000-0000-000035720000}"/>
    <cellStyle name="Normal 9 4 3 8" xfId="27279" xr:uid="{00000000-0005-0000-0000-000036720000}"/>
    <cellStyle name="Normal 9 4 3 8 2" xfId="27280" xr:uid="{00000000-0005-0000-0000-000037720000}"/>
    <cellStyle name="Normal 9 4 3 8 3" xfId="27281" xr:uid="{00000000-0005-0000-0000-000038720000}"/>
    <cellStyle name="Normal 9 4 3 8 4" xfId="27282" xr:uid="{00000000-0005-0000-0000-000039720000}"/>
    <cellStyle name="Normal 9 4 3 8 5" xfId="27283" xr:uid="{00000000-0005-0000-0000-00003A720000}"/>
    <cellStyle name="Normal 9 4 3 9" xfId="27284" xr:uid="{00000000-0005-0000-0000-00003B720000}"/>
    <cellStyle name="Normal 9 4 3 9 2" xfId="27285" xr:uid="{00000000-0005-0000-0000-00003C720000}"/>
    <cellStyle name="Normal 9 4 3 9 3" xfId="27286" xr:uid="{00000000-0005-0000-0000-00003D720000}"/>
    <cellStyle name="Normal 9 4 3 9 4" xfId="27287" xr:uid="{00000000-0005-0000-0000-00003E720000}"/>
    <cellStyle name="Normal 9 4 3 9 5" xfId="27288" xr:uid="{00000000-0005-0000-0000-00003F720000}"/>
    <cellStyle name="Normal 9 4 3_5.Weekly" xfId="27289" xr:uid="{00000000-0005-0000-0000-000040720000}"/>
    <cellStyle name="Normal 9 4 4" xfId="27290" xr:uid="{00000000-0005-0000-0000-000041720000}"/>
    <cellStyle name="Normal 9 4 4 10" xfId="27291" xr:uid="{00000000-0005-0000-0000-000042720000}"/>
    <cellStyle name="Normal 9 4 4 10 2" xfId="27292" xr:uid="{00000000-0005-0000-0000-000043720000}"/>
    <cellStyle name="Normal 9 4 4 10 3" xfId="27293" xr:uid="{00000000-0005-0000-0000-000044720000}"/>
    <cellStyle name="Normal 9 4 4 10 4" xfId="27294" xr:uid="{00000000-0005-0000-0000-000045720000}"/>
    <cellStyle name="Normal 9 4 4 10 5" xfId="27295" xr:uid="{00000000-0005-0000-0000-000046720000}"/>
    <cellStyle name="Normal 9 4 4 11" xfId="27296" xr:uid="{00000000-0005-0000-0000-000047720000}"/>
    <cellStyle name="Normal 9 4 4 12" xfId="27297" xr:uid="{00000000-0005-0000-0000-000048720000}"/>
    <cellStyle name="Normal 9 4 4 13" xfId="27298" xr:uid="{00000000-0005-0000-0000-000049720000}"/>
    <cellStyle name="Normal 9 4 4 14" xfId="27299" xr:uid="{00000000-0005-0000-0000-00004A720000}"/>
    <cellStyle name="Normal 9 4 4 2" xfId="27300" xr:uid="{00000000-0005-0000-0000-00004B720000}"/>
    <cellStyle name="Normal 9 4 4 2 2" xfId="27301" xr:uid="{00000000-0005-0000-0000-00004C720000}"/>
    <cellStyle name="Normal 9 4 4 2 3" xfId="27302" xr:uid="{00000000-0005-0000-0000-00004D720000}"/>
    <cellStyle name="Normal 9 4 4 2 4" xfId="27303" xr:uid="{00000000-0005-0000-0000-00004E720000}"/>
    <cellStyle name="Normal 9 4 4 2 5" xfId="27304" xr:uid="{00000000-0005-0000-0000-00004F720000}"/>
    <cellStyle name="Normal 9 4 4 3" xfId="27305" xr:uid="{00000000-0005-0000-0000-000050720000}"/>
    <cellStyle name="Normal 9 4 4 3 2" xfId="27306" xr:uid="{00000000-0005-0000-0000-000051720000}"/>
    <cellStyle name="Normal 9 4 4 3 3" xfId="27307" xr:uid="{00000000-0005-0000-0000-000052720000}"/>
    <cellStyle name="Normal 9 4 4 3 4" xfId="27308" xr:uid="{00000000-0005-0000-0000-000053720000}"/>
    <cellStyle name="Normal 9 4 4 3 5" xfId="27309" xr:uid="{00000000-0005-0000-0000-000054720000}"/>
    <cellStyle name="Normal 9 4 4 4" xfId="27310" xr:uid="{00000000-0005-0000-0000-000055720000}"/>
    <cellStyle name="Normal 9 4 4 4 2" xfId="27311" xr:uid="{00000000-0005-0000-0000-000056720000}"/>
    <cellStyle name="Normal 9 4 4 4 3" xfId="27312" xr:uid="{00000000-0005-0000-0000-000057720000}"/>
    <cellStyle name="Normal 9 4 4 4 4" xfId="27313" xr:uid="{00000000-0005-0000-0000-000058720000}"/>
    <cellStyle name="Normal 9 4 4 4 5" xfId="27314" xr:uid="{00000000-0005-0000-0000-000059720000}"/>
    <cellStyle name="Normal 9 4 4 5" xfId="27315" xr:uid="{00000000-0005-0000-0000-00005A720000}"/>
    <cellStyle name="Normal 9 4 4 5 2" xfId="27316" xr:uid="{00000000-0005-0000-0000-00005B720000}"/>
    <cellStyle name="Normal 9 4 4 5 3" xfId="27317" xr:uid="{00000000-0005-0000-0000-00005C720000}"/>
    <cellStyle name="Normal 9 4 4 5 4" xfId="27318" xr:uid="{00000000-0005-0000-0000-00005D720000}"/>
    <cellStyle name="Normal 9 4 4 5 5" xfId="27319" xr:uid="{00000000-0005-0000-0000-00005E720000}"/>
    <cellStyle name="Normal 9 4 4 6" xfId="27320" xr:uid="{00000000-0005-0000-0000-00005F720000}"/>
    <cellStyle name="Normal 9 4 4 6 2" xfId="27321" xr:uid="{00000000-0005-0000-0000-000060720000}"/>
    <cellStyle name="Normal 9 4 4 6 3" xfId="27322" xr:uid="{00000000-0005-0000-0000-000061720000}"/>
    <cellStyle name="Normal 9 4 4 6 4" xfId="27323" xr:uid="{00000000-0005-0000-0000-000062720000}"/>
    <cellStyle name="Normal 9 4 4 6 5" xfId="27324" xr:uid="{00000000-0005-0000-0000-000063720000}"/>
    <cellStyle name="Normal 9 4 4 7" xfId="27325" xr:uid="{00000000-0005-0000-0000-000064720000}"/>
    <cellStyle name="Normal 9 4 4 7 2" xfId="27326" xr:uid="{00000000-0005-0000-0000-000065720000}"/>
    <cellStyle name="Normal 9 4 4 7 3" xfId="27327" xr:uid="{00000000-0005-0000-0000-000066720000}"/>
    <cellStyle name="Normal 9 4 4 7 4" xfId="27328" xr:uid="{00000000-0005-0000-0000-000067720000}"/>
    <cellStyle name="Normal 9 4 4 7 5" xfId="27329" xr:uid="{00000000-0005-0000-0000-000068720000}"/>
    <cellStyle name="Normal 9 4 4 8" xfId="27330" xr:uid="{00000000-0005-0000-0000-000069720000}"/>
    <cellStyle name="Normal 9 4 4 8 2" xfId="27331" xr:uid="{00000000-0005-0000-0000-00006A720000}"/>
    <cellStyle name="Normal 9 4 4 8 3" xfId="27332" xr:uid="{00000000-0005-0000-0000-00006B720000}"/>
    <cellStyle name="Normal 9 4 4 8 4" xfId="27333" xr:uid="{00000000-0005-0000-0000-00006C720000}"/>
    <cellStyle name="Normal 9 4 4 8 5" xfId="27334" xr:uid="{00000000-0005-0000-0000-00006D720000}"/>
    <cellStyle name="Normal 9 4 4 9" xfId="27335" xr:uid="{00000000-0005-0000-0000-00006E720000}"/>
    <cellStyle name="Normal 9 4 4 9 2" xfId="27336" xr:uid="{00000000-0005-0000-0000-00006F720000}"/>
    <cellStyle name="Normal 9 4 4 9 3" xfId="27337" xr:uid="{00000000-0005-0000-0000-000070720000}"/>
    <cellStyle name="Normal 9 4 4 9 4" xfId="27338" xr:uid="{00000000-0005-0000-0000-000071720000}"/>
    <cellStyle name="Normal 9 4 4 9 5" xfId="27339" xr:uid="{00000000-0005-0000-0000-000072720000}"/>
    <cellStyle name="Normal 9 4 4_5.Weekly" xfId="27340" xr:uid="{00000000-0005-0000-0000-000073720000}"/>
    <cellStyle name="Normal 9 4 5" xfId="27341" xr:uid="{00000000-0005-0000-0000-000074720000}"/>
    <cellStyle name="Normal 9 4 5 2" xfId="27342" xr:uid="{00000000-0005-0000-0000-000075720000}"/>
    <cellStyle name="Normal 9 4 5 3" xfId="27343" xr:uid="{00000000-0005-0000-0000-000076720000}"/>
    <cellStyle name="Normal 9 4 5 4" xfId="27344" xr:uid="{00000000-0005-0000-0000-000077720000}"/>
    <cellStyle name="Normal 9 4 5 5" xfId="27345" xr:uid="{00000000-0005-0000-0000-000078720000}"/>
    <cellStyle name="Normal 9 4 6" xfId="27346" xr:uid="{00000000-0005-0000-0000-000079720000}"/>
    <cellStyle name="Normal 9 4 6 2" xfId="27347" xr:uid="{00000000-0005-0000-0000-00007A720000}"/>
    <cellStyle name="Normal 9 4 6 3" xfId="27348" xr:uid="{00000000-0005-0000-0000-00007B720000}"/>
    <cellStyle name="Normal 9 4 6 4" xfId="27349" xr:uid="{00000000-0005-0000-0000-00007C720000}"/>
    <cellStyle name="Normal 9 4 6 5" xfId="27350" xr:uid="{00000000-0005-0000-0000-00007D720000}"/>
    <cellStyle name="Normal 9 4 7" xfId="27351" xr:uid="{00000000-0005-0000-0000-00007E720000}"/>
    <cellStyle name="Normal 9 4 7 2" xfId="27352" xr:uid="{00000000-0005-0000-0000-00007F720000}"/>
    <cellStyle name="Normal 9 4 7 3" xfId="27353" xr:uid="{00000000-0005-0000-0000-000080720000}"/>
    <cellStyle name="Normal 9 4 7 4" xfId="27354" xr:uid="{00000000-0005-0000-0000-000081720000}"/>
    <cellStyle name="Normal 9 4 7 5" xfId="27355" xr:uid="{00000000-0005-0000-0000-000082720000}"/>
    <cellStyle name="Normal 9 4 8" xfId="27356" xr:uid="{00000000-0005-0000-0000-000083720000}"/>
    <cellStyle name="Normal 9 4 8 2" xfId="27357" xr:uid="{00000000-0005-0000-0000-000084720000}"/>
    <cellStyle name="Normal 9 4 8 3" xfId="27358" xr:uid="{00000000-0005-0000-0000-000085720000}"/>
    <cellStyle name="Normal 9 4 8 4" xfId="27359" xr:uid="{00000000-0005-0000-0000-000086720000}"/>
    <cellStyle name="Normal 9 4 8 5" xfId="27360" xr:uid="{00000000-0005-0000-0000-000087720000}"/>
    <cellStyle name="Normal 9 4 9" xfId="27361" xr:uid="{00000000-0005-0000-0000-000088720000}"/>
    <cellStyle name="Normal 9 4 9 2" xfId="27362" xr:uid="{00000000-0005-0000-0000-000089720000}"/>
    <cellStyle name="Normal 9 4 9 3" xfId="27363" xr:uid="{00000000-0005-0000-0000-00008A720000}"/>
    <cellStyle name="Normal 9 4 9 4" xfId="27364" xr:uid="{00000000-0005-0000-0000-00008B720000}"/>
    <cellStyle name="Normal 9 4 9 5" xfId="27365" xr:uid="{00000000-0005-0000-0000-00008C720000}"/>
    <cellStyle name="Normal 9 4_5.Weekly" xfId="27366" xr:uid="{00000000-0005-0000-0000-00008D720000}"/>
    <cellStyle name="Normal 9 5" xfId="27367" xr:uid="{00000000-0005-0000-0000-00008E720000}"/>
    <cellStyle name="Normal 9 5 10" xfId="27368" xr:uid="{00000000-0005-0000-0000-00008F720000}"/>
    <cellStyle name="Normal 9 5 10 2" xfId="27369" xr:uid="{00000000-0005-0000-0000-000090720000}"/>
    <cellStyle name="Normal 9 5 10 3" xfId="27370" xr:uid="{00000000-0005-0000-0000-000091720000}"/>
    <cellStyle name="Normal 9 5 10 4" xfId="27371" xr:uid="{00000000-0005-0000-0000-000092720000}"/>
    <cellStyle name="Normal 9 5 10 5" xfId="27372" xr:uid="{00000000-0005-0000-0000-000093720000}"/>
    <cellStyle name="Normal 9 5 11" xfId="27373" xr:uid="{00000000-0005-0000-0000-000094720000}"/>
    <cellStyle name="Normal 9 5 11 2" xfId="27374" xr:uid="{00000000-0005-0000-0000-000095720000}"/>
    <cellStyle name="Normal 9 5 11 3" xfId="27375" xr:uid="{00000000-0005-0000-0000-000096720000}"/>
    <cellStyle name="Normal 9 5 11 4" xfId="27376" xr:uid="{00000000-0005-0000-0000-000097720000}"/>
    <cellStyle name="Normal 9 5 11 5" xfId="27377" xr:uid="{00000000-0005-0000-0000-000098720000}"/>
    <cellStyle name="Normal 9 5 12" xfId="27378" xr:uid="{00000000-0005-0000-0000-000099720000}"/>
    <cellStyle name="Normal 9 5 12 2" xfId="27379" xr:uid="{00000000-0005-0000-0000-00009A720000}"/>
    <cellStyle name="Normal 9 5 12 3" xfId="27380" xr:uid="{00000000-0005-0000-0000-00009B720000}"/>
    <cellStyle name="Normal 9 5 12 4" xfId="27381" xr:uid="{00000000-0005-0000-0000-00009C720000}"/>
    <cellStyle name="Normal 9 5 12 5" xfId="27382" xr:uid="{00000000-0005-0000-0000-00009D720000}"/>
    <cellStyle name="Normal 9 5 13" xfId="27383" xr:uid="{00000000-0005-0000-0000-00009E720000}"/>
    <cellStyle name="Normal 9 5 13 2" xfId="27384" xr:uid="{00000000-0005-0000-0000-00009F720000}"/>
    <cellStyle name="Normal 9 5 13 3" xfId="27385" xr:uid="{00000000-0005-0000-0000-0000A0720000}"/>
    <cellStyle name="Normal 9 5 13 4" xfId="27386" xr:uid="{00000000-0005-0000-0000-0000A1720000}"/>
    <cellStyle name="Normal 9 5 13 5" xfId="27387" xr:uid="{00000000-0005-0000-0000-0000A2720000}"/>
    <cellStyle name="Normal 9 5 14" xfId="27388" xr:uid="{00000000-0005-0000-0000-0000A3720000}"/>
    <cellStyle name="Normal 9 5 15" xfId="27389" xr:uid="{00000000-0005-0000-0000-0000A4720000}"/>
    <cellStyle name="Normal 9 5 16" xfId="27390" xr:uid="{00000000-0005-0000-0000-0000A5720000}"/>
    <cellStyle name="Normal 9 5 17" xfId="27391" xr:uid="{00000000-0005-0000-0000-0000A6720000}"/>
    <cellStyle name="Normal 9 5 2" xfId="27392" xr:uid="{00000000-0005-0000-0000-0000A7720000}"/>
    <cellStyle name="Normal 9 5 2 10" xfId="27393" xr:uid="{00000000-0005-0000-0000-0000A8720000}"/>
    <cellStyle name="Normal 9 5 2 10 2" xfId="27394" xr:uid="{00000000-0005-0000-0000-0000A9720000}"/>
    <cellStyle name="Normal 9 5 2 10 3" xfId="27395" xr:uid="{00000000-0005-0000-0000-0000AA720000}"/>
    <cellStyle name="Normal 9 5 2 10 4" xfId="27396" xr:uid="{00000000-0005-0000-0000-0000AB720000}"/>
    <cellStyle name="Normal 9 5 2 10 5" xfId="27397" xr:uid="{00000000-0005-0000-0000-0000AC720000}"/>
    <cellStyle name="Normal 9 5 2 11" xfId="27398" xr:uid="{00000000-0005-0000-0000-0000AD720000}"/>
    <cellStyle name="Normal 9 5 2 11 2" xfId="27399" xr:uid="{00000000-0005-0000-0000-0000AE720000}"/>
    <cellStyle name="Normal 9 5 2 11 3" xfId="27400" xr:uid="{00000000-0005-0000-0000-0000AF720000}"/>
    <cellStyle name="Normal 9 5 2 11 4" xfId="27401" xr:uid="{00000000-0005-0000-0000-0000B0720000}"/>
    <cellStyle name="Normal 9 5 2 11 5" xfId="27402" xr:uid="{00000000-0005-0000-0000-0000B1720000}"/>
    <cellStyle name="Normal 9 5 2 12" xfId="27403" xr:uid="{00000000-0005-0000-0000-0000B2720000}"/>
    <cellStyle name="Normal 9 5 2 13" xfId="27404" xr:uid="{00000000-0005-0000-0000-0000B3720000}"/>
    <cellStyle name="Normal 9 5 2 14" xfId="27405" xr:uid="{00000000-0005-0000-0000-0000B4720000}"/>
    <cellStyle name="Normal 9 5 2 15" xfId="27406" xr:uid="{00000000-0005-0000-0000-0000B5720000}"/>
    <cellStyle name="Normal 9 5 2 2" xfId="27407" xr:uid="{00000000-0005-0000-0000-0000B6720000}"/>
    <cellStyle name="Normal 9 5 2 2 10" xfId="27408" xr:uid="{00000000-0005-0000-0000-0000B7720000}"/>
    <cellStyle name="Normal 9 5 2 2 10 2" xfId="27409" xr:uid="{00000000-0005-0000-0000-0000B8720000}"/>
    <cellStyle name="Normal 9 5 2 2 10 3" xfId="27410" xr:uid="{00000000-0005-0000-0000-0000B9720000}"/>
    <cellStyle name="Normal 9 5 2 2 10 4" xfId="27411" xr:uid="{00000000-0005-0000-0000-0000BA720000}"/>
    <cellStyle name="Normal 9 5 2 2 10 5" xfId="27412" xr:uid="{00000000-0005-0000-0000-0000BB720000}"/>
    <cellStyle name="Normal 9 5 2 2 11" xfId="27413" xr:uid="{00000000-0005-0000-0000-0000BC720000}"/>
    <cellStyle name="Normal 9 5 2 2 12" xfId="27414" xr:uid="{00000000-0005-0000-0000-0000BD720000}"/>
    <cellStyle name="Normal 9 5 2 2 13" xfId="27415" xr:uid="{00000000-0005-0000-0000-0000BE720000}"/>
    <cellStyle name="Normal 9 5 2 2 14" xfId="27416" xr:uid="{00000000-0005-0000-0000-0000BF720000}"/>
    <cellStyle name="Normal 9 5 2 2 2" xfId="27417" xr:uid="{00000000-0005-0000-0000-0000C0720000}"/>
    <cellStyle name="Normal 9 5 2 2 2 2" xfId="27418" xr:uid="{00000000-0005-0000-0000-0000C1720000}"/>
    <cellStyle name="Normal 9 5 2 2 2 3" xfId="27419" xr:uid="{00000000-0005-0000-0000-0000C2720000}"/>
    <cellStyle name="Normal 9 5 2 2 2 4" xfId="27420" xr:uid="{00000000-0005-0000-0000-0000C3720000}"/>
    <cellStyle name="Normal 9 5 2 2 2 5" xfId="27421" xr:uid="{00000000-0005-0000-0000-0000C4720000}"/>
    <cellStyle name="Normal 9 5 2 2 3" xfId="27422" xr:uid="{00000000-0005-0000-0000-0000C5720000}"/>
    <cellStyle name="Normal 9 5 2 2 3 2" xfId="27423" xr:uid="{00000000-0005-0000-0000-0000C6720000}"/>
    <cellStyle name="Normal 9 5 2 2 3 3" xfId="27424" xr:uid="{00000000-0005-0000-0000-0000C7720000}"/>
    <cellStyle name="Normal 9 5 2 2 3 4" xfId="27425" xr:uid="{00000000-0005-0000-0000-0000C8720000}"/>
    <cellStyle name="Normal 9 5 2 2 3 5" xfId="27426" xr:uid="{00000000-0005-0000-0000-0000C9720000}"/>
    <cellStyle name="Normal 9 5 2 2 4" xfId="27427" xr:uid="{00000000-0005-0000-0000-0000CA720000}"/>
    <cellStyle name="Normal 9 5 2 2 4 2" xfId="27428" xr:uid="{00000000-0005-0000-0000-0000CB720000}"/>
    <cellStyle name="Normal 9 5 2 2 4 3" xfId="27429" xr:uid="{00000000-0005-0000-0000-0000CC720000}"/>
    <cellStyle name="Normal 9 5 2 2 4 4" xfId="27430" xr:uid="{00000000-0005-0000-0000-0000CD720000}"/>
    <cellStyle name="Normal 9 5 2 2 4 5" xfId="27431" xr:uid="{00000000-0005-0000-0000-0000CE720000}"/>
    <cellStyle name="Normal 9 5 2 2 5" xfId="27432" xr:uid="{00000000-0005-0000-0000-0000CF720000}"/>
    <cellStyle name="Normal 9 5 2 2 5 2" xfId="27433" xr:uid="{00000000-0005-0000-0000-0000D0720000}"/>
    <cellStyle name="Normal 9 5 2 2 5 3" xfId="27434" xr:uid="{00000000-0005-0000-0000-0000D1720000}"/>
    <cellStyle name="Normal 9 5 2 2 5 4" xfId="27435" xr:uid="{00000000-0005-0000-0000-0000D2720000}"/>
    <cellStyle name="Normal 9 5 2 2 5 5" xfId="27436" xr:uid="{00000000-0005-0000-0000-0000D3720000}"/>
    <cellStyle name="Normal 9 5 2 2 6" xfId="27437" xr:uid="{00000000-0005-0000-0000-0000D4720000}"/>
    <cellStyle name="Normal 9 5 2 2 6 2" xfId="27438" xr:uid="{00000000-0005-0000-0000-0000D5720000}"/>
    <cellStyle name="Normal 9 5 2 2 6 3" xfId="27439" xr:uid="{00000000-0005-0000-0000-0000D6720000}"/>
    <cellStyle name="Normal 9 5 2 2 6 4" xfId="27440" xr:uid="{00000000-0005-0000-0000-0000D7720000}"/>
    <cellStyle name="Normal 9 5 2 2 6 5" xfId="27441" xr:uid="{00000000-0005-0000-0000-0000D8720000}"/>
    <cellStyle name="Normal 9 5 2 2 7" xfId="27442" xr:uid="{00000000-0005-0000-0000-0000D9720000}"/>
    <cellStyle name="Normal 9 5 2 2 7 2" xfId="27443" xr:uid="{00000000-0005-0000-0000-0000DA720000}"/>
    <cellStyle name="Normal 9 5 2 2 7 3" xfId="27444" xr:uid="{00000000-0005-0000-0000-0000DB720000}"/>
    <cellStyle name="Normal 9 5 2 2 7 4" xfId="27445" xr:uid="{00000000-0005-0000-0000-0000DC720000}"/>
    <cellStyle name="Normal 9 5 2 2 7 5" xfId="27446" xr:uid="{00000000-0005-0000-0000-0000DD720000}"/>
    <cellStyle name="Normal 9 5 2 2 8" xfId="27447" xr:uid="{00000000-0005-0000-0000-0000DE720000}"/>
    <cellStyle name="Normal 9 5 2 2 8 2" xfId="27448" xr:uid="{00000000-0005-0000-0000-0000DF720000}"/>
    <cellStyle name="Normal 9 5 2 2 8 3" xfId="27449" xr:uid="{00000000-0005-0000-0000-0000E0720000}"/>
    <cellStyle name="Normal 9 5 2 2 8 4" xfId="27450" xr:uid="{00000000-0005-0000-0000-0000E1720000}"/>
    <cellStyle name="Normal 9 5 2 2 8 5" xfId="27451" xr:uid="{00000000-0005-0000-0000-0000E2720000}"/>
    <cellStyle name="Normal 9 5 2 2 9" xfId="27452" xr:uid="{00000000-0005-0000-0000-0000E3720000}"/>
    <cellStyle name="Normal 9 5 2 2 9 2" xfId="27453" xr:uid="{00000000-0005-0000-0000-0000E4720000}"/>
    <cellStyle name="Normal 9 5 2 2 9 3" xfId="27454" xr:uid="{00000000-0005-0000-0000-0000E5720000}"/>
    <cellStyle name="Normal 9 5 2 2 9 4" xfId="27455" xr:uid="{00000000-0005-0000-0000-0000E6720000}"/>
    <cellStyle name="Normal 9 5 2 2 9 5" xfId="27456" xr:uid="{00000000-0005-0000-0000-0000E7720000}"/>
    <cellStyle name="Normal 9 5 2 2_5.Weekly" xfId="27457" xr:uid="{00000000-0005-0000-0000-0000E8720000}"/>
    <cellStyle name="Normal 9 5 2 3" xfId="27458" xr:uid="{00000000-0005-0000-0000-0000E9720000}"/>
    <cellStyle name="Normal 9 5 2 3 2" xfId="27459" xr:uid="{00000000-0005-0000-0000-0000EA720000}"/>
    <cellStyle name="Normal 9 5 2 3 3" xfId="27460" xr:uid="{00000000-0005-0000-0000-0000EB720000}"/>
    <cellStyle name="Normal 9 5 2 3 4" xfId="27461" xr:uid="{00000000-0005-0000-0000-0000EC720000}"/>
    <cellStyle name="Normal 9 5 2 3 5" xfId="27462" xr:uid="{00000000-0005-0000-0000-0000ED720000}"/>
    <cellStyle name="Normal 9 5 2 4" xfId="27463" xr:uid="{00000000-0005-0000-0000-0000EE720000}"/>
    <cellStyle name="Normal 9 5 2 4 2" xfId="27464" xr:uid="{00000000-0005-0000-0000-0000EF720000}"/>
    <cellStyle name="Normal 9 5 2 4 3" xfId="27465" xr:uid="{00000000-0005-0000-0000-0000F0720000}"/>
    <cellStyle name="Normal 9 5 2 4 4" xfId="27466" xr:uid="{00000000-0005-0000-0000-0000F1720000}"/>
    <cellStyle name="Normal 9 5 2 4 5" xfId="27467" xr:uid="{00000000-0005-0000-0000-0000F2720000}"/>
    <cellStyle name="Normal 9 5 2 5" xfId="27468" xr:uid="{00000000-0005-0000-0000-0000F3720000}"/>
    <cellStyle name="Normal 9 5 2 5 2" xfId="27469" xr:uid="{00000000-0005-0000-0000-0000F4720000}"/>
    <cellStyle name="Normal 9 5 2 5 3" xfId="27470" xr:uid="{00000000-0005-0000-0000-0000F5720000}"/>
    <cellStyle name="Normal 9 5 2 5 4" xfId="27471" xr:uid="{00000000-0005-0000-0000-0000F6720000}"/>
    <cellStyle name="Normal 9 5 2 5 5" xfId="27472" xr:uid="{00000000-0005-0000-0000-0000F7720000}"/>
    <cellStyle name="Normal 9 5 2 6" xfId="27473" xr:uid="{00000000-0005-0000-0000-0000F8720000}"/>
    <cellStyle name="Normal 9 5 2 6 2" xfId="27474" xr:uid="{00000000-0005-0000-0000-0000F9720000}"/>
    <cellStyle name="Normal 9 5 2 6 3" xfId="27475" xr:uid="{00000000-0005-0000-0000-0000FA720000}"/>
    <cellStyle name="Normal 9 5 2 6 4" xfId="27476" xr:uid="{00000000-0005-0000-0000-0000FB720000}"/>
    <cellStyle name="Normal 9 5 2 6 5" xfId="27477" xr:uid="{00000000-0005-0000-0000-0000FC720000}"/>
    <cellStyle name="Normal 9 5 2 7" xfId="27478" xr:uid="{00000000-0005-0000-0000-0000FD720000}"/>
    <cellStyle name="Normal 9 5 2 7 2" xfId="27479" xr:uid="{00000000-0005-0000-0000-0000FE720000}"/>
    <cellStyle name="Normal 9 5 2 7 3" xfId="27480" xr:uid="{00000000-0005-0000-0000-0000FF720000}"/>
    <cellStyle name="Normal 9 5 2 7 4" xfId="27481" xr:uid="{00000000-0005-0000-0000-000000730000}"/>
    <cellStyle name="Normal 9 5 2 7 5" xfId="27482" xr:uid="{00000000-0005-0000-0000-000001730000}"/>
    <cellStyle name="Normal 9 5 2 8" xfId="27483" xr:uid="{00000000-0005-0000-0000-000002730000}"/>
    <cellStyle name="Normal 9 5 2 8 2" xfId="27484" xr:uid="{00000000-0005-0000-0000-000003730000}"/>
    <cellStyle name="Normal 9 5 2 8 3" xfId="27485" xr:uid="{00000000-0005-0000-0000-000004730000}"/>
    <cellStyle name="Normal 9 5 2 8 4" xfId="27486" xr:uid="{00000000-0005-0000-0000-000005730000}"/>
    <cellStyle name="Normal 9 5 2 8 5" xfId="27487" xr:uid="{00000000-0005-0000-0000-000006730000}"/>
    <cellStyle name="Normal 9 5 2 9" xfId="27488" xr:uid="{00000000-0005-0000-0000-000007730000}"/>
    <cellStyle name="Normal 9 5 2 9 2" xfId="27489" xr:uid="{00000000-0005-0000-0000-000008730000}"/>
    <cellStyle name="Normal 9 5 2 9 3" xfId="27490" xr:uid="{00000000-0005-0000-0000-000009730000}"/>
    <cellStyle name="Normal 9 5 2 9 4" xfId="27491" xr:uid="{00000000-0005-0000-0000-00000A730000}"/>
    <cellStyle name="Normal 9 5 2 9 5" xfId="27492" xr:uid="{00000000-0005-0000-0000-00000B730000}"/>
    <cellStyle name="Normal 9 5 2_5.Weekly" xfId="27493" xr:uid="{00000000-0005-0000-0000-00000C730000}"/>
    <cellStyle name="Normal 9 5 3" xfId="27494" xr:uid="{00000000-0005-0000-0000-00000D730000}"/>
    <cellStyle name="Normal 9 5 3 10" xfId="27495" xr:uid="{00000000-0005-0000-0000-00000E730000}"/>
    <cellStyle name="Normal 9 5 3 10 2" xfId="27496" xr:uid="{00000000-0005-0000-0000-00000F730000}"/>
    <cellStyle name="Normal 9 5 3 10 3" xfId="27497" xr:uid="{00000000-0005-0000-0000-000010730000}"/>
    <cellStyle name="Normal 9 5 3 10 4" xfId="27498" xr:uid="{00000000-0005-0000-0000-000011730000}"/>
    <cellStyle name="Normal 9 5 3 10 5" xfId="27499" xr:uid="{00000000-0005-0000-0000-000012730000}"/>
    <cellStyle name="Normal 9 5 3 11" xfId="27500" xr:uid="{00000000-0005-0000-0000-000013730000}"/>
    <cellStyle name="Normal 9 5 3 12" xfId="27501" xr:uid="{00000000-0005-0000-0000-000014730000}"/>
    <cellStyle name="Normal 9 5 3 13" xfId="27502" xr:uid="{00000000-0005-0000-0000-000015730000}"/>
    <cellStyle name="Normal 9 5 3 14" xfId="27503" xr:uid="{00000000-0005-0000-0000-000016730000}"/>
    <cellStyle name="Normal 9 5 3 2" xfId="27504" xr:uid="{00000000-0005-0000-0000-000017730000}"/>
    <cellStyle name="Normal 9 5 3 2 2" xfId="27505" xr:uid="{00000000-0005-0000-0000-000018730000}"/>
    <cellStyle name="Normal 9 5 3 2 3" xfId="27506" xr:uid="{00000000-0005-0000-0000-000019730000}"/>
    <cellStyle name="Normal 9 5 3 2 4" xfId="27507" xr:uid="{00000000-0005-0000-0000-00001A730000}"/>
    <cellStyle name="Normal 9 5 3 2 5" xfId="27508" xr:uid="{00000000-0005-0000-0000-00001B730000}"/>
    <cellStyle name="Normal 9 5 3 3" xfId="27509" xr:uid="{00000000-0005-0000-0000-00001C730000}"/>
    <cellStyle name="Normal 9 5 3 3 2" xfId="27510" xr:uid="{00000000-0005-0000-0000-00001D730000}"/>
    <cellStyle name="Normal 9 5 3 3 3" xfId="27511" xr:uid="{00000000-0005-0000-0000-00001E730000}"/>
    <cellStyle name="Normal 9 5 3 3 4" xfId="27512" xr:uid="{00000000-0005-0000-0000-00001F730000}"/>
    <cellStyle name="Normal 9 5 3 3 5" xfId="27513" xr:uid="{00000000-0005-0000-0000-000020730000}"/>
    <cellStyle name="Normal 9 5 3 4" xfId="27514" xr:uid="{00000000-0005-0000-0000-000021730000}"/>
    <cellStyle name="Normal 9 5 3 4 2" xfId="27515" xr:uid="{00000000-0005-0000-0000-000022730000}"/>
    <cellStyle name="Normal 9 5 3 4 3" xfId="27516" xr:uid="{00000000-0005-0000-0000-000023730000}"/>
    <cellStyle name="Normal 9 5 3 4 4" xfId="27517" xr:uid="{00000000-0005-0000-0000-000024730000}"/>
    <cellStyle name="Normal 9 5 3 4 5" xfId="27518" xr:uid="{00000000-0005-0000-0000-000025730000}"/>
    <cellStyle name="Normal 9 5 3 5" xfId="27519" xr:uid="{00000000-0005-0000-0000-000026730000}"/>
    <cellStyle name="Normal 9 5 3 5 2" xfId="27520" xr:uid="{00000000-0005-0000-0000-000027730000}"/>
    <cellStyle name="Normal 9 5 3 5 3" xfId="27521" xr:uid="{00000000-0005-0000-0000-000028730000}"/>
    <cellStyle name="Normal 9 5 3 5 4" xfId="27522" xr:uid="{00000000-0005-0000-0000-000029730000}"/>
    <cellStyle name="Normal 9 5 3 5 5" xfId="27523" xr:uid="{00000000-0005-0000-0000-00002A730000}"/>
    <cellStyle name="Normal 9 5 3 6" xfId="27524" xr:uid="{00000000-0005-0000-0000-00002B730000}"/>
    <cellStyle name="Normal 9 5 3 6 2" xfId="27525" xr:uid="{00000000-0005-0000-0000-00002C730000}"/>
    <cellStyle name="Normal 9 5 3 6 3" xfId="27526" xr:uid="{00000000-0005-0000-0000-00002D730000}"/>
    <cellStyle name="Normal 9 5 3 6 4" xfId="27527" xr:uid="{00000000-0005-0000-0000-00002E730000}"/>
    <cellStyle name="Normal 9 5 3 6 5" xfId="27528" xr:uid="{00000000-0005-0000-0000-00002F730000}"/>
    <cellStyle name="Normal 9 5 3 7" xfId="27529" xr:uid="{00000000-0005-0000-0000-000030730000}"/>
    <cellStyle name="Normal 9 5 3 7 2" xfId="27530" xr:uid="{00000000-0005-0000-0000-000031730000}"/>
    <cellStyle name="Normal 9 5 3 7 3" xfId="27531" xr:uid="{00000000-0005-0000-0000-000032730000}"/>
    <cellStyle name="Normal 9 5 3 7 4" xfId="27532" xr:uid="{00000000-0005-0000-0000-000033730000}"/>
    <cellStyle name="Normal 9 5 3 7 5" xfId="27533" xr:uid="{00000000-0005-0000-0000-000034730000}"/>
    <cellStyle name="Normal 9 5 3 8" xfId="27534" xr:uid="{00000000-0005-0000-0000-000035730000}"/>
    <cellStyle name="Normal 9 5 3 8 2" xfId="27535" xr:uid="{00000000-0005-0000-0000-000036730000}"/>
    <cellStyle name="Normal 9 5 3 8 3" xfId="27536" xr:uid="{00000000-0005-0000-0000-000037730000}"/>
    <cellStyle name="Normal 9 5 3 8 4" xfId="27537" xr:uid="{00000000-0005-0000-0000-000038730000}"/>
    <cellStyle name="Normal 9 5 3 8 5" xfId="27538" xr:uid="{00000000-0005-0000-0000-000039730000}"/>
    <cellStyle name="Normal 9 5 3 9" xfId="27539" xr:uid="{00000000-0005-0000-0000-00003A730000}"/>
    <cellStyle name="Normal 9 5 3 9 2" xfId="27540" xr:uid="{00000000-0005-0000-0000-00003B730000}"/>
    <cellStyle name="Normal 9 5 3 9 3" xfId="27541" xr:uid="{00000000-0005-0000-0000-00003C730000}"/>
    <cellStyle name="Normal 9 5 3 9 4" xfId="27542" xr:uid="{00000000-0005-0000-0000-00003D730000}"/>
    <cellStyle name="Normal 9 5 3 9 5" xfId="27543" xr:uid="{00000000-0005-0000-0000-00003E730000}"/>
    <cellStyle name="Normal 9 5 3_5.Weekly" xfId="27544" xr:uid="{00000000-0005-0000-0000-00003F730000}"/>
    <cellStyle name="Normal 9 5 4" xfId="27545" xr:uid="{00000000-0005-0000-0000-000040730000}"/>
    <cellStyle name="Normal 9 5 4 10" xfId="27546" xr:uid="{00000000-0005-0000-0000-000041730000}"/>
    <cellStyle name="Normal 9 5 4 10 2" xfId="27547" xr:uid="{00000000-0005-0000-0000-000042730000}"/>
    <cellStyle name="Normal 9 5 4 10 3" xfId="27548" xr:uid="{00000000-0005-0000-0000-000043730000}"/>
    <cellStyle name="Normal 9 5 4 10 4" xfId="27549" xr:uid="{00000000-0005-0000-0000-000044730000}"/>
    <cellStyle name="Normal 9 5 4 10 5" xfId="27550" xr:uid="{00000000-0005-0000-0000-000045730000}"/>
    <cellStyle name="Normal 9 5 4 11" xfId="27551" xr:uid="{00000000-0005-0000-0000-000046730000}"/>
    <cellStyle name="Normal 9 5 4 12" xfId="27552" xr:uid="{00000000-0005-0000-0000-000047730000}"/>
    <cellStyle name="Normal 9 5 4 13" xfId="27553" xr:uid="{00000000-0005-0000-0000-000048730000}"/>
    <cellStyle name="Normal 9 5 4 14" xfId="27554" xr:uid="{00000000-0005-0000-0000-000049730000}"/>
    <cellStyle name="Normal 9 5 4 2" xfId="27555" xr:uid="{00000000-0005-0000-0000-00004A730000}"/>
    <cellStyle name="Normal 9 5 4 2 2" xfId="27556" xr:uid="{00000000-0005-0000-0000-00004B730000}"/>
    <cellStyle name="Normal 9 5 4 2 3" xfId="27557" xr:uid="{00000000-0005-0000-0000-00004C730000}"/>
    <cellStyle name="Normal 9 5 4 2 4" xfId="27558" xr:uid="{00000000-0005-0000-0000-00004D730000}"/>
    <cellStyle name="Normal 9 5 4 2 5" xfId="27559" xr:uid="{00000000-0005-0000-0000-00004E730000}"/>
    <cellStyle name="Normal 9 5 4 3" xfId="27560" xr:uid="{00000000-0005-0000-0000-00004F730000}"/>
    <cellStyle name="Normal 9 5 4 3 2" xfId="27561" xr:uid="{00000000-0005-0000-0000-000050730000}"/>
    <cellStyle name="Normal 9 5 4 3 3" xfId="27562" xr:uid="{00000000-0005-0000-0000-000051730000}"/>
    <cellStyle name="Normal 9 5 4 3 4" xfId="27563" xr:uid="{00000000-0005-0000-0000-000052730000}"/>
    <cellStyle name="Normal 9 5 4 3 5" xfId="27564" xr:uid="{00000000-0005-0000-0000-000053730000}"/>
    <cellStyle name="Normal 9 5 4 4" xfId="27565" xr:uid="{00000000-0005-0000-0000-000054730000}"/>
    <cellStyle name="Normal 9 5 4 4 2" xfId="27566" xr:uid="{00000000-0005-0000-0000-000055730000}"/>
    <cellStyle name="Normal 9 5 4 4 3" xfId="27567" xr:uid="{00000000-0005-0000-0000-000056730000}"/>
    <cellStyle name="Normal 9 5 4 4 4" xfId="27568" xr:uid="{00000000-0005-0000-0000-000057730000}"/>
    <cellStyle name="Normal 9 5 4 4 5" xfId="27569" xr:uid="{00000000-0005-0000-0000-000058730000}"/>
    <cellStyle name="Normal 9 5 4 5" xfId="27570" xr:uid="{00000000-0005-0000-0000-000059730000}"/>
    <cellStyle name="Normal 9 5 4 5 2" xfId="27571" xr:uid="{00000000-0005-0000-0000-00005A730000}"/>
    <cellStyle name="Normal 9 5 4 5 3" xfId="27572" xr:uid="{00000000-0005-0000-0000-00005B730000}"/>
    <cellStyle name="Normal 9 5 4 5 4" xfId="27573" xr:uid="{00000000-0005-0000-0000-00005C730000}"/>
    <cellStyle name="Normal 9 5 4 5 5" xfId="27574" xr:uid="{00000000-0005-0000-0000-00005D730000}"/>
    <cellStyle name="Normal 9 5 4 6" xfId="27575" xr:uid="{00000000-0005-0000-0000-00005E730000}"/>
    <cellStyle name="Normal 9 5 4 6 2" xfId="27576" xr:uid="{00000000-0005-0000-0000-00005F730000}"/>
    <cellStyle name="Normal 9 5 4 6 3" xfId="27577" xr:uid="{00000000-0005-0000-0000-000060730000}"/>
    <cellStyle name="Normal 9 5 4 6 4" xfId="27578" xr:uid="{00000000-0005-0000-0000-000061730000}"/>
    <cellStyle name="Normal 9 5 4 6 5" xfId="27579" xr:uid="{00000000-0005-0000-0000-000062730000}"/>
    <cellStyle name="Normal 9 5 4 7" xfId="27580" xr:uid="{00000000-0005-0000-0000-000063730000}"/>
    <cellStyle name="Normal 9 5 4 7 2" xfId="27581" xr:uid="{00000000-0005-0000-0000-000064730000}"/>
    <cellStyle name="Normal 9 5 4 7 3" xfId="27582" xr:uid="{00000000-0005-0000-0000-000065730000}"/>
    <cellStyle name="Normal 9 5 4 7 4" xfId="27583" xr:uid="{00000000-0005-0000-0000-000066730000}"/>
    <cellStyle name="Normal 9 5 4 7 5" xfId="27584" xr:uid="{00000000-0005-0000-0000-000067730000}"/>
    <cellStyle name="Normal 9 5 4 8" xfId="27585" xr:uid="{00000000-0005-0000-0000-000068730000}"/>
    <cellStyle name="Normal 9 5 4 8 2" xfId="27586" xr:uid="{00000000-0005-0000-0000-000069730000}"/>
    <cellStyle name="Normal 9 5 4 8 3" xfId="27587" xr:uid="{00000000-0005-0000-0000-00006A730000}"/>
    <cellStyle name="Normal 9 5 4 8 4" xfId="27588" xr:uid="{00000000-0005-0000-0000-00006B730000}"/>
    <cellStyle name="Normal 9 5 4 8 5" xfId="27589" xr:uid="{00000000-0005-0000-0000-00006C730000}"/>
    <cellStyle name="Normal 9 5 4 9" xfId="27590" xr:uid="{00000000-0005-0000-0000-00006D730000}"/>
    <cellStyle name="Normal 9 5 4 9 2" xfId="27591" xr:uid="{00000000-0005-0000-0000-00006E730000}"/>
    <cellStyle name="Normal 9 5 4 9 3" xfId="27592" xr:uid="{00000000-0005-0000-0000-00006F730000}"/>
    <cellStyle name="Normal 9 5 4 9 4" xfId="27593" xr:uid="{00000000-0005-0000-0000-000070730000}"/>
    <cellStyle name="Normal 9 5 4 9 5" xfId="27594" xr:uid="{00000000-0005-0000-0000-000071730000}"/>
    <cellStyle name="Normal 9 5 4_5.Weekly" xfId="27595" xr:uid="{00000000-0005-0000-0000-000072730000}"/>
    <cellStyle name="Normal 9 5 5" xfId="27596" xr:uid="{00000000-0005-0000-0000-000073730000}"/>
    <cellStyle name="Normal 9 5 5 2" xfId="27597" xr:uid="{00000000-0005-0000-0000-000074730000}"/>
    <cellStyle name="Normal 9 5 5 3" xfId="27598" xr:uid="{00000000-0005-0000-0000-000075730000}"/>
    <cellStyle name="Normal 9 5 5 4" xfId="27599" xr:uid="{00000000-0005-0000-0000-000076730000}"/>
    <cellStyle name="Normal 9 5 5 5" xfId="27600" xr:uid="{00000000-0005-0000-0000-000077730000}"/>
    <cellStyle name="Normal 9 5 6" xfId="27601" xr:uid="{00000000-0005-0000-0000-000078730000}"/>
    <cellStyle name="Normal 9 5 6 2" xfId="27602" xr:uid="{00000000-0005-0000-0000-000079730000}"/>
    <cellStyle name="Normal 9 5 6 3" xfId="27603" xr:uid="{00000000-0005-0000-0000-00007A730000}"/>
    <cellStyle name="Normal 9 5 6 4" xfId="27604" xr:uid="{00000000-0005-0000-0000-00007B730000}"/>
    <cellStyle name="Normal 9 5 6 5" xfId="27605" xr:uid="{00000000-0005-0000-0000-00007C730000}"/>
    <cellStyle name="Normal 9 5 7" xfId="27606" xr:uid="{00000000-0005-0000-0000-00007D730000}"/>
    <cellStyle name="Normal 9 5 7 2" xfId="27607" xr:uid="{00000000-0005-0000-0000-00007E730000}"/>
    <cellStyle name="Normal 9 5 7 3" xfId="27608" xr:uid="{00000000-0005-0000-0000-00007F730000}"/>
    <cellStyle name="Normal 9 5 7 4" xfId="27609" xr:uid="{00000000-0005-0000-0000-000080730000}"/>
    <cellStyle name="Normal 9 5 7 5" xfId="27610" xr:uid="{00000000-0005-0000-0000-000081730000}"/>
    <cellStyle name="Normal 9 5 8" xfId="27611" xr:uid="{00000000-0005-0000-0000-000082730000}"/>
    <cellStyle name="Normal 9 5 8 2" xfId="27612" xr:uid="{00000000-0005-0000-0000-000083730000}"/>
    <cellStyle name="Normal 9 5 8 3" xfId="27613" xr:uid="{00000000-0005-0000-0000-000084730000}"/>
    <cellStyle name="Normal 9 5 8 4" xfId="27614" xr:uid="{00000000-0005-0000-0000-000085730000}"/>
    <cellStyle name="Normal 9 5 8 5" xfId="27615" xr:uid="{00000000-0005-0000-0000-000086730000}"/>
    <cellStyle name="Normal 9 5 9" xfId="27616" xr:uid="{00000000-0005-0000-0000-000087730000}"/>
    <cellStyle name="Normal 9 5 9 2" xfId="27617" xr:uid="{00000000-0005-0000-0000-000088730000}"/>
    <cellStyle name="Normal 9 5 9 3" xfId="27618" xr:uid="{00000000-0005-0000-0000-000089730000}"/>
    <cellStyle name="Normal 9 5 9 4" xfId="27619" xr:uid="{00000000-0005-0000-0000-00008A730000}"/>
    <cellStyle name="Normal 9 5 9 5" xfId="27620" xr:uid="{00000000-0005-0000-0000-00008B730000}"/>
    <cellStyle name="Normal 9 5_5.Weekly" xfId="27621" xr:uid="{00000000-0005-0000-0000-00008C730000}"/>
    <cellStyle name="Normal 9 6" xfId="27622" xr:uid="{00000000-0005-0000-0000-00008D730000}"/>
    <cellStyle name="Normal 9 6 10" xfId="27623" xr:uid="{00000000-0005-0000-0000-00008E730000}"/>
    <cellStyle name="Normal 9 6 10 2" xfId="27624" xr:uid="{00000000-0005-0000-0000-00008F730000}"/>
    <cellStyle name="Normal 9 6 10 3" xfId="27625" xr:uid="{00000000-0005-0000-0000-000090730000}"/>
    <cellStyle name="Normal 9 6 10 4" xfId="27626" xr:uid="{00000000-0005-0000-0000-000091730000}"/>
    <cellStyle name="Normal 9 6 10 5" xfId="27627" xr:uid="{00000000-0005-0000-0000-000092730000}"/>
    <cellStyle name="Normal 9 6 11" xfId="27628" xr:uid="{00000000-0005-0000-0000-000093730000}"/>
    <cellStyle name="Normal 9 6 11 2" xfId="27629" xr:uid="{00000000-0005-0000-0000-000094730000}"/>
    <cellStyle name="Normal 9 6 11 3" xfId="27630" xr:uid="{00000000-0005-0000-0000-000095730000}"/>
    <cellStyle name="Normal 9 6 11 4" xfId="27631" xr:uid="{00000000-0005-0000-0000-000096730000}"/>
    <cellStyle name="Normal 9 6 11 5" xfId="27632" xr:uid="{00000000-0005-0000-0000-000097730000}"/>
    <cellStyle name="Normal 9 6 12" xfId="27633" xr:uid="{00000000-0005-0000-0000-000098730000}"/>
    <cellStyle name="Normal 9 6 12 2" xfId="27634" xr:uid="{00000000-0005-0000-0000-000099730000}"/>
    <cellStyle name="Normal 9 6 12 3" xfId="27635" xr:uid="{00000000-0005-0000-0000-00009A730000}"/>
    <cellStyle name="Normal 9 6 12 4" xfId="27636" xr:uid="{00000000-0005-0000-0000-00009B730000}"/>
    <cellStyle name="Normal 9 6 12 5" xfId="27637" xr:uid="{00000000-0005-0000-0000-00009C730000}"/>
    <cellStyle name="Normal 9 6 13" xfId="27638" xr:uid="{00000000-0005-0000-0000-00009D730000}"/>
    <cellStyle name="Normal 9 6 13 2" xfId="27639" xr:uid="{00000000-0005-0000-0000-00009E730000}"/>
    <cellStyle name="Normal 9 6 13 3" xfId="27640" xr:uid="{00000000-0005-0000-0000-00009F730000}"/>
    <cellStyle name="Normal 9 6 13 4" xfId="27641" xr:uid="{00000000-0005-0000-0000-0000A0730000}"/>
    <cellStyle name="Normal 9 6 13 5" xfId="27642" xr:uid="{00000000-0005-0000-0000-0000A1730000}"/>
    <cellStyle name="Normal 9 6 14" xfId="27643" xr:uid="{00000000-0005-0000-0000-0000A2730000}"/>
    <cellStyle name="Normal 9 6 15" xfId="27644" xr:uid="{00000000-0005-0000-0000-0000A3730000}"/>
    <cellStyle name="Normal 9 6 16" xfId="27645" xr:uid="{00000000-0005-0000-0000-0000A4730000}"/>
    <cellStyle name="Normal 9 6 17" xfId="27646" xr:uid="{00000000-0005-0000-0000-0000A5730000}"/>
    <cellStyle name="Normal 9 6 2" xfId="27647" xr:uid="{00000000-0005-0000-0000-0000A6730000}"/>
    <cellStyle name="Normal 9 6 2 10" xfId="27648" xr:uid="{00000000-0005-0000-0000-0000A7730000}"/>
    <cellStyle name="Normal 9 6 2 10 2" xfId="27649" xr:uid="{00000000-0005-0000-0000-0000A8730000}"/>
    <cellStyle name="Normal 9 6 2 10 3" xfId="27650" xr:uid="{00000000-0005-0000-0000-0000A9730000}"/>
    <cellStyle name="Normal 9 6 2 10 4" xfId="27651" xr:uid="{00000000-0005-0000-0000-0000AA730000}"/>
    <cellStyle name="Normal 9 6 2 10 5" xfId="27652" xr:uid="{00000000-0005-0000-0000-0000AB730000}"/>
    <cellStyle name="Normal 9 6 2 11" xfId="27653" xr:uid="{00000000-0005-0000-0000-0000AC730000}"/>
    <cellStyle name="Normal 9 6 2 11 2" xfId="27654" xr:uid="{00000000-0005-0000-0000-0000AD730000}"/>
    <cellStyle name="Normal 9 6 2 11 3" xfId="27655" xr:uid="{00000000-0005-0000-0000-0000AE730000}"/>
    <cellStyle name="Normal 9 6 2 11 4" xfId="27656" xr:uid="{00000000-0005-0000-0000-0000AF730000}"/>
    <cellStyle name="Normal 9 6 2 11 5" xfId="27657" xr:uid="{00000000-0005-0000-0000-0000B0730000}"/>
    <cellStyle name="Normal 9 6 2 12" xfId="27658" xr:uid="{00000000-0005-0000-0000-0000B1730000}"/>
    <cellStyle name="Normal 9 6 2 13" xfId="27659" xr:uid="{00000000-0005-0000-0000-0000B2730000}"/>
    <cellStyle name="Normal 9 6 2 14" xfId="27660" xr:uid="{00000000-0005-0000-0000-0000B3730000}"/>
    <cellStyle name="Normal 9 6 2 15" xfId="27661" xr:uid="{00000000-0005-0000-0000-0000B4730000}"/>
    <cellStyle name="Normal 9 6 2 2" xfId="27662" xr:uid="{00000000-0005-0000-0000-0000B5730000}"/>
    <cellStyle name="Normal 9 6 2 2 10" xfId="27663" xr:uid="{00000000-0005-0000-0000-0000B6730000}"/>
    <cellStyle name="Normal 9 6 2 2 10 2" xfId="27664" xr:uid="{00000000-0005-0000-0000-0000B7730000}"/>
    <cellStyle name="Normal 9 6 2 2 10 3" xfId="27665" xr:uid="{00000000-0005-0000-0000-0000B8730000}"/>
    <cellStyle name="Normal 9 6 2 2 10 4" xfId="27666" xr:uid="{00000000-0005-0000-0000-0000B9730000}"/>
    <cellStyle name="Normal 9 6 2 2 10 5" xfId="27667" xr:uid="{00000000-0005-0000-0000-0000BA730000}"/>
    <cellStyle name="Normal 9 6 2 2 11" xfId="27668" xr:uid="{00000000-0005-0000-0000-0000BB730000}"/>
    <cellStyle name="Normal 9 6 2 2 12" xfId="27669" xr:uid="{00000000-0005-0000-0000-0000BC730000}"/>
    <cellStyle name="Normal 9 6 2 2 13" xfId="27670" xr:uid="{00000000-0005-0000-0000-0000BD730000}"/>
    <cellStyle name="Normal 9 6 2 2 14" xfId="27671" xr:uid="{00000000-0005-0000-0000-0000BE730000}"/>
    <cellStyle name="Normal 9 6 2 2 2" xfId="27672" xr:uid="{00000000-0005-0000-0000-0000BF730000}"/>
    <cellStyle name="Normal 9 6 2 2 2 2" xfId="27673" xr:uid="{00000000-0005-0000-0000-0000C0730000}"/>
    <cellStyle name="Normal 9 6 2 2 2 3" xfId="27674" xr:uid="{00000000-0005-0000-0000-0000C1730000}"/>
    <cellStyle name="Normal 9 6 2 2 2 4" xfId="27675" xr:uid="{00000000-0005-0000-0000-0000C2730000}"/>
    <cellStyle name="Normal 9 6 2 2 2 5" xfId="27676" xr:uid="{00000000-0005-0000-0000-0000C3730000}"/>
    <cellStyle name="Normal 9 6 2 2 3" xfId="27677" xr:uid="{00000000-0005-0000-0000-0000C4730000}"/>
    <cellStyle name="Normal 9 6 2 2 3 2" xfId="27678" xr:uid="{00000000-0005-0000-0000-0000C5730000}"/>
    <cellStyle name="Normal 9 6 2 2 3 3" xfId="27679" xr:uid="{00000000-0005-0000-0000-0000C6730000}"/>
    <cellStyle name="Normal 9 6 2 2 3 4" xfId="27680" xr:uid="{00000000-0005-0000-0000-0000C7730000}"/>
    <cellStyle name="Normal 9 6 2 2 3 5" xfId="27681" xr:uid="{00000000-0005-0000-0000-0000C8730000}"/>
    <cellStyle name="Normal 9 6 2 2 4" xfId="27682" xr:uid="{00000000-0005-0000-0000-0000C9730000}"/>
    <cellStyle name="Normal 9 6 2 2 4 2" xfId="27683" xr:uid="{00000000-0005-0000-0000-0000CA730000}"/>
    <cellStyle name="Normal 9 6 2 2 4 3" xfId="27684" xr:uid="{00000000-0005-0000-0000-0000CB730000}"/>
    <cellStyle name="Normal 9 6 2 2 4 4" xfId="27685" xr:uid="{00000000-0005-0000-0000-0000CC730000}"/>
    <cellStyle name="Normal 9 6 2 2 4 5" xfId="27686" xr:uid="{00000000-0005-0000-0000-0000CD730000}"/>
    <cellStyle name="Normal 9 6 2 2 5" xfId="27687" xr:uid="{00000000-0005-0000-0000-0000CE730000}"/>
    <cellStyle name="Normal 9 6 2 2 5 2" xfId="27688" xr:uid="{00000000-0005-0000-0000-0000CF730000}"/>
    <cellStyle name="Normal 9 6 2 2 5 3" xfId="27689" xr:uid="{00000000-0005-0000-0000-0000D0730000}"/>
    <cellStyle name="Normal 9 6 2 2 5 4" xfId="27690" xr:uid="{00000000-0005-0000-0000-0000D1730000}"/>
    <cellStyle name="Normal 9 6 2 2 5 5" xfId="27691" xr:uid="{00000000-0005-0000-0000-0000D2730000}"/>
    <cellStyle name="Normal 9 6 2 2 6" xfId="27692" xr:uid="{00000000-0005-0000-0000-0000D3730000}"/>
    <cellStyle name="Normal 9 6 2 2 6 2" xfId="27693" xr:uid="{00000000-0005-0000-0000-0000D4730000}"/>
    <cellStyle name="Normal 9 6 2 2 6 3" xfId="27694" xr:uid="{00000000-0005-0000-0000-0000D5730000}"/>
    <cellStyle name="Normal 9 6 2 2 6 4" xfId="27695" xr:uid="{00000000-0005-0000-0000-0000D6730000}"/>
    <cellStyle name="Normal 9 6 2 2 6 5" xfId="27696" xr:uid="{00000000-0005-0000-0000-0000D7730000}"/>
    <cellStyle name="Normal 9 6 2 2 7" xfId="27697" xr:uid="{00000000-0005-0000-0000-0000D8730000}"/>
    <cellStyle name="Normal 9 6 2 2 7 2" xfId="27698" xr:uid="{00000000-0005-0000-0000-0000D9730000}"/>
    <cellStyle name="Normal 9 6 2 2 7 3" xfId="27699" xr:uid="{00000000-0005-0000-0000-0000DA730000}"/>
    <cellStyle name="Normal 9 6 2 2 7 4" xfId="27700" xr:uid="{00000000-0005-0000-0000-0000DB730000}"/>
    <cellStyle name="Normal 9 6 2 2 7 5" xfId="27701" xr:uid="{00000000-0005-0000-0000-0000DC730000}"/>
    <cellStyle name="Normal 9 6 2 2 8" xfId="27702" xr:uid="{00000000-0005-0000-0000-0000DD730000}"/>
    <cellStyle name="Normal 9 6 2 2 8 2" xfId="27703" xr:uid="{00000000-0005-0000-0000-0000DE730000}"/>
    <cellStyle name="Normal 9 6 2 2 8 3" xfId="27704" xr:uid="{00000000-0005-0000-0000-0000DF730000}"/>
    <cellStyle name="Normal 9 6 2 2 8 4" xfId="27705" xr:uid="{00000000-0005-0000-0000-0000E0730000}"/>
    <cellStyle name="Normal 9 6 2 2 8 5" xfId="27706" xr:uid="{00000000-0005-0000-0000-0000E1730000}"/>
    <cellStyle name="Normal 9 6 2 2 9" xfId="27707" xr:uid="{00000000-0005-0000-0000-0000E2730000}"/>
    <cellStyle name="Normal 9 6 2 2 9 2" xfId="27708" xr:uid="{00000000-0005-0000-0000-0000E3730000}"/>
    <cellStyle name="Normal 9 6 2 2 9 3" xfId="27709" xr:uid="{00000000-0005-0000-0000-0000E4730000}"/>
    <cellStyle name="Normal 9 6 2 2 9 4" xfId="27710" xr:uid="{00000000-0005-0000-0000-0000E5730000}"/>
    <cellStyle name="Normal 9 6 2 2 9 5" xfId="27711" xr:uid="{00000000-0005-0000-0000-0000E6730000}"/>
    <cellStyle name="Normal 9 6 2 2_5.Weekly" xfId="27712" xr:uid="{00000000-0005-0000-0000-0000E7730000}"/>
    <cellStyle name="Normal 9 6 2 3" xfId="27713" xr:uid="{00000000-0005-0000-0000-0000E8730000}"/>
    <cellStyle name="Normal 9 6 2 3 2" xfId="27714" xr:uid="{00000000-0005-0000-0000-0000E9730000}"/>
    <cellStyle name="Normal 9 6 2 3 3" xfId="27715" xr:uid="{00000000-0005-0000-0000-0000EA730000}"/>
    <cellStyle name="Normal 9 6 2 3 4" xfId="27716" xr:uid="{00000000-0005-0000-0000-0000EB730000}"/>
    <cellStyle name="Normal 9 6 2 3 5" xfId="27717" xr:uid="{00000000-0005-0000-0000-0000EC730000}"/>
    <cellStyle name="Normal 9 6 2 4" xfId="27718" xr:uid="{00000000-0005-0000-0000-0000ED730000}"/>
    <cellStyle name="Normal 9 6 2 4 2" xfId="27719" xr:uid="{00000000-0005-0000-0000-0000EE730000}"/>
    <cellStyle name="Normal 9 6 2 4 3" xfId="27720" xr:uid="{00000000-0005-0000-0000-0000EF730000}"/>
    <cellStyle name="Normal 9 6 2 4 4" xfId="27721" xr:uid="{00000000-0005-0000-0000-0000F0730000}"/>
    <cellStyle name="Normal 9 6 2 4 5" xfId="27722" xr:uid="{00000000-0005-0000-0000-0000F1730000}"/>
    <cellStyle name="Normal 9 6 2 5" xfId="27723" xr:uid="{00000000-0005-0000-0000-0000F2730000}"/>
    <cellStyle name="Normal 9 6 2 5 2" xfId="27724" xr:uid="{00000000-0005-0000-0000-0000F3730000}"/>
    <cellStyle name="Normal 9 6 2 5 3" xfId="27725" xr:uid="{00000000-0005-0000-0000-0000F4730000}"/>
    <cellStyle name="Normal 9 6 2 5 4" xfId="27726" xr:uid="{00000000-0005-0000-0000-0000F5730000}"/>
    <cellStyle name="Normal 9 6 2 5 5" xfId="27727" xr:uid="{00000000-0005-0000-0000-0000F6730000}"/>
    <cellStyle name="Normal 9 6 2 6" xfId="27728" xr:uid="{00000000-0005-0000-0000-0000F7730000}"/>
    <cellStyle name="Normal 9 6 2 6 2" xfId="27729" xr:uid="{00000000-0005-0000-0000-0000F8730000}"/>
    <cellStyle name="Normal 9 6 2 6 3" xfId="27730" xr:uid="{00000000-0005-0000-0000-0000F9730000}"/>
    <cellStyle name="Normal 9 6 2 6 4" xfId="27731" xr:uid="{00000000-0005-0000-0000-0000FA730000}"/>
    <cellStyle name="Normal 9 6 2 6 5" xfId="27732" xr:uid="{00000000-0005-0000-0000-0000FB730000}"/>
    <cellStyle name="Normal 9 6 2 7" xfId="27733" xr:uid="{00000000-0005-0000-0000-0000FC730000}"/>
    <cellStyle name="Normal 9 6 2 7 2" xfId="27734" xr:uid="{00000000-0005-0000-0000-0000FD730000}"/>
    <cellStyle name="Normal 9 6 2 7 3" xfId="27735" xr:uid="{00000000-0005-0000-0000-0000FE730000}"/>
    <cellStyle name="Normal 9 6 2 7 4" xfId="27736" xr:uid="{00000000-0005-0000-0000-0000FF730000}"/>
    <cellStyle name="Normal 9 6 2 7 5" xfId="27737" xr:uid="{00000000-0005-0000-0000-000000740000}"/>
    <cellStyle name="Normal 9 6 2 8" xfId="27738" xr:uid="{00000000-0005-0000-0000-000001740000}"/>
    <cellStyle name="Normal 9 6 2 8 2" xfId="27739" xr:uid="{00000000-0005-0000-0000-000002740000}"/>
    <cellStyle name="Normal 9 6 2 8 3" xfId="27740" xr:uid="{00000000-0005-0000-0000-000003740000}"/>
    <cellStyle name="Normal 9 6 2 8 4" xfId="27741" xr:uid="{00000000-0005-0000-0000-000004740000}"/>
    <cellStyle name="Normal 9 6 2 8 5" xfId="27742" xr:uid="{00000000-0005-0000-0000-000005740000}"/>
    <cellStyle name="Normal 9 6 2 9" xfId="27743" xr:uid="{00000000-0005-0000-0000-000006740000}"/>
    <cellStyle name="Normal 9 6 2 9 2" xfId="27744" xr:uid="{00000000-0005-0000-0000-000007740000}"/>
    <cellStyle name="Normal 9 6 2 9 3" xfId="27745" xr:uid="{00000000-0005-0000-0000-000008740000}"/>
    <cellStyle name="Normal 9 6 2 9 4" xfId="27746" xr:uid="{00000000-0005-0000-0000-000009740000}"/>
    <cellStyle name="Normal 9 6 2 9 5" xfId="27747" xr:uid="{00000000-0005-0000-0000-00000A740000}"/>
    <cellStyle name="Normal 9 6 2_5.Weekly" xfId="27748" xr:uid="{00000000-0005-0000-0000-00000B740000}"/>
    <cellStyle name="Normal 9 6 3" xfId="27749" xr:uid="{00000000-0005-0000-0000-00000C740000}"/>
    <cellStyle name="Normal 9 6 3 10" xfId="27750" xr:uid="{00000000-0005-0000-0000-00000D740000}"/>
    <cellStyle name="Normal 9 6 3 10 2" xfId="27751" xr:uid="{00000000-0005-0000-0000-00000E740000}"/>
    <cellStyle name="Normal 9 6 3 10 3" xfId="27752" xr:uid="{00000000-0005-0000-0000-00000F740000}"/>
    <cellStyle name="Normal 9 6 3 10 4" xfId="27753" xr:uid="{00000000-0005-0000-0000-000010740000}"/>
    <cellStyle name="Normal 9 6 3 10 5" xfId="27754" xr:uid="{00000000-0005-0000-0000-000011740000}"/>
    <cellStyle name="Normal 9 6 3 11" xfId="27755" xr:uid="{00000000-0005-0000-0000-000012740000}"/>
    <cellStyle name="Normal 9 6 3 12" xfId="27756" xr:uid="{00000000-0005-0000-0000-000013740000}"/>
    <cellStyle name="Normal 9 6 3 13" xfId="27757" xr:uid="{00000000-0005-0000-0000-000014740000}"/>
    <cellStyle name="Normal 9 6 3 14" xfId="27758" xr:uid="{00000000-0005-0000-0000-000015740000}"/>
    <cellStyle name="Normal 9 6 3 2" xfId="27759" xr:uid="{00000000-0005-0000-0000-000016740000}"/>
    <cellStyle name="Normal 9 6 3 2 2" xfId="27760" xr:uid="{00000000-0005-0000-0000-000017740000}"/>
    <cellStyle name="Normal 9 6 3 2 3" xfId="27761" xr:uid="{00000000-0005-0000-0000-000018740000}"/>
    <cellStyle name="Normal 9 6 3 2 4" xfId="27762" xr:uid="{00000000-0005-0000-0000-000019740000}"/>
    <cellStyle name="Normal 9 6 3 2 5" xfId="27763" xr:uid="{00000000-0005-0000-0000-00001A740000}"/>
    <cellStyle name="Normal 9 6 3 3" xfId="27764" xr:uid="{00000000-0005-0000-0000-00001B740000}"/>
    <cellStyle name="Normal 9 6 3 3 2" xfId="27765" xr:uid="{00000000-0005-0000-0000-00001C740000}"/>
    <cellStyle name="Normal 9 6 3 3 3" xfId="27766" xr:uid="{00000000-0005-0000-0000-00001D740000}"/>
    <cellStyle name="Normal 9 6 3 3 4" xfId="27767" xr:uid="{00000000-0005-0000-0000-00001E740000}"/>
    <cellStyle name="Normal 9 6 3 3 5" xfId="27768" xr:uid="{00000000-0005-0000-0000-00001F740000}"/>
    <cellStyle name="Normal 9 6 3 4" xfId="27769" xr:uid="{00000000-0005-0000-0000-000020740000}"/>
    <cellStyle name="Normal 9 6 3 4 2" xfId="27770" xr:uid="{00000000-0005-0000-0000-000021740000}"/>
    <cellStyle name="Normal 9 6 3 4 3" xfId="27771" xr:uid="{00000000-0005-0000-0000-000022740000}"/>
    <cellStyle name="Normal 9 6 3 4 4" xfId="27772" xr:uid="{00000000-0005-0000-0000-000023740000}"/>
    <cellStyle name="Normal 9 6 3 4 5" xfId="27773" xr:uid="{00000000-0005-0000-0000-000024740000}"/>
    <cellStyle name="Normal 9 6 3 5" xfId="27774" xr:uid="{00000000-0005-0000-0000-000025740000}"/>
    <cellStyle name="Normal 9 6 3 5 2" xfId="27775" xr:uid="{00000000-0005-0000-0000-000026740000}"/>
    <cellStyle name="Normal 9 6 3 5 3" xfId="27776" xr:uid="{00000000-0005-0000-0000-000027740000}"/>
    <cellStyle name="Normal 9 6 3 5 4" xfId="27777" xr:uid="{00000000-0005-0000-0000-000028740000}"/>
    <cellStyle name="Normal 9 6 3 5 5" xfId="27778" xr:uid="{00000000-0005-0000-0000-000029740000}"/>
    <cellStyle name="Normal 9 6 3 6" xfId="27779" xr:uid="{00000000-0005-0000-0000-00002A740000}"/>
    <cellStyle name="Normal 9 6 3 6 2" xfId="27780" xr:uid="{00000000-0005-0000-0000-00002B740000}"/>
    <cellStyle name="Normal 9 6 3 6 3" xfId="27781" xr:uid="{00000000-0005-0000-0000-00002C740000}"/>
    <cellStyle name="Normal 9 6 3 6 4" xfId="27782" xr:uid="{00000000-0005-0000-0000-00002D740000}"/>
    <cellStyle name="Normal 9 6 3 6 5" xfId="27783" xr:uid="{00000000-0005-0000-0000-00002E740000}"/>
    <cellStyle name="Normal 9 6 3 7" xfId="27784" xr:uid="{00000000-0005-0000-0000-00002F740000}"/>
    <cellStyle name="Normal 9 6 3 7 2" xfId="27785" xr:uid="{00000000-0005-0000-0000-000030740000}"/>
    <cellStyle name="Normal 9 6 3 7 3" xfId="27786" xr:uid="{00000000-0005-0000-0000-000031740000}"/>
    <cellStyle name="Normal 9 6 3 7 4" xfId="27787" xr:uid="{00000000-0005-0000-0000-000032740000}"/>
    <cellStyle name="Normal 9 6 3 7 5" xfId="27788" xr:uid="{00000000-0005-0000-0000-000033740000}"/>
    <cellStyle name="Normal 9 6 3 8" xfId="27789" xr:uid="{00000000-0005-0000-0000-000034740000}"/>
    <cellStyle name="Normal 9 6 3 8 2" xfId="27790" xr:uid="{00000000-0005-0000-0000-000035740000}"/>
    <cellStyle name="Normal 9 6 3 8 3" xfId="27791" xr:uid="{00000000-0005-0000-0000-000036740000}"/>
    <cellStyle name="Normal 9 6 3 8 4" xfId="27792" xr:uid="{00000000-0005-0000-0000-000037740000}"/>
    <cellStyle name="Normal 9 6 3 8 5" xfId="27793" xr:uid="{00000000-0005-0000-0000-000038740000}"/>
    <cellStyle name="Normal 9 6 3 9" xfId="27794" xr:uid="{00000000-0005-0000-0000-000039740000}"/>
    <cellStyle name="Normal 9 6 3 9 2" xfId="27795" xr:uid="{00000000-0005-0000-0000-00003A740000}"/>
    <cellStyle name="Normal 9 6 3 9 3" xfId="27796" xr:uid="{00000000-0005-0000-0000-00003B740000}"/>
    <cellStyle name="Normal 9 6 3 9 4" xfId="27797" xr:uid="{00000000-0005-0000-0000-00003C740000}"/>
    <cellStyle name="Normal 9 6 3 9 5" xfId="27798" xr:uid="{00000000-0005-0000-0000-00003D740000}"/>
    <cellStyle name="Normal 9 6 3_5.Weekly" xfId="27799" xr:uid="{00000000-0005-0000-0000-00003E740000}"/>
    <cellStyle name="Normal 9 6 4" xfId="27800" xr:uid="{00000000-0005-0000-0000-00003F740000}"/>
    <cellStyle name="Normal 9 6 4 10" xfId="27801" xr:uid="{00000000-0005-0000-0000-000040740000}"/>
    <cellStyle name="Normal 9 6 4 10 2" xfId="27802" xr:uid="{00000000-0005-0000-0000-000041740000}"/>
    <cellStyle name="Normal 9 6 4 10 3" xfId="27803" xr:uid="{00000000-0005-0000-0000-000042740000}"/>
    <cellStyle name="Normal 9 6 4 10 4" xfId="27804" xr:uid="{00000000-0005-0000-0000-000043740000}"/>
    <cellStyle name="Normal 9 6 4 10 5" xfId="27805" xr:uid="{00000000-0005-0000-0000-000044740000}"/>
    <cellStyle name="Normal 9 6 4 11" xfId="27806" xr:uid="{00000000-0005-0000-0000-000045740000}"/>
    <cellStyle name="Normal 9 6 4 12" xfId="27807" xr:uid="{00000000-0005-0000-0000-000046740000}"/>
    <cellStyle name="Normal 9 6 4 13" xfId="27808" xr:uid="{00000000-0005-0000-0000-000047740000}"/>
    <cellStyle name="Normal 9 6 4 14" xfId="27809" xr:uid="{00000000-0005-0000-0000-000048740000}"/>
    <cellStyle name="Normal 9 6 4 2" xfId="27810" xr:uid="{00000000-0005-0000-0000-000049740000}"/>
    <cellStyle name="Normal 9 6 4 2 2" xfId="27811" xr:uid="{00000000-0005-0000-0000-00004A740000}"/>
    <cellStyle name="Normal 9 6 4 2 3" xfId="27812" xr:uid="{00000000-0005-0000-0000-00004B740000}"/>
    <cellStyle name="Normal 9 6 4 2 4" xfId="27813" xr:uid="{00000000-0005-0000-0000-00004C740000}"/>
    <cellStyle name="Normal 9 6 4 2 5" xfId="27814" xr:uid="{00000000-0005-0000-0000-00004D740000}"/>
    <cellStyle name="Normal 9 6 4 3" xfId="27815" xr:uid="{00000000-0005-0000-0000-00004E740000}"/>
    <cellStyle name="Normal 9 6 4 3 2" xfId="27816" xr:uid="{00000000-0005-0000-0000-00004F740000}"/>
    <cellStyle name="Normal 9 6 4 3 3" xfId="27817" xr:uid="{00000000-0005-0000-0000-000050740000}"/>
    <cellStyle name="Normal 9 6 4 3 4" xfId="27818" xr:uid="{00000000-0005-0000-0000-000051740000}"/>
    <cellStyle name="Normal 9 6 4 3 5" xfId="27819" xr:uid="{00000000-0005-0000-0000-000052740000}"/>
    <cellStyle name="Normal 9 6 4 4" xfId="27820" xr:uid="{00000000-0005-0000-0000-000053740000}"/>
    <cellStyle name="Normal 9 6 4 4 2" xfId="27821" xr:uid="{00000000-0005-0000-0000-000054740000}"/>
    <cellStyle name="Normal 9 6 4 4 3" xfId="27822" xr:uid="{00000000-0005-0000-0000-000055740000}"/>
    <cellStyle name="Normal 9 6 4 4 4" xfId="27823" xr:uid="{00000000-0005-0000-0000-000056740000}"/>
    <cellStyle name="Normal 9 6 4 4 5" xfId="27824" xr:uid="{00000000-0005-0000-0000-000057740000}"/>
    <cellStyle name="Normal 9 6 4 5" xfId="27825" xr:uid="{00000000-0005-0000-0000-000058740000}"/>
    <cellStyle name="Normal 9 6 4 5 2" xfId="27826" xr:uid="{00000000-0005-0000-0000-000059740000}"/>
    <cellStyle name="Normal 9 6 4 5 3" xfId="27827" xr:uid="{00000000-0005-0000-0000-00005A740000}"/>
    <cellStyle name="Normal 9 6 4 5 4" xfId="27828" xr:uid="{00000000-0005-0000-0000-00005B740000}"/>
    <cellStyle name="Normal 9 6 4 5 5" xfId="27829" xr:uid="{00000000-0005-0000-0000-00005C740000}"/>
    <cellStyle name="Normal 9 6 4 6" xfId="27830" xr:uid="{00000000-0005-0000-0000-00005D740000}"/>
    <cellStyle name="Normal 9 6 4 6 2" xfId="27831" xr:uid="{00000000-0005-0000-0000-00005E740000}"/>
    <cellStyle name="Normal 9 6 4 6 3" xfId="27832" xr:uid="{00000000-0005-0000-0000-00005F740000}"/>
    <cellStyle name="Normal 9 6 4 6 4" xfId="27833" xr:uid="{00000000-0005-0000-0000-000060740000}"/>
    <cellStyle name="Normal 9 6 4 6 5" xfId="27834" xr:uid="{00000000-0005-0000-0000-000061740000}"/>
    <cellStyle name="Normal 9 6 4 7" xfId="27835" xr:uid="{00000000-0005-0000-0000-000062740000}"/>
    <cellStyle name="Normal 9 6 4 7 2" xfId="27836" xr:uid="{00000000-0005-0000-0000-000063740000}"/>
    <cellStyle name="Normal 9 6 4 7 3" xfId="27837" xr:uid="{00000000-0005-0000-0000-000064740000}"/>
    <cellStyle name="Normal 9 6 4 7 4" xfId="27838" xr:uid="{00000000-0005-0000-0000-000065740000}"/>
    <cellStyle name="Normal 9 6 4 7 5" xfId="27839" xr:uid="{00000000-0005-0000-0000-000066740000}"/>
    <cellStyle name="Normal 9 6 4 8" xfId="27840" xr:uid="{00000000-0005-0000-0000-000067740000}"/>
    <cellStyle name="Normal 9 6 4 8 2" xfId="27841" xr:uid="{00000000-0005-0000-0000-000068740000}"/>
    <cellStyle name="Normal 9 6 4 8 3" xfId="27842" xr:uid="{00000000-0005-0000-0000-000069740000}"/>
    <cellStyle name="Normal 9 6 4 8 4" xfId="27843" xr:uid="{00000000-0005-0000-0000-00006A740000}"/>
    <cellStyle name="Normal 9 6 4 8 5" xfId="27844" xr:uid="{00000000-0005-0000-0000-00006B740000}"/>
    <cellStyle name="Normal 9 6 4 9" xfId="27845" xr:uid="{00000000-0005-0000-0000-00006C740000}"/>
    <cellStyle name="Normal 9 6 4 9 2" xfId="27846" xr:uid="{00000000-0005-0000-0000-00006D740000}"/>
    <cellStyle name="Normal 9 6 4 9 3" xfId="27847" xr:uid="{00000000-0005-0000-0000-00006E740000}"/>
    <cellStyle name="Normal 9 6 4 9 4" xfId="27848" xr:uid="{00000000-0005-0000-0000-00006F740000}"/>
    <cellStyle name="Normal 9 6 4 9 5" xfId="27849" xr:uid="{00000000-0005-0000-0000-000070740000}"/>
    <cellStyle name="Normal 9 6 4_5.Weekly" xfId="27850" xr:uid="{00000000-0005-0000-0000-000071740000}"/>
    <cellStyle name="Normal 9 6 5" xfId="27851" xr:uid="{00000000-0005-0000-0000-000072740000}"/>
    <cellStyle name="Normal 9 6 5 2" xfId="27852" xr:uid="{00000000-0005-0000-0000-000073740000}"/>
    <cellStyle name="Normal 9 6 5 3" xfId="27853" xr:uid="{00000000-0005-0000-0000-000074740000}"/>
    <cellStyle name="Normal 9 6 5 4" xfId="27854" xr:uid="{00000000-0005-0000-0000-000075740000}"/>
    <cellStyle name="Normal 9 6 5 5" xfId="27855" xr:uid="{00000000-0005-0000-0000-000076740000}"/>
    <cellStyle name="Normal 9 6 6" xfId="27856" xr:uid="{00000000-0005-0000-0000-000077740000}"/>
    <cellStyle name="Normal 9 6 6 2" xfId="27857" xr:uid="{00000000-0005-0000-0000-000078740000}"/>
    <cellStyle name="Normal 9 6 6 3" xfId="27858" xr:uid="{00000000-0005-0000-0000-000079740000}"/>
    <cellStyle name="Normal 9 6 6 4" xfId="27859" xr:uid="{00000000-0005-0000-0000-00007A740000}"/>
    <cellStyle name="Normal 9 6 6 5" xfId="27860" xr:uid="{00000000-0005-0000-0000-00007B740000}"/>
    <cellStyle name="Normal 9 6 7" xfId="27861" xr:uid="{00000000-0005-0000-0000-00007C740000}"/>
    <cellStyle name="Normal 9 6 7 2" xfId="27862" xr:uid="{00000000-0005-0000-0000-00007D740000}"/>
    <cellStyle name="Normal 9 6 7 3" xfId="27863" xr:uid="{00000000-0005-0000-0000-00007E740000}"/>
    <cellStyle name="Normal 9 6 7 4" xfId="27864" xr:uid="{00000000-0005-0000-0000-00007F740000}"/>
    <cellStyle name="Normal 9 6 7 5" xfId="27865" xr:uid="{00000000-0005-0000-0000-000080740000}"/>
    <cellStyle name="Normal 9 6 8" xfId="27866" xr:uid="{00000000-0005-0000-0000-000081740000}"/>
    <cellStyle name="Normal 9 6 8 2" xfId="27867" xr:uid="{00000000-0005-0000-0000-000082740000}"/>
    <cellStyle name="Normal 9 6 8 3" xfId="27868" xr:uid="{00000000-0005-0000-0000-000083740000}"/>
    <cellStyle name="Normal 9 6 8 4" xfId="27869" xr:uid="{00000000-0005-0000-0000-000084740000}"/>
    <cellStyle name="Normal 9 6 8 5" xfId="27870" xr:uid="{00000000-0005-0000-0000-000085740000}"/>
    <cellStyle name="Normal 9 6 9" xfId="27871" xr:uid="{00000000-0005-0000-0000-000086740000}"/>
    <cellStyle name="Normal 9 6 9 2" xfId="27872" xr:uid="{00000000-0005-0000-0000-000087740000}"/>
    <cellStyle name="Normal 9 6 9 3" xfId="27873" xr:uid="{00000000-0005-0000-0000-000088740000}"/>
    <cellStyle name="Normal 9 6 9 4" xfId="27874" xr:uid="{00000000-0005-0000-0000-000089740000}"/>
    <cellStyle name="Normal 9 6 9 5" xfId="27875" xr:uid="{00000000-0005-0000-0000-00008A740000}"/>
    <cellStyle name="Normal 9 6_5.Weekly" xfId="27876" xr:uid="{00000000-0005-0000-0000-00008B740000}"/>
    <cellStyle name="Normal 9 7" xfId="27877" xr:uid="{00000000-0005-0000-0000-00008C740000}"/>
    <cellStyle name="Normal 9 7 10" xfId="27878" xr:uid="{00000000-0005-0000-0000-00008D740000}"/>
    <cellStyle name="Normal 9 7 10 2" xfId="27879" xr:uid="{00000000-0005-0000-0000-00008E740000}"/>
    <cellStyle name="Normal 9 7 10 3" xfId="27880" xr:uid="{00000000-0005-0000-0000-00008F740000}"/>
    <cellStyle name="Normal 9 7 10 4" xfId="27881" xr:uid="{00000000-0005-0000-0000-000090740000}"/>
    <cellStyle name="Normal 9 7 10 5" xfId="27882" xr:uid="{00000000-0005-0000-0000-000091740000}"/>
    <cellStyle name="Normal 9 7 11" xfId="27883" xr:uid="{00000000-0005-0000-0000-000092740000}"/>
    <cellStyle name="Normal 9 7 11 2" xfId="27884" xr:uid="{00000000-0005-0000-0000-000093740000}"/>
    <cellStyle name="Normal 9 7 11 3" xfId="27885" xr:uid="{00000000-0005-0000-0000-000094740000}"/>
    <cellStyle name="Normal 9 7 11 4" xfId="27886" xr:uid="{00000000-0005-0000-0000-000095740000}"/>
    <cellStyle name="Normal 9 7 11 5" xfId="27887" xr:uid="{00000000-0005-0000-0000-000096740000}"/>
    <cellStyle name="Normal 9 7 12" xfId="27888" xr:uid="{00000000-0005-0000-0000-000097740000}"/>
    <cellStyle name="Normal 9 7 12 2" xfId="27889" xr:uid="{00000000-0005-0000-0000-000098740000}"/>
    <cellStyle name="Normal 9 7 12 3" xfId="27890" xr:uid="{00000000-0005-0000-0000-000099740000}"/>
    <cellStyle name="Normal 9 7 12 4" xfId="27891" xr:uid="{00000000-0005-0000-0000-00009A740000}"/>
    <cellStyle name="Normal 9 7 12 5" xfId="27892" xr:uid="{00000000-0005-0000-0000-00009B740000}"/>
    <cellStyle name="Normal 9 7 13" xfId="27893" xr:uid="{00000000-0005-0000-0000-00009C740000}"/>
    <cellStyle name="Normal 9 7 13 2" xfId="27894" xr:uid="{00000000-0005-0000-0000-00009D740000}"/>
    <cellStyle name="Normal 9 7 13 3" xfId="27895" xr:uid="{00000000-0005-0000-0000-00009E740000}"/>
    <cellStyle name="Normal 9 7 13 4" xfId="27896" xr:uid="{00000000-0005-0000-0000-00009F740000}"/>
    <cellStyle name="Normal 9 7 13 5" xfId="27897" xr:uid="{00000000-0005-0000-0000-0000A0740000}"/>
    <cellStyle name="Normal 9 7 14" xfId="27898" xr:uid="{00000000-0005-0000-0000-0000A1740000}"/>
    <cellStyle name="Normal 9 7 15" xfId="27899" xr:uid="{00000000-0005-0000-0000-0000A2740000}"/>
    <cellStyle name="Normal 9 7 16" xfId="27900" xr:uid="{00000000-0005-0000-0000-0000A3740000}"/>
    <cellStyle name="Normal 9 7 17" xfId="27901" xr:uid="{00000000-0005-0000-0000-0000A4740000}"/>
    <cellStyle name="Normal 9 7 2" xfId="27902" xr:uid="{00000000-0005-0000-0000-0000A5740000}"/>
    <cellStyle name="Normal 9 7 2 10" xfId="27903" xr:uid="{00000000-0005-0000-0000-0000A6740000}"/>
    <cellStyle name="Normal 9 7 2 10 2" xfId="27904" xr:uid="{00000000-0005-0000-0000-0000A7740000}"/>
    <cellStyle name="Normal 9 7 2 10 3" xfId="27905" xr:uid="{00000000-0005-0000-0000-0000A8740000}"/>
    <cellStyle name="Normal 9 7 2 10 4" xfId="27906" xr:uid="{00000000-0005-0000-0000-0000A9740000}"/>
    <cellStyle name="Normal 9 7 2 10 5" xfId="27907" xr:uid="{00000000-0005-0000-0000-0000AA740000}"/>
    <cellStyle name="Normal 9 7 2 11" xfId="27908" xr:uid="{00000000-0005-0000-0000-0000AB740000}"/>
    <cellStyle name="Normal 9 7 2 11 2" xfId="27909" xr:uid="{00000000-0005-0000-0000-0000AC740000}"/>
    <cellStyle name="Normal 9 7 2 11 3" xfId="27910" xr:uid="{00000000-0005-0000-0000-0000AD740000}"/>
    <cellStyle name="Normal 9 7 2 11 4" xfId="27911" xr:uid="{00000000-0005-0000-0000-0000AE740000}"/>
    <cellStyle name="Normal 9 7 2 11 5" xfId="27912" xr:uid="{00000000-0005-0000-0000-0000AF740000}"/>
    <cellStyle name="Normal 9 7 2 12" xfId="27913" xr:uid="{00000000-0005-0000-0000-0000B0740000}"/>
    <cellStyle name="Normal 9 7 2 13" xfId="27914" xr:uid="{00000000-0005-0000-0000-0000B1740000}"/>
    <cellStyle name="Normal 9 7 2 14" xfId="27915" xr:uid="{00000000-0005-0000-0000-0000B2740000}"/>
    <cellStyle name="Normal 9 7 2 15" xfId="27916" xr:uid="{00000000-0005-0000-0000-0000B3740000}"/>
    <cellStyle name="Normal 9 7 2 2" xfId="27917" xr:uid="{00000000-0005-0000-0000-0000B4740000}"/>
    <cellStyle name="Normal 9 7 2 2 10" xfId="27918" xr:uid="{00000000-0005-0000-0000-0000B5740000}"/>
    <cellStyle name="Normal 9 7 2 2 10 2" xfId="27919" xr:uid="{00000000-0005-0000-0000-0000B6740000}"/>
    <cellStyle name="Normal 9 7 2 2 10 3" xfId="27920" xr:uid="{00000000-0005-0000-0000-0000B7740000}"/>
    <cellStyle name="Normal 9 7 2 2 10 4" xfId="27921" xr:uid="{00000000-0005-0000-0000-0000B8740000}"/>
    <cellStyle name="Normal 9 7 2 2 10 5" xfId="27922" xr:uid="{00000000-0005-0000-0000-0000B9740000}"/>
    <cellStyle name="Normal 9 7 2 2 11" xfId="27923" xr:uid="{00000000-0005-0000-0000-0000BA740000}"/>
    <cellStyle name="Normal 9 7 2 2 12" xfId="27924" xr:uid="{00000000-0005-0000-0000-0000BB740000}"/>
    <cellStyle name="Normal 9 7 2 2 13" xfId="27925" xr:uid="{00000000-0005-0000-0000-0000BC740000}"/>
    <cellStyle name="Normal 9 7 2 2 14" xfId="27926" xr:uid="{00000000-0005-0000-0000-0000BD740000}"/>
    <cellStyle name="Normal 9 7 2 2 2" xfId="27927" xr:uid="{00000000-0005-0000-0000-0000BE740000}"/>
    <cellStyle name="Normal 9 7 2 2 2 2" xfId="27928" xr:uid="{00000000-0005-0000-0000-0000BF740000}"/>
    <cellStyle name="Normal 9 7 2 2 2 3" xfId="27929" xr:uid="{00000000-0005-0000-0000-0000C0740000}"/>
    <cellStyle name="Normal 9 7 2 2 2 4" xfId="27930" xr:uid="{00000000-0005-0000-0000-0000C1740000}"/>
    <cellStyle name="Normal 9 7 2 2 2 5" xfId="27931" xr:uid="{00000000-0005-0000-0000-0000C2740000}"/>
    <cellStyle name="Normal 9 7 2 2 3" xfId="27932" xr:uid="{00000000-0005-0000-0000-0000C3740000}"/>
    <cellStyle name="Normal 9 7 2 2 3 2" xfId="27933" xr:uid="{00000000-0005-0000-0000-0000C4740000}"/>
    <cellStyle name="Normal 9 7 2 2 3 3" xfId="27934" xr:uid="{00000000-0005-0000-0000-0000C5740000}"/>
    <cellStyle name="Normal 9 7 2 2 3 4" xfId="27935" xr:uid="{00000000-0005-0000-0000-0000C6740000}"/>
    <cellStyle name="Normal 9 7 2 2 3 5" xfId="27936" xr:uid="{00000000-0005-0000-0000-0000C7740000}"/>
    <cellStyle name="Normal 9 7 2 2 4" xfId="27937" xr:uid="{00000000-0005-0000-0000-0000C8740000}"/>
    <cellStyle name="Normal 9 7 2 2 4 2" xfId="27938" xr:uid="{00000000-0005-0000-0000-0000C9740000}"/>
    <cellStyle name="Normal 9 7 2 2 4 3" xfId="27939" xr:uid="{00000000-0005-0000-0000-0000CA740000}"/>
    <cellStyle name="Normal 9 7 2 2 4 4" xfId="27940" xr:uid="{00000000-0005-0000-0000-0000CB740000}"/>
    <cellStyle name="Normal 9 7 2 2 4 5" xfId="27941" xr:uid="{00000000-0005-0000-0000-0000CC740000}"/>
    <cellStyle name="Normal 9 7 2 2 5" xfId="27942" xr:uid="{00000000-0005-0000-0000-0000CD740000}"/>
    <cellStyle name="Normal 9 7 2 2 5 2" xfId="27943" xr:uid="{00000000-0005-0000-0000-0000CE740000}"/>
    <cellStyle name="Normal 9 7 2 2 5 3" xfId="27944" xr:uid="{00000000-0005-0000-0000-0000CF740000}"/>
    <cellStyle name="Normal 9 7 2 2 5 4" xfId="27945" xr:uid="{00000000-0005-0000-0000-0000D0740000}"/>
    <cellStyle name="Normal 9 7 2 2 5 5" xfId="27946" xr:uid="{00000000-0005-0000-0000-0000D1740000}"/>
    <cellStyle name="Normal 9 7 2 2 6" xfId="27947" xr:uid="{00000000-0005-0000-0000-0000D2740000}"/>
    <cellStyle name="Normal 9 7 2 2 6 2" xfId="27948" xr:uid="{00000000-0005-0000-0000-0000D3740000}"/>
    <cellStyle name="Normal 9 7 2 2 6 3" xfId="27949" xr:uid="{00000000-0005-0000-0000-0000D4740000}"/>
    <cellStyle name="Normal 9 7 2 2 6 4" xfId="27950" xr:uid="{00000000-0005-0000-0000-0000D5740000}"/>
    <cellStyle name="Normal 9 7 2 2 6 5" xfId="27951" xr:uid="{00000000-0005-0000-0000-0000D6740000}"/>
    <cellStyle name="Normal 9 7 2 2 7" xfId="27952" xr:uid="{00000000-0005-0000-0000-0000D7740000}"/>
    <cellStyle name="Normal 9 7 2 2 7 2" xfId="27953" xr:uid="{00000000-0005-0000-0000-0000D8740000}"/>
    <cellStyle name="Normal 9 7 2 2 7 3" xfId="27954" xr:uid="{00000000-0005-0000-0000-0000D9740000}"/>
    <cellStyle name="Normal 9 7 2 2 7 4" xfId="27955" xr:uid="{00000000-0005-0000-0000-0000DA740000}"/>
    <cellStyle name="Normal 9 7 2 2 7 5" xfId="27956" xr:uid="{00000000-0005-0000-0000-0000DB740000}"/>
    <cellStyle name="Normal 9 7 2 2 8" xfId="27957" xr:uid="{00000000-0005-0000-0000-0000DC740000}"/>
    <cellStyle name="Normal 9 7 2 2 8 2" xfId="27958" xr:uid="{00000000-0005-0000-0000-0000DD740000}"/>
    <cellStyle name="Normal 9 7 2 2 8 3" xfId="27959" xr:uid="{00000000-0005-0000-0000-0000DE740000}"/>
    <cellStyle name="Normal 9 7 2 2 8 4" xfId="27960" xr:uid="{00000000-0005-0000-0000-0000DF740000}"/>
    <cellStyle name="Normal 9 7 2 2 8 5" xfId="27961" xr:uid="{00000000-0005-0000-0000-0000E0740000}"/>
    <cellStyle name="Normal 9 7 2 2 9" xfId="27962" xr:uid="{00000000-0005-0000-0000-0000E1740000}"/>
    <cellStyle name="Normal 9 7 2 2 9 2" xfId="27963" xr:uid="{00000000-0005-0000-0000-0000E2740000}"/>
    <cellStyle name="Normal 9 7 2 2 9 3" xfId="27964" xr:uid="{00000000-0005-0000-0000-0000E3740000}"/>
    <cellStyle name="Normal 9 7 2 2 9 4" xfId="27965" xr:uid="{00000000-0005-0000-0000-0000E4740000}"/>
    <cellStyle name="Normal 9 7 2 2 9 5" xfId="27966" xr:uid="{00000000-0005-0000-0000-0000E5740000}"/>
    <cellStyle name="Normal 9 7 2 2_5.Weekly" xfId="27967" xr:uid="{00000000-0005-0000-0000-0000E6740000}"/>
    <cellStyle name="Normal 9 7 2 3" xfId="27968" xr:uid="{00000000-0005-0000-0000-0000E7740000}"/>
    <cellStyle name="Normal 9 7 2 3 2" xfId="27969" xr:uid="{00000000-0005-0000-0000-0000E8740000}"/>
    <cellStyle name="Normal 9 7 2 3 3" xfId="27970" xr:uid="{00000000-0005-0000-0000-0000E9740000}"/>
    <cellStyle name="Normal 9 7 2 3 4" xfId="27971" xr:uid="{00000000-0005-0000-0000-0000EA740000}"/>
    <cellStyle name="Normal 9 7 2 3 5" xfId="27972" xr:uid="{00000000-0005-0000-0000-0000EB740000}"/>
    <cellStyle name="Normal 9 7 2 4" xfId="27973" xr:uid="{00000000-0005-0000-0000-0000EC740000}"/>
    <cellStyle name="Normal 9 7 2 4 2" xfId="27974" xr:uid="{00000000-0005-0000-0000-0000ED740000}"/>
    <cellStyle name="Normal 9 7 2 4 3" xfId="27975" xr:uid="{00000000-0005-0000-0000-0000EE740000}"/>
    <cellStyle name="Normal 9 7 2 4 4" xfId="27976" xr:uid="{00000000-0005-0000-0000-0000EF740000}"/>
    <cellStyle name="Normal 9 7 2 4 5" xfId="27977" xr:uid="{00000000-0005-0000-0000-0000F0740000}"/>
    <cellStyle name="Normal 9 7 2 5" xfId="27978" xr:uid="{00000000-0005-0000-0000-0000F1740000}"/>
    <cellStyle name="Normal 9 7 2 5 2" xfId="27979" xr:uid="{00000000-0005-0000-0000-0000F2740000}"/>
    <cellStyle name="Normal 9 7 2 5 3" xfId="27980" xr:uid="{00000000-0005-0000-0000-0000F3740000}"/>
    <cellStyle name="Normal 9 7 2 5 4" xfId="27981" xr:uid="{00000000-0005-0000-0000-0000F4740000}"/>
    <cellStyle name="Normal 9 7 2 5 5" xfId="27982" xr:uid="{00000000-0005-0000-0000-0000F5740000}"/>
    <cellStyle name="Normal 9 7 2 6" xfId="27983" xr:uid="{00000000-0005-0000-0000-0000F6740000}"/>
    <cellStyle name="Normal 9 7 2 6 2" xfId="27984" xr:uid="{00000000-0005-0000-0000-0000F7740000}"/>
    <cellStyle name="Normal 9 7 2 6 3" xfId="27985" xr:uid="{00000000-0005-0000-0000-0000F8740000}"/>
    <cellStyle name="Normal 9 7 2 6 4" xfId="27986" xr:uid="{00000000-0005-0000-0000-0000F9740000}"/>
    <cellStyle name="Normal 9 7 2 6 5" xfId="27987" xr:uid="{00000000-0005-0000-0000-0000FA740000}"/>
    <cellStyle name="Normal 9 7 2 7" xfId="27988" xr:uid="{00000000-0005-0000-0000-0000FB740000}"/>
    <cellStyle name="Normal 9 7 2 7 2" xfId="27989" xr:uid="{00000000-0005-0000-0000-0000FC740000}"/>
    <cellStyle name="Normal 9 7 2 7 3" xfId="27990" xr:uid="{00000000-0005-0000-0000-0000FD740000}"/>
    <cellStyle name="Normal 9 7 2 7 4" xfId="27991" xr:uid="{00000000-0005-0000-0000-0000FE740000}"/>
    <cellStyle name="Normal 9 7 2 7 5" xfId="27992" xr:uid="{00000000-0005-0000-0000-0000FF740000}"/>
    <cellStyle name="Normal 9 7 2 8" xfId="27993" xr:uid="{00000000-0005-0000-0000-000000750000}"/>
    <cellStyle name="Normal 9 7 2 8 2" xfId="27994" xr:uid="{00000000-0005-0000-0000-000001750000}"/>
    <cellStyle name="Normal 9 7 2 8 3" xfId="27995" xr:uid="{00000000-0005-0000-0000-000002750000}"/>
    <cellStyle name="Normal 9 7 2 8 4" xfId="27996" xr:uid="{00000000-0005-0000-0000-000003750000}"/>
    <cellStyle name="Normal 9 7 2 8 5" xfId="27997" xr:uid="{00000000-0005-0000-0000-000004750000}"/>
    <cellStyle name="Normal 9 7 2 9" xfId="27998" xr:uid="{00000000-0005-0000-0000-000005750000}"/>
    <cellStyle name="Normal 9 7 2 9 2" xfId="27999" xr:uid="{00000000-0005-0000-0000-000006750000}"/>
    <cellStyle name="Normal 9 7 2 9 3" xfId="28000" xr:uid="{00000000-0005-0000-0000-000007750000}"/>
    <cellStyle name="Normal 9 7 2 9 4" xfId="28001" xr:uid="{00000000-0005-0000-0000-000008750000}"/>
    <cellStyle name="Normal 9 7 2 9 5" xfId="28002" xr:uid="{00000000-0005-0000-0000-000009750000}"/>
    <cellStyle name="Normal 9 7 2_5.Weekly" xfId="28003" xr:uid="{00000000-0005-0000-0000-00000A750000}"/>
    <cellStyle name="Normal 9 7 3" xfId="28004" xr:uid="{00000000-0005-0000-0000-00000B750000}"/>
    <cellStyle name="Normal 9 7 3 10" xfId="28005" xr:uid="{00000000-0005-0000-0000-00000C750000}"/>
    <cellStyle name="Normal 9 7 3 10 2" xfId="28006" xr:uid="{00000000-0005-0000-0000-00000D750000}"/>
    <cellStyle name="Normal 9 7 3 10 3" xfId="28007" xr:uid="{00000000-0005-0000-0000-00000E750000}"/>
    <cellStyle name="Normal 9 7 3 10 4" xfId="28008" xr:uid="{00000000-0005-0000-0000-00000F750000}"/>
    <cellStyle name="Normal 9 7 3 10 5" xfId="28009" xr:uid="{00000000-0005-0000-0000-000010750000}"/>
    <cellStyle name="Normal 9 7 3 11" xfId="28010" xr:uid="{00000000-0005-0000-0000-000011750000}"/>
    <cellStyle name="Normal 9 7 3 12" xfId="28011" xr:uid="{00000000-0005-0000-0000-000012750000}"/>
    <cellStyle name="Normal 9 7 3 13" xfId="28012" xr:uid="{00000000-0005-0000-0000-000013750000}"/>
    <cellStyle name="Normal 9 7 3 14" xfId="28013" xr:uid="{00000000-0005-0000-0000-000014750000}"/>
    <cellStyle name="Normal 9 7 3 2" xfId="28014" xr:uid="{00000000-0005-0000-0000-000015750000}"/>
    <cellStyle name="Normal 9 7 3 2 2" xfId="28015" xr:uid="{00000000-0005-0000-0000-000016750000}"/>
    <cellStyle name="Normal 9 7 3 2 3" xfId="28016" xr:uid="{00000000-0005-0000-0000-000017750000}"/>
    <cellStyle name="Normal 9 7 3 2 4" xfId="28017" xr:uid="{00000000-0005-0000-0000-000018750000}"/>
    <cellStyle name="Normal 9 7 3 2 5" xfId="28018" xr:uid="{00000000-0005-0000-0000-000019750000}"/>
    <cellStyle name="Normal 9 7 3 3" xfId="28019" xr:uid="{00000000-0005-0000-0000-00001A750000}"/>
    <cellStyle name="Normal 9 7 3 3 2" xfId="28020" xr:uid="{00000000-0005-0000-0000-00001B750000}"/>
    <cellStyle name="Normal 9 7 3 3 3" xfId="28021" xr:uid="{00000000-0005-0000-0000-00001C750000}"/>
    <cellStyle name="Normal 9 7 3 3 4" xfId="28022" xr:uid="{00000000-0005-0000-0000-00001D750000}"/>
    <cellStyle name="Normal 9 7 3 3 5" xfId="28023" xr:uid="{00000000-0005-0000-0000-00001E750000}"/>
    <cellStyle name="Normal 9 7 3 4" xfId="28024" xr:uid="{00000000-0005-0000-0000-00001F750000}"/>
    <cellStyle name="Normal 9 7 3 4 2" xfId="28025" xr:uid="{00000000-0005-0000-0000-000020750000}"/>
    <cellStyle name="Normal 9 7 3 4 3" xfId="28026" xr:uid="{00000000-0005-0000-0000-000021750000}"/>
    <cellStyle name="Normal 9 7 3 4 4" xfId="28027" xr:uid="{00000000-0005-0000-0000-000022750000}"/>
    <cellStyle name="Normal 9 7 3 4 5" xfId="28028" xr:uid="{00000000-0005-0000-0000-000023750000}"/>
    <cellStyle name="Normal 9 7 3 5" xfId="28029" xr:uid="{00000000-0005-0000-0000-000024750000}"/>
    <cellStyle name="Normal 9 7 3 5 2" xfId="28030" xr:uid="{00000000-0005-0000-0000-000025750000}"/>
    <cellStyle name="Normal 9 7 3 5 3" xfId="28031" xr:uid="{00000000-0005-0000-0000-000026750000}"/>
    <cellStyle name="Normal 9 7 3 5 4" xfId="28032" xr:uid="{00000000-0005-0000-0000-000027750000}"/>
    <cellStyle name="Normal 9 7 3 5 5" xfId="28033" xr:uid="{00000000-0005-0000-0000-000028750000}"/>
    <cellStyle name="Normal 9 7 3 6" xfId="28034" xr:uid="{00000000-0005-0000-0000-000029750000}"/>
    <cellStyle name="Normal 9 7 3 6 2" xfId="28035" xr:uid="{00000000-0005-0000-0000-00002A750000}"/>
    <cellStyle name="Normal 9 7 3 6 3" xfId="28036" xr:uid="{00000000-0005-0000-0000-00002B750000}"/>
    <cellStyle name="Normal 9 7 3 6 4" xfId="28037" xr:uid="{00000000-0005-0000-0000-00002C750000}"/>
    <cellStyle name="Normal 9 7 3 6 5" xfId="28038" xr:uid="{00000000-0005-0000-0000-00002D750000}"/>
    <cellStyle name="Normal 9 7 3 7" xfId="28039" xr:uid="{00000000-0005-0000-0000-00002E750000}"/>
    <cellStyle name="Normal 9 7 3 7 2" xfId="28040" xr:uid="{00000000-0005-0000-0000-00002F750000}"/>
    <cellStyle name="Normal 9 7 3 7 3" xfId="28041" xr:uid="{00000000-0005-0000-0000-000030750000}"/>
    <cellStyle name="Normal 9 7 3 7 4" xfId="28042" xr:uid="{00000000-0005-0000-0000-000031750000}"/>
    <cellStyle name="Normal 9 7 3 7 5" xfId="28043" xr:uid="{00000000-0005-0000-0000-000032750000}"/>
    <cellStyle name="Normal 9 7 3 8" xfId="28044" xr:uid="{00000000-0005-0000-0000-000033750000}"/>
    <cellStyle name="Normal 9 7 3 8 2" xfId="28045" xr:uid="{00000000-0005-0000-0000-000034750000}"/>
    <cellStyle name="Normal 9 7 3 8 3" xfId="28046" xr:uid="{00000000-0005-0000-0000-000035750000}"/>
    <cellStyle name="Normal 9 7 3 8 4" xfId="28047" xr:uid="{00000000-0005-0000-0000-000036750000}"/>
    <cellStyle name="Normal 9 7 3 8 5" xfId="28048" xr:uid="{00000000-0005-0000-0000-000037750000}"/>
    <cellStyle name="Normal 9 7 3 9" xfId="28049" xr:uid="{00000000-0005-0000-0000-000038750000}"/>
    <cellStyle name="Normal 9 7 3 9 2" xfId="28050" xr:uid="{00000000-0005-0000-0000-000039750000}"/>
    <cellStyle name="Normal 9 7 3 9 3" xfId="28051" xr:uid="{00000000-0005-0000-0000-00003A750000}"/>
    <cellStyle name="Normal 9 7 3 9 4" xfId="28052" xr:uid="{00000000-0005-0000-0000-00003B750000}"/>
    <cellStyle name="Normal 9 7 3 9 5" xfId="28053" xr:uid="{00000000-0005-0000-0000-00003C750000}"/>
    <cellStyle name="Normal 9 7 3_5.Weekly" xfId="28054" xr:uid="{00000000-0005-0000-0000-00003D750000}"/>
    <cellStyle name="Normal 9 7 4" xfId="28055" xr:uid="{00000000-0005-0000-0000-00003E750000}"/>
    <cellStyle name="Normal 9 7 4 10" xfId="28056" xr:uid="{00000000-0005-0000-0000-00003F750000}"/>
    <cellStyle name="Normal 9 7 4 10 2" xfId="28057" xr:uid="{00000000-0005-0000-0000-000040750000}"/>
    <cellStyle name="Normal 9 7 4 10 3" xfId="28058" xr:uid="{00000000-0005-0000-0000-000041750000}"/>
    <cellStyle name="Normal 9 7 4 10 4" xfId="28059" xr:uid="{00000000-0005-0000-0000-000042750000}"/>
    <cellStyle name="Normal 9 7 4 10 5" xfId="28060" xr:uid="{00000000-0005-0000-0000-000043750000}"/>
    <cellStyle name="Normal 9 7 4 11" xfId="28061" xr:uid="{00000000-0005-0000-0000-000044750000}"/>
    <cellStyle name="Normal 9 7 4 12" xfId="28062" xr:uid="{00000000-0005-0000-0000-000045750000}"/>
    <cellStyle name="Normal 9 7 4 13" xfId="28063" xr:uid="{00000000-0005-0000-0000-000046750000}"/>
    <cellStyle name="Normal 9 7 4 14" xfId="28064" xr:uid="{00000000-0005-0000-0000-000047750000}"/>
    <cellStyle name="Normal 9 7 4 2" xfId="28065" xr:uid="{00000000-0005-0000-0000-000048750000}"/>
    <cellStyle name="Normal 9 7 4 2 2" xfId="28066" xr:uid="{00000000-0005-0000-0000-000049750000}"/>
    <cellStyle name="Normal 9 7 4 2 3" xfId="28067" xr:uid="{00000000-0005-0000-0000-00004A750000}"/>
    <cellStyle name="Normal 9 7 4 2 4" xfId="28068" xr:uid="{00000000-0005-0000-0000-00004B750000}"/>
    <cellStyle name="Normal 9 7 4 2 5" xfId="28069" xr:uid="{00000000-0005-0000-0000-00004C750000}"/>
    <cellStyle name="Normal 9 7 4 3" xfId="28070" xr:uid="{00000000-0005-0000-0000-00004D750000}"/>
    <cellStyle name="Normal 9 7 4 3 2" xfId="28071" xr:uid="{00000000-0005-0000-0000-00004E750000}"/>
    <cellStyle name="Normal 9 7 4 3 3" xfId="28072" xr:uid="{00000000-0005-0000-0000-00004F750000}"/>
    <cellStyle name="Normal 9 7 4 3 4" xfId="28073" xr:uid="{00000000-0005-0000-0000-000050750000}"/>
    <cellStyle name="Normal 9 7 4 3 5" xfId="28074" xr:uid="{00000000-0005-0000-0000-000051750000}"/>
    <cellStyle name="Normal 9 7 4 4" xfId="28075" xr:uid="{00000000-0005-0000-0000-000052750000}"/>
    <cellStyle name="Normal 9 7 4 4 2" xfId="28076" xr:uid="{00000000-0005-0000-0000-000053750000}"/>
    <cellStyle name="Normal 9 7 4 4 3" xfId="28077" xr:uid="{00000000-0005-0000-0000-000054750000}"/>
    <cellStyle name="Normal 9 7 4 4 4" xfId="28078" xr:uid="{00000000-0005-0000-0000-000055750000}"/>
    <cellStyle name="Normal 9 7 4 4 5" xfId="28079" xr:uid="{00000000-0005-0000-0000-000056750000}"/>
    <cellStyle name="Normal 9 7 4 5" xfId="28080" xr:uid="{00000000-0005-0000-0000-000057750000}"/>
    <cellStyle name="Normal 9 7 4 5 2" xfId="28081" xr:uid="{00000000-0005-0000-0000-000058750000}"/>
    <cellStyle name="Normal 9 7 4 5 3" xfId="28082" xr:uid="{00000000-0005-0000-0000-000059750000}"/>
    <cellStyle name="Normal 9 7 4 5 4" xfId="28083" xr:uid="{00000000-0005-0000-0000-00005A750000}"/>
    <cellStyle name="Normal 9 7 4 5 5" xfId="28084" xr:uid="{00000000-0005-0000-0000-00005B750000}"/>
    <cellStyle name="Normal 9 7 4 6" xfId="28085" xr:uid="{00000000-0005-0000-0000-00005C750000}"/>
    <cellStyle name="Normal 9 7 4 6 2" xfId="28086" xr:uid="{00000000-0005-0000-0000-00005D750000}"/>
    <cellStyle name="Normal 9 7 4 6 3" xfId="28087" xr:uid="{00000000-0005-0000-0000-00005E750000}"/>
    <cellStyle name="Normal 9 7 4 6 4" xfId="28088" xr:uid="{00000000-0005-0000-0000-00005F750000}"/>
    <cellStyle name="Normal 9 7 4 6 5" xfId="28089" xr:uid="{00000000-0005-0000-0000-000060750000}"/>
    <cellStyle name="Normal 9 7 4 7" xfId="28090" xr:uid="{00000000-0005-0000-0000-000061750000}"/>
    <cellStyle name="Normal 9 7 4 7 2" xfId="28091" xr:uid="{00000000-0005-0000-0000-000062750000}"/>
    <cellStyle name="Normal 9 7 4 7 3" xfId="28092" xr:uid="{00000000-0005-0000-0000-000063750000}"/>
    <cellStyle name="Normal 9 7 4 7 4" xfId="28093" xr:uid="{00000000-0005-0000-0000-000064750000}"/>
    <cellStyle name="Normal 9 7 4 7 5" xfId="28094" xr:uid="{00000000-0005-0000-0000-000065750000}"/>
    <cellStyle name="Normal 9 7 4 8" xfId="28095" xr:uid="{00000000-0005-0000-0000-000066750000}"/>
    <cellStyle name="Normal 9 7 4 8 2" xfId="28096" xr:uid="{00000000-0005-0000-0000-000067750000}"/>
    <cellStyle name="Normal 9 7 4 8 3" xfId="28097" xr:uid="{00000000-0005-0000-0000-000068750000}"/>
    <cellStyle name="Normal 9 7 4 8 4" xfId="28098" xr:uid="{00000000-0005-0000-0000-000069750000}"/>
    <cellStyle name="Normal 9 7 4 8 5" xfId="28099" xr:uid="{00000000-0005-0000-0000-00006A750000}"/>
    <cellStyle name="Normal 9 7 4 9" xfId="28100" xr:uid="{00000000-0005-0000-0000-00006B750000}"/>
    <cellStyle name="Normal 9 7 4 9 2" xfId="28101" xr:uid="{00000000-0005-0000-0000-00006C750000}"/>
    <cellStyle name="Normal 9 7 4 9 3" xfId="28102" xr:uid="{00000000-0005-0000-0000-00006D750000}"/>
    <cellStyle name="Normal 9 7 4 9 4" xfId="28103" xr:uid="{00000000-0005-0000-0000-00006E750000}"/>
    <cellStyle name="Normal 9 7 4 9 5" xfId="28104" xr:uid="{00000000-0005-0000-0000-00006F750000}"/>
    <cellStyle name="Normal 9 7 4_5.Weekly" xfId="28105" xr:uid="{00000000-0005-0000-0000-000070750000}"/>
    <cellStyle name="Normal 9 7 5" xfId="28106" xr:uid="{00000000-0005-0000-0000-000071750000}"/>
    <cellStyle name="Normal 9 7 5 2" xfId="28107" xr:uid="{00000000-0005-0000-0000-000072750000}"/>
    <cellStyle name="Normal 9 7 5 3" xfId="28108" xr:uid="{00000000-0005-0000-0000-000073750000}"/>
    <cellStyle name="Normal 9 7 5 4" xfId="28109" xr:uid="{00000000-0005-0000-0000-000074750000}"/>
    <cellStyle name="Normal 9 7 5 5" xfId="28110" xr:uid="{00000000-0005-0000-0000-000075750000}"/>
    <cellStyle name="Normal 9 7 6" xfId="28111" xr:uid="{00000000-0005-0000-0000-000076750000}"/>
    <cellStyle name="Normal 9 7 6 2" xfId="28112" xr:uid="{00000000-0005-0000-0000-000077750000}"/>
    <cellStyle name="Normal 9 7 6 3" xfId="28113" xr:uid="{00000000-0005-0000-0000-000078750000}"/>
    <cellStyle name="Normal 9 7 6 4" xfId="28114" xr:uid="{00000000-0005-0000-0000-000079750000}"/>
    <cellStyle name="Normal 9 7 6 5" xfId="28115" xr:uid="{00000000-0005-0000-0000-00007A750000}"/>
    <cellStyle name="Normal 9 7 7" xfId="28116" xr:uid="{00000000-0005-0000-0000-00007B750000}"/>
    <cellStyle name="Normal 9 7 7 2" xfId="28117" xr:uid="{00000000-0005-0000-0000-00007C750000}"/>
    <cellStyle name="Normal 9 7 7 3" xfId="28118" xr:uid="{00000000-0005-0000-0000-00007D750000}"/>
    <cellStyle name="Normal 9 7 7 4" xfId="28119" xr:uid="{00000000-0005-0000-0000-00007E750000}"/>
    <cellStyle name="Normal 9 7 7 5" xfId="28120" xr:uid="{00000000-0005-0000-0000-00007F750000}"/>
    <cellStyle name="Normal 9 7 8" xfId="28121" xr:uid="{00000000-0005-0000-0000-000080750000}"/>
    <cellStyle name="Normal 9 7 8 2" xfId="28122" xr:uid="{00000000-0005-0000-0000-000081750000}"/>
    <cellStyle name="Normal 9 7 8 3" xfId="28123" xr:uid="{00000000-0005-0000-0000-000082750000}"/>
    <cellStyle name="Normal 9 7 8 4" xfId="28124" xr:uid="{00000000-0005-0000-0000-000083750000}"/>
    <cellStyle name="Normal 9 7 8 5" xfId="28125" xr:uid="{00000000-0005-0000-0000-000084750000}"/>
    <cellStyle name="Normal 9 7 9" xfId="28126" xr:uid="{00000000-0005-0000-0000-000085750000}"/>
    <cellStyle name="Normal 9 7 9 2" xfId="28127" xr:uid="{00000000-0005-0000-0000-000086750000}"/>
    <cellStyle name="Normal 9 7 9 3" xfId="28128" xr:uid="{00000000-0005-0000-0000-000087750000}"/>
    <cellStyle name="Normal 9 7 9 4" xfId="28129" xr:uid="{00000000-0005-0000-0000-000088750000}"/>
    <cellStyle name="Normal 9 7 9 5" xfId="28130" xr:uid="{00000000-0005-0000-0000-000089750000}"/>
    <cellStyle name="Normal 9 7_5.Weekly" xfId="28131" xr:uid="{00000000-0005-0000-0000-00008A750000}"/>
    <cellStyle name="Normal 9 8" xfId="28132" xr:uid="{00000000-0005-0000-0000-00008B750000}"/>
    <cellStyle name="Normal 9 8 10" xfId="28133" xr:uid="{00000000-0005-0000-0000-00008C750000}"/>
    <cellStyle name="Normal 9 8 10 2" xfId="28134" xr:uid="{00000000-0005-0000-0000-00008D750000}"/>
    <cellStyle name="Normal 9 8 10 3" xfId="28135" xr:uid="{00000000-0005-0000-0000-00008E750000}"/>
    <cellStyle name="Normal 9 8 10 4" xfId="28136" xr:uid="{00000000-0005-0000-0000-00008F750000}"/>
    <cellStyle name="Normal 9 8 10 5" xfId="28137" xr:uid="{00000000-0005-0000-0000-000090750000}"/>
    <cellStyle name="Normal 9 8 11" xfId="28138" xr:uid="{00000000-0005-0000-0000-000091750000}"/>
    <cellStyle name="Normal 9 8 11 2" xfId="28139" xr:uid="{00000000-0005-0000-0000-000092750000}"/>
    <cellStyle name="Normal 9 8 11 3" xfId="28140" xr:uid="{00000000-0005-0000-0000-000093750000}"/>
    <cellStyle name="Normal 9 8 11 4" xfId="28141" xr:uid="{00000000-0005-0000-0000-000094750000}"/>
    <cellStyle name="Normal 9 8 11 5" xfId="28142" xr:uid="{00000000-0005-0000-0000-000095750000}"/>
    <cellStyle name="Normal 9 8 12" xfId="28143" xr:uid="{00000000-0005-0000-0000-000096750000}"/>
    <cellStyle name="Normal 9 8 12 2" xfId="28144" xr:uid="{00000000-0005-0000-0000-000097750000}"/>
    <cellStyle name="Normal 9 8 12 3" xfId="28145" xr:uid="{00000000-0005-0000-0000-000098750000}"/>
    <cellStyle name="Normal 9 8 12 4" xfId="28146" xr:uid="{00000000-0005-0000-0000-000099750000}"/>
    <cellStyle name="Normal 9 8 12 5" xfId="28147" xr:uid="{00000000-0005-0000-0000-00009A750000}"/>
    <cellStyle name="Normal 9 8 13" xfId="28148" xr:uid="{00000000-0005-0000-0000-00009B750000}"/>
    <cellStyle name="Normal 9 8 13 2" xfId="28149" xr:uid="{00000000-0005-0000-0000-00009C750000}"/>
    <cellStyle name="Normal 9 8 13 3" xfId="28150" xr:uid="{00000000-0005-0000-0000-00009D750000}"/>
    <cellStyle name="Normal 9 8 13 4" xfId="28151" xr:uid="{00000000-0005-0000-0000-00009E750000}"/>
    <cellStyle name="Normal 9 8 13 5" xfId="28152" xr:uid="{00000000-0005-0000-0000-00009F750000}"/>
    <cellStyle name="Normal 9 8 14" xfId="28153" xr:uid="{00000000-0005-0000-0000-0000A0750000}"/>
    <cellStyle name="Normal 9 8 15" xfId="28154" xr:uid="{00000000-0005-0000-0000-0000A1750000}"/>
    <cellStyle name="Normal 9 8 16" xfId="28155" xr:uid="{00000000-0005-0000-0000-0000A2750000}"/>
    <cellStyle name="Normal 9 8 17" xfId="28156" xr:uid="{00000000-0005-0000-0000-0000A3750000}"/>
    <cellStyle name="Normal 9 8 2" xfId="28157" xr:uid="{00000000-0005-0000-0000-0000A4750000}"/>
    <cellStyle name="Normal 9 8 2 10" xfId="28158" xr:uid="{00000000-0005-0000-0000-0000A5750000}"/>
    <cellStyle name="Normal 9 8 2 10 2" xfId="28159" xr:uid="{00000000-0005-0000-0000-0000A6750000}"/>
    <cellStyle name="Normal 9 8 2 10 3" xfId="28160" xr:uid="{00000000-0005-0000-0000-0000A7750000}"/>
    <cellStyle name="Normal 9 8 2 10 4" xfId="28161" xr:uid="{00000000-0005-0000-0000-0000A8750000}"/>
    <cellStyle name="Normal 9 8 2 10 5" xfId="28162" xr:uid="{00000000-0005-0000-0000-0000A9750000}"/>
    <cellStyle name="Normal 9 8 2 11" xfId="28163" xr:uid="{00000000-0005-0000-0000-0000AA750000}"/>
    <cellStyle name="Normal 9 8 2 11 2" xfId="28164" xr:uid="{00000000-0005-0000-0000-0000AB750000}"/>
    <cellStyle name="Normal 9 8 2 11 3" xfId="28165" xr:uid="{00000000-0005-0000-0000-0000AC750000}"/>
    <cellStyle name="Normal 9 8 2 11 4" xfId="28166" xr:uid="{00000000-0005-0000-0000-0000AD750000}"/>
    <cellStyle name="Normal 9 8 2 11 5" xfId="28167" xr:uid="{00000000-0005-0000-0000-0000AE750000}"/>
    <cellStyle name="Normal 9 8 2 12" xfId="28168" xr:uid="{00000000-0005-0000-0000-0000AF750000}"/>
    <cellStyle name="Normal 9 8 2 13" xfId="28169" xr:uid="{00000000-0005-0000-0000-0000B0750000}"/>
    <cellStyle name="Normal 9 8 2 14" xfId="28170" xr:uid="{00000000-0005-0000-0000-0000B1750000}"/>
    <cellStyle name="Normal 9 8 2 15" xfId="28171" xr:uid="{00000000-0005-0000-0000-0000B2750000}"/>
    <cellStyle name="Normal 9 8 2 2" xfId="28172" xr:uid="{00000000-0005-0000-0000-0000B3750000}"/>
    <cellStyle name="Normal 9 8 2 2 10" xfId="28173" xr:uid="{00000000-0005-0000-0000-0000B4750000}"/>
    <cellStyle name="Normal 9 8 2 2 10 2" xfId="28174" xr:uid="{00000000-0005-0000-0000-0000B5750000}"/>
    <cellStyle name="Normal 9 8 2 2 10 3" xfId="28175" xr:uid="{00000000-0005-0000-0000-0000B6750000}"/>
    <cellStyle name="Normal 9 8 2 2 10 4" xfId="28176" xr:uid="{00000000-0005-0000-0000-0000B7750000}"/>
    <cellStyle name="Normal 9 8 2 2 10 5" xfId="28177" xr:uid="{00000000-0005-0000-0000-0000B8750000}"/>
    <cellStyle name="Normal 9 8 2 2 11" xfId="28178" xr:uid="{00000000-0005-0000-0000-0000B9750000}"/>
    <cellStyle name="Normal 9 8 2 2 12" xfId="28179" xr:uid="{00000000-0005-0000-0000-0000BA750000}"/>
    <cellStyle name="Normal 9 8 2 2 13" xfId="28180" xr:uid="{00000000-0005-0000-0000-0000BB750000}"/>
    <cellStyle name="Normal 9 8 2 2 14" xfId="28181" xr:uid="{00000000-0005-0000-0000-0000BC750000}"/>
    <cellStyle name="Normal 9 8 2 2 2" xfId="28182" xr:uid="{00000000-0005-0000-0000-0000BD750000}"/>
    <cellStyle name="Normal 9 8 2 2 2 2" xfId="28183" xr:uid="{00000000-0005-0000-0000-0000BE750000}"/>
    <cellStyle name="Normal 9 8 2 2 2 3" xfId="28184" xr:uid="{00000000-0005-0000-0000-0000BF750000}"/>
    <cellStyle name="Normal 9 8 2 2 2 4" xfId="28185" xr:uid="{00000000-0005-0000-0000-0000C0750000}"/>
    <cellStyle name="Normal 9 8 2 2 2 5" xfId="28186" xr:uid="{00000000-0005-0000-0000-0000C1750000}"/>
    <cellStyle name="Normal 9 8 2 2 3" xfId="28187" xr:uid="{00000000-0005-0000-0000-0000C2750000}"/>
    <cellStyle name="Normal 9 8 2 2 3 2" xfId="28188" xr:uid="{00000000-0005-0000-0000-0000C3750000}"/>
    <cellStyle name="Normal 9 8 2 2 3 3" xfId="28189" xr:uid="{00000000-0005-0000-0000-0000C4750000}"/>
    <cellStyle name="Normal 9 8 2 2 3 4" xfId="28190" xr:uid="{00000000-0005-0000-0000-0000C5750000}"/>
    <cellStyle name="Normal 9 8 2 2 3 5" xfId="28191" xr:uid="{00000000-0005-0000-0000-0000C6750000}"/>
    <cellStyle name="Normal 9 8 2 2 4" xfId="28192" xr:uid="{00000000-0005-0000-0000-0000C7750000}"/>
    <cellStyle name="Normal 9 8 2 2 4 2" xfId="28193" xr:uid="{00000000-0005-0000-0000-0000C8750000}"/>
    <cellStyle name="Normal 9 8 2 2 4 3" xfId="28194" xr:uid="{00000000-0005-0000-0000-0000C9750000}"/>
    <cellStyle name="Normal 9 8 2 2 4 4" xfId="28195" xr:uid="{00000000-0005-0000-0000-0000CA750000}"/>
    <cellStyle name="Normal 9 8 2 2 4 5" xfId="28196" xr:uid="{00000000-0005-0000-0000-0000CB750000}"/>
    <cellStyle name="Normal 9 8 2 2 5" xfId="28197" xr:uid="{00000000-0005-0000-0000-0000CC750000}"/>
    <cellStyle name="Normal 9 8 2 2 5 2" xfId="28198" xr:uid="{00000000-0005-0000-0000-0000CD750000}"/>
    <cellStyle name="Normal 9 8 2 2 5 3" xfId="28199" xr:uid="{00000000-0005-0000-0000-0000CE750000}"/>
    <cellStyle name="Normal 9 8 2 2 5 4" xfId="28200" xr:uid="{00000000-0005-0000-0000-0000CF750000}"/>
    <cellStyle name="Normal 9 8 2 2 5 5" xfId="28201" xr:uid="{00000000-0005-0000-0000-0000D0750000}"/>
    <cellStyle name="Normal 9 8 2 2 6" xfId="28202" xr:uid="{00000000-0005-0000-0000-0000D1750000}"/>
    <cellStyle name="Normal 9 8 2 2 6 2" xfId="28203" xr:uid="{00000000-0005-0000-0000-0000D2750000}"/>
    <cellStyle name="Normal 9 8 2 2 6 3" xfId="28204" xr:uid="{00000000-0005-0000-0000-0000D3750000}"/>
    <cellStyle name="Normal 9 8 2 2 6 4" xfId="28205" xr:uid="{00000000-0005-0000-0000-0000D4750000}"/>
    <cellStyle name="Normal 9 8 2 2 6 5" xfId="28206" xr:uid="{00000000-0005-0000-0000-0000D5750000}"/>
    <cellStyle name="Normal 9 8 2 2 7" xfId="28207" xr:uid="{00000000-0005-0000-0000-0000D6750000}"/>
    <cellStyle name="Normal 9 8 2 2 7 2" xfId="28208" xr:uid="{00000000-0005-0000-0000-0000D7750000}"/>
    <cellStyle name="Normal 9 8 2 2 7 3" xfId="28209" xr:uid="{00000000-0005-0000-0000-0000D8750000}"/>
    <cellStyle name="Normal 9 8 2 2 7 4" xfId="28210" xr:uid="{00000000-0005-0000-0000-0000D9750000}"/>
    <cellStyle name="Normal 9 8 2 2 7 5" xfId="28211" xr:uid="{00000000-0005-0000-0000-0000DA750000}"/>
    <cellStyle name="Normal 9 8 2 2 8" xfId="28212" xr:uid="{00000000-0005-0000-0000-0000DB750000}"/>
    <cellStyle name="Normal 9 8 2 2 8 2" xfId="28213" xr:uid="{00000000-0005-0000-0000-0000DC750000}"/>
    <cellStyle name="Normal 9 8 2 2 8 3" xfId="28214" xr:uid="{00000000-0005-0000-0000-0000DD750000}"/>
    <cellStyle name="Normal 9 8 2 2 8 4" xfId="28215" xr:uid="{00000000-0005-0000-0000-0000DE750000}"/>
    <cellStyle name="Normal 9 8 2 2 8 5" xfId="28216" xr:uid="{00000000-0005-0000-0000-0000DF750000}"/>
    <cellStyle name="Normal 9 8 2 2 9" xfId="28217" xr:uid="{00000000-0005-0000-0000-0000E0750000}"/>
    <cellStyle name="Normal 9 8 2 2 9 2" xfId="28218" xr:uid="{00000000-0005-0000-0000-0000E1750000}"/>
    <cellStyle name="Normal 9 8 2 2 9 3" xfId="28219" xr:uid="{00000000-0005-0000-0000-0000E2750000}"/>
    <cellStyle name="Normal 9 8 2 2 9 4" xfId="28220" xr:uid="{00000000-0005-0000-0000-0000E3750000}"/>
    <cellStyle name="Normal 9 8 2 2 9 5" xfId="28221" xr:uid="{00000000-0005-0000-0000-0000E4750000}"/>
    <cellStyle name="Normal 9 8 2 2_5.Weekly" xfId="28222" xr:uid="{00000000-0005-0000-0000-0000E5750000}"/>
    <cellStyle name="Normal 9 8 2 3" xfId="28223" xr:uid="{00000000-0005-0000-0000-0000E6750000}"/>
    <cellStyle name="Normal 9 8 2 3 2" xfId="28224" xr:uid="{00000000-0005-0000-0000-0000E7750000}"/>
    <cellStyle name="Normal 9 8 2 3 3" xfId="28225" xr:uid="{00000000-0005-0000-0000-0000E8750000}"/>
    <cellStyle name="Normal 9 8 2 3 4" xfId="28226" xr:uid="{00000000-0005-0000-0000-0000E9750000}"/>
    <cellStyle name="Normal 9 8 2 3 5" xfId="28227" xr:uid="{00000000-0005-0000-0000-0000EA750000}"/>
    <cellStyle name="Normal 9 8 2 4" xfId="28228" xr:uid="{00000000-0005-0000-0000-0000EB750000}"/>
    <cellStyle name="Normal 9 8 2 4 2" xfId="28229" xr:uid="{00000000-0005-0000-0000-0000EC750000}"/>
    <cellStyle name="Normal 9 8 2 4 3" xfId="28230" xr:uid="{00000000-0005-0000-0000-0000ED750000}"/>
    <cellStyle name="Normal 9 8 2 4 4" xfId="28231" xr:uid="{00000000-0005-0000-0000-0000EE750000}"/>
    <cellStyle name="Normal 9 8 2 4 5" xfId="28232" xr:uid="{00000000-0005-0000-0000-0000EF750000}"/>
    <cellStyle name="Normal 9 8 2 5" xfId="28233" xr:uid="{00000000-0005-0000-0000-0000F0750000}"/>
    <cellStyle name="Normal 9 8 2 5 2" xfId="28234" xr:uid="{00000000-0005-0000-0000-0000F1750000}"/>
    <cellStyle name="Normal 9 8 2 5 3" xfId="28235" xr:uid="{00000000-0005-0000-0000-0000F2750000}"/>
    <cellStyle name="Normal 9 8 2 5 4" xfId="28236" xr:uid="{00000000-0005-0000-0000-0000F3750000}"/>
    <cellStyle name="Normal 9 8 2 5 5" xfId="28237" xr:uid="{00000000-0005-0000-0000-0000F4750000}"/>
    <cellStyle name="Normal 9 8 2 6" xfId="28238" xr:uid="{00000000-0005-0000-0000-0000F5750000}"/>
    <cellStyle name="Normal 9 8 2 6 2" xfId="28239" xr:uid="{00000000-0005-0000-0000-0000F6750000}"/>
    <cellStyle name="Normal 9 8 2 6 3" xfId="28240" xr:uid="{00000000-0005-0000-0000-0000F7750000}"/>
    <cellStyle name="Normal 9 8 2 6 4" xfId="28241" xr:uid="{00000000-0005-0000-0000-0000F8750000}"/>
    <cellStyle name="Normal 9 8 2 6 5" xfId="28242" xr:uid="{00000000-0005-0000-0000-0000F9750000}"/>
    <cellStyle name="Normal 9 8 2 7" xfId="28243" xr:uid="{00000000-0005-0000-0000-0000FA750000}"/>
    <cellStyle name="Normal 9 8 2 7 2" xfId="28244" xr:uid="{00000000-0005-0000-0000-0000FB750000}"/>
    <cellStyle name="Normal 9 8 2 7 3" xfId="28245" xr:uid="{00000000-0005-0000-0000-0000FC750000}"/>
    <cellStyle name="Normal 9 8 2 7 4" xfId="28246" xr:uid="{00000000-0005-0000-0000-0000FD750000}"/>
    <cellStyle name="Normal 9 8 2 7 5" xfId="28247" xr:uid="{00000000-0005-0000-0000-0000FE750000}"/>
    <cellStyle name="Normal 9 8 2 8" xfId="28248" xr:uid="{00000000-0005-0000-0000-0000FF750000}"/>
    <cellStyle name="Normal 9 8 2 8 2" xfId="28249" xr:uid="{00000000-0005-0000-0000-000000760000}"/>
    <cellStyle name="Normal 9 8 2 8 3" xfId="28250" xr:uid="{00000000-0005-0000-0000-000001760000}"/>
    <cellStyle name="Normal 9 8 2 8 4" xfId="28251" xr:uid="{00000000-0005-0000-0000-000002760000}"/>
    <cellStyle name="Normal 9 8 2 8 5" xfId="28252" xr:uid="{00000000-0005-0000-0000-000003760000}"/>
    <cellStyle name="Normal 9 8 2 9" xfId="28253" xr:uid="{00000000-0005-0000-0000-000004760000}"/>
    <cellStyle name="Normal 9 8 2 9 2" xfId="28254" xr:uid="{00000000-0005-0000-0000-000005760000}"/>
    <cellStyle name="Normal 9 8 2 9 3" xfId="28255" xr:uid="{00000000-0005-0000-0000-000006760000}"/>
    <cellStyle name="Normal 9 8 2 9 4" xfId="28256" xr:uid="{00000000-0005-0000-0000-000007760000}"/>
    <cellStyle name="Normal 9 8 2 9 5" xfId="28257" xr:uid="{00000000-0005-0000-0000-000008760000}"/>
    <cellStyle name="Normal 9 8 2_5.Weekly" xfId="28258" xr:uid="{00000000-0005-0000-0000-000009760000}"/>
    <cellStyle name="Normal 9 8 3" xfId="28259" xr:uid="{00000000-0005-0000-0000-00000A760000}"/>
    <cellStyle name="Normal 9 8 3 10" xfId="28260" xr:uid="{00000000-0005-0000-0000-00000B760000}"/>
    <cellStyle name="Normal 9 8 3 10 2" xfId="28261" xr:uid="{00000000-0005-0000-0000-00000C760000}"/>
    <cellStyle name="Normal 9 8 3 10 3" xfId="28262" xr:uid="{00000000-0005-0000-0000-00000D760000}"/>
    <cellStyle name="Normal 9 8 3 10 4" xfId="28263" xr:uid="{00000000-0005-0000-0000-00000E760000}"/>
    <cellStyle name="Normal 9 8 3 10 5" xfId="28264" xr:uid="{00000000-0005-0000-0000-00000F760000}"/>
    <cellStyle name="Normal 9 8 3 11" xfId="28265" xr:uid="{00000000-0005-0000-0000-000010760000}"/>
    <cellStyle name="Normal 9 8 3 12" xfId="28266" xr:uid="{00000000-0005-0000-0000-000011760000}"/>
    <cellStyle name="Normal 9 8 3 13" xfId="28267" xr:uid="{00000000-0005-0000-0000-000012760000}"/>
    <cellStyle name="Normal 9 8 3 14" xfId="28268" xr:uid="{00000000-0005-0000-0000-000013760000}"/>
    <cellStyle name="Normal 9 8 3 2" xfId="28269" xr:uid="{00000000-0005-0000-0000-000014760000}"/>
    <cellStyle name="Normal 9 8 3 2 2" xfId="28270" xr:uid="{00000000-0005-0000-0000-000015760000}"/>
    <cellStyle name="Normal 9 8 3 2 3" xfId="28271" xr:uid="{00000000-0005-0000-0000-000016760000}"/>
    <cellStyle name="Normal 9 8 3 2 4" xfId="28272" xr:uid="{00000000-0005-0000-0000-000017760000}"/>
    <cellStyle name="Normal 9 8 3 2 5" xfId="28273" xr:uid="{00000000-0005-0000-0000-000018760000}"/>
    <cellStyle name="Normal 9 8 3 3" xfId="28274" xr:uid="{00000000-0005-0000-0000-000019760000}"/>
    <cellStyle name="Normal 9 8 3 3 2" xfId="28275" xr:uid="{00000000-0005-0000-0000-00001A760000}"/>
    <cellStyle name="Normal 9 8 3 3 3" xfId="28276" xr:uid="{00000000-0005-0000-0000-00001B760000}"/>
    <cellStyle name="Normal 9 8 3 3 4" xfId="28277" xr:uid="{00000000-0005-0000-0000-00001C760000}"/>
    <cellStyle name="Normal 9 8 3 3 5" xfId="28278" xr:uid="{00000000-0005-0000-0000-00001D760000}"/>
    <cellStyle name="Normal 9 8 3 4" xfId="28279" xr:uid="{00000000-0005-0000-0000-00001E760000}"/>
    <cellStyle name="Normal 9 8 3 4 2" xfId="28280" xr:uid="{00000000-0005-0000-0000-00001F760000}"/>
    <cellStyle name="Normal 9 8 3 4 3" xfId="28281" xr:uid="{00000000-0005-0000-0000-000020760000}"/>
    <cellStyle name="Normal 9 8 3 4 4" xfId="28282" xr:uid="{00000000-0005-0000-0000-000021760000}"/>
    <cellStyle name="Normal 9 8 3 4 5" xfId="28283" xr:uid="{00000000-0005-0000-0000-000022760000}"/>
    <cellStyle name="Normal 9 8 3 5" xfId="28284" xr:uid="{00000000-0005-0000-0000-000023760000}"/>
    <cellStyle name="Normal 9 8 3 5 2" xfId="28285" xr:uid="{00000000-0005-0000-0000-000024760000}"/>
    <cellStyle name="Normal 9 8 3 5 3" xfId="28286" xr:uid="{00000000-0005-0000-0000-000025760000}"/>
    <cellStyle name="Normal 9 8 3 5 4" xfId="28287" xr:uid="{00000000-0005-0000-0000-000026760000}"/>
    <cellStyle name="Normal 9 8 3 5 5" xfId="28288" xr:uid="{00000000-0005-0000-0000-000027760000}"/>
    <cellStyle name="Normal 9 8 3 6" xfId="28289" xr:uid="{00000000-0005-0000-0000-000028760000}"/>
    <cellStyle name="Normal 9 8 3 6 2" xfId="28290" xr:uid="{00000000-0005-0000-0000-000029760000}"/>
    <cellStyle name="Normal 9 8 3 6 3" xfId="28291" xr:uid="{00000000-0005-0000-0000-00002A760000}"/>
    <cellStyle name="Normal 9 8 3 6 4" xfId="28292" xr:uid="{00000000-0005-0000-0000-00002B760000}"/>
    <cellStyle name="Normal 9 8 3 6 5" xfId="28293" xr:uid="{00000000-0005-0000-0000-00002C760000}"/>
    <cellStyle name="Normal 9 8 3 7" xfId="28294" xr:uid="{00000000-0005-0000-0000-00002D760000}"/>
    <cellStyle name="Normal 9 8 3 7 2" xfId="28295" xr:uid="{00000000-0005-0000-0000-00002E760000}"/>
    <cellStyle name="Normal 9 8 3 7 3" xfId="28296" xr:uid="{00000000-0005-0000-0000-00002F760000}"/>
    <cellStyle name="Normal 9 8 3 7 4" xfId="28297" xr:uid="{00000000-0005-0000-0000-000030760000}"/>
    <cellStyle name="Normal 9 8 3 7 5" xfId="28298" xr:uid="{00000000-0005-0000-0000-000031760000}"/>
    <cellStyle name="Normal 9 8 3 8" xfId="28299" xr:uid="{00000000-0005-0000-0000-000032760000}"/>
    <cellStyle name="Normal 9 8 3 8 2" xfId="28300" xr:uid="{00000000-0005-0000-0000-000033760000}"/>
    <cellStyle name="Normal 9 8 3 8 3" xfId="28301" xr:uid="{00000000-0005-0000-0000-000034760000}"/>
    <cellStyle name="Normal 9 8 3 8 4" xfId="28302" xr:uid="{00000000-0005-0000-0000-000035760000}"/>
    <cellStyle name="Normal 9 8 3 8 5" xfId="28303" xr:uid="{00000000-0005-0000-0000-000036760000}"/>
    <cellStyle name="Normal 9 8 3 9" xfId="28304" xr:uid="{00000000-0005-0000-0000-000037760000}"/>
    <cellStyle name="Normal 9 8 3 9 2" xfId="28305" xr:uid="{00000000-0005-0000-0000-000038760000}"/>
    <cellStyle name="Normal 9 8 3 9 3" xfId="28306" xr:uid="{00000000-0005-0000-0000-000039760000}"/>
    <cellStyle name="Normal 9 8 3 9 4" xfId="28307" xr:uid="{00000000-0005-0000-0000-00003A760000}"/>
    <cellStyle name="Normal 9 8 3 9 5" xfId="28308" xr:uid="{00000000-0005-0000-0000-00003B760000}"/>
    <cellStyle name="Normal 9 8 3_5.Weekly" xfId="28309" xr:uid="{00000000-0005-0000-0000-00003C760000}"/>
    <cellStyle name="Normal 9 8 4" xfId="28310" xr:uid="{00000000-0005-0000-0000-00003D760000}"/>
    <cellStyle name="Normal 9 8 4 10" xfId="28311" xr:uid="{00000000-0005-0000-0000-00003E760000}"/>
    <cellStyle name="Normal 9 8 4 10 2" xfId="28312" xr:uid="{00000000-0005-0000-0000-00003F760000}"/>
    <cellStyle name="Normal 9 8 4 10 3" xfId="28313" xr:uid="{00000000-0005-0000-0000-000040760000}"/>
    <cellStyle name="Normal 9 8 4 10 4" xfId="28314" xr:uid="{00000000-0005-0000-0000-000041760000}"/>
    <cellStyle name="Normal 9 8 4 10 5" xfId="28315" xr:uid="{00000000-0005-0000-0000-000042760000}"/>
    <cellStyle name="Normal 9 8 4 11" xfId="28316" xr:uid="{00000000-0005-0000-0000-000043760000}"/>
    <cellStyle name="Normal 9 8 4 12" xfId="28317" xr:uid="{00000000-0005-0000-0000-000044760000}"/>
    <cellStyle name="Normal 9 8 4 13" xfId="28318" xr:uid="{00000000-0005-0000-0000-000045760000}"/>
    <cellStyle name="Normal 9 8 4 14" xfId="28319" xr:uid="{00000000-0005-0000-0000-000046760000}"/>
    <cellStyle name="Normal 9 8 4 2" xfId="28320" xr:uid="{00000000-0005-0000-0000-000047760000}"/>
    <cellStyle name="Normal 9 8 4 2 2" xfId="28321" xr:uid="{00000000-0005-0000-0000-000048760000}"/>
    <cellStyle name="Normal 9 8 4 2 3" xfId="28322" xr:uid="{00000000-0005-0000-0000-000049760000}"/>
    <cellStyle name="Normal 9 8 4 2 4" xfId="28323" xr:uid="{00000000-0005-0000-0000-00004A760000}"/>
    <cellStyle name="Normal 9 8 4 2 5" xfId="28324" xr:uid="{00000000-0005-0000-0000-00004B760000}"/>
    <cellStyle name="Normal 9 8 4 3" xfId="28325" xr:uid="{00000000-0005-0000-0000-00004C760000}"/>
    <cellStyle name="Normal 9 8 4 3 2" xfId="28326" xr:uid="{00000000-0005-0000-0000-00004D760000}"/>
    <cellStyle name="Normal 9 8 4 3 3" xfId="28327" xr:uid="{00000000-0005-0000-0000-00004E760000}"/>
    <cellStyle name="Normal 9 8 4 3 4" xfId="28328" xr:uid="{00000000-0005-0000-0000-00004F760000}"/>
    <cellStyle name="Normal 9 8 4 3 5" xfId="28329" xr:uid="{00000000-0005-0000-0000-000050760000}"/>
    <cellStyle name="Normal 9 8 4 4" xfId="28330" xr:uid="{00000000-0005-0000-0000-000051760000}"/>
    <cellStyle name="Normal 9 8 4 4 2" xfId="28331" xr:uid="{00000000-0005-0000-0000-000052760000}"/>
    <cellStyle name="Normal 9 8 4 4 3" xfId="28332" xr:uid="{00000000-0005-0000-0000-000053760000}"/>
    <cellStyle name="Normal 9 8 4 4 4" xfId="28333" xr:uid="{00000000-0005-0000-0000-000054760000}"/>
    <cellStyle name="Normal 9 8 4 4 5" xfId="28334" xr:uid="{00000000-0005-0000-0000-000055760000}"/>
    <cellStyle name="Normal 9 8 4 5" xfId="28335" xr:uid="{00000000-0005-0000-0000-000056760000}"/>
    <cellStyle name="Normal 9 8 4 5 2" xfId="28336" xr:uid="{00000000-0005-0000-0000-000057760000}"/>
    <cellStyle name="Normal 9 8 4 5 3" xfId="28337" xr:uid="{00000000-0005-0000-0000-000058760000}"/>
    <cellStyle name="Normal 9 8 4 5 4" xfId="28338" xr:uid="{00000000-0005-0000-0000-000059760000}"/>
    <cellStyle name="Normal 9 8 4 5 5" xfId="28339" xr:uid="{00000000-0005-0000-0000-00005A760000}"/>
    <cellStyle name="Normal 9 8 4 6" xfId="28340" xr:uid="{00000000-0005-0000-0000-00005B760000}"/>
    <cellStyle name="Normal 9 8 4 6 2" xfId="28341" xr:uid="{00000000-0005-0000-0000-00005C760000}"/>
    <cellStyle name="Normal 9 8 4 6 3" xfId="28342" xr:uid="{00000000-0005-0000-0000-00005D760000}"/>
    <cellStyle name="Normal 9 8 4 6 4" xfId="28343" xr:uid="{00000000-0005-0000-0000-00005E760000}"/>
    <cellStyle name="Normal 9 8 4 6 5" xfId="28344" xr:uid="{00000000-0005-0000-0000-00005F760000}"/>
    <cellStyle name="Normal 9 8 4 7" xfId="28345" xr:uid="{00000000-0005-0000-0000-000060760000}"/>
    <cellStyle name="Normal 9 8 4 7 2" xfId="28346" xr:uid="{00000000-0005-0000-0000-000061760000}"/>
    <cellStyle name="Normal 9 8 4 7 3" xfId="28347" xr:uid="{00000000-0005-0000-0000-000062760000}"/>
    <cellStyle name="Normal 9 8 4 7 4" xfId="28348" xr:uid="{00000000-0005-0000-0000-000063760000}"/>
    <cellStyle name="Normal 9 8 4 7 5" xfId="28349" xr:uid="{00000000-0005-0000-0000-000064760000}"/>
    <cellStyle name="Normal 9 8 4 8" xfId="28350" xr:uid="{00000000-0005-0000-0000-000065760000}"/>
    <cellStyle name="Normal 9 8 4 8 2" xfId="28351" xr:uid="{00000000-0005-0000-0000-000066760000}"/>
    <cellStyle name="Normal 9 8 4 8 3" xfId="28352" xr:uid="{00000000-0005-0000-0000-000067760000}"/>
    <cellStyle name="Normal 9 8 4 8 4" xfId="28353" xr:uid="{00000000-0005-0000-0000-000068760000}"/>
    <cellStyle name="Normal 9 8 4 8 5" xfId="28354" xr:uid="{00000000-0005-0000-0000-000069760000}"/>
    <cellStyle name="Normal 9 8 4 9" xfId="28355" xr:uid="{00000000-0005-0000-0000-00006A760000}"/>
    <cellStyle name="Normal 9 8 4 9 2" xfId="28356" xr:uid="{00000000-0005-0000-0000-00006B760000}"/>
    <cellStyle name="Normal 9 8 4 9 3" xfId="28357" xr:uid="{00000000-0005-0000-0000-00006C760000}"/>
    <cellStyle name="Normal 9 8 4 9 4" xfId="28358" xr:uid="{00000000-0005-0000-0000-00006D760000}"/>
    <cellStyle name="Normal 9 8 4 9 5" xfId="28359" xr:uid="{00000000-0005-0000-0000-00006E760000}"/>
    <cellStyle name="Normal 9 8 4_5.Weekly" xfId="28360" xr:uid="{00000000-0005-0000-0000-00006F760000}"/>
    <cellStyle name="Normal 9 8 5" xfId="28361" xr:uid="{00000000-0005-0000-0000-000070760000}"/>
    <cellStyle name="Normal 9 8 5 2" xfId="28362" xr:uid="{00000000-0005-0000-0000-000071760000}"/>
    <cellStyle name="Normal 9 8 5 3" xfId="28363" xr:uid="{00000000-0005-0000-0000-000072760000}"/>
    <cellStyle name="Normal 9 8 5 4" xfId="28364" xr:uid="{00000000-0005-0000-0000-000073760000}"/>
    <cellStyle name="Normal 9 8 5 5" xfId="28365" xr:uid="{00000000-0005-0000-0000-000074760000}"/>
    <cellStyle name="Normal 9 8 6" xfId="28366" xr:uid="{00000000-0005-0000-0000-000075760000}"/>
    <cellStyle name="Normal 9 8 6 2" xfId="28367" xr:uid="{00000000-0005-0000-0000-000076760000}"/>
    <cellStyle name="Normal 9 8 6 3" xfId="28368" xr:uid="{00000000-0005-0000-0000-000077760000}"/>
    <cellStyle name="Normal 9 8 6 4" xfId="28369" xr:uid="{00000000-0005-0000-0000-000078760000}"/>
    <cellStyle name="Normal 9 8 6 5" xfId="28370" xr:uid="{00000000-0005-0000-0000-000079760000}"/>
    <cellStyle name="Normal 9 8 7" xfId="28371" xr:uid="{00000000-0005-0000-0000-00007A760000}"/>
    <cellStyle name="Normal 9 8 7 2" xfId="28372" xr:uid="{00000000-0005-0000-0000-00007B760000}"/>
    <cellStyle name="Normal 9 8 7 3" xfId="28373" xr:uid="{00000000-0005-0000-0000-00007C760000}"/>
    <cellStyle name="Normal 9 8 7 4" xfId="28374" xr:uid="{00000000-0005-0000-0000-00007D760000}"/>
    <cellStyle name="Normal 9 8 7 5" xfId="28375" xr:uid="{00000000-0005-0000-0000-00007E760000}"/>
    <cellStyle name="Normal 9 8 8" xfId="28376" xr:uid="{00000000-0005-0000-0000-00007F760000}"/>
    <cellStyle name="Normal 9 8 8 2" xfId="28377" xr:uid="{00000000-0005-0000-0000-000080760000}"/>
    <cellStyle name="Normal 9 8 8 3" xfId="28378" xr:uid="{00000000-0005-0000-0000-000081760000}"/>
    <cellStyle name="Normal 9 8 8 4" xfId="28379" xr:uid="{00000000-0005-0000-0000-000082760000}"/>
    <cellStyle name="Normal 9 8 8 5" xfId="28380" xr:uid="{00000000-0005-0000-0000-000083760000}"/>
    <cellStyle name="Normal 9 8 9" xfId="28381" xr:uid="{00000000-0005-0000-0000-000084760000}"/>
    <cellStyle name="Normal 9 8 9 2" xfId="28382" xr:uid="{00000000-0005-0000-0000-000085760000}"/>
    <cellStyle name="Normal 9 8 9 3" xfId="28383" xr:uid="{00000000-0005-0000-0000-000086760000}"/>
    <cellStyle name="Normal 9 8 9 4" xfId="28384" xr:uid="{00000000-0005-0000-0000-000087760000}"/>
    <cellStyle name="Normal 9 8 9 5" xfId="28385" xr:uid="{00000000-0005-0000-0000-000088760000}"/>
    <cellStyle name="Normal 9 8_5.Weekly" xfId="28386" xr:uid="{00000000-0005-0000-0000-000089760000}"/>
    <cellStyle name="Normal 9 9" xfId="28387" xr:uid="{00000000-0005-0000-0000-00008A760000}"/>
    <cellStyle name="Normal 9_5.Weekly" xfId="28388" xr:uid="{00000000-0005-0000-0000-00008B760000}"/>
    <cellStyle name="Normal 90" xfId="47079" xr:uid="{00000000-0005-0000-0000-00008C760000}"/>
    <cellStyle name="Normal 91" xfId="47080" xr:uid="{00000000-0005-0000-0000-00008D760000}"/>
    <cellStyle name="Normal 92" xfId="47081" xr:uid="{00000000-0005-0000-0000-00008E760000}"/>
    <cellStyle name="Normal 93" xfId="47082" xr:uid="{00000000-0005-0000-0000-00008F760000}"/>
    <cellStyle name="Normal 94" xfId="47083" xr:uid="{00000000-0005-0000-0000-000090760000}"/>
    <cellStyle name="Normal 95" xfId="47084" xr:uid="{00000000-0005-0000-0000-000091760000}"/>
    <cellStyle name="Normal 96" xfId="47085" xr:uid="{00000000-0005-0000-0000-000092760000}"/>
    <cellStyle name="Normal 97" xfId="47086" xr:uid="{00000000-0005-0000-0000-000093760000}"/>
    <cellStyle name="Normal 98" xfId="47087" xr:uid="{00000000-0005-0000-0000-000094760000}"/>
    <cellStyle name="Normal 99" xfId="47088" xr:uid="{00000000-0005-0000-0000-000095760000}"/>
    <cellStyle name="Normal Luis Sepúlveda" xfId="28389" xr:uid="{00000000-0005-0000-0000-000096760000}"/>
    <cellStyle name="Normal_FLUJO95T" xfId="47312" xr:uid="{00000000-0005-0000-0000-000097760000}"/>
    <cellStyle name="Normal_GANTT95Y" xfId="47311" xr:uid="{00000000-0005-0000-0000-000098760000}"/>
    <cellStyle name="Normal_TREND LOG" xfId="47302" xr:uid="{00000000-0005-0000-0000-000099760000}"/>
    <cellStyle name="Nota" xfId="45631" xr:uid="{00000000-0005-0000-0000-00009A760000}"/>
    <cellStyle name="Nota 10" xfId="47089" xr:uid="{00000000-0005-0000-0000-00009B760000}"/>
    <cellStyle name="Nota 2" xfId="47090" xr:uid="{00000000-0005-0000-0000-00009C760000}"/>
    <cellStyle name="Nota 2 2" xfId="47091" xr:uid="{00000000-0005-0000-0000-00009D760000}"/>
    <cellStyle name="Nota 2 2 2" xfId="47092" xr:uid="{00000000-0005-0000-0000-00009E760000}"/>
    <cellStyle name="Nota 2 2 2 2" xfId="47093" xr:uid="{00000000-0005-0000-0000-00009F760000}"/>
    <cellStyle name="Nota 2 2 3" xfId="47094" xr:uid="{00000000-0005-0000-0000-0000A0760000}"/>
    <cellStyle name="Nota 2 3" xfId="47095" xr:uid="{00000000-0005-0000-0000-0000A1760000}"/>
    <cellStyle name="Nota 2 3 2" xfId="47096" xr:uid="{00000000-0005-0000-0000-0000A2760000}"/>
    <cellStyle name="Nota 2 4" xfId="47097" xr:uid="{00000000-0005-0000-0000-0000A3760000}"/>
    <cellStyle name="Nota 3" xfId="47098" xr:uid="{00000000-0005-0000-0000-0000A4760000}"/>
    <cellStyle name="Nota 3 2" xfId="47099" xr:uid="{00000000-0005-0000-0000-0000A5760000}"/>
    <cellStyle name="Nota 4" xfId="47100" xr:uid="{00000000-0005-0000-0000-0000A6760000}"/>
    <cellStyle name="Nota 5" xfId="47101" xr:uid="{00000000-0005-0000-0000-0000A7760000}"/>
    <cellStyle name="Nota 6" xfId="47102" xr:uid="{00000000-0005-0000-0000-0000A8760000}"/>
    <cellStyle name="Nota 7" xfId="47103" xr:uid="{00000000-0005-0000-0000-0000A9760000}"/>
    <cellStyle name="Nota 8" xfId="47104" xr:uid="{00000000-0005-0000-0000-0000AA760000}"/>
    <cellStyle name="Nota 9" xfId="47105" xr:uid="{00000000-0005-0000-0000-0000AB760000}"/>
    <cellStyle name="Notas 10" xfId="28390" xr:uid="{00000000-0005-0000-0000-0000AC760000}"/>
    <cellStyle name="Notas 10 10" xfId="28391" xr:uid="{00000000-0005-0000-0000-0000AD760000}"/>
    <cellStyle name="Notas 10 10 2" xfId="28392" xr:uid="{00000000-0005-0000-0000-0000AE760000}"/>
    <cellStyle name="Notas 10 10 2 2" xfId="28393" xr:uid="{00000000-0005-0000-0000-0000AF760000}"/>
    <cellStyle name="Notas 10 10 2 3" xfId="28394" xr:uid="{00000000-0005-0000-0000-0000B0760000}"/>
    <cellStyle name="Notas 10 10 3" xfId="28395" xr:uid="{00000000-0005-0000-0000-0000B1760000}"/>
    <cellStyle name="Notas 10 10 3 2" xfId="28396" xr:uid="{00000000-0005-0000-0000-0000B2760000}"/>
    <cellStyle name="Notas 10 10 3 3" xfId="28397" xr:uid="{00000000-0005-0000-0000-0000B3760000}"/>
    <cellStyle name="Notas 10 10 4" xfId="28398" xr:uid="{00000000-0005-0000-0000-0000B4760000}"/>
    <cellStyle name="Notas 10 10 5" xfId="28399" xr:uid="{00000000-0005-0000-0000-0000B5760000}"/>
    <cellStyle name="Notas 10 10 6" xfId="28400" xr:uid="{00000000-0005-0000-0000-0000B6760000}"/>
    <cellStyle name="Notas 10 11" xfId="28401" xr:uid="{00000000-0005-0000-0000-0000B7760000}"/>
    <cellStyle name="Notas 10 11 2" xfId="28402" xr:uid="{00000000-0005-0000-0000-0000B8760000}"/>
    <cellStyle name="Notas 10 11 2 2" xfId="28403" xr:uid="{00000000-0005-0000-0000-0000B9760000}"/>
    <cellStyle name="Notas 10 11 2 3" xfId="28404" xr:uid="{00000000-0005-0000-0000-0000BA760000}"/>
    <cellStyle name="Notas 10 11 3" xfId="28405" xr:uid="{00000000-0005-0000-0000-0000BB760000}"/>
    <cellStyle name="Notas 10 11 3 2" xfId="28406" xr:uid="{00000000-0005-0000-0000-0000BC760000}"/>
    <cellStyle name="Notas 10 11 3 3" xfId="28407" xr:uid="{00000000-0005-0000-0000-0000BD760000}"/>
    <cellStyle name="Notas 10 11 4" xfId="28408" xr:uid="{00000000-0005-0000-0000-0000BE760000}"/>
    <cellStyle name="Notas 10 11 5" xfId="28409" xr:uid="{00000000-0005-0000-0000-0000BF760000}"/>
    <cellStyle name="Notas 10 11 6" xfId="28410" xr:uid="{00000000-0005-0000-0000-0000C0760000}"/>
    <cellStyle name="Notas 10 12" xfId="28411" xr:uid="{00000000-0005-0000-0000-0000C1760000}"/>
    <cellStyle name="Notas 10 12 2" xfId="28412" xr:uid="{00000000-0005-0000-0000-0000C2760000}"/>
    <cellStyle name="Notas 10 12 2 2" xfId="28413" xr:uid="{00000000-0005-0000-0000-0000C3760000}"/>
    <cellStyle name="Notas 10 12 2 3" xfId="28414" xr:uid="{00000000-0005-0000-0000-0000C4760000}"/>
    <cellStyle name="Notas 10 12 3" xfId="28415" xr:uid="{00000000-0005-0000-0000-0000C5760000}"/>
    <cellStyle name="Notas 10 12 3 2" xfId="28416" xr:uid="{00000000-0005-0000-0000-0000C6760000}"/>
    <cellStyle name="Notas 10 12 3 3" xfId="28417" xr:uid="{00000000-0005-0000-0000-0000C7760000}"/>
    <cellStyle name="Notas 10 12 4" xfId="28418" xr:uid="{00000000-0005-0000-0000-0000C8760000}"/>
    <cellStyle name="Notas 10 12 5" xfId="28419" xr:uid="{00000000-0005-0000-0000-0000C9760000}"/>
    <cellStyle name="Notas 10 12 6" xfId="28420" xr:uid="{00000000-0005-0000-0000-0000CA760000}"/>
    <cellStyle name="Notas 10 13" xfId="28421" xr:uid="{00000000-0005-0000-0000-0000CB760000}"/>
    <cellStyle name="Notas 10 13 2" xfId="28422" xr:uid="{00000000-0005-0000-0000-0000CC760000}"/>
    <cellStyle name="Notas 10 13 3" xfId="28423" xr:uid="{00000000-0005-0000-0000-0000CD760000}"/>
    <cellStyle name="Notas 10 14" xfId="28424" xr:uid="{00000000-0005-0000-0000-0000CE760000}"/>
    <cellStyle name="Notas 10 14 2" xfId="28425" xr:uid="{00000000-0005-0000-0000-0000CF760000}"/>
    <cellStyle name="Notas 10 14 3" xfId="28426" xr:uid="{00000000-0005-0000-0000-0000D0760000}"/>
    <cellStyle name="Notas 10 15" xfId="28427" xr:uid="{00000000-0005-0000-0000-0000D1760000}"/>
    <cellStyle name="Notas 10 16" xfId="28428" xr:uid="{00000000-0005-0000-0000-0000D2760000}"/>
    <cellStyle name="Notas 10 17" xfId="28429" xr:uid="{00000000-0005-0000-0000-0000D3760000}"/>
    <cellStyle name="Notas 10 18" xfId="28430" xr:uid="{00000000-0005-0000-0000-0000D4760000}"/>
    <cellStyle name="Notas 10 2" xfId="28431" xr:uid="{00000000-0005-0000-0000-0000D5760000}"/>
    <cellStyle name="Notas 10 2 10" xfId="28432" xr:uid="{00000000-0005-0000-0000-0000D6760000}"/>
    <cellStyle name="Notas 10 2 10 2" xfId="28433" xr:uid="{00000000-0005-0000-0000-0000D7760000}"/>
    <cellStyle name="Notas 10 2 10 2 2" xfId="28434" xr:uid="{00000000-0005-0000-0000-0000D8760000}"/>
    <cellStyle name="Notas 10 2 10 2 3" xfId="28435" xr:uid="{00000000-0005-0000-0000-0000D9760000}"/>
    <cellStyle name="Notas 10 2 10 3" xfId="28436" xr:uid="{00000000-0005-0000-0000-0000DA760000}"/>
    <cellStyle name="Notas 10 2 10 3 2" xfId="28437" xr:uid="{00000000-0005-0000-0000-0000DB760000}"/>
    <cellStyle name="Notas 10 2 10 3 3" xfId="28438" xr:uid="{00000000-0005-0000-0000-0000DC760000}"/>
    <cellStyle name="Notas 10 2 10 4" xfId="28439" xr:uid="{00000000-0005-0000-0000-0000DD760000}"/>
    <cellStyle name="Notas 10 2 10 5" xfId="28440" xr:uid="{00000000-0005-0000-0000-0000DE760000}"/>
    <cellStyle name="Notas 10 2 10 6" xfId="28441" xr:uid="{00000000-0005-0000-0000-0000DF760000}"/>
    <cellStyle name="Notas 10 2 11" xfId="28442" xr:uid="{00000000-0005-0000-0000-0000E0760000}"/>
    <cellStyle name="Notas 10 2 11 2" xfId="28443" xr:uid="{00000000-0005-0000-0000-0000E1760000}"/>
    <cellStyle name="Notas 10 2 11 2 2" xfId="28444" xr:uid="{00000000-0005-0000-0000-0000E2760000}"/>
    <cellStyle name="Notas 10 2 11 2 3" xfId="28445" xr:uid="{00000000-0005-0000-0000-0000E3760000}"/>
    <cellStyle name="Notas 10 2 11 3" xfId="28446" xr:uid="{00000000-0005-0000-0000-0000E4760000}"/>
    <cellStyle name="Notas 10 2 11 3 2" xfId="28447" xr:uid="{00000000-0005-0000-0000-0000E5760000}"/>
    <cellStyle name="Notas 10 2 11 3 3" xfId="28448" xr:uid="{00000000-0005-0000-0000-0000E6760000}"/>
    <cellStyle name="Notas 10 2 11 4" xfId="28449" xr:uid="{00000000-0005-0000-0000-0000E7760000}"/>
    <cellStyle name="Notas 10 2 11 5" xfId="28450" xr:uid="{00000000-0005-0000-0000-0000E8760000}"/>
    <cellStyle name="Notas 10 2 11 6" xfId="28451" xr:uid="{00000000-0005-0000-0000-0000E9760000}"/>
    <cellStyle name="Notas 10 2 12" xfId="28452" xr:uid="{00000000-0005-0000-0000-0000EA760000}"/>
    <cellStyle name="Notas 10 2 12 2" xfId="28453" xr:uid="{00000000-0005-0000-0000-0000EB760000}"/>
    <cellStyle name="Notas 10 2 12 3" xfId="28454" xr:uid="{00000000-0005-0000-0000-0000EC760000}"/>
    <cellStyle name="Notas 10 2 13" xfId="28455" xr:uid="{00000000-0005-0000-0000-0000ED760000}"/>
    <cellStyle name="Notas 10 2 13 2" xfId="28456" xr:uid="{00000000-0005-0000-0000-0000EE760000}"/>
    <cellStyle name="Notas 10 2 13 3" xfId="28457" xr:uid="{00000000-0005-0000-0000-0000EF760000}"/>
    <cellStyle name="Notas 10 2 14" xfId="28458" xr:uid="{00000000-0005-0000-0000-0000F0760000}"/>
    <cellStyle name="Notas 10 2 15" xfId="28459" xr:uid="{00000000-0005-0000-0000-0000F1760000}"/>
    <cellStyle name="Notas 10 2 16" xfId="28460" xr:uid="{00000000-0005-0000-0000-0000F2760000}"/>
    <cellStyle name="Notas 10 2 17" xfId="28461" xr:uid="{00000000-0005-0000-0000-0000F3760000}"/>
    <cellStyle name="Notas 10 2 2" xfId="28462" xr:uid="{00000000-0005-0000-0000-0000F4760000}"/>
    <cellStyle name="Notas 10 2 2 10" xfId="28463" xr:uid="{00000000-0005-0000-0000-0000F5760000}"/>
    <cellStyle name="Notas 10 2 2 10 2" xfId="28464" xr:uid="{00000000-0005-0000-0000-0000F6760000}"/>
    <cellStyle name="Notas 10 2 2 10 2 2" xfId="28465" xr:uid="{00000000-0005-0000-0000-0000F7760000}"/>
    <cellStyle name="Notas 10 2 2 10 2 3" xfId="28466" xr:uid="{00000000-0005-0000-0000-0000F8760000}"/>
    <cellStyle name="Notas 10 2 2 10 3" xfId="28467" xr:uid="{00000000-0005-0000-0000-0000F9760000}"/>
    <cellStyle name="Notas 10 2 2 10 3 2" xfId="28468" xr:uid="{00000000-0005-0000-0000-0000FA760000}"/>
    <cellStyle name="Notas 10 2 2 10 3 3" xfId="28469" xr:uid="{00000000-0005-0000-0000-0000FB760000}"/>
    <cellStyle name="Notas 10 2 2 10 4" xfId="28470" xr:uid="{00000000-0005-0000-0000-0000FC760000}"/>
    <cellStyle name="Notas 10 2 2 10 5" xfId="28471" xr:uid="{00000000-0005-0000-0000-0000FD760000}"/>
    <cellStyle name="Notas 10 2 2 10 6" xfId="28472" xr:uid="{00000000-0005-0000-0000-0000FE760000}"/>
    <cellStyle name="Notas 10 2 2 11" xfId="28473" xr:uid="{00000000-0005-0000-0000-0000FF760000}"/>
    <cellStyle name="Notas 10 2 2 11 2" xfId="28474" xr:uid="{00000000-0005-0000-0000-000000770000}"/>
    <cellStyle name="Notas 10 2 2 11 3" xfId="28475" xr:uid="{00000000-0005-0000-0000-000001770000}"/>
    <cellStyle name="Notas 10 2 2 12" xfId="28476" xr:uid="{00000000-0005-0000-0000-000002770000}"/>
    <cellStyle name="Notas 10 2 2 12 2" xfId="28477" xr:uid="{00000000-0005-0000-0000-000003770000}"/>
    <cellStyle name="Notas 10 2 2 12 3" xfId="28478" xr:uid="{00000000-0005-0000-0000-000004770000}"/>
    <cellStyle name="Notas 10 2 2 13" xfId="28479" xr:uid="{00000000-0005-0000-0000-000005770000}"/>
    <cellStyle name="Notas 10 2 2 14" xfId="28480" xr:uid="{00000000-0005-0000-0000-000006770000}"/>
    <cellStyle name="Notas 10 2 2 15" xfId="28481" xr:uid="{00000000-0005-0000-0000-000007770000}"/>
    <cellStyle name="Notas 10 2 2 2" xfId="28482" xr:uid="{00000000-0005-0000-0000-000008770000}"/>
    <cellStyle name="Notas 10 2 2 2 2" xfId="28483" xr:uid="{00000000-0005-0000-0000-000009770000}"/>
    <cellStyle name="Notas 10 2 2 2 2 2" xfId="28484" xr:uid="{00000000-0005-0000-0000-00000A770000}"/>
    <cellStyle name="Notas 10 2 2 2 2 3" xfId="28485" xr:uid="{00000000-0005-0000-0000-00000B770000}"/>
    <cellStyle name="Notas 10 2 2 2 3" xfId="28486" xr:uid="{00000000-0005-0000-0000-00000C770000}"/>
    <cellStyle name="Notas 10 2 2 2 3 2" xfId="28487" xr:uid="{00000000-0005-0000-0000-00000D770000}"/>
    <cellStyle name="Notas 10 2 2 2 3 3" xfId="28488" xr:uid="{00000000-0005-0000-0000-00000E770000}"/>
    <cellStyle name="Notas 10 2 2 2 4" xfId="28489" xr:uid="{00000000-0005-0000-0000-00000F770000}"/>
    <cellStyle name="Notas 10 2 2 2 5" xfId="28490" xr:uid="{00000000-0005-0000-0000-000010770000}"/>
    <cellStyle name="Notas 10 2 2 2 6" xfId="28491" xr:uid="{00000000-0005-0000-0000-000011770000}"/>
    <cellStyle name="Notas 10 2 2 3" xfId="28492" xr:uid="{00000000-0005-0000-0000-000012770000}"/>
    <cellStyle name="Notas 10 2 2 3 2" xfId="28493" xr:uid="{00000000-0005-0000-0000-000013770000}"/>
    <cellStyle name="Notas 10 2 2 3 2 2" xfId="28494" xr:uid="{00000000-0005-0000-0000-000014770000}"/>
    <cellStyle name="Notas 10 2 2 3 2 3" xfId="28495" xr:uid="{00000000-0005-0000-0000-000015770000}"/>
    <cellStyle name="Notas 10 2 2 3 3" xfId="28496" xr:uid="{00000000-0005-0000-0000-000016770000}"/>
    <cellStyle name="Notas 10 2 2 3 3 2" xfId="28497" xr:uid="{00000000-0005-0000-0000-000017770000}"/>
    <cellStyle name="Notas 10 2 2 3 3 3" xfId="28498" xr:uid="{00000000-0005-0000-0000-000018770000}"/>
    <cellStyle name="Notas 10 2 2 3 4" xfId="28499" xr:uid="{00000000-0005-0000-0000-000019770000}"/>
    <cellStyle name="Notas 10 2 2 3 5" xfId="28500" xr:uid="{00000000-0005-0000-0000-00001A770000}"/>
    <cellStyle name="Notas 10 2 2 3 6" xfId="28501" xr:uid="{00000000-0005-0000-0000-00001B770000}"/>
    <cellStyle name="Notas 10 2 2 4" xfId="28502" xr:uid="{00000000-0005-0000-0000-00001C770000}"/>
    <cellStyle name="Notas 10 2 2 4 2" xfId="28503" xr:uid="{00000000-0005-0000-0000-00001D770000}"/>
    <cellStyle name="Notas 10 2 2 4 2 2" xfId="28504" xr:uid="{00000000-0005-0000-0000-00001E770000}"/>
    <cellStyle name="Notas 10 2 2 4 2 3" xfId="28505" xr:uid="{00000000-0005-0000-0000-00001F770000}"/>
    <cellStyle name="Notas 10 2 2 4 3" xfId="28506" xr:uid="{00000000-0005-0000-0000-000020770000}"/>
    <cellStyle name="Notas 10 2 2 4 3 2" xfId="28507" xr:uid="{00000000-0005-0000-0000-000021770000}"/>
    <cellStyle name="Notas 10 2 2 4 3 3" xfId="28508" xr:uid="{00000000-0005-0000-0000-000022770000}"/>
    <cellStyle name="Notas 10 2 2 4 4" xfId="28509" xr:uid="{00000000-0005-0000-0000-000023770000}"/>
    <cellStyle name="Notas 10 2 2 4 5" xfId="28510" xr:uid="{00000000-0005-0000-0000-000024770000}"/>
    <cellStyle name="Notas 10 2 2 4 6" xfId="28511" xr:uid="{00000000-0005-0000-0000-000025770000}"/>
    <cellStyle name="Notas 10 2 2 5" xfId="28512" xr:uid="{00000000-0005-0000-0000-000026770000}"/>
    <cellStyle name="Notas 10 2 2 5 2" xfId="28513" xr:uid="{00000000-0005-0000-0000-000027770000}"/>
    <cellStyle name="Notas 10 2 2 5 2 2" xfId="28514" xr:uid="{00000000-0005-0000-0000-000028770000}"/>
    <cellStyle name="Notas 10 2 2 5 2 3" xfId="28515" xr:uid="{00000000-0005-0000-0000-000029770000}"/>
    <cellStyle name="Notas 10 2 2 5 3" xfId="28516" xr:uid="{00000000-0005-0000-0000-00002A770000}"/>
    <cellStyle name="Notas 10 2 2 5 3 2" xfId="28517" xr:uid="{00000000-0005-0000-0000-00002B770000}"/>
    <cellStyle name="Notas 10 2 2 5 3 3" xfId="28518" xr:uid="{00000000-0005-0000-0000-00002C770000}"/>
    <cellStyle name="Notas 10 2 2 5 4" xfId="28519" xr:uid="{00000000-0005-0000-0000-00002D770000}"/>
    <cellStyle name="Notas 10 2 2 5 5" xfId="28520" xr:uid="{00000000-0005-0000-0000-00002E770000}"/>
    <cellStyle name="Notas 10 2 2 5 6" xfId="28521" xr:uid="{00000000-0005-0000-0000-00002F770000}"/>
    <cellStyle name="Notas 10 2 2 6" xfId="28522" xr:uid="{00000000-0005-0000-0000-000030770000}"/>
    <cellStyle name="Notas 10 2 2 6 2" xfId="28523" xr:uid="{00000000-0005-0000-0000-000031770000}"/>
    <cellStyle name="Notas 10 2 2 6 2 2" xfId="28524" xr:uid="{00000000-0005-0000-0000-000032770000}"/>
    <cellStyle name="Notas 10 2 2 6 2 3" xfId="28525" xr:uid="{00000000-0005-0000-0000-000033770000}"/>
    <cellStyle name="Notas 10 2 2 6 3" xfId="28526" xr:uid="{00000000-0005-0000-0000-000034770000}"/>
    <cellStyle name="Notas 10 2 2 6 3 2" xfId="28527" xr:uid="{00000000-0005-0000-0000-000035770000}"/>
    <cellStyle name="Notas 10 2 2 6 3 3" xfId="28528" xr:uid="{00000000-0005-0000-0000-000036770000}"/>
    <cellStyle name="Notas 10 2 2 6 4" xfId="28529" xr:uid="{00000000-0005-0000-0000-000037770000}"/>
    <cellStyle name="Notas 10 2 2 6 5" xfId="28530" xr:uid="{00000000-0005-0000-0000-000038770000}"/>
    <cellStyle name="Notas 10 2 2 6 6" xfId="28531" xr:uid="{00000000-0005-0000-0000-000039770000}"/>
    <cellStyle name="Notas 10 2 2 7" xfId="28532" xr:uid="{00000000-0005-0000-0000-00003A770000}"/>
    <cellStyle name="Notas 10 2 2 7 2" xfId="28533" xr:uid="{00000000-0005-0000-0000-00003B770000}"/>
    <cellStyle name="Notas 10 2 2 7 2 2" xfId="28534" xr:uid="{00000000-0005-0000-0000-00003C770000}"/>
    <cellStyle name="Notas 10 2 2 7 2 3" xfId="28535" xr:uid="{00000000-0005-0000-0000-00003D770000}"/>
    <cellStyle name="Notas 10 2 2 7 3" xfId="28536" xr:uid="{00000000-0005-0000-0000-00003E770000}"/>
    <cellStyle name="Notas 10 2 2 7 3 2" xfId="28537" xr:uid="{00000000-0005-0000-0000-00003F770000}"/>
    <cellStyle name="Notas 10 2 2 7 3 3" xfId="28538" xr:uid="{00000000-0005-0000-0000-000040770000}"/>
    <cellStyle name="Notas 10 2 2 7 4" xfId="28539" xr:uid="{00000000-0005-0000-0000-000041770000}"/>
    <cellStyle name="Notas 10 2 2 7 5" xfId="28540" xr:uid="{00000000-0005-0000-0000-000042770000}"/>
    <cellStyle name="Notas 10 2 2 7 6" xfId="28541" xr:uid="{00000000-0005-0000-0000-000043770000}"/>
    <cellStyle name="Notas 10 2 2 8" xfId="28542" xr:uid="{00000000-0005-0000-0000-000044770000}"/>
    <cellStyle name="Notas 10 2 2 8 2" xfId="28543" xr:uid="{00000000-0005-0000-0000-000045770000}"/>
    <cellStyle name="Notas 10 2 2 8 2 2" xfId="28544" xr:uid="{00000000-0005-0000-0000-000046770000}"/>
    <cellStyle name="Notas 10 2 2 8 2 3" xfId="28545" xr:uid="{00000000-0005-0000-0000-000047770000}"/>
    <cellStyle name="Notas 10 2 2 8 3" xfId="28546" xr:uid="{00000000-0005-0000-0000-000048770000}"/>
    <cellStyle name="Notas 10 2 2 8 3 2" xfId="28547" xr:uid="{00000000-0005-0000-0000-000049770000}"/>
    <cellStyle name="Notas 10 2 2 8 3 3" xfId="28548" xr:uid="{00000000-0005-0000-0000-00004A770000}"/>
    <cellStyle name="Notas 10 2 2 8 4" xfId="28549" xr:uid="{00000000-0005-0000-0000-00004B770000}"/>
    <cellStyle name="Notas 10 2 2 8 5" xfId="28550" xr:uid="{00000000-0005-0000-0000-00004C770000}"/>
    <cellStyle name="Notas 10 2 2 8 6" xfId="28551" xr:uid="{00000000-0005-0000-0000-00004D770000}"/>
    <cellStyle name="Notas 10 2 2 9" xfId="28552" xr:uid="{00000000-0005-0000-0000-00004E770000}"/>
    <cellStyle name="Notas 10 2 2 9 2" xfId="28553" xr:uid="{00000000-0005-0000-0000-00004F770000}"/>
    <cellStyle name="Notas 10 2 2 9 2 2" xfId="28554" xr:uid="{00000000-0005-0000-0000-000050770000}"/>
    <cellStyle name="Notas 10 2 2 9 2 3" xfId="28555" xr:uid="{00000000-0005-0000-0000-000051770000}"/>
    <cellStyle name="Notas 10 2 2 9 3" xfId="28556" xr:uid="{00000000-0005-0000-0000-000052770000}"/>
    <cellStyle name="Notas 10 2 2 9 3 2" xfId="28557" xr:uid="{00000000-0005-0000-0000-000053770000}"/>
    <cellStyle name="Notas 10 2 2 9 3 3" xfId="28558" xr:uid="{00000000-0005-0000-0000-000054770000}"/>
    <cellStyle name="Notas 10 2 2 9 4" xfId="28559" xr:uid="{00000000-0005-0000-0000-000055770000}"/>
    <cellStyle name="Notas 10 2 2 9 5" xfId="28560" xr:uid="{00000000-0005-0000-0000-000056770000}"/>
    <cellStyle name="Notas 10 2 2 9 6" xfId="28561" xr:uid="{00000000-0005-0000-0000-000057770000}"/>
    <cellStyle name="Notas 10 2 2_5.Weekly" xfId="28562" xr:uid="{00000000-0005-0000-0000-000058770000}"/>
    <cellStyle name="Notas 10 2 3" xfId="28563" xr:uid="{00000000-0005-0000-0000-000059770000}"/>
    <cellStyle name="Notas 10 2 3 2" xfId="28564" xr:uid="{00000000-0005-0000-0000-00005A770000}"/>
    <cellStyle name="Notas 10 2 3 2 2" xfId="28565" xr:uid="{00000000-0005-0000-0000-00005B770000}"/>
    <cellStyle name="Notas 10 2 3 2 3" xfId="28566" xr:uid="{00000000-0005-0000-0000-00005C770000}"/>
    <cellStyle name="Notas 10 2 3 3" xfId="28567" xr:uid="{00000000-0005-0000-0000-00005D770000}"/>
    <cellStyle name="Notas 10 2 3 3 2" xfId="28568" xr:uid="{00000000-0005-0000-0000-00005E770000}"/>
    <cellStyle name="Notas 10 2 3 3 3" xfId="28569" xr:uid="{00000000-0005-0000-0000-00005F770000}"/>
    <cellStyle name="Notas 10 2 3 4" xfId="28570" xr:uid="{00000000-0005-0000-0000-000060770000}"/>
    <cellStyle name="Notas 10 2 3 5" xfId="28571" xr:uid="{00000000-0005-0000-0000-000061770000}"/>
    <cellStyle name="Notas 10 2 3 6" xfId="28572" xr:uid="{00000000-0005-0000-0000-000062770000}"/>
    <cellStyle name="Notas 10 2 4" xfId="28573" xr:uid="{00000000-0005-0000-0000-000063770000}"/>
    <cellStyle name="Notas 10 2 4 2" xfId="28574" xr:uid="{00000000-0005-0000-0000-000064770000}"/>
    <cellStyle name="Notas 10 2 4 2 2" xfId="28575" xr:uid="{00000000-0005-0000-0000-000065770000}"/>
    <cellStyle name="Notas 10 2 4 2 3" xfId="28576" xr:uid="{00000000-0005-0000-0000-000066770000}"/>
    <cellStyle name="Notas 10 2 4 3" xfId="28577" xr:uid="{00000000-0005-0000-0000-000067770000}"/>
    <cellStyle name="Notas 10 2 4 3 2" xfId="28578" xr:uid="{00000000-0005-0000-0000-000068770000}"/>
    <cellStyle name="Notas 10 2 4 3 3" xfId="28579" xr:uid="{00000000-0005-0000-0000-000069770000}"/>
    <cellStyle name="Notas 10 2 4 4" xfId="28580" xr:uid="{00000000-0005-0000-0000-00006A770000}"/>
    <cellStyle name="Notas 10 2 4 5" xfId="28581" xr:uid="{00000000-0005-0000-0000-00006B770000}"/>
    <cellStyle name="Notas 10 2 4 6" xfId="28582" xr:uid="{00000000-0005-0000-0000-00006C770000}"/>
    <cellStyle name="Notas 10 2 5" xfId="28583" xr:uid="{00000000-0005-0000-0000-00006D770000}"/>
    <cellStyle name="Notas 10 2 5 2" xfId="28584" xr:uid="{00000000-0005-0000-0000-00006E770000}"/>
    <cellStyle name="Notas 10 2 5 2 2" xfId="28585" xr:uid="{00000000-0005-0000-0000-00006F770000}"/>
    <cellStyle name="Notas 10 2 5 2 3" xfId="28586" xr:uid="{00000000-0005-0000-0000-000070770000}"/>
    <cellStyle name="Notas 10 2 5 3" xfId="28587" xr:uid="{00000000-0005-0000-0000-000071770000}"/>
    <cellStyle name="Notas 10 2 5 3 2" xfId="28588" xr:uid="{00000000-0005-0000-0000-000072770000}"/>
    <cellStyle name="Notas 10 2 5 3 3" xfId="28589" xr:uid="{00000000-0005-0000-0000-000073770000}"/>
    <cellStyle name="Notas 10 2 5 4" xfId="28590" xr:uid="{00000000-0005-0000-0000-000074770000}"/>
    <cellStyle name="Notas 10 2 5 5" xfId="28591" xr:uid="{00000000-0005-0000-0000-000075770000}"/>
    <cellStyle name="Notas 10 2 5 6" xfId="28592" xr:uid="{00000000-0005-0000-0000-000076770000}"/>
    <cellStyle name="Notas 10 2 6" xfId="28593" xr:uid="{00000000-0005-0000-0000-000077770000}"/>
    <cellStyle name="Notas 10 2 6 2" xfId="28594" xr:uid="{00000000-0005-0000-0000-000078770000}"/>
    <cellStyle name="Notas 10 2 6 2 2" xfId="28595" xr:uid="{00000000-0005-0000-0000-000079770000}"/>
    <cellStyle name="Notas 10 2 6 2 3" xfId="28596" xr:uid="{00000000-0005-0000-0000-00007A770000}"/>
    <cellStyle name="Notas 10 2 6 3" xfId="28597" xr:uid="{00000000-0005-0000-0000-00007B770000}"/>
    <cellStyle name="Notas 10 2 6 3 2" xfId="28598" xr:uid="{00000000-0005-0000-0000-00007C770000}"/>
    <cellStyle name="Notas 10 2 6 3 3" xfId="28599" xr:uid="{00000000-0005-0000-0000-00007D770000}"/>
    <cellStyle name="Notas 10 2 6 4" xfId="28600" xr:uid="{00000000-0005-0000-0000-00007E770000}"/>
    <cellStyle name="Notas 10 2 6 5" xfId="28601" xr:uid="{00000000-0005-0000-0000-00007F770000}"/>
    <cellStyle name="Notas 10 2 6 6" xfId="28602" xr:uid="{00000000-0005-0000-0000-000080770000}"/>
    <cellStyle name="Notas 10 2 7" xfId="28603" xr:uid="{00000000-0005-0000-0000-000081770000}"/>
    <cellStyle name="Notas 10 2 7 2" xfId="28604" xr:uid="{00000000-0005-0000-0000-000082770000}"/>
    <cellStyle name="Notas 10 2 7 2 2" xfId="28605" xr:uid="{00000000-0005-0000-0000-000083770000}"/>
    <cellStyle name="Notas 10 2 7 2 3" xfId="28606" xr:uid="{00000000-0005-0000-0000-000084770000}"/>
    <cellStyle name="Notas 10 2 7 3" xfId="28607" xr:uid="{00000000-0005-0000-0000-000085770000}"/>
    <cellStyle name="Notas 10 2 7 3 2" xfId="28608" xr:uid="{00000000-0005-0000-0000-000086770000}"/>
    <cellStyle name="Notas 10 2 7 3 3" xfId="28609" xr:uid="{00000000-0005-0000-0000-000087770000}"/>
    <cellStyle name="Notas 10 2 7 4" xfId="28610" xr:uid="{00000000-0005-0000-0000-000088770000}"/>
    <cellStyle name="Notas 10 2 7 5" xfId="28611" xr:uid="{00000000-0005-0000-0000-000089770000}"/>
    <cellStyle name="Notas 10 2 7 6" xfId="28612" xr:uid="{00000000-0005-0000-0000-00008A770000}"/>
    <cellStyle name="Notas 10 2 8" xfId="28613" xr:uid="{00000000-0005-0000-0000-00008B770000}"/>
    <cellStyle name="Notas 10 2 8 2" xfId="28614" xr:uid="{00000000-0005-0000-0000-00008C770000}"/>
    <cellStyle name="Notas 10 2 8 2 2" xfId="28615" xr:uid="{00000000-0005-0000-0000-00008D770000}"/>
    <cellStyle name="Notas 10 2 8 2 3" xfId="28616" xr:uid="{00000000-0005-0000-0000-00008E770000}"/>
    <cellStyle name="Notas 10 2 8 3" xfId="28617" xr:uid="{00000000-0005-0000-0000-00008F770000}"/>
    <cellStyle name="Notas 10 2 8 3 2" xfId="28618" xr:uid="{00000000-0005-0000-0000-000090770000}"/>
    <cellStyle name="Notas 10 2 8 3 3" xfId="28619" xr:uid="{00000000-0005-0000-0000-000091770000}"/>
    <cellStyle name="Notas 10 2 8 4" xfId="28620" xr:uid="{00000000-0005-0000-0000-000092770000}"/>
    <cellStyle name="Notas 10 2 8 5" xfId="28621" xr:uid="{00000000-0005-0000-0000-000093770000}"/>
    <cellStyle name="Notas 10 2 8 6" xfId="28622" xr:uid="{00000000-0005-0000-0000-000094770000}"/>
    <cellStyle name="Notas 10 2 9" xfId="28623" xr:uid="{00000000-0005-0000-0000-000095770000}"/>
    <cellStyle name="Notas 10 2 9 2" xfId="28624" xr:uid="{00000000-0005-0000-0000-000096770000}"/>
    <cellStyle name="Notas 10 2 9 2 2" xfId="28625" xr:uid="{00000000-0005-0000-0000-000097770000}"/>
    <cellStyle name="Notas 10 2 9 2 3" xfId="28626" xr:uid="{00000000-0005-0000-0000-000098770000}"/>
    <cellStyle name="Notas 10 2 9 3" xfId="28627" xr:uid="{00000000-0005-0000-0000-000099770000}"/>
    <cellStyle name="Notas 10 2 9 3 2" xfId="28628" xr:uid="{00000000-0005-0000-0000-00009A770000}"/>
    <cellStyle name="Notas 10 2 9 3 3" xfId="28629" xr:uid="{00000000-0005-0000-0000-00009B770000}"/>
    <cellStyle name="Notas 10 2 9 4" xfId="28630" xr:uid="{00000000-0005-0000-0000-00009C770000}"/>
    <cellStyle name="Notas 10 2 9 5" xfId="28631" xr:uid="{00000000-0005-0000-0000-00009D770000}"/>
    <cellStyle name="Notas 10 2 9 6" xfId="28632" xr:uid="{00000000-0005-0000-0000-00009E770000}"/>
    <cellStyle name="Notas 10 2_5.Weekly" xfId="28633" xr:uid="{00000000-0005-0000-0000-00009F770000}"/>
    <cellStyle name="Notas 10 3" xfId="28634" xr:uid="{00000000-0005-0000-0000-0000A0770000}"/>
    <cellStyle name="Notas 10 3 10" xfId="28635" xr:uid="{00000000-0005-0000-0000-0000A1770000}"/>
    <cellStyle name="Notas 10 3 10 2" xfId="28636" xr:uid="{00000000-0005-0000-0000-0000A2770000}"/>
    <cellStyle name="Notas 10 3 10 2 2" xfId="28637" xr:uid="{00000000-0005-0000-0000-0000A3770000}"/>
    <cellStyle name="Notas 10 3 10 2 3" xfId="28638" xr:uid="{00000000-0005-0000-0000-0000A4770000}"/>
    <cellStyle name="Notas 10 3 10 3" xfId="28639" xr:uid="{00000000-0005-0000-0000-0000A5770000}"/>
    <cellStyle name="Notas 10 3 10 3 2" xfId="28640" xr:uid="{00000000-0005-0000-0000-0000A6770000}"/>
    <cellStyle name="Notas 10 3 10 3 3" xfId="28641" xr:uid="{00000000-0005-0000-0000-0000A7770000}"/>
    <cellStyle name="Notas 10 3 10 4" xfId="28642" xr:uid="{00000000-0005-0000-0000-0000A8770000}"/>
    <cellStyle name="Notas 10 3 10 5" xfId="28643" xr:uid="{00000000-0005-0000-0000-0000A9770000}"/>
    <cellStyle name="Notas 10 3 10 6" xfId="28644" xr:uid="{00000000-0005-0000-0000-0000AA770000}"/>
    <cellStyle name="Notas 10 3 11" xfId="28645" xr:uid="{00000000-0005-0000-0000-0000AB770000}"/>
    <cellStyle name="Notas 10 3 11 2" xfId="28646" xr:uid="{00000000-0005-0000-0000-0000AC770000}"/>
    <cellStyle name="Notas 10 3 11 3" xfId="28647" xr:uid="{00000000-0005-0000-0000-0000AD770000}"/>
    <cellStyle name="Notas 10 3 12" xfId="28648" xr:uid="{00000000-0005-0000-0000-0000AE770000}"/>
    <cellStyle name="Notas 10 3 12 2" xfId="28649" xr:uid="{00000000-0005-0000-0000-0000AF770000}"/>
    <cellStyle name="Notas 10 3 12 3" xfId="28650" xr:uid="{00000000-0005-0000-0000-0000B0770000}"/>
    <cellStyle name="Notas 10 3 13" xfId="28651" xr:uid="{00000000-0005-0000-0000-0000B1770000}"/>
    <cellStyle name="Notas 10 3 14" xfId="28652" xr:uid="{00000000-0005-0000-0000-0000B2770000}"/>
    <cellStyle name="Notas 10 3 15" xfId="28653" xr:uid="{00000000-0005-0000-0000-0000B3770000}"/>
    <cellStyle name="Notas 10 3 2" xfId="28654" xr:uid="{00000000-0005-0000-0000-0000B4770000}"/>
    <cellStyle name="Notas 10 3 2 2" xfId="28655" xr:uid="{00000000-0005-0000-0000-0000B5770000}"/>
    <cellStyle name="Notas 10 3 2 2 2" xfId="28656" xr:uid="{00000000-0005-0000-0000-0000B6770000}"/>
    <cellStyle name="Notas 10 3 2 2 3" xfId="28657" xr:uid="{00000000-0005-0000-0000-0000B7770000}"/>
    <cellStyle name="Notas 10 3 2 3" xfId="28658" xr:uid="{00000000-0005-0000-0000-0000B8770000}"/>
    <cellStyle name="Notas 10 3 2 3 2" xfId="28659" xr:uid="{00000000-0005-0000-0000-0000B9770000}"/>
    <cellStyle name="Notas 10 3 2 3 3" xfId="28660" xr:uid="{00000000-0005-0000-0000-0000BA770000}"/>
    <cellStyle name="Notas 10 3 2 4" xfId="28661" xr:uid="{00000000-0005-0000-0000-0000BB770000}"/>
    <cellStyle name="Notas 10 3 2 5" xfId="28662" xr:uid="{00000000-0005-0000-0000-0000BC770000}"/>
    <cellStyle name="Notas 10 3 2 6" xfId="28663" xr:uid="{00000000-0005-0000-0000-0000BD770000}"/>
    <cellStyle name="Notas 10 3 3" xfId="28664" xr:uid="{00000000-0005-0000-0000-0000BE770000}"/>
    <cellStyle name="Notas 10 3 3 2" xfId="28665" xr:uid="{00000000-0005-0000-0000-0000BF770000}"/>
    <cellStyle name="Notas 10 3 3 2 2" xfId="28666" xr:uid="{00000000-0005-0000-0000-0000C0770000}"/>
    <cellStyle name="Notas 10 3 3 2 3" xfId="28667" xr:uid="{00000000-0005-0000-0000-0000C1770000}"/>
    <cellStyle name="Notas 10 3 3 3" xfId="28668" xr:uid="{00000000-0005-0000-0000-0000C2770000}"/>
    <cellStyle name="Notas 10 3 3 3 2" xfId="28669" xr:uid="{00000000-0005-0000-0000-0000C3770000}"/>
    <cellStyle name="Notas 10 3 3 3 3" xfId="28670" xr:uid="{00000000-0005-0000-0000-0000C4770000}"/>
    <cellStyle name="Notas 10 3 3 4" xfId="28671" xr:uid="{00000000-0005-0000-0000-0000C5770000}"/>
    <cellStyle name="Notas 10 3 3 5" xfId="28672" xr:uid="{00000000-0005-0000-0000-0000C6770000}"/>
    <cellStyle name="Notas 10 3 3 6" xfId="28673" xr:uid="{00000000-0005-0000-0000-0000C7770000}"/>
    <cellStyle name="Notas 10 3 4" xfId="28674" xr:uid="{00000000-0005-0000-0000-0000C8770000}"/>
    <cellStyle name="Notas 10 3 4 2" xfId="28675" xr:uid="{00000000-0005-0000-0000-0000C9770000}"/>
    <cellStyle name="Notas 10 3 4 2 2" xfId="28676" xr:uid="{00000000-0005-0000-0000-0000CA770000}"/>
    <cellStyle name="Notas 10 3 4 2 3" xfId="28677" xr:uid="{00000000-0005-0000-0000-0000CB770000}"/>
    <cellStyle name="Notas 10 3 4 3" xfId="28678" xr:uid="{00000000-0005-0000-0000-0000CC770000}"/>
    <cellStyle name="Notas 10 3 4 3 2" xfId="28679" xr:uid="{00000000-0005-0000-0000-0000CD770000}"/>
    <cellStyle name="Notas 10 3 4 3 3" xfId="28680" xr:uid="{00000000-0005-0000-0000-0000CE770000}"/>
    <cellStyle name="Notas 10 3 4 4" xfId="28681" xr:uid="{00000000-0005-0000-0000-0000CF770000}"/>
    <cellStyle name="Notas 10 3 4 5" xfId="28682" xr:uid="{00000000-0005-0000-0000-0000D0770000}"/>
    <cellStyle name="Notas 10 3 4 6" xfId="28683" xr:uid="{00000000-0005-0000-0000-0000D1770000}"/>
    <cellStyle name="Notas 10 3 5" xfId="28684" xr:uid="{00000000-0005-0000-0000-0000D2770000}"/>
    <cellStyle name="Notas 10 3 5 2" xfId="28685" xr:uid="{00000000-0005-0000-0000-0000D3770000}"/>
    <cellStyle name="Notas 10 3 5 2 2" xfId="28686" xr:uid="{00000000-0005-0000-0000-0000D4770000}"/>
    <cellStyle name="Notas 10 3 5 2 3" xfId="28687" xr:uid="{00000000-0005-0000-0000-0000D5770000}"/>
    <cellStyle name="Notas 10 3 5 3" xfId="28688" xr:uid="{00000000-0005-0000-0000-0000D6770000}"/>
    <cellStyle name="Notas 10 3 5 3 2" xfId="28689" xr:uid="{00000000-0005-0000-0000-0000D7770000}"/>
    <cellStyle name="Notas 10 3 5 3 3" xfId="28690" xr:uid="{00000000-0005-0000-0000-0000D8770000}"/>
    <cellStyle name="Notas 10 3 5 4" xfId="28691" xr:uid="{00000000-0005-0000-0000-0000D9770000}"/>
    <cellStyle name="Notas 10 3 5 5" xfId="28692" xr:uid="{00000000-0005-0000-0000-0000DA770000}"/>
    <cellStyle name="Notas 10 3 5 6" xfId="28693" xr:uid="{00000000-0005-0000-0000-0000DB770000}"/>
    <cellStyle name="Notas 10 3 6" xfId="28694" xr:uid="{00000000-0005-0000-0000-0000DC770000}"/>
    <cellStyle name="Notas 10 3 6 2" xfId="28695" xr:uid="{00000000-0005-0000-0000-0000DD770000}"/>
    <cellStyle name="Notas 10 3 6 2 2" xfId="28696" xr:uid="{00000000-0005-0000-0000-0000DE770000}"/>
    <cellStyle name="Notas 10 3 6 2 3" xfId="28697" xr:uid="{00000000-0005-0000-0000-0000DF770000}"/>
    <cellStyle name="Notas 10 3 6 3" xfId="28698" xr:uid="{00000000-0005-0000-0000-0000E0770000}"/>
    <cellStyle name="Notas 10 3 6 3 2" xfId="28699" xr:uid="{00000000-0005-0000-0000-0000E1770000}"/>
    <cellStyle name="Notas 10 3 6 3 3" xfId="28700" xr:uid="{00000000-0005-0000-0000-0000E2770000}"/>
    <cellStyle name="Notas 10 3 6 4" xfId="28701" xr:uid="{00000000-0005-0000-0000-0000E3770000}"/>
    <cellStyle name="Notas 10 3 6 5" xfId="28702" xr:uid="{00000000-0005-0000-0000-0000E4770000}"/>
    <cellStyle name="Notas 10 3 6 6" xfId="28703" xr:uid="{00000000-0005-0000-0000-0000E5770000}"/>
    <cellStyle name="Notas 10 3 7" xfId="28704" xr:uid="{00000000-0005-0000-0000-0000E6770000}"/>
    <cellStyle name="Notas 10 3 7 2" xfId="28705" xr:uid="{00000000-0005-0000-0000-0000E7770000}"/>
    <cellStyle name="Notas 10 3 7 2 2" xfId="28706" xr:uid="{00000000-0005-0000-0000-0000E8770000}"/>
    <cellStyle name="Notas 10 3 7 2 3" xfId="28707" xr:uid="{00000000-0005-0000-0000-0000E9770000}"/>
    <cellStyle name="Notas 10 3 7 3" xfId="28708" xr:uid="{00000000-0005-0000-0000-0000EA770000}"/>
    <cellStyle name="Notas 10 3 7 3 2" xfId="28709" xr:uid="{00000000-0005-0000-0000-0000EB770000}"/>
    <cellStyle name="Notas 10 3 7 3 3" xfId="28710" xr:uid="{00000000-0005-0000-0000-0000EC770000}"/>
    <cellStyle name="Notas 10 3 7 4" xfId="28711" xr:uid="{00000000-0005-0000-0000-0000ED770000}"/>
    <cellStyle name="Notas 10 3 7 5" xfId="28712" xr:uid="{00000000-0005-0000-0000-0000EE770000}"/>
    <cellStyle name="Notas 10 3 7 6" xfId="28713" xr:uid="{00000000-0005-0000-0000-0000EF770000}"/>
    <cellStyle name="Notas 10 3 8" xfId="28714" xr:uid="{00000000-0005-0000-0000-0000F0770000}"/>
    <cellStyle name="Notas 10 3 8 2" xfId="28715" xr:uid="{00000000-0005-0000-0000-0000F1770000}"/>
    <cellStyle name="Notas 10 3 8 2 2" xfId="28716" xr:uid="{00000000-0005-0000-0000-0000F2770000}"/>
    <cellStyle name="Notas 10 3 8 2 3" xfId="28717" xr:uid="{00000000-0005-0000-0000-0000F3770000}"/>
    <cellStyle name="Notas 10 3 8 3" xfId="28718" xr:uid="{00000000-0005-0000-0000-0000F4770000}"/>
    <cellStyle name="Notas 10 3 8 3 2" xfId="28719" xr:uid="{00000000-0005-0000-0000-0000F5770000}"/>
    <cellStyle name="Notas 10 3 8 3 3" xfId="28720" xr:uid="{00000000-0005-0000-0000-0000F6770000}"/>
    <cellStyle name="Notas 10 3 8 4" xfId="28721" xr:uid="{00000000-0005-0000-0000-0000F7770000}"/>
    <cellStyle name="Notas 10 3 8 5" xfId="28722" xr:uid="{00000000-0005-0000-0000-0000F8770000}"/>
    <cellStyle name="Notas 10 3 8 6" xfId="28723" xr:uid="{00000000-0005-0000-0000-0000F9770000}"/>
    <cellStyle name="Notas 10 3 9" xfId="28724" xr:uid="{00000000-0005-0000-0000-0000FA770000}"/>
    <cellStyle name="Notas 10 3 9 2" xfId="28725" xr:uid="{00000000-0005-0000-0000-0000FB770000}"/>
    <cellStyle name="Notas 10 3 9 2 2" xfId="28726" xr:uid="{00000000-0005-0000-0000-0000FC770000}"/>
    <cellStyle name="Notas 10 3 9 2 3" xfId="28727" xr:uid="{00000000-0005-0000-0000-0000FD770000}"/>
    <cellStyle name="Notas 10 3 9 3" xfId="28728" xr:uid="{00000000-0005-0000-0000-0000FE770000}"/>
    <cellStyle name="Notas 10 3 9 3 2" xfId="28729" xr:uid="{00000000-0005-0000-0000-0000FF770000}"/>
    <cellStyle name="Notas 10 3 9 3 3" xfId="28730" xr:uid="{00000000-0005-0000-0000-000000780000}"/>
    <cellStyle name="Notas 10 3 9 4" xfId="28731" xr:uid="{00000000-0005-0000-0000-000001780000}"/>
    <cellStyle name="Notas 10 3 9 5" xfId="28732" xr:uid="{00000000-0005-0000-0000-000002780000}"/>
    <cellStyle name="Notas 10 3 9 6" xfId="28733" xr:uid="{00000000-0005-0000-0000-000003780000}"/>
    <cellStyle name="Notas 10 3_5.Weekly" xfId="28734" xr:uid="{00000000-0005-0000-0000-000004780000}"/>
    <cellStyle name="Notas 10 4" xfId="28735" xr:uid="{00000000-0005-0000-0000-000005780000}"/>
    <cellStyle name="Notas 10 4 2" xfId="28736" xr:uid="{00000000-0005-0000-0000-000006780000}"/>
    <cellStyle name="Notas 10 4 2 2" xfId="28737" xr:uid="{00000000-0005-0000-0000-000007780000}"/>
    <cellStyle name="Notas 10 4 2 3" xfId="28738" xr:uid="{00000000-0005-0000-0000-000008780000}"/>
    <cellStyle name="Notas 10 4 3" xfId="28739" xr:uid="{00000000-0005-0000-0000-000009780000}"/>
    <cellStyle name="Notas 10 4 3 2" xfId="28740" xr:uid="{00000000-0005-0000-0000-00000A780000}"/>
    <cellStyle name="Notas 10 4 3 3" xfId="28741" xr:uid="{00000000-0005-0000-0000-00000B780000}"/>
    <cellStyle name="Notas 10 4 4" xfId="28742" xr:uid="{00000000-0005-0000-0000-00000C780000}"/>
    <cellStyle name="Notas 10 4 5" xfId="28743" xr:uid="{00000000-0005-0000-0000-00000D780000}"/>
    <cellStyle name="Notas 10 4 6" xfId="28744" xr:uid="{00000000-0005-0000-0000-00000E780000}"/>
    <cellStyle name="Notas 10 5" xfId="28745" xr:uid="{00000000-0005-0000-0000-00000F780000}"/>
    <cellStyle name="Notas 10 5 2" xfId="28746" xr:uid="{00000000-0005-0000-0000-000010780000}"/>
    <cellStyle name="Notas 10 5 2 2" xfId="28747" xr:uid="{00000000-0005-0000-0000-000011780000}"/>
    <cellStyle name="Notas 10 5 2 3" xfId="28748" xr:uid="{00000000-0005-0000-0000-000012780000}"/>
    <cellStyle name="Notas 10 5 3" xfId="28749" xr:uid="{00000000-0005-0000-0000-000013780000}"/>
    <cellStyle name="Notas 10 5 3 2" xfId="28750" xr:uid="{00000000-0005-0000-0000-000014780000}"/>
    <cellStyle name="Notas 10 5 3 3" xfId="28751" xr:uid="{00000000-0005-0000-0000-000015780000}"/>
    <cellStyle name="Notas 10 5 4" xfId="28752" xr:uid="{00000000-0005-0000-0000-000016780000}"/>
    <cellStyle name="Notas 10 5 5" xfId="28753" xr:uid="{00000000-0005-0000-0000-000017780000}"/>
    <cellStyle name="Notas 10 5 6" xfId="28754" xr:uid="{00000000-0005-0000-0000-000018780000}"/>
    <cellStyle name="Notas 10 6" xfId="28755" xr:uid="{00000000-0005-0000-0000-000019780000}"/>
    <cellStyle name="Notas 10 6 2" xfId="28756" xr:uid="{00000000-0005-0000-0000-00001A780000}"/>
    <cellStyle name="Notas 10 6 2 2" xfId="28757" xr:uid="{00000000-0005-0000-0000-00001B780000}"/>
    <cellStyle name="Notas 10 6 2 3" xfId="28758" xr:uid="{00000000-0005-0000-0000-00001C780000}"/>
    <cellStyle name="Notas 10 6 3" xfId="28759" xr:uid="{00000000-0005-0000-0000-00001D780000}"/>
    <cellStyle name="Notas 10 6 3 2" xfId="28760" xr:uid="{00000000-0005-0000-0000-00001E780000}"/>
    <cellStyle name="Notas 10 6 3 3" xfId="28761" xr:uid="{00000000-0005-0000-0000-00001F780000}"/>
    <cellStyle name="Notas 10 6 4" xfId="28762" xr:uid="{00000000-0005-0000-0000-000020780000}"/>
    <cellStyle name="Notas 10 6 5" xfId="28763" xr:uid="{00000000-0005-0000-0000-000021780000}"/>
    <cellStyle name="Notas 10 6 6" xfId="28764" xr:uid="{00000000-0005-0000-0000-000022780000}"/>
    <cellStyle name="Notas 10 7" xfId="28765" xr:uid="{00000000-0005-0000-0000-000023780000}"/>
    <cellStyle name="Notas 10 7 2" xfId="28766" xr:uid="{00000000-0005-0000-0000-000024780000}"/>
    <cellStyle name="Notas 10 7 2 2" xfId="28767" xr:uid="{00000000-0005-0000-0000-000025780000}"/>
    <cellStyle name="Notas 10 7 2 3" xfId="28768" xr:uid="{00000000-0005-0000-0000-000026780000}"/>
    <cellStyle name="Notas 10 7 3" xfId="28769" xr:uid="{00000000-0005-0000-0000-000027780000}"/>
    <cellStyle name="Notas 10 7 3 2" xfId="28770" xr:uid="{00000000-0005-0000-0000-000028780000}"/>
    <cellStyle name="Notas 10 7 3 3" xfId="28771" xr:uid="{00000000-0005-0000-0000-000029780000}"/>
    <cellStyle name="Notas 10 7 4" xfId="28772" xr:uid="{00000000-0005-0000-0000-00002A780000}"/>
    <cellStyle name="Notas 10 7 5" xfId="28773" xr:uid="{00000000-0005-0000-0000-00002B780000}"/>
    <cellStyle name="Notas 10 7 6" xfId="28774" xr:uid="{00000000-0005-0000-0000-00002C780000}"/>
    <cellStyle name="Notas 10 8" xfId="28775" xr:uid="{00000000-0005-0000-0000-00002D780000}"/>
    <cellStyle name="Notas 10 8 2" xfId="28776" xr:uid="{00000000-0005-0000-0000-00002E780000}"/>
    <cellStyle name="Notas 10 8 2 2" xfId="28777" xr:uid="{00000000-0005-0000-0000-00002F780000}"/>
    <cellStyle name="Notas 10 8 2 3" xfId="28778" xr:uid="{00000000-0005-0000-0000-000030780000}"/>
    <cellStyle name="Notas 10 8 3" xfId="28779" xr:uid="{00000000-0005-0000-0000-000031780000}"/>
    <cellStyle name="Notas 10 8 3 2" xfId="28780" xr:uid="{00000000-0005-0000-0000-000032780000}"/>
    <cellStyle name="Notas 10 8 3 3" xfId="28781" xr:uid="{00000000-0005-0000-0000-000033780000}"/>
    <cellStyle name="Notas 10 8 4" xfId="28782" xr:uid="{00000000-0005-0000-0000-000034780000}"/>
    <cellStyle name="Notas 10 8 5" xfId="28783" xr:uid="{00000000-0005-0000-0000-000035780000}"/>
    <cellStyle name="Notas 10 8 6" xfId="28784" xr:uid="{00000000-0005-0000-0000-000036780000}"/>
    <cellStyle name="Notas 10 9" xfId="28785" xr:uid="{00000000-0005-0000-0000-000037780000}"/>
    <cellStyle name="Notas 10 9 2" xfId="28786" xr:uid="{00000000-0005-0000-0000-000038780000}"/>
    <cellStyle name="Notas 10 9 2 2" xfId="28787" xr:uid="{00000000-0005-0000-0000-000039780000}"/>
    <cellStyle name="Notas 10 9 2 3" xfId="28788" xr:uid="{00000000-0005-0000-0000-00003A780000}"/>
    <cellStyle name="Notas 10 9 3" xfId="28789" xr:uid="{00000000-0005-0000-0000-00003B780000}"/>
    <cellStyle name="Notas 10 9 3 2" xfId="28790" xr:uid="{00000000-0005-0000-0000-00003C780000}"/>
    <cellStyle name="Notas 10 9 3 3" xfId="28791" xr:uid="{00000000-0005-0000-0000-00003D780000}"/>
    <cellStyle name="Notas 10 9 4" xfId="28792" xr:uid="{00000000-0005-0000-0000-00003E780000}"/>
    <cellStyle name="Notas 10 9 5" xfId="28793" xr:uid="{00000000-0005-0000-0000-00003F780000}"/>
    <cellStyle name="Notas 10 9 6" xfId="28794" xr:uid="{00000000-0005-0000-0000-000040780000}"/>
    <cellStyle name="Notas 10_5.Weekly" xfId="28795" xr:uid="{00000000-0005-0000-0000-000041780000}"/>
    <cellStyle name="Notas 11" xfId="28796" xr:uid="{00000000-0005-0000-0000-000042780000}"/>
    <cellStyle name="Notas 11 10" xfId="28797" xr:uid="{00000000-0005-0000-0000-000043780000}"/>
    <cellStyle name="Notas 11 10 2" xfId="28798" xr:uid="{00000000-0005-0000-0000-000044780000}"/>
    <cellStyle name="Notas 11 10 2 2" xfId="28799" xr:uid="{00000000-0005-0000-0000-000045780000}"/>
    <cellStyle name="Notas 11 10 2 3" xfId="28800" xr:uid="{00000000-0005-0000-0000-000046780000}"/>
    <cellStyle name="Notas 11 10 3" xfId="28801" xr:uid="{00000000-0005-0000-0000-000047780000}"/>
    <cellStyle name="Notas 11 10 3 2" xfId="28802" xr:uid="{00000000-0005-0000-0000-000048780000}"/>
    <cellStyle name="Notas 11 10 3 3" xfId="28803" xr:uid="{00000000-0005-0000-0000-000049780000}"/>
    <cellStyle name="Notas 11 10 4" xfId="28804" xr:uid="{00000000-0005-0000-0000-00004A780000}"/>
    <cellStyle name="Notas 11 10 5" xfId="28805" xr:uid="{00000000-0005-0000-0000-00004B780000}"/>
    <cellStyle name="Notas 11 10 6" xfId="28806" xr:uid="{00000000-0005-0000-0000-00004C780000}"/>
    <cellStyle name="Notas 11 11" xfId="28807" xr:uid="{00000000-0005-0000-0000-00004D780000}"/>
    <cellStyle name="Notas 11 11 2" xfId="28808" xr:uid="{00000000-0005-0000-0000-00004E780000}"/>
    <cellStyle name="Notas 11 11 2 2" xfId="28809" xr:uid="{00000000-0005-0000-0000-00004F780000}"/>
    <cellStyle name="Notas 11 11 2 3" xfId="28810" xr:uid="{00000000-0005-0000-0000-000050780000}"/>
    <cellStyle name="Notas 11 11 3" xfId="28811" xr:uid="{00000000-0005-0000-0000-000051780000}"/>
    <cellStyle name="Notas 11 11 3 2" xfId="28812" xr:uid="{00000000-0005-0000-0000-000052780000}"/>
    <cellStyle name="Notas 11 11 3 3" xfId="28813" xr:uid="{00000000-0005-0000-0000-000053780000}"/>
    <cellStyle name="Notas 11 11 4" xfId="28814" xr:uid="{00000000-0005-0000-0000-000054780000}"/>
    <cellStyle name="Notas 11 11 5" xfId="28815" xr:uid="{00000000-0005-0000-0000-000055780000}"/>
    <cellStyle name="Notas 11 11 6" xfId="28816" xr:uid="{00000000-0005-0000-0000-000056780000}"/>
    <cellStyle name="Notas 11 12" xfId="28817" xr:uid="{00000000-0005-0000-0000-000057780000}"/>
    <cellStyle name="Notas 11 12 2" xfId="28818" xr:uid="{00000000-0005-0000-0000-000058780000}"/>
    <cellStyle name="Notas 11 12 3" xfId="28819" xr:uid="{00000000-0005-0000-0000-000059780000}"/>
    <cellStyle name="Notas 11 13" xfId="28820" xr:uid="{00000000-0005-0000-0000-00005A780000}"/>
    <cellStyle name="Notas 11 13 2" xfId="28821" xr:uid="{00000000-0005-0000-0000-00005B780000}"/>
    <cellStyle name="Notas 11 13 3" xfId="28822" xr:uid="{00000000-0005-0000-0000-00005C780000}"/>
    <cellStyle name="Notas 11 14" xfId="28823" xr:uid="{00000000-0005-0000-0000-00005D780000}"/>
    <cellStyle name="Notas 11 15" xfId="28824" xr:uid="{00000000-0005-0000-0000-00005E780000}"/>
    <cellStyle name="Notas 11 16" xfId="28825" xr:uid="{00000000-0005-0000-0000-00005F780000}"/>
    <cellStyle name="Notas 11 17" xfId="28826" xr:uid="{00000000-0005-0000-0000-000060780000}"/>
    <cellStyle name="Notas 11 2" xfId="28827" xr:uid="{00000000-0005-0000-0000-000061780000}"/>
    <cellStyle name="Notas 11 2 10" xfId="28828" xr:uid="{00000000-0005-0000-0000-000062780000}"/>
    <cellStyle name="Notas 11 2 10 2" xfId="28829" xr:uid="{00000000-0005-0000-0000-000063780000}"/>
    <cellStyle name="Notas 11 2 10 2 2" xfId="28830" xr:uid="{00000000-0005-0000-0000-000064780000}"/>
    <cellStyle name="Notas 11 2 10 2 3" xfId="28831" xr:uid="{00000000-0005-0000-0000-000065780000}"/>
    <cellStyle name="Notas 11 2 10 3" xfId="28832" xr:uid="{00000000-0005-0000-0000-000066780000}"/>
    <cellStyle name="Notas 11 2 10 3 2" xfId="28833" xr:uid="{00000000-0005-0000-0000-000067780000}"/>
    <cellStyle name="Notas 11 2 10 3 3" xfId="28834" xr:uid="{00000000-0005-0000-0000-000068780000}"/>
    <cellStyle name="Notas 11 2 10 4" xfId="28835" xr:uid="{00000000-0005-0000-0000-000069780000}"/>
    <cellStyle name="Notas 11 2 10 5" xfId="28836" xr:uid="{00000000-0005-0000-0000-00006A780000}"/>
    <cellStyle name="Notas 11 2 10 6" xfId="28837" xr:uid="{00000000-0005-0000-0000-00006B780000}"/>
    <cellStyle name="Notas 11 2 11" xfId="28838" xr:uid="{00000000-0005-0000-0000-00006C780000}"/>
    <cellStyle name="Notas 11 2 11 2" xfId="28839" xr:uid="{00000000-0005-0000-0000-00006D780000}"/>
    <cellStyle name="Notas 11 2 11 3" xfId="28840" xr:uid="{00000000-0005-0000-0000-00006E780000}"/>
    <cellStyle name="Notas 11 2 12" xfId="28841" xr:uid="{00000000-0005-0000-0000-00006F780000}"/>
    <cellStyle name="Notas 11 2 12 2" xfId="28842" xr:uid="{00000000-0005-0000-0000-000070780000}"/>
    <cellStyle name="Notas 11 2 12 3" xfId="28843" xr:uid="{00000000-0005-0000-0000-000071780000}"/>
    <cellStyle name="Notas 11 2 13" xfId="28844" xr:uid="{00000000-0005-0000-0000-000072780000}"/>
    <cellStyle name="Notas 11 2 14" xfId="28845" xr:uid="{00000000-0005-0000-0000-000073780000}"/>
    <cellStyle name="Notas 11 2 15" xfId="28846" xr:uid="{00000000-0005-0000-0000-000074780000}"/>
    <cellStyle name="Notas 11 2 2" xfId="28847" xr:uid="{00000000-0005-0000-0000-000075780000}"/>
    <cellStyle name="Notas 11 2 2 2" xfId="28848" xr:uid="{00000000-0005-0000-0000-000076780000}"/>
    <cellStyle name="Notas 11 2 2 2 2" xfId="28849" xr:uid="{00000000-0005-0000-0000-000077780000}"/>
    <cellStyle name="Notas 11 2 2 2 3" xfId="28850" xr:uid="{00000000-0005-0000-0000-000078780000}"/>
    <cellStyle name="Notas 11 2 2 3" xfId="28851" xr:uid="{00000000-0005-0000-0000-000079780000}"/>
    <cellStyle name="Notas 11 2 2 3 2" xfId="28852" xr:uid="{00000000-0005-0000-0000-00007A780000}"/>
    <cellStyle name="Notas 11 2 2 3 3" xfId="28853" xr:uid="{00000000-0005-0000-0000-00007B780000}"/>
    <cellStyle name="Notas 11 2 2 4" xfId="28854" xr:uid="{00000000-0005-0000-0000-00007C780000}"/>
    <cellStyle name="Notas 11 2 2 5" xfId="28855" xr:uid="{00000000-0005-0000-0000-00007D780000}"/>
    <cellStyle name="Notas 11 2 2 6" xfId="28856" xr:uid="{00000000-0005-0000-0000-00007E780000}"/>
    <cellStyle name="Notas 11 2 3" xfId="28857" xr:uid="{00000000-0005-0000-0000-00007F780000}"/>
    <cellStyle name="Notas 11 2 3 2" xfId="28858" xr:uid="{00000000-0005-0000-0000-000080780000}"/>
    <cellStyle name="Notas 11 2 3 2 2" xfId="28859" xr:uid="{00000000-0005-0000-0000-000081780000}"/>
    <cellStyle name="Notas 11 2 3 2 3" xfId="28860" xr:uid="{00000000-0005-0000-0000-000082780000}"/>
    <cellStyle name="Notas 11 2 3 3" xfId="28861" xr:uid="{00000000-0005-0000-0000-000083780000}"/>
    <cellStyle name="Notas 11 2 3 3 2" xfId="28862" xr:uid="{00000000-0005-0000-0000-000084780000}"/>
    <cellStyle name="Notas 11 2 3 3 3" xfId="28863" xr:uid="{00000000-0005-0000-0000-000085780000}"/>
    <cellStyle name="Notas 11 2 3 4" xfId="28864" xr:uid="{00000000-0005-0000-0000-000086780000}"/>
    <cellStyle name="Notas 11 2 3 5" xfId="28865" xr:uid="{00000000-0005-0000-0000-000087780000}"/>
    <cellStyle name="Notas 11 2 3 6" xfId="28866" xr:uid="{00000000-0005-0000-0000-000088780000}"/>
    <cellStyle name="Notas 11 2 4" xfId="28867" xr:uid="{00000000-0005-0000-0000-000089780000}"/>
    <cellStyle name="Notas 11 2 4 2" xfId="28868" xr:uid="{00000000-0005-0000-0000-00008A780000}"/>
    <cellStyle name="Notas 11 2 4 2 2" xfId="28869" xr:uid="{00000000-0005-0000-0000-00008B780000}"/>
    <cellStyle name="Notas 11 2 4 2 3" xfId="28870" xr:uid="{00000000-0005-0000-0000-00008C780000}"/>
    <cellStyle name="Notas 11 2 4 3" xfId="28871" xr:uid="{00000000-0005-0000-0000-00008D780000}"/>
    <cellStyle name="Notas 11 2 4 3 2" xfId="28872" xr:uid="{00000000-0005-0000-0000-00008E780000}"/>
    <cellStyle name="Notas 11 2 4 3 3" xfId="28873" xr:uid="{00000000-0005-0000-0000-00008F780000}"/>
    <cellStyle name="Notas 11 2 4 4" xfId="28874" xr:uid="{00000000-0005-0000-0000-000090780000}"/>
    <cellStyle name="Notas 11 2 4 5" xfId="28875" xr:uid="{00000000-0005-0000-0000-000091780000}"/>
    <cellStyle name="Notas 11 2 4 6" xfId="28876" xr:uid="{00000000-0005-0000-0000-000092780000}"/>
    <cellStyle name="Notas 11 2 5" xfId="28877" xr:uid="{00000000-0005-0000-0000-000093780000}"/>
    <cellStyle name="Notas 11 2 5 2" xfId="28878" xr:uid="{00000000-0005-0000-0000-000094780000}"/>
    <cellStyle name="Notas 11 2 5 2 2" xfId="28879" xr:uid="{00000000-0005-0000-0000-000095780000}"/>
    <cellStyle name="Notas 11 2 5 2 3" xfId="28880" xr:uid="{00000000-0005-0000-0000-000096780000}"/>
    <cellStyle name="Notas 11 2 5 3" xfId="28881" xr:uid="{00000000-0005-0000-0000-000097780000}"/>
    <cellStyle name="Notas 11 2 5 3 2" xfId="28882" xr:uid="{00000000-0005-0000-0000-000098780000}"/>
    <cellStyle name="Notas 11 2 5 3 3" xfId="28883" xr:uid="{00000000-0005-0000-0000-000099780000}"/>
    <cellStyle name="Notas 11 2 5 4" xfId="28884" xr:uid="{00000000-0005-0000-0000-00009A780000}"/>
    <cellStyle name="Notas 11 2 5 5" xfId="28885" xr:uid="{00000000-0005-0000-0000-00009B780000}"/>
    <cellStyle name="Notas 11 2 5 6" xfId="28886" xr:uid="{00000000-0005-0000-0000-00009C780000}"/>
    <cellStyle name="Notas 11 2 6" xfId="28887" xr:uid="{00000000-0005-0000-0000-00009D780000}"/>
    <cellStyle name="Notas 11 2 6 2" xfId="28888" xr:uid="{00000000-0005-0000-0000-00009E780000}"/>
    <cellStyle name="Notas 11 2 6 2 2" xfId="28889" xr:uid="{00000000-0005-0000-0000-00009F780000}"/>
    <cellStyle name="Notas 11 2 6 2 3" xfId="28890" xr:uid="{00000000-0005-0000-0000-0000A0780000}"/>
    <cellStyle name="Notas 11 2 6 3" xfId="28891" xr:uid="{00000000-0005-0000-0000-0000A1780000}"/>
    <cellStyle name="Notas 11 2 6 3 2" xfId="28892" xr:uid="{00000000-0005-0000-0000-0000A2780000}"/>
    <cellStyle name="Notas 11 2 6 3 3" xfId="28893" xr:uid="{00000000-0005-0000-0000-0000A3780000}"/>
    <cellStyle name="Notas 11 2 6 4" xfId="28894" xr:uid="{00000000-0005-0000-0000-0000A4780000}"/>
    <cellStyle name="Notas 11 2 6 5" xfId="28895" xr:uid="{00000000-0005-0000-0000-0000A5780000}"/>
    <cellStyle name="Notas 11 2 6 6" xfId="28896" xr:uid="{00000000-0005-0000-0000-0000A6780000}"/>
    <cellStyle name="Notas 11 2 7" xfId="28897" xr:uid="{00000000-0005-0000-0000-0000A7780000}"/>
    <cellStyle name="Notas 11 2 7 2" xfId="28898" xr:uid="{00000000-0005-0000-0000-0000A8780000}"/>
    <cellStyle name="Notas 11 2 7 2 2" xfId="28899" xr:uid="{00000000-0005-0000-0000-0000A9780000}"/>
    <cellStyle name="Notas 11 2 7 2 3" xfId="28900" xr:uid="{00000000-0005-0000-0000-0000AA780000}"/>
    <cellStyle name="Notas 11 2 7 3" xfId="28901" xr:uid="{00000000-0005-0000-0000-0000AB780000}"/>
    <cellStyle name="Notas 11 2 7 3 2" xfId="28902" xr:uid="{00000000-0005-0000-0000-0000AC780000}"/>
    <cellStyle name="Notas 11 2 7 3 3" xfId="28903" xr:uid="{00000000-0005-0000-0000-0000AD780000}"/>
    <cellStyle name="Notas 11 2 7 4" xfId="28904" xr:uid="{00000000-0005-0000-0000-0000AE780000}"/>
    <cellStyle name="Notas 11 2 7 5" xfId="28905" xr:uid="{00000000-0005-0000-0000-0000AF780000}"/>
    <cellStyle name="Notas 11 2 7 6" xfId="28906" xr:uid="{00000000-0005-0000-0000-0000B0780000}"/>
    <cellStyle name="Notas 11 2 8" xfId="28907" xr:uid="{00000000-0005-0000-0000-0000B1780000}"/>
    <cellStyle name="Notas 11 2 8 2" xfId="28908" xr:uid="{00000000-0005-0000-0000-0000B2780000}"/>
    <cellStyle name="Notas 11 2 8 2 2" xfId="28909" xr:uid="{00000000-0005-0000-0000-0000B3780000}"/>
    <cellStyle name="Notas 11 2 8 2 3" xfId="28910" xr:uid="{00000000-0005-0000-0000-0000B4780000}"/>
    <cellStyle name="Notas 11 2 8 3" xfId="28911" xr:uid="{00000000-0005-0000-0000-0000B5780000}"/>
    <cellStyle name="Notas 11 2 8 3 2" xfId="28912" xr:uid="{00000000-0005-0000-0000-0000B6780000}"/>
    <cellStyle name="Notas 11 2 8 3 3" xfId="28913" xr:uid="{00000000-0005-0000-0000-0000B7780000}"/>
    <cellStyle name="Notas 11 2 8 4" xfId="28914" xr:uid="{00000000-0005-0000-0000-0000B8780000}"/>
    <cellStyle name="Notas 11 2 8 5" xfId="28915" xr:uid="{00000000-0005-0000-0000-0000B9780000}"/>
    <cellStyle name="Notas 11 2 8 6" xfId="28916" xr:uid="{00000000-0005-0000-0000-0000BA780000}"/>
    <cellStyle name="Notas 11 2 9" xfId="28917" xr:uid="{00000000-0005-0000-0000-0000BB780000}"/>
    <cellStyle name="Notas 11 2 9 2" xfId="28918" xr:uid="{00000000-0005-0000-0000-0000BC780000}"/>
    <cellStyle name="Notas 11 2 9 2 2" xfId="28919" xr:uid="{00000000-0005-0000-0000-0000BD780000}"/>
    <cellStyle name="Notas 11 2 9 2 3" xfId="28920" xr:uid="{00000000-0005-0000-0000-0000BE780000}"/>
    <cellStyle name="Notas 11 2 9 3" xfId="28921" xr:uid="{00000000-0005-0000-0000-0000BF780000}"/>
    <cellStyle name="Notas 11 2 9 3 2" xfId="28922" xr:uid="{00000000-0005-0000-0000-0000C0780000}"/>
    <cellStyle name="Notas 11 2 9 3 3" xfId="28923" xr:uid="{00000000-0005-0000-0000-0000C1780000}"/>
    <cellStyle name="Notas 11 2 9 4" xfId="28924" xr:uid="{00000000-0005-0000-0000-0000C2780000}"/>
    <cellStyle name="Notas 11 2 9 5" xfId="28925" xr:uid="{00000000-0005-0000-0000-0000C3780000}"/>
    <cellStyle name="Notas 11 2 9 6" xfId="28926" xr:uid="{00000000-0005-0000-0000-0000C4780000}"/>
    <cellStyle name="Notas 11 2_5.Weekly" xfId="28927" xr:uid="{00000000-0005-0000-0000-0000C5780000}"/>
    <cellStyle name="Notas 11 3" xfId="28928" xr:uid="{00000000-0005-0000-0000-0000C6780000}"/>
    <cellStyle name="Notas 11 3 2" xfId="28929" xr:uid="{00000000-0005-0000-0000-0000C7780000}"/>
    <cellStyle name="Notas 11 3 2 2" xfId="28930" xr:uid="{00000000-0005-0000-0000-0000C8780000}"/>
    <cellStyle name="Notas 11 3 2 3" xfId="28931" xr:uid="{00000000-0005-0000-0000-0000C9780000}"/>
    <cellStyle name="Notas 11 3 3" xfId="28932" xr:uid="{00000000-0005-0000-0000-0000CA780000}"/>
    <cellStyle name="Notas 11 3 3 2" xfId="28933" xr:uid="{00000000-0005-0000-0000-0000CB780000}"/>
    <cellStyle name="Notas 11 3 3 3" xfId="28934" xr:uid="{00000000-0005-0000-0000-0000CC780000}"/>
    <cellStyle name="Notas 11 3 4" xfId="28935" xr:uid="{00000000-0005-0000-0000-0000CD780000}"/>
    <cellStyle name="Notas 11 3 5" xfId="28936" xr:uid="{00000000-0005-0000-0000-0000CE780000}"/>
    <cellStyle name="Notas 11 3 6" xfId="28937" xr:uid="{00000000-0005-0000-0000-0000CF780000}"/>
    <cellStyle name="Notas 11 4" xfId="28938" xr:uid="{00000000-0005-0000-0000-0000D0780000}"/>
    <cellStyle name="Notas 11 4 2" xfId="28939" xr:uid="{00000000-0005-0000-0000-0000D1780000}"/>
    <cellStyle name="Notas 11 4 2 2" xfId="28940" xr:uid="{00000000-0005-0000-0000-0000D2780000}"/>
    <cellStyle name="Notas 11 4 2 3" xfId="28941" xr:uid="{00000000-0005-0000-0000-0000D3780000}"/>
    <cellStyle name="Notas 11 4 3" xfId="28942" xr:uid="{00000000-0005-0000-0000-0000D4780000}"/>
    <cellStyle name="Notas 11 4 3 2" xfId="28943" xr:uid="{00000000-0005-0000-0000-0000D5780000}"/>
    <cellStyle name="Notas 11 4 3 3" xfId="28944" xr:uid="{00000000-0005-0000-0000-0000D6780000}"/>
    <cellStyle name="Notas 11 4 4" xfId="28945" xr:uid="{00000000-0005-0000-0000-0000D7780000}"/>
    <cellStyle name="Notas 11 4 5" xfId="28946" xr:uid="{00000000-0005-0000-0000-0000D8780000}"/>
    <cellStyle name="Notas 11 4 6" xfId="28947" xr:uid="{00000000-0005-0000-0000-0000D9780000}"/>
    <cellStyle name="Notas 11 5" xfId="28948" xr:uid="{00000000-0005-0000-0000-0000DA780000}"/>
    <cellStyle name="Notas 11 5 2" xfId="28949" xr:uid="{00000000-0005-0000-0000-0000DB780000}"/>
    <cellStyle name="Notas 11 5 2 2" xfId="28950" xr:uid="{00000000-0005-0000-0000-0000DC780000}"/>
    <cellStyle name="Notas 11 5 2 3" xfId="28951" xr:uid="{00000000-0005-0000-0000-0000DD780000}"/>
    <cellStyle name="Notas 11 5 3" xfId="28952" xr:uid="{00000000-0005-0000-0000-0000DE780000}"/>
    <cellStyle name="Notas 11 5 3 2" xfId="28953" xr:uid="{00000000-0005-0000-0000-0000DF780000}"/>
    <cellStyle name="Notas 11 5 3 3" xfId="28954" xr:uid="{00000000-0005-0000-0000-0000E0780000}"/>
    <cellStyle name="Notas 11 5 4" xfId="28955" xr:uid="{00000000-0005-0000-0000-0000E1780000}"/>
    <cellStyle name="Notas 11 5 5" xfId="28956" xr:uid="{00000000-0005-0000-0000-0000E2780000}"/>
    <cellStyle name="Notas 11 5 6" xfId="28957" xr:uid="{00000000-0005-0000-0000-0000E3780000}"/>
    <cellStyle name="Notas 11 6" xfId="28958" xr:uid="{00000000-0005-0000-0000-0000E4780000}"/>
    <cellStyle name="Notas 11 6 2" xfId="28959" xr:uid="{00000000-0005-0000-0000-0000E5780000}"/>
    <cellStyle name="Notas 11 6 2 2" xfId="28960" xr:uid="{00000000-0005-0000-0000-0000E6780000}"/>
    <cellStyle name="Notas 11 6 2 3" xfId="28961" xr:uid="{00000000-0005-0000-0000-0000E7780000}"/>
    <cellStyle name="Notas 11 6 3" xfId="28962" xr:uid="{00000000-0005-0000-0000-0000E8780000}"/>
    <cellStyle name="Notas 11 6 3 2" xfId="28963" xr:uid="{00000000-0005-0000-0000-0000E9780000}"/>
    <cellStyle name="Notas 11 6 3 3" xfId="28964" xr:uid="{00000000-0005-0000-0000-0000EA780000}"/>
    <cellStyle name="Notas 11 6 4" xfId="28965" xr:uid="{00000000-0005-0000-0000-0000EB780000}"/>
    <cellStyle name="Notas 11 6 5" xfId="28966" xr:uid="{00000000-0005-0000-0000-0000EC780000}"/>
    <cellStyle name="Notas 11 6 6" xfId="28967" xr:uid="{00000000-0005-0000-0000-0000ED780000}"/>
    <cellStyle name="Notas 11 7" xfId="28968" xr:uid="{00000000-0005-0000-0000-0000EE780000}"/>
    <cellStyle name="Notas 11 7 2" xfId="28969" xr:uid="{00000000-0005-0000-0000-0000EF780000}"/>
    <cellStyle name="Notas 11 7 2 2" xfId="28970" xr:uid="{00000000-0005-0000-0000-0000F0780000}"/>
    <cellStyle name="Notas 11 7 2 3" xfId="28971" xr:uid="{00000000-0005-0000-0000-0000F1780000}"/>
    <cellStyle name="Notas 11 7 3" xfId="28972" xr:uid="{00000000-0005-0000-0000-0000F2780000}"/>
    <cellStyle name="Notas 11 7 3 2" xfId="28973" xr:uid="{00000000-0005-0000-0000-0000F3780000}"/>
    <cellStyle name="Notas 11 7 3 3" xfId="28974" xr:uid="{00000000-0005-0000-0000-0000F4780000}"/>
    <cellStyle name="Notas 11 7 4" xfId="28975" xr:uid="{00000000-0005-0000-0000-0000F5780000}"/>
    <cellStyle name="Notas 11 7 5" xfId="28976" xr:uid="{00000000-0005-0000-0000-0000F6780000}"/>
    <cellStyle name="Notas 11 7 6" xfId="28977" xr:uid="{00000000-0005-0000-0000-0000F7780000}"/>
    <cellStyle name="Notas 11 8" xfId="28978" xr:uid="{00000000-0005-0000-0000-0000F8780000}"/>
    <cellStyle name="Notas 11 8 2" xfId="28979" xr:uid="{00000000-0005-0000-0000-0000F9780000}"/>
    <cellStyle name="Notas 11 8 2 2" xfId="28980" xr:uid="{00000000-0005-0000-0000-0000FA780000}"/>
    <cellStyle name="Notas 11 8 2 3" xfId="28981" xr:uid="{00000000-0005-0000-0000-0000FB780000}"/>
    <cellStyle name="Notas 11 8 3" xfId="28982" xr:uid="{00000000-0005-0000-0000-0000FC780000}"/>
    <cellStyle name="Notas 11 8 3 2" xfId="28983" xr:uid="{00000000-0005-0000-0000-0000FD780000}"/>
    <cellStyle name="Notas 11 8 3 3" xfId="28984" xr:uid="{00000000-0005-0000-0000-0000FE780000}"/>
    <cellStyle name="Notas 11 8 4" xfId="28985" xr:uid="{00000000-0005-0000-0000-0000FF780000}"/>
    <cellStyle name="Notas 11 8 5" xfId="28986" xr:uid="{00000000-0005-0000-0000-000000790000}"/>
    <cellStyle name="Notas 11 8 6" xfId="28987" xr:uid="{00000000-0005-0000-0000-000001790000}"/>
    <cellStyle name="Notas 11 9" xfId="28988" xr:uid="{00000000-0005-0000-0000-000002790000}"/>
    <cellStyle name="Notas 11 9 2" xfId="28989" xr:uid="{00000000-0005-0000-0000-000003790000}"/>
    <cellStyle name="Notas 11 9 2 2" xfId="28990" xr:uid="{00000000-0005-0000-0000-000004790000}"/>
    <cellStyle name="Notas 11 9 2 3" xfId="28991" xr:uid="{00000000-0005-0000-0000-000005790000}"/>
    <cellStyle name="Notas 11 9 3" xfId="28992" xr:uid="{00000000-0005-0000-0000-000006790000}"/>
    <cellStyle name="Notas 11 9 3 2" xfId="28993" xr:uid="{00000000-0005-0000-0000-000007790000}"/>
    <cellStyle name="Notas 11 9 3 3" xfId="28994" xr:uid="{00000000-0005-0000-0000-000008790000}"/>
    <cellStyle name="Notas 11 9 4" xfId="28995" xr:uid="{00000000-0005-0000-0000-000009790000}"/>
    <cellStyle name="Notas 11 9 5" xfId="28996" xr:uid="{00000000-0005-0000-0000-00000A790000}"/>
    <cellStyle name="Notas 11 9 6" xfId="28997" xr:uid="{00000000-0005-0000-0000-00000B790000}"/>
    <cellStyle name="Notas 11_5.Weekly" xfId="28998" xr:uid="{00000000-0005-0000-0000-00000C790000}"/>
    <cellStyle name="Notas 12" xfId="28999" xr:uid="{00000000-0005-0000-0000-00000D790000}"/>
    <cellStyle name="Notas 12 2" xfId="29000" xr:uid="{00000000-0005-0000-0000-00000E790000}"/>
    <cellStyle name="Notas 12 3" xfId="29001" xr:uid="{00000000-0005-0000-0000-00000F790000}"/>
    <cellStyle name="Notas 12 4" xfId="29002" xr:uid="{00000000-0005-0000-0000-000010790000}"/>
    <cellStyle name="Notas 12 5" xfId="29003" xr:uid="{00000000-0005-0000-0000-000011790000}"/>
    <cellStyle name="Notas 13" xfId="29004" xr:uid="{00000000-0005-0000-0000-000012790000}"/>
    <cellStyle name="Notas 13 2" xfId="29005" xr:uid="{00000000-0005-0000-0000-000013790000}"/>
    <cellStyle name="Notas 13 3" xfId="29006" xr:uid="{00000000-0005-0000-0000-000014790000}"/>
    <cellStyle name="Notas 13 4" xfId="29007" xr:uid="{00000000-0005-0000-0000-000015790000}"/>
    <cellStyle name="Notas 13 5" xfId="29008" xr:uid="{00000000-0005-0000-0000-000016790000}"/>
    <cellStyle name="Notas 14" xfId="29009" xr:uid="{00000000-0005-0000-0000-000017790000}"/>
    <cellStyle name="Notas 14 2" xfId="29010" xr:uid="{00000000-0005-0000-0000-000018790000}"/>
    <cellStyle name="Notas 14 3" xfId="29011" xr:uid="{00000000-0005-0000-0000-000019790000}"/>
    <cellStyle name="Notas 14 4" xfId="29012" xr:uid="{00000000-0005-0000-0000-00001A790000}"/>
    <cellStyle name="Notas 14 5" xfId="29013" xr:uid="{00000000-0005-0000-0000-00001B790000}"/>
    <cellStyle name="Notas 15" xfId="29014" xr:uid="{00000000-0005-0000-0000-00001C790000}"/>
    <cellStyle name="Notas 15 2" xfId="29015" xr:uid="{00000000-0005-0000-0000-00001D790000}"/>
    <cellStyle name="Notas 15 3" xfId="29016" xr:uid="{00000000-0005-0000-0000-00001E790000}"/>
    <cellStyle name="Notas 15 4" xfId="29017" xr:uid="{00000000-0005-0000-0000-00001F790000}"/>
    <cellStyle name="Notas 15 5" xfId="29018" xr:uid="{00000000-0005-0000-0000-000020790000}"/>
    <cellStyle name="Notas 16" xfId="29019" xr:uid="{00000000-0005-0000-0000-000021790000}"/>
    <cellStyle name="Notas 16 2" xfId="29020" xr:uid="{00000000-0005-0000-0000-000022790000}"/>
    <cellStyle name="Notas 16 3" xfId="29021" xr:uid="{00000000-0005-0000-0000-000023790000}"/>
    <cellStyle name="Notas 16 4" xfId="29022" xr:uid="{00000000-0005-0000-0000-000024790000}"/>
    <cellStyle name="Notas 16 5" xfId="29023" xr:uid="{00000000-0005-0000-0000-000025790000}"/>
    <cellStyle name="Notas 17" xfId="29024" xr:uid="{00000000-0005-0000-0000-000026790000}"/>
    <cellStyle name="Notas 17 2" xfId="29025" xr:uid="{00000000-0005-0000-0000-000027790000}"/>
    <cellStyle name="Notas 17 3" xfId="29026" xr:uid="{00000000-0005-0000-0000-000028790000}"/>
    <cellStyle name="Notas 17 4" xfId="29027" xr:uid="{00000000-0005-0000-0000-000029790000}"/>
    <cellStyle name="Notas 17 5" xfId="29028" xr:uid="{00000000-0005-0000-0000-00002A790000}"/>
    <cellStyle name="Notas 18" xfId="29029" xr:uid="{00000000-0005-0000-0000-00002B790000}"/>
    <cellStyle name="Notas 18 2" xfId="29030" xr:uid="{00000000-0005-0000-0000-00002C790000}"/>
    <cellStyle name="Notas 18 2 2" xfId="29031" xr:uid="{00000000-0005-0000-0000-00002D790000}"/>
    <cellStyle name="Notas 18 2 3" xfId="29032" xr:uid="{00000000-0005-0000-0000-00002E790000}"/>
    <cellStyle name="Notas 18 3" xfId="29033" xr:uid="{00000000-0005-0000-0000-00002F790000}"/>
    <cellStyle name="Notas 18 3 2" xfId="29034" xr:uid="{00000000-0005-0000-0000-000030790000}"/>
    <cellStyle name="Notas 18 3 3" xfId="29035" xr:uid="{00000000-0005-0000-0000-000031790000}"/>
    <cellStyle name="Notas 18 4" xfId="29036" xr:uid="{00000000-0005-0000-0000-000032790000}"/>
    <cellStyle name="Notas 18 5" xfId="29037" xr:uid="{00000000-0005-0000-0000-000033790000}"/>
    <cellStyle name="Notas 18 6" xfId="29038" xr:uid="{00000000-0005-0000-0000-000034790000}"/>
    <cellStyle name="Notas 19" xfId="29039" xr:uid="{00000000-0005-0000-0000-000035790000}"/>
    <cellStyle name="Notas 19 2" xfId="29040" xr:uid="{00000000-0005-0000-0000-000036790000}"/>
    <cellStyle name="Notas 19 2 2" xfId="29041" xr:uid="{00000000-0005-0000-0000-000037790000}"/>
    <cellStyle name="Notas 19 2 3" xfId="29042" xr:uid="{00000000-0005-0000-0000-000038790000}"/>
    <cellStyle name="Notas 19 3" xfId="29043" xr:uid="{00000000-0005-0000-0000-000039790000}"/>
    <cellStyle name="Notas 19 3 2" xfId="29044" xr:uid="{00000000-0005-0000-0000-00003A790000}"/>
    <cellStyle name="Notas 19 3 3" xfId="29045" xr:uid="{00000000-0005-0000-0000-00003B790000}"/>
    <cellStyle name="Notas 19 4" xfId="29046" xr:uid="{00000000-0005-0000-0000-00003C790000}"/>
    <cellStyle name="Notas 19 5" xfId="29047" xr:uid="{00000000-0005-0000-0000-00003D790000}"/>
    <cellStyle name="Notas 19 6" xfId="29048" xr:uid="{00000000-0005-0000-0000-00003E790000}"/>
    <cellStyle name="Notas 2" xfId="29049" xr:uid="{00000000-0005-0000-0000-00003F790000}"/>
    <cellStyle name="Notas 2 10" xfId="29050" xr:uid="{00000000-0005-0000-0000-000040790000}"/>
    <cellStyle name="Notas 2 10 2" xfId="29051" xr:uid="{00000000-0005-0000-0000-000041790000}"/>
    <cellStyle name="Notas 2 10 2 2" xfId="29052" xr:uid="{00000000-0005-0000-0000-000042790000}"/>
    <cellStyle name="Notas 2 10 2 3" xfId="29053" xr:uid="{00000000-0005-0000-0000-000043790000}"/>
    <cellStyle name="Notas 2 10 3" xfId="29054" xr:uid="{00000000-0005-0000-0000-000044790000}"/>
    <cellStyle name="Notas 2 10 3 2" xfId="29055" xr:uid="{00000000-0005-0000-0000-000045790000}"/>
    <cellStyle name="Notas 2 10 3 3" xfId="29056" xr:uid="{00000000-0005-0000-0000-000046790000}"/>
    <cellStyle name="Notas 2 10 4" xfId="29057" xr:uid="{00000000-0005-0000-0000-000047790000}"/>
    <cellStyle name="Notas 2 10 5" xfId="29058" xr:uid="{00000000-0005-0000-0000-000048790000}"/>
    <cellStyle name="Notas 2 10 6" xfId="29059" xr:uid="{00000000-0005-0000-0000-000049790000}"/>
    <cellStyle name="Notas 2 11" xfId="29060" xr:uid="{00000000-0005-0000-0000-00004A790000}"/>
    <cellStyle name="Notas 2 11 2" xfId="29061" xr:uid="{00000000-0005-0000-0000-00004B790000}"/>
    <cellStyle name="Notas 2 11 2 2" xfId="29062" xr:uid="{00000000-0005-0000-0000-00004C790000}"/>
    <cellStyle name="Notas 2 11 2 3" xfId="29063" xr:uid="{00000000-0005-0000-0000-00004D790000}"/>
    <cellStyle name="Notas 2 11 3" xfId="29064" xr:uid="{00000000-0005-0000-0000-00004E790000}"/>
    <cellStyle name="Notas 2 11 3 2" xfId="29065" xr:uid="{00000000-0005-0000-0000-00004F790000}"/>
    <cellStyle name="Notas 2 11 3 3" xfId="29066" xr:uid="{00000000-0005-0000-0000-000050790000}"/>
    <cellStyle name="Notas 2 11 4" xfId="29067" xr:uid="{00000000-0005-0000-0000-000051790000}"/>
    <cellStyle name="Notas 2 11 5" xfId="29068" xr:uid="{00000000-0005-0000-0000-000052790000}"/>
    <cellStyle name="Notas 2 11 6" xfId="29069" xr:uid="{00000000-0005-0000-0000-000053790000}"/>
    <cellStyle name="Notas 2 12" xfId="29070" xr:uid="{00000000-0005-0000-0000-000054790000}"/>
    <cellStyle name="Notas 2 12 2" xfId="29071" xr:uid="{00000000-0005-0000-0000-000055790000}"/>
    <cellStyle name="Notas 2 12 2 2" xfId="29072" xr:uid="{00000000-0005-0000-0000-000056790000}"/>
    <cellStyle name="Notas 2 12 2 3" xfId="29073" xr:uid="{00000000-0005-0000-0000-000057790000}"/>
    <cellStyle name="Notas 2 12 3" xfId="29074" xr:uid="{00000000-0005-0000-0000-000058790000}"/>
    <cellStyle name="Notas 2 12 3 2" xfId="29075" xr:uid="{00000000-0005-0000-0000-000059790000}"/>
    <cellStyle name="Notas 2 12 3 3" xfId="29076" xr:uid="{00000000-0005-0000-0000-00005A790000}"/>
    <cellStyle name="Notas 2 12 4" xfId="29077" xr:uid="{00000000-0005-0000-0000-00005B790000}"/>
    <cellStyle name="Notas 2 12 5" xfId="29078" xr:uid="{00000000-0005-0000-0000-00005C790000}"/>
    <cellStyle name="Notas 2 12 6" xfId="29079" xr:uid="{00000000-0005-0000-0000-00005D790000}"/>
    <cellStyle name="Notas 2 13" xfId="29080" xr:uid="{00000000-0005-0000-0000-00005E790000}"/>
    <cellStyle name="Notas 2 13 2" xfId="29081" xr:uid="{00000000-0005-0000-0000-00005F790000}"/>
    <cellStyle name="Notas 2 13 3" xfId="29082" xr:uid="{00000000-0005-0000-0000-000060790000}"/>
    <cellStyle name="Notas 2 14" xfId="29083" xr:uid="{00000000-0005-0000-0000-000061790000}"/>
    <cellStyle name="Notas 2 14 2" xfId="29084" xr:uid="{00000000-0005-0000-0000-000062790000}"/>
    <cellStyle name="Notas 2 14 3" xfId="29085" xr:uid="{00000000-0005-0000-0000-000063790000}"/>
    <cellStyle name="Notas 2 15" xfId="29086" xr:uid="{00000000-0005-0000-0000-000064790000}"/>
    <cellStyle name="Notas 2 16" xfId="29087" xr:uid="{00000000-0005-0000-0000-000065790000}"/>
    <cellStyle name="Notas 2 17" xfId="29088" xr:uid="{00000000-0005-0000-0000-000066790000}"/>
    <cellStyle name="Notas 2 18" xfId="29089" xr:uid="{00000000-0005-0000-0000-000067790000}"/>
    <cellStyle name="Notas 2 2" xfId="29090" xr:uid="{00000000-0005-0000-0000-000068790000}"/>
    <cellStyle name="Notas 2 2 10" xfId="29091" xr:uid="{00000000-0005-0000-0000-000069790000}"/>
    <cellStyle name="Notas 2 2 10 2" xfId="29092" xr:uid="{00000000-0005-0000-0000-00006A790000}"/>
    <cellStyle name="Notas 2 2 10 2 2" xfId="29093" xr:uid="{00000000-0005-0000-0000-00006B790000}"/>
    <cellStyle name="Notas 2 2 10 2 3" xfId="29094" xr:uid="{00000000-0005-0000-0000-00006C790000}"/>
    <cellStyle name="Notas 2 2 10 3" xfId="29095" xr:uid="{00000000-0005-0000-0000-00006D790000}"/>
    <cellStyle name="Notas 2 2 10 3 2" xfId="29096" xr:uid="{00000000-0005-0000-0000-00006E790000}"/>
    <cellStyle name="Notas 2 2 10 3 3" xfId="29097" xr:uid="{00000000-0005-0000-0000-00006F790000}"/>
    <cellStyle name="Notas 2 2 10 4" xfId="29098" xr:uid="{00000000-0005-0000-0000-000070790000}"/>
    <cellStyle name="Notas 2 2 10 5" xfId="29099" xr:uid="{00000000-0005-0000-0000-000071790000}"/>
    <cellStyle name="Notas 2 2 10 6" xfId="29100" xr:uid="{00000000-0005-0000-0000-000072790000}"/>
    <cellStyle name="Notas 2 2 11" xfId="29101" xr:uid="{00000000-0005-0000-0000-000073790000}"/>
    <cellStyle name="Notas 2 2 11 2" xfId="29102" xr:uid="{00000000-0005-0000-0000-000074790000}"/>
    <cellStyle name="Notas 2 2 11 2 2" xfId="29103" xr:uid="{00000000-0005-0000-0000-000075790000}"/>
    <cellStyle name="Notas 2 2 11 2 3" xfId="29104" xr:uid="{00000000-0005-0000-0000-000076790000}"/>
    <cellStyle name="Notas 2 2 11 3" xfId="29105" xr:uid="{00000000-0005-0000-0000-000077790000}"/>
    <cellStyle name="Notas 2 2 11 3 2" xfId="29106" xr:uid="{00000000-0005-0000-0000-000078790000}"/>
    <cellStyle name="Notas 2 2 11 3 3" xfId="29107" xr:uid="{00000000-0005-0000-0000-000079790000}"/>
    <cellStyle name="Notas 2 2 11 4" xfId="29108" xr:uid="{00000000-0005-0000-0000-00007A790000}"/>
    <cellStyle name="Notas 2 2 11 5" xfId="29109" xr:uid="{00000000-0005-0000-0000-00007B790000}"/>
    <cellStyle name="Notas 2 2 11 6" xfId="29110" xr:uid="{00000000-0005-0000-0000-00007C790000}"/>
    <cellStyle name="Notas 2 2 12" xfId="29111" xr:uid="{00000000-0005-0000-0000-00007D790000}"/>
    <cellStyle name="Notas 2 2 12 2" xfId="29112" xr:uid="{00000000-0005-0000-0000-00007E790000}"/>
    <cellStyle name="Notas 2 2 12 3" xfId="29113" xr:uid="{00000000-0005-0000-0000-00007F790000}"/>
    <cellStyle name="Notas 2 2 13" xfId="29114" xr:uid="{00000000-0005-0000-0000-000080790000}"/>
    <cellStyle name="Notas 2 2 13 2" xfId="29115" xr:uid="{00000000-0005-0000-0000-000081790000}"/>
    <cellStyle name="Notas 2 2 13 3" xfId="29116" xr:uid="{00000000-0005-0000-0000-000082790000}"/>
    <cellStyle name="Notas 2 2 14" xfId="29117" xr:uid="{00000000-0005-0000-0000-000083790000}"/>
    <cellStyle name="Notas 2 2 15" xfId="29118" xr:uid="{00000000-0005-0000-0000-000084790000}"/>
    <cellStyle name="Notas 2 2 16" xfId="29119" xr:uid="{00000000-0005-0000-0000-000085790000}"/>
    <cellStyle name="Notas 2 2 17" xfId="29120" xr:uid="{00000000-0005-0000-0000-000086790000}"/>
    <cellStyle name="Notas 2 2 2" xfId="29121" xr:uid="{00000000-0005-0000-0000-000087790000}"/>
    <cellStyle name="Notas 2 2 2 10" xfId="29122" xr:uid="{00000000-0005-0000-0000-000088790000}"/>
    <cellStyle name="Notas 2 2 2 10 2" xfId="29123" xr:uid="{00000000-0005-0000-0000-000089790000}"/>
    <cellStyle name="Notas 2 2 2 10 2 2" xfId="29124" xr:uid="{00000000-0005-0000-0000-00008A790000}"/>
    <cellStyle name="Notas 2 2 2 10 2 3" xfId="29125" xr:uid="{00000000-0005-0000-0000-00008B790000}"/>
    <cellStyle name="Notas 2 2 2 10 3" xfId="29126" xr:uid="{00000000-0005-0000-0000-00008C790000}"/>
    <cellStyle name="Notas 2 2 2 10 3 2" xfId="29127" xr:uid="{00000000-0005-0000-0000-00008D790000}"/>
    <cellStyle name="Notas 2 2 2 10 3 3" xfId="29128" xr:uid="{00000000-0005-0000-0000-00008E790000}"/>
    <cellStyle name="Notas 2 2 2 10 4" xfId="29129" xr:uid="{00000000-0005-0000-0000-00008F790000}"/>
    <cellStyle name="Notas 2 2 2 10 5" xfId="29130" xr:uid="{00000000-0005-0000-0000-000090790000}"/>
    <cellStyle name="Notas 2 2 2 10 6" xfId="29131" xr:uid="{00000000-0005-0000-0000-000091790000}"/>
    <cellStyle name="Notas 2 2 2 11" xfId="29132" xr:uid="{00000000-0005-0000-0000-000092790000}"/>
    <cellStyle name="Notas 2 2 2 11 2" xfId="29133" xr:uid="{00000000-0005-0000-0000-000093790000}"/>
    <cellStyle name="Notas 2 2 2 11 3" xfId="29134" xr:uid="{00000000-0005-0000-0000-000094790000}"/>
    <cellStyle name="Notas 2 2 2 12" xfId="29135" xr:uid="{00000000-0005-0000-0000-000095790000}"/>
    <cellStyle name="Notas 2 2 2 12 2" xfId="29136" xr:uid="{00000000-0005-0000-0000-000096790000}"/>
    <cellStyle name="Notas 2 2 2 12 3" xfId="29137" xr:uid="{00000000-0005-0000-0000-000097790000}"/>
    <cellStyle name="Notas 2 2 2 13" xfId="29138" xr:uid="{00000000-0005-0000-0000-000098790000}"/>
    <cellStyle name="Notas 2 2 2 14" xfId="29139" xr:uid="{00000000-0005-0000-0000-000099790000}"/>
    <cellStyle name="Notas 2 2 2 15" xfId="29140" xr:uid="{00000000-0005-0000-0000-00009A790000}"/>
    <cellStyle name="Notas 2 2 2 2" xfId="29141" xr:uid="{00000000-0005-0000-0000-00009B790000}"/>
    <cellStyle name="Notas 2 2 2 2 2" xfId="29142" xr:uid="{00000000-0005-0000-0000-00009C790000}"/>
    <cellStyle name="Notas 2 2 2 2 2 2" xfId="29143" xr:uid="{00000000-0005-0000-0000-00009D790000}"/>
    <cellStyle name="Notas 2 2 2 2 2 3" xfId="29144" xr:uid="{00000000-0005-0000-0000-00009E790000}"/>
    <cellStyle name="Notas 2 2 2 2 3" xfId="29145" xr:uid="{00000000-0005-0000-0000-00009F790000}"/>
    <cellStyle name="Notas 2 2 2 2 3 2" xfId="29146" xr:uid="{00000000-0005-0000-0000-0000A0790000}"/>
    <cellStyle name="Notas 2 2 2 2 3 3" xfId="29147" xr:uid="{00000000-0005-0000-0000-0000A1790000}"/>
    <cellStyle name="Notas 2 2 2 2 4" xfId="29148" xr:uid="{00000000-0005-0000-0000-0000A2790000}"/>
    <cellStyle name="Notas 2 2 2 2 5" xfId="29149" xr:uid="{00000000-0005-0000-0000-0000A3790000}"/>
    <cellStyle name="Notas 2 2 2 2 6" xfId="29150" xr:uid="{00000000-0005-0000-0000-0000A4790000}"/>
    <cellStyle name="Notas 2 2 2 3" xfId="29151" xr:uid="{00000000-0005-0000-0000-0000A5790000}"/>
    <cellStyle name="Notas 2 2 2 3 2" xfId="29152" xr:uid="{00000000-0005-0000-0000-0000A6790000}"/>
    <cellStyle name="Notas 2 2 2 3 2 2" xfId="29153" xr:uid="{00000000-0005-0000-0000-0000A7790000}"/>
    <cellStyle name="Notas 2 2 2 3 2 3" xfId="29154" xr:uid="{00000000-0005-0000-0000-0000A8790000}"/>
    <cellStyle name="Notas 2 2 2 3 3" xfId="29155" xr:uid="{00000000-0005-0000-0000-0000A9790000}"/>
    <cellStyle name="Notas 2 2 2 3 3 2" xfId="29156" xr:uid="{00000000-0005-0000-0000-0000AA790000}"/>
    <cellStyle name="Notas 2 2 2 3 3 3" xfId="29157" xr:uid="{00000000-0005-0000-0000-0000AB790000}"/>
    <cellStyle name="Notas 2 2 2 3 4" xfId="29158" xr:uid="{00000000-0005-0000-0000-0000AC790000}"/>
    <cellStyle name="Notas 2 2 2 3 5" xfId="29159" xr:uid="{00000000-0005-0000-0000-0000AD790000}"/>
    <cellStyle name="Notas 2 2 2 3 6" xfId="29160" xr:uid="{00000000-0005-0000-0000-0000AE790000}"/>
    <cellStyle name="Notas 2 2 2 4" xfId="29161" xr:uid="{00000000-0005-0000-0000-0000AF790000}"/>
    <cellStyle name="Notas 2 2 2 4 2" xfId="29162" xr:uid="{00000000-0005-0000-0000-0000B0790000}"/>
    <cellStyle name="Notas 2 2 2 4 2 2" xfId="29163" xr:uid="{00000000-0005-0000-0000-0000B1790000}"/>
    <cellStyle name="Notas 2 2 2 4 2 3" xfId="29164" xr:uid="{00000000-0005-0000-0000-0000B2790000}"/>
    <cellStyle name="Notas 2 2 2 4 3" xfId="29165" xr:uid="{00000000-0005-0000-0000-0000B3790000}"/>
    <cellStyle name="Notas 2 2 2 4 3 2" xfId="29166" xr:uid="{00000000-0005-0000-0000-0000B4790000}"/>
    <cellStyle name="Notas 2 2 2 4 3 3" xfId="29167" xr:uid="{00000000-0005-0000-0000-0000B5790000}"/>
    <cellStyle name="Notas 2 2 2 4 4" xfId="29168" xr:uid="{00000000-0005-0000-0000-0000B6790000}"/>
    <cellStyle name="Notas 2 2 2 4 5" xfId="29169" xr:uid="{00000000-0005-0000-0000-0000B7790000}"/>
    <cellStyle name="Notas 2 2 2 4 6" xfId="29170" xr:uid="{00000000-0005-0000-0000-0000B8790000}"/>
    <cellStyle name="Notas 2 2 2 5" xfId="29171" xr:uid="{00000000-0005-0000-0000-0000B9790000}"/>
    <cellStyle name="Notas 2 2 2 5 2" xfId="29172" xr:uid="{00000000-0005-0000-0000-0000BA790000}"/>
    <cellStyle name="Notas 2 2 2 5 2 2" xfId="29173" xr:uid="{00000000-0005-0000-0000-0000BB790000}"/>
    <cellStyle name="Notas 2 2 2 5 2 3" xfId="29174" xr:uid="{00000000-0005-0000-0000-0000BC790000}"/>
    <cellStyle name="Notas 2 2 2 5 3" xfId="29175" xr:uid="{00000000-0005-0000-0000-0000BD790000}"/>
    <cellStyle name="Notas 2 2 2 5 3 2" xfId="29176" xr:uid="{00000000-0005-0000-0000-0000BE790000}"/>
    <cellStyle name="Notas 2 2 2 5 3 3" xfId="29177" xr:uid="{00000000-0005-0000-0000-0000BF790000}"/>
    <cellStyle name="Notas 2 2 2 5 4" xfId="29178" xr:uid="{00000000-0005-0000-0000-0000C0790000}"/>
    <cellStyle name="Notas 2 2 2 5 5" xfId="29179" xr:uid="{00000000-0005-0000-0000-0000C1790000}"/>
    <cellStyle name="Notas 2 2 2 5 6" xfId="29180" xr:uid="{00000000-0005-0000-0000-0000C2790000}"/>
    <cellStyle name="Notas 2 2 2 6" xfId="29181" xr:uid="{00000000-0005-0000-0000-0000C3790000}"/>
    <cellStyle name="Notas 2 2 2 6 2" xfId="29182" xr:uid="{00000000-0005-0000-0000-0000C4790000}"/>
    <cellStyle name="Notas 2 2 2 6 2 2" xfId="29183" xr:uid="{00000000-0005-0000-0000-0000C5790000}"/>
    <cellStyle name="Notas 2 2 2 6 2 3" xfId="29184" xr:uid="{00000000-0005-0000-0000-0000C6790000}"/>
    <cellStyle name="Notas 2 2 2 6 3" xfId="29185" xr:uid="{00000000-0005-0000-0000-0000C7790000}"/>
    <cellStyle name="Notas 2 2 2 6 3 2" xfId="29186" xr:uid="{00000000-0005-0000-0000-0000C8790000}"/>
    <cellStyle name="Notas 2 2 2 6 3 3" xfId="29187" xr:uid="{00000000-0005-0000-0000-0000C9790000}"/>
    <cellStyle name="Notas 2 2 2 6 4" xfId="29188" xr:uid="{00000000-0005-0000-0000-0000CA790000}"/>
    <cellStyle name="Notas 2 2 2 6 5" xfId="29189" xr:uid="{00000000-0005-0000-0000-0000CB790000}"/>
    <cellStyle name="Notas 2 2 2 6 6" xfId="29190" xr:uid="{00000000-0005-0000-0000-0000CC790000}"/>
    <cellStyle name="Notas 2 2 2 7" xfId="29191" xr:uid="{00000000-0005-0000-0000-0000CD790000}"/>
    <cellStyle name="Notas 2 2 2 7 2" xfId="29192" xr:uid="{00000000-0005-0000-0000-0000CE790000}"/>
    <cellStyle name="Notas 2 2 2 7 2 2" xfId="29193" xr:uid="{00000000-0005-0000-0000-0000CF790000}"/>
    <cellStyle name="Notas 2 2 2 7 2 3" xfId="29194" xr:uid="{00000000-0005-0000-0000-0000D0790000}"/>
    <cellStyle name="Notas 2 2 2 7 3" xfId="29195" xr:uid="{00000000-0005-0000-0000-0000D1790000}"/>
    <cellStyle name="Notas 2 2 2 7 3 2" xfId="29196" xr:uid="{00000000-0005-0000-0000-0000D2790000}"/>
    <cellStyle name="Notas 2 2 2 7 3 3" xfId="29197" xr:uid="{00000000-0005-0000-0000-0000D3790000}"/>
    <cellStyle name="Notas 2 2 2 7 4" xfId="29198" xr:uid="{00000000-0005-0000-0000-0000D4790000}"/>
    <cellStyle name="Notas 2 2 2 7 5" xfId="29199" xr:uid="{00000000-0005-0000-0000-0000D5790000}"/>
    <cellStyle name="Notas 2 2 2 7 6" xfId="29200" xr:uid="{00000000-0005-0000-0000-0000D6790000}"/>
    <cellStyle name="Notas 2 2 2 8" xfId="29201" xr:uid="{00000000-0005-0000-0000-0000D7790000}"/>
    <cellStyle name="Notas 2 2 2 8 2" xfId="29202" xr:uid="{00000000-0005-0000-0000-0000D8790000}"/>
    <cellStyle name="Notas 2 2 2 8 2 2" xfId="29203" xr:uid="{00000000-0005-0000-0000-0000D9790000}"/>
    <cellStyle name="Notas 2 2 2 8 2 3" xfId="29204" xr:uid="{00000000-0005-0000-0000-0000DA790000}"/>
    <cellStyle name="Notas 2 2 2 8 3" xfId="29205" xr:uid="{00000000-0005-0000-0000-0000DB790000}"/>
    <cellStyle name="Notas 2 2 2 8 3 2" xfId="29206" xr:uid="{00000000-0005-0000-0000-0000DC790000}"/>
    <cellStyle name="Notas 2 2 2 8 3 3" xfId="29207" xr:uid="{00000000-0005-0000-0000-0000DD790000}"/>
    <cellStyle name="Notas 2 2 2 8 4" xfId="29208" xr:uid="{00000000-0005-0000-0000-0000DE790000}"/>
    <cellStyle name="Notas 2 2 2 8 5" xfId="29209" xr:uid="{00000000-0005-0000-0000-0000DF790000}"/>
    <cellStyle name="Notas 2 2 2 8 6" xfId="29210" xr:uid="{00000000-0005-0000-0000-0000E0790000}"/>
    <cellStyle name="Notas 2 2 2 9" xfId="29211" xr:uid="{00000000-0005-0000-0000-0000E1790000}"/>
    <cellStyle name="Notas 2 2 2 9 2" xfId="29212" xr:uid="{00000000-0005-0000-0000-0000E2790000}"/>
    <cellStyle name="Notas 2 2 2 9 2 2" xfId="29213" xr:uid="{00000000-0005-0000-0000-0000E3790000}"/>
    <cellStyle name="Notas 2 2 2 9 2 3" xfId="29214" xr:uid="{00000000-0005-0000-0000-0000E4790000}"/>
    <cellStyle name="Notas 2 2 2 9 3" xfId="29215" xr:uid="{00000000-0005-0000-0000-0000E5790000}"/>
    <cellStyle name="Notas 2 2 2 9 3 2" xfId="29216" xr:uid="{00000000-0005-0000-0000-0000E6790000}"/>
    <cellStyle name="Notas 2 2 2 9 3 3" xfId="29217" xr:uid="{00000000-0005-0000-0000-0000E7790000}"/>
    <cellStyle name="Notas 2 2 2 9 4" xfId="29218" xr:uid="{00000000-0005-0000-0000-0000E8790000}"/>
    <cellStyle name="Notas 2 2 2 9 5" xfId="29219" xr:uid="{00000000-0005-0000-0000-0000E9790000}"/>
    <cellStyle name="Notas 2 2 2 9 6" xfId="29220" xr:uid="{00000000-0005-0000-0000-0000EA790000}"/>
    <cellStyle name="Notas 2 2 2_5.Weekly" xfId="29221" xr:uid="{00000000-0005-0000-0000-0000EB790000}"/>
    <cellStyle name="Notas 2 2 3" xfId="29222" xr:uid="{00000000-0005-0000-0000-0000EC790000}"/>
    <cellStyle name="Notas 2 2 3 2" xfId="29223" xr:uid="{00000000-0005-0000-0000-0000ED790000}"/>
    <cellStyle name="Notas 2 2 3 2 2" xfId="29224" xr:uid="{00000000-0005-0000-0000-0000EE790000}"/>
    <cellStyle name="Notas 2 2 3 2 3" xfId="29225" xr:uid="{00000000-0005-0000-0000-0000EF790000}"/>
    <cellStyle name="Notas 2 2 3 3" xfId="29226" xr:uid="{00000000-0005-0000-0000-0000F0790000}"/>
    <cellStyle name="Notas 2 2 3 3 2" xfId="29227" xr:uid="{00000000-0005-0000-0000-0000F1790000}"/>
    <cellStyle name="Notas 2 2 3 3 3" xfId="29228" xr:uid="{00000000-0005-0000-0000-0000F2790000}"/>
    <cellStyle name="Notas 2 2 3 4" xfId="29229" xr:uid="{00000000-0005-0000-0000-0000F3790000}"/>
    <cellStyle name="Notas 2 2 3 5" xfId="29230" xr:uid="{00000000-0005-0000-0000-0000F4790000}"/>
    <cellStyle name="Notas 2 2 3 6" xfId="29231" xr:uid="{00000000-0005-0000-0000-0000F5790000}"/>
    <cellStyle name="Notas 2 2 4" xfId="29232" xr:uid="{00000000-0005-0000-0000-0000F6790000}"/>
    <cellStyle name="Notas 2 2 4 2" xfId="29233" xr:uid="{00000000-0005-0000-0000-0000F7790000}"/>
    <cellStyle name="Notas 2 2 4 2 2" xfId="29234" xr:uid="{00000000-0005-0000-0000-0000F8790000}"/>
    <cellStyle name="Notas 2 2 4 2 3" xfId="29235" xr:uid="{00000000-0005-0000-0000-0000F9790000}"/>
    <cellStyle name="Notas 2 2 4 3" xfId="29236" xr:uid="{00000000-0005-0000-0000-0000FA790000}"/>
    <cellStyle name="Notas 2 2 4 3 2" xfId="29237" xr:uid="{00000000-0005-0000-0000-0000FB790000}"/>
    <cellStyle name="Notas 2 2 4 3 3" xfId="29238" xr:uid="{00000000-0005-0000-0000-0000FC790000}"/>
    <cellStyle name="Notas 2 2 4 4" xfId="29239" xr:uid="{00000000-0005-0000-0000-0000FD790000}"/>
    <cellStyle name="Notas 2 2 4 5" xfId="29240" xr:uid="{00000000-0005-0000-0000-0000FE790000}"/>
    <cellStyle name="Notas 2 2 4 6" xfId="29241" xr:uid="{00000000-0005-0000-0000-0000FF790000}"/>
    <cellStyle name="Notas 2 2 5" xfId="29242" xr:uid="{00000000-0005-0000-0000-0000007A0000}"/>
    <cellStyle name="Notas 2 2 5 2" xfId="29243" xr:uid="{00000000-0005-0000-0000-0000017A0000}"/>
    <cellStyle name="Notas 2 2 5 2 2" xfId="29244" xr:uid="{00000000-0005-0000-0000-0000027A0000}"/>
    <cellStyle name="Notas 2 2 5 2 3" xfId="29245" xr:uid="{00000000-0005-0000-0000-0000037A0000}"/>
    <cellStyle name="Notas 2 2 5 3" xfId="29246" xr:uid="{00000000-0005-0000-0000-0000047A0000}"/>
    <cellStyle name="Notas 2 2 5 3 2" xfId="29247" xr:uid="{00000000-0005-0000-0000-0000057A0000}"/>
    <cellStyle name="Notas 2 2 5 3 3" xfId="29248" xr:uid="{00000000-0005-0000-0000-0000067A0000}"/>
    <cellStyle name="Notas 2 2 5 4" xfId="29249" xr:uid="{00000000-0005-0000-0000-0000077A0000}"/>
    <cellStyle name="Notas 2 2 5 5" xfId="29250" xr:uid="{00000000-0005-0000-0000-0000087A0000}"/>
    <cellStyle name="Notas 2 2 5 6" xfId="29251" xr:uid="{00000000-0005-0000-0000-0000097A0000}"/>
    <cellStyle name="Notas 2 2 6" xfId="29252" xr:uid="{00000000-0005-0000-0000-00000A7A0000}"/>
    <cellStyle name="Notas 2 2 6 2" xfId="29253" xr:uid="{00000000-0005-0000-0000-00000B7A0000}"/>
    <cellStyle name="Notas 2 2 6 2 2" xfId="29254" xr:uid="{00000000-0005-0000-0000-00000C7A0000}"/>
    <cellStyle name="Notas 2 2 6 2 3" xfId="29255" xr:uid="{00000000-0005-0000-0000-00000D7A0000}"/>
    <cellStyle name="Notas 2 2 6 3" xfId="29256" xr:uid="{00000000-0005-0000-0000-00000E7A0000}"/>
    <cellStyle name="Notas 2 2 6 3 2" xfId="29257" xr:uid="{00000000-0005-0000-0000-00000F7A0000}"/>
    <cellStyle name="Notas 2 2 6 3 3" xfId="29258" xr:uid="{00000000-0005-0000-0000-0000107A0000}"/>
    <cellStyle name="Notas 2 2 6 4" xfId="29259" xr:uid="{00000000-0005-0000-0000-0000117A0000}"/>
    <cellStyle name="Notas 2 2 6 5" xfId="29260" xr:uid="{00000000-0005-0000-0000-0000127A0000}"/>
    <cellStyle name="Notas 2 2 6 6" xfId="29261" xr:uid="{00000000-0005-0000-0000-0000137A0000}"/>
    <cellStyle name="Notas 2 2 7" xfId="29262" xr:uid="{00000000-0005-0000-0000-0000147A0000}"/>
    <cellStyle name="Notas 2 2 7 2" xfId="29263" xr:uid="{00000000-0005-0000-0000-0000157A0000}"/>
    <cellStyle name="Notas 2 2 7 2 2" xfId="29264" xr:uid="{00000000-0005-0000-0000-0000167A0000}"/>
    <cellStyle name="Notas 2 2 7 2 3" xfId="29265" xr:uid="{00000000-0005-0000-0000-0000177A0000}"/>
    <cellStyle name="Notas 2 2 7 3" xfId="29266" xr:uid="{00000000-0005-0000-0000-0000187A0000}"/>
    <cellStyle name="Notas 2 2 7 3 2" xfId="29267" xr:uid="{00000000-0005-0000-0000-0000197A0000}"/>
    <cellStyle name="Notas 2 2 7 3 3" xfId="29268" xr:uid="{00000000-0005-0000-0000-00001A7A0000}"/>
    <cellStyle name="Notas 2 2 7 4" xfId="29269" xr:uid="{00000000-0005-0000-0000-00001B7A0000}"/>
    <cellStyle name="Notas 2 2 7 5" xfId="29270" xr:uid="{00000000-0005-0000-0000-00001C7A0000}"/>
    <cellStyle name="Notas 2 2 7 6" xfId="29271" xr:uid="{00000000-0005-0000-0000-00001D7A0000}"/>
    <cellStyle name="Notas 2 2 8" xfId="29272" xr:uid="{00000000-0005-0000-0000-00001E7A0000}"/>
    <cellStyle name="Notas 2 2 8 2" xfId="29273" xr:uid="{00000000-0005-0000-0000-00001F7A0000}"/>
    <cellStyle name="Notas 2 2 8 2 2" xfId="29274" xr:uid="{00000000-0005-0000-0000-0000207A0000}"/>
    <cellStyle name="Notas 2 2 8 2 3" xfId="29275" xr:uid="{00000000-0005-0000-0000-0000217A0000}"/>
    <cellStyle name="Notas 2 2 8 3" xfId="29276" xr:uid="{00000000-0005-0000-0000-0000227A0000}"/>
    <cellStyle name="Notas 2 2 8 3 2" xfId="29277" xr:uid="{00000000-0005-0000-0000-0000237A0000}"/>
    <cellStyle name="Notas 2 2 8 3 3" xfId="29278" xr:uid="{00000000-0005-0000-0000-0000247A0000}"/>
    <cellStyle name="Notas 2 2 8 4" xfId="29279" xr:uid="{00000000-0005-0000-0000-0000257A0000}"/>
    <cellStyle name="Notas 2 2 8 5" xfId="29280" xr:uid="{00000000-0005-0000-0000-0000267A0000}"/>
    <cellStyle name="Notas 2 2 8 6" xfId="29281" xr:uid="{00000000-0005-0000-0000-0000277A0000}"/>
    <cellStyle name="Notas 2 2 9" xfId="29282" xr:uid="{00000000-0005-0000-0000-0000287A0000}"/>
    <cellStyle name="Notas 2 2 9 2" xfId="29283" xr:uid="{00000000-0005-0000-0000-0000297A0000}"/>
    <cellStyle name="Notas 2 2 9 2 2" xfId="29284" xr:uid="{00000000-0005-0000-0000-00002A7A0000}"/>
    <cellStyle name="Notas 2 2 9 2 3" xfId="29285" xr:uid="{00000000-0005-0000-0000-00002B7A0000}"/>
    <cellStyle name="Notas 2 2 9 3" xfId="29286" xr:uid="{00000000-0005-0000-0000-00002C7A0000}"/>
    <cellStyle name="Notas 2 2 9 3 2" xfId="29287" xr:uid="{00000000-0005-0000-0000-00002D7A0000}"/>
    <cellStyle name="Notas 2 2 9 3 3" xfId="29288" xr:uid="{00000000-0005-0000-0000-00002E7A0000}"/>
    <cellStyle name="Notas 2 2 9 4" xfId="29289" xr:uid="{00000000-0005-0000-0000-00002F7A0000}"/>
    <cellStyle name="Notas 2 2 9 5" xfId="29290" xr:uid="{00000000-0005-0000-0000-0000307A0000}"/>
    <cellStyle name="Notas 2 2 9 6" xfId="29291" xr:uid="{00000000-0005-0000-0000-0000317A0000}"/>
    <cellStyle name="Notas 2 2_5.Weekly" xfId="29292" xr:uid="{00000000-0005-0000-0000-0000327A0000}"/>
    <cellStyle name="Notas 2 3" xfId="29293" xr:uid="{00000000-0005-0000-0000-0000337A0000}"/>
    <cellStyle name="Notas 2 3 10" xfId="29294" xr:uid="{00000000-0005-0000-0000-0000347A0000}"/>
    <cellStyle name="Notas 2 3 10 2" xfId="29295" xr:uid="{00000000-0005-0000-0000-0000357A0000}"/>
    <cellStyle name="Notas 2 3 10 2 2" xfId="29296" xr:uid="{00000000-0005-0000-0000-0000367A0000}"/>
    <cellStyle name="Notas 2 3 10 2 3" xfId="29297" xr:uid="{00000000-0005-0000-0000-0000377A0000}"/>
    <cellStyle name="Notas 2 3 10 3" xfId="29298" xr:uid="{00000000-0005-0000-0000-0000387A0000}"/>
    <cellStyle name="Notas 2 3 10 3 2" xfId="29299" xr:uid="{00000000-0005-0000-0000-0000397A0000}"/>
    <cellStyle name="Notas 2 3 10 3 3" xfId="29300" xr:uid="{00000000-0005-0000-0000-00003A7A0000}"/>
    <cellStyle name="Notas 2 3 10 4" xfId="29301" xr:uid="{00000000-0005-0000-0000-00003B7A0000}"/>
    <cellStyle name="Notas 2 3 10 5" xfId="29302" xr:uid="{00000000-0005-0000-0000-00003C7A0000}"/>
    <cellStyle name="Notas 2 3 10 6" xfId="29303" xr:uid="{00000000-0005-0000-0000-00003D7A0000}"/>
    <cellStyle name="Notas 2 3 11" xfId="29304" xr:uid="{00000000-0005-0000-0000-00003E7A0000}"/>
    <cellStyle name="Notas 2 3 11 2" xfId="29305" xr:uid="{00000000-0005-0000-0000-00003F7A0000}"/>
    <cellStyle name="Notas 2 3 11 3" xfId="29306" xr:uid="{00000000-0005-0000-0000-0000407A0000}"/>
    <cellStyle name="Notas 2 3 12" xfId="29307" xr:uid="{00000000-0005-0000-0000-0000417A0000}"/>
    <cellStyle name="Notas 2 3 12 2" xfId="29308" xr:uid="{00000000-0005-0000-0000-0000427A0000}"/>
    <cellStyle name="Notas 2 3 12 3" xfId="29309" xr:uid="{00000000-0005-0000-0000-0000437A0000}"/>
    <cellStyle name="Notas 2 3 13" xfId="29310" xr:uid="{00000000-0005-0000-0000-0000447A0000}"/>
    <cellStyle name="Notas 2 3 14" xfId="29311" xr:uid="{00000000-0005-0000-0000-0000457A0000}"/>
    <cellStyle name="Notas 2 3 15" xfId="29312" xr:uid="{00000000-0005-0000-0000-0000467A0000}"/>
    <cellStyle name="Notas 2 3 2" xfId="29313" xr:uid="{00000000-0005-0000-0000-0000477A0000}"/>
    <cellStyle name="Notas 2 3 2 2" xfId="29314" xr:uid="{00000000-0005-0000-0000-0000487A0000}"/>
    <cellStyle name="Notas 2 3 2 2 2" xfId="29315" xr:uid="{00000000-0005-0000-0000-0000497A0000}"/>
    <cellStyle name="Notas 2 3 2 2 3" xfId="29316" xr:uid="{00000000-0005-0000-0000-00004A7A0000}"/>
    <cellStyle name="Notas 2 3 2 3" xfId="29317" xr:uid="{00000000-0005-0000-0000-00004B7A0000}"/>
    <cellStyle name="Notas 2 3 2 3 2" xfId="29318" xr:uid="{00000000-0005-0000-0000-00004C7A0000}"/>
    <cellStyle name="Notas 2 3 2 3 3" xfId="29319" xr:uid="{00000000-0005-0000-0000-00004D7A0000}"/>
    <cellStyle name="Notas 2 3 2 4" xfId="29320" xr:uid="{00000000-0005-0000-0000-00004E7A0000}"/>
    <cellStyle name="Notas 2 3 2 5" xfId="29321" xr:uid="{00000000-0005-0000-0000-00004F7A0000}"/>
    <cellStyle name="Notas 2 3 2 6" xfId="29322" xr:uid="{00000000-0005-0000-0000-0000507A0000}"/>
    <cellStyle name="Notas 2 3 3" xfId="29323" xr:uid="{00000000-0005-0000-0000-0000517A0000}"/>
    <cellStyle name="Notas 2 3 3 2" xfId="29324" xr:uid="{00000000-0005-0000-0000-0000527A0000}"/>
    <cellStyle name="Notas 2 3 3 2 2" xfId="29325" xr:uid="{00000000-0005-0000-0000-0000537A0000}"/>
    <cellStyle name="Notas 2 3 3 2 3" xfId="29326" xr:uid="{00000000-0005-0000-0000-0000547A0000}"/>
    <cellStyle name="Notas 2 3 3 3" xfId="29327" xr:uid="{00000000-0005-0000-0000-0000557A0000}"/>
    <cellStyle name="Notas 2 3 3 3 2" xfId="29328" xr:uid="{00000000-0005-0000-0000-0000567A0000}"/>
    <cellStyle name="Notas 2 3 3 3 3" xfId="29329" xr:uid="{00000000-0005-0000-0000-0000577A0000}"/>
    <cellStyle name="Notas 2 3 3 4" xfId="29330" xr:uid="{00000000-0005-0000-0000-0000587A0000}"/>
    <cellStyle name="Notas 2 3 3 5" xfId="29331" xr:uid="{00000000-0005-0000-0000-0000597A0000}"/>
    <cellStyle name="Notas 2 3 3 6" xfId="29332" xr:uid="{00000000-0005-0000-0000-00005A7A0000}"/>
    <cellStyle name="Notas 2 3 4" xfId="29333" xr:uid="{00000000-0005-0000-0000-00005B7A0000}"/>
    <cellStyle name="Notas 2 3 4 2" xfId="29334" xr:uid="{00000000-0005-0000-0000-00005C7A0000}"/>
    <cellStyle name="Notas 2 3 4 2 2" xfId="29335" xr:uid="{00000000-0005-0000-0000-00005D7A0000}"/>
    <cellStyle name="Notas 2 3 4 2 3" xfId="29336" xr:uid="{00000000-0005-0000-0000-00005E7A0000}"/>
    <cellStyle name="Notas 2 3 4 3" xfId="29337" xr:uid="{00000000-0005-0000-0000-00005F7A0000}"/>
    <cellStyle name="Notas 2 3 4 3 2" xfId="29338" xr:uid="{00000000-0005-0000-0000-0000607A0000}"/>
    <cellStyle name="Notas 2 3 4 3 3" xfId="29339" xr:uid="{00000000-0005-0000-0000-0000617A0000}"/>
    <cellStyle name="Notas 2 3 4 4" xfId="29340" xr:uid="{00000000-0005-0000-0000-0000627A0000}"/>
    <cellStyle name="Notas 2 3 4 5" xfId="29341" xr:uid="{00000000-0005-0000-0000-0000637A0000}"/>
    <cellStyle name="Notas 2 3 4 6" xfId="29342" xr:uid="{00000000-0005-0000-0000-0000647A0000}"/>
    <cellStyle name="Notas 2 3 5" xfId="29343" xr:uid="{00000000-0005-0000-0000-0000657A0000}"/>
    <cellStyle name="Notas 2 3 5 2" xfId="29344" xr:uid="{00000000-0005-0000-0000-0000667A0000}"/>
    <cellStyle name="Notas 2 3 5 2 2" xfId="29345" xr:uid="{00000000-0005-0000-0000-0000677A0000}"/>
    <cellStyle name="Notas 2 3 5 2 3" xfId="29346" xr:uid="{00000000-0005-0000-0000-0000687A0000}"/>
    <cellStyle name="Notas 2 3 5 3" xfId="29347" xr:uid="{00000000-0005-0000-0000-0000697A0000}"/>
    <cellStyle name="Notas 2 3 5 3 2" xfId="29348" xr:uid="{00000000-0005-0000-0000-00006A7A0000}"/>
    <cellStyle name="Notas 2 3 5 3 3" xfId="29349" xr:uid="{00000000-0005-0000-0000-00006B7A0000}"/>
    <cellStyle name="Notas 2 3 5 4" xfId="29350" xr:uid="{00000000-0005-0000-0000-00006C7A0000}"/>
    <cellStyle name="Notas 2 3 5 5" xfId="29351" xr:uid="{00000000-0005-0000-0000-00006D7A0000}"/>
    <cellStyle name="Notas 2 3 5 6" xfId="29352" xr:uid="{00000000-0005-0000-0000-00006E7A0000}"/>
    <cellStyle name="Notas 2 3 6" xfId="29353" xr:uid="{00000000-0005-0000-0000-00006F7A0000}"/>
    <cellStyle name="Notas 2 3 6 2" xfId="29354" xr:uid="{00000000-0005-0000-0000-0000707A0000}"/>
    <cellStyle name="Notas 2 3 6 2 2" xfId="29355" xr:uid="{00000000-0005-0000-0000-0000717A0000}"/>
    <cellStyle name="Notas 2 3 6 2 3" xfId="29356" xr:uid="{00000000-0005-0000-0000-0000727A0000}"/>
    <cellStyle name="Notas 2 3 6 3" xfId="29357" xr:uid="{00000000-0005-0000-0000-0000737A0000}"/>
    <cellStyle name="Notas 2 3 6 3 2" xfId="29358" xr:uid="{00000000-0005-0000-0000-0000747A0000}"/>
    <cellStyle name="Notas 2 3 6 3 3" xfId="29359" xr:uid="{00000000-0005-0000-0000-0000757A0000}"/>
    <cellStyle name="Notas 2 3 6 4" xfId="29360" xr:uid="{00000000-0005-0000-0000-0000767A0000}"/>
    <cellStyle name="Notas 2 3 6 5" xfId="29361" xr:uid="{00000000-0005-0000-0000-0000777A0000}"/>
    <cellStyle name="Notas 2 3 6 6" xfId="29362" xr:uid="{00000000-0005-0000-0000-0000787A0000}"/>
    <cellStyle name="Notas 2 3 7" xfId="29363" xr:uid="{00000000-0005-0000-0000-0000797A0000}"/>
    <cellStyle name="Notas 2 3 7 2" xfId="29364" xr:uid="{00000000-0005-0000-0000-00007A7A0000}"/>
    <cellStyle name="Notas 2 3 7 2 2" xfId="29365" xr:uid="{00000000-0005-0000-0000-00007B7A0000}"/>
    <cellStyle name="Notas 2 3 7 2 3" xfId="29366" xr:uid="{00000000-0005-0000-0000-00007C7A0000}"/>
    <cellStyle name="Notas 2 3 7 3" xfId="29367" xr:uid="{00000000-0005-0000-0000-00007D7A0000}"/>
    <cellStyle name="Notas 2 3 7 3 2" xfId="29368" xr:uid="{00000000-0005-0000-0000-00007E7A0000}"/>
    <cellStyle name="Notas 2 3 7 3 3" xfId="29369" xr:uid="{00000000-0005-0000-0000-00007F7A0000}"/>
    <cellStyle name="Notas 2 3 7 4" xfId="29370" xr:uid="{00000000-0005-0000-0000-0000807A0000}"/>
    <cellStyle name="Notas 2 3 7 5" xfId="29371" xr:uid="{00000000-0005-0000-0000-0000817A0000}"/>
    <cellStyle name="Notas 2 3 7 6" xfId="29372" xr:uid="{00000000-0005-0000-0000-0000827A0000}"/>
    <cellStyle name="Notas 2 3 8" xfId="29373" xr:uid="{00000000-0005-0000-0000-0000837A0000}"/>
    <cellStyle name="Notas 2 3 8 2" xfId="29374" xr:uid="{00000000-0005-0000-0000-0000847A0000}"/>
    <cellStyle name="Notas 2 3 8 2 2" xfId="29375" xr:uid="{00000000-0005-0000-0000-0000857A0000}"/>
    <cellStyle name="Notas 2 3 8 2 3" xfId="29376" xr:uid="{00000000-0005-0000-0000-0000867A0000}"/>
    <cellStyle name="Notas 2 3 8 3" xfId="29377" xr:uid="{00000000-0005-0000-0000-0000877A0000}"/>
    <cellStyle name="Notas 2 3 8 3 2" xfId="29378" xr:uid="{00000000-0005-0000-0000-0000887A0000}"/>
    <cellStyle name="Notas 2 3 8 3 3" xfId="29379" xr:uid="{00000000-0005-0000-0000-0000897A0000}"/>
    <cellStyle name="Notas 2 3 8 4" xfId="29380" xr:uid="{00000000-0005-0000-0000-00008A7A0000}"/>
    <cellStyle name="Notas 2 3 8 5" xfId="29381" xr:uid="{00000000-0005-0000-0000-00008B7A0000}"/>
    <cellStyle name="Notas 2 3 8 6" xfId="29382" xr:uid="{00000000-0005-0000-0000-00008C7A0000}"/>
    <cellStyle name="Notas 2 3 9" xfId="29383" xr:uid="{00000000-0005-0000-0000-00008D7A0000}"/>
    <cellStyle name="Notas 2 3 9 2" xfId="29384" xr:uid="{00000000-0005-0000-0000-00008E7A0000}"/>
    <cellStyle name="Notas 2 3 9 2 2" xfId="29385" xr:uid="{00000000-0005-0000-0000-00008F7A0000}"/>
    <cellStyle name="Notas 2 3 9 2 3" xfId="29386" xr:uid="{00000000-0005-0000-0000-0000907A0000}"/>
    <cellStyle name="Notas 2 3 9 3" xfId="29387" xr:uid="{00000000-0005-0000-0000-0000917A0000}"/>
    <cellStyle name="Notas 2 3 9 3 2" xfId="29388" xr:uid="{00000000-0005-0000-0000-0000927A0000}"/>
    <cellStyle name="Notas 2 3 9 3 3" xfId="29389" xr:uid="{00000000-0005-0000-0000-0000937A0000}"/>
    <cellStyle name="Notas 2 3 9 4" xfId="29390" xr:uid="{00000000-0005-0000-0000-0000947A0000}"/>
    <cellStyle name="Notas 2 3 9 5" xfId="29391" xr:uid="{00000000-0005-0000-0000-0000957A0000}"/>
    <cellStyle name="Notas 2 3 9 6" xfId="29392" xr:uid="{00000000-0005-0000-0000-0000967A0000}"/>
    <cellStyle name="Notas 2 3_5.Weekly" xfId="29393" xr:uid="{00000000-0005-0000-0000-0000977A0000}"/>
    <cellStyle name="Notas 2 4" xfId="29394" xr:uid="{00000000-0005-0000-0000-0000987A0000}"/>
    <cellStyle name="Notas 2 4 2" xfId="29395" xr:uid="{00000000-0005-0000-0000-0000997A0000}"/>
    <cellStyle name="Notas 2 4 2 2" xfId="29396" xr:uid="{00000000-0005-0000-0000-00009A7A0000}"/>
    <cellStyle name="Notas 2 4 2 3" xfId="29397" xr:uid="{00000000-0005-0000-0000-00009B7A0000}"/>
    <cellStyle name="Notas 2 4 3" xfId="29398" xr:uid="{00000000-0005-0000-0000-00009C7A0000}"/>
    <cellStyle name="Notas 2 4 3 2" xfId="29399" xr:uid="{00000000-0005-0000-0000-00009D7A0000}"/>
    <cellStyle name="Notas 2 4 3 3" xfId="29400" xr:uid="{00000000-0005-0000-0000-00009E7A0000}"/>
    <cellStyle name="Notas 2 4 4" xfId="29401" xr:uid="{00000000-0005-0000-0000-00009F7A0000}"/>
    <cellStyle name="Notas 2 4 5" xfId="29402" xr:uid="{00000000-0005-0000-0000-0000A07A0000}"/>
    <cellStyle name="Notas 2 4 6" xfId="29403" xr:uid="{00000000-0005-0000-0000-0000A17A0000}"/>
    <cellStyle name="Notas 2 5" xfId="29404" xr:uid="{00000000-0005-0000-0000-0000A27A0000}"/>
    <cellStyle name="Notas 2 5 2" xfId="29405" xr:uid="{00000000-0005-0000-0000-0000A37A0000}"/>
    <cellStyle name="Notas 2 5 2 2" xfId="29406" xr:uid="{00000000-0005-0000-0000-0000A47A0000}"/>
    <cellStyle name="Notas 2 5 2 3" xfId="29407" xr:uid="{00000000-0005-0000-0000-0000A57A0000}"/>
    <cellStyle name="Notas 2 5 3" xfId="29408" xr:uid="{00000000-0005-0000-0000-0000A67A0000}"/>
    <cellStyle name="Notas 2 5 3 2" xfId="29409" xr:uid="{00000000-0005-0000-0000-0000A77A0000}"/>
    <cellStyle name="Notas 2 5 3 3" xfId="29410" xr:uid="{00000000-0005-0000-0000-0000A87A0000}"/>
    <cellStyle name="Notas 2 5 4" xfId="29411" xr:uid="{00000000-0005-0000-0000-0000A97A0000}"/>
    <cellStyle name="Notas 2 5 5" xfId="29412" xr:uid="{00000000-0005-0000-0000-0000AA7A0000}"/>
    <cellStyle name="Notas 2 5 6" xfId="29413" xr:uid="{00000000-0005-0000-0000-0000AB7A0000}"/>
    <cellStyle name="Notas 2 6" xfId="29414" xr:uid="{00000000-0005-0000-0000-0000AC7A0000}"/>
    <cellStyle name="Notas 2 6 2" xfId="29415" xr:uid="{00000000-0005-0000-0000-0000AD7A0000}"/>
    <cellStyle name="Notas 2 6 2 2" xfId="29416" xr:uid="{00000000-0005-0000-0000-0000AE7A0000}"/>
    <cellStyle name="Notas 2 6 2 3" xfId="29417" xr:uid="{00000000-0005-0000-0000-0000AF7A0000}"/>
    <cellStyle name="Notas 2 6 3" xfId="29418" xr:uid="{00000000-0005-0000-0000-0000B07A0000}"/>
    <cellStyle name="Notas 2 6 3 2" xfId="29419" xr:uid="{00000000-0005-0000-0000-0000B17A0000}"/>
    <cellStyle name="Notas 2 6 3 3" xfId="29420" xr:uid="{00000000-0005-0000-0000-0000B27A0000}"/>
    <cellStyle name="Notas 2 6 4" xfId="29421" xr:uid="{00000000-0005-0000-0000-0000B37A0000}"/>
    <cellStyle name="Notas 2 6 5" xfId="29422" xr:uid="{00000000-0005-0000-0000-0000B47A0000}"/>
    <cellStyle name="Notas 2 6 6" xfId="29423" xr:uid="{00000000-0005-0000-0000-0000B57A0000}"/>
    <cellStyle name="Notas 2 7" xfId="29424" xr:uid="{00000000-0005-0000-0000-0000B67A0000}"/>
    <cellStyle name="Notas 2 7 2" xfId="29425" xr:uid="{00000000-0005-0000-0000-0000B77A0000}"/>
    <cellStyle name="Notas 2 7 2 2" xfId="29426" xr:uid="{00000000-0005-0000-0000-0000B87A0000}"/>
    <cellStyle name="Notas 2 7 2 3" xfId="29427" xr:uid="{00000000-0005-0000-0000-0000B97A0000}"/>
    <cellStyle name="Notas 2 7 3" xfId="29428" xr:uid="{00000000-0005-0000-0000-0000BA7A0000}"/>
    <cellStyle name="Notas 2 7 3 2" xfId="29429" xr:uid="{00000000-0005-0000-0000-0000BB7A0000}"/>
    <cellStyle name="Notas 2 7 3 3" xfId="29430" xr:uid="{00000000-0005-0000-0000-0000BC7A0000}"/>
    <cellStyle name="Notas 2 7 4" xfId="29431" xr:uid="{00000000-0005-0000-0000-0000BD7A0000}"/>
    <cellStyle name="Notas 2 7 5" xfId="29432" xr:uid="{00000000-0005-0000-0000-0000BE7A0000}"/>
    <cellStyle name="Notas 2 7 6" xfId="29433" xr:uid="{00000000-0005-0000-0000-0000BF7A0000}"/>
    <cellStyle name="Notas 2 8" xfId="29434" xr:uid="{00000000-0005-0000-0000-0000C07A0000}"/>
    <cellStyle name="Notas 2 8 2" xfId="29435" xr:uid="{00000000-0005-0000-0000-0000C17A0000}"/>
    <cellStyle name="Notas 2 8 2 2" xfId="29436" xr:uid="{00000000-0005-0000-0000-0000C27A0000}"/>
    <cellStyle name="Notas 2 8 2 3" xfId="29437" xr:uid="{00000000-0005-0000-0000-0000C37A0000}"/>
    <cellStyle name="Notas 2 8 3" xfId="29438" xr:uid="{00000000-0005-0000-0000-0000C47A0000}"/>
    <cellStyle name="Notas 2 8 3 2" xfId="29439" xr:uid="{00000000-0005-0000-0000-0000C57A0000}"/>
    <cellStyle name="Notas 2 8 3 3" xfId="29440" xr:uid="{00000000-0005-0000-0000-0000C67A0000}"/>
    <cellStyle name="Notas 2 8 4" xfId="29441" xr:uid="{00000000-0005-0000-0000-0000C77A0000}"/>
    <cellStyle name="Notas 2 8 5" xfId="29442" xr:uid="{00000000-0005-0000-0000-0000C87A0000}"/>
    <cellStyle name="Notas 2 8 6" xfId="29443" xr:uid="{00000000-0005-0000-0000-0000C97A0000}"/>
    <cellStyle name="Notas 2 9" xfId="29444" xr:uid="{00000000-0005-0000-0000-0000CA7A0000}"/>
    <cellStyle name="Notas 2 9 2" xfId="29445" xr:uid="{00000000-0005-0000-0000-0000CB7A0000}"/>
    <cellStyle name="Notas 2 9 2 2" xfId="29446" xr:uid="{00000000-0005-0000-0000-0000CC7A0000}"/>
    <cellStyle name="Notas 2 9 2 3" xfId="29447" xr:uid="{00000000-0005-0000-0000-0000CD7A0000}"/>
    <cellStyle name="Notas 2 9 3" xfId="29448" xr:uid="{00000000-0005-0000-0000-0000CE7A0000}"/>
    <cellStyle name="Notas 2 9 3 2" xfId="29449" xr:uid="{00000000-0005-0000-0000-0000CF7A0000}"/>
    <cellStyle name="Notas 2 9 3 3" xfId="29450" xr:uid="{00000000-0005-0000-0000-0000D07A0000}"/>
    <cellStyle name="Notas 2 9 4" xfId="29451" xr:uid="{00000000-0005-0000-0000-0000D17A0000}"/>
    <cellStyle name="Notas 2 9 5" xfId="29452" xr:uid="{00000000-0005-0000-0000-0000D27A0000}"/>
    <cellStyle name="Notas 2 9 6" xfId="29453" xr:uid="{00000000-0005-0000-0000-0000D37A0000}"/>
    <cellStyle name="Notas 2_5.Weekly" xfId="29454" xr:uid="{00000000-0005-0000-0000-0000D47A0000}"/>
    <cellStyle name="Notas 20" xfId="29455" xr:uid="{00000000-0005-0000-0000-0000D57A0000}"/>
    <cellStyle name="Notas 20 2" xfId="29456" xr:uid="{00000000-0005-0000-0000-0000D67A0000}"/>
    <cellStyle name="Notas 20 2 2" xfId="29457" xr:uid="{00000000-0005-0000-0000-0000D77A0000}"/>
    <cellStyle name="Notas 20 2 3" xfId="29458" xr:uid="{00000000-0005-0000-0000-0000D87A0000}"/>
    <cellStyle name="Notas 20 3" xfId="29459" xr:uid="{00000000-0005-0000-0000-0000D97A0000}"/>
    <cellStyle name="Notas 20 3 2" xfId="29460" xr:uid="{00000000-0005-0000-0000-0000DA7A0000}"/>
    <cellStyle name="Notas 20 3 3" xfId="29461" xr:uid="{00000000-0005-0000-0000-0000DB7A0000}"/>
    <cellStyle name="Notas 20 4" xfId="29462" xr:uid="{00000000-0005-0000-0000-0000DC7A0000}"/>
    <cellStyle name="Notas 20 5" xfId="29463" xr:uid="{00000000-0005-0000-0000-0000DD7A0000}"/>
    <cellStyle name="Notas 20 6" xfId="29464" xr:uid="{00000000-0005-0000-0000-0000DE7A0000}"/>
    <cellStyle name="Notas 21" xfId="29465" xr:uid="{00000000-0005-0000-0000-0000DF7A0000}"/>
    <cellStyle name="Notas 21 2" xfId="29466" xr:uid="{00000000-0005-0000-0000-0000E07A0000}"/>
    <cellStyle name="Notas 21 3" xfId="29467" xr:uid="{00000000-0005-0000-0000-0000E17A0000}"/>
    <cellStyle name="Notas 21 4" xfId="29468" xr:uid="{00000000-0005-0000-0000-0000E27A0000}"/>
    <cellStyle name="Notas 21 5" xfId="29469" xr:uid="{00000000-0005-0000-0000-0000E37A0000}"/>
    <cellStyle name="Notas 22" xfId="29470" xr:uid="{00000000-0005-0000-0000-0000E47A0000}"/>
    <cellStyle name="Notas 22 2" xfId="29471" xr:uid="{00000000-0005-0000-0000-0000E57A0000}"/>
    <cellStyle name="Notas 22 3" xfId="29472" xr:uid="{00000000-0005-0000-0000-0000E67A0000}"/>
    <cellStyle name="Notas 23" xfId="29473" xr:uid="{00000000-0005-0000-0000-0000E77A0000}"/>
    <cellStyle name="Notas 24" xfId="29474" xr:uid="{00000000-0005-0000-0000-0000E87A0000}"/>
    <cellStyle name="Notas 25" xfId="29475" xr:uid="{00000000-0005-0000-0000-0000E97A0000}"/>
    <cellStyle name="Notas 3" xfId="29476" xr:uid="{00000000-0005-0000-0000-0000EA7A0000}"/>
    <cellStyle name="Notas 3 10" xfId="29477" xr:uid="{00000000-0005-0000-0000-0000EB7A0000}"/>
    <cellStyle name="Notas 3 10 2" xfId="29478" xr:uid="{00000000-0005-0000-0000-0000EC7A0000}"/>
    <cellStyle name="Notas 3 10 2 2" xfId="29479" xr:uid="{00000000-0005-0000-0000-0000ED7A0000}"/>
    <cellStyle name="Notas 3 10 2 3" xfId="29480" xr:uid="{00000000-0005-0000-0000-0000EE7A0000}"/>
    <cellStyle name="Notas 3 10 3" xfId="29481" xr:uid="{00000000-0005-0000-0000-0000EF7A0000}"/>
    <cellStyle name="Notas 3 10 3 2" xfId="29482" xr:uid="{00000000-0005-0000-0000-0000F07A0000}"/>
    <cellStyle name="Notas 3 10 3 3" xfId="29483" xr:uid="{00000000-0005-0000-0000-0000F17A0000}"/>
    <cellStyle name="Notas 3 10 4" xfId="29484" xr:uid="{00000000-0005-0000-0000-0000F27A0000}"/>
    <cellStyle name="Notas 3 10 5" xfId="29485" xr:uid="{00000000-0005-0000-0000-0000F37A0000}"/>
    <cellStyle name="Notas 3 10 6" xfId="29486" xr:uid="{00000000-0005-0000-0000-0000F47A0000}"/>
    <cellStyle name="Notas 3 11" xfId="29487" xr:uid="{00000000-0005-0000-0000-0000F57A0000}"/>
    <cellStyle name="Notas 3 11 2" xfId="29488" xr:uid="{00000000-0005-0000-0000-0000F67A0000}"/>
    <cellStyle name="Notas 3 11 2 2" xfId="29489" xr:uid="{00000000-0005-0000-0000-0000F77A0000}"/>
    <cellStyle name="Notas 3 11 2 3" xfId="29490" xr:uid="{00000000-0005-0000-0000-0000F87A0000}"/>
    <cellStyle name="Notas 3 11 3" xfId="29491" xr:uid="{00000000-0005-0000-0000-0000F97A0000}"/>
    <cellStyle name="Notas 3 11 3 2" xfId="29492" xr:uid="{00000000-0005-0000-0000-0000FA7A0000}"/>
    <cellStyle name="Notas 3 11 3 3" xfId="29493" xr:uid="{00000000-0005-0000-0000-0000FB7A0000}"/>
    <cellStyle name="Notas 3 11 4" xfId="29494" xr:uid="{00000000-0005-0000-0000-0000FC7A0000}"/>
    <cellStyle name="Notas 3 11 5" xfId="29495" xr:uid="{00000000-0005-0000-0000-0000FD7A0000}"/>
    <cellStyle name="Notas 3 11 6" xfId="29496" xr:uid="{00000000-0005-0000-0000-0000FE7A0000}"/>
    <cellStyle name="Notas 3 12" xfId="29497" xr:uid="{00000000-0005-0000-0000-0000FF7A0000}"/>
    <cellStyle name="Notas 3 12 2" xfId="29498" xr:uid="{00000000-0005-0000-0000-0000007B0000}"/>
    <cellStyle name="Notas 3 12 2 2" xfId="29499" xr:uid="{00000000-0005-0000-0000-0000017B0000}"/>
    <cellStyle name="Notas 3 12 2 3" xfId="29500" xr:uid="{00000000-0005-0000-0000-0000027B0000}"/>
    <cellStyle name="Notas 3 12 3" xfId="29501" xr:uid="{00000000-0005-0000-0000-0000037B0000}"/>
    <cellStyle name="Notas 3 12 3 2" xfId="29502" xr:uid="{00000000-0005-0000-0000-0000047B0000}"/>
    <cellStyle name="Notas 3 12 3 3" xfId="29503" xr:uid="{00000000-0005-0000-0000-0000057B0000}"/>
    <cellStyle name="Notas 3 12 4" xfId="29504" xr:uid="{00000000-0005-0000-0000-0000067B0000}"/>
    <cellStyle name="Notas 3 12 5" xfId="29505" xr:uid="{00000000-0005-0000-0000-0000077B0000}"/>
    <cellStyle name="Notas 3 12 6" xfId="29506" xr:uid="{00000000-0005-0000-0000-0000087B0000}"/>
    <cellStyle name="Notas 3 13" xfId="29507" xr:uid="{00000000-0005-0000-0000-0000097B0000}"/>
    <cellStyle name="Notas 3 13 2" xfId="29508" xr:uid="{00000000-0005-0000-0000-00000A7B0000}"/>
    <cellStyle name="Notas 3 13 3" xfId="29509" xr:uid="{00000000-0005-0000-0000-00000B7B0000}"/>
    <cellStyle name="Notas 3 14" xfId="29510" xr:uid="{00000000-0005-0000-0000-00000C7B0000}"/>
    <cellStyle name="Notas 3 14 2" xfId="29511" xr:uid="{00000000-0005-0000-0000-00000D7B0000}"/>
    <cellStyle name="Notas 3 14 3" xfId="29512" xr:uid="{00000000-0005-0000-0000-00000E7B0000}"/>
    <cellStyle name="Notas 3 15" xfId="29513" xr:uid="{00000000-0005-0000-0000-00000F7B0000}"/>
    <cellStyle name="Notas 3 16" xfId="29514" xr:uid="{00000000-0005-0000-0000-0000107B0000}"/>
    <cellStyle name="Notas 3 17" xfId="29515" xr:uid="{00000000-0005-0000-0000-0000117B0000}"/>
    <cellStyle name="Notas 3 18" xfId="29516" xr:uid="{00000000-0005-0000-0000-0000127B0000}"/>
    <cellStyle name="Notas 3 2" xfId="29517" xr:uid="{00000000-0005-0000-0000-0000137B0000}"/>
    <cellStyle name="Notas 3 2 10" xfId="29518" xr:uid="{00000000-0005-0000-0000-0000147B0000}"/>
    <cellStyle name="Notas 3 2 10 2" xfId="29519" xr:uid="{00000000-0005-0000-0000-0000157B0000}"/>
    <cellStyle name="Notas 3 2 10 2 2" xfId="29520" xr:uid="{00000000-0005-0000-0000-0000167B0000}"/>
    <cellStyle name="Notas 3 2 10 2 3" xfId="29521" xr:uid="{00000000-0005-0000-0000-0000177B0000}"/>
    <cellStyle name="Notas 3 2 10 3" xfId="29522" xr:uid="{00000000-0005-0000-0000-0000187B0000}"/>
    <cellStyle name="Notas 3 2 10 3 2" xfId="29523" xr:uid="{00000000-0005-0000-0000-0000197B0000}"/>
    <cellStyle name="Notas 3 2 10 3 3" xfId="29524" xr:uid="{00000000-0005-0000-0000-00001A7B0000}"/>
    <cellStyle name="Notas 3 2 10 4" xfId="29525" xr:uid="{00000000-0005-0000-0000-00001B7B0000}"/>
    <cellStyle name="Notas 3 2 10 5" xfId="29526" xr:uid="{00000000-0005-0000-0000-00001C7B0000}"/>
    <cellStyle name="Notas 3 2 10 6" xfId="29527" xr:uid="{00000000-0005-0000-0000-00001D7B0000}"/>
    <cellStyle name="Notas 3 2 11" xfId="29528" xr:uid="{00000000-0005-0000-0000-00001E7B0000}"/>
    <cellStyle name="Notas 3 2 11 2" xfId="29529" xr:uid="{00000000-0005-0000-0000-00001F7B0000}"/>
    <cellStyle name="Notas 3 2 11 2 2" xfId="29530" xr:uid="{00000000-0005-0000-0000-0000207B0000}"/>
    <cellStyle name="Notas 3 2 11 2 3" xfId="29531" xr:uid="{00000000-0005-0000-0000-0000217B0000}"/>
    <cellStyle name="Notas 3 2 11 3" xfId="29532" xr:uid="{00000000-0005-0000-0000-0000227B0000}"/>
    <cellStyle name="Notas 3 2 11 3 2" xfId="29533" xr:uid="{00000000-0005-0000-0000-0000237B0000}"/>
    <cellStyle name="Notas 3 2 11 3 3" xfId="29534" xr:uid="{00000000-0005-0000-0000-0000247B0000}"/>
    <cellStyle name="Notas 3 2 11 4" xfId="29535" xr:uid="{00000000-0005-0000-0000-0000257B0000}"/>
    <cellStyle name="Notas 3 2 11 5" xfId="29536" xr:uid="{00000000-0005-0000-0000-0000267B0000}"/>
    <cellStyle name="Notas 3 2 11 6" xfId="29537" xr:uid="{00000000-0005-0000-0000-0000277B0000}"/>
    <cellStyle name="Notas 3 2 12" xfId="29538" xr:uid="{00000000-0005-0000-0000-0000287B0000}"/>
    <cellStyle name="Notas 3 2 12 2" xfId="29539" xr:uid="{00000000-0005-0000-0000-0000297B0000}"/>
    <cellStyle name="Notas 3 2 12 3" xfId="29540" xr:uid="{00000000-0005-0000-0000-00002A7B0000}"/>
    <cellStyle name="Notas 3 2 13" xfId="29541" xr:uid="{00000000-0005-0000-0000-00002B7B0000}"/>
    <cellStyle name="Notas 3 2 13 2" xfId="29542" xr:uid="{00000000-0005-0000-0000-00002C7B0000}"/>
    <cellStyle name="Notas 3 2 13 3" xfId="29543" xr:uid="{00000000-0005-0000-0000-00002D7B0000}"/>
    <cellStyle name="Notas 3 2 14" xfId="29544" xr:uid="{00000000-0005-0000-0000-00002E7B0000}"/>
    <cellStyle name="Notas 3 2 15" xfId="29545" xr:uid="{00000000-0005-0000-0000-00002F7B0000}"/>
    <cellStyle name="Notas 3 2 16" xfId="29546" xr:uid="{00000000-0005-0000-0000-0000307B0000}"/>
    <cellStyle name="Notas 3 2 17" xfId="29547" xr:uid="{00000000-0005-0000-0000-0000317B0000}"/>
    <cellStyle name="Notas 3 2 2" xfId="29548" xr:uid="{00000000-0005-0000-0000-0000327B0000}"/>
    <cellStyle name="Notas 3 2 2 10" xfId="29549" xr:uid="{00000000-0005-0000-0000-0000337B0000}"/>
    <cellStyle name="Notas 3 2 2 10 2" xfId="29550" xr:uid="{00000000-0005-0000-0000-0000347B0000}"/>
    <cellStyle name="Notas 3 2 2 10 2 2" xfId="29551" xr:uid="{00000000-0005-0000-0000-0000357B0000}"/>
    <cellStyle name="Notas 3 2 2 10 2 3" xfId="29552" xr:uid="{00000000-0005-0000-0000-0000367B0000}"/>
    <cellStyle name="Notas 3 2 2 10 3" xfId="29553" xr:uid="{00000000-0005-0000-0000-0000377B0000}"/>
    <cellStyle name="Notas 3 2 2 10 3 2" xfId="29554" xr:uid="{00000000-0005-0000-0000-0000387B0000}"/>
    <cellStyle name="Notas 3 2 2 10 3 3" xfId="29555" xr:uid="{00000000-0005-0000-0000-0000397B0000}"/>
    <cellStyle name="Notas 3 2 2 10 4" xfId="29556" xr:uid="{00000000-0005-0000-0000-00003A7B0000}"/>
    <cellStyle name="Notas 3 2 2 10 5" xfId="29557" xr:uid="{00000000-0005-0000-0000-00003B7B0000}"/>
    <cellStyle name="Notas 3 2 2 10 6" xfId="29558" xr:uid="{00000000-0005-0000-0000-00003C7B0000}"/>
    <cellStyle name="Notas 3 2 2 11" xfId="29559" xr:uid="{00000000-0005-0000-0000-00003D7B0000}"/>
    <cellStyle name="Notas 3 2 2 11 2" xfId="29560" xr:uid="{00000000-0005-0000-0000-00003E7B0000}"/>
    <cellStyle name="Notas 3 2 2 11 3" xfId="29561" xr:uid="{00000000-0005-0000-0000-00003F7B0000}"/>
    <cellStyle name="Notas 3 2 2 12" xfId="29562" xr:uid="{00000000-0005-0000-0000-0000407B0000}"/>
    <cellStyle name="Notas 3 2 2 12 2" xfId="29563" xr:uid="{00000000-0005-0000-0000-0000417B0000}"/>
    <cellStyle name="Notas 3 2 2 12 3" xfId="29564" xr:uid="{00000000-0005-0000-0000-0000427B0000}"/>
    <cellStyle name="Notas 3 2 2 13" xfId="29565" xr:uid="{00000000-0005-0000-0000-0000437B0000}"/>
    <cellStyle name="Notas 3 2 2 14" xfId="29566" xr:uid="{00000000-0005-0000-0000-0000447B0000}"/>
    <cellStyle name="Notas 3 2 2 15" xfId="29567" xr:uid="{00000000-0005-0000-0000-0000457B0000}"/>
    <cellStyle name="Notas 3 2 2 2" xfId="29568" xr:uid="{00000000-0005-0000-0000-0000467B0000}"/>
    <cellStyle name="Notas 3 2 2 2 2" xfId="29569" xr:uid="{00000000-0005-0000-0000-0000477B0000}"/>
    <cellStyle name="Notas 3 2 2 2 2 2" xfId="29570" xr:uid="{00000000-0005-0000-0000-0000487B0000}"/>
    <cellStyle name="Notas 3 2 2 2 2 3" xfId="29571" xr:uid="{00000000-0005-0000-0000-0000497B0000}"/>
    <cellStyle name="Notas 3 2 2 2 3" xfId="29572" xr:uid="{00000000-0005-0000-0000-00004A7B0000}"/>
    <cellStyle name="Notas 3 2 2 2 3 2" xfId="29573" xr:uid="{00000000-0005-0000-0000-00004B7B0000}"/>
    <cellStyle name="Notas 3 2 2 2 3 3" xfId="29574" xr:uid="{00000000-0005-0000-0000-00004C7B0000}"/>
    <cellStyle name="Notas 3 2 2 2 4" xfId="29575" xr:uid="{00000000-0005-0000-0000-00004D7B0000}"/>
    <cellStyle name="Notas 3 2 2 2 5" xfId="29576" xr:uid="{00000000-0005-0000-0000-00004E7B0000}"/>
    <cellStyle name="Notas 3 2 2 2 6" xfId="29577" xr:uid="{00000000-0005-0000-0000-00004F7B0000}"/>
    <cellStyle name="Notas 3 2 2 3" xfId="29578" xr:uid="{00000000-0005-0000-0000-0000507B0000}"/>
    <cellStyle name="Notas 3 2 2 3 2" xfId="29579" xr:uid="{00000000-0005-0000-0000-0000517B0000}"/>
    <cellStyle name="Notas 3 2 2 3 2 2" xfId="29580" xr:uid="{00000000-0005-0000-0000-0000527B0000}"/>
    <cellStyle name="Notas 3 2 2 3 2 3" xfId="29581" xr:uid="{00000000-0005-0000-0000-0000537B0000}"/>
    <cellStyle name="Notas 3 2 2 3 3" xfId="29582" xr:uid="{00000000-0005-0000-0000-0000547B0000}"/>
    <cellStyle name="Notas 3 2 2 3 3 2" xfId="29583" xr:uid="{00000000-0005-0000-0000-0000557B0000}"/>
    <cellStyle name="Notas 3 2 2 3 3 3" xfId="29584" xr:uid="{00000000-0005-0000-0000-0000567B0000}"/>
    <cellStyle name="Notas 3 2 2 3 4" xfId="29585" xr:uid="{00000000-0005-0000-0000-0000577B0000}"/>
    <cellStyle name="Notas 3 2 2 3 5" xfId="29586" xr:uid="{00000000-0005-0000-0000-0000587B0000}"/>
    <cellStyle name="Notas 3 2 2 3 6" xfId="29587" xr:uid="{00000000-0005-0000-0000-0000597B0000}"/>
    <cellStyle name="Notas 3 2 2 4" xfId="29588" xr:uid="{00000000-0005-0000-0000-00005A7B0000}"/>
    <cellStyle name="Notas 3 2 2 4 2" xfId="29589" xr:uid="{00000000-0005-0000-0000-00005B7B0000}"/>
    <cellStyle name="Notas 3 2 2 4 2 2" xfId="29590" xr:uid="{00000000-0005-0000-0000-00005C7B0000}"/>
    <cellStyle name="Notas 3 2 2 4 2 3" xfId="29591" xr:uid="{00000000-0005-0000-0000-00005D7B0000}"/>
    <cellStyle name="Notas 3 2 2 4 3" xfId="29592" xr:uid="{00000000-0005-0000-0000-00005E7B0000}"/>
    <cellStyle name="Notas 3 2 2 4 3 2" xfId="29593" xr:uid="{00000000-0005-0000-0000-00005F7B0000}"/>
    <cellStyle name="Notas 3 2 2 4 3 3" xfId="29594" xr:uid="{00000000-0005-0000-0000-0000607B0000}"/>
    <cellStyle name="Notas 3 2 2 4 4" xfId="29595" xr:uid="{00000000-0005-0000-0000-0000617B0000}"/>
    <cellStyle name="Notas 3 2 2 4 5" xfId="29596" xr:uid="{00000000-0005-0000-0000-0000627B0000}"/>
    <cellStyle name="Notas 3 2 2 4 6" xfId="29597" xr:uid="{00000000-0005-0000-0000-0000637B0000}"/>
    <cellStyle name="Notas 3 2 2 5" xfId="29598" xr:uid="{00000000-0005-0000-0000-0000647B0000}"/>
    <cellStyle name="Notas 3 2 2 5 2" xfId="29599" xr:uid="{00000000-0005-0000-0000-0000657B0000}"/>
    <cellStyle name="Notas 3 2 2 5 2 2" xfId="29600" xr:uid="{00000000-0005-0000-0000-0000667B0000}"/>
    <cellStyle name="Notas 3 2 2 5 2 3" xfId="29601" xr:uid="{00000000-0005-0000-0000-0000677B0000}"/>
    <cellStyle name="Notas 3 2 2 5 3" xfId="29602" xr:uid="{00000000-0005-0000-0000-0000687B0000}"/>
    <cellStyle name="Notas 3 2 2 5 3 2" xfId="29603" xr:uid="{00000000-0005-0000-0000-0000697B0000}"/>
    <cellStyle name="Notas 3 2 2 5 3 3" xfId="29604" xr:uid="{00000000-0005-0000-0000-00006A7B0000}"/>
    <cellStyle name="Notas 3 2 2 5 4" xfId="29605" xr:uid="{00000000-0005-0000-0000-00006B7B0000}"/>
    <cellStyle name="Notas 3 2 2 5 5" xfId="29606" xr:uid="{00000000-0005-0000-0000-00006C7B0000}"/>
    <cellStyle name="Notas 3 2 2 5 6" xfId="29607" xr:uid="{00000000-0005-0000-0000-00006D7B0000}"/>
    <cellStyle name="Notas 3 2 2 6" xfId="29608" xr:uid="{00000000-0005-0000-0000-00006E7B0000}"/>
    <cellStyle name="Notas 3 2 2 6 2" xfId="29609" xr:uid="{00000000-0005-0000-0000-00006F7B0000}"/>
    <cellStyle name="Notas 3 2 2 6 2 2" xfId="29610" xr:uid="{00000000-0005-0000-0000-0000707B0000}"/>
    <cellStyle name="Notas 3 2 2 6 2 3" xfId="29611" xr:uid="{00000000-0005-0000-0000-0000717B0000}"/>
    <cellStyle name="Notas 3 2 2 6 3" xfId="29612" xr:uid="{00000000-0005-0000-0000-0000727B0000}"/>
    <cellStyle name="Notas 3 2 2 6 3 2" xfId="29613" xr:uid="{00000000-0005-0000-0000-0000737B0000}"/>
    <cellStyle name="Notas 3 2 2 6 3 3" xfId="29614" xr:uid="{00000000-0005-0000-0000-0000747B0000}"/>
    <cellStyle name="Notas 3 2 2 6 4" xfId="29615" xr:uid="{00000000-0005-0000-0000-0000757B0000}"/>
    <cellStyle name="Notas 3 2 2 6 5" xfId="29616" xr:uid="{00000000-0005-0000-0000-0000767B0000}"/>
    <cellStyle name="Notas 3 2 2 6 6" xfId="29617" xr:uid="{00000000-0005-0000-0000-0000777B0000}"/>
    <cellStyle name="Notas 3 2 2 7" xfId="29618" xr:uid="{00000000-0005-0000-0000-0000787B0000}"/>
    <cellStyle name="Notas 3 2 2 7 2" xfId="29619" xr:uid="{00000000-0005-0000-0000-0000797B0000}"/>
    <cellStyle name="Notas 3 2 2 7 2 2" xfId="29620" xr:uid="{00000000-0005-0000-0000-00007A7B0000}"/>
    <cellStyle name="Notas 3 2 2 7 2 3" xfId="29621" xr:uid="{00000000-0005-0000-0000-00007B7B0000}"/>
    <cellStyle name="Notas 3 2 2 7 3" xfId="29622" xr:uid="{00000000-0005-0000-0000-00007C7B0000}"/>
    <cellStyle name="Notas 3 2 2 7 3 2" xfId="29623" xr:uid="{00000000-0005-0000-0000-00007D7B0000}"/>
    <cellStyle name="Notas 3 2 2 7 3 3" xfId="29624" xr:uid="{00000000-0005-0000-0000-00007E7B0000}"/>
    <cellStyle name="Notas 3 2 2 7 4" xfId="29625" xr:uid="{00000000-0005-0000-0000-00007F7B0000}"/>
    <cellStyle name="Notas 3 2 2 7 5" xfId="29626" xr:uid="{00000000-0005-0000-0000-0000807B0000}"/>
    <cellStyle name="Notas 3 2 2 7 6" xfId="29627" xr:uid="{00000000-0005-0000-0000-0000817B0000}"/>
    <cellStyle name="Notas 3 2 2 8" xfId="29628" xr:uid="{00000000-0005-0000-0000-0000827B0000}"/>
    <cellStyle name="Notas 3 2 2 8 2" xfId="29629" xr:uid="{00000000-0005-0000-0000-0000837B0000}"/>
    <cellStyle name="Notas 3 2 2 8 2 2" xfId="29630" xr:uid="{00000000-0005-0000-0000-0000847B0000}"/>
    <cellStyle name="Notas 3 2 2 8 2 3" xfId="29631" xr:uid="{00000000-0005-0000-0000-0000857B0000}"/>
    <cellStyle name="Notas 3 2 2 8 3" xfId="29632" xr:uid="{00000000-0005-0000-0000-0000867B0000}"/>
    <cellStyle name="Notas 3 2 2 8 3 2" xfId="29633" xr:uid="{00000000-0005-0000-0000-0000877B0000}"/>
    <cellStyle name="Notas 3 2 2 8 3 3" xfId="29634" xr:uid="{00000000-0005-0000-0000-0000887B0000}"/>
    <cellStyle name="Notas 3 2 2 8 4" xfId="29635" xr:uid="{00000000-0005-0000-0000-0000897B0000}"/>
    <cellStyle name="Notas 3 2 2 8 5" xfId="29636" xr:uid="{00000000-0005-0000-0000-00008A7B0000}"/>
    <cellStyle name="Notas 3 2 2 8 6" xfId="29637" xr:uid="{00000000-0005-0000-0000-00008B7B0000}"/>
    <cellStyle name="Notas 3 2 2 9" xfId="29638" xr:uid="{00000000-0005-0000-0000-00008C7B0000}"/>
    <cellStyle name="Notas 3 2 2 9 2" xfId="29639" xr:uid="{00000000-0005-0000-0000-00008D7B0000}"/>
    <cellStyle name="Notas 3 2 2 9 2 2" xfId="29640" xr:uid="{00000000-0005-0000-0000-00008E7B0000}"/>
    <cellStyle name="Notas 3 2 2 9 2 3" xfId="29641" xr:uid="{00000000-0005-0000-0000-00008F7B0000}"/>
    <cellStyle name="Notas 3 2 2 9 3" xfId="29642" xr:uid="{00000000-0005-0000-0000-0000907B0000}"/>
    <cellStyle name="Notas 3 2 2 9 3 2" xfId="29643" xr:uid="{00000000-0005-0000-0000-0000917B0000}"/>
    <cellStyle name="Notas 3 2 2 9 3 3" xfId="29644" xr:uid="{00000000-0005-0000-0000-0000927B0000}"/>
    <cellStyle name="Notas 3 2 2 9 4" xfId="29645" xr:uid="{00000000-0005-0000-0000-0000937B0000}"/>
    <cellStyle name="Notas 3 2 2 9 5" xfId="29646" xr:uid="{00000000-0005-0000-0000-0000947B0000}"/>
    <cellStyle name="Notas 3 2 2 9 6" xfId="29647" xr:uid="{00000000-0005-0000-0000-0000957B0000}"/>
    <cellStyle name="Notas 3 2 2_5.Weekly" xfId="29648" xr:uid="{00000000-0005-0000-0000-0000967B0000}"/>
    <cellStyle name="Notas 3 2 3" xfId="29649" xr:uid="{00000000-0005-0000-0000-0000977B0000}"/>
    <cellStyle name="Notas 3 2 3 2" xfId="29650" xr:uid="{00000000-0005-0000-0000-0000987B0000}"/>
    <cellStyle name="Notas 3 2 3 2 2" xfId="29651" xr:uid="{00000000-0005-0000-0000-0000997B0000}"/>
    <cellStyle name="Notas 3 2 3 2 3" xfId="29652" xr:uid="{00000000-0005-0000-0000-00009A7B0000}"/>
    <cellStyle name="Notas 3 2 3 3" xfId="29653" xr:uid="{00000000-0005-0000-0000-00009B7B0000}"/>
    <cellStyle name="Notas 3 2 3 3 2" xfId="29654" xr:uid="{00000000-0005-0000-0000-00009C7B0000}"/>
    <cellStyle name="Notas 3 2 3 3 3" xfId="29655" xr:uid="{00000000-0005-0000-0000-00009D7B0000}"/>
    <cellStyle name="Notas 3 2 3 4" xfId="29656" xr:uid="{00000000-0005-0000-0000-00009E7B0000}"/>
    <cellStyle name="Notas 3 2 3 5" xfId="29657" xr:uid="{00000000-0005-0000-0000-00009F7B0000}"/>
    <cellStyle name="Notas 3 2 3 6" xfId="29658" xr:uid="{00000000-0005-0000-0000-0000A07B0000}"/>
    <cellStyle name="Notas 3 2 4" xfId="29659" xr:uid="{00000000-0005-0000-0000-0000A17B0000}"/>
    <cellStyle name="Notas 3 2 4 2" xfId="29660" xr:uid="{00000000-0005-0000-0000-0000A27B0000}"/>
    <cellStyle name="Notas 3 2 4 2 2" xfId="29661" xr:uid="{00000000-0005-0000-0000-0000A37B0000}"/>
    <cellStyle name="Notas 3 2 4 2 3" xfId="29662" xr:uid="{00000000-0005-0000-0000-0000A47B0000}"/>
    <cellStyle name="Notas 3 2 4 3" xfId="29663" xr:uid="{00000000-0005-0000-0000-0000A57B0000}"/>
    <cellStyle name="Notas 3 2 4 3 2" xfId="29664" xr:uid="{00000000-0005-0000-0000-0000A67B0000}"/>
    <cellStyle name="Notas 3 2 4 3 3" xfId="29665" xr:uid="{00000000-0005-0000-0000-0000A77B0000}"/>
    <cellStyle name="Notas 3 2 4 4" xfId="29666" xr:uid="{00000000-0005-0000-0000-0000A87B0000}"/>
    <cellStyle name="Notas 3 2 4 5" xfId="29667" xr:uid="{00000000-0005-0000-0000-0000A97B0000}"/>
    <cellStyle name="Notas 3 2 4 6" xfId="29668" xr:uid="{00000000-0005-0000-0000-0000AA7B0000}"/>
    <cellStyle name="Notas 3 2 5" xfId="29669" xr:uid="{00000000-0005-0000-0000-0000AB7B0000}"/>
    <cellStyle name="Notas 3 2 5 2" xfId="29670" xr:uid="{00000000-0005-0000-0000-0000AC7B0000}"/>
    <cellStyle name="Notas 3 2 5 2 2" xfId="29671" xr:uid="{00000000-0005-0000-0000-0000AD7B0000}"/>
    <cellStyle name="Notas 3 2 5 2 3" xfId="29672" xr:uid="{00000000-0005-0000-0000-0000AE7B0000}"/>
    <cellStyle name="Notas 3 2 5 3" xfId="29673" xr:uid="{00000000-0005-0000-0000-0000AF7B0000}"/>
    <cellStyle name="Notas 3 2 5 3 2" xfId="29674" xr:uid="{00000000-0005-0000-0000-0000B07B0000}"/>
    <cellStyle name="Notas 3 2 5 3 3" xfId="29675" xr:uid="{00000000-0005-0000-0000-0000B17B0000}"/>
    <cellStyle name="Notas 3 2 5 4" xfId="29676" xr:uid="{00000000-0005-0000-0000-0000B27B0000}"/>
    <cellStyle name="Notas 3 2 5 5" xfId="29677" xr:uid="{00000000-0005-0000-0000-0000B37B0000}"/>
    <cellStyle name="Notas 3 2 5 6" xfId="29678" xr:uid="{00000000-0005-0000-0000-0000B47B0000}"/>
    <cellStyle name="Notas 3 2 6" xfId="29679" xr:uid="{00000000-0005-0000-0000-0000B57B0000}"/>
    <cellStyle name="Notas 3 2 6 2" xfId="29680" xr:uid="{00000000-0005-0000-0000-0000B67B0000}"/>
    <cellStyle name="Notas 3 2 6 2 2" xfId="29681" xr:uid="{00000000-0005-0000-0000-0000B77B0000}"/>
    <cellStyle name="Notas 3 2 6 2 3" xfId="29682" xr:uid="{00000000-0005-0000-0000-0000B87B0000}"/>
    <cellStyle name="Notas 3 2 6 3" xfId="29683" xr:uid="{00000000-0005-0000-0000-0000B97B0000}"/>
    <cellStyle name="Notas 3 2 6 3 2" xfId="29684" xr:uid="{00000000-0005-0000-0000-0000BA7B0000}"/>
    <cellStyle name="Notas 3 2 6 3 3" xfId="29685" xr:uid="{00000000-0005-0000-0000-0000BB7B0000}"/>
    <cellStyle name="Notas 3 2 6 4" xfId="29686" xr:uid="{00000000-0005-0000-0000-0000BC7B0000}"/>
    <cellStyle name="Notas 3 2 6 5" xfId="29687" xr:uid="{00000000-0005-0000-0000-0000BD7B0000}"/>
    <cellStyle name="Notas 3 2 6 6" xfId="29688" xr:uid="{00000000-0005-0000-0000-0000BE7B0000}"/>
    <cellStyle name="Notas 3 2 7" xfId="29689" xr:uid="{00000000-0005-0000-0000-0000BF7B0000}"/>
    <cellStyle name="Notas 3 2 7 2" xfId="29690" xr:uid="{00000000-0005-0000-0000-0000C07B0000}"/>
    <cellStyle name="Notas 3 2 7 2 2" xfId="29691" xr:uid="{00000000-0005-0000-0000-0000C17B0000}"/>
    <cellStyle name="Notas 3 2 7 2 3" xfId="29692" xr:uid="{00000000-0005-0000-0000-0000C27B0000}"/>
    <cellStyle name="Notas 3 2 7 3" xfId="29693" xr:uid="{00000000-0005-0000-0000-0000C37B0000}"/>
    <cellStyle name="Notas 3 2 7 3 2" xfId="29694" xr:uid="{00000000-0005-0000-0000-0000C47B0000}"/>
    <cellStyle name="Notas 3 2 7 3 3" xfId="29695" xr:uid="{00000000-0005-0000-0000-0000C57B0000}"/>
    <cellStyle name="Notas 3 2 7 4" xfId="29696" xr:uid="{00000000-0005-0000-0000-0000C67B0000}"/>
    <cellStyle name="Notas 3 2 7 5" xfId="29697" xr:uid="{00000000-0005-0000-0000-0000C77B0000}"/>
    <cellStyle name="Notas 3 2 7 6" xfId="29698" xr:uid="{00000000-0005-0000-0000-0000C87B0000}"/>
    <cellStyle name="Notas 3 2 8" xfId="29699" xr:uid="{00000000-0005-0000-0000-0000C97B0000}"/>
    <cellStyle name="Notas 3 2 8 2" xfId="29700" xr:uid="{00000000-0005-0000-0000-0000CA7B0000}"/>
    <cellStyle name="Notas 3 2 8 2 2" xfId="29701" xr:uid="{00000000-0005-0000-0000-0000CB7B0000}"/>
    <cellStyle name="Notas 3 2 8 2 3" xfId="29702" xr:uid="{00000000-0005-0000-0000-0000CC7B0000}"/>
    <cellStyle name="Notas 3 2 8 3" xfId="29703" xr:uid="{00000000-0005-0000-0000-0000CD7B0000}"/>
    <cellStyle name="Notas 3 2 8 3 2" xfId="29704" xr:uid="{00000000-0005-0000-0000-0000CE7B0000}"/>
    <cellStyle name="Notas 3 2 8 3 3" xfId="29705" xr:uid="{00000000-0005-0000-0000-0000CF7B0000}"/>
    <cellStyle name="Notas 3 2 8 4" xfId="29706" xr:uid="{00000000-0005-0000-0000-0000D07B0000}"/>
    <cellStyle name="Notas 3 2 8 5" xfId="29707" xr:uid="{00000000-0005-0000-0000-0000D17B0000}"/>
    <cellStyle name="Notas 3 2 8 6" xfId="29708" xr:uid="{00000000-0005-0000-0000-0000D27B0000}"/>
    <cellStyle name="Notas 3 2 9" xfId="29709" xr:uid="{00000000-0005-0000-0000-0000D37B0000}"/>
    <cellStyle name="Notas 3 2 9 2" xfId="29710" xr:uid="{00000000-0005-0000-0000-0000D47B0000}"/>
    <cellStyle name="Notas 3 2 9 2 2" xfId="29711" xr:uid="{00000000-0005-0000-0000-0000D57B0000}"/>
    <cellStyle name="Notas 3 2 9 2 3" xfId="29712" xr:uid="{00000000-0005-0000-0000-0000D67B0000}"/>
    <cellStyle name="Notas 3 2 9 3" xfId="29713" xr:uid="{00000000-0005-0000-0000-0000D77B0000}"/>
    <cellStyle name="Notas 3 2 9 3 2" xfId="29714" xr:uid="{00000000-0005-0000-0000-0000D87B0000}"/>
    <cellStyle name="Notas 3 2 9 3 3" xfId="29715" xr:uid="{00000000-0005-0000-0000-0000D97B0000}"/>
    <cellStyle name="Notas 3 2 9 4" xfId="29716" xr:uid="{00000000-0005-0000-0000-0000DA7B0000}"/>
    <cellStyle name="Notas 3 2 9 5" xfId="29717" xr:uid="{00000000-0005-0000-0000-0000DB7B0000}"/>
    <cellStyle name="Notas 3 2 9 6" xfId="29718" xr:uid="{00000000-0005-0000-0000-0000DC7B0000}"/>
    <cellStyle name="Notas 3 2_5.Weekly" xfId="29719" xr:uid="{00000000-0005-0000-0000-0000DD7B0000}"/>
    <cellStyle name="Notas 3 3" xfId="29720" xr:uid="{00000000-0005-0000-0000-0000DE7B0000}"/>
    <cellStyle name="Notas 3 3 10" xfId="29721" xr:uid="{00000000-0005-0000-0000-0000DF7B0000}"/>
    <cellStyle name="Notas 3 3 10 2" xfId="29722" xr:uid="{00000000-0005-0000-0000-0000E07B0000}"/>
    <cellStyle name="Notas 3 3 10 2 2" xfId="29723" xr:uid="{00000000-0005-0000-0000-0000E17B0000}"/>
    <cellStyle name="Notas 3 3 10 2 3" xfId="29724" xr:uid="{00000000-0005-0000-0000-0000E27B0000}"/>
    <cellStyle name="Notas 3 3 10 3" xfId="29725" xr:uid="{00000000-0005-0000-0000-0000E37B0000}"/>
    <cellStyle name="Notas 3 3 10 3 2" xfId="29726" xr:uid="{00000000-0005-0000-0000-0000E47B0000}"/>
    <cellStyle name="Notas 3 3 10 3 3" xfId="29727" xr:uid="{00000000-0005-0000-0000-0000E57B0000}"/>
    <cellStyle name="Notas 3 3 10 4" xfId="29728" xr:uid="{00000000-0005-0000-0000-0000E67B0000}"/>
    <cellStyle name="Notas 3 3 10 5" xfId="29729" xr:uid="{00000000-0005-0000-0000-0000E77B0000}"/>
    <cellStyle name="Notas 3 3 10 6" xfId="29730" xr:uid="{00000000-0005-0000-0000-0000E87B0000}"/>
    <cellStyle name="Notas 3 3 11" xfId="29731" xr:uid="{00000000-0005-0000-0000-0000E97B0000}"/>
    <cellStyle name="Notas 3 3 11 2" xfId="29732" xr:uid="{00000000-0005-0000-0000-0000EA7B0000}"/>
    <cellStyle name="Notas 3 3 11 3" xfId="29733" xr:uid="{00000000-0005-0000-0000-0000EB7B0000}"/>
    <cellStyle name="Notas 3 3 12" xfId="29734" xr:uid="{00000000-0005-0000-0000-0000EC7B0000}"/>
    <cellStyle name="Notas 3 3 12 2" xfId="29735" xr:uid="{00000000-0005-0000-0000-0000ED7B0000}"/>
    <cellStyle name="Notas 3 3 12 3" xfId="29736" xr:uid="{00000000-0005-0000-0000-0000EE7B0000}"/>
    <cellStyle name="Notas 3 3 13" xfId="29737" xr:uid="{00000000-0005-0000-0000-0000EF7B0000}"/>
    <cellStyle name="Notas 3 3 14" xfId="29738" xr:uid="{00000000-0005-0000-0000-0000F07B0000}"/>
    <cellStyle name="Notas 3 3 15" xfId="29739" xr:uid="{00000000-0005-0000-0000-0000F17B0000}"/>
    <cellStyle name="Notas 3 3 2" xfId="29740" xr:uid="{00000000-0005-0000-0000-0000F27B0000}"/>
    <cellStyle name="Notas 3 3 2 2" xfId="29741" xr:uid="{00000000-0005-0000-0000-0000F37B0000}"/>
    <cellStyle name="Notas 3 3 2 2 2" xfId="29742" xr:uid="{00000000-0005-0000-0000-0000F47B0000}"/>
    <cellStyle name="Notas 3 3 2 2 3" xfId="29743" xr:uid="{00000000-0005-0000-0000-0000F57B0000}"/>
    <cellStyle name="Notas 3 3 2 3" xfId="29744" xr:uid="{00000000-0005-0000-0000-0000F67B0000}"/>
    <cellStyle name="Notas 3 3 2 3 2" xfId="29745" xr:uid="{00000000-0005-0000-0000-0000F77B0000}"/>
    <cellStyle name="Notas 3 3 2 3 3" xfId="29746" xr:uid="{00000000-0005-0000-0000-0000F87B0000}"/>
    <cellStyle name="Notas 3 3 2 4" xfId="29747" xr:uid="{00000000-0005-0000-0000-0000F97B0000}"/>
    <cellStyle name="Notas 3 3 2 5" xfId="29748" xr:uid="{00000000-0005-0000-0000-0000FA7B0000}"/>
    <cellStyle name="Notas 3 3 2 6" xfId="29749" xr:uid="{00000000-0005-0000-0000-0000FB7B0000}"/>
    <cellStyle name="Notas 3 3 3" xfId="29750" xr:uid="{00000000-0005-0000-0000-0000FC7B0000}"/>
    <cellStyle name="Notas 3 3 3 2" xfId="29751" xr:uid="{00000000-0005-0000-0000-0000FD7B0000}"/>
    <cellStyle name="Notas 3 3 3 2 2" xfId="29752" xr:uid="{00000000-0005-0000-0000-0000FE7B0000}"/>
    <cellStyle name="Notas 3 3 3 2 3" xfId="29753" xr:uid="{00000000-0005-0000-0000-0000FF7B0000}"/>
    <cellStyle name="Notas 3 3 3 3" xfId="29754" xr:uid="{00000000-0005-0000-0000-0000007C0000}"/>
    <cellStyle name="Notas 3 3 3 3 2" xfId="29755" xr:uid="{00000000-0005-0000-0000-0000017C0000}"/>
    <cellStyle name="Notas 3 3 3 3 3" xfId="29756" xr:uid="{00000000-0005-0000-0000-0000027C0000}"/>
    <cellStyle name="Notas 3 3 3 4" xfId="29757" xr:uid="{00000000-0005-0000-0000-0000037C0000}"/>
    <cellStyle name="Notas 3 3 3 5" xfId="29758" xr:uid="{00000000-0005-0000-0000-0000047C0000}"/>
    <cellStyle name="Notas 3 3 3 6" xfId="29759" xr:uid="{00000000-0005-0000-0000-0000057C0000}"/>
    <cellStyle name="Notas 3 3 4" xfId="29760" xr:uid="{00000000-0005-0000-0000-0000067C0000}"/>
    <cellStyle name="Notas 3 3 4 2" xfId="29761" xr:uid="{00000000-0005-0000-0000-0000077C0000}"/>
    <cellStyle name="Notas 3 3 4 2 2" xfId="29762" xr:uid="{00000000-0005-0000-0000-0000087C0000}"/>
    <cellStyle name="Notas 3 3 4 2 3" xfId="29763" xr:uid="{00000000-0005-0000-0000-0000097C0000}"/>
    <cellStyle name="Notas 3 3 4 3" xfId="29764" xr:uid="{00000000-0005-0000-0000-00000A7C0000}"/>
    <cellStyle name="Notas 3 3 4 3 2" xfId="29765" xr:uid="{00000000-0005-0000-0000-00000B7C0000}"/>
    <cellStyle name="Notas 3 3 4 3 3" xfId="29766" xr:uid="{00000000-0005-0000-0000-00000C7C0000}"/>
    <cellStyle name="Notas 3 3 4 4" xfId="29767" xr:uid="{00000000-0005-0000-0000-00000D7C0000}"/>
    <cellStyle name="Notas 3 3 4 5" xfId="29768" xr:uid="{00000000-0005-0000-0000-00000E7C0000}"/>
    <cellStyle name="Notas 3 3 4 6" xfId="29769" xr:uid="{00000000-0005-0000-0000-00000F7C0000}"/>
    <cellStyle name="Notas 3 3 5" xfId="29770" xr:uid="{00000000-0005-0000-0000-0000107C0000}"/>
    <cellStyle name="Notas 3 3 5 2" xfId="29771" xr:uid="{00000000-0005-0000-0000-0000117C0000}"/>
    <cellStyle name="Notas 3 3 5 2 2" xfId="29772" xr:uid="{00000000-0005-0000-0000-0000127C0000}"/>
    <cellStyle name="Notas 3 3 5 2 3" xfId="29773" xr:uid="{00000000-0005-0000-0000-0000137C0000}"/>
    <cellStyle name="Notas 3 3 5 3" xfId="29774" xr:uid="{00000000-0005-0000-0000-0000147C0000}"/>
    <cellStyle name="Notas 3 3 5 3 2" xfId="29775" xr:uid="{00000000-0005-0000-0000-0000157C0000}"/>
    <cellStyle name="Notas 3 3 5 3 3" xfId="29776" xr:uid="{00000000-0005-0000-0000-0000167C0000}"/>
    <cellStyle name="Notas 3 3 5 4" xfId="29777" xr:uid="{00000000-0005-0000-0000-0000177C0000}"/>
    <cellStyle name="Notas 3 3 5 5" xfId="29778" xr:uid="{00000000-0005-0000-0000-0000187C0000}"/>
    <cellStyle name="Notas 3 3 5 6" xfId="29779" xr:uid="{00000000-0005-0000-0000-0000197C0000}"/>
    <cellStyle name="Notas 3 3 6" xfId="29780" xr:uid="{00000000-0005-0000-0000-00001A7C0000}"/>
    <cellStyle name="Notas 3 3 6 2" xfId="29781" xr:uid="{00000000-0005-0000-0000-00001B7C0000}"/>
    <cellStyle name="Notas 3 3 6 2 2" xfId="29782" xr:uid="{00000000-0005-0000-0000-00001C7C0000}"/>
    <cellStyle name="Notas 3 3 6 2 3" xfId="29783" xr:uid="{00000000-0005-0000-0000-00001D7C0000}"/>
    <cellStyle name="Notas 3 3 6 3" xfId="29784" xr:uid="{00000000-0005-0000-0000-00001E7C0000}"/>
    <cellStyle name="Notas 3 3 6 3 2" xfId="29785" xr:uid="{00000000-0005-0000-0000-00001F7C0000}"/>
    <cellStyle name="Notas 3 3 6 3 3" xfId="29786" xr:uid="{00000000-0005-0000-0000-0000207C0000}"/>
    <cellStyle name="Notas 3 3 6 4" xfId="29787" xr:uid="{00000000-0005-0000-0000-0000217C0000}"/>
    <cellStyle name="Notas 3 3 6 5" xfId="29788" xr:uid="{00000000-0005-0000-0000-0000227C0000}"/>
    <cellStyle name="Notas 3 3 6 6" xfId="29789" xr:uid="{00000000-0005-0000-0000-0000237C0000}"/>
    <cellStyle name="Notas 3 3 7" xfId="29790" xr:uid="{00000000-0005-0000-0000-0000247C0000}"/>
    <cellStyle name="Notas 3 3 7 2" xfId="29791" xr:uid="{00000000-0005-0000-0000-0000257C0000}"/>
    <cellStyle name="Notas 3 3 7 2 2" xfId="29792" xr:uid="{00000000-0005-0000-0000-0000267C0000}"/>
    <cellStyle name="Notas 3 3 7 2 3" xfId="29793" xr:uid="{00000000-0005-0000-0000-0000277C0000}"/>
    <cellStyle name="Notas 3 3 7 3" xfId="29794" xr:uid="{00000000-0005-0000-0000-0000287C0000}"/>
    <cellStyle name="Notas 3 3 7 3 2" xfId="29795" xr:uid="{00000000-0005-0000-0000-0000297C0000}"/>
    <cellStyle name="Notas 3 3 7 3 3" xfId="29796" xr:uid="{00000000-0005-0000-0000-00002A7C0000}"/>
    <cellStyle name="Notas 3 3 7 4" xfId="29797" xr:uid="{00000000-0005-0000-0000-00002B7C0000}"/>
    <cellStyle name="Notas 3 3 7 5" xfId="29798" xr:uid="{00000000-0005-0000-0000-00002C7C0000}"/>
    <cellStyle name="Notas 3 3 7 6" xfId="29799" xr:uid="{00000000-0005-0000-0000-00002D7C0000}"/>
    <cellStyle name="Notas 3 3 8" xfId="29800" xr:uid="{00000000-0005-0000-0000-00002E7C0000}"/>
    <cellStyle name="Notas 3 3 8 2" xfId="29801" xr:uid="{00000000-0005-0000-0000-00002F7C0000}"/>
    <cellStyle name="Notas 3 3 8 2 2" xfId="29802" xr:uid="{00000000-0005-0000-0000-0000307C0000}"/>
    <cellStyle name="Notas 3 3 8 2 3" xfId="29803" xr:uid="{00000000-0005-0000-0000-0000317C0000}"/>
    <cellStyle name="Notas 3 3 8 3" xfId="29804" xr:uid="{00000000-0005-0000-0000-0000327C0000}"/>
    <cellStyle name="Notas 3 3 8 3 2" xfId="29805" xr:uid="{00000000-0005-0000-0000-0000337C0000}"/>
    <cellStyle name="Notas 3 3 8 3 3" xfId="29806" xr:uid="{00000000-0005-0000-0000-0000347C0000}"/>
    <cellStyle name="Notas 3 3 8 4" xfId="29807" xr:uid="{00000000-0005-0000-0000-0000357C0000}"/>
    <cellStyle name="Notas 3 3 8 5" xfId="29808" xr:uid="{00000000-0005-0000-0000-0000367C0000}"/>
    <cellStyle name="Notas 3 3 8 6" xfId="29809" xr:uid="{00000000-0005-0000-0000-0000377C0000}"/>
    <cellStyle name="Notas 3 3 9" xfId="29810" xr:uid="{00000000-0005-0000-0000-0000387C0000}"/>
    <cellStyle name="Notas 3 3 9 2" xfId="29811" xr:uid="{00000000-0005-0000-0000-0000397C0000}"/>
    <cellStyle name="Notas 3 3 9 2 2" xfId="29812" xr:uid="{00000000-0005-0000-0000-00003A7C0000}"/>
    <cellStyle name="Notas 3 3 9 2 3" xfId="29813" xr:uid="{00000000-0005-0000-0000-00003B7C0000}"/>
    <cellStyle name="Notas 3 3 9 3" xfId="29814" xr:uid="{00000000-0005-0000-0000-00003C7C0000}"/>
    <cellStyle name="Notas 3 3 9 3 2" xfId="29815" xr:uid="{00000000-0005-0000-0000-00003D7C0000}"/>
    <cellStyle name="Notas 3 3 9 3 3" xfId="29816" xr:uid="{00000000-0005-0000-0000-00003E7C0000}"/>
    <cellStyle name="Notas 3 3 9 4" xfId="29817" xr:uid="{00000000-0005-0000-0000-00003F7C0000}"/>
    <cellStyle name="Notas 3 3 9 5" xfId="29818" xr:uid="{00000000-0005-0000-0000-0000407C0000}"/>
    <cellStyle name="Notas 3 3 9 6" xfId="29819" xr:uid="{00000000-0005-0000-0000-0000417C0000}"/>
    <cellStyle name="Notas 3 3_5.Weekly" xfId="29820" xr:uid="{00000000-0005-0000-0000-0000427C0000}"/>
    <cellStyle name="Notas 3 4" xfId="29821" xr:uid="{00000000-0005-0000-0000-0000437C0000}"/>
    <cellStyle name="Notas 3 4 2" xfId="29822" xr:uid="{00000000-0005-0000-0000-0000447C0000}"/>
    <cellStyle name="Notas 3 4 2 2" xfId="29823" xr:uid="{00000000-0005-0000-0000-0000457C0000}"/>
    <cellStyle name="Notas 3 4 2 3" xfId="29824" xr:uid="{00000000-0005-0000-0000-0000467C0000}"/>
    <cellStyle name="Notas 3 4 3" xfId="29825" xr:uid="{00000000-0005-0000-0000-0000477C0000}"/>
    <cellStyle name="Notas 3 4 3 2" xfId="29826" xr:uid="{00000000-0005-0000-0000-0000487C0000}"/>
    <cellStyle name="Notas 3 4 3 3" xfId="29827" xr:uid="{00000000-0005-0000-0000-0000497C0000}"/>
    <cellStyle name="Notas 3 4 4" xfId="29828" xr:uid="{00000000-0005-0000-0000-00004A7C0000}"/>
    <cellStyle name="Notas 3 4 5" xfId="29829" xr:uid="{00000000-0005-0000-0000-00004B7C0000}"/>
    <cellStyle name="Notas 3 4 6" xfId="29830" xr:uid="{00000000-0005-0000-0000-00004C7C0000}"/>
    <cellStyle name="Notas 3 5" xfId="29831" xr:uid="{00000000-0005-0000-0000-00004D7C0000}"/>
    <cellStyle name="Notas 3 5 2" xfId="29832" xr:uid="{00000000-0005-0000-0000-00004E7C0000}"/>
    <cellStyle name="Notas 3 5 2 2" xfId="29833" xr:uid="{00000000-0005-0000-0000-00004F7C0000}"/>
    <cellStyle name="Notas 3 5 2 3" xfId="29834" xr:uid="{00000000-0005-0000-0000-0000507C0000}"/>
    <cellStyle name="Notas 3 5 3" xfId="29835" xr:uid="{00000000-0005-0000-0000-0000517C0000}"/>
    <cellStyle name="Notas 3 5 3 2" xfId="29836" xr:uid="{00000000-0005-0000-0000-0000527C0000}"/>
    <cellStyle name="Notas 3 5 3 3" xfId="29837" xr:uid="{00000000-0005-0000-0000-0000537C0000}"/>
    <cellStyle name="Notas 3 5 4" xfId="29838" xr:uid="{00000000-0005-0000-0000-0000547C0000}"/>
    <cellStyle name="Notas 3 5 5" xfId="29839" xr:uid="{00000000-0005-0000-0000-0000557C0000}"/>
    <cellStyle name="Notas 3 5 6" xfId="29840" xr:uid="{00000000-0005-0000-0000-0000567C0000}"/>
    <cellStyle name="Notas 3 6" xfId="29841" xr:uid="{00000000-0005-0000-0000-0000577C0000}"/>
    <cellStyle name="Notas 3 6 2" xfId="29842" xr:uid="{00000000-0005-0000-0000-0000587C0000}"/>
    <cellStyle name="Notas 3 6 2 2" xfId="29843" xr:uid="{00000000-0005-0000-0000-0000597C0000}"/>
    <cellStyle name="Notas 3 6 2 3" xfId="29844" xr:uid="{00000000-0005-0000-0000-00005A7C0000}"/>
    <cellStyle name="Notas 3 6 3" xfId="29845" xr:uid="{00000000-0005-0000-0000-00005B7C0000}"/>
    <cellStyle name="Notas 3 6 3 2" xfId="29846" xr:uid="{00000000-0005-0000-0000-00005C7C0000}"/>
    <cellStyle name="Notas 3 6 3 3" xfId="29847" xr:uid="{00000000-0005-0000-0000-00005D7C0000}"/>
    <cellStyle name="Notas 3 6 4" xfId="29848" xr:uid="{00000000-0005-0000-0000-00005E7C0000}"/>
    <cellStyle name="Notas 3 6 5" xfId="29849" xr:uid="{00000000-0005-0000-0000-00005F7C0000}"/>
    <cellStyle name="Notas 3 6 6" xfId="29850" xr:uid="{00000000-0005-0000-0000-0000607C0000}"/>
    <cellStyle name="Notas 3 7" xfId="29851" xr:uid="{00000000-0005-0000-0000-0000617C0000}"/>
    <cellStyle name="Notas 3 7 2" xfId="29852" xr:uid="{00000000-0005-0000-0000-0000627C0000}"/>
    <cellStyle name="Notas 3 7 2 2" xfId="29853" xr:uid="{00000000-0005-0000-0000-0000637C0000}"/>
    <cellStyle name="Notas 3 7 2 3" xfId="29854" xr:uid="{00000000-0005-0000-0000-0000647C0000}"/>
    <cellStyle name="Notas 3 7 3" xfId="29855" xr:uid="{00000000-0005-0000-0000-0000657C0000}"/>
    <cellStyle name="Notas 3 7 3 2" xfId="29856" xr:uid="{00000000-0005-0000-0000-0000667C0000}"/>
    <cellStyle name="Notas 3 7 3 3" xfId="29857" xr:uid="{00000000-0005-0000-0000-0000677C0000}"/>
    <cellStyle name="Notas 3 7 4" xfId="29858" xr:uid="{00000000-0005-0000-0000-0000687C0000}"/>
    <cellStyle name="Notas 3 7 5" xfId="29859" xr:uid="{00000000-0005-0000-0000-0000697C0000}"/>
    <cellStyle name="Notas 3 7 6" xfId="29860" xr:uid="{00000000-0005-0000-0000-00006A7C0000}"/>
    <cellStyle name="Notas 3 8" xfId="29861" xr:uid="{00000000-0005-0000-0000-00006B7C0000}"/>
    <cellStyle name="Notas 3 8 2" xfId="29862" xr:uid="{00000000-0005-0000-0000-00006C7C0000}"/>
    <cellStyle name="Notas 3 8 2 2" xfId="29863" xr:uid="{00000000-0005-0000-0000-00006D7C0000}"/>
    <cellStyle name="Notas 3 8 2 3" xfId="29864" xr:uid="{00000000-0005-0000-0000-00006E7C0000}"/>
    <cellStyle name="Notas 3 8 3" xfId="29865" xr:uid="{00000000-0005-0000-0000-00006F7C0000}"/>
    <cellStyle name="Notas 3 8 3 2" xfId="29866" xr:uid="{00000000-0005-0000-0000-0000707C0000}"/>
    <cellStyle name="Notas 3 8 3 3" xfId="29867" xr:uid="{00000000-0005-0000-0000-0000717C0000}"/>
    <cellStyle name="Notas 3 8 4" xfId="29868" xr:uid="{00000000-0005-0000-0000-0000727C0000}"/>
    <cellStyle name="Notas 3 8 5" xfId="29869" xr:uid="{00000000-0005-0000-0000-0000737C0000}"/>
    <cellStyle name="Notas 3 8 6" xfId="29870" xr:uid="{00000000-0005-0000-0000-0000747C0000}"/>
    <cellStyle name="Notas 3 9" xfId="29871" xr:uid="{00000000-0005-0000-0000-0000757C0000}"/>
    <cellStyle name="Notas 3 9 2" xfId="29872" xr:uid="{00000000-0005-0000-0000-0000767C0000}"/>
    <cellStyle name="Notas 3 9 2 2" xfId="29873" xr:uid="{00000000-0005-0000-0000-0000777C0000}"/>
    <cellStyle name="Notas 3 9 2 3" xfId="29874" xr:uid="{00000000-0005-0000-0000-0000787C0000}"/>
    <cellStyle name="Notas 3 9 3" xfId="29875" xr:uid="{00000000-0005-0000-0000-0000797C0000}"/>
    <cellStyle name="Notas 3 9 3 2" xfId="29876" xr:uid="{00000000-0005-0000-0000-00007A7C0000}"/>
    <cellStyle name="Notas 3 9 3 3" xfId="29877" xr:uid="{00000000-0005-0000-0000-00007B7C0000}"/>
    <cellStyle name="Notas 3 9 4" xfId="29878" xr:uid="{00000000-0005-0000-0000-00007C7C0000}"/>
    <cellStyle name="Notas 3 9 5" xfId="29879" xr:uid="{00000000-0005-0000-0000-00007D7C0000}"/>
    <cellStyle name="Notas 3 9 6" xfId="29880" xr:uid="{00000000-0005-0000-0000-00007E7C0000}"/>
    <cellStyle name="Notas 3_5.Weekly" xfId="29881" xr:uid="{00000000-0005-0000-0000-00007F7C0000}"/>
    <cellStyle name="Notas 4" xfId="29882" xr:uid="{00000000-0005-0000-0000-0000807C0000}"/>
    <cellStyle name="Notas 4 10" xfId="29883" xr:uid="{00000000-0005-0000-0000-0000817C0000}"/>
    <cellStyle name="Notas 4 10 2" xfId="29884" xr:uid="{00000000-0005-0000-0000-0000827C0000}"/>
    <cellStyle name="Notas 4 10 2 2" xfId="29885" xr:uid="{00000000-0005-0000-0000-0000837C0000}"/>
    <cellStyle name="Notas 4 10 2 3" xfId="29886" xr:uid="{00000000-0005-0000-0000-0000847C0000}"/>
    <cellStyle name="Notas 4 10 3" xfId="29887" xr:uid="{00000000-0005-0000-0000-0000857C0000}"/>
    <cellStyle name="Notas 4 10 3 2" xfId="29888" xr:uid="{00000000-0005-0000-0000-0000867C0000}"/>
    <cellStyle name="Notas 4 10 3 3" xfId="29889" xr:uid="{00000000-0005-0000-0000-0000877C0000}"/>
    <cellStyle name="Notas 4 10 4" xfId="29890" xr:uid="{00000000-0005-0000-0000-0000887C0000}"/>
    <cellStyle name="Notas 4 10 5" xfId="29891" xr:uid="{00000000-0005-0000-0000-0000897C0000}"/>
    <cellStyle name="Notas 4 10 6" xfId="29892" xr:uid="{00000000-0005-0000-0000-00008A7C0000}"/>
    <cellStyle name="Notas 4 11" xfId="29893" xr:uid="{00000000-0005-0000-0000-00008B7C0000}"/>
    <cellStyle name="Notas 4 11 2" xfId="29894" xr:uid="{00000000-0005-0000-0000-00008C7C0000}"/>
    <cellStyle name="Notas 4 11 2 2" xfId="29895" xr:uid="{00000000-0005-0000-0000-00008D7C0000}"/>
    <cellStyle name="Notas 4 11 2 3" xfId="29896" xr:uid="{00000000-0005-0000-0000-00008E7C0000}"/>
    <cellStyle name="Notas 4 11 3" xfId="29897" xr:uid="{00000000-0005-0000-0000-00008F7C0000}"/>
    <cellStyle name="Notas 4 11 3 2" xfId="29898" xr:uid="{00000000-0005-0000-0000-0000907C0000}"/>
    <cellStyle name="Notas 4 11 3 3" xfId="29899" xr:uid="{00000000-0005-0000-0000-0000917C0000}"/>
    <cellStyle name="Notas 4 11 4" xfId="29900" xr:uid="{00000000-0005-0000-0000-0000927C0000}"/>
    <cellStyle name="Notas 4 11 5" xfId="29901" xr:uid="{00000000-0005-0000-0000-0000937C0000}"/>
    <cellStyle name="Notas 4 11 6" xfId="29902" xr:uid="{00000000-0005-0000-0000-0000947C0000}"/>
    <cellStyle name="Notas 4 12" xfId="29903" xr:uid="{00000000-0005-0000-0000-0000957C0000}"/>
    <cellStyle name="Notas 4 12 2" xfId="29904" xr:uid="{00000000-0005-0000-0000-0000967C0000}"/>
    <cellStyle name="Notas 4 12 2 2" xfId="29905" xr:uid="{00000000-0005-0000-0000-0000977C0000}"/>
    <cellStyle name="Notas 4 12 2 3" xfId="29906" xr:uid="{00000000-0005-0000-0000-0000987C0000}"/>
    <cellStyle name="Notas 4 12 3" xfId="29907" xr:uid="{00000000-0005-0000-0000-0000997C0000}"/>
    <cellStyle name="Notas 4 12 3 2" xfId="29908" xr:uid="{00000000-0005-0000-0000-00009A7C0000}"/>
    <cellStyle name="Notas 4 12 3 3" xfId="29909" xr:uid="{00000000-0005-0000-0000-00009B7C0000}"/>
    <cellStyle name="Notas 4 12 4" xfId="29910" xr:uid="{00000000-0005-0000-0000-00009C7C0000}"/>
    <cellStyle name="Notas 4 12 5" xfId="29911" xr:uid="{00000000-0005-0000-0000-00009D7C0000}"/>
    <cellStyle name="Notas 4 12 6" xfId="29912" xr:uid="{00000000-0005-0000-0000-00009E7C0000}"/>
    <cellStyle name="Notas 4 13" xfId="29913" xr:uid="{00000000-0005-0000-0000-00009F7C0000}"/>
    <cellStyle name="Notas 4 13 2" xfId="29914" xr:uid="{00000000-0005-0000-0000-0000A07C0000}"/>
    <cellStyle name="Notas 4 13 3" xfId="29915" xr:uid="{00000000-0005-0000-0000-0000A17C0000}"/>
    <cellStyle name="Notas 4 14" xfId="29916" xr:uid="{00000000-0005-0000-0000-0000A27C0000}"/>
    <cellStyle name="Notas 4 14 2" xfId="29917" xr:uid="{00000000-0005-0000-0000-0000A37C0000}"/>
    <cellStyle name="Notas 4 14 3" xfId="29918" xr:uid="{00000000-0005-0000-0000-0000A47C0000}"/>
    <cellStyle name="Notas 4 15" xfId="29919" xr:uid="{00000000-0005-0000-0000-0000A57C0000}"/>
    <cellStyle name="Notas 4 16" xfId="29920" xr:uid="{00000000-0005-0000-0000-0000A67C0000}"/>
    <cellStyle name="Notas 4 17" xfId="29921" xr:uid="{00000000-0005-0000-0000-0000A77C0000}"/>
    <cellStyle name="Notas 4 18" xfId="29922" xr:uid="{00000000-0005-0000-0000-0000A87C0000}"/>
    <cellStyle name="Notas 4 2" xfId="29923" xr:uid="{00000000-0005-0000-0000-0000A97C0000}"/>
    <cellStyle name="Notas 4 2 10" xfId="29924" xr:uid="{00000000-0005-0000-0000-0000AA7C0000}"/>
    <cellStyle name="Notas 4 2 10 2" xfId="29925" xr:uid="{00000000-0005-0000-0000-0000AB7C0000}"/>
    <cellStyle name="Notas 4 2 10 2 2" xfId="29926" xr:uid="{00000000-0005-0000-0000-0000AC7C0000}"/>
    <cellStyle name="Notas 4 2 10 2 3" xfId="29927" xr:uid="{00000000-0005-0000-0000-0000AD7C0000}"/>
    <cellStyle name="Notas 4 2 10 3" xfId="29928" xr:uid="{00000000-0005-0000-0000-0000AE7C0000}"/>
    <cellStyle name="Notas 4 2 10 3 2" xfId="29929" xr:uid="{00000000-0005-0000-0000-0000AF7C0000}"/>
    <cellStyle name="Notas 4 2 10 3 3" xfId="29930" xr:uid="{00000000-0005-0000-0000-0000B07C0000}"/>
    <cellStyle name="Notas 4 2 10 4" xfId="29931" xr:uid="{00000000-0005-0000-0000-0000B17C0000}"/>
    <cellStyle name="Notas 4 2 10 5" xfId="29932" xr:uid="{00000000-0005-0000-0000-0000B27C0000}"/>
    <cellStyle name="Notas 4 2 10 6" xfId="29933" xr:uid="{00000000-0005-0000-0000-0000B37C0000}"/>
    <cellStyle name="Notas 4 2 11" xfId="29934" xr:uid="{00000000-0005-0000-0000-0000B47C0000}"/>
    <cellStyle name="Notas 4 2 11 2" xfId="29935" xr:uid="{00000000-0005-0000-0000-0000B57C0000}"/>
    <cellStyle name="Notas 4 2 11 2 2" xfId="29936" xr:uid="{00000000-0005-0000-0000-0000B67C0000}"/>
    <cellStyle name="Notas 4 2 11 2 3" xfId="29937" xr:uid="{00000000-0005-0000-0000-0000B77C0000}"/>
    <cellStyle name="Notas 4 2 11 3" xfId="29938" xr:uid="{00000000-0005-0000-0000-0000B87C0000}"/>
    <cellStyle name="Notas 4 2 11 3 2" xfId="29939" xr:uid="{00000000-0005-0000-0000-0000B97C0000}"/>
    <cellStyle name="Notas 4 2 11 3 3" xfId="29940" xr:uid="{00000000-0005-0000-0000-0000BA7C0000}"/>
    <cellStyle name="Notas 4 2 11 4" xfId="29941" xr:uid="{00000000-0005-0000-0000-0000BB7C0000}"/>
    <cellStyle name="Notas 4 2 11 5" xfId="29942" xr:uid="{00000000-0005-0000-0000-0000BC7C0000}"/>
    <cellStyle name="Notas 4 2 11 6" xfId="29943" xr:uid="{00000000-0005-0000-0000-0000BD7C0000}"/>
    <cellStyle name="Notas 4 2 12" xfId="29944" xr:uid="{00000000-0005-0000-0000-0000BE7C0000}"/>
    <cellStyle name="Notas 4 2 12 2" xfId="29945" xr:uid="{00000000-0005-0000-0000-0000BF7C0000}"/>
    <cellStyle name="Notas 4 2 12 3" xfId="29946" xr:uid="{00000000-0005-0000-0000-0000C07C0000}"/>
    <cellStyle name="Notas 4 2 13" xfId="29947" xr:uid="{00000000-0005-0000-0000-0000C17C0000}"/>
    <cellStyle name="Notas 4 2 13 2" xfId="29948" xr:uid="{00000000-0005-0000-0000-0000C27C0000}"/>
    <cellStyle name="Notas 4 2 13 3" xfId="29949" xr:uid="{00000000-0005-0000-0000-0000C37C0000}"/>
    <cellStyle name="Notas 4 2 14" xfId="29950" xr:uid="{00000000-0005-0000-0000-0000C47C0000}"/>
    <cellStyle name="Notas 4 2 15" xfId="29951" xr:uid="{00000000-0005-0000-0000-0000C57C0000}"/>
    <cellStyle name="Notas 4 2 16" xfId="29952" xr:uid="{00000000-0005-0000-0000-0000C67C0000}"/>
    <cellStyle name="Notas 4 2 17" xfId="29953" xr:uid="{00000000-0005-0000-0000-0000C77C0000}"/>
    <cellStyle name="Notas 4 2 2" xfId="29954" xr:uid="{00000000-0005-0000-0000-0000C87C0000}"/>
    <cellStyle name="Notas 4 2 2 10" xfId="29955" xr:uid="{00000000-0005-0000-0000-0000C97C0000}"/>
    <cellStyle name="Notas 4 2 2 10 2" xfId="29956" xr:uid="{00000000-0005-0000-0000-0000CA7C0000}"/>
    <cellStyle name="Notas 4 2 2 10 2 2" xfId="29957" xr:uid="{00000000-0005-0000-0000-0000CB7C0000}"/>
    <cellStyle name="Notas 4 2 2 10 2 3" xfId="29958" xr:uid="{00000000-0005-0000-0000-0000CC7C0000}"/>
    <cellStyle name="Notas 4 2 2 10 3" xfId="29959" xr:uid="{00000000-0005-0000-0000-0000CD7C0000}"/>
    <cellStyle name="Notas 4 2 2 10 3 2" xfId="29960" xr:uid="{00000000-0005-0000-0000-0000CE7C0000}"/>
    <cellStyle name="Notas 4 2 2 10 3 3" xfId="29961" xr:uid="{00000000-0005-0000-0000-0000CF7C0000}"/>
    <cellStyle name="Notas 4 2 2 10 4" xfId="29962" xr:uid="{00000000-0005-0000-0000-0000D07C0000}"/>
    <cellStyle name="Notas 4 2 2 10 5" xfId="29963" xr:uid="{00000000-0005-0000-0000-0000D17C0000}"/>
    <cellStyle name="Notas 4 2 2 10 6" xfId="29964" xr:uid="{00000000-0005-0000-0000-0000D27C0000}"/>
    <cellStyle name="Notas 4 2 2 11" xfId="29965" xr:uid="{00000000-0005-0000-0000-0000D37C0000}"/>
    <cellStyle name="Notas 4 2 2 11 2" xfId="29966" xr:uid="{00000000-0005-0000-0000-0000D47C0000}"/>
    <cellStyle name="Notas 4 2 2 11 3" xfId="29967" xr:uid="{00000000-0005-0000-0000-0000D57C0000}"/>
    <cellStyle name="Notas 4 2 2 12" xfId="29968" xr:uid="{00000000-0005-0000-0000-0000D67C0000}"/>
    <cellStyle name="Notas 4 2 2 12 2" xfId="29969" xr:uid="{00000000-0005-0000-0000-0000D77C0000}"/>
    <cellStyle name="Notas 4 2 2 12 3" xfId="29970" xr:uid="{00000000-0005-0000-0000-0000D87C0000}"/>
    <cellStyle name="Notas 4 2 2 13" xfId="29971" xr:uid="{00000000-0005-0000-0000-0000D97C0000}"/>
    <cellStyle name="Notas 4 2 2 14" xfId="29972" xr:uid="{00000000-0005-0000-0000-0000DA7C0000}"/>
    <cellStyle name="Notas 4 2 2 15" xfId="29973" xr:uid="{00000000-0005-0000-0000-0000DB7C0000}"/>
    <cellStyle name="Notas 4 2 2 2" xfId="29974" xr:uid="{00000000-0005-0000-0000-0000DC7C0000}"/>
    <cellStyle name="Notas 4 2 2 2 2" xfId="29975" xr:uid="{00000000-0005-0000-0000-0000DD7C0000}"/>
    <cellStyle name="Notas 4 2 2 2 2 2" xfId="29976" xr:uid="{00000000-0005-0000-0000-0000DE7C0000}"/>
    <cellStyle name="Notas 4 2 2 2 2 3" xfId="29977" xr:uid="{00000000-0005-0000-0000-0000DF7C0000}"/>
    <cellStyle name="Notas 4 2 2 2 3" xfId="29978" xr:uid="{00000000-0005-0000-0000-0000E07C0000}"/>
    <cellStyle name="Notas 4 2 2 2 3 2" xfId="29979" xr:uid="{00000000-0005-0000-0000-0000E17C0000}"/>
    <cellStyle name="Notas 4 2 2 2 3 3" xfId="29980" xr:uid="{00000000-0005-0000-0000-0000E27C0000}"/>
    <cellStyle name="Notas 4 2 2 2 4" xfId="29981" xr:uid="{00000000-0005-0000-0000-0000E37C0000}"/>
    <cellStyle name="Notas 4 2 2 2 5" xfId="29982" xr:uid="{00000000-0005-0000-0000-0000E47C0000}"/>
    <cellStyle name="Notas 4 2 2 2 6" xfId="29983" xr:uid="{00000000-0005-0000-0000-0000E57C0000}"/>
    <cellStyle name="Notas 4 2 2 3" xfId="29984" xr:uid="{00000000-0005-0000-0000-0000E67C0000}"/>
    <cellStyle name="Notas 4 2 2 3 2" xfId="29985" xr:uid="{00000000-0005-0000-0000-0000E77C0000}"/>
    <cellStyle name="Notas 4 2 2 3 2 2" xfId="29986" xr:uid="{00000000-0005-0000-0000-0000E87C0000}"/>
    <cellStyle name="Notas 4 2 2 3 2 3" xfId="29987" xr:uid="{00000000-0005-0000-0000-0000E97C0000}"/>
    <cellStyle name="Notas 4 2 2 3 3" xfId="29988" xr:uid="{00000000-0005-0000-0000-0000EA7C0000}"/>
    <cellStyle name="Notas 4 2 2 3 3 2" xfId="29989" xr:uid="{00000000-0005-0000-0000-0000EB7C0000}"/>
    <cellStyle name="Notas 4 2 2 3 3 3" xfId="29990" xr:uid="{00000000-0005-0000-0000-0000EC7C0000}"/>
    <cellStyle name="Notas 4 2 2 3 4" xfId="29991" xr:uid="{00000000-0005-0000-0000-0000ED7C0000}"/>
    <cellStyle name="Notas 4 2 2 3 5" xfId="29992" xr:uid="{00000000-0005-0000-0000-0000EE7C0000}"/>
    <cellStyle name="Notas 4 2 2 3 6" xfId="29993" xr:uid="{00000000-0005-0000-0000-0000EF7C0000}"/>
    <cellStyle name="Notas 4 2 2 4" xfId="29994" xr:uid="{00000000-0005-0000-0000-0000F07C0000}"/>
    <cellStyle name="Notas 4 2 2 4 2" xfId="29995" xr:uid="{00000000-0005-0000-0000-0000F17C0000}"/>
    <cellStyle name="Notas 4 2 2 4 2 2" xfId="29996" xr:uid="{00000000-0005-0000-0000-0000F27C0000}"/>
    <cellStyle name="Notas 4 2 2 4 2 3" xfId="29997" xr:uid="{00000000-0005-0000-0000-0000F37C0000}"/>
    <cellStyle name="Notas 4 2 2 4 3" xfId="29998" xr:uid="{00000000-0005-0000-0000-0000F47C0000}"/>
    <cellStyle name="Notas 4 2 2 4 3 2" xfId="29999" xr:uid="{00000000-0005-0000-0000-0000F57C0000}"/>
    <cellStyle name="Notas 4 2 2 4 3 3" xfId="30000" xr:uid="{00000000-0005-0000-0000-0000F67C0000}"/>
    <cellStyle name="Notas 4 2 2 4 4" xfId="30001" xr:uid="{00000000-0005-0000-0000-0000F77C0000}"/>
    <cellStyle name="Notas 4 2 2 4 5" xfId="30002" xr:uid="{00000000-0005-0000-0000-0000F87C0000}"/>
    <cellStyle name="Notas 4 2 2 4 6" xfId="30003" xr:uid="{00000000-0005-0000-0000-0000F97C0000}"/>
    <cellStyle name="Notas 4 2 2 5" xfId="30004" xr:uid="{00000000-0005-0000-0000-0000FA7C0000}"/>
    <cellStyle name="Notas 4 2 2 5 2" xfId="30005" xr:uid="{00000000-0005-0000-0000-0000FB7C0000}"/>
    <cellStyle name="Notas 4 2 2 5 2 2" xfId="30006" xr:uid="{00000000-0005-0000-0000-0000FC7C0000}"/>
    <cellStyle name="Notas 4 2 2 5 2 3" xfId="30007" xr:uid="{00000000-0005-0000-0000-0000FD7C0000}"/>
    <cellStyle name="Notas 4 2 2 5 3" xfId="30008" xr:uid="{00000000-0005-0000-0000-0000FE7C0000}"/>
    <cellStyle name="Notas 4 2 2 5 3 2" xfId="30009" xr:uid="{00000000-0005-0000-0000-0000FF7C0000}"/>
    <cellStyle name="Notas 4 2 2 5 3 3" xfId="30010" xr:uid="{00000000-0005-0000-0000-0000007D0000}"/>
    <cellStyle name="Notas 4 2 2 5 4" xfId="30011" xr:uid="{00000000-0005-0000-0000-0000017D0000}"/>
    <cellStyle name="Notas 4 2 2 5 5" xfId="30012" xr:uid="{00000000-0005-0000-0000-0000027D0000}"/>
    <cellStyle name="Notas 4 2 2 5 6" xfId="30013" xr:uid="{00000000-0005-0000-0000-0000037D0000}"/>
    <cellStyle name="Notas 4 2 2 6" xfId="30014" xr:uid="{00000000-0005-0000-0000-0000047D0000}"/>
    <cellStyle name="Notas 4 2 2 6 2" xfId="30015" xr:uid="{00000000-0005-0000-0000-0000057D0000}"/>
    <cellStyle name="Notas 4 2 2 6 2 2" xfId="30016" xr:uid="{00000000-0005-0000-0000-0000067D0000}"/>
    <cellStyle name="Notas 4 2 2 6 2 3" xfId="30017" xr:uid="{00000000-0005-0000-0000-0000077D0000}"/>
    <cellStyle name="Notas 4 2 2 6 3" xfId="30018" xr:uid="{00000000-0005-0000-0000-0000087D0000}"/>
    <cellStyle name="Notas 4 2 2 6 3 2" xfId="30019" xr:uid="{00000000-0005-0000-0000-0000097D0000}"/>
    <cellStyle name="Notas 4 2 2 6 3 3" xfId="30020" xr:uid="{00000000-0005-0000-0000-00000A7D0000}"/>
    <cellStyle name="Notas 4 2 2 6 4" xfId="30021" xr:uid="{00000000-0005-0000-0000-00000B7D0000}"/>
    <cellStyle name="Notas 4 2 2 6 5" xfId="30022" xr:uid="{00000000-0005-0000-0000-00000C7D0000}"/>
    <cellStyle name="Notas 4 2 2 6 6" xfId="30023" xr:uid="{00000000-0005-0000-0000-00000D7D0000}"/>
    <cellStyle name="Notas 4 2 2 7" xfId="30024" xr:uid="{00000000-0005-0000-0000-00000E7D0000}"/>
    <cellStyle name="Notas 4 2 2 7 2" xfId="30025" xr:uid="{00000000-0005-0000-0000-00000F7D0000}"/>
    <cellStyle name="Notas 4 2 2 7 2 2" xfId="30026" xr:uid="{00000000-0005-0000-0000-0000107D0000}"/>
    <cellStyle name="Notas 4 2 2 7 2 3" xfId="30027" xr:uid="{00000000-0005-0000-0000-0000117D0000}"/>
    <cellStyle name="Notas 4 2 2 7 3" xfId="30028" xr:uid="{00000000-0005-0000-0000-0000127D0000}"/>
    <cellStyle name="Notas 4 2 2 7 3 2" xfId="30029" xr:uid="{00000000-0005-0000-0000-0000137D0000}"/>
    <cellStyle name="Notas 4 2 2 7 3 3" xfId="30030" xr:uid="{00000000-0005-0000-0000-0000147D0000}"/>
    <cellStyle name="Notas 4 2 2 7 4" xfId="30031" xr:uid="{00000000-0005-0000-0000-0000157D0000}"/>
    <cellStyle name="Notas 4 2 2 7 5" xfId="30032" xr:uid="{00000000-0005-0000-0000-0000167D0000}"/>
    <cellStyle name="Notas 4 2 2 7 6" xfId="30033" xr:uid="{00000000-0005-0000-0000-0000177D0000}"/>
    <cellStyle name="Notas 4 2 2 8" xfId="30034" xr:uid="{00000000-0005-0000-0000-0000187D0000}"/>
    <cellStyle name="Notas 4 2 2 8 2" xfId="30035" xr:uid="{00000000-0005-0000-0000-0000197D0000}"/>
    <cellStyle name="Notas 4 2 2 8 2 2" xfId="30036" xr:uid="{00000000-0005-0000-0000-00001A7D0000}"/>
    <cellStyle name="Notas 4 2 2 8 2 3" xfId="30037" xr:uid="{00000000-0005-0000-0000-00001B7D0000}"/>
    <cellStyle name="Notas 4 2 2 8 3" xfId="30038" xr:uid="{00000000-0005-0000-0000-00001C7D0000}"/>
    <cellStyle name="Notas 4 2 2 8 3 2" xfId="30039" xr:uid="{00000000-0005-0000-0000-00001D7D0000}"/>
    <cellStyle name="Notas 4 2 2 8 3 3" xfId="30040" xr:uid="{00000000-0005-0000-0000-00001E7D0000}"/>
    <cellStyle name="Notas 4 2 2 8 4" xfId="30041" xr:uid="{00000000-0005-0000-0000-00001F7D0000}"/>
    <cellStyle name="Notas 4 2 2 8 5" xfId="30042" xr:uid="{00000000-0005-0000-0000-0000207D0000}"/>
    <cellStyle name="Notas 4 2 2 8 6" xfId="30043" xr:uid="{00000000-0005-0000-0000-0000217D0000}"/>
    <cellStyle name="Notas 4 2 2 9" xfId="30044" xr:uid="{00000000-0005-0000-0000-0000227D0000}"/>
    <cellStyle name="Notas 4 2 2 9 2" xfId="30045" xr:uid="{00000000-0005-0000-0000-0000237D0000}"/>
    <cellStyle name="Notas 4 2 2 9 2 2" xfId="30046" xr:uid="{00000000-0005-0000-0000-0000247D0000}"/>
    <cellStyle name="Notas 4 2 2 9 2 3" xfId="30047" xr:uid="{00000000-0005-0000-0000-0000257D0000}"/>
    <cellStyle name="Notas 4 2 2 9 3" xfId="30048" xr:uid="{00000000-0005-0000-0000-0000267D0000}"/>
    <cellStyle name="Notas 4 2 2 9 3 2" xfId="30049" xr:uid="{00000000-0005-0000-0000-0000277D0000}"/>
    <cellStyle name="Notas 4 2 2 9 3 3" xfId="30050" xr:uid="{00000000-0005-0000-0000-0000287D0000}"/>
    <cellStyle name="Notas 4 2 2 9 4" xfId="30051" xr:uid="{00000000-0005-0000-0000-0000297D0000}"/>
    <cellStyle name="Notas 4 2 2 9 5" xfId="30052" xr:uid="{00000000-0005-0000-0000-00002A7D0000}"/>
    <cellStyle name="Notas 4 2 2 9 6" xfId="30053" xr:uid="{00000000-0005-0000-0000-00002B7D0000}"/>
    <cellStyle name="Notas 4 2 2_5.Weekly" xfId="30054" xr:uid="{00000000-0005-0000-0000-00002C7D0000}"/>
    <cellStyle name="Notas 4 2 3" xfId="30055" xr:uid="{00000000-0005-0000-0000-00002D7D0000}"/>
    <cellStyle name="Notas 4 2 3 2" xfId="30056" xr:uid="{00000000-0005-0000-0000-00002E7D0000}"/>
    <cellStyle name="Notas 4 2 3 2 2" xfId="30057" xr:uid="{00000000-0005-0000-0000-00002F7D0000}"/>
    <cellStyle name="Notas 4 2 3 2 3" xfId="30058" xr:uid="{00000000-0005-0000-0000-0000307D0000}"/>
    <cellStyle name="Notas 4 2 3 3" xfId="30059" xr:uid="{00000000-0005-0000-0000-0000317D0000}"/>
    <cellStyle name="Notas 4 2 3 3 2" xfId="30060" xr:uid="{00000000-0005-0000-0000-0000327D0000}"/>
    <cellStyle name="Notas 4 2 3 3 3" xfId="30061" xr:uid="{00000000-0005-0000-0000-0000337D0000}"/>
    <cellStyle name="Notas 4 2 3 4" xfId="30062" xr:uid="{00000000-0005-0000-0000-0000347D0000}"/>
    <cellStyle name="Notas 4 2 3 5" xfId="30063" xr:uid="{00000000-0005-0000-0000-0000357D0000}"/>
    <cellStyle name="Notas 4 2 3 6" xfId="30064" xr:uid="{00000000-0005-0000-0000-0000367D0000}"/>
    <cellStyle name="Notas 4 2 4" xfId="30065" xr:uid="{00000000-0005-0000-0000-0000377D0000}"/>
    <cellStyle name="Notas 4 2 4 2" xfId="30066" xr:uid="{00000000-0005-0000-0000-0000387D0000}"/>
    <cellStyle name="Notas 4 2 4 2 2" xfId="30067" xr:uid="{00000000-0005-0000-0000-0000397D0000}"/>
    <cellStyle name="Notas 4 2 4 2 3" xfId="30068" xr:uid="{00000000-0005-0000-0000-00003A7D0000}"/>
    <cellStyle name="Notas 4 2 4 3" xfId="30069" xr:uid="{00000000-0005-0000-0000-00003B7D0000}"/>
    <cellStyle name="Notas 4 2 4 3 2" xfId="30070" xr:uid="{00000000-0005-0000-0000-00003C7D0000}"/>
    <cellStyle name="Notas 4 2 4 3 3" xfId="30071" xr:uid="{00000000-0005-0000-0000-00003D7D0000}"/>
    <cellStyle name="Notas 4 2 4 4" xfId="30072" xr:uid="{00000000-0005-0000-0000-00003E7D0000}"/>
    <cellStyle name="Notas 4 2 4 5" xfId="30073" xr:uid="{00000000-0005-0000-0000-00003F7D0000}"/>
    <cellStyle name="Notas 4 2 4 6" xfId="30074" xr:uid="{00000000-0005-0000-0000-0000407D0000}"/>
    <cellStyle name="Notas 4 2 5" xfId="30075" xr:uid="{00000000-0005-0000-0000-0000417D0000}"/>
    <cellStyle name="Notas 4 2 5 2" xfId="30076" xr:uid="{00000000-0005-0000-0000-0000427D0000}"/>
    <cellStyle name="Notas 4 2 5 2 2" xfId="30077" xr:uid="{00000000-0005-0000-0000-0000437D0000}"/>
    <cellStyle name="Notas 4 2 5 2 3" xfId="30078" xr:uid="{00000000-0005-0000-0000-0000447D0000}"/>
    <cellStyle name="Notas 4 2 5 3" xfId="30079" xr:uid="{00000000-0005-0000-0000-0000457D0000}"/>
    <cellStyle name="Notas 4 2 5 3 2" xfId="30080" xr:uid="{00000000-0005-0000-0000-0000467D0000}"/>
    <cellStyle name="Notas 4 2 5 3 3" xfId="30081" xr:uid="{00000000-0005-0000-0000-0000477D0000}"/>
    <cellStyle name="Notas 4 2 5 4" xfId="30082" xr:uid="{00000000-0005-0000-0000-0000487D0000}"/>
    <cellStyle name="Notas 4 2 5 5" xfId="30083" xr:uid="{00000000-0005-0000-0000-0000497D0000}"/>
    <cellStyle name="Notas 4 2 5 6" xfId="30084" xr:uid="{00000000-0005-0000-0000-00004A7D0000}"/>
    <cellStyle name="Notas 4 2 6" xfId="30085" xr:uid="{00000000-0005-0000-0000-00004B7D0000}"/>
    <cellStyle name="Notas 4 2 6 2" xfId="30086" xr:uid="{00000000-0005-0000-0000-00004C7D0000}"/>
    <cellStyle name="Notas 4 2 6 2 2" xfId="30087" xr:uid="{00000000-0005-0000-0000-00004D7D0000}"/>
    <cellStyle name="Notas 4 2 6 2 3" xfId="30088" xr:uid="{00000000-0005-0000-0000-00004E7D0000}"/>
    <cellStyle name="Notas 4 2 6 3" xfId="30089" xr:uid="{00000000-0005-0000-0000-00004F7D0000}"/>
    <cellStyle name="Notas 4 2 6 3 2" xfId="30090" xr:uid="{00000000-0005-0000-0000-0000507D0000}"/>
    <cellStyle name="Notas 4 2 6 3 3" xfId="30091" xr:uid="{00000000-0005-0000-0000-0000517D0000}"/>
    <cellStyle name="Notas 4 2 6 4" xfId="30092" xr:uid="{00000000-0005-0000-0000-0000527D0000}"/>
    <cellStyle name="Notas 4 2 6 5" xfId="30093" xr:uid="{00000000-0005-0000-0000-0000537D0000}"/>
    <cellStyle name="Notas 4 2 6 6" xfId="30094" xr:uid="{00000000-0005-0000-0000-0000547D0000}"/>
    <cellStyle name="Notas 4 2 7" xfId="30095" xr:uid="{00000000-0005-0000-0000-0000557D0000}"/>
    <cellStyle name="Notas 4 2 7 2" xfId="30096" xr:uid="{00000000-0005-0000-0000-0000567D0000}"/>
    <cellStyle name="Notas 4 2 7 2 2" xfId="30097" xr:uid="{00000000-0005-0000-0000-0000577D0000}"/>
    <cellStyle name="Notas 4 2 7 2 3" xfId="30098" xr:uid="{00000000-0005-0000-0000-0000587D0000}"/>
    <cellStyle name="Notas 4 2 7 3" xfId="30099" xr:uid="{00000000-0005-0000-0000-0000597D0000}"/>
    <cellStyle name="Notas 4 2 7 3 2" xfId="30100" xr:uid="{00000000-0005-0000-0000-00005A7D0000}"/>
    <cellStyle name="Notas 4 2 7 3 3" xfId="30101" xr:uid="{00000000-0005-0000-0000-00005B7D0000}"/>
    <cellStyle name="Notas 4 2 7 4" xfId="30102" xr:uid="{00000000-0005-0000-0000-00005C7D0000}"/>
    <cellStyle name="Notas 4 2 7 5" xfId="30103" xr:uid="{00000000-0005-0000-0000-00005D7D0000}"/>
    <cellStyle name="Notas 4 2 7 6" xfId="30104" xr:uid="{00000000-0005-0000-0000-00005E7D0000}"/>
    <cellStyle name="Notas 4 2 8" xfId="30105" xr:uid="{00000000-0005-0000-0000-00005F7D0000}"/>
    <cellStyle name="Notas 4 2 8 2" xfId="30106" xr:uid="{00000000-0005-0000-0000-0000607D0000}"/>
    <cellStyle name="Notas 4 2 8 2 2" xfId="30107" xr:uid="{00000000-0005-0000-0000-0000617D0000}"/>
    <cellStyle name="Notas 4 2 8 2 3" xfId="30108" xr:uid="{00000000-0005-0000-0000-0000627D0000}"/>
    <cellStyle name="Notas 4 2 8 3" xfId="30109" xr:uid="{00000000-0005-0000-0000-0000637D0000}"/>
    <cellStyle name="Notas 4 2 8 3 2" xfId="30110" xr:uid="{00000000-0005-0000-0000-0000647D0000}"/>
    <cellStyle name="Notas 4 2 8 3 3" xfId="30111" xr:uid="{00000000-0005-0000-0000-0000657D0000}"/>
    <cellStyle name="Notas 4 2 8 4" xfId="30112" xr:uid="{00000000-0005-0000-0000-0000667D0000}"/>
    <cellStyle name="Notas 4 2 8 5" xfId="30113" xr:uid="{00000000-0005-0000-0000-0000677D0000}"/>
    <cellStyle name="Notas 4 2 8 6" xfId="30114" xr:uid="{00000000-0005-0000-0000-0000687D0000}"/>
    <cellStyle name="Notas 4 2 9" xfId="30115" xr:uid="{00000000-0005-0000-0000-0000697D0000}"/>
    <cellStyle name="Notas 4 2 9 2" xfId="30116" xr:uid="{00000000-0005-0000-0000-00006A7D0000}"/>
    <cellStyle name="Notas 4 2 9 2 2" xfId="30117" xr:uid="{00000000-0005-0000-0000-00006B7D0000}"/>
    <cellStyle name="Notas 4 2 9 2 3" xfId="30118" xr:uid="{00000000-0005-0000-0000-00006C7D0000}"/>
    <cellStyle name="Notas 4 2 9 3" xfId="30119" xr:uid="{00000000-0005-0000-0000-00006D7D0000}"/>
    <cellStyle name="Notas 4 2 9 3 2" xfId="30120" xr:uid="{00000000-0005-0000-0000-00006E7D0000}"/>
    <cellStyle name="Notas 4 2 9 3 3" xfId="30121" xr:uid="{00000000-0005-0000-0000-00006F7D0000}"/>
    <cellStyle name="Notas 4 2 9 4" xfId="30122" xr:uid="{00000000-0005-0000-0000-0000707D0000}"/>
    <cellStyle name="Notas 4 2 9 5" xfId="30123" xr:uid="{00000000-0005-0000-0000-0000717D0000}"/>
    <cellStyle name="Notas 4 2 9 6" xfId="30124" xr:uid="{00000000-0005-0000-0000-0000727D0000}"/>
    <cellStyle name="Notas 4 2_5.Weekly" xfId="30125" xr:uid="{00000000-0005-0000-0000-0000737D0000}"/>
    <cellStyle name="Notas 4 3" xfId="30126" xr:uid="{00000000-0005-0000-0000-0000747D0000}"/>
    <cellStyle name="Notas 4 3 10" xfId="30127" xr:uid="{00000000-0005-0000-0000-0000757D0000}"/>
    <cellStyle name="Notas 4 3 10 2" xfId="30128" xr:uid="{00000000-0005-0000-0000-0000767D0000}"/>
    <cellStyle name="Notas 4 3 10 2 2" xfId="30129" xr:uid="{00000000-0005-0000-0000-0000777D0000}"/>
    <cellStyle name="Notas 4 3 10 2 3" xfId="30130" xr:uid="{00000000-0005-0000-0000-0000787D0000}"/>
    <cellStyle name="Notas 4 3 10 3" xfId="30131" xr:uid="{00000000-0005-0000-0000-0000797D0000}"/>
    <cellStyle name="Notas 4 3 10 3 2" xfId="30132" xr:uid="{00000000-0005-0000-0000-00007A7D0000}"/>
    <cellStyle name="Notas 4 3 10 3 3" xfId="30133" xr:uid="{00000000-0005-0000-0000-00007B7D0000}"/>
    <cellStyle name="Notas 4 3 10 4" xfId="30134" xr:uid="{00000000-0005-0000-0000-00007C7D0000}"/>
    <cellStyle name="Notas 4 3 10 5" xfId="30135" xr:uid="{00000000-0005-0000-0000-00007D7D0000}"/>
    <cellStyle name="Notas 4 3 10 6" xfId="30136" xr:uid="{00000000-0005-0000-0000-00007E7D0000}"/>
    <cellStyle name="Notas 4 3 11" xfId="30137" xr:uid="{00000000-0005-0000-0000-00007F7D0000}"/>
    <cellStyle name="Notas 4 3 11 2" xfId="30138" xr:uid="{00000000-0005-0000-0000-0000807D0000}"/>
    <cellStyle name="Notas 4 3 11 3" xfId="30139" xr:uid="{00000000-0005-0000-0000-0000817D0000}"/>
    <cellStyle name="Notas 4 3 12" xfId="30140" xr:uid="{00000000-0005-0000-0000-0000827D0000}"/>
    <cellStyle name="Notas 4 3 12 2" xfId="30141" xr:uid="{00000000-0005-0000-0000-0000837D0000}"/>
    <cellStyle name="Notas 4 3 12 3" xfId="30142" xr:uid="{00000000-0005-0000-0000-0000847D0000}"/>
    <cellStyle name="Notas 4 3 13" xfId="30143" xr:uid="{00000000-0005-0000-0000-0000857D0000}"/>
    <cellStyle name="Notas 4 3 14" xfId="30144" xr:uid="{00000000-0005-0000-0000-0000867D0000}"/>
    <cellStyle name="Notas 4 3 15" xfId="30145" xr:uid="{00000000-0005-0000-0000-0000877D0000}"/>
    <cellStyle name="Notas 4 3 2" xfId="30146" xr:uid="{00000000-0005-0000-0000-0000887D0000}"/>
    <cellStyle name="Notas 4 3 2 2" xfId="30147" xr:uid="{00000000-0005-0000-0000-0000897D0000}"/>
    <cellStyle name="Notas 4 3 2 2 2" xfId="30148" xr:uid="{00000000-0005-0000-0000-00008A7D0000}"/>
    <cellStyle name="Notas 4 3 2 2 3" xfId="30149" xr:uid="{00000000-0005-0000-0000-00008B7D0000}"/>
    <cellStyle name="Notas 4 3 2 3" xfId="30150" xr:uid="{00000000-0005-0000-0000-00008C7D0000}"/>
    <cellStyle name="Notas 4 3 2 3 2" xfId="30151" xr:uid="{00000000-0005-0000-0000-00008D7D0000}"/>
    <cellStyle name="Notas 4 3 2 3 3" xfId="30152" xr:uid="{00000000-0005-0000-0000-00008E7D0000}"/>
    <cellStyle name="Notas 4 3 2 4" xfId="30153" xr:uid="{00000000-0005-0000-0000-00008F7D0000}"/>
    <cellStyle name="Notas 4 3 2 5" xfId="30154" xr:uid="{00000000-0005-0000-0000-0000907D0000}"/>
    <cellStyle name="Notas 4 3 2 6" xfId="30155" xr:uid="{00000000-0005-0000-0000-0000917D0000}"/>
    <cellStyle name="Notas 4 3 3" xfId="30156" xr:uid="{00000000-0005-0000-0000-0000927D0000}"/>
    <cellStyle name="Notas 4 3 3 2" xfId="30157" xr:uid="{00000000-0005-0000-0000-0000937D0000}"/>
    <cellStyle name="Notas 4 3 3 2 2" xfId="30158" xr:uid="{00000000-0005-0000-0000-0000947D0000}"/>
    <cellStyle name="Notas 4 3 3 2 3" xfId="30159" xr:uid="{00000000-0005-0000-0000-0000957D0000}"/>
    <cellStyle name="Notas 4 3 3 3" xfId="30160" xr:uid="{00000000-0005-0000-0000-0000967D0000}"/>
    <cellStyle name="Notas 4 3 3 3 2" xfId="30161" xr:uid="{00000000-0005-0000-0000-0000977D0000}"/>
    <cellStyle name="Notas 4 3 3 3 3" xfId="30162" xr:uid="{00000000-0005-0000-0000-0000987D0000}"/>
    <cellStyle name="Notas 4 3 3 4" xfId="30163" xr:uid="{00000000-0005-0000-0000-0000997D0000}"/>
    <cellStyle name="Notas 4 3 3 5" xfId="30164" xr:uid="{00000000-0005-0000-0000-00009A7D0000}"/>
    <cellStyle name="Notas 4 3 3 6" xfId="30165" xr:uid="{00000000-0005-0000-0000-00009B7D0000}"/>
    <cellStyle name="Notas 4 3 4" xfId="30166" xr:uid="{00000000-0005-0000-0000-00009C7D0000}"/>
    <cellStyle name="Notas 4 3 4 2" xfId="30167" xr:uid="{00000000-0005-0000-0000-00009D7D0000}"/>
    <cellStyle name="Notas 4 3 4 2 2" xfId="30168" xr:uid="{00000000-0005-0000-0000-00009E7D0000}"/>
    <cellStyle name="Notas 4 3 4 2 3" xfId="30169" xr:uid="{00000000-0005-0000-0000-00009F7D0000}"/>
    <cellStyle name="Notas 4 3 4 3" xfId="30170" xr:uid="{00000000-0005-0000-0000-0000A07D0000}"/>
    <cellStyle name="Notas 4 3 4 3 2" xfId="30171" xr:uid="{00000000-0005-0000-0000-0000A17D0000}"/>
    <cellStyle name="Notas 4 3 4 3 3" xfId="30172" xr:uid="{00000000-0005-0000-0000-0000A27D0000}"/>
    <cellStyle name="Notas 4 3 4 4" xfId="30173" xr:uid="{00000000-0005-0000-0000-0000A37D0000}"/>
    <cellStyle name="Notas 4 3 4 5" xfId="30174" xr:uid="{00000000-0005-0000-0000-0000A47D0000}"/>
    <cellStyle name="Notas 4 3 4 6" xfId="30175" xr:uid="{00000000-0005-0000-0000-0000A57D0000}"/>
    <cellStyle name="Notas 4 3 5" xfId="30176" xr:uid="{00000000-0005-0000-0000-0000A67D0000}"/>
    <cellStyle name="Notas 4 3 5 2" xfId="30177" xr:uid="{00000000-0005-0000-0000-0000A77D0000}"/>
    <cellStyle name="Notas 4 3 5 2 2" xfId="30178" xr:uid="{00000000-0005-0000-0000-0000A87D0000}"/>
    <cellStyle name="Notas 4 3 5 2 3" xfId="30179" xr:uid="{00000000-0005-0000-0000-0000A97D0000}"/>
    <cellStyle name="Notas 4 3 5 3" xfId="30180" xr:uid="{00000000-0005-0000-0000-0000AA7D0000}"/>
    <cellStyle name="Notas 4 3 5 3 2" xfId="30181" xr:uid="{00000000-0005-0000-0000-0000AB7D0000}"/>
    <cellStyle name="Notas 4 3 5 3 3" xfId="30182" xr:uid="{00000000-0005-0000-0000-0000AC7D0000}"/>
    <cellStyle name="Notas 4 3 5 4" xfId="30183" xr:uid="{00000000-0005-0000-0000-0000AD7D0000}"/>
    <cellStyle name="Notas 4 3 5 5" xfId="30184" xr:uid="{00000000-0005-0000-0000-0000AE7D0000}"/>
    <cellStyle name="Notas 4 3 5 6" xfId="30185" xr:uid="{00000000-0005-0000-0000-0000AF7D0000}"/>
    <cellStyle name="Notas 4 3 6" xfId="30186" xr:uid="{00000000-0005-0000-0000-0000B07D0000}"/>
    <cellStyle name="Notas 4 3 6 2" xfId="30187" xr:uid="{00000000-0005-0000-0000-0000B17D0000}"/>
    <cellStyle name="Notas 4 3 6 2 2" xfId="30188" xr:uid="{00000000-0005-0000-0000-0000B27D0000}"/>
    <cellStyle name="Notas 4 3 6 2 3" xfId="30189" xr:uid="{00000000-0005-0000-0000-0000B37D0000}"/>
    <cellStyle name="Notas 4 3 6 3" xfId="30190" xr:uid="{00000000-0005-0000-0000-0000B47D0000}"/>
    <cellStyle name="Notas 4 3 6 3 2" xfId="30191" xr:uid="{00000000-0005-0000-0000-0000B57D0000}"/>
    <cellStyle name="Notas 4 3 6 3 3" xfId="30192" xr:uid="{00000000-0005-0000-0000-0000B67D0000}"/>
    <cellStyle name="Notas 4 3 6 4" xfId="30193" xr:uid="{00000000-0005-0000-0000-0000B77D0000}"/>
    <cellStyle name="Notas 4 3 6 5" xfId="30194" xr:uid="{00000000-0005-0000-0000-0000B87D0000}"/>
    <cellStyle name="Notas 4 3 6 6" xfId="30195" xr:uid="{00000000-0005-0000-0000-0000B97D0000}"/>
    <cellStyle name="Notas 4 3 7" xfId="30196" xr:uid="{00000000-0005-0000-0000-0000BA7D0000}"/>
    <cellStyle name="Notas 4 3 7 2" xfId="30197" xr:uid="{00000000-0005-0000-0000-0000BB7D0000}"/>
    <cellStyle name="Notas 4 3 7 2 2" xfId="30198" xr:uid="{00000000-0005-0000-0000-0000BC7D0000}"/>
    <cellStyle name="Notas 4 3 7 2 3" xfId="30199" xr:uid="{00000000-0005-0000-0000-0000BD7D0000}"/>
    <cellStyle name="Notas 4 3 7 3" xfId="30200" xr:uid="{00000000-0005-0000-0000-0000BE7D0000}"/>
    <cellStyle name="Notas 4 3 7 3 2" xfId="30201" xr:uid="{00000000-0005-0000-0000-0000BF7D0000}"/>
    <cellStyle name="Notas 4 3 7 3 3" xfId="30202" xr:uid="{00000000-0005-0000-0000-0000C07D0000}"/>
    <cellStyle name="Notas 4 3 7 4" xfId="30203" xr:uid="{00000000-0005-0000-0000-0000C17D0000}"/>
    <cellStyle name="Notas 4 3 7 5" xfId="30204" xr:uid="{00000000-0005-0000-0000-0000C27D0000}"/>
    <cellStyle name="Notas 4 3 7 6" xfId="30205" xr:uid="{00000000-0005-0000-0000-0000C37D0000}"/>
    <cellStyle name="Notas 4 3 8" xfId="30206" xr:uid="{00000000-0005-0000-0000-0000C47D0000}"/>
    <cellStyle name="Notas 4 3 8 2" xfId="30207" xr:uid="{00000000-0005-0000-0000-0000C57D0000}"/>
    <cellStyle name="Notas 4 3 8 2 2" xfId="30208" xr:uid="{00000000-0005-0000-0000-0000C67D0000}"/>
    <cellStyle name="Notas 4 3 8 2 3" xfId="30209" xr:uid="{00000000-0005-0000-0000-0000C77D0000}"/>
    <cellStyle name="Notas 4 3 8 3" xfId="30210" xr:uid="{00000000-0005-0000-0000-0000C87D0000}"/>
    <cellStyle name="Notas 4 3 8 3 2" xfId="30211" xr:uid="{00000000-0005-0000-0000-0000C97D0000}"/>
    <cellStyle name="Notas 4 3 8 3 3" xfId="30212" xr:uid="{00000000-0005-0000-0000-0000CA7D0000}"/>
    <cellStyle name="Notas 4 3 8 4" xfId="30213" xr:uid="{00000000-0005-0000-0000-0000CB7D0000}"/>
    <cellStyle name="Notas 4 3 8 5" xfId="30214" xr:uid="{00000000-0005-0000-0000-0000CC7D0000}"/>
    <cellStyle name="Notas 4 3 8 6" xfId="30215" xr:uid="{00000000-0005-0000-0000-0000CD7D0000}"/>
    <cellStyle name="Notas 4 3 9" xfId="30216" xr:uid="{00000000-0005-0000-0000-0000CE7D0000}"/>
    <cellStyle name="Notas 4 3 9 2" xfId="30217" xr:uid="{00000000-0005-0000-0000-0000CF7D0000}"/>
    <cellStyle name="Notas 4 3 9 2 2" xfId="30218" xr:uid="{00000000-0005-0000-0000-0000D07D0000}"/>
    <cellStyle name="Notas 4 3 9 2 3" xfId="30219" xr:uid="{00000000-0005-0000-0000-0000D17D0000}"/>
    <cellStyle name="Notas 4 3 9 3" xfId="30220" xr:uid="{00000000-0005-0000-0000-0000D27D0000}"/>
    <cellStyle name="Notas 4 3 9 3 2" xfId="30221" xr:uid="{00000000-0005-0000-0000-0000D37D0000}"/>
    <cellStyle name="Notas 4 3 9 3 3" xfId="30222" xr:uid="{00000000-0005-0000-0000-0000D47D0000}"/>
    <cellStyle name="Notas 4 3 9 4" xfId="30223" xr:uid="{00000000-0005-0000-0000-0000D57D0000}"/>
    <cellStyle name="Notas 4 3 9 5" xfId="30224" xr:uid="{00000000-0005-0000-0000-0000D67D0000}"/>
    <cellStyle name="Notas 4 3 9 6" xfId="30225" xr:uid="{00000000-0005-0000-0000-0000D77D0000}"/>
    <cellStyle name="Notas 4 3_5.Weekly" xfId="30226" xr:uid="{00000000-0005-0000-0000-0000D87D0000}"/>
    <cellStyle name="Notas 4 4" xfId="30227" xr:uid="{00000000-0005-0000-0000-0000D97D0000}"/>
    <cellStyle name="Notas 4 4 2" xfId="30228" xr:uid="{00000000-0005-0000-0000-0000DA7D0000}"/>
    <cellStyle name="Notas 4 4 2 2" xfId="30229" xr:uid="{00000000-0005-0000-0000-0000DB7D0000}"/>
    <cellStyle name="Notas 4 4 2 3" xfId="30230" xr:uid="{00000000-0005-0000-0000-0000DC7D0000}"/>
    <cellStyle name="Notas 4 4 3" xfId="30231" xr:uid="{00000000-0005-0000-0000-0000DD7D0000}"/>
    <cellStyle name="Notas 4 4 3 2" xfId="30232" xr:uid="{00000000-0005-0000-0000-0000DE7D0000}"/>
    <cellStyle name="Notas 4 4 3 3" xfId="30233" xr:uid="{00000000-0005-0000-0000-0000DF7D0000}"/>
    <cellStyle name="Notas 4 4 4" xfId="30234" xr:uid="{00000000-0005-0000-0000-0000E07D0000}"/>
    <cellStyle name="Notas 4 4 5" xfId="30235" xr:uid="{00000000-0005-0000-0000-0000E17D0000}"/>
    <cellStyle name="Notas 4 4 6" xfId="30236" xr:uid="{00000000-0005-0000-0000-0000E27D0000}"/>
    <cellStyle name="Notas 4 5" xfId="30237" xr:uid="{00000000-0005-0000-0000-0000E37D0000}"/>
    <cellStyle name="Notas 4 5 2" xfId="30238" xr:uid="{00000000-0005-0000-0000-0000E47D0000}"/>
    <cellStyle name="Notas 4 5 2 2" xfId="30239" xr:uid="{00000000-0005-0000-0000-0000E57D0000}"/>
    <cellStyle name="Notas 4 5 2 3" xfId="30240" xr:uid="{00000000-0005-0000-0000-0000E67D0000}"/>
    <cellStyle name="Notas 4 5 3" xfId="30241" xr:uid="{00000000-0005-0000-0000-0000E77D0000}"/>
    <cellStyle name="Notas 4 5 3 2" xfId="30242" xr:uid="{00000000-0005-0000-0000-0000E87D0000}"/>
    <cellStyle name="Notas 4 5 3 3" xfId="30243" xr:uid="{00000000-0005-0000-0000-0000E97D0000}"/>
    <cellStyle name="Notas 4 5 4" xfId="30244" xr:uid="{00000000-0005-0000-0000-0000EA7D0000}"/>
    <cellStyle name="Notas 4 5 5" xfId="30245" xr:uid="{00000000-0005-0000-0000-0000EB7D0000}"/>
    <cellStyle name="Notas 4 5 6" xfId="30246" xr:uid="{00000000-0005-0000-0000-0000EC7D0000}"/>
    <cellStyle name="Notas 4 6" xfId="30247" xr:uid="{00000000-0005-0000-0000-0000ED7D0000}"/>
    <cellStyle name="Notas 4 6 2" xfId="30248" xr:uid="{00000000-0005-0000-0000-0000EE7D0000}"/>
    <cellStyle name="Notas 4 6 2 2" xfId="30249" xr:uid="{00000000-0005-0000-0000-0000EF7D0000}"/>
    <cellStyle name="Notas 4 6 2 3" xfId="30250" xr:uid="{00000000-0005-0000-0000-0000F07D0000}"/>
    <cellStyle name="Notas 4 6 3" xfId="30251" xr:uid="{00000000-0005-0000-0000-0000F17D0000}"/>
    <cellStyle name="Notas 4 6 3 2" xfId="30252" xr:uid="{00000000-0005-0000-0000-0000F27D0000}"/>
    <cellStyle name="Notas 4 6 3 3" xfId="30253" xr:uid="{00000000-0005-0000-0000-0000F37D0000}"/>
    <cellStyle name="Notas 4 6 4" xfId="30254" xr:uid="{00000000-0005-0000-0000-0000F47D0000}"/>
    <cellStyle name="Notas 4 6 5" xfId="30255" xr:uid="{00000000-0005-0000-0000-0000F57D0000}"/>
    <cellStyle name="Notas 4 6 6" xfId="30256" xr:uid="{00000000-0005-0000-0000-0000F67D0000}"/>
    <cellStyle name="Notas 4 7" xfId="30257" xr:uid="{00000000-0005-0000-0000-0000F77D0000}"/>
    <cellStyle name="Notas 4 7 2" xfId="30258" xr:uid="{00000000-0005-0000-0000-0000F87D0000}"/>
    <cellStyle name="Notas 4 7 2 2" xfId="30259" xr:uid="{00000000-0005-0000-0000-0000F97D0000}"/>
    <cellStyle name="Notas 4 7 2 3" xfId="30260" xr:uid="{00000000-0005-0000-0000-0000FA7D0000}"/>
    <cellStyle name="Notas 4 7 3" xfId="30261" xr:uid="{00000000-0005-0000-0000-0000FB7D0000}"/>
    <cellStyle name="Notas 4 7 3 2" xfId="30262" xr:uid="{00000000-0005-0000-0000-0000FC7D0000}"/>
    <cellStyle name="Notas 4 7 3 3" xfId="30263" xr:uid="{00000000-0005-0000-0000-0000FD7D0000}"/>
    <cellStyle name="Notas 4 7 4" xfId="30264" xr:uid="{00000000-0005-0000-0000-0000FE7D0000}"/>
    <cellStyle name="Notas 4 7 5" xfId="30265" xr:uid="{00000000-0005-0000-0000-0000FF7D0000}"/>
    <cellStyle name="Notas 4 7 6" xfId="30266" xr:uid="{00000000-0005-0000-0000-0000007E0000}"/>
    <cellStyle name="Notas 4 8" xfId="30267" xr:uid="{00000000-0005-0000-0000-0000017E0000}"/>
    <cellStyle name="Notas 4 8 2" xfId="30268" xr:uid="{00000000-0005-0000-0000-0000027E0000}"/>
    <cellStyle name="Notas 4 8 2 2" xfId="30269" xr:uid="{00000000-0005-0000-0000-0000037E0000}"/>
    <cellStyle name="Notas 4 8 2 3" xfId="30270" xr:uid="{00000000-0005-0000-0000-0000047E0000}"/>
    <cellStyle name="Notas 4 8 3" xfId="30271" xr:uid="{00000000-0005-0000-0000-0000057E0000}"/>
    <cellStyle name="Notas 4 8 3 2" xfId="30272" xr:uid="{00000000-0005-0000-0000-0000067E0000}"/>
    <cellStyle name="Notas 4 8 3 3" xfId="30273" xr:uid="{00000000-0005-0000-0000-0000077E0000}"/>
    <cellStyle name="Notas 4 8 4" xfId="30274" xr:uid="{00000000-0005-0000-0000-0000087E0000}"/>
    <cellStyle name="Notas 4 8 5" xfId="30275" xr:uid="{00000000-0005-0000-0000-0000097E0000}"/>
    <cellStyle name="Notas 4 8 6" xfId="30276" xr:uid="{00000000-0005-0000-0000-00000A7E0000}"/>
    <cellStyle name="Notas 4 9" xfId="30277" xr:uid="{00000000-0005-0000-0000-00000B7E0000}"/>
    <cellStyle name="Notas 4 9 2" xfId="30278" xr:uid="{00000000-0005-0000-0000-00000C7E0000}"/>
    <cellStyle name="Notas 4 9 2 2" xfId="30279" xr:uid="{00000000-0005-0000-0000-00000D7E0000}"/>
    <cellStyle name="Notas 4 9 2 3" xfId="30280" xr:uid="{00000000-0005-0000-0000-00000E7E0000}"/>
    <cellStyle name="Notas 4 9 3" xfId="30281" xr:uid="{00000000-0005-0000-0000-00000F7E0000}"/>
    <cellStyle name="Notas 4 9 3 2" xfId="30282" xr:uid="{00000000-0005-0000-0000-0000107E0000}"/>
    <cellStyle name="Notas 4 9 3 3" xfId="30283" xr:uid="{00000000-0005-0000-0000-0000117E0000}"/>
    <cellStyle name="Notas 4 9 4" xfId="30284" xr:uid="{00000000-0005-0000-0000-0000127E0000}"/>
    <cellStyle name="Notas 4 9 5" xfId="30285" xr:uid="{00000000-0005-0000-0000-0000137E0000}"/>
    <cellStyle name="Notas 4 9 6" xfId="30286" xr:uid="{00000000-0005-0000-0000-0000147E0000}"/>
    <cellStyle name="Notas 4_5.Weekly" xfId="30287" xr:uid="{00000000-0005-0000-0000-0000157E0000}"/>
    <cellStyle name="Notas 5" xfId="30288" xr:uid="{00000000-0005-0000-0000-0000167E0000}"/>
    <cellStyle name="Notas 5 10" xfId="30289" xr:uid="{00000000-0005-0000-0000-0000177E0000}"/>
    <cellStyle name="Notas 5 10 2" xfId="30290" xr:uid="{00000000-0005-0000-0000-0000187E0000}"/>
    <cellStyle name="Notas 5 10 2 2" xfId="30291" xr:uid="{00000000-0005-0000-0000-0000197E0000}"/>
    <cellStyle name="Notas 5 10 2 3" xfId="30292" xr:uid="{00000000-0005-0000-0000-00001A7E0000}"/>
    <cellStyle name="Notas 5 10 3" xfId="30293" xr:uid="{00000000-0005-0000-0000-00001B7E0000}"/>
    <cellStyle name="Notas 5 10 3 2" xfId="30294" xr:uid="{00000000-0005-0000-0000-00001C7E0000}"/>
    <cellStyle name="Notas 5 10 3 3" xfId="30295" xr:uid="{00000000-0005-0000-0000-00001D7E0000}"/>
    <cellStyle name="Notas 5 10 4" xfId="30296" xr:uid="{00000000-0005-0000-0000-00001E7E0000}"/>
    <cellStyle name="Notas 5 10 5" xfId="30297" xr:uid="{00000000-0005-0000-0000-00001F7E0000}"/>
    <cellStyle name="Notas 5 10 6" xfId="30298" xr:uid="{00000000-0005-0000-0000-0000207E0000}"/>
    <cellStyle name="Notas 5 11" xfId="30299" xr:uid="{00000000-0005-0000-0000-0000217E0000}"/>
    <cellStyle name="Notas 5 11 2" xfId="30300" xr:uid="{00000000-0005-0000-0000-0000227E0000}"/>
    <cellStyle name="Notas 5 11 2 2" xfId="30301" xr:uid="{00000000-0005-0000-0000-0000237E0000}"/>
    <cellStyle name="Notas 5 11 2 3" xfId="30302" xr:uid="{00000000-0005-0000-0000-0000247E0000}"/>
    <cellStyle name="Notas 5 11 3" xfId="30303" xr:uid="{00000000-0005-0000-0000-0000257E0000}"/>
    <cellStyle name="Notas 5 11 3 2" xfId="30304" xr:uid="{00000000-0005-0000-0000-0000267E0000}"/>
    <cellStyle name="Notas 5 11 3 3" xfId="30305" xr:uid="{00000000-0005-0000-0000-0000277E0000}"/>
    <cellStyle name="Notas 5 11 4" xfId="30306" xr:uid="{00000000-0005-0000-0000-0000287E0000}"/>
    <cellStyle name="Notas 5 11 5" xfId="30307" xr:uid="{00000000-0005-0000-0000-0000297E0000}"/>
    <cellStyle name="Notas 5 11 6" xfId="30308" xr:uid="{00000000-0005-0000-0000-00002A7E0000}"/>
    <cellStyle name="Notas 5 12" xfId="30309" xr:uid="{00000000-0005-0000-0000-00002B7E0000}"/>
    <cellStyle name="Notas 5 12 2" xfId="30310" xr:uid="{00000000-0005-0000-0000-00002C7E0000}"/>
    <cellStyle name="Notas 5 12 2 2" xfId="30311" xr:uid="{00000000-0005-0000-0000-00002D7E0000}"/>
    <cellStyle name="Notas 5 12 2 3" xfId="30312" xr:uid="{00000000-0005-0000-0000-00002E7E0000}"/>
    <cellStyle name="Notas 5 12 3" xfId="30313" xr:uid="{00000000-0005-0000-0000-00002F7E0000}"/>
    <cellStyle name="Notas 5 12 3 2" xfId="30314" xr:uid="{00000000-0005-0000-0000-0000307E0000}"/>
    <cellStyle name="Notas 5 12 3 3" xfId="30315" xr:uid="{00000000-0005-0000-0000-0000317E0000}"/>
    <cellStyle name="Notas 5 12 4" xfId="30316" xr:uid="{00000000-0005-0000-0000-0000327E0000}"/>
    <cellStyle name="Notas 5 12 5" xfId="30317" xr:uid="{00000000-0005-0000-0000-0000337E0000}"/>
    <cellStyle name="Notas 5 12 6" xfId="30318" xr:uid="{00000000-0005-0000-0000-0000347E0000}"/>
    <cellStyle name="Notas 5 13" xfId="30319" xr:uid="{00000000-0005-0000-0000-0000357E0000}"/>
    <cellStyle name="Notas 5 13 2" xfId="30320" xr:uid="{00000000-0005-0000-0000-0000367E0000}"/>
    <cellStyle name="Notas 5 13 3" xfId="30321" xr:uid="{00000000-0005-0000-0000-0000377E0000}"/>
    <cellStyle name="Notas 5 14" xfId="30322" xr:uid="{00000000-0005-0000-0000-0000387E0000}"/>
    <cellStyle name="Notas 5 14 2" xfId="30323" xr:uid="{00000000-0005-0000-0000-0000397E0000}"/>
    <cellStyle name="Notas 5 14 3" xfId="30324" xr:uid="{00000000-0005-0000-0000-00003A7E0000}"/>
    <cellStyle name="Notas 5 15" xfId="30325" xr:uid="{00000000-0005-0000-0000-00003B7E0000}"/>
    <cellStyle name="Notas 5 16" xfId="30326" xr:uid="{00000000-0005-0000-0000-00003C7E0000}"/>
    <cellStyle name="Notas 5 17" xfId="30327" xr:uid="{00000000-0005-0000-0000-00003D7E0000}"/>
    <cellStyle name="Notas 5 18" xfId="30328" xr:uid="{00000000-0005-0000-0000-00003E7E0000}"/>
    <cellStyle name="Notas 5 2" xfId="30329" xr:uid="{00000000-0005-0000-0000-00003F7E0000}"/>
    <cellStyle name="Notas 5 2 10" xfId="30330" xr:uid="{00000000-0005-0000-0000-0000407E0000}"/>
    <cellStyle name="Notas 5 2 10 2" xfId="30331" xr:uid="{00000000-0005-0000-0000-0000417E0000}"/>
    <cellStyle name="Notas 5 2 10 2 2" xfId="30332" xr:uid="{00000000-0005-0000-0000-0000427E0000}"/>
    <cellStyle name="Notas 5 2 10 2 3" xfId="30333" xr:uid="{00000000-0005-0000-0000-0000437E0000}"/>
    <cellStyle name="Notas 5 2 10 3" xfId="30334" xr:uid="{00000000-0005-0000-0000-0000447E0000}"/>
    <cellStyle name="Notas 5 2 10 3 2" xfId="30335" xr:uid="{00000000-0005-0000-0000-0000457E0000}"/>
    <cellStyle name="Notas 5 2 10 3 3" xfId="30336" xr:uid="{00000000-0005-0000-0000-0000467E0000}"/>
    <cellStyle name="Notas 5 2 10 4" xfId="30337" xr:uid="{00000000-0005-0000-0000-0000477E0000}"/>
    <cellStyle name="Notas 5 2 10 5" xfId="30338" xr:uid="{00000000-0005-0000-0000-0000487E0000}"/>
    <cellStyle name="Notas 5 2 10 6" xfId="30339" xr:uid="{00000000-0005-0000-0000-0000497E0000}"/>
    <cellStyle name="Notas 5 2 11" xfId="30340" xr:uid="{00000000-0005-0000-0000-00004A7E0000}"/>
    <cellStyle name="Notas 5 2 11 2" xfId="30341" xr:uid="{00000000-0005-0000-0000-00004B7E0000}"/>
    <cellStyle name="Notas 5 2 11 2 2" xfId="30342" xr:uid="{00000000-0005-0000-0000-00004C7E0000}"/>
    <cellStyle name="Notas 5 2 11 2 3" xfId="30343" xr:uid="{00000000-0005-0000-0000-00004D7E0000}"/>
    <cellStyle name="Notas 5 2 11 3" xfId="30344" xr:uid="{00000000-0005-0000-0000-00004E7E0000}"/>
    <cellStyle name="Notas 5 2 11 3 2" xfId="30345" xr:uid="{00000000-0005-0000-0000-00004F7E0000}"/>
    <cellStyle name="Notas 5 2 11 3 3" xfId="30346" xr:uid="{00000000-0005-0000-0000-0000507E0000}"/>
    <cellStyle name="Notas 5 2 11 4" xfId="30347" xr:uid="{00000000-0005-0000-0000-0000517E0000}"/>
    <cellStyle name="Notas 5 2 11 5" xfId="30348" xr:uid="{00000000-0005-0000-0000-0000527E0000}"/>
    <cellStyle name="Notas 5 2 11 6" xfId="30349" xr:uid="{00000000-0005-0000-0000-0000537E0000}"/>
    <cellStyle name="Notas 5 2 12" xfId="30350" xr:uid="{00000000-0005-0000-0000-0000547E0000}"/>
    <cellStyle name="Notas 5 2 12 2" xfId="30351" xr:uid="{00000000-0005-0000-0000-0000557E0000}"/>
    <cellStyle name="Notas 5 2 12 3" xfId="30352" xr:uid="{00000000-0005-0000-0000-0000567E0000}"/>
    <cellStyle name="Notas 5 2 13" xfId="30353" xr:uid="{00000000-0005-0000-0000-0000577E0000}"/>
    <cellStyle name="Notas 5 2 13 2" xfId="30354" xr:uid="{00000000-0005-0000-0000-0000587E0000}"/>
    <cellStyle name="Notas 5 2 13 3" xfId="30355" xr:uid="{00000000-0005-0000-0000-0000597E0000}"/>
    <cellStyle name="Notas 5 2 14" xfId="30356" xr:uid="{00000000-0005-0000-0000-00005A7E0000}"/>
    <cellStyle name="Notas 5 2 15" xfId="30357" xr:uid="{00000000-0005-0000-0000-00005B7E0000}"/>
    <cellStyle name="Notas 5 2 16" xfId="30358" xr:uid="{00000000-0005-0000-0000-00005C7E0000}"/>
    <cellStyle name="Notas 5 2 17" xfId="30359" xr:uid="{00000000-0005-0000-0000-00005D7E0000}"/>
    <cellStyle name="Notas 5 2 2" xfId="30360" xr:uid="{00000000-0005-0000-0000-00005E7E0000}"/>
    <cellStyle name="Notas 5 2 2 10" xfId="30361" xr:uid="{00000000-0005-0000-0000-00005F7E0000}"/>
    <cellStyle name="Notas 5 2 2 10 2" xfId="30362" xr:uid="{00000000-0005-0000-0000-0000607E0000}"/>
    <cellStyle name="Notas 5 2 2 10 2 2" xfId="30363" xr:uid="{00000000-0005-0000-0000-0000617E0000}"/>
    <cellStyle name="Notas 5 2 2 10 2 3" xfId="30364" xr:uid="{00000000-0005-0000-0000-0000627E0000}"/>
    <cellStyle name="Notas 5 2 2 10 3" xfId="30365" xr:uid="{00000000-0005-0000-0000-0000637E0000}"/>
    <cellStyle name="Notas 5 2 2 10 3 2" xfId="30366" xr:uid="{00000000-0005-0000-0000-0000647E0000}"/>
    <cellStyle name="Notas 5 2 2 10 3 3" xfId="30367" xr:uid="{00000000-0005-0000-0000-0000657E0000}"/>
    <cellStyle name="Notas 5 2 2 10 4" xfId="30368" xr:uid="{00000000-0005-0000-0000-0000667E0000}"/>
    <cellStyle name="Notas 5 2 2 10 5" xfId="30369" xr:uid="{00000000-0005-0000-0000-0000677E0000}"/>
    <cellStyle name="Notas 5 2 2 10 6" xfId="30370" xr:uid="{00000000-0005-0000-0000-0000687E0000}"/>
    <cellStyle name="Notas 5 2 2 11" xfId="30371" xr:uid="{00000000-0005-0000-0000-0000697E0000}"/>
    <cellStyle name="Notas 5 2 2 11 2" xfId="30372" xr:uid="{00000000-0005-0000-0000-00006A7E0000}"/>
    <cellStyle name="Notas 5 2 2 11 3" xfId="30373" xr:uid="{00000000-0005-0000-0000-00006B7E0000}"/>
    <cellStyle name="Notas 5 2 2 12" xfId="30374" xr:uid="{00000000-0005-0000-0000-00006C7E0000}"/>
    <cellStyle name="Notas 5 2 2 12 2" xfId="30375" xr:uid="{00000000-0005-0000-0000-00006D7E0000}"/>
    <cellStyle name="Notas 5 2 2 12 3" xfId="30376" xr:uid="{00000000-0005-0000-0000-00006E7E0000}"/>
    <cellStyle name="Notas 5 2 2 13" xfId="30377" xr:uid="{00000000-0005-0000-0000-00006F7E0000}"/>
    <cellStyle name="Notas 5 2 2 14" xfId="30378" xr:uid="{00000000-0005-0000-0000-0000707E0000}"/>
    <cellStyle name="Notas 5 2 2 15" xfId="30379" xr:uid="{00000000-0005-0000-0000-0000717E0000}"/>
    <cellStyle name="Notas 5 2 2 2" xfId="30380" xr:uid="{00000000-0005-0000-0000-0000727E0000}"/>
    <cellStyle name="Notas 5 2 2 2 2" xfId="30381" xr:uid="{00000000-0005-0000-0000-0000737E0000}"/>
    <cellStyle name="Notas 5 2 2 2 2 2" xfId="30382" xr:uid="{00000000-0005-0000-0000-0000747E0000}"/>
    <cellStyle name="Notas 5 2 2 2 2 3" xfId="30383" xr:uid="{00000000-0005-0000-0000-0000757E0000}"/>
    <cellStyle name="Notas 5 2 2 2 3" xfId="30384" xr:uid="{00000000-0005-0000-0000-0000767E0000}"/>
    <cellStyle name="Notas 5 2 2 2 3 2" xfId="30385" xr:uid="{00000000-0005-0000-0000-0000777E0000}"/>
    <cellStyle name="Notas 5 2 2 2 3 3" xfId="30386" xr:uid="{00000000-0005-0000-0000-0000787E0000}"/>
    <cellStyle name="Notas 5 2 2 2 4" xfId="30387" xr:uid="{00000000-0005-0000-0000-0000797E0000}"/>
    <cellStyle name="Notas 5 2 2 2 5" xfId="30388" xr:uid="{00000000-0005-0000-0000-00007A7E0000}"/>
    <cellStyle name="Notas 5 2 2 2 6" xfId="30389" xr:uid="{00000000-0005-0000-0000-00007B7E0000}"/>
    <cellStyle name="Notas 5 2 2 3" xfId="30390" xr:uid="{00000000-0005-0000-0000-00007C7E0000}"/>
    <cellStyle name="Notas 5 2 2 3 2" xfId="30391" xr:uid="{00000000-0005-0000-0000-00007D7E0000}"/>
    <cellStyle name="Notas 5 2 2 3 2 2" xfId="30392" xr:uid="{00000000-0005-0000-0000-00007E7E0000}"/>
    <cellStyle name="Notas 5 2 2 3 2 3" xfId="30393" xr:uid="{00000000-0005-0000-0000-00007F7E0000}"/>
    <cellStyle name="Notas 5 2 2 3 3" xfId="30394" xr:uid="{00000000-0005-0000-0000-0000807E0000}"/>
    <cellStyle name="Notas 5 2 2 3 3 2" xfId="30395" xr:uid="{00000000-0005-0000-0000-0000817E0000}"/>
    <cellStyle name="Notas 5 2 2 3 3 3" xfId="30396" xr:uid="{00000000-0005-0000-0000-0000827E0000}"/>
    <cellStyle name="Notas 5 2 2 3 4" xfId="30397" xr:uid="{00000000-0005-0000-0000-0000837E0000}"/>
    <cellStyle name="Notas 5 2 2 3 5" xfId="30398" xr:uid="{00000000-0005-0000-0000-0000847E0000}"/>
    <cellStyle name="Notas 5 2 2 3 6" xfId="30399" xr:uid="{00000000-0005-0000-0000-0000857E0000}"/>
    <cellStyle name="Notas 5 2 2 4" xfId="30400" xr:uid="{00000000-0005-0000-0000-0000867E0000}"/>
    <cellStyle name="Notas 5 2 2 4 2" xfId="30401" xr:uid="{00000000-0005-0000-0000-0000877E0000}"/>
    <cellStyle name="Notas 5 2 2 4 2 2" xfId="30402" xr:uid="{00000000-0005-0000-0000-0000887E0000}"/>
    <cellStyle name="Notas 5 2 2 4 2 3" xfId="30403" xr:uid="{00000000-0005-0000-0000-0000897E0000}"/>
    <cellStyle name="Notas 5 2 2 4 3" xfId="30404" xr:uid="{00000000-0005-0000-0000-00008A7E0000}"/>
    <cellStyle name="Notas 5 2 2 4 3 2" xfId="30405" xr:uid="{00000000-0005-0000-0000-00008B7E0000}"/>
    <cellStyle name="Notas 5 2 2 4 3 3" xfId="30406" xr:uid="{00000000-0005-0000-0000-00008C7E0000}"/>
    <cellStyle name="Notas 5 2 2 4 4" xfId="30407" xr:uid="{00000000-0005-0000-0000-00008D7E0000}"/>
    <cellStyle name="Notas 5 2 2 4 5" xfId="30408" xr:uid="{00000000-0005-0000-0000-00008E7E0000}"/>
    <cellStyle name="Notas 5 2 2 4 6" xfId="30409" xr:uid="{00000000-0005-0000-0000-00008F7E0000}"/>
    <cellStyle name="Notas 5 2 2 5" xfId="30410" xr:uid="{00000000-0005-0000-0000-0000907E0000}"/>
    <cellStyle name="Notas 5 2 2 5 2" xfId="30411" xr:uid="{00000000-0005-0000-0000-0000917E0000}"/>
    <cellStyle name="Notas 5 2 2 5 2 2" xfId="30412" xr:uid="{00000000-0005-0000-0000-0000927E0000}"/>
    <cellStyle name="Notas 5 2 2 5 2 3" xfId="30413" xr:uid="{00000000-0005-0000-0000-0000937E0000}"/>
    <cellStyle name="Notas 5 2 2 5 3" xfId="30414" xr:uid="{00000000-0005-0000-0000-0000947E0000}"/>
    <cellStyle name="Notas 5 2 2 5 3 2" xfId="30415" xr:uid="{00000000-0005-0000-0000-0000957E0000}"/>
    <cellStyle name="Notas 5 2 2 5 3 3" xfId="30416" xr:uid="{00000000-0005-0000-0000-0000967E0000}"/>
    <cellStyle name="Notas 5 2 2 5 4" xfId="30417" xr:uid="{00000000-0005-0000-0000-0000977E0000}"/>
    <cellStyle name="Notas 5 2 2 5 5" xfId="30418" xr:uid="{00000000-0005-0000-0000-0000987E0000}"/>
    <cellStyle name="Notas 5 2 2 5 6" xfId="30419" xr:uid="{00000000-0005-0000-0000-0000997E0000}"/>
    <cellStyle name="Notas 5 2 2 6" xfId="30420" xr:uid="{00000000-0005-0000-0000-00009A7E0000}"/>
    <cellStyle name="Notas 5 2 2 6 2" xfId="30421" xr:uid="{00000000-0005-0000-0000-00009B7E0000}"/>
    <cellStyle name="Notas 5 2 2 6 2 2" xfId="30422" xr:uid="{00000000-0005-0000-0000-00009C7E0000}"/>
    <cellStyle name="Notas 5 2 2 6 2 3" xfId="30423" xr:uid="{00000000-0005-0000-0000-00009D7E0000}"/>
    <cellStyle name="Notas 5 2 2 6 3" xfId="30424" xr:uid="{00000000-0005-0000-0000-00009E7E0000}"/>
    <cellStyle name="Notas 5 2 2 6 3 2" xfId="30425" xr:uid="{00000000-0005-0000-0000-00009F7E0000}"/>
    <cellStyle name="Notas 5 2 2 6 3 3" xfId="30426" xr:uid="{00000000-0005-0000-0000-0000A07E0000}"/>
    <cellStyle name="Notas 5 2 2 6 4" xfId="30427" xr:uid="{00000000-0005-0000-0000-0000A17E0000}"/>
    <cellStyle name="Notas 5 2 2 6 5" xfId="30428" xr:uid="{00000000-0005-0000-0000-0000A27E0000}"/>
    <cellStyle name="Notas 5 2 2 6 6" xfId="30429" xr:uid="{00000000-0005-0000-0000-0000A37E0000}"/>
    <cellStyle name="Notas 5 2 2 7" xfId="30430" xr:uid="{00000000-0005-0000-0000-0000A47E0000}"/>
    <cellStyle name="Notas 5 2 2 7 2" xfId="30431" xr:uid="{00000000-0005-0000-0000-0000A57E0000}"/>
    <cellStyle name="Notas 5 2 2 7 2 2" xfId="30432" xr:uid="{00000000-0005-0000-0000-0000A67E0000}"/>
    <cellStyle name="Notas 5 2 2 7 2 3" xfId="30433" xr:uid="{00000000-0005-0000-0000-0000A77E0000}"/>
    <cellStyle name="Notas 5 2 2 7 3" xfId="30434" xr:uid="{00000000-0005-0000-0000-0000A87E0000}"/>
    <cellStyle name="Notas 5 2 2 7 3 2" xfId="30435" xr:uid="{00000000-0005-0000-0000-0000A97E0000}"/>
    <cellStyle name="Notas 5 2 2 7 3 3" xfId="30436" xr:uid="{00000000-0005-0000-0000-0000AA7E0000}"/>
    <cellStyle name="Notas 5 2 2 7 4" xfId="30437" xr:uid="{00000000-0005-0000-0000-0000AB7E0000}"/>
    <cellStyle name="Notas 5 2 2 7 5" xfId="30438" xr:uid="{00000000-0005-0000-0000-0000AC7E0000}"/>
    <cellStyle name="Notas 5 2 2 7 6" xfId="30439" xr:uid="{00000000-0005-0000-0000-0000AD7E0000}"/>
    <cellStyle name="Notas 5 2 2 8" xfId="30440" xr:uid="{00000000-0005-0000-0000-0000AE7E0000}"/>
    <cellStyle name="Notas 5 2 2 8 2" xfId="30441" xr:uid="{00000000-0005-0000-0000-0000AF7E0000}"/>
    <cellStyle name="Notas 5 2 2 8 2 2" xfId="30442" xr:uid="{00000000-0005-0000-0000-0000B07E0000}"/>
    <cellStyle name="Notas 5 2 2 8 2 3" xfId="30443" xr:uid="{00000000-0005-0000-0000-0000B17E0000}"/>
    <cellStyle name="Notas 5 2 2 8 3" xfId="30444" xr:uid="{00000000-0005-0000-0000-0000B27E0000}"/>
    <cellStyle name="Notas 5 2 2 8 3 2" xfId="30445" xr:uid="{00000000-0005-0000-0000-0000B37E0000}"/>
    <cellStyle name="Notas 5 2 2 8 3 3" xfId="30446" xr:uid="{00000000-0005-0000-0000-0000B47E0000}"/>
    <cellStyle name="Notas 5 2 2 8 4" xfId="30447" xr:uid="{00000000-0005-0000-0000-0000B57E0000}"/>
    <cellStyle name="Notas 5 2 2 8 5" xfId="30448" xr:uid="{00000000-0005-0000-0000-0000B67E0000}"/>
    <cellStyle name="Notas 5 2 2 8 6" xfId="30449" xr:uid="{00000000-0005-0000-0000-0000B77E0000}"/>
    <cellStyle name="Notas 5 2 2 9" xfId="30450" xr:uid="{00000000-0005-0000-0000-0000B87E0000}"/>
    <cellStyle name="Notas 5 2 2 9 2" xfId="30451" xr:uid="{00000000-0005-0000-0000-0000B97E0000}"/>
    <cellStyle name="Notas 5 2 2 9 2 2" xfId="30452" xr:uid="{00000000-0005-0000-0000-0000BA7E0000}"/>
    <cellStyle name="Notas 5 2 2 9 2 3" xfId="30453" xr:uid="{00000000-0005-0000-0000-0000BB7E0000}"/>
    <cellStyle name="Notas 5 2 2 9 3" xfId="30454" xr:uid="{00000000-0005-0000-0000-0000BC7E0000}"/>
    <cellStyle name="Notas 5 2 2 9 3 2" xfId="30455" xr:uid="{00000000-0005-0000-0000-0000BD7E0000}"/>
    <cellStyle name="Notas 5 2 2 9 3 3" xfId="30456" xr:uid="{00000000-0005-0000-0000-0000BE7E0000}"/>
    <cellStyle name="Notas 5 2 2 9 4" xfId="30457" xr:uid="{00000000-0005-0000-0000-0000BF7E0000}"/>
    <cellStyle name="Notas 5 2 2 9 5" xfId="30458" xr:uid="{00000000-0005-0000-0000-0000C07E0000}"/>
    <cellStyle name="Notas 5 2 2 9 6" xfId="30459" xr:uid="{00000000-0005-0000-0000-0000C17E0000}"/>
    <cellStyle name="Notas 5 2 2_5.Weekly" xfId="30460" xr:uid="{00000000-0005-0000-0000-0000C27E0000}"/>
    <cellStyle name="Notas 5 2 3" xfId="30461" xr:uid="{00000000-0005-0000-0000-0000C37E0000}"/>
    <cellStyle name="Notas 5 2 3 2" xfId="30462" xr:uid="{00000000-0005-0000-0000-0000C47E0000}"/>
    <cellStyle name="Notas 5 2 3 2 2" xfId="30463" xr:uid="{00000000-0005-0000-0000-0000C57E0000}"/>
    <cellStyle name="Notas 5 2 3 2 3" xfId="30464" xr:uid="{00000000-0005-0000-0000-0000C67E0000}"/>
    <cellStyle name="Notas 5 2 3 3" xfId="30465" xr:uid="{00000000-0005-0000-0000-0000C77E0000}"/>
    <cellStyle name="Notas 5 2 3 3 2" xfId="30466" xr:uid="{00000000-0005-0000-0000-0000C87E0000}"/>
    <cellStyle name="Notas 5 2 3 3 3" xfId="30467" xr:uid="{00000000-0005-0000-0000-0000C97E0000}"/>
    <cellStyle name="Notas 5 2 3 4" xfId="30468" xr:uid="{00000000-0005-0000-0000-0000CA7E0000}"/>
    <cellStyle name="Notas 5 2 3 5" xfId="30469" xr:uid="{00000000-0005-0000-0000-0000CB7E0000}"/>
    <cellStyle name="Notas 5 2 3 6" xfId="30470" xr:uid="{00000000-0005-0000-0000-0000CC7E0000}"/>
    <cellStyle name="Notas 5 2 4" xfId="30471" xr:uid="{00000000-0005-0000-0000-0000CD7E0000}"/>
    <cellStyle name="Notas 5 2 4 2" xfId="30472" xr:uid="{00000000-0005-0000-0000-0000CE7E0000}"/>
    <cellStyle name="Notas 5 2 4 2 2" xfId="30473" xr:uid="{00000000-0005-0000-0000-0000CF7E0000}"/>
    <cellStyle name="Notas 5 2 4 2 3" xfId="30474" xr:uid="{00000000-0005-0000-0000-0000D07E0000}"/>
    <cellStyle name="Notas 5 2 4 3" xfId="30475" xr:uid="{00000000-0005-0000-0000-0000D17E0000}"/>
    <cellStyle name="Notas 5 2 4 3 2" xfId="30476" xr:uid="{00000000-0005-0000-0000-0000D27E0000}"/>
    <cellStyle name="Notas 5 2 4 3 3" xfId="30477" xr:uid="{00000000-0005-0000-0000-0000D37E0000}"/>
    <cellStyle name="Notas 5 2 4 4" xfId="30478" xr:uid="{00000000-0005-0000-0000-0000D47E0000}"/>
    <cellStyle name="Notas 5 2 4 5" xfId="30479" xr:uid="{00000000-0005-0000-0000-0000D57E0000}"/>
    <cellStyle name="Notas 5 2 4 6" xfId="30480" xr:uid="{00000000-0005-0000-0000-0000D67E0000}"/>
    <cellStyle name="Notas 5 2 5" xfId="30481" xr:uid="{00000000-0005-0000-0000-0000D77E0000}"/>
    <cellStyle name="Notas 5 2 5 2" xfId="30482" xr:uid="{00000000-0005-0000-0000-0000D87E0000}"/>
    <cellStyle name="Notas 5 2 5 2 2" xfId="30483" xr:uid="{00000000-0005-0000-0000-0000D97E0000}"/>
    <cellStyle name="Notas 5 2 5 2 3" xfId="30484" xr:uid="{00000000-0005-0000-0000-0000DA7E0000}"/>
    <cellStyle name="Notas 5 2 5 3" xfId="30485" xr:uid="{00000000-0005-0000-0000-0000DB7E0000}"/>
    <cellStyle name="Notas 5 2 5 3 2" xfId="30486" xr:uid="{00000000-0005-0000-0000-0000DC7E0000}"/>
    <cellStyle name="Notas 5 2 5 3 3" xfId="30487" xr:uid="{00000000-0005-0000-0000-0000DD7E0000}"/>
    <cellStyle name="Notas 5 2 5 4" xfId="30488" xr:uid="{00000000-0005-0000-0000-0000DE7E0000}"/>
    <cellStyle name="Notas 5 2 5 5" xfId="30489" xr:uid="{00000000-0005-0000-0000-0000DF7E0000}"/>
    <cellStyle name="Notas 5 2 5 6" xfId="30490" xr:uid="{00000000-0005-0000-0000-0000E07E0000}"/>
    <cellStyle name="Notas 5 2 6" xfId="30491" xr:uid="{00000000-0005-0000-0000-0000E17E0000}"/>
    <cellStyle name="Notas 5 2 6 2" xfId="30492" xr:uid="{00000000-0005-0000-0000-0000E27E0000}"/>
    <cellStyle name="Notas 5 2 6 2 2" xfId="30493" xr:uid="{00000000-0005-0000-0000-0000E37E0000}"/>
    <cellStyle name="Notas 5 2 6 2 3" xfId="30494" xr:uid="{00000000-0005-0000-0000-0000E47E0000}"/>
    <cellStyle name="Notas 5 2 6 3" xfId="30495" xr:uid="{00000000-0005-0000-0000-0000E57E0000}"/>
    <cellStyle name="Notas 5 2 6 3 2" xfId="30496" xr:uid="{00000000-0005-0000-0000-0000E67E0000}"/>
    <cellStyle name="Notas 5 2 6 3 3" xfId="30497" xr:uid="{00000000-0005-0000-0000-0000E77E0000}"/>
    <cellStyle name="Notas 5 2 6 4" xfId="30498" xr:uid="{00000000-0005-0000-0000-0000E87E0000}"/>
    <cellStyle name="Notas 5 2 6 5" xfId="30499" xr:uid="{00000000-0005-0000-0000-0000E97E0000}"/>
    <cellStyle name="Notas 5 2 6 6" xfId="30500" xr:uid="{00000000-0005-0000-0000-0000EA7E0000}"/>
    <cellStyle name="Notas 5 2 7" xfId="30501" xr:uid="{00000000-0005-0000-0000-0000EB7E0000}"/>
    <cellStyle name="Notas 5 2 7 2" xfId="30502" xr:uid="{00000000-0005-0000-0000-0000EC7E0000}"/>
    <cellStyle name="Notas 5 2 7 2 2" xfId="30503" xr:uid="{00000000-0005-0000-0000-0000ED7E0000}"/>
    <cellStyle name="Notas 5 2 7 2 3" xfId="30504" xr:uid="{00000000-0005-0000-0000-0000EE7E0000}"/>
    <cellStyle name="Notas 5 2 7 3" xfId="30505" xr:uid="{00000000-0005-0000-0000-0000EF7E0000}"/>
    <cellStyle name="Notas 5 2 7 3 2" xfId="30506" xr:uid="{00000000-0005-0000-0000-0000F07E0000}"/>
    <cellStyle name="Notas 5 2 7 3 3" xfId="30507" xr:uid="{00000000-0005-0000-0000-0000F17E0000}"/>
    <cellStyle name="Notas 5 2 7 4" xfId="30508" xr:uid="{00000000-0005-0000-0000-0000F27E0000}"/>
    <cellStyle name="Notas 5 2 7 5" xfId="30509" xr:uid="{00000000-0005-0000-0000-0000F37E0000}"/>
    <cellStyle name="Notas 5 2 7 6" xfId="30510" xr:uid="{00000000-0005-0000-0000-0000F47E0000}"/>
    <cellStyle name="Notas 5 2 8" xfId="30511" xr:uid="{00000000-0005-0000-0000-0000F57E0000}"/>
    <cellStyle name="Notas 5 2 8 2" xfId="30512" xr:uid="{00000000-0005-0000-0000-0000F67E0000}"/>
    <cellStyle name="Notas 5 2 8 2 2" xfId="30513" xr:uid="{00000000-0005-0000-0000-0000F77E0000}"/>
    <cellStyle name="Notas 5 2 8 2 3" xfId="30514" xr:uid="{00000000-0005-0000-0000-0000F87E0000}"/>
    <cellStyle name="Notas 5 2 8 3" xfId="30515" xr:uid="{00000000-0005-0000-0000-0000F97E0000}"/>
    <cellStyle name="Notas 5 2 8 3 2" xfId="30516" xr:uid="{00000000-0005-0000-0000-0000FA7E0000}"/>
    <cellStyle name="Notas 5 2 8 3 3" xfId="30517" xr:uid="{00000000-0005-0000-0000-0000FB7E0000}"/>
    <cellStyle name="Notas 5 2 8 4" xfId="30518" xr:uid="{00000000-0005-0000-0000-0000FC7E0000}"/>
    <cellStyle name="Notas 5 2 8 5" xfId="30519" xr:uid="{00000000-0005-0000-0000-0000FD7E0000}"/>
    <cellStyle name="Notas 5 2 8 6" xfId="30520" xr:uid="{00000000-0005-0000-0000-0000FE7E0000}"/>
    <cellStyle name="Notas 5 2 9" xfId="30521" xr:uid="{00000000-0005-0000-0000-0000FF7E0000}"/>
    <cellStyle name="Notas 5 2 9 2" xfId="30522" xr:uid="{00000000-0005-0000-0000-0000007F0000}"/>
    <cellStyle name="Notas 5 2 9 2 2" xfId="30523" xr:uid="{00000000-0005-0000-0000-0000017F0000}"/>
    <cellStyle name="Notas 5 2 9 2 3" xfId="30524" xr:uid="{00000000-0005-0000-0000-0000027F0000}"/>
    <cellStyle name="Notas 5 2 9 3" xfId="30525" xr:uid="{00000000-0005-0000-0000-0000037F0000}"/>
    <cellStyle name="Notas 5 2 9 3 2" xfId="30526" xr:uid="{00000000-0005-0000-0000-0000047F0000}"/>
    <cellStyle name="Notas 5 2 9 3 3" xfId="30527" xr:uid="{00000000-0005-0000-0000-0000057F0000}"/>
    <cellStyle name="Notas 5 2 9 4" xfId="30528" xr:uid="{00000000-0005-0000-0000-0000067F0000}"/>
    <cellStyle name="Notas 5 2 9 5" xfId="30529" xr:uid="{00000000-0005-0000-0000-0000077F0000}"/>
    <cellStyle name="Notas 5 2 9 6" xfId="30530" xr:uid="{00000000-0005-0000-0000-0000087F0000}"/>
    <cellStyle name="Notas 5 2_5.Weekly" xfId="30531" xr:uid="{00000000-0005-0000-0000-0000097F0000}"/>
    <cellStyle name="Notas 5 3" xfId="30532" xr:uid="{00000000-0005-0000-0000-00000A7F0000}"/>
    <cellStyle name="Notas 5 3 10" xfId="30533" xr:uid="{00000000-0005-0000-0000-00000B7F0000}"/>
    <cellStyle name="Notas 5 3 10 2" xfId="30534" xr:uid="{00000000-0005-0000-0000-00000C7F0000}"/>
    <cellStyle name="Notas 5 3 10 2 2" xfId="30535" xr:uid="{00000000-0005-0000-0000-00000D7F0000}"/>
    <cellStyle name="Notas 5 3 10 2 3" xfId="30536" xr:uid="{00000000-0005-0000-0000-00000E7F0000}"/>
    <cellStyle name="Notas 5 3 10 3" xfId="30537" xr:uid="{00000000-0005-0000-0000-00000F7F0000}"/>
    <cellStyle name="Notas 5 3 10 3 2" xfId="30538" xr:uid="{00000000-0005-0000-0000-0000107F0000}"/>
    <cellStyle name="Notas 5 3 10 3 3" xfId="30539" xr:uid="{00000000-0005-0000-0000-0000117F0000}"/>
    <cellStyle name="Notas 5 3 10 4" xfId="30540" xr:uid="{00000000-0005-0000-0000-0000127F0000}"/>
    <cellStyle name="Notas 5 3 10 5" xfId="30541" xr:uid="{00000000-0005-0000-0000-0000137F0000}"/>
    <cellStyle name="Notas 5 3 10 6" xfId="30542" xr:uid="{00000000-0005-0000-0000-0000147F0000}"/>
    <cellStyle name="Notas 5 3 11" xfId="30543" xr:uid="{00000000-0005-0000-0000-0000157F0000}"/>
    <cellStyle name="Notas 5 3 11 2" xfId="30544" xr:uid="{00000000-0005-0000-0000-0000167F0000}"/>
    <cellStyle name="Notas 5 3 11 3" xfId="30545" xr:uid="{00000000-0005-0000-0000-0000177F0000}"/>
    <cellStyle name="Notas 5 3 12" xfId="30546" xr:uid="{00000000-0005-0000-0000-0000187F0000}"/>
    <cellStyle name="Notas 5 3 12 2" xfId="30547" xr:uid="{00000000-0005-0000-0000-0000197F0000}"/>
    <cellStyle name="Notas 5 3 12 3" xfId="30548" xr:uid="{00000000-0005-0000-0000-00001A7F0000}"/>
    <cellStyle name="Notas 5 3 13" xfId="30549" xr:uid="{00000000-0005-0000-0000-00001B7F0000}"/>
    <cellStyle name="Notas 5 3 14" xfId="30550" xr:uid="{00000000-0005-0000-0000-00001C7F0000}"/>
    <cellStyle name="Notas 5 3 15" xfId="30551" xr:uid="{00000000-0005-0000-0000-00001D7F0000}"/>
    <cellStyle name="Notas 5 3 2" xfId="30552" xr:uid="{00000000-0005-0000-0000-00001E7F0000}"/>
    <cellStyle name="Notas 5 3 2 2" xfId="30553" xr:uid="{00000000-0005-0000-0000-00001F7F0000}"/>
    <cellStyle name="Notas 5 3 2 2 2" xfId="30554" xr:uid="{00000000-0005-0000-0000-0000207F0000}"/>
    <cellStyle name="Notas 5 3 2 2 3" xfId="30555" xr:uid="{00000000-0005-0000-0000-0000217F0000}"/>
    <cellStyle name="Notas 5 3 2 3" xfId="30556" xr:uid="{00000000-0005-0000-0000-0000227F0000}"/>
    <cellStyle name="Notas 5 3 2 3 2" xfId="30557" xr:uid="{00000000-0005-0000-0000-0000237F0000}"/>
    <cellStyle name="Notas 5 3 2 3 3" xfId="30558" xr:uid="{00000000-0005-0000-0000-0000247F0000}"/>
    <cellStyle name="Notas 5 3 2 4" xfId="30559" xr:uid="{00000000-0005-0000-0000-0000257F0000}"/>
    <cellStyle name="Notas 5 3 2 5" xfId="30560" xr:uid="{00000000-0005-0000-0000-0000267F0000}"/>
    <cellStyle name="Notas 5 3 2 6" xfId="30561" xr:uid="{00000000-0005-0000-0000-0000277F0000}"/>
    <cellStyle name="Notas 5 3 3" xfId="30562" xr:uid="{00000000-0005-0000-0000-0000287F0000}"/>
    <cellStyle name="Notas 5 3 3 2" xfId="30563" xr:uid="{00000000-0005-0000-0000-0000297F0000}"/>
    <cellStyle name="Notas 5 3 3 2 2" xfId="30564" xr:uid="{00000000-0005-0000-0000-00002A7F0000}"/>
    <cellStyle name="Notas 5 3 3 2 3" xfId="30565" xr:uid="{00000000-0005-0000-0000-00002B7F0000}"/>
    <cellStyle name="Notas 5 3 3 3" xfId="30566" xr:uid="{00000000-0005-0000-0000-00002C7F0000}"/>
    <cellStyle name="Notas 5 3 3 3 2" xfId="30567" xr:uid="{00000000-0005-0000-0000-00002D7F0000}"/>
    <cellStyle name="Notas 5 3 3 3 3" xfId="30568" xr:uid="{00000000-0005-0000-0000-00002E7F0000}"/>
    <cellStyle name="Notas 5 3 3 4" xfId="30569" xr:uid="{00000000-0005-0000-0000-00002F7F0000}"/>
    <cellStyle name="Notas 5 3 3 5" xfId="30570" xr:uid="{00000000-0005-0000-0000-0000307F0000}"/>
    <cellStyle name="Notas 5 3 3 6" xfId="30571" xr:uid="{00000000-0005-0000-0000-0000317F0000}"/>
    <cellStyle name="Notas 5 3 4" xfId="30572" xr:uid="{00000000-0005-0000-0000-0000327F0000}"/>
    <cellStyle name="Notas 5 3 4 2" xfId="30573" xr:uid="{00000000-0005-0000-0000-0000337F0000}"/>
    <cellStyle name="Notas 5 3 4 2 2" xfId="30574" xr:uid="{00000000-0005-0000-0000-0000347F0000}"/>
    <cellStyle name="Notas 5 3 4 2 3" xfId="30575" xr:uid="{00000000-0005-0000-0000-0000357F0000}"/>
    <cellStyle name="Notas 5 3 4 3" xfId="30576" xr:uid="{00000000-0005-0000-0000-0000367F0000}"/>
    <cellStyle name="Notas 5 3 4 3 2" xfId="30577" xr:uid="{00000000-0005-0000-0000-0000377F0000}"/>
    <cellStyle name="Notas 5 3 4 3 3" xfId="30578" xr:uid="{00000000-0005-0000-0000-0000387F0000}"/>
    <cellStyle name="Notas 5 3 4 4" xfId="30579" xr:uid="{00000000-0005-0000-0000-0000397F0000}"/>
    <cellStyle name="Notas 5 3 4 5" xfId="30580" xr:uid="{00000000-0005-0000-0000-00003A7F0000}"/>
    <cellStyle name="Notas 5 3 4 6" xfId="30581" xr:uid="{00000000-0005-0000-0000-00003B7F0000}"/>
    <cellStyle name="Notas 5 3 5" xfId="30582" xr:uid="{00000000-0005-0000-0000-00003C7F0000}"/>
    <cellStyle name="Notas 5 3 5 2" xfId="30583" xr:uid="{00000000-0005-0000-0000-00003D7F0000}"/>
    <cellStyle name="Notas 5 3 5 2 2" xfId="30584" xr:uid="{00000000-0005-0000-0000-00003E7F0000}"/>
    <cellStyle name="Notas 5 3 5 2 3" xfId="30585" xr:uid="{00000000-0005-0000-0000-00003F7F0000}"/>
    <cellStyle name="Notas 5 3 5 3" xfId="30586" xr:uid="{00000000-0005-0000-0000-0000407F0000}"/>
    <cellStyle name="Notas 5 3 5 3 2" xfId="30587" xr:uid="{00000000-0005-0000-0000-0000417F0000}"/>
    <cellStyle name="Notas 5 3 5 3 3" xfId="30588" xr:uid="{00000000-0005-0000-0000-0000427F0000}"/>
    <cellStyle name="Notas 5 3 5 4" xfId="30589" xr:uid="{00000000-0005-0000-0000-0000437F0000}"/>
    <cellStyle name="Notas 5 3 5 5" xfId="30590" xr:uid="{00000000-0005-0000-0000-0000447F0000}"/>
    <cellStyle name="Notas 5 3 5 6" xfId="30591" xr:uid="{00000000-0005-0000-0000-0000457F0000}"/>
    <cellStyle name="Notas 5 3 6" xfId="30592" xr:uid="{00000000-0005-0000-0000-0000467F0000}"/>
    <cellStyle name="Notas 5 3 6 2" xfId="30593" xr:uid="{00000000-0005-0000-0000-0000477F0000}"/>
    <cellStyle name="Notas 5 3 6 2 2" xfId="30594" xr:uid="{00000000-0005-0000-0000-0000487F0000}"/>
    <cellStyle name="Notas 5 3 6 2 3" xfId="30595" xr:uid="{00000000-0005-0000-0000-0000497F0000}"/>
    <cellStyle name="Notas 5 3 6 3" xfId="30596" xr:uid="{00000000-0005-0000-0000-00004A7F0000}"/>
    <cellStyle name="Notas 5 3 6 3 2" xfId="30597" xr:uid="{00000000-0005-0000-0000-00004B7F0000}"/>
    <cellStyle name="Notas 5 3 6 3 3" xfId="30598" xr:uid="{00000000-0005-0000-0000-00004C7F0000}"/>
    <cellStyle name="Notas 5 3 6 4" xfId="30599" xr:uid="{00000000-0005-0000-0000-00004D7F0000}"/>
    <cellStyle name="Notas 5 3 6 5" xfId="30600" xr:uid="{00000000-0005-0000-0000-00004E7F0000}"/>
    <cellStyle name="Notas 5 3 6 6" xfId="30601" xr:uid="{00000000-0005-0000-0000-00004F7F0000}"/>
    <cellStyle name="Notas 5 3 7" xfId="30602" xr:uid="{00000000-0005-0000-0000-0000507F0000}"/>
    <cellStyle name="Notas 5 3 7 2" xfId="30603" xr:uid="{00000000-0005-0000-0000-0000517F0000}"/>
    <cellStyle name="Notas 5 3 7 2 2" xfId="30604" xr:uid="{00000000-0005-0000-0000-0000527F0000}"/>
    <cellStyle name="Notas 5 3 7 2 3" xfId="30605" xr:uid="{00000000-0005-0000-0000-0000537F0000}"/>
    <cellStyle name="Notas 5 3 7 3" xfId="30606" xr:uid="{00000000-0005-0000-0000-0000547F0000}"/>
    <cellStyle name="Notas 5 3 7 3 2" xfId="30607" xr:uid="{00000000-0005-0000-0000-0000557F0000}"/>
    <cellStyle name="Notas 5 3 7 3 3" xfId="30608" xr:uid="{00000000-0005-0000-0000-0000567F0000}"/>
    <cellStyle name="Notas 5 3 7 4" xfId="30609" xr:uid="{00000000-0005-0000-0000-0000577F0000}"/>
    <cellStyle name="Notas 5 3 7 5" xfId="30610" xr:uid="{00000000-0005-0000-0000-0000587F0000}"/>
    <cellStyle name="Notas 5 3 7 6" xfId="30611" xr:uid="{00000000-0005-0000-0000-0000597F0000}"/>
    <cellStyle name="Notas 5 3 8" xfId="30612" xr:uid="{00000000-0005-0000-0000-00005A7F0000}"/>
    <cellStyle name="Notas 5 3 8 2" xfId="30613" xr:uid="{00000000-0005-0000-0000-00005B7F0000}"/>
    <cellStyle name="Notas 5 3 8 2 2" xfId="30614" xr:uid="{00000000-0005-0000-0000-00005C7F0000}"/>
    <cellStyle name="Notas 5 3 8 2 3" xfId="30615" xr:uid="{00000000-0005-0000-0000-00005D7F0000}"/>
    <cellStyle name="Notas 5 3 8 3" xfId="30616" xr:uid="{00000000-0005-0000-0000-00005E7F0000}"/>
    <cellStyle name="Notas 5 3 8 3 2" xfId="30617" xr:uid="{00000000-0005-0000-0000-00005F7F0000}"/>
    <cellStyle name="Notas 5 3 8 3 3" xfId="30618" xr:uid="{00000000-0005-0000-0000-0000607F0000}"/>
    <cellStyle name="Notas 5 3 8 4" xfId="30619" xr:uid="{00000000-0005-0000-0000-0000617F0000}"/>
    <cellStyle name="Notas 5 3 8 5" xfId="30620" xr:uid="{00000000-0005-0000-0000-0000627F0000}"/>
    <cellStyle name="Notas 5 3 8 6" xfId="30621" xr:uid="{00000000-0005-0000-0000-0000637F0000}"/>
    <cellStyle name="Notas 5 3 9" xfId="30622" xr:uid="{00000000-0005-0000-0000-0000647F0000}"/>
    <cellStyle name="Notas 5 3 9 2" xfId="30623" xr:uid="{00000000-0005-0000-0000-0000657F0000}"/>
    <cellStyle name="Notas 5 3 9 2 2" xfId="30624" xr:uid="{00000000-0005-0000-0000-0000667F0000}"/>
    <cellStyle name="Notas 5 3 9 2 3" xfId="30625" xr:uid="{00000000-0005-0000-0000-0000677F0000}"/>
    <cellStyle name="Notas 5 3 9 3" xfId="30626" xr:uid="{00000000-0005-0000-0000-0000687F0000}"/>
    <cellStyle name="Notas 5 3 9 3 2" xfId="30627" xr:uid="{00000000-0005-0000-0000-0000697F0000}"/>
    <cellStyle name="Notas 5 3 9 3 3" xfId="30628" xr:uid="{00000000-0005-0000-0000-00006A7F0000}"/>
    <cellStyle name="Notas 5 3 9 4" xfId="30629" xr:uid="{00000000-0005-0000-0000-00006B7F0000}"/>
    <cellStyle name="Notas 5 3 9 5" xfId="30630" xr:uid="{00000000-0005-0000-0000-00006C7F0000}"/>
    <cellStyle name="Notas 5 3 9 6" xfId="30631" xr:uid="{00000000-0005-0000-0000-00006D7F0000}"/>
    <cellStyle name="Notas 5 3_5.Weekly" xfId="30632" xr:uid="{00000000-0005-0000-0000-00006E7F0000}"/>
    <cellStyle name="Notas 5 4" xfId="30633" xr:uid="{00000000-0005-0000-0000-00006F7F0000}"/>
    <cellStyle name="Notas 5 4 2" xfId="30634" xr:uid="{00000000-0005-0000-0000-0000707F0000}"/>
    <cellStyle name="Notas 5 4 2 2" xfId="30635" xr:uid="{00000000-0005-0000-0000-0000717F0000}"/>
    <cellStyle name="Notas 5 4 2 3" xfId="30636" xr:uid="{00000000-0005-0000-0000-0000727F0000}"/>
    <cellStyle name="Notas 5 4 3" xfId="30637" xr:uid="{00000000-0005-0000-0000-0000737F0000}"/>
    <cellStyle name="Notas 5 4 3 2" xfId="30638" xr:uid="{00000000-0005-0000-0000-0000747F0000}"/>
    <cellStyle name="Notas 5 4 3 3" xfId="30639" xr:uid="{00000000-0005-0000-0000-0000757F0000}"/>
    <cellStyle name="Notas 5 4 4" xfId="30640" xr:uid="{00000000-0005-0000-0000-0000767F0000}"/>
    <cellStyle name="Notas 5 4 5" xfId="30641" xr:uid="{00000000-0005-0000-0000-0000777F0000}"/>
    <cellStyle name="Notas 5 4 6" xfId="30642" xr:uid="{00000000-0005-0000-0000-0000787F0000}"/>
    <cellStyle name="Notas 5 5" xfId="30643" xr:uid="{00000000-0005-0000-0000-0000797F0000}"/>
    <cellStyle name="Notas 5 5 2" xfId="30644" xr:uid="{00000000-0005-0000-0000-00007A7F0000}"/>
    <cellStyle name="Notas 5 5 2 2" xfId="30645" xr:uid="{00000000-0005-0000-0000-00007B7F0000}"/>
    <cellStyle name="Notas 5 5 2 3" xfId="30646" xr:uid="{00000000-0005-0000-0000-00007C7F0000}"/>
    <cellStyle name="Notas 5 5 3" xfId="30647" xr:uid="{00000000-0005-0000-0000-00007D7F0000}"/>
    <cellStyle name="Notas 5 5 3 2" xfId="30648" xr:uid="{00000000-0005-0000-0000-00007E7F0000}"/>
    <cellStyle name="Notas 5 5 3 3" xfId="30649" xr:uid="{00000000-0005-0000-0000-00007F7F0000}"/>
    <cellStyle name="Notas 5 5 4" xfId="30650" xr:uid="{00000000-0005-0000-0000-0000807F0000}"/>
    <cellStyle name="Notas 5 5 5" xfId="30651" xr:uid="{00000000-0005-0000-0000-0000817F0000}"/>
    <cellStyle name="Notas 5 5 6" xfId="30652" xr:uid="{00000000-0005-0000-0000-0000827F0000}"/>
    <cellStyle name="Notas 5 6" xfId="30653" xr:uid="{00000000-0005-0000-0000-0000837F0000}"/>
    <cellStyle name="Notas 5 6 2" xfId="30654" xr:uid="{00000000-0005-0000-0000-0000847F0000}"/>
    <cellStyle name="Notas 5 6 2 2" xfId="30655" xr:uid="{00000000-0005-0000-0000-0000857F0000}"/>
    <cellStyle name="Notas 5 6 2 3" xfId="30656" xr:uid="{00000000-0005-0000-0000-0000867F0000}"/>
    <cellStyle name="Notas 5 6 3" xfId="30657" xr:uid="{00000000-0005-0000-0000-0000877F0000}"/>
    <cellStyle name="Notas 5 6 3 2" xfId="30658" xr:uid="{00000000-0005-0000-0000-0000887F0000}"/>
    <cellStyle name="Notas 5 6 3 3" xfId="30659" xr:uid="{00000000-0005-0000-0000-0000897F0000}"/>
    <cellStyle name="Notas 5 6 4" xfId="30660" xr:uid="{00000000-0005-0000-0000-00008A7F0000}"/>
    <cellStyle name="Notas 5 6 5" xfId="30661" xr:uid="{00000000-0005-0000-0000-00008B7F0000}"/>
    <cellStyle name="Notas 5 6 6" xfId="30662" xr:uid="{00000000-0005-0000-0000-00008C7F0000}"/>
    <cellStyle name="Notas 5 7" xfId="30663" xr:uid="{00000000-0005-0000-0000-00008D7F0000}"/>
    <cellStyle name="Notas 5 7 2" xfId="30664" xr:uid="{00000000-0005-0000-0000-00008E7F0000}"/>
    <cellStyle name="Notas 5 7 2 2" xfId="30665" xr:uid="{00000000-0005-0000-0000-00008F7F0000}"/>
    <cellStyle name="Notas 5 7 2 3" xfId="30666" xr:uid="{00000000-0005-0000-0000-0000907F0000}"/>
    <cellStyle name="Notas 5 7 3" xfId="30667" xr:uid="{00000000-0005-0000-0000-0000917F0000}"/>
    <cellStyle name="Notas 5 7 3 2" xfId="30668" xr:uid="{00000000-0005-0000-0000-0000927F0000}"/>
    <cellStyle name="Notas 5 7 3 3" xfId="30669" xr:uid="{00000000-0005-0000-0000-0000937F0000}"/>
    <cellStyle name="Notas 5 7 4" xfId="30670" xr:uid="{00000000-0005-0000-0000-0000947F0000}"/>
    <cellStyle name="Notas 5 7 5" xfId="30671" xr:uid="{00000000-0005-0000-0000-0000957F0000}"/>
    <cellStyle name="Notas 5 7 6" xfId="30672" xr:uid="{00000000-0005-0000-0000-0000967F0000}"/>
    <cellStyle name="Notas 5 8" xfId="30673" xr:uid="{00000000-0005-0000-0000-0000977F0000}"/>
    <cellStyle name="Notas 5 8 2" xfId="30674" xr:uid="{00000000-0005-0000-0000-0000987F0000}"/>
    <cellStyle name="Notas 5 8 2 2" xfId="30675" xr:uid="{00000000-0005-0000-0000-0000997F0000}"/>
    <cellStyle name="Notas 5 8 2 3" xfId="30676" xr:uid="{00000000-0005-0000-0000-00009A7F0000}"/>
    <cellStyle name="Notas 5 8 3" xfId="30677" xr:uid="{00000000-0005-0000-0000-00009B7F0000}"/>
    <cellStyle name="Notas 5 8 3 2" xfId="30678" xr:uid="{00000000-0005-0000-0000-00009C7F0000}"/>
    <cellStyle name="Notas 5 8 3 3" xfId="30679" xr:uid="{00000000-0005-0000-0000-00009D7F0000}"/>
    <cellStyle name="Notas 5 8 4" xfId="30680" xr:uid="{00000000-0005-0000-0000-00009E7F0000}"/>
    <cellStyle name="Notas 5 8 5" xfId="30681" xr:uid="{00000000-0005-0000-0000-00009F7F0000}"/>
    <cellStyle name="Notas 5 8 6" xfId="30682" xr:uid="{00000000-0005-0000-0000-0000A07F0000}"/>
    <cellStyle name="Notas 5 9" xfId="30683" xr:uid="{00000000-0005-0000-0000-0000A17F0000}"/>
    <cellStyle name="Notas 5 9 2" xfId="30684" xr:uid="{00000000-0005-0000-0000-0000A27F0000}"/>
    <cellStyle name="Notas 5 9 2 2" xfId="30685" xr:uid="{00000000-0005-0000-0000-0000A37F0000}"/>
    <cellStyle name="Notas 5 9 2 3" xfId="30686" xr:uid="{00000000-0005-0000-0000-0000A47F0000}"/>
    <cellStyle name="Notas 5 9 3" xfId="30687" xr:uid="{00000000-0005-0000-0000-0000A57F0000}"/>
    <cellStyle name="Notas 5 9 3 2" xfId="30688" xr:uid="{00000000-0005-0000-0000-0000A67F0000}"/>
    <cellStyle name="Notas 5 9 3 3" xfId="30689" xr:uid="{00000000-0005-0000-0000-0000A77F0000}"/>
    <cellStyle name="Notas 5 9 4" xfId="30690" xr:uid="{00000000-0005-0000-0000-0000A87F0000}"/>
    <cellStyle name="Notas 5 9 5" xfId="30691" xr:uid="{00000000-0005-0000-0000-0000A97F0000}"/>
    <cellStyle name="Notas 5 9 6" xfId="30692" xr:uid="{00000000-0005-0000-0000-0000AA7F0000}"/>
    <cellStyle name="Notas 5_5.Weekly" xfId="30693" xr:uid="{00000000-0005-0000-0000-0000AB7F0000}"/>
    <cellStyle name="Notas 6" xfId="30694" xr:uid="{00000000-0005-0000-0000-0000AC7F0000}"/>
    <cellStyle name="Notas 6 10" xfId="30695" xr:uid="{00000000-0005-0000-0000-0000AD7F0000}"/>
    <cellStyle name="Notas 6 10 2" xfId="30696" xr:uid="{00000000-0005-0000-0000-0000AE7F0000}"/>
    <cellStyle name="Notas 6 10 2 2" xfId="30697" xr:uid="{00000000-0005-0000-0000-0000AF7F0000}"/>
    <cellStyle name="Notas 6 10 2 3" xfId="30698" xr:uid="{00000000-0005-0000-0000-0000B07F0000}"/>
    <cellStyle name="Notas 6 10 3" xfId="30699" xr:uid="{00000000-0005-0000-0000-0000B17F0000}"/>
    <cellStyle name="Notas 6 10 3 2" xfId="30700" xr:uid="{00000000-0005-0000-0000-0000B27F0000}"/>
    <cellStyle name="Notas 6 10 3 3" xfId="30701" xr:uid="{00000000-0005-0000-0000-0000B37F0000}"/>
    <cellStyle name="Notas 6 10 4" xfId="30702" xr:uid="{00000000-0005-0000-0000-0000B47F0000}"/>
    <cellStyle name="Notas 6 10 5" xfId="30703" xr:uid="{00000000-0005-0000-0000-0000B57F0000}"/>
    <cellStyle name="Notas 6 10 6" xfId="30704" xr:uid="{00000000-0005-0000-0000-0000B67F0000}"/>
    <cellStyle name="Notas 6 11" xfId="30705" xr:uid="{00000000-0005-0000-0000-0000B77F0000}"/>
    <cellStyle name="Notas 6 11 2" xfId="30706" xr:uid="{00000000-0005-0000-0000-0000B87F0000}"/>
    <cellStyle name="Notas 6 11 2 2" xfId="30707" xr:uid="{00000000-0005-0000-0000-0000B97F0000}"/>
    <cellStyle name="Notas 6 11 2 3" xfId="30708" xr:uid="{00000000-0005-0000-0000-0000BA7F0000}"/>
    <cellStyle name="Notas 6 11 3" xfId="30709" xr:uid="{00000000-0005-0000-0000-0000BB7F0000}"/>
    <cellStyle name="Notas 6 11 3 2" xfId="30710" xr:uid="{00000000-0005-0000-0000-0000BC7F0000}"/>
    <cellStyle name="Notas 6 11 3 3" xfId="30711" xr:uid="{00000000-0005-0000-0000-0000BD7F0000}"/>
    <cellStyle name="Notas 6 11 4" xfId="30712" xr:uid="{00000000-0005-0000-0000-0000BE7F0000}"/>
    <cellStyle name="Notas 6 11 5" xfId="30713" xr:uid="{00000000-0005-0000-0000-0000BF7F0000}"/>
    <cellStyle name="Notas 6 11 6" xfId="30714" xr:uid="{00000000-0005-0000-0000-0000C07F0000}"/>
    <cellStyle name="Notas 6 12" xfId="30715" xr:uid="{00000000-0005-0000-0000-0000C17F0000}"/>
    <cellStyle name="Notas 6 12 2" xfId="30716" xr:uid="{00000000-0005-0000-0000-0000C27F0000}"/>
    <cellStyle name="Notas 6 12 2 2" xfId="30717" xr:uid="{00000000-0005-0000-0000-0000C37F0000}"/>
    <cellStyle name="Notas 6 12 2 3" xfId="30718" xr:uid="{00000000-0005-0000-0000-0000C47F0000}"/>
    <cellStyle name="Notas 6 12 3" xfId="30719" xr:uid="{00000000-0005-0000-0000-0000C57F0000}"/>
    <cellStyle name="Notas 6 12 3 2" xfId="30720" xr:uid="{00000000-0005-0000-0000-0000C67F0000}"/>
    <cellStyle name="Notas 6 12 3 3" xfId="30721" xr:uid="{00000000-0005-0000-0000-0000C77F0000}"/>
    <cellStyle name="Notas 6 12 4" xfId="30722" xr:uid="{00000000-0005-0000-0000-0000C87F0000}"/>
    <cellStyle name="Notas 6 12 5" xfId="30723" xr:uid="{00000000-0005-0000-0000-0000C97F0000}"/>
    <cellStyle name="Notas 6 12 6" xfId="30724" xr:uid="{00000000-0005-0000-0000-0000CA7F0000}"/>
    <cellStyle name="Notas 6 13" xfId="30725" xr:uid="{00000000-0005-0000-0000-0000CB7F0000}"/>
    <cellStyle name="Notas 6 13 2" xfId="30726" xr:uid="{00000000-0005-0000-0000-0000CC7F0000}"/>
    <cellStyle name="Notas 6 13 3" xfId="30727" xr:uid="{00000000-0005-0000-0000-0000CD7F0000}"/>
    <cellStyle name="Notas 6 14" xfId="30728" xr:uid="{00000000-0005-0000-0000-0000CE7F0000}"/>
    <cellStyle name="Notas 6 14 2" xfId="30729" xr:uid="{00000000-0005-0000-0000-0000CF7F0000}"/>
    <cellStyle name="Notas 6 14 3" xfId="30730" xr:uid="{00000000-0005-0000-0000-0000D07F0000}"/>
    <cellStyle name="Notas 6 15" xfId="30731" xr:uid="{00000000-0005-0000-0000-0000D17F0000}"/>
    <cellStyle name="Notas 6 16" xfId="30732" xr:uid="{00000000-0005-0000-0000-0000D27F0000}"/>
    <cellStyle name="Notas 6 17" xfId="30733" xr:uid="{00000000-0005-0000-0000-0000D37F0000}"/>
    <cellStyle name="Notas 6 18" xfId="30734" xr:uid="{00000000-0005-0000-0000-0000D47F0000}"/>
    <cellStyle name="Notas 6 2" xfId="30735" xr:uid="{00000000-0005-0000-0000-0000D57F0000}"/>
    <cellStyle name="Notas 6 2 10" xfId="30736" xr:uid="{00000000-0005-0000-0000-0000D67F0000}"/>
    <cellStyle name="Notas 6 2 10 2" xfId="30737" xr:uid="{00000000-0005-0000-0000-0000D77F0000}"/>
    <cellStyle name="Notas 6 2 10 2 2" xfId="30738" xr:uid="{00000000-0005-0000-0000-0000D87F0000}"/>
    <cellStyle name="Notas 6 2 10 2 3" xfId="30739" xr:uid="{00000000-0005-0000-0000-0000D97F0000}"/>
    <cellStyle name="Notas 6 2 10 3" xfId="30740" xr:uid="{00000000-0005-0000-0000-0000DA7F0000}"/>
    <cellStyle name="Notas 6 2 10 3 2" xfId="30741" xr:uid="{00000000-0005-0000-0000-0000DB7F0000}"/>
    <cellStyle name="Notas 6 2 10 3 3" xfId="30742" xr:uid="{00000000-0005-0000-0000-0000DC7F0000}"/>
    <cellStyle name="Notas 6 2 10 4" xfId="30743" xr:uid="{00000000-0005-0000-0000-0000DD7F0000}"/>
    <cellStyle name="Notas 6 2 10 5" xfId="30744" xr:uid="{00000000-0005-0000-0000-0000DE7F0000}"/>
    <cellStyle name="Notas 6 2 10 6" xfId="30745" xr:uid="{00000000-0005-0000-0000-0000DF7F0000}"/>
    <cellStyle name="Notas 6 2 11" xfId="30746" xr:uid="{00000000-0005-0000-0000-0000E07F0000}"/>
    <cellStyle name="Notas 6 2 11 2" xfId="30747" xr:uid="{00000000-0005-0000-0000-0000E17F0000}"/>
    <cellStyle name="Notas 6 2 11 2 2" xfId="30748" xr:uid="{00000000-0005-0000-0000-0000E27F0000}"/>
    <cellStyle name="Notas 6 2 11 2 3" xfId="30749" xr:uid="{00000000-0005-0000-0000-0000E37F0000}"/>
    <cellStyle name="Notas 6 2 11 3" xfId="30750" xr:uid="{00000000-0005-0000-0000-0000E47F0000}"/>
    <cellStyle name="Notas 6 2 11 3 2" xfId="30751" xr:uid="{00000000-0005-0000-0000-0000E57F0000}"/>
    <cellStyle name="Notas 6 2 11 3 3" xfId="30752" xr:uid="{00000000-0005-0000-0000-0000E67F0000}"/>
    <cellStyle name="Notas 6 2 11 4" xfId="30753" xr:uid="{00000000-0005-0000-0000-0000E77F0000}"/>
    <cellStyle name="Notas 6 2 11 5" xfId="30754" xr:uid="{00000000-0005-0000-0000-0000E87F0000}"/>
    <cellStyle name="Notas 6 2 11 6" xfId="30755" xr:uid="{00000000-0005-0000-0000-0000E97F0000}"/>
    <cellStyle name="Notas 6 2 12" xfId="30756" xr:uid="{00000000-0005-0000-0000-0000EA7F0000}"/>
    <cellStyle name="Notas 6 2 12 2" xfId="30757" xr:uid="{00000000-0005-0000-0000-0000EB7F0000}"/>
    <cellStyle name="Notas 6 2 12 3" xfId="30758" xr:uid="{00000000-0005-0000-0000-0000EC7F0000}"/>
    <cellStyle name="Notas 6 2 13" xfId="30759" xr:uid="{00000000-0005-0000-0000-0000ED7F0000}"/>
    <cellStyle name="Notas 6 2 13 2" xfId="30760" xr:uid="{00000000-0005-0000-0000-0000EE7F0000}"/>
    <cellStyle name="Notas 6 2 13 3" xfId="30761" xr:uid="{00000000-0005-0000-0000-0000EF7F0000}"/>
    <cellStyle name="Notas 6 2 14" xfId="30762" xr:uid="{00000000-0005-0000-0000-0000F07F0000}"/>
    <cellStyle name="Notas 6 2 15" xfId="30763" xr:uid="{00000000-0005-0000-0000-0000F17F0000}"/>
    <cellStyle name="Notas 6 2 16" xfId="30764" xr:uid="{00000000-0005-0000-0000-0000F27F0000}"/>
    <cellStyle name="Notas 6 2 17" xfId="30765" xr:uid="{00000000-0005-0000-0000-0000F37F0000}"/>
    <cellStyle name="Notas 6 2 2" xfId="30766" xr:uid="{00000000-0005-0000-0000-0000F47F0000}"/>
    <cellStyle name="Notas 6 2 2 10" xfId="30767" xr:uid="{00000000-0005-0000-0000-0000F57F0000}"/>
    <cellStyle name="Notas 6 2 2 10 2" xfId="30768" xr:uid="{00000000-0005-0000-0000-0000F67F0000}"/>
    <cellStyle name="Notas 6 2 2 10 2 2" xfId="30769" xr:uid="{00000000-0005-0000-0000-0000F77F0000}"/>
    <cellStyle name="Notas 6 2 2 10 2 3" xfId="30770" xr:uid="{00000000-0005-0000-0000-0000F87F0000}"/>
    <cellStyle name="Notas 6 2 2 10 3" xfId="30771" xr:uid="{00000000-0005-0000-0000-0000F97F0000}"/>
    <cellStyle name="Notas 6 2 2 10 3 2" xfId="30772" xr:uid="{00000000-0005-0000-0000-0000FA7F0000}"/>
    <cellStyle name="Notas 6 2 2 10 3 3" xfId="30773" xr:uid="{00000000-0005-0000-0000-0000FB7F0000}"/>
    <cellStyle name="Notas 6 2 2 10 4" xfId="30774" xr:uid="{00000000-0005-0000-0000-0000FC7F0000}"/>
    <cellStyle name="Notas 6 2 2 10 5" xfId="30775" xr:uid="{00000000-0005-0000-0000-0000FD7F0000}"/>
    <cellStyle name="Notas 6 2 2 10 6" xfId="30776" xr:uid="{00000000-0005-0000-0000-0000FE7F0000}"/>
    <cellStyle name="Notas 6 2 2 11" xfId="30777" xr:uid="{00000000-0005-0000-0000-0000FF7F0000}"/>
    <cellStyle name="Notas 6 2 2 11 2" xfId="30778" xr:uid="{00000000-0005-0000-0000-000000800000}"/>
    <cellStyle name="Notas 6 2 2 11 3" xfId="30779" xr:uid="{00000000-0005-0000-0000-000001800000}"/>
    <cellStyle name="Notas 6 2 2 12" xfId="30780" xr:uid="{00000000-0005-0000-0000-000002800000}"/>
    <cellStyle name="Notas 6 2 2 12 2" xfId="30781" xr:uid="{00000000-0005-0000-0000-000003800000}"/>
    <cellStyle name="Notas 6 2 2 12 3" xfId="30782" xr:uid="{00000000-0005-0000-0000-000004800000}"/>
    <cellStyle name="Notas 6 2 2 13" xfId="30783" xr:uid="{00000000-0005-0000-0000-000005800000}"/>
    <cellStyle name="Notas 6 2 2 14" xfId="30784" xr:uid="{00000000-0005-0000-0000-000006800000}"/>
    <cellStyle name="Notas 6 2 2 15" xfId="30785" xr:uid="{00000000-0005-0000-0000-000007800000}"/>
    <cellStyle name="Notas 6 2 2 2" xfId="30786" xr:uid="{00000000-0005-0000-0000-000008800000}"/>
    <cellStyle name="Notas 6 2 2 2 2" xfId="30787" xr:uid="{00000000-0005-0000-0000-000009800000}"/>
    <cellStyle name="Notas 6 2 2 2 2 2" xfId="30788" xr:uid="{00000000-0005-0000-0000-00000A800000}"/>
    <cellStyle name="Notas 6 2 2 2 2 3" xfId="30789" xr:uid="{00000000-0005-0000-0000-00000B800000}"/>
    <cellStyle name="Notas 6 2 2 2 3" xfId="30790" xr:uid="{00000000-0005-0000-0000-00000C800000}"/>
    <cellStyle name="Notas 6 2 2 2 3 2" xfId="30791" xr:uid="{00000000-0005-0000-0000-00000D800000}"/>
    <cellStyle name="Notas 6 2 2 2 3 3" xfId="30792" xr:uid="{00000000-0005-0000-0000-00000E800000}"/>
    <cellStyle name="Notas 6 2 2 2 4" xfId="30793" xr:uid="{00000000-0005-0000-0000-00000F800000}"/>
    <cellStyle name="Notas 6 2 2 2 5" xfId="30794" xr:uid="{00000000-0005-0000-0000-000010800000}"/>
    <cellStyle name="Notas 6 2 2 2 6" xfId="30795" xr:uid="{00000000-0005-0000-0000-000011800000}"/>
    <cellStyle name="Notas 6 2 2 3" xfId="30796" xr:uid="{00000000-0005-0000-0000-000012800000}"/>
    <cellStyle name="Notas 6 2 2 3 2" xfId="30797" xr:uid="{00000000-0005-0000-0000-000013800000}"/>
    <cellStyle name="Notas 6 2 2 3 2 2" xfId="30798" xr:uid="{00000000-0005-0000-0000-000014800000}"/>
    <cellStyle name="Notas 6 2 2 3 2 3" xfId="30799" xr:uid="{00000000-0005-0000-0000-000015800000}"/>
    <cellStyle name="Notas 6 2 2 3 3" xfId="30800" xr:uid="{00000000-0005-0000-0000-000016800000}"/>
    <cellStyle name="Notas 6 2 2 3 3 2" xfId="30801" xr:uid="{00000000-0005-0000-0000-000017800000}"/>
    <cellStyle name="Notas 6 2 2 3 3 3" xfId="30802" xr:uid="{00000000-0005-0000-0000-000018800000}"/>
    <cellStyle name="Notas 6 2 2 3 4" xfId="30803" xr:uid="{00000000-0005-0000-0000-000019800000}"/>
    <cellStyle name="Notas 6 2 2 3 5" xfId="30804" xr:uid="{00000000-0005-0000-0000-00001A800000}"/>
    <cellStyle name="Notas 6 2 2 3 6" xfId="30805" xr:uid="{00000000-0005-0000-0000-00001B800000}"/>
    <cellStyle name="Notas 6 2 2 4" xfId="30806" xr:uid="{00000000-0005-0000-0000-00001C800000}"/>
    <cellStyle name="Notas 6 2 2 4 2" xfId="30807" xr:uid="{00000000-0005-0000-0000-00001D800000}"/>
    <cellStyle name="Notas 6 2 2 4 2 2" xfId="30808" xr:uid="{00000000-0005-0000-0000-00001E800000}"/>
    <cellStyle name="Notas 6 2 2 4 2 3" xfId="30809" xr:uid="{00000000-0005-0000-0000-00001F800000}"/>
    <cellStyle name="Notas 6 2 2 4 3" xfId="30810" xr:uid="{00000000-0005-0000-0000-000020800000}"/>
    <cellStyle name="Notas 6 2 2 4 3 2" xfId="30811" xr:uid="{00000000-0005-0000-0000-000021800000}"/>
    <cellStyle name="Notas 6 2 2 4 3 3" xfId="30812" xr:uid="{00000000-0005-0000-0000-000022800000}"/>
    <cellStyle name="Notas 6 2 2 4 4" xfId="30813" xr:uid="{00000000-0005-0000-0000-000023800000}"/>
    <cellStyle name="Notas 6 2 2 4 5" xfId="30814" xr:uid="{00000000-0005-0000-0000-000024800000}"/>
    <cellStyle name="Notas 6 2 2 4 6" xfId="30815" xr:uid="{00000000-0005-0000-0000-000025800000}"/>
    <cellStyle name="Notas 6 2 2 5" xfId="30816" xr:uid="{00000000-0005-0000-0000-000026800000}"/>
    <cellStyle name="Notas 6 2 2 5 2" xfId="30817" xr:uid="{00000000-0005-0000-0000-000027800000}"/>
    <cellStyle name="Notas 6 2 2 5 2 2" xfId="30818" xr:uid="{00000000-0005-0000-0000-000028800000}"/>
    <cellStyle name="Notas 6 2 2 5 2 3" xfId="30819" xr:uid="{00000000-0005-0000-0000-000029800000}"/>
    <cellStyle name="Notas 6 2 2 5 3" xfId="30820" xr:uid="{00000000-0005-0000-0000-00002A800000}"/>
    <cellStyle name="Notas 6 2 2 5 3 2" xfId="30821" xr:uid="{00000000-0005-0000-0000-00002B800000}"/>
    <cellStyle name="Notas 6 2 2 5 3 3" xfId="30822" xr:uid="{00000000-0005-0000-0000-00002C800000}"/>
    <cellStyle name="Notas 6 2 2 5 4" xfId="30823" xr:uid="{00000000-0005-0000-0000-00002D800000}"/>
    <cellStyle name="Notas 6 2 2 5 5" xfId="30824" xr:uid="{00000000-0005-0000-0000-00002E800000}"/>
    <cellStyle name="Notas 6 2 2 5 6" xfId="30825" xr:uid="{00000000-0005-0000-0000-00002F800000}"/>
    <cellStyle name="Notas 6 2 2 6" xfId="30826" xr:uid="{00000000-0005-0000-0000-000030800000}"/>
    <cellStyle name="Notas 6 2 2 6 2" xfId="30827" xr:uid="{00000000-0005-0000-0000-000031800000}"/>
    <cellStyle name="Notas 6 2 2 6 2 2" xfId="30828" xr:uid="{00000000-0005-0000-0000-000032800000}"/>
    <cellStyle name="Notas 6 2 2 6 2 3" xfId="30829" xr:uid="{00000000-0005-0000-0000-000033800000}"/>
    <cellStyle name="Notas 6 2 2 6 3" xfId="30830" xr:uid="{00000000-0005-0000-0000-000034800000}"/>
    <cellStyle name="Notas 6 2 2 6 3 2" xfId="30831" xr:uid="{00000000-0005-0000-0000-000035800000}"/>
    <cellStyle name="Notas 6 2 2 6 3 3" xfId="30832" xr:uid="{00000000-0005-0000-0000-000036800000}"/>
    <cellStyle name="Notas 6 2 2 6 4" xfId="30833" xr:uid="{00000000-0005-0000-0000-000037800000}"/>
    <cellStyle name="Notas 6 2 2 6 5" xfId="30834" xr:uid="{00000000-0005-0000-0000-000038800000}"/>
    <cellStyle name="Notas 6 2 2 6 6" xfId="30835" xr:uid="{00000000-0005-0000-0000-000039800000}"/>
    <cellStyle name="Notas 6 2 2 7" xfId="30836" xr:uid="{00000000-0005-0000-0000-00003A800000}"/>
    <cellStyle name="Notas 6 2 2 7 2" xfId="30837" xr:uid="{00000000-0005-0000-0000-00003B800000}"/>
    <cellStyle name="Notas 6 2 2 7 2 2" xfId="30838" xr:uid="{00000000-0005-0000-0000-00003C800000}"/>
    <cellStyle name="Notas 6 2 2 7 2 3" xfId="30839" xr:uid="{00000000-0005-0000-0000-00003D800000}"/>
    <cellStyle name="Notas 6 2 2 7 3" xfId="30840" xr:uid="{00000000-0005-0000-0000-00003E800000}"/>
    <cellStyle name="Notas 6 2 2 7 3 2" xfId="30841" xr:uid="{00000000-0005-0000-0000-00003F800000}"/>
    <cellStyle name="Notas 6 2 2 7 3 3" xfId="30842" xr:uid="{00000000-0005-0000-0000-000040800000}"/>
    <cellStyle name="Notas 6 2 2 7 4" xfId="30843" xr:uid="{00000000-0005-0000-0000-000041800000}"/>
    <cellStyle name="Notas 6 2 2 7 5" xfId="30844" xr:uid="{00000000-0005-0000-0000-000042800000}"/>
    <cellStyle name="Notas 6 2 2 7 6" xfId="30845" xr:uid="{00000000-0005-0000-0000-000043800000}"/>
    <cellStyle name="Notas 6 2 2 8" xfId="30846" xr:uid="{00000000-0005-0000-0000-000044800000}"/>
    <cellStyle name="Notas 6 2 2 8 2" xfId="30847" xr:uid="{00000000-0005-0000-0000-000045800000}"/>
    <cellStyle name="Notas 6 2 2 8 2 2" xfId="30848" xr:uid="{00000000-0005-0000-0000-000046800000}"/>
    <cellStyle name="Notas 6 2 2 8 2 3" xfId="30849" xr:uid="{00000000-0005-0000-0000-000047800000}"/>
    <cellStyle name="Notas 6 2 2 8 3" xfId="30850" xr:uid="{00000000-0005-0000-0000-000048800000}"/>
    <cellStyle name="Notas 6 2 2 8 3 2" xfId="30851" xr:uid="{00000000-0005-0000-0000-000049800000}"/>
    <cellStyle name="Notas 6 2 2 8 3 3" xfId="30852" xr:uid="{00000000-0005-0000-0000-00004A800000}"/>
    <cellStyle name="Notas 6 2 2 8 4" xfId="30853" xr:uid="{00000000-0005-0000-0000-00004B800000}"/>
    <cellStyle name="Notas 6 2 2 8 5" xfId="30854" xr:uid="{00000000-0005-0000-0000-00004C800000}"/>
    <cellStyle name="Notas 6 2 2 8 6" xfId="30855" xr:uid="{00000000-0005-0000-0000-00004D800000}"/>
    <cellStyle name="Notas 6 2 2 9" xfId="30856" xr:uid="{00000000-0005-0000-0000-00004E800000}"/>
    <cellStyle name="Notas 6 2 2 9 2" xfId="30857" xr:uid="{00000000-0005-0000-0000-00004F800000}"/>
    <cellStyle name="Notas 6 2 2 9 2 2" xfId="30858" xr:uid="{00000000-0005-0000-0000-000050800000}"/>
    <cellStyle name="Notas 6 2 2 9 2 3" xfId="30859" xr:uid="{00000000-0005-0000-0000-000051800000}"/>
    <cellStyle name="Notas 6 2 2 9 3" xfId="30860" xr:uid="{00000000-0005-0000-0000-000052800000}"/>
    <cellStyle name="Notas 6 2 2 9 3 2" xfId="30861" xr:uid="{00000000-0005-0000-0000-000053800000}"/>
    <cellStyle name="Notas 6 2 2 9 3 3" xfId="30862" xr:uid="{00000000-0005-0000-0000-000054800000}"/>
    <cellStyle name="Notas 6 2 2 9 4" xfId="30863" xr:uid="{00000000-0005-0000-0000-000055800000}"/>
    <cellStyle name="Notas 6 2 2 9 5" xfId="30864" xr:uid="{00000000-0005-0000-0000-000056800000}"/>
    <cellStyle name="Notas 6 2 2 9 6" xfId="30865" xr:uid="{00000000-0005-0000-0000-000057800000}"/>
    <cellStyle name="Notas 6 2 2_5.Weekly" xfId="30866" xr:uid="{00000000-0005-0000-0000-000058800000}"/>
    <cellStyle name="Notas 6 2 3" xfId="30867" xr:uid="{00000000-0005-0000-0000-000059800000}"/>
    <cellStyle name="Notas 6 2 3 2" xfId="30868" xr:uid="{00000000-0005-0000-0000-00005A800000}"/>
    <cellStyle name="Notas 6 2 3 2 2" xfId="30869" xr:uid="{00000000-0005-0000-0000-00005B800000}"/>
    <cellStyle name="Notas 6 2 3 2 3" xfId="30870" xr:uid="{00000000-0005-0000-0000-00005C800000}"/>
    <cellStyle name="Notas 6 2 3 3" xfId="30871" xr:uid="{00000000-0005-0000-0000-00005D800000}"/>
    <cellStyle name="Notas 6 2 3 3 2" xfId="30872" xr:uid="{00000000-0005-0000-0000-00005E800000}"/>
    <cellStyle name="Notas 6 2 3 3 3" xfId="30873" xr:uid="{00000000-0005-0000-0000-00005F800000}"/>
    <cellStyle name="Notas 6 2 3 4" xfId="30874" xr:uid="{00000000-0005-0000-0000-000060800000}"/>
    <cellStyle name="Notas 6 2 3 5" xfId="30875" xr:uid="{00000000-0005-0000-0000-000061800000}"/>
    <cellStyle name="Notas 6 2 3 6" xfId="30876" xr:uid="{00000000-0005-0000-0000-000062800000}"/>
    <cellStyle name="Notas 6 2 4" xfId="30877" xr:uid="{00000000-0005-0000-0000-000063800000}"/>
    <cellStyle name="Notas 6 2 4 2" xfId="30878" xr:uid="{00000000-0005-0000-0000-000064800000}"/>
    <cellStyle name="Notas 6 2 4 2 2" xfId="30879" xr:uid="{00000000-0005-0000-0000-000065800000}"/>
    <cellStyle name="Notas 6 2 4 2 3" xfId="30880" xr:uid="{00000000-0005-0000-0000-000066800000}"/>
    <cellStyle name="Notas 6 2 4 3" xfId="30881" xr:uid="{00000000-0005-0000-0000-000067800000}"/>
    <cellStyle name="Notas 6 2 4 3 2" xfId="30882" xr:uid="{00000000-0005-0000-0000-000068800000}"/>
    <cellStyle name="Notas 6 2 4 3 3" xfId="30883" xr:uid="{00000000-0005-0000-0000-000069800000}"/>
    <cellStyle name="Notas 6 2 4 4" xfId="30884" xr:uid="{00000000-0005-0000-0000-00006A800000}"/>
    <cellStyle name="Notas 6 2 4 5" xfId="30885" xr:uid="{00000000-0005-0000-0000-00006B800000}"/>
    <cellStyle name="Notas 6 2 4 6" xfId="30886" xr:uid="{00000000-0005-0000-0000-00006C800000}"/>
    <cellStyle name="Notas 6 2 5" xfId="30887" xr:uid="{00000000-0005-0000-0000-00006D800000}"/>
    <cellStyle name="Notas 6 2 5 2" xfId="30888" xr:uid="{00000000-0005-0000-0000-00006E800000}"/>
    <cellStyle name="Notas 6 2 5 2 2" xfId="30889" xr:uid="{00000000-0005-0000-0000-00006F800000}"/>
    <cellStyle name="Notas 6 2 5 2 3" xfId="30890" xr:uid="{00000000-0005-0000-0000-000070800000}"/>
    <cellStyle name="Notas 6 2 5 3" xfId="30891" xr:uid="{00000000-0005-0000-0000-000071800000}"/>
    <cellStyle name="Notas 6 2 5 3 2" xfId="30892" xr:uid="{00000000-0005-0000-0000-000072800000}"/>
    <cellStyle name="Notas 6 2 5 3 3" xfId="30893" xr:uid="{00000000-0005-0000-0000-000073800000}"/>
    <cellStyle name="Notas 6 2 5 4" xfId="30894" xr:uid="{00000000-0005-0000-0000-000074800000}"/>
    <cellStyle name="Notas 6 2 5 5" xfId="30895" xr:uid="{00000000-0005-0000-0000-000075800000}"/>
    <cellStyle name="Notas 6 2 5 6" xfId="30896" xr:uid="{00000000-0005-0000-0000-000076800000}"/>
    <cellStyle name="Notas 6 2 6" xfId="30897" xr:uid="{00000000-0005-0000-0000-000077800000}"/>
    <cellStyle name="Notas 6 2 6 2" xfId="30898" xr:uid="{00000000-0005-0000-0000-000078800000}"/>
    <cellStyle name="Notas 6 2 6 2 2" xfId="30899" xr:uid="{00000000-0005-0000-0000-000079800000}"/>
    <cellStyle name="Notas 6 2 6 2 3" xfId="30900" xr:uid="{00000000-0005-0000-0000-00007A800000}"/>
    <cellStyle name="Notas 6 2 6 3" xfId="30901" xr:uid="{00000000-0005-0000-0000-00007B800000}"/>
    <cellStyle name="Notas 6 2 6 3 2" xfId="30902" xr:uid="{00000000-0005-0000-0000-00007C800000}"/>
    <cellStyle name="Notas 6 2 6 3 3" xfId="30903" xr:uid="{00000000-0005-0000-0000-00007D800000}"/>
    <cellStyle name="Notas 6 2 6 4" xfId="30904" xr:uid="{00000000-0005-0000-0000-00007E800000}"/>
    <cellStyle name="Notas 6 2 6 5" xfId="30905" xr:uid="{00000000-0005-0000-0000-00007F800000}"/>
    <cellStyle name="Notas 6 2 6 6" xfId="30906" xr:uid="{00000000-0005-0000-0000-000080800000}"/>
    <cellStyle name="Notas 6 2 7" xfId="30907" xr:uid="{00000000-0005-0000-0000-000081800000}"/>
    <cellStyle name="Notas 6 2 7 2" xfId="30908" xr:uid="{00000000-0005-0000-0000-000082800000}"/>
    <cellStyle name="Notas 6 2 7 2 2" xfId="30909" xr:uid="{00000000-0005-0000-0000-000083800000}"/>
    <cellStyle name="Notas 6 2 7 2 3" xfId="30910" xr:uid="{00000000-0005-0000-0000-000084800000}"/>
    <cellStyle name="Notas 6 2 7 3" xfId="30911" xr:uid="{00000000-0005-0000-0000-000085800000}"/>
    <cellStyle name="Notas 6 2 7 3 2" xfId="30912" xr:uid="{00000000-0005-0000-0000-000086800000}"/>
    <cellStyle name="Notas 6 2 7 3 3" xfId="30913" xr:uid="{00000000-0005-0000-0000-000087800000}"/>
    <cellStyle name="Notas 6 2 7 4" xfId="30914" xr:uid="{00000000-0005-0000-0000-000088800000}"/>
    <cellStyle name="Notas 6 2 7 5" xfId="30915" xr:uid="{00000000-0005-0000-0000-000089800000}"/>
    <cellStyle name="Notas 6 2 7 6" xfId="30916" xr:uid="{00000000-0005-0000-0000-00008A800000}"/>
    <cellStyle name="Notas 6 2 8" xfId="30917" xr:uid="{00000000-0005-0000-0000-00008B800000}"/>
    <cellStyle name="Notas 6 2 8 2" xfId="30918" xr:uid="{00000000-0005-0000-0000-00008C800000}"/>
    <cellStyle name="Notas 6 2 8 2 2" xfId="30919" xr:uid="{00000000-0005-0000-0000-00008D800000}"/>
    <cellStyle name="Notas 6 2 8 2 3" xfId="30920" xr:uid="{00000000-0005-0000-0000-00008E800000}"/>
    <cellStyle name="Notas 6 2 8 3" xfId="30921" xr:uid="{00000000-0005-0000-0000-00008F800000}"/>
    <cellStyle name="Notas 6 2 8 3 2" xfId="30922" xr:uid="{00000000-0005-0000-0000-000090800000}"/>
    <cellStyle name="Notas 6 2 8 3 3" xfId="30923" xr:uid="{00000000-0005-0000-0000-000091800000}"/>
    <cellStyle name="Notas 6 2 8 4" xfId="30924" xr:uid="{00000000-0005-0000-0000-000092800000}"/>
    <cellStyle name="Notas 6 2 8 5" xfId="30925" xr:uid="{00000000-0005-0000-0000-000093800000}"/>
    <cellStyle name="Notas 6 2 8 6" xfId="30926" xr:uid="{00000000-0005-0000-0000-000094800000}"/>
    <cellStyle name="Notas 6 2 9" xfId="30927" xr:uid="{00000000-0005-0000-0000-000095800000}"/>
    <cellStyle name="Notas 6 2 9 2" xfId="30928" xr:uid="{00000000-0005-0000-0000-000096800000}"/>
    <cellStyle name="Notas 6 2 9 2 2" xfId="30929" xr:uid="{00000000-0005-0000-0000-000097800000}"/>
    <cellStyle name="Notas 6 2 9 2 3" xfId="30930" xr:uid="{00000000-0005-0000-0000-000098800000}"/>
    <cellStyle name="Notas 6 2 9 3" xfId="30931" xr:uid="{00000000-0005-0000-0000-000099800000}"/>
    <cellStyle name="Notas 6 2 9 3 2" xfId="30932" xr:uid="{00000000-0005-0000-0000-00009A800000}"/>
    <cellStyle name="Notas 6 2 9 3 3" xfId="30933" xr:uid="{00000000-0005-0000-0000-00009B800000}"/>
    <cellStyle name="Notas 6 2 9 4" xfId="30934" xr:uid="{00000000-0005-0000-0000-00009C800000}"/>
    <cellStyle name="Notas 6 2 9 5" xfId="30935" xr:uid="{00000000-0005-0000-0000-00009D800000}"/>
    <cellStyle name="Notas 6 2 9 6" xfId="30936" xr:uid="{00000000-0005-0000-0000-00009E800000}"/>
    <cellStyle name="Notas 6 2_5.Weekly" xfId="30937" xr:uid="{00000000-0005-0000-0000-00009F800000}"/>
    <cellStyle name="Notas 6 3" xfId="30938" xr:uid="{00000000-0005-0000-0000-0000A0800000}"/>
    <cellStyle name="Notas 6 3 10" xfId="30939" xr:uid="{00000000-0005-0000-0000-0000A1800000}"/>
    <cellStyle name="Notas 6 3 10 2" xfId="30940" xr:uid="{00000000-0005-0000-0000-0000A2800000}"/>
    <cellStyle name="Notas 6 3 10 2 2" xfId="30941" xr:uid="{00000000-0005-0000-0000-0000A3800000}"/>
    <cellStyle name="Notas 6 3 10 2 3" xfId="30942" xr:uid="{00000000-0005-0000-0000-0000A4800000}"/>
    <cellStyle name="Notas 6 3 10 3" xfId="30943" xr:uid="{00000000-0005-0000-0000-0000A5800000}"/>
    <cellStyle name="Notas 6 3 10 3 2" xfId="30944" xr:uid="{00000000-0005-0000-0000-0000A6800000}"/>
    <cellStyle name="Notas 6 3 10 3 3" xfId="30945" xr:uid="{00000000-0005-0000-0000-0000A7800000}"/>
    <cellStyle name="Notas 6 3 10 4" xfId="30946" xr:uid="{00000000-0005-0000-0000-0000A8800000}"/>
    <cellStyle name="Notas 6 3 10 5" xfId="30947" xr:uid="{00000000-0005-0000-0000-0000A9800000}"/>
    <cellStyle name="Notas 6 3 10 6" xfId="30948" xr:uid="{00000000-0005-0000-0000-0000AA800000}"/>
    <cellStyle name="Notas 6 3 11" xfId="30949" xr:uid="{00000000-0005-0000-0000-0000AB800000}"/>
    <cellStyle name="Notas 6 3 11 2" xfId="30950" xr:uid="{00000000-0005-0000-0000-0000AC800000}"/>
    <cellStyle name="Notas 6 3 11 3" xfId="30951" xr:uid="{00000000-0005-0000-0000-0000AD800000}"/>
    <cellStyle name="Notas 6 3 12" xfId="30952" xr:uid="{00000000-0005-0000-0000-0000AE800000}"/>
    <cellStyle name="Notas 6 3 12 2" xfId="30953" xr:uid="{00000000-0005-0000-0000-0000AF800000}"/>
    <cellStyle name="Notas 6 3 12 3" xfId="30954" xr:uid="{00000000-0005-0000-0000-0000B0800000}"/>
    <cellStyle name="Notas 6 3 13" xfId="30955" xr:uid="{00000000-0005-0000-0000-0000B1800000}"/>
    <cellStyle name="Notas 6 3 14" xfId="30956" xr:uid="{00000000-0005-0000-0000-0000B2800000}"/>
    <cellStyle name="Notas 6 3 15" xfId="30957" xr:uid="{00000000-0005-0000-0000-0000B3800000}"/>
    <cellStyle name="Notas 6 3 2" xfId="30958" xr:uid="{00000000-0005-0000-0000-0000B4800000}"/>
    <cellStyle name="Notas 6 3 2 2" xfId="30959" xr:uid="{00000000-0005-0000-0000-0000B5800000}"/>
    <cellStyle name="Notas 6 3 2 2 2" xfId="30960" xr:uid="{00000000-0005-0000-0000-0000B6800000}"/>
    <cellStyle name="Notas 6 3 2 2 3" xfId="30961" xr:uid="{00000000-0005-0000-0000-0000B7800000}"/>
    <cellStyle name="Notas 6 3 2 3" xfId="30962" xr:uid="{00000000-0005-0000-0000-0000B8800000}"/>
    <cellStyle name="Notas 6 3 2 3 2" xfId="30963" xr:uid="{00000000-0005-0000-0000-0000B9800000}"/>
    <cellStyle name="Notas 6 3 2 3 3" xfId="30964" xr:uid="{00000000-0005-0000-0000-0000BA800000}"/>
    <cellStyle name="Notas 6 3 2 4" xfId="30965" xr:uid="{00000000-0005-0000-0000-0000BB800000}"/>
    <cellStyle name="Notas 6 3 2 5" xfId="30966" xr:uid="{00000000-0005-0000-0000-0000BC800000}"/>
    <cellStyle name="Notas 6 3 2 6" xfId="30967" xr:uid="{00000000-0005-0000-0000-0000BD800000}"/>
    <cellStyle name="Notas 6 3 3" xfId="30968" xr:uid="{00000000-0005-0000-0000-0000BE800000}"/>
    <cellStyle name="Notas 6 3 3 2" xfId="30969" xr:uid="{00000000-0005-0000-0000-0000BF800000}"/>
    <cellStyle name="Notas 6 3 3 2 2" xfId="30970" xr:uid="{00000000-0005-0000-0000-0000C0800000}"/>
    <cellStyle name="Notas 6 3 3 2 3" xfId="30971" xr:uid="{00000000-0005-0000-0000-0000C1800000}"/>
    <cellStyle name="Notas 6 3 3 3" xfId="30972" xr:uid="{00000000-0005-0000-0000-0000C2800000}"/>
    <cellStyle name="Notas 6 3 3 3 2" xfId="30973" xr:uid="{00000000-0005-0000-0000-0000C3800000}"/>
    <cellStyle name="Notas 6 3 3 3 3" xfId="30974" xr:uid="{00000000-0005-0000-0000-0000C4800000}"/>
    <cellStyle name="Notas 6 3 3 4" xfId="30975" xr:uid="{00000000-0005-0000-0000-0000C5800000}"/>
    <cellStyle name="Notas 6 3 3 5" xfId="30976" xr:uid="{00000000-0005-0000-0000-0000C6800000}"/>
    <cellStyle name="Notas 6 3 3 6" xfId="30977" xr:uid="{00000000-0005-0000-0000-0000C7800000}"/>
    <cellStyle name="Notas 6 3 4" xfId="30978" xr:uid="{00000000-0005-0000-0000-0000C8800000}"/>
    <cellStyle name="Notas 6 3 4 2" xfId="30979" xr:uid="{00000000-0005-0000-0000-0000C9800000}"/>
    <cellStyle name="Notas 6 3 4 2 2" xfId="30980" xr:uid="{00000000-0005-0000-0000-0000CA800000}"/>
    <cellStyle name="Notas 6 3 4 2 3" xfId="30981" xr:uid="{00000000-0005-0000-0000-0000CB800000}"/>
    <cellStyle name="Notas 6 3 4 3" xfId="30982" xr:uid="{00000000-0005-0000-0000-0000CC800000}"/>
    <cellStyle name="Notas 6 3 4 3 2" xfId="30983" xr:uid="{00000000-0005-0000-0000-0000CD800000}"/>
    <cellStyle name="Notas 6 3 4 3 3" xfId="30984" xr:uid="{00000000-0005-0000-0000-0000CE800000}"/>
    <cellStyle name="Notas 6 3 4 4" xfId="30985" xr:uid="{00000000-0005-0000-0000-0000CF800000}"/>
    <cellStyle name="Notas 6 3 4 5" xfId="30986" xr:uid="{00000000-0005-0000-0000-0000D0800000}"/>
    <cellStyle name="Notas 6 3 4 6" xfId="30987" xr:uid="{00000000-0005-0000-0000-0000D1800000}"/>
    <cellStyle name="Notas 6 3 5" xfId="30988" xr:uid="{00000000-0005-0000-0000-0000D2800000}"/>
    <cellStyle name="Notas 6 3 5 2" xfId="30989" xr:uid="{00000000-0005-0000-0000-0000D3800000}"/>
    <cellStyle name="Notas 6 3 5 2 2" xfId="30990" xr:uid="{00000000-0005-0000-0000-0000D4800000}"/>
    <cellStyle name="Notas 6 3 5 2 3" xfId="30991" xr:uid="{00000000-0005-0000-0000-0000D5800000}"/>
    <cellStyle name="Notas 6 3 5 3" xfId="30992" xr:uid="{00000000-0005-0000-0000-0000D6800000}"/>
    <cellStyle name="Notas 6 3 5 3 2" xfId="30993" xr:uid="{00000000-0005-0000-0000-0000D7800000}"/>
    <cellStyle name="Notas 6 3 5 3 3" xfId="30994" xr:uid="{00000000-0005-0000-0000-0000D8800000}"/>
    <cellStyle name="Notas 6 3 5 4" xfId="30995" xr:uid="{00000000-0005-0000-0000-0000D9800000}"/>
    <cellStyle name="Notas 6 3 5 5" xfId="30996" xr:uid="{00000000-0005-0000-0000-0000DA800000}"/>
    <cellStyle name="Notas 6 3 5 6" xfId="30997" xr:uid="{00000000-0005-0000-0000-0000DB800000}"/>
    <cellStyle name="Notas 6 3 6" xfId="30998" xr:uid="{00000000-0005-0000-0000-0000DC800000}"/>
    <cellStyle name="Notas 6 3 6 2" xfId="30999" xr:uid="{00000000-0005-0000-0000-0000DD800000}"/>
    <cellStyle name="Notas 6 3 6 2 2" xfId="31000" xr:uid="{00000000-0005-0000-0000-0000DE800000}"/>
    <cellStyle name="Notas 6 3 6 2 3" xfId="31001" xr:uid="{00000000-0005-0000-0000-0000DF800000}"/>
    <cellStyle name="Notas 6 3 6 3" xfId="31002" xr:uid="{00000000-0005-0000-0000-0000E0800000}"/>
    <cellStyle name="Notas 6 3 6 3 2" xfId="31003" xr:uid="{00000000-0005-0000-0000-0000E1800000}"/>
    <cellStyle name="Notas 6 3 6 3 3" xfId="31004" xr:uid="{00000000-0005-0000-0000-0000E2800000}"/>
    <cellStyle name="Notas 6 3 6 4" xfId="31005" xr:uid="{00000000-0005-0000-0000-0000E3800000}"/>
    <cellStyle name="Notas 6 3 6 5" xfId="31006" xr:uid="{00000000-0005-0000-0000-0000E4800000}"/>
    <cellStyle name="Notas 6 3 6 6" xfId="31007" xr:uid="{00000000-0005-0000-0000-0000E5800000}"/>
    <cellStyle name="Notas 6 3 7" xfId="31008" xr:uid="{00000000-0005-0000-0000-0000E6800000}"/>
    <cellStyle name="Notas 6 3 7 2" xfId="31009" xr:uid="{00000000-0005-0000-0000-0000E7800000}"/>
    <cellStyle name="Notas 6 3 7 2 2" xfId="31010" xr:uid="{00000000-0005-0000-0000-0000E8800000}"/>
    <cellStyle name="Notas 6 3 7 2 3" xfId="31011" xr:uid="{00000000-0005-0000-0000-0000E9800000}"/>
    <cellStyle name="Notas 6 3 7 3" xfId="31012" xr:uid="{00000000-0005-0000-0000-0000EA800000}"/>
    <cellStyle name="Notas 6 3 7 3 2" xfId="31013" xr:uid="{00000000-0005-0000-0000-0000EB800000}"/>
    <cellStyle name="Notas 6 3 7 3 3" xfId="31014" xr:uid="{00000000-0005-0000-0000-0000EC800000}"/>
    <cellStyle name="Notas 6 3 7 4" xfId="31015" xr:uid="{00000000-0005-0000-0000-0000ED800000}"/>
    <cellStyle name="Notas 6 3 7 5" xfId="31016" xr:uid="{00000000-0005-0000-0000-0000EE800000}"/>
    <cellStyle name="Notas 6 3 7 6" xfId="31017" xr:uid="{00000000-0005-0000-0000-0000EF800000}"/>
    <cellStyle name="Notas 6 3 8" xfId="31018" xr:uid="{00000000-0005-0000-0000-0000F0800000}"/>
    <cellStyle name="Notas 6 3 8 2" xfId="31019" xr:uid="{00000000-0005-0000-0000-0000F1800000}"/>
    <cellStyle name="Notas 6 3 8 2 2" xfId="31020" xr:uid="{00000000-0005-0000-0000-0000F2800000}"/>
    <cellStyle name="Notas 6 3 8 2 3" xfId="31021" xr:uid="{00000000-0005-0000-0000-0000F3800000}"/>
    <cellStyle name="Notas 6 3 8 3" xfId="31022" xr:uid="{00000000-0005-0000-0000-0000F4800000}"/>
    <cellStyle name="Notas 6 3 8 3 2" xfId="31023" xr:uid="{00000000-0005-0000-0000-0000F5800000}"/>
    <cellStyle name="Notas 6 3 8 3 3" xfId="31024" xr:uid="{00000000-0005-0000-0000-0000F6800000}"/>
    <cellStyle name="Notas 6 3 8 4" xfId="31025" xr:uid="{00000000-0005-0000-0000-0000F7800000}"/>
    <cellStyle name="Notas 6 3 8 5" xfId="31026" xr:uid="{00000000-0005-0000-0000-0000F8800000}"/>
    <cellStyle name="Notas 6 3 8 6" xfId="31027" xr:uid="{00000000-0005-0000-0000-0000F9800000}"/>
    <cellStyle name="Notas 6 3 9" xfId="31028" xr:uid="{00000000-0005-0000-0000-0000FA800000}"/>
    <cellStyle name="Notas 6 3 9 2" xfId="31029" xr:uid="{00000000-0005-0000-0000-0000FB800000}"/>
    <cellStyle name="Notas 6 3 9 2 2" xfId="31030" xr:uid="{00000000-0005-0000-0000-0000FC800000}"/>
    <cellStyle name="Notas 6 3 9 2 3" xfId="31031" xr:uid="{00000000-0005-0000-0000-0000FD800000}"/>
    <cellStyle name="Notas 6 3 9 3" xfId="31032" xr:uid="{00000000-0005-0000-0000-0000FE800000}"/>
    <cellStyle name="Notas 6 3 9 3 2" xfId="31033" xr:uid="{00000000-0005-0000-0000-0000FF800000}"/>
    <cellStyle name="Notas 6 3 9 3 3" xfId="31034" xr:uid="{00000000-0005-0000-0000-000000810000}"/>
    <cellStyle name="Notas 6 3 9 4" xfId="31035" xr:uid="{00000000-0005-0000-0000-000001810000}"/>
    <cellStyle name="Notas 6 3 9 5" xfId="31036" xr:uid="{00000000-0005-0000-0000-000002810000}"/>
    <cellStyle name="Notas 6 3 9 6" xfId="31037" xr:uid="{00000000-0005-0000-0000-000003810000}"/>
    <cellStyle name="Notas 6 3_5.Weekly" xfId="31038" xr:uid="{00000000-0005-0000-0000-000004810000}"/>
    <cellStyle name="Notas 6 4" xfId="31039" xr:uid="{00000000-0005-0000-0000-000005810000}"/>
    <cellStyle name="Notas 6 4 2" xfId="31040" xr:uid="{00000000-0005-0000-0000-000006810000}"/>
    <cellStyle name="Notas 6 4 2 2" xfId="31041" xr:uid="{00000000-0005-0000-0000-000007810000}"/>
    <cellStyle name="Notas 6 4 2 3" xfId="31042" xr:uid="{00000000-0005-0000-0000-000008810000}"/>
    <cellStyle name="Notas 6 4 3" xfId="31043" xr:uid="{00000000-0005-0000-0000-000009810000}"/>
    <cellStyle name="Notas 6 4 3 2" xfId="31044" xr:uid="{00000000-0005-0000-0000-00000A810000}"/>
    <cellStyle name="Notas 6 4 3 3" xfId="31045" xr:uid="{00000000-0005-0000-0000-00000B810000}"/>
    <cellStyle name="Notas 6 4 4" xfId="31046" xr:uid="{00000000-0005-0000-0000-00000C810000}"/>
    <cellStyle name="Notas 6 4 5" xfId="31047" xr:uid="{00000000-0005-0000-0000-00000D810000}"/>
    <cellStyle name="Notas 6 4 6" xfId="31048" xr:uid="{00000000-0005-0000-0000-00000E810000}"/>
    <cellStyle name="Notas 6 5" xfId="31049" xr:uid="{00000000-0005-0000-0000-00000F810000}"/>
    <cellStyle name="Notas 6 5 2" xfId="31050" xr:uid="{00000000-0005-0000-0000-000010810000}"/>
    <cellStyle name="Notas 6 5 2 2" xfId="31051" xr:uid="{00000000-0005-0000-0000-000011810000}"/>
    <cellStyle name="Notas 6 5 2 3" xfId="31052" xr:uid="{00000000-0005-0000-0000-000012810000}"/>
    <cellStyle name="Notas 6 5 3" xfId="31053" xr:uid="{00000000-0005-0000-0000-000013810000}"/>
    <cellStyle name="Notas 6 5 3 2" xfId="31054" xr:uid="{00000000-0005-0000-0000-000014810000}"/>
    <cellStyle name="Notas 6 5 3 3" xfId="31055" xr:uid="{00000000-0005-0000-0000-000015810000}"/>
    <cellStyle name="Notas 6 5 4" xfId="31056" xr:uid="{00000000-0005-0000-0000-000016810000}"/>
    <cellStyle name="Notas 6 5 5" xfId="31057" xr:uid="{00000000-0005-0000-0000-000017810000}"/>
    <cellStyle name="Notas 6 5 6" xfId="31058" xr:uid="{00000000-0005-0000-0000-000018810000}"/>
    <cellStyle name="Notas 6 6" xfId="31059" xr:uid="{00000000-0005-0000-0000-000019810000}"/>
    <cellStyle name="Notas 6 6 2" xfId="31060" xr:uid="{00000000-0005-0000-0000-00001A810000}"/>
    <cellStyle name="Notas 6 6 2 2" xfId="31061" xr:uid="{00000000-0005-0000-0000-00001B810000}"/>
    <cellStyle name="Notas 6 6 2 3" xfId="31062" xr:uid="{00000000-0005-0000-0000-00001C810000}"/>
    <cellStyle name="Notas 6 6 3" xfId="31063" xr:uid="{00000000-0005-0000-0000-00001D810000}"/>
    <cellStyle name="Notas 6 6 3 2" xfId="31064" xr:uid="{00000000-0005-0000-0000-00001E810000}"/>
    <cellStyle name="Notas 6 6 3 3" xfId="31065" xr:uid="{00000000-0005-0000-0000-00001F810000}"/>
    <cellStyle name="Notas 6 6 4" xfId="31066" xr:uid="{00000000-0005-0000-0000-000020810000}"/>
    <cellStyle name="Notas 6 6 5" xfId="31067" xr:uid="{00000000-0005-0000-0000-000021810000}"/>
    <cellStyle name="Notas 6 6 6" xfId="31068" xr:uid="{00000000-0005-0000-0000-000022810000}"/>
    <cellStyle name="Notas 6 7" xfId="31069" xr:uid="{00000000-0005-0000-0000-000023810000}"/>
    <cellStyle name="Notas 6 7 2" xfId="31070" xr:uid="{00000000-0005-0000-0000-000024810000}"/>
    <cellStyle name="Notas 6 7 2 2" xfId="31071" xr:uid="{00000000-0005-0000-0000-000025810000}"/>
    <cellStyle name="Notas 6 7 2 3" xfId="31072" xr:uid="{00000000-0005-0000-0000-000026810000}"/>
    <cellStyle name="Notas 6 7 3" xfId="31073" xr:uid="{00000000-0005-0000-0000-000027810000}"/>
    <cellStyle name="Notas 6 7 3 2" xfId="31074" xr:uid="{00000000-0005-0000-0000-000028810000}"/>
    <cellStyle name="Notas 6 7 3 3" xfId="31075" xr:uid="{00000000-0005-0000-0000-000029810000}"/>
    <cellStyle name="Notas 6 7 4" xfId="31076" xr:uid="{00000000-0005-0000-0000-00002A810000}"/>
    <cellStyle name="Notas 6 7 5" xfId="31077" xr:uid="{00000000-0005-0000-0000-00002B810000}"/>
    <cellStyle name="Notas 6 7 6" xfId="31078" xr:uid="{00000000-0005-0000-0000-00002C810000}"/>
    <cellStyle name="Notas 6 8" xfId="31079" xr:uid="{00000000-0005-0000-0000-00002D810000}"/>
    <cellStyle name="Notas 6 8 2" xfId="31080" xr:uid="{00000000-0005-0000-0000-00002E810000}"/>
    <cellStyle name="Notas 6 8 2 2" xfId="31081" xr:uid="{00000000-0005-0000-0000-00002F810000}"/>
    <cellStyle name="Notas 6 8 2 3" xfId="31082" xr:uid="{00000000-0005-0000-0000-000030810000}"/>
    <cellStyle name="Notas 6 8 3" xfId="31083" xr:uid="{00000000-0005-0000-0000-000031810000}"/>
    <cellStyle name="Notas 6 8 3 2" xfId="31084" xr:uid="{00000000-0005-0000-0000-000032810000}"/>
    <cellStyle name="Notas 6 8 3 3" xfId="31085" xr:uid="{00000000-0005-0000-0000-000033810000}"/>
    <cellStyle name="Notas 6 8 4" xfId="31086" xr:uid="{00000000-0005-0000-0000-000034810000}"/>
    <cellStyle name="Notas 6 8 5" xfId="31087" xr:uid="{00000000-0005-0000-0000-000035810000}"/>
    <cellStyle name="Notas 6 8 6" xfId="31088" xr:uid="{00000000-0005-0000-0000-000036810000}"/>
    <cellStyle name="Notas 6 9" xfId="31089" xr:uid="{00000000-0005-0000-0000-000037810000}"/>
    <cellStyle name="Notas 6 9 2" xfId="31090" xr:uid="{00000000-0005-0000-0000-000038810000}"/>
    <cellStyle name="Notas 6 9 2 2" xfId="31091" xr:uid="{00000000-0005-0000-0000-000039810000}"/>
    <cellStyle name="Notas 6 9 2 3" xfId="31092" xr:uid="{00000000-0005-0000-0000-00003A810000}"/>
    <cellStyle name="Notas 6 9 3" xfId="31093" xr:uid="{00000000-0005-0000-0000-00003B810000}"/>
    <cellStyle name="Notas 6 9 3 2" xfId="31094" xr:uid="{00000000-0005-0000-0000-00003C810000}"/>
    <cellStyle name="Notas 6 9 3 3" xfId="31095" xr:uid="{00000000-0005-0000-0000-00003D810000}"/>
    <cellStyle name="Notas 6 9 4" xfId="31096" xr:uid="{00000000-0005-0000-0000-00003E810000}"/>
    <cellStyle name="Notas 6 9 5" xfId="31097" xr:uid="{00000000-0005-0000-0000-00003F810000}"/>
    <cellStyle name="Notas 6 9 6" xfId="31098" xr:uid="{00000000-0005-0000-0000-000040810000}"/>
    <cellStyle name="Notas 6_5.Weekly" xfId="31099" xr:uid="{00000000-0005-0000-0000-000041810000}"/>
    <cellStyle name="Notas 7" xfId="31100" xr:uid="{00000000-0005-0000-0000-000042810000}"/>
    <cellStyle name="Notas 7 10" xfId="31101" xr:uid="{00000000-0005-0000-0000-000043810000}"/>
    <cellStyle name="Notas 7 10 2" xfId="31102" xr:uid="{00000000-0005-0000-0000-000044810000}"/>
    <cellStyle name="Notas 7 10 2 2" xfId="31103" xr:uid="{00000000-0005-0000-0000-000045810000}"/>
    <cellStyle name="Notas 7 10 2 3" xfId="31104" xr:uid="{00000000-0005-0000-0000-000046810000}"/>
    <cellStyle name="Notas 7 10 3" xfId="31105" xr:uid="{00000000-0005-0000-0000-000047810000}"/>
    <cellStyle name="Notas 7 10 3 2" xfId="31106" xr:uid="{00000000-0005-0000-0000-000048810000}"/>
    <cellStyle name="Notas 7 10 3 3" xfId="31107" xr:uid="{00000000-0005-0000-0000-000049810000}"/>
    <cellStyle name="Notas 7 10 4" xfId="31108" xr:uid="{00000000-0005-0000-0000-00004A810000}"/>
    <cellStyle name="Notas 7 10 5" xfId="31109" xr:uid="{00000000-0005-0000-0000-00004B810000}"/>
    <cellStyle name="Notas 7 10 6" xfId="31110" xr:uid="{00000000-0005-0000-0000-00004C810000}"/>
    <cellStyle name="Notas 7 11" xfId="31111" xr:uid="{00000000-0005-0000-0000-00004D810000}"/>
    <cellStyle name="Notas 7 11 2" xfId="31112" xr:uid="{00000000-0005-0000-0000-00004E810000}"/>
    <cellStyle name="Notas 7 11 2 2" xfId="31113" xr:uid="{00000000-0005-0000-0000-00004F810000}"/>
    <cellStyle name="Notas 7 11 2 3" xfId="31114" xr:uid="{00000000-0005-0000-0000-000050810000}"/>
    <cellStyle name="Notas 7 11 3" xfId="31115" xr:uid="{00000000-0005-0000-0000-000051810000}"/>
    <cellStyle name="Notas 7 11 3 2" xfId="31116" xr:uid="{00000000-0005-0000-0000-000052810000}"/>
    <cellStyle name="Notas 7 11 3 3" xfId="31117" xr:uid="{00000000-0005-0000-0000-000053810000}"/>
    <cellStyle name="Notas 7 11 4" xfId="31118" xr:uid="{00000000-0005-0000-0000-000054810000}"/>
    <cellStyle name="Notas 7 11 5" xfId="31119" xr:uid="{00000000-0005-0000-0000-000055810000}"/>
    <cellStyle name="Notas 7 11 6" xfId="31120" xr:uid="{00000000-0005-0000-0000-000056810000}"/>
    <cellStyle name="Notas 7 12" xfId="31121" xr:uid="{00000000-0005-0000-0000-000057810000}"/>
    <cellStyle name="Notas 7 12 2" xfId="31122" xr:uid="{00000000-0005-0000-0000-000058810000}"/>
    <cellStyle name="Notas 7 12 2 2" xfId="31123" xr:uid="{00000000-0005-0000-0000-000059810000}"/>
    <cellStyle name="Notas 7 12 2 3" xfId="31124" xr:uid="{00000000-0005-0000-0000-00005A810000}"/>
    <cellStyle name="Notas 7 12 3" xfId="31125" xr:uid="{00000000-0005-0000-0000-00005B810000}"/>
    <cellStyle name="Notas 7 12 3 2" xfId="31126" xr:uid="{00000000-0005-0000-0000-00005C810000}"/>
    <cellStyle name="Notas 7 12 3 3" xfId="31127" xr:uid="{00000000-0005-0000-0000-00005D810000}"/>
    <cellStyle name="Notas 7 12 4" xfId="31128" xr:uid="{00000000-0005-0000-0000-00005E810000}"/>
    <cellStyle name="Notas 7 12 5" xfId="31129" xr:uid="{00000000-0005-0000-0000-00005F810000}"/>
    <cellStyle name="Notas 7 12 6" xfId="31130" xr:uid="{00000000-0005-0000-0000-000060810000}"/>
    <cellStyle name="Notas 7 13" xfId="31131" xr:uid="{00000000-0005-0000-0000-000061810000}"/>
    <cellStyle name="Notas 7 13 2" xfId="31132" xr:uid="{00000000-0005-0000-0000-000062810000}"/>
    <cellStyle name="Notas 7 13 3" xfId="31133" xr:uid="{00000000-0005-0000-0000-000063810000}"/>
    <cellStyle name="Notas 7 14" xfId="31134" xr:uid="{00000000-0005-0000-0000-000064810000}"/>
    <cellStyle name="Notas 7 14 2" xfId="31135" xr:uid="{00000000-0005-0000-0000-000065810000}"/>
    <cellStyle name="Notas 7 14 3" xfId="31136" xr:uid="{00000000-0005-0000-0000-000066810000}"/>
    <cellStyle name="Notas 7 15" xfId="31137" xr:uid="{00000000-0005-0000-0000-000067810000}"/>
    <cellStyle name="Notas 7 16" xfId="31138" xr:uid="{00000000-0005-0000-0000-000068810000}"/>
    <cellStyle name="Notas 7 17" xfId="31139" xr:uid="{00000000-0005-0000-0000-000069810000}"/>
    <cellStyle name="Notas 7 18" xfId="31140" xr:uid="{00000000-0005-0000-0000-00006A810000}"/>
    <cellStyle name="Notas 7 2" xfId="31141" xr:uid="{00000000-0005-0000-0000-00006B810000}"/>
    <cellStyle name="Notas 7 2 10" xfId="31142" xr:uid="{00000000-0005-0000-0000-00006C810000}"/>
    <cellStyle name="Notas 7 2 10 2" xfId="31143" xr:uid="{00000000-0005-0000-0000-00006D810000}"/>
    <cellStyle name="Notas 7 2 10 2 2" xfId="31144" xr:uid="{00000000-0005-0000-0000-00006E810000}"/>
    <cellStyle name="Notas 7 2 10 2 3" xfId="31145" xr:uid="{00000000-0005-0000-0000-00006F810000}"/>
    <cellStyle name="Notas 7 2 10 3" xfId="31146" xr:uid="{00000000-0005-0000-0000-000070810000}"/>
    <cellStyle name="Notas 7 2 10 3 2" xfId="31147" xr:uid="{00000000-0005-0000-0000-000071810000}"/>
    <cellStyle name="Notas 7 2 10 3 3" xfId="31148" xr:uid="{00000000-0005-0000-0000-000072810000}"/>
    <cellStyle name="Notas 7 2 10 4" xfId="31149" xr:uid="{00000000-0005-0000-0000-000073810000}"/>
    <cellStyle name="Notas 7 2 10 5" xfId="31150" xr:uid="{00000000-0005-0000-0000-000074810000}"/>
    <cellStyle name="Notas 7 2 10 6" xfId="31151" xr:uid="{00000000-0005-0000-0000-000075810000}"/>
    <cellStyle name="Notas 7 2 11" xfId="31152" xr:uid="{00000000-0005-0000-0000-000076810000}"/>
    <cellStyle name="Notas 7 2 11 2" xfId="31153" xr:uid="{00000000-0005-0000-0000-000077810000}"/>
    <cellStyle name="Notas 7 2 11 2 2" xfId="31154" xr:uid="{00000000-0005-0000-0000-000078810000}"/>
    <cellStyle name="Notas 7 2 11 2 3" xfId="31155" xr:uid="{00000000-0005-0000-0000-000079810000}"/>
    <cellStyle name="Notas 7 2 11 3" xfId="31156" xr:uid="{00000000-0005-0000-0000-00007A810000}"/>
    <cellStyle name="Notas 7 2 11 3 2" xfId="31157" xr:uid="{00000000-0005-0000-0000-00007B810000}"/>
    <cellStyle name="Notas 7 2 11 3 3" xfId="31158" xr:uid="{00000000-0005-0000-0000-00007C810000}"/>
    <cellStyle name="Notas 7 2 11 4" xfId="31159" xr:uid="{00000000-0005-0000-0000-00007D810000}"/>
    <cellStyle name="Notas 7 2 11 5" xfId="31160" xr:uid="{00000000-0005-0000-0000-00007E810000}"/>
    <cellStyle name="Notas 7 2 11 6" xfId="31161" xr:uid="{00000000-0005-0000-0000-00007F810000}"/>
    <cellStyle name="Notas 7 2 12" xfId="31162" xr:uid="{00000000-0005-0000-0000-000080810000}"/>
    <cellStyle name="Notas 7 2 12 2" xfId="31163" xr:uid="{00000000-0005-0000-0000-000081810000}"/>
    <cellStyle name="Notas 7 2 12 3" xfId="31164" xr:uid="{00000000-0005-0000-0000-000082810000}"/>
    <cellStyle name="Notas 7 2 13" xfId="31165" xr:uid="{00000000-0005-0000-0000-000083810000}"/>
    <cellStyle name="Notas 7 2 13 2" xfId="31166" xr:uid="{00000000-0005-0000-0000-000084810000}"/>
    <cellStyle name="Notas 7 2 13 3" xfId="31167" xr:uid="{00000000-0005-0000-0000-000085810000}"/>
    <cellStyle name="Notas 7 2 14" xfId="31168" xr:uid="{00000000-0005-0000-0000-000086810000}"/>
    <cellStyle name="Notas 7 2 15" xfId="31169" xr:uid="{00000000-0005-0000-0000-000087810000}"/>
    <cellStyle name="Notas 7 2 16" xfId="31170" xr:uid="{00000000-0005-0000-0000-000088810000}"/>
    <cellStyle name="Notas 7 2 17" xfId="31171" xr:uid="{00000000-0005-0000-0000-000089810000}"/>
    <cellStyle name="Notas 7 2 2" xfId="31172" xr:uid="{00000000-0005-0000-0000-00008A810000}"/>
    <cellStyle name="Notas 7 2 2 10" xfId="31173" xr:uid="{00000000-0005-0000-0000-00008B810000}"/>
    <cellStyle name="Notas 7 2 2 10 2" xfId="31174" xr:uid="{00000000-0005-0000-0000-00008C810000}"/>
    <cellStyle name="Notas 7 2 2 10 2 2" xfId="31175" xr:uid="{00000000-0005-0000-0000-00008D810000}"/>
    <cellStyle name="Notas 7 2 2 10 2 3" xfId="31176" xr:uid="{00000000-0005-0000-0000-00008E810000}"/>
    <cellStyle name="Notas 7 2 2 10 3" xfId="31177" xr:uid="{00000000-0005-0000-0000-00008F810000}"/>
    <cellStyle name="Notas 7 2 2 10 3 2" xfId="31178" xr:uid="{00000000-0005-0000-0000-000090810000}"/>
    <cellStyle name="Notas 7 2 2 10 3 3" xfId="31179" xr:uid="{00000000-0005-0000-0000-000091810000}"/>
    <cellStyle name="Notas 7 2 2 10 4" xfId="31180" xr:uid="{00000000-0005-0000-0000-000092810000}"/>
    <cellStyle name="Notas 7 2 2 10 5" xfId="31181" xr:uid="{00000000-0005-0000-0000-000093810000}"/>
    <cellStyle name="Notas 7 2 2 10 6" xfId="31182" xr:uid="{00000000-0005-0000-0000-000094810000}"/>
    <cellStyle name="Notas 7 2 2 11" xfId="31183" xr:uid="{00000000-0005-0000-0000-000095810000}"/>
    <cellStyle name="Notas 7 2 2 11 2" xfId="31184" xr:uid="{00000000-0005-0000-0000-000096810000}"/>
    <cellStyle name="Notas 7 2 2 11 3" xfId="31185" xr:uid="{00000000-0005-0000-0000-000097810000}"/>
    <cellStyle name="Notas 7 2 2 12" xfId="31186" xr:uid="{00000000-0005-0000-0000-000098810000}"/>
    <cellStyle name="Notas 7 2 2 12 2" xfId="31187" xr:uid="{00000000-0005-0000-0000-000099810000}"/>
    <cellStyle name="Notas 7 2 2 12 3" xfId="31188" xr:uid="{00000000-0005-0000-0000-00009A810000}"/>
    <cellStyle name="Notas 7 2 2 13" xfId="31189" xr:uid="{00000000-0005-0000-0000-00009B810000}"/>
    <cellStyle name="Notas 7 2 2 14" xfId="31190" xr:uid="{00000000-0005-0000-0000-00009C810000}"/>
    <cellStyle name="Notas 7 2 2 15" xfId="31191" xr:uid="{00000000-0005-0000-0000-00009D810000}"/>
    <cellStyle name="Notas 7 2 2 2" xfId="31192" xr:uid="{00000000-0005-0000-0000-00009E810000}"/>
    <cellStyle name="Notas 7 2 2 2 2" xfId="31193" xr:uid="{00000000-0005-0000-0000-00009F810000}"/>
    <cellStyle name="Notas 7 2 2 2 2 2" xfId="31194" xr:uid="{00000000-0005-0000-0000-0000A0810000}"/>
    <cellStyle name="Notas 7 2 2 2 2 3" xfId="31195" xr:uid="{00000000-0005-0000-0000-0000A1810000}"/>
    <cellStyle name="Notas 7 2 2 2 3" xfId="31196" xr:uid="{00000000-0005-0000-0000-0000A2810000}"/>
    <cellStyle name="Notas 7 2 2 2 3 2" xfId="31197" xr:uid="{00000000-0005-0000-0000-0000A3810000}"/>
    <cellStyle name="Notas 7 2 2 2 3 3" xfId="31198" xr:uid="{00000000-0005-0000-0000-0000A4810000}"/>
    <cellStyle name="Notas 7 2 2 2 4" xfId="31199" xr:uid="{00000000-0005-0000-0000-0000A5810000}"/>
    <cellStyle name="Notas 7 2 2 2 5" xfId="31200" xr:uid="{00000000-0005-0000-0000-0000A6810000}"/>
    <cellStyle name="Notas 7 2 2 2 6" xfId="31201" xr:uid="{00000000-0005-0000-0000-0000A7810000}"/>
    <cellStyle name="Notas 7 2 2 3" xfId="31202" xr:uid="{00000000-0005-0000-0000-0000A8810000}"/>
    <cellStyle name="Notas 7 2 2 3 2" xfId="31203" xr:uid="{00000000-0005-0000-0000-0000A9810000}"/>
    <cellStyle name="Notas 7 2 2 3 2 2" xfId="31204" xr:uid="{00000000-0005-0000-0000-0000AA810000}"/>
    <cellStyle name="Notas 7 2 2 3 2 3" xfId="31205" xr:uid="{00000000-0005-0000-0000-0000AB810000}"/>
    <cellStyle name="Notas 7 2 2 3 3" xfId="31206" xr:uid="{00000000-0005-0000-0000-0000AC810000}"/>
    <cellStyle name="Notas 7 2 2 3 3 2" xfId="31207" xr:uid="{00000000-0005-0000-0000-0000AD810000}"/>
    <cellStyle name="Notas 7 2 2 3 3 3" xfId="31208" xr:uid="{00000000-0005-0000-0000-0000AE810000}"/>
    <cellStyle name="Notas 7 2 2 3 4" xfId="31209" xr:uid="{00000000-0005-0000-0000-0000AF810000}"/>
    <cellStyle name="Notas 7 2 2 3 5" xfId="31210" xr:uid="{00000000-0005-0000-0000-0000B0810000}"/>
    <cellStyle name="Notas 7 2 2 3 6" xfId="31211" xr:uid="{00000000-0005-0000-0000-0000B1810000}"/>
    <cellStyle name="Notas 7 2 2 4" xfId="31212" xr:uid="{00000000-0005-0000-0000-0000B2810000}"/>
    <cellStyle name="Notas 7 2 2 4 2" xfId="31213" xr:uid="{00000000-0005-0000-0000-0000B3810000}"/>
    <cellStyle name="Notas 7 2 2 4 2 2" xfId="31214" xr:uid="{00000000-0005-0000-0000-0000B4810000}"/>
    <cellStyle name="Notas 7 2 2 4 2 3" xfId="31215" xr:uid="{00000000-0005-0000-0000-0000B5810000}"/>
    <cellStyle name="Notas 7 2 2 4 3" xfId="31216" xr:uid="{00000000-0005-0000-0000-0000B6810000}"/>
    <cellStyle name="Notas 7 2 2 4 3 2" xfId="31217" xr:uid="{00000000-0005-0000-0000-0000B7810000}"/>
    <cellStyle name="Notas 7 2 2 4 3 3" xfId="31218" xr:uid="{00000000-0005-0000-0000-0000B8810000}"/>
    <cellStyle name="Notas 7 2 2 4 4" xfId="31219" xr:uid="{00000000-0005-0000-0000-0000B9810000}"/>
    <cellStyle name="Notas 7 2 2 4 5" xfId="31220" xr:uid="{00000000-0005-0000-0000-0000BA810000}"/>
    <cellStyle name="Notas 7 2 2 4 6" xfId="31221" xr:uid="{00000000-0005-0000-0000-0000BB810000}"/>
    <cellStyle name="Notas 7 2 2 5" xfId="31222" xr:uid="{00000000-0005-0000-0000-0000BC810000}"/>
    <cellStyle name="Notas 7 2 2 5 2" xfId="31223" xr:uid="{00000000-0005-0000-0000-0000BD810000}"/>
    <cellStyle name="Notas 7 2 2 5 2 2" xfId="31224" xr:uid="{00000000-0005-0000-0000-0000BE810000}"/>
    <cellStyle name="Notas 7 2 2 5 2 3" xfId="31225" xr:uid="{00000000-0005-0000-0000-0000BF810000}"/>
    <cellStyle name="Notas 7 2 2 5 3" xfId="31226" xr:uid="{00000000-0005-0000-0000-0000C0810000}"/>
    <cellStyle name="Notas 7 2 2 5 3 2" xfId="31227" xr:uid="{00000000-0005-0000-0000-0000C1810000}"/>
    <cellStyle name="Notas 7 2 2 5 3 3" xfId="31228" xr:uid="{00000000-0005-0000-0000-0000C2810000}"/>
    <cellStyle name="Notas 7 2 2 5 4" xfId="31229" xr:uid="{00000000-0005-0000-0000-0000C3810000}"/>
    <cellStyle name="Notas 7 2 2 5 5" xfId="31230" xr:uid="{00000000-0005-0000-0000-0000C4810000}"/>
    <cellStyle name="Notas 7 2 2 5 6" xfId="31231" xr:uid="{00000000-0005-0000-0000-0000C5810000}"/>
    <cellStyle name="Notas 7 2 2 6" xfId="31232" xr:uid="{00000000-0005-0000-0000-0000C6810000}"/>
    <cellStyle name="Notas 7 2 2 6 2" xfId="31233" xr:uid="{00000000-0005-0000-0000-0000C7810000}"/>
    <cellStyle name="Notas 7 2 2 6 2 2" xfId="31234" xr:uid="{00000000-0005-0000-0000-0000C8810000}"/>
    <cellStyle name="Notas 7 2 2 6 2 3" xfId="31235" xr:uid="{00000000-0005-0000-0000-0000C9810000}"/>
    <cellStyle name="Notas 7 2 2 6 3" xfId="31236" xr:uid="{00000000-0005-0000-0000-0000CA810000}"/>
    <cellStyle name="Notas 7 2 2 6 3 2" xfId="31237" xr:uid="{00000000-0005-0000-0000-0000CB810000}"/>
    <cellStyle name="Notas 7 2 2 6 3 3" xfId="31238" xr:uid="{00000000-0005-0000-0000-0000CC810000}"/>
    <cellStyle name="Notas 7 2 2 6 4" xfId="31239" xr:uid="{00000000-0005-0000-0000-0000CD810000}"/>
    <cellStyle name="Notas 7 2 2 6 5" xfId="31240" xr:uid="{00000000-0005-0000-0000-0000CE810000}"/>
    <cellStyle name="Notas 7 2 2 6 6" xfId="31241" xr:uid="{00000000-0005-0000-0000-0000CF810000}"/>
    <cellStyle name="Notas 7 2 2 7" xfId="31242" xr:uid="{00000000-0005-0000-0000-0000D0810000}"/>
    <cellStyle name="Notas 7 2 2 7 2" xfId="31243" xr:uid="{00000000-0005-0000-0000-0000D1810000}"/>
    <cellStyle name="Notas 7 2 2 7 2 2" xfId="31244" xr:uid="{00000000-0005-0000-0000-0000D2810000}"/>
    <cellStyle name="Notas 7 2 2 7 2 3" xfId="31245" xr:uid="{00000000-0005-0000-0000-0000D3810000}"/>
    <cellStyle name="Notas 7 2 2 7 3" xfId="31246" xr:uid="{00000000-0005-0000-0000-0000D4810000}"/>
    <cellStyle name="Notas 7 2 2 7 3 2" xfId="31247" xr:uid="{00000000-0005-0000-0000-0000D5810000}"/>
    <cellStyle name="Notas 7 2 2 7 3 3" xfId="31248" xr:uid="{00000000-0005-0000-0000-0000D6810000}"/>
    <cellStyle name="Notas 7 2 2 7 4" xfId="31249" xr:uid="{00000000-0005-0000-0000-0000D7810000}"/>
    <cellStyle name="Notas 7 2 2 7 5" xfId="31250" xr:uid="{00000000-0005-0000-0000-0000D8810000}"/>
    <cellStyle name="Notas 7 2 2 7 6" xfId="31251" xr:uid="{00000000-0005-0000-0000-0000D9810000}"/>
    <cellStyle name="Notas 7 2 2 8" xfId="31252" xr:uid="{00000000-0005-0000-0000-0000DA810000}"/>
    <cellStyle name="Notas 7 2 2 8 2" xfId="31253" xr:uid="{00000000-0005-0000-0000-0000DB810000}"/>
    <cellStyle name="Notas 7 2 2 8 2 2" xfId="31254" xr:uid="{00000000-0005-0000-0000-0000DC810000}"/>
    <cellStyle name="Notas 7 2 2 8 2 3" xfId="31255" xr:uid="{00000000-0005-0000-0000-0000DD810000}"/>
    <cellStyle name="Notas 7 2 2 8 3" xfId="31256" xr:uid="{00000000-0005-0000-0000-0000DE810000}"/>
    <cellStyle name="Notas 7 2 2 8 3 2" xfId="31257" xr:uid="{00000000-0005-0000-0000-0000DF810000}"/>
    <cellStyle name="Notas 7 2 2 8 3 3" xfId="31258" xr:uid="{00000000-0005-0000-0000-0000E0810000}"/>
    <cellStyle name="Notas 7 2 2 8 4" xfId="31259" xr:uid="{00000000-0005-0000-0000-0000E1810000}"/>
    <cellStyle name="Notas 7 2 2 8 5" xfId="31260" xr:uid="{00000000-0005-0000-0000-0000E2810000}"/>
    <cellStyle name="Notas 7 2 2 8 6" xfId="31261" xr:uid="{00000000-0005-0000-0000-0000E3810000}"/>
    <cellStyle name="Notas 7 2 2 9" xfId="31262" xr:uid="{00000000-0005-0000-0000-0000E4810000}"/>
    <cellStyle name="Notas 7 2 2 9 2" xfId="31263" xr:uid="{00000000-0005-0000-0000-0000E5810000}"/>
    <cellStyle name="Notas 7 2 2 9 2 2" xfId="31264" xr:uid="{00000000-0005-0000-0000-0000E6810000}"/>
    <cellStyle name="Notas 7 2 2 9 2 3" xfId="31265" xr:uid="{00000000-0005-0000-0000-0000E7810000}"/>
    <cellStyle name="Notas 7 2 2 9 3" xfId="31266" xr:uid="{00000000-0005-0000-0000-0000E8810000}"/>
    <cellStyle name="Notas 7 2 2 9 3 2" xfId="31267" xr:uid="{00000000-0005-0000-0000-0000E9810000}"/>
    <cellStyle name="Notas 7 2 2 9 3 3" xfId="31268" xr:uid="{00000000-0005-0000-0000-0000EA810000}"/>
    <cellStyle name="Notas 7 2 2 9 4" xfId="31269" xr:uid="{00000000-0005-0000-0000-0000EB810000}"/>
    <cellStyle name="Notas 7 2 2 9 5" xfId="31270" xr:uid="{00000000-0005-0000-0000-0000EC810000}"/>
    <cellStyle name="Notas 7 2 2 9 6" xfId="31271" xr:uid="{00000000-0005-0000-0000-0000ED810000}"/>
    <cellStyle name="Notas 7 2 2_5.Weekly" xfId="31272" xr:uid="{00000000-0005-0000-0000-0000EE810000}"/>
    <cellStyle name="Notas 7 2 3" xfId="31273" xr:uid="{00000000-0005-0000-0000-0000EF810000}"/>
    <cellStyle name="Notas 7 2 3 2" xfId="31274" xr:uid="{00000000-0005-0000-0000-0000F0810000}"/>
    <cellStyle name="Notas 7 2 3 2 2" xfId="31275" xr:uid="{00000000-0005-0000-0000-0000F1810000}"/>
    <cellStyle name="Notas 7 2 3 2 3" xfId="31276" xr:uid="{00000000-0005-0000-0000-0000F2810000}"/>
    <cellStyle name="Notas 7 2 3 3" xfId="31277" xr:uid="{00000000-0005-0000-0000-0000F3810000}"/>
    <cellStyle name="Notas 7 2 3 3 2" xfId="31278" xr:uid="{00000000-0005-0000-0000-0000F4810000}"/>
    <cellStyle name="Notas 7 2 3 3 3" xfId="31279" xr:uid="{00000000-0005-0000-0000-0000F5810000}"/>
    <cellStyle name="Notas 7 2 3 4" xfId="31280" xr:uid="{00000000-0005-0000-0000-0000F6810000}"/>
    <cellStyle name="Notas 7 2 3 5" xfId="31281" xr:uid="{00000000-0005-0000-0000-0000F7810000}"/>
    <cellStyle name="Notas 7 2 3 6" xfId="31282" xr:uid="{00000000-0005-0000-0000-0000F8810000}"/>
    <cellStyle name="Notas 7 2 4" xfId="31283" xr:uid="{00000000-0005-0000-0000-0000F9810000}"/>
    <cellStyle name="Notas 7 2 4 2" xfId="31284" xr:uid="{00000000-0005-0000-0000-0000FA810000}"/>
    <cellStyle name="Notas 7 2 4 2 2" xfId="31285" xr:uid="{00000000-0005-0000-0000-0000FB810000}"/>
    <cellStyle name="Notas 7 2 4 2 3" xfId="31286" xr:uid="{00000000-0005-0000-0000-0000FC810000}"/>
    <cellStyle name="Notas 7 2 4 3" xfId="31287" xr:uid="{00000000-0005-0000-0000-0000FD810000}"/>
    <cellStyle name="Notas 7 2 4 3 2" xfId="31288" xr:uid="{00000000-0005-0000-0000-0000FE810000}"/>
    <cellStyle name="Notas 7 2 4 3 3" xfId="31289" xr:uid="{00000000-0005-0000-0000-0000FF810000}"/>
    <cellStyle name="Notas 7 2 4 4" xfId="31290" xr:uid="{00000000-0005-0000-0000-000000820000}"/>
    <cellStyle name="Notas 7 2 4 5" xfId="31291" xr:uid="{00000000-0005-0000-0000-000001820000}"/>
    <cellStyle name="Notas 7 2 4 6" xfId="31292" xr:uid="{00000000-0005-0000-0000-000002820000}"/>
    <cellStyle name="Notas 7 2 5" xfId="31293" xr:uid="{00000000-0005-0000-0000-000003820000}"/>
    <cellStyle name="Notas 7 2 5 2" xfId="31294" xr:uid="{00000000-0005-0000-0000-000004820000}"/>
    <cellStyle name="Notas 7 2 5 2 2" xfId="31295" xr:uid="{00000000-0005-0000-0000-000005820000}"/>
    <cellStyle name="Notas 7 2 5 2 3" xfId="31296" xr:uid="{00000000-0005-0000-0000-000006820000}"/>
    <cellStyle name="Notas 7 2 5 3" xfId="31297" xr:uid="{00000000-0005-0000-0000-000007820000}"/>
    <cellStyle name="Notas 7 2 5 3 2" xfId="31298" xr:uid="{00000000-0005-0000-0000-000008820000}"/>
    <cellStyle name="Notas 7 2 5 3 3" xfId="31299" xr:uid="{00000000-0005-0000-0000-000009820000}"/>
    <cellStyle name="Notas 7 2 5 4" xfId="31300" xr:uid="{00000000-0005-0000-0000-00000A820000}"/>
    <cellStyle name="Notas 7 2 5 5" xfId="31301" xr:uid="{00000000-0005-0000-0000-00000B820000}"/>
    <cellStyle name="Notas 7 2 5 6" xfId="31302" xr:uid="{00000000-0005-0000-0000-00000C820000}"/>
    <cellStyle name="Notas 7 2 6" xfId="31303" xr:uid="{00000000-0005-0000-0000-00000D820000}"/>
    <cellStyle name="Notas 7 2 6 2" xfId="31304" xr:uid="{00000000-0005-0000-0000-00000E820000}"/>
    <cellStyle name="Notas 7 2 6 2 2" xfId="31305" xr:uid="{00000000-0005-0000-0000-00000F820000}"/>
    <cellStyle name="Notas 7 2 6 2 3" xfId="31306" xr:uid="{00000000-0005-0000-0000-000010820000}"/>
    <cellStyle name="Notas 7 2 6 3" xfId="31307" xr:uid="{00000000-0005-0000-0000-000011820000}"/>
    <cellStyle name="Notas 7 2 6 3 2" xfId="31308" xr:uid="{00000000-0005-0000-0000-000012820000}"/>
    <cellStyle name="Notas 7 2 6 3 3" xfId="31309" xr:uid="{00000000-0005-0000-0000-000013820000}"/>
    <cellStyle name="Notas 7 2 6 4" xfId="31310" xr:uid="{00000000-0005-0000-0000-000014820000}"/>
    <cellStyle name="Notas 7 2 6 5" xfId="31311" xr:uid="{00000000-0005-0000-0000-000015820000}"/>
    <cellStyle name="Notas 7 2 6 6" xfId="31312" xr:uid="{00000000-0005-0000-0000-000016820000}"/>
    <cellStyle name="Notas 7 2 7" xfId="31313" xr:uid="{00000000-0005-0000-0000-000017820000}"/>
    <cellStyle name="Notas 7 2 7 2" xfId="31314" xr:uid="{00000000-0005-0000-0000-000018820000}"/>
    <cellStyle name="Notas 7 2 7 2 2" xfId="31315" xr:uid="{00000000-0005-0000-0000-000019820000}"/>
    <cellStyle name="Notas 7 2 7 2 3" xfId="31316" xr:uid="{00000000-0005-0000-0000-00001A820000}"/>
    <cellStyle name="Notas 7 2 7 3" xfId="31317" xr:uid="{00000000-0005-0000-0000-00001B820000}"/>
    <cellStyle name="Notas 7 2 7 3 2" xfId="31318" xr:uid="{00000000-0005-0000-0000-00001C820000}"/>
    <cellStyle name="Notas 7 2 7 3 3" xfId="31319" xr:uid="{00000000-0005-0000-0000-00001D820000}"/>
    <cellStyle name="Notas 7 2 7 4" xfId="31320" xr:uid="{00000000-0005-0000-0000-00001E820000}"/>
    <cellStyle name="Notas 7 2 7 5" xfId="31321" xr:uid="{00000000-0005-0000-0000-00001F820000}"/>
    <cellStyle name="Notas 7 2 7 6" xfId="31322" xr:uid="{00000000-0005-0000-0000-000020820000}"/>
    <cellStyle name="Notas 7 2 8" xfId="31323" xr:uid="{00000000-0005-0000-0000-000021820000}"/>
    <cellStyle name="Notas 7 2 8 2" xfId="31324" xr:uid="{00000000-0005-0000-0000-000022820000}"/>
    <cellStyle name="Notas 7 2 8 2 2" xfId="31325" xr:uid="{00000000-0005-0000-0000-000023820000}"/>
    <cellStyle name="Notas 7 2 8 2 3" xfId="31326" xr:uid="{00000000-0005-0000-0000-000024820000}"/>
    <cellStyle name="Notas 7 2 8 3" xfId="31327" xr:uid="{00000000-0005-0000-0000-000025820000}"/>
    <cellStyle name="Notas 7 2 8 3 2" xfId="31328" xr:uid="{00000000-0005-0000-0000-000026820000}"/>
    <cellStyle name="Notas 7 2 8 3 3" xfId="31329" xr:uid="{00000000-0005-0000-0000-000027820000}"/>
    <cellStyle name="Notas 7 2 8 4" xfId="31330" xr:uid="{00000000-0005-0000-0000-000028820000}"/>
    <cellStyle name="Notas 7 2 8 5" xfId="31331" xr:uid="{00000000-0005-0000-0000-000029820000}"/>
    <cellStyle name="Notas 7 2 8 6" xfId="31332" xr:uid="{00000000-0005-0000-0000-00002A820000}"/>
    <cellStyle name="Notas 7 2 9" xfId="31333" xr:uid="{00000000-0005-0000-0000-00002B820000}"/>
    <cellStyle name="Notas 7 2 9 2" xfId="31334" xr:uid="{00000000-0005-0000-0000-00002C820000}"/>
    <cellStyle name="Notas 7 2 9 2 2" xfId="31335" xr:uid="{00000000-0005-0000-0000-00002D820000}"/>
    <cellStyle name="Notas 7 2 9 2 3" xfId="31336" xr:uid="{00000000-0005-0000-0000-00002E820000}"/>
    <cellStyle name="Notas 7 2 9 3" xfId="31337" xr:uid="{00000000-0005-0000-0000-00002F820000}"/>
    <cellStyle name="Notas 7 2 9 3 2" xfId="31338" xr:uid="{00000000-0005-0000-0000-000030820000}"/>
    <cellStyle name="Notas 7 2 9 3 3" xfId="31339" xr:uid="{00000000-0005-0000-0000-000031820000}"/>
    <cellStyle name="Notas 7 2 9 4" xfId="31340" xr:uid="{00000000-0005-0000-0000-000032820000}"/>
    <cellStyle name="Notas 7 2 9 5" xfId="31341" xr:uid="{00000000-0005-0000-0000-000033820000}"/>
    <cellStyle name="Notas 7 2 9 6" xfId="31342" xr:uid="{00000000-0005-0000-0000-000034820000}"/>
    <cellStyle name="Notas 7 2_5.Weekly" xfId="31343" xr:uid="{00000000-0005-0000-0000-000035820000}"/>
    <cellStyle name="Notas 7 3" xfId="31344" xr:uid="{00000000-0005-0000-0000-000036820000}"/>
    <cellStyle name="Notas 7 3 10" xfId="31345" xr:uid="{00000000-0005-0000-0000-000037820000}"/>
    <cellStyle name="Notas 7 3 10 2" xfId="31346" xr:uid="{00000000-0005-0000-0000-000038820000}"/>
    <cellStyle name="Notas 7 3 10 2 2" xfId="31347" xr:uid="{00000000-0005-0000-0000-000039820000}"/>
    <cellStyle name="Notas 7 3 10 2 3" xfId="31348" xr:uid="{00000000-0005-0000-0000-00003A820000}"/>
    <cellStyle name="Notas 7 3 10 3" xfId="31349" xr:uid="{00000000-0005-0000-0000-00003B820000}"/>
    <cellStyle name="Notas 7 3 10 3 2" xfId="31350" xr:uid="{00000000-0005-0000-0000-00003C820000}"/>
    <cellStyle name="Notas 7 3 10 3 3" xfId="31351" xr:uid="{00000000-0005-0000-0000-00003D820000}"/>
    <cellStyle name="Notas 7 3 10 4" xfId="31352" xr:uid="{00000000-0005-0000-0000-00003E820000}"/>
    <cellStyle name="Notas 7 3 10 5" xfId="31353" xr:uid="{00000000-0005-0000-0000-00003F820000}"/>
    <cellStyle name="Notas 7 3 10 6" xfId="31354" xr:uid="{00000000-0005-0000-0000-000040820000}"/>
    <cellStyle name="Notas 7 3 11" xfId="31355" xr:uid="{00000000-0005-0000-0000-000041820000}"/>
    <cellStyle name="Notas 7 3 11 2" xfId="31356" xr:uid="{00000000-0005-0000-0000-000042820000}"/>
    <cellStyle name="Notas 7 3 11 3" xfId="31357" xr:uid="{00000000-0005-0000-0000-000043820000}"/>
    <cellStyle name="Notas 7 3 12" xfId="31358" xr:uid="{00000000-0005-0000-0000-000044820000}"/>
    <cellStyle name="Notas 7 3 12 2" xfId="31359" xr:uid="{00000000-0005-0000-0000-000045820000}"/>
    <cellStyle name="Notas 7 3 12 3" xfId="31360" xr:uid="{00000000-0005-0000-0000-000046820000}"/>
    <cellStyle name="Notas 7 3 13" xfId="31361" xr:uid="{00000000-0005-0000-0000-000047820000}"/>
    <cellStyle name="Notas 7 3 14" xfId="31362" xr:uid="{00000000-0005-0000-0000-000048820000}"/>
    <cellStyle name="Notas 7 3 15" xfId="31363" xr:uid="{00000000-0005-0000-0000-000049820000}"/>
    <cellStyle name="Notas 7 3 2" xfId="31364" xr:uid="{00000000-0005-0000-0000-00004A820000}"/>
    <cellStyle name="Notas 7 3 2 2" xfId="31365" xr:uid="{00000000-0005-0000-0000-00004B820000}"/>
    <cellStyle name="Notas 7 3 2 2 2" xfId="31366" xr:uid="{00000000-0005-0000-0000-00004C820000}"/>
    <cellStyle name="Notas 7 3 2 2 3" xfId="31367" xr:uid="{00000000-0005-0000-0000-00004D820000}"/>
    <cellStyle name="Notas 7 3 2 3" xfId="31368" xr:uid="{00000000-0005-0000-0000-00004E820000}"/>
    <cellStyle name="Notas 7 3 2 3 2" xfId="31369" xr:uid="{00000000-0005-0000-0000-00004F820000}"/>
    <cellStyle name="Notas 7 3 2 3 3" xfId="31370" xr:uid="{00000000-0005-0000-0000-000050820000}"/>
    <cellStyle name="Notas 7 3 2 4" xfId="31371" xr:uid="{00000000-0005-0000-0000-000051820000}"/>
    <cellStyle name="Notas 7 3 2 5" xfId="31372" xr:uid="{00000000-0005-0000-0000-000052820000}"/>
    <cellStyle name="Notas 7 3 2 6" xfId="31373" xr:uid="{00000000-0005-0000-0000-000053820000}"/>
    <cellStyle name="Notas 7 3 3" xfId="31374" xr:uid="{00000000-0005-0000-0000-000054820000}"/>
    <cellStyle name="Notas 7 3 3 2" xfId="31375" xr:uid="{00000000-0005-0000-0000-000055820000}"/>
    <cellStyle name="Notas 7 3 3 2 2" xfId="31376" xr:uid="{00000000-0005-0000-0000-000056820000}"/>
    <cellStyle name="Notas 7 3 3 2 3" xfId="31377" xr:uid="{00000000-0005-0000-0000-000057820000}"/>
    <cellStyle name="Notas 7 3 3 3" xfId="31378" xr:uid="{00000000-0005-0000-0000-000058820000}"/>
    <cellStyle name="Notas 7 3 3 3 2" xfId="31379" xr:uid="{00000000-0005-0000-0000-000059820000}"/>
    <cellStyle name="Notas 7 3 3 3 3" xfId="31380" xr:uid="{00000000-0005-0000-0000-00005A820000}"/>
    <cellStyle name="Notas 7 3 3 4" xfId="31381" xr:uid="{00000000-0005-0000-0000-00005B820000}"/>
    <cellStyle name="Notas 7 3 3 5" xfId="31382" xr:uid="{00000000-0005-0000-0000-00005C820000}"/>
    <cellStyle name="Notas 7 3 3 6" xfId="31383" xr:uid="{00000000-0005-0000-0000-00005D820000}"/>
    <cellStyle name="Notas 7 3 4" xfId="31384" xr:uid="{00000000-0005-0000-0000-00005E820000}"/>
    <cellStyle name="Notas 7 3 4 2" xfId="31385" xr:uid="{00000000-0005-0000-0000-00005F820000}"/>
    <cellStyle name="Notas 7 3 4 2 2" xfId="31386" xr:uid="{00000000-0005-0000-0000-000060820000}"/>
    <cellStyle name="Notas 7 3 4 2 3" xfId="31387" xr:uid="{00000000-0005-0000-0000-000061820000}"/>
    <cellStyle name="Notas 7 3 4 3" xfId="31388" xr:uid="{00000000-0005-0000-0000-000062820000}"/>
    <cellStyle name="Notas 7 3 4 3 2" xfId="31389" xr:uid="{00000000-0005-0000-0000-000063820000}"/>
    <cellStyle name="Notas 7 3 4 3 3" xfId="31390" xr:uid="{00000000-0005-0000-0000-000064820000}"/>
    <cellStyle name="Notas 7 3 4 4" xfId="31391" xr:uid="{00000000-0005-0000-0000-000065820000}"/>
    <cellStyle name="Notas 7 3 4 5" xfId="31392" xr:uid="{00000000-0005-0000-0000-000066820000}"/>
    <cellStyle name="Notas 7 3 4 6" xfId="31393" xr:uid="{00000000-0005-0000-0000-000067820000}"/>
    <cellStyle name="Notas 7 3 5" xfId="31394" xr:uid="{00000000-0005-0000-0000-000068820000}"/>
    <cellStyle name="Notas 7 3 5 2" xfId="31395" xr:uid="{00000000-0005-0000-0000-000069820000}"/>
    <cellStyle name="Notas 7 3 5 2 2" xfId="31396" xr:uid="{00000000-0005-0000-0000-00006A820000}"/>
    <cellStyle name="Notas 7 3 5 2 3" xfId="31397" xr:uid="{00000000-0005-0000-0000-00006B820000}"/>
    <cellStyle name="Notas 7 3 5 3" xfId="31398" xr:uid="{00000000-0005-0000-0000-00006C820000}"/>
    <cellStyle name="Notas 7 3 5 3 2" xfId="31399" xr:uid="{00000000-0005-0000-0000-00006D820000}"/>
    <cellStyle name="Notas 7 3 5 3 3" xfId="31400" xr:uid="{00000000-0005-0000-0000-00006E820000}"/>
    <cellStyle name="Notas 7 3 5 4" xfId="31401" xr:uid="{00000000-0005-0000-0000-00006F820000}"/>
    <cellStyle name="Notas 7 3 5 5" xfId="31402" xr:uid="{00000000-0005-0000-0000-000070820000}"/>
    <cellStyle name="Notas 7 3 5 6" xfId="31403" xr:uid="{00000000-0005-0000-0000-000071820000}"/>
    <cellStyle name="Notas 7 3 6" xfId="31404" xr:uid="{00000000-0005-0000-0000-000072820000}"/>
    <cellStyle name="Notas 7 3 6 2" xfId="31405" xr:uid="{00000000-0005-0000-0000-000073820000}"/>
    <cellStyle name="Notas 7 3 6 2 2" xfId="31406" xr:uid="{00000000-0005-0000-0000-000074820000}"/>
    <cellStyle name="Notas 7 3 6 2 3" xfId="31407" xr:uid="{00000000-0005-0000-0000-000075820000}"/>
    <cellStyle name="Notas 7 3 6 3" xfId="31408" xr:uid="{00000000-0005-0000-0000-000076820000}"/>
    <cellStyle name="Notas 7 3 6 3 2" xfId="31409" xr:uid="{00000000-0005-0000-0000-000077820000}"/>
    <cellStyle name="Notas 7 3 6 3 3" xfId="31410" xr:uid="{00000000-0005-0000-0000-000078820000}"/>
    <cellStyle name="Notas 7 3 6 4" xfId="31411" xr:uid="{00000000-0005-0000-0000-000079820000}"/>
    <cellStyle name="Notas 7 3 6 5" xfId="31412" xr:uid="{00000000-0005-0000-0000-00007A820000}"/>
    <cellStyle name="Notas 7 3 6 6" xfId="31413" xr:uid="{00000000-0005-0000-0000-00007B820000}"/>
    <cellStyle name="Notas 7 3 7" xfId="31414" xr:uid="{00000000-0005-0000-0000-00007C820000}"/>
    <cellStyle name="Notas 7 3 7 2" xfId="31415" xr:uid="{00000000-0005-0000-0000-00007D820000}"/>
    <cellStyle name="Notas 7 3 7 2 2" xfId="31416" xr:uid="{00000000-0005-0000-0000-00007E820000}"/>
    <cellStyle name="Notas 7 3 7 2 3" xfId="31417" xr:uid="{00000000-0005-0000-0000-00007F820000}"/>
    <cellStyle name="Notas 7 3 7 3" xfId="31418" xr:uid="{00000000-0005-0000-0000-000080820000}"/>
    <cellStyle name="Notas 7 3 7 3 2" xfId="31419" xr:uid="{00000000-0005-0000-0000-000081820000}"/>
    <cellStyle name="Notas 7 3 7 3 3" xfId="31420" xr:uid="{00000000-0005-0000-0000-000082820000}"/>
    <cellStyle name="Notas 7 3 7 4" xfId="31421" xr:uid="{00000000-0005-0000-0000-000083820000}"/>
    <cellStyle name="Notas 7 3 7 5" xfId="31422" xr:uid="{00000000-0005-0000-0000-000084820000}"/>
    <cellStyle name="Notas 7 3 7 6" xfId="31423" xr:uid="{00000000-0005-0000-0000-000085820000}"/>
    <cellStyle name="Notas 7 3 8" xfId="31424" xr:uid="{00000000-0005-0000-0000-000086820000}"/>
    <cellStyle name="Notas 7 3 8 2" xfId="31425" xr:uid="{00000000-0005-0000-0000-000087820000}"/>
    <cellStyle name="Notas 7 3 8 2 2" xfId="31426" xr:uid="{00000000-0005-0000-0000-000088820000}"/>
    <cellStyle name="Notas 7 3 8 2 3" xfId="31427" xr:uid="{00000000-0005-0000-0000-000089820000}"/>
    <cellStyle name="Notas 7 3 8 3" xfId="31428" xr:uid="{00000000-0005-0000-0000-00008A820000}"/>
    <cellStyle name="Notas 7 3 8 3 2" xfId="31429" xr:uid="{00000000-0005-0000-0000-00008B820000}"/>
    <cellStyle name="Notas 7 3 8 3 3" xfId="31430" xr:uid="{00000000-0005-0000-0000-00008C820000}"/>
    <cellStyle name="Notas 7 3 8 4" xfId="31431" xr:uid="{00000000-0005-0000-0000-00008D820000}"/>
    <cellStyle name="Notas 7 3 8 5" xfId="31432" xr:uid="{00000000-0005-0000-0000-00008E820000}"/>
    <cellStyle name="Notas 7 3 8 6" xfId="31433" xr:uid="{00000000-0005-0000-0000-00008F820000}"/>
    <cellStyle name="Notas 7 3 9" xfId="31434" xr:uid="{00000000-0005-0000-0000-000090820000}"/>
    <cellStyle name="Notas 7 3 9 2" xfId="31435" xr:uid="{00000000-0005-0000-0000-000091820000}"/>
    <cellStyle name="Notas 7 3 9 2 2" xfId="31436" xr:uid="{00000000-0005-0000-0000-000092820000}"/>
    <cellStyle name="Notas 7 3 9 2 3" xfId="31437" xr:uid="{00000000-0005-0000-0000-000093820000}"/>
    <cellStyle name="Notas 7 3 9 3" xfId="31438" xr:uid="{00000000-0005-0000-0000-000094820000}"/>
    <cellStyle name="Notas 7 3 9 3 2" xfId="31439" xr:uid="{00000000-0005-0000-0000-000095820000}"/>
    <cellStyle name="Notas 7 3 9 3 3" xfId="31440" xr:uid="{00000000-0005-0000-0000-000096820000}"/>
    <cellStyle name="Notas 7 3 9 4" xfId="31441" xr:uid="{00000000-0005-0000-0000-000097820000}"/>
    <cellStyle name="Notas 7 3 9 5" xfId="31442" xr:uid="{00000000-0005-0000-0000-000098820000}"/>
    <cellStyle name="Notas 7 3 9 6" xfId="31443" xr:uid="{00000000-0005-0000-0000-000099820000}"/>
    <cellStyle name="Notas 7 3_5.Weekly" xfId="31444" xr:uid="{00000000-0005-0000-0000-00009A820000}"/>
    <cellStyle name="Notas 7 4" xfId="31445" xr:uid="{00000000-0005-0000-0000-00009B820000}"/>
    <cellStyle name="Notas 7 4 2" xfId="31446" xr:uid="{00000000-0005-0000-0000-00009C820000}"/>
    <cellStyle name="Notas 7 4 2 2" xfId="31447" xr:uid="{00000000-0005-0000-0000-00009D820000}"/>
    <cellStyle name="Notas 7 4 2 3" xfId="31448" xr:uid="{00000000-0005-0000-0000-00009E820000}"/>
    <cellStyle name="Notas 7 4 3" xfId="31449" xr:uid="{00000000-0005-0000-0000-00009F820000}"/>
    <cellStyle name="Notas 7 4 3 2" xfId="31450" xr:uid="{00000000-0005-0000-0000-0000A0820000}"/>
    <cellStyle name="Notas 7 4 3 3" xfId="31451" xr:uid="{00000000-0005-0000-0000-0000A1820000}"/>
    <cellStyle name="Notas 7 4 4" xfId="31452" xr:uid="{00000000-0005-0000-0000-0000A2820000}"/>
    <cellStyle name="Notas 7 4 5" xfId="31453" xr:uid="{00000000-0005-0000-0000-0000A3820000}"/>
    <cellStyle name="Notas 7 4 6" xfId="31454" xr:uid="{00000000-0005-0000-0000-0000A4820000}"/>
    <cellStyle name="Notas 7 5" xfId="31455" xr:uid="{00000000-0005-0000-0000-0000A5820000}"/>
    <cellStyle name="Notas 7 5 2" xfId="31456" xr:uid="{00000000-0005-0000-0000-0000A6820000}"/>
    <cellStyle name="Notas 7 5 2 2" xfId="31457" xr:uid="{00000000-0005-0000-0000-0000A7820000}"/>
    <cellStyle name="Notas 7 5 2 3" xfId="31458" xr:uid="{00000000-0005-0000-0000-0000A8820000}"/>
    <cellStyle name="Notas 7 5 3" xfId="31459" xr:uid="{00000000-0005-0000-0000-0000A9820000}"/>
    <cellStyle name="Notas 7 5 3 2" xfId="31460" xr:uid="{00000000-0005-0000-0000-0000AA820000}"/>
    <cellStyle name="Notas 7 5 3 3" xfId="31461" xr:uid="{00000000-0005-0000-0000-0000AB820000}"/>
    <cellStyle name="Notas 7 5 4" xfId="31462" xr:uid="{00000000-0005-0000-0000-0000AC820000}"/>
    <cellStyle name="Notas 7 5 5" xfId="31463" xr:uid="{00000000-0005-0000-0000-0000AD820000}"/>
    <cellStyle name="Notas 7 5 6" xfId="31464" xr:uid="{00000000-0005-0000-0000-0000AE820000}"/>
    <cellStyle name="Notas 7 6" xfId="31465" xr:uid="{00000000-0005-0000-0000-0000AF820000}"/>
    <cellStyle name="Notas 7 6 2" xfId="31466" xr:uid="{00000000-0005-0000-0000-0000B0820000}"/>
    <cellStyle name="Notas 7 6 2 2" xfId="31467" xr:uid="{00000000-0005-0000-0000-0000B1820000}"/>
    <cellStyle name="Notas 7 6 2 3" xfId="31468" xr:uid="{00000000-0005-0000-0000-0000B2820000}"/>
    <cellStyle name="Notas 7 6 3" xfId="31469" xr:uid="{00000000-0005-0000-0000-0000B3820000}"/>
    <cellStyle name="Notas 7 6 3 2" xfId="31470" xr:uid="{00000000-0005-0000-0000-0000B4820000}"/>
    <cellStyle name="Notas 7 6 3 3" xfId="31471" xr:uid="{00000000-0005-0000-0000-0000B5820000}"/>
    <cellStyle name="Notas 7 6 4" xfId="31472" xr:uid="{00000000-0005-0000-0000-0000B6820000}"/>
    <cellStyle name="Notas 7 6 5" xfId="31473" xr:uid="{00000000-0005-0000-0000-0000B7820000}"/>
    <cellStyle name="Notas 7 6 6" xfId="31474" xr:uid="{00000000-0005-0000-0000-0000B8820000}"/>
    <cellStyle name="Notas 7 7" xfId="31475" xr:uid="{00000000-0005-0000-0000-0000B9820000}"/>
    <cellStyle name="Notas 7 7 2" xfId="31476" xr:uid="{00000000-0005-0000-0000-0000BA820000}"/>
    <cellStyle name="Notas 7 7 2 2" xfId="31477" xr:uid="{00000000-0005-0000-0000-0000BB820000}"/>
    <cellStyle name="Notas 7 7 2 3" xfId="31478" xr:uid="{00000000-0005-0000-0000-0000BC820000}"/>
    <cellStyle name="Notas 7 7 3" xfId="31479" xr:uid="{00000000-0005-0000-0000-0000BD820000}"/>
    <cellStyle name="Notas 7 7 3 2" xfId="31480" xr:uid="{00000000-0005-0000-0000-0000BE820000}"/>
    <cellStyle name="Notas 7 7 3 3" xfId="31481" xr:uid="{00000000-0005-0000-0000-0000BF820000}"/>
    <cellStyle name="Notas 7 7 4" xfId="31482" xr:uid="{00000000-0005-0000-0000-0000C0820000}"/>
    <cellStyle name="Notas 7 7 5" xfId="31483" xr:uid="{00000000-0005-0000-0000-0000C1820000}"/>
    <cellStyle name="Notas 7 7 6" xfId="31484" xr:uid="{00000000-0005-0000-0000-0000C2820000}"/>
    <cellStyle name="Notas 7 8" xfId="31485" xr:uid="{00000000-0005-0000-0000-0000C3820000}"/>
    <cellStyle name="Notas 7 8 2" xfId="31486" xr:uid="{00000000-0005-0000-0000-0000C4820000}"/>
    <cellStyle name="Notas 7 8 2 2" xfId="31487" xr:uid="{00000000-0005-0000-0000-0000C5820000}"/>
    <cellStyle name="Notas 7 8 2 3" xfId="31488" xr:uid="{00000000-0005-0000-0000-0000C6820000}"/>
    <cellStyle name="Notas 7 8 3" xfId="31489" xr:uid="{00000000-0005-0000-0000-0000C7820000}"/>
    <cellStyle name="Notas 7 8 3 2" xfId="31490" xr:uid="{00000000-0005-0000-0000-0000C8820000}"/>
    <cellStyle name="Notas 7 8 3 3" xfId="31491" xr:uid="{00000000-0005-0000-0000-0000C9820000}"/>
    <cellStyle name="Notas 7 8 4" xfId="31492" xr:uid="{00000000-0005-0000-0000-0000CA820000}"/>
    <cellStyle name="Notas 7 8 5" xfId="31493" xr:uid="{00000000-0005-0000-0000-0000CB820000}"/>
    <cellStyle name="Notas 7 8 6" xfId="31494" xr:uid="{00000000-0005-0000-0000-0000CC820000}"/>
    <cellStyle name="Notas 7 9" xfId="31495" xr:uid="{00000000-0005-0000-0000-0000CD820000}"/>
    <cellStyle name="Notas 7 9 2" xfId="31496" xr:uid="{00000000-0005-0000-0000-0000CE820000}"/>
    <cellStyle name="Notas 7 9 2 2" xfId="31497" xr:uid="{00000000-0005-0000-0000-0000CF820000}"/>
    <cellStyle name="Notas 7 9 2 3" xfId="31498" xr:uid="{00000000-0005-0000-0000-0000D0820000}"/>
    <cellStyle name="Notas 7 9 3" xfId="31499" xr:uid="{00000000-0005-0000-0000-0000D1820000}"/>
    <cellStyle name="Notas 7 9 3 2" xfId="31500" xr:uid="{00000000-0005-0000-0000-0000D2820000}"/>
    <cellStyle name="Notas 7 9 3 3" xfId="31501" xr:uid="{00000000-0005-0000-0000-0000D3820000}"/>
    <cellStyle name="Notas 7 9 4" xfId="31502" xr:uid="{00000000-0005-0000-0000-0000D4820000}"/>
    <cellStyle name="Notas 7 9 5" xfId="31503" xr:uid="{00000000-0005-0000-0000-0000D5820000}"/>
    <cellStyle name="Notas 7 9 6" xfId="31504" xr:uid="{00000000-0005-0000-0000-0000D6820000}"/>
    <cellStyle name="Notas 7_5.Weekly" xfId="31505" xr:uid="{00000000-0005-0000-0000-0000D7820000}"/>
    <cellStyle name="Notas 8" xfId="31506" xr:uid="{00000000-0005-0000-0000-0000D8820000}"/>
    <cellStyle name="Notas 8 10" xfId="31507" xr:uid="{00000000-0005-0000-0000-0000D9820000}"/>
    <cellStyle name="Notas 8 10 2" xfId="31508" xr:uid="{00000000-0005-0000-0000-0000DA820000}"/>
    <cellStyle name="Notas 8 10 2 2" xfId="31509" xr:uid="{00000000-0005-0000-0000-0000DB820000}"/>
    <cellStyle name="Notas 8 10 2 3" xfId="31510" xr:uid="{00000000-0005-0000-0000-0000DC820000}"/>
    <cellStyle name="Notas 8 10 3" xfId="31511" xr:uid="{00000000-0005-0000-0000-0000DD820000}"/>
    <cellStyle name="Notas 8 10 3 2" xfId="31512" xr:uid="{00000000-0005-0000-0000-0000DE820000}"/>
    <cellStyle name="Notas 8 10 3 3" xfId="31513" xr:uid="{00000000-0005-0000-0000-0000DF820000}"/>
    <cellStyle name="Notas 8 10 4" xfId="31514" xr:uid="{00000000-0005-0000-0000-0000E0820000}"/>
    <cellStyle name="Notas 8 10 5" xfId="31515" xr:uid="{00000000-0005-0000-0000-0000E1820000}"/>
    <cellStyle name="Notas 8 10 6" xfId="31516" xr:uid="{00000000-0005-0000-0000-0000E2820000}"/>
    <cellStyle name="Notas 8 11" xfId="31517" xr:uid="{00000000-0005-0000-0000-0000E3820000}"/>
    <cellStyle name="Notas 8 11 2" xfId="31518" xr:uid="{00000000-0005-0000-0000-0000E4820000}"/>
    <cellStyle name="Notas 8 11 2 2" xfId="31519" xr:uid="{00000000-0005-0000-0000-0000E5820000}"/>
    <cellStyle name="Notas 8 11 2 3" xfId="31520" xr:uid="{00000000-0005-0000-0000-0000E6820000}"/>
    <cellStyle name="Notas 8 11 3" xfId="31521" xr:uid="{00000000-0005-0000-0000-0000E7820000}"/>
    <cellStyle name="Notas 8 11 3 2" xfId="31522" xr:uid="{00000000-0005-0000-0000-0000E8820000}"/>
    <cellStyle name="Notas 8 11 3 3" xfId="31523" xr:uid="{00000000-0005-0000-0000-0000E9820000}"/>
    <cellStyle name="Notas 8 11 4" xfId="31524" xr:uid="{00000000-0005-0000-0000-0000EA820000}"/>
    <cellStyle name="Notas 8 11 5" xfId="31525" xr:uid="{00000000-0005-0000-0000-0000EB820000}"/>
    <cellStyle name="Notas 8 11 6" xfId="31526" xr:uid="{00000000-0005-0000-0000-0000EC820000}"/>
    <cellStyle name="Notas 8 12" xfId="31527" xr:uid="{00000000-0005-0000-0000-0000ED820000}"/>
    <cellStyle name="Notas 8 12 2" xfId="31528" xr:uid="{00000000-0005-0000-0000-0000EE820000}"/>
    <cellStyle name="Notas 8 12 2 2" xfId="31529" xr:uid="{00000000-0005-0000-0000-0000EF820000}"/>
    <cellStyle name="Notas 8 12 2 3" xfId="31530" xr:uid="{00000000-0005-0000-0000-0000F0820000}"/>
    <cellStyle name="Notas 8 12 3" xfId="31531" xr:uid="{00000000-0005-0000-0000-0000F1820000}"/>
    <cellStyle name="Notas 8 12 3 2" xfId="31532" xr:uid="{00000000-0005-0000-0000-0000F2820000}"/>
    <cellStyle name="Notas 8 12 3 3" xfId="31533" xr:uid="{00000000-0005-0000-0000-0000F3820000}"/>
    <cellStyle name="Notas 8 12 4" xfId="31534" xr:uid="{00000000-0005-0000-0000-0000F4820000}"/>
    <cellStyle name="Notas 8 12 5" xfId="31535" xr:uid="{00000000-0005-0000-0000-0000F5820000}"/>
    <cellStyle name="Notas 8 12 6" xfId="31536" xr:uid="{00000000-0005-0000-0000-0000F6820000}"/>
    <cellStyle name="Notas 8 13" xfId="31537" xr:uid="{00000000-0005-0000-0000-0000F7820000}"/>
    <cellStyle name="Notas 8 13 2" xfId="31538" xr:uid="{00000000-0005-0000-0000-0000F8820000}"/>
    <cellStyle name="Notas 8 13 3" xfId="31539" xr:uid="{00000000-0005-0000-0000-0000F9820000}"/>
    <cellStyle name="Notas 8 14" xfId="31540" xr:uid="{00000000-0005-0000-0000-0000FA820000}"/>
    <cellStyle name="Notas 8 14 2" xfId="31541" xr:uid="{00000000-0005-0000-0000-0000FB820000}"/>
    <cellStyle name="Notas 8 14 3" xfId="31542" xr:uid="{00000000-0005-0000-0000-0000FC820000}"/>
    <cellStyle name="Notas 8 15" xfId="31543" xr:uid="{00000000-0005-0000-0000-0000FD820000}"/>
    <cellStyle name="Notas 8 16" xfId="31544" xr:uid="{00000000-0005-0000-0000-0000FE820000}"/>
    <cellStyle name="Notas 8 17" xfId="31545" xr:uid="{00000000-0005-0000-0000-0000FF820000}"/>
    <cellStyle name="Notas 8 18" xfId="31546" xr:uid="{00000000-0005-0000-0000-000000830000}"/>
    <cellStyle name="Notas 8 2" xfId="31547" xr:uid="{00000000-0005-0000-0000-000001830000}"/>
    <cellStyle name="Notas 8 2 10" xfId="31548" xr:uid="{00000000-0005-0000-0000-000002830000}"/>
    <cellStyle name="Notas 8 2 10 2" xfId="31549" xr:uid="{00000000-0005-0000-0000-000003830000}"/>
    <cellStyle name="Notas 8 2 10 2 2" xfId="31550" xr:uid="{00000000-0005-0000-0000-000004830000}"/>
    <cellStyle name="Notas 8 2 10 2 3" xfId="31551" xr:uid="{00000000-0005-0000-0000-000005830000}"/>
    <cellStyle name="Notas 8 2 10 3" xfId="31552" xr:uid="{00000000-0005-0000-0000-000006830000}"/>
    <cellStyle name="Notas 8 2 10 3 2" xfId="31553" xr:uid="{00000000-0005-0000-0000-000007830000}"/>
    <cellStyle name="Notas 8 2 10 3 3" xfId="31554" xr:uid="{00000000-0005-0000-0000-000008830000}"/>
    <cellStyle name="Notas 8 2 10 4" xfId="31555" xr:uid="{00000000-0005-0000-0000-000009830000}"/>
    <cellStyle name="Notas 8 2 10 5" xfId="31556" xr:uid="{00000000-0005-0000-0000-00000A830000}"/>
    <cellStyle name="Notas 8 2 10 6" xfId="31557" xr:uid="{00000000-0005-0000-0000-00000B830000}"/>
    <cellStyle name="Notas 8 2 11" xfId="31558" xr:uid="{00000000-0005-0000-0000-00000C830000}"/>
    <cellStyle name="Notas 8 2 11 2" xfId="31559" xr:uid="{00000000-0005-0000-0000-00000D830000}"/>
    <cellStyle name="Notas 8 2 11 2 2" xfId="31560" xr:uid="{00000000-0005-0000-0000-00000E830000}"/>
    <cellStyle name="Notas 8 2 11 2 3" xfId="31561" xr:uid="{00000000-0005-0000-0000-00000F830000}"/>
    <cellStyle name="Notas 8 2 11 3" xfId="31562" xr:uid="{00000000-0005-0000-0000-000010830000}"/>
    <cellStyle name="Notas 8 2 11 3 2" xfId="31563" xr:uid="{00000000-0005-0000-0000-000011830000}"/>
    <cellStyle name="Notas 8 2 11 3 3" xfId="31564" xr:uid="{00000000-0005-0000-0000-000012830000}"/>
    <cellStyle name="Notas 8 2 11 4" xfId="31565" xr:uid="{00000000-0005-0000-0000-000013830000}"/>
    <cellStyle name="Notas 8 2 11 5" xfId="31566" xr:uid="{00000000-0005-0000-0000-000014830000}"/>
    <cellStyle name="Notas 8 2 11 6" xfId="31567" xr:uid="{00000000-0005-0000-0000-000015830000}"/>
    <cellStyle name="Notas 8 2 12" xfId="31568" xr:uid="{00000000-0005-0000-0000-000016830000}"/>
    <cellStyle name="Notas 8 2 12 2" xfId="31569" xr:uid="{00000000-0005-0000-0000-000017830000}"/>
    <cellStyle name="Notas 8 2 12 3" xfId="31570" xr:uid="{00000000-0005-0000-0000-000018830000}"/>
    <cellStyle name="Notas 8 2 13" xfId="31571" xr:uid="{00000000-0005-0000-0000-000019830000}"/>
    <cellStyle name="Notas 8 2 13 2" xfId="31572" xr:uid="{00000000-0005-0000-0000-00001A830000}"/>
    <cellStyle name="Notas 8 2 13 3" xfId="31573" xr:uid="{00000000-0005-0000-0000-00001B830000}"/>
    <cellStyle name="Notas 8 2 14" xfId="31574" xr:uid="{00000000-0005-0000-0000-00001C830000}"/>
    <cellStyle name="Notas 8 2 15" xfId="31575" xr:uid="{00000000-0005-0000-0000-00001D830000}"/>
    <cellStyle name="Notas 8 2 16" xfId="31576" xr:uid="{00000000-0005-0000-0000-00001E830000}"/>
    <cellStyle name="Notas 8 2 17" xfId="31577" xr:uid="{00000000-0005-0000-0000-00001F830000}"/>
    <cellStyle name="Notas 8 2 2" xfId="31578" xr:uid="{00000000-0005-0000-0000-000020830000}"/>
    <cellStyle name="Notas 8 2 2 10" xfId="31579" xr:uid="{00000000-0005-0000-0000-000021830000}"/>
    <cellStyle name="Notas 8 2 2 10 2" xfId="31580" xr:uid="{00000000-0005-0000-0000-000022830000}"/>
    <cellStyle name="Notas 8 2 2 10 2 2" xfId="31581" xr:uid="{00000000-0005-0000-0000-000023830000}"/>
    <cellStyle name="Notas 8 2 2 10 2 3" xfId="31582" xr:uid="{00000000-0005-0000-0000-000024830000}"/>
    <cellStyle name="Notas 8 2 2 10 3" xfId="31583" xr:uid="{00000000-0005-0000-0000-000025830000}"/>
    <cellStyle name="Notas 8 2 2 10 3 2" xfId="31584" xr:uid="{00000000-0005-0000-0000-000026830000}"/>
    <cellStyle name="Notas 8 2 2 10 3 3" xfId="31585" xr:uid="{00000000-0005-0000-0000-000027830000}"/>
    <cellStyle name="Notas 8 2 2 10 4" xfId="31586" xr:uid="{00000000-0005-0000-0000-000028830000}"/>
    <cellStyle name="Notas 8 2 2 10 5" xfId="31587" xr:uid="{00000000-0005-0000-0000-000029830000}"/>
    <cellStyle name="Notas 8 2 2 10 6" xfId="31588" xr:uid="{00000000-0005-0000-0000-00002A830000}"/>
    <cellStyle name="Notas 8 2 2 11" xfId="31589" xr:uid="{00000000-0005-0000-0000-00002B830000}"/>
    <cellStyle name="Notas 8 2 2 11 2" xfId="31590" xr:uid="{00000000-0005-0000-0000-00002C830000}"/>
    <cellStyle name="Notas 8 2 2 11 3" xfId="31591" xr:uid="{00000000-0005-0000-0000-00002D830000}"/>
    <cellStyle name="Notas 8 2 2 12" xfId="31592" xr:uid="{00000000-0005-0000-0000-00002E830000}"/>
    <cellStyle name="Notas 8 2 2 12 2" xfId="31593" xr:uid="{00000000-0005-0000-0000-00002F830000}"/>
    <cellStyle name="Notas 8 2 2 12 3" xfId="31594" xr:uid="{00000000-0005-0000-0000-000030830000}"/>
    <cellStyle name="Notas 8 2 2 13" xfId="31595" xr:uid="{00000000-0005-0000-0000-000031830000}"/>
    <cellStyle name="Notas 8 2 2 14" xfId="31596" xr:uid="{00000000-0005-0000-0000-000032830000}"/>
    <cellStyle name="Notas 8 2 2 15" xfId="31597" xr:uid="{00000000-0005-0000-0000-000033830000}"/>
    <cellStyle name="Notas 8 2 2 2" xfId="31598" xr:uid="{00000000-0005-0000-0000-000034830000}"/>
    <cellStyle name="Notas 8 2 2 2 2" xfId="31599" xr:uid="{00000000-0005-0000-0000-000035830000}"/>
    <cellStyle name="Notas 8 2 2 2 2 2" xfId="31600" xr:uid="{00000000-0005-0000-0000-000036830000}"/>
    <cellStyle name="Notas 8 2 2 2 2 3" xfId="31601" xr:uid="{00000000-0005-0000-0000-000037830000}"/>
    <cellStyle name="Notas 8 2 2 2 3" xfId="31602" xr:uid="{00000000-0005-0000-0000-000038830000}"/>
    <cellStyle name="Notas 8 2 2 2 3 2" xfId="31603" xr:uid="{00000000-0005-0000-0000-000039830000}"/>
    <cellStyle name="Notas 8 2 2 2 3 3" xfId="31604" xr:uid="{00000000-0005-0000-0000-00003A830000}"/>
    <cellStyle name="Notas 8 2 2 2 4" xfId="31605" xr:uid="{00000000-0005-0000-0000-00003B830000}"/>
    <cellStyle name="Notas 8 2 2 2 5" xfId="31606" xr:uid="{00000000-0005-0000-0000-00003C830000}"/>
    <cellStyle name="Notas 8 2 2 2 6" xfId="31607" xr:uid="{00000000-0005-0000-0000-00003D830000}"/>
    <cellStyle name="Notas 8 2 2 3" xfId="31608" xr:uid="{00000000-0005-0000-0000-00003E830000}"/>
    <cellStyle name="Notas 8 2 2 3 2" xfId="31609" xr:uid="{00000000-0005-0000-0000-00003F830000}"/>
    <cellStyle name="Notas 8 2 2 3 2 2" xfId="31610" xr:uid="{00000000-0005-0000-0000-000040830000}"/>
    <cellStyle name="Notas 8 2 2 3 2 3" xfId="31611" xr:uid="{00000000-0005-0000-0000-000041830000}"/>
    <cellStyle name="Notas 8 2 2 3 3" xfId="31612" xr:uid="{00000000-0005-0000-0000-000042830000}"/>
    <cellStyle name="Notas 8 2 2 3 3 2" xfId="31613" xr:uid="{00000000-0005-0000-0000-000043830000}"/>
    <cellStyle name="Notas 8 2 2 3 3 3" xfId="31614" xr:uid="{00000000-0005-0000-0000-000044830000}"/>
    <cellStyle name="Notas 8 2 2 3 4" xfId="31615" xr:uid="{00000000-0005-0000-0000-000045830000}"/>
    <cellStyle name="Notas 8 2 2 3 5" xfId="31616" xr:uid="{00000000-0005-0000-0000-000046830000}"/>
    <cellStyle name="Notas 8 2 2 3 6" xfId="31617" xr:uid="{00000000-0005-0000-0000-000047830000}"/>
    <cellStyle name="Notas 8 2 2 4" xfId="31618" xr:uid="{00000000-0005-0000-0000-000048830000}"/>
    <cellStyle name="Notas 8 2 2 4 2" xfId="31619" xr:uid="{00000000-0005-0000-0000-000049830000}"/>
    <cellStyle name="Notas 8 2 2 4 2 2" xfId="31620" xr:uid="{00000000-0005-0000-0000-00004A830000}"/>
    <cellStyle name="Notas 8 2 2 4 2 3" xfId="31621" xr:uid="{00000000-0005-0000-0000-00004B830000}"/>
    <cellStyle name="Notas 8 2 2 4 3" xfId="31622" xr:uid="{00000000-0005-0000-0000-00004C830000}"/>
    <cellStyle name="Notas 8 2 2 4 3 2" xfId="31623" xr:uid="{00000000-0005-0000-0000-00004D830000}"/>
    <cellStyle name="Notas 8 2 2 4 3 3" xfId="31624" xr:uid="{00000000-0005-0000-0000-00004E830000}"/>
    <cellStyle name="Notas 8 2 2 4 4" xfId="31625" xr:uid="{00000000-0005-0000-0000-00004F830000}"/>
    <cellStyle name="Notas 8 2 2 4 5" xfId="31626" xr:uid="{00000000-0005-0000-0000-000050830000}"/>
    <cellStyle name="Notas 8 2 2 4 6" xfId="31627" xr:uid="{00000000-0005-0000-0000-000051830000}"/>
    <cellStyle name="Notas 8 2 2 5" xfId="31628" xr:uid="{00000000-0005-0000-0000-000052830000}"/>
    <cellStyle name="Notas 8 2 2 5 2" xfId="31629" xr:uid="{00000000-0005-0000-0000-000053830000}"/>
    <cellStyle name="Notas 8 2 2 5 2 2" xfId="31630" xr:uid="{00000000-0005-0000-0000-000054830000}"/>
    <cellStyle name="Notas 8 2 2 5 2 3" xfId="31631" xr:uid="{00000000-0005-0000-0000-000055830000}"/>
    <cellStyle name="Notas 8 2 2 5 3" xfId="31632" xr:uid="{00000000-0005-0000-0000-000056830000}"/>
    <cellStyle name="Notas 8 2 2 5 3 2" xfId="31633" xr:uid="{00000000-0005-0000-0000-000057830000}"/>
    <cellStyle name="Notas 8 2 2 5 3 3" xfId="31634" xr:uid="{00000000-0005-0000-0000-000058830000}"/>
    <cellStyle name="Notas 8 2 2 5 4" xfId="31635" xr:uid="{00000000-0005-0000-0000-000059830000}"/>
    <cellStyle name="Notas 8 2 2 5 5" xfId="31636" xr:uid="{00000000-0005-0000-0000-00005A830000}"/>
    <cellStyle name="Notas 8 2 2 5 6" xfId="31637" xr:uid="{00000000-0005-0000-0000-00005B830000}"/>
    <cellStyle name="Notas 8 2 2 6" xfId="31638" xr:uid="{00000000-0005-0000-0000-00005C830000}"/>
    <cellStyle name="Notas 8 2 2 6 2" xfId="31639" xr:uid="{00000000-0005-0000-0000-00005D830000}"/>
    <cellStyle name="Notas 8 2 2 6 2 2" xfId="31640" xr:uid="{00000000-0005-0000-0000-00005E830000}"/>
    <cellStyle name="Notas 8 2 2 6 2 3" xfId="31641" xr:uid="{00000000-0005-0000-0000-00005F830000}"/>
    <cellStyle name="Notas 8 2 2 6 3" xfId="31642" xr:uid="{00000000-0005-0000-0000-000060830000}"/>
    <cellStyle name="Notas 8 2 2 6 3 2" xfId="31643" xr:uid="{00000000-0005-0000-0000-000061830000}"/>
    <cellStyle name="Notas 8 2 2 6 3 3" xfId="31644" xr:uid="{00000000-0005-0000-0000-000062830000}"/>
    <cellStyle name="Notas 8 2 2 6 4" xfId="31645" xr:uid="{00000000-0005-0000-0000-000063830000}"/>
    <cellStyle name="Notas 8 2 2 6 5" xfId="31646" xr:uid="{00000000-0005-0000-0000-000064830000}"/>
    <cellStyle name="Notas 8 2 2 6 6" xfId="31647" xr:uid="{00000000-0005-0000-0000-000065830000}"/>
    <cellStyle name="Notas 8 2 2 7" xfId="31648" xr:uid="{00000000-0005-0000-0000-000066830000}"/>
    <cellStyle name="Notas 8 2 2 7 2" xfId="31649" xr:uid="{00000000-0005-0000-0000-000067830000}"/>
    <cellStyle name="Notas 8 2 2 7 2 2" xfId="31650" xr:uid="{00000000-0005-0000-0000-000068830000}"/>
    <cellStyle name="Notas 8 2 2 7 2 3" xfId="31651" xr:uid="{00000000-0005-0000-0000-000069830000}"/>
    <cellStyle name="Notas 8 2 2 7 3" xfId="31652" xr:uid="{00000000-0005-0000-0000-00006A830000}"/>
    <cellStyle name="Notas 8 2 2 7 3 2" xfId="31653" xr:uid="{00000000-0005-0000-0000-00006B830000}"/>
    <cellStyle name="Notas 8 2 2 7 3 3" xfId="31654" xr:uid="{00000000-0005-0000-0000-00006C830000}"/>
    <cellStyle name="Notas 8 2 2 7 4" xfId="31655" xr:uid="{00000000-0005-0000-0000-00006D830000}"/>
    <cellStyle name="Notas 8 2 2 7 5" xfId="31656" xr:uid="{00000000-0005-0000-0000-00006E830000}"/>
    <cellStyle name="Notas 8 2 2 7 6" xfId="31657" xr:uid="{00000000-0005-0000-0000-00006F830000}"/>
    <cellStyle name="Notas 8 2 2 8" xfId="31658" xr:uid="{00000000-0005-0000-0000-000070830000}"/>
    <cellStyle name="Notas 8 2 2 8 2" xfId="31659" xr:uid="{00000000-0005-0000-0000-000071830000}"/>
    <cellStyle name="Notas 8 2 2 8 2 2" xfId="31660" xr:uid="{00000000-0005-0000-0000-000072830000}"/>
    <cellStyle name="Notas 8 2 2 8 2 3" xfId="31661" xr:uid="{00000000-0005-0000-0000-000073830000}"/>
    <cellStyle name="Notas 8 2 2 8 3" xfId="31662" xr:uid="{00000000-0005-0000-0000-000074830000}"/>
    <cellStyle name="Notas 8 2 2 8 3 2" xfId="31663" xr:uid="{00000000-0005-0000-0000-000075830000}"/>
    <cellStyle name="Notas 8 2 2 8 3 3" xfId="31664" xr:uid="{00000000-0005-0000-0000-000076830000}"/>
    <cellStyle name="Notas 8 2 2 8 4" xfId="31665" xr:uid="{00000000-0005-0000-0000-000077830000}"/>
    <cellStyle name="Notas 8 2 2 8 5" xfId="31666" xr:uid="{00000000-0005-0000-0000-000078830000}"/>
    <cellStyle name="Notas 8 2 2 8 6" xfId="31667" xr:uid="{00000000-0005-0000-0000-000079830000}"/>
    <cellStyle name="Notas 8 2 2 9" xfId="31668" xr:uid="{00000000-0005-0000-0000-00007A830000}"/>
    <cellStyle name="Notas 8 2 2 9 2" xfId="31669" xr:uid="{00000000-0005-0000-0000-00007B830000}"/>
    <cellStyle name="Notas 8 2 2 9 2 2" xfId="31670" xr:uid="{00000000-0005-0000-0000-00007C830000}"/>
    <cellStyle name="Notas 8 2 2 9 2 3" xfId="31671" xr:uid="{00000000-0005-0000-0000-00007D830000}"/>
    <cellStyle name="Notas 8 2 2 9 3" xfId="31672" xr:uid="{00000000-0005-0000-0000-00007E830000}"/>
    <cellStyle name="Notas 8 2 2 9 3 2" xfId="31673" xr:uid="{00000000-0005-0000-0000-00007F830000}"/>
    <cellStyle name="Notas 8 2 2 9 3 3" xfId="31674" xr:uid="{00000000-0005-0000-0000-000080830000}"/>
    <cellStyle name="Notas 8 2 2 9 4" xfId="31675" xr:uid="{00000000-0005-0000-0000-000081830000}"/>
    <cellStyle name="Notas 8 2 2 9 5" xfId="31676" xr:uid="{00000000-0005-0000-0000-000082830000}"/>
    <cellStyle name="Notas 8 2 2 9 6" xfId="31677" xr:uid="{00000000-0005-0000-0000-000083830000}"/>
    <cellStyle name="Notas 8 2 2_5.Weekly" xfId="31678" xr:uid="{00000000-0005-0000-0000-000084830000}"/>
    <cellStyle name="Notas 8 2 3" xfId="31679" xr:uid="{00000000-0005-0000-0000-000085830000}"/>
    <cellStyle name="Notas 8 2 3 2" xfId="31680" xr:uid="{00000000-0005-0000-0000-000086830000}"/>
    <cellStyle name="Notas 8 2 3 2 2" xfId="31681" xr:uid="{00000000-0005-0000-0000-000087830000}"/>
    <cellStyle name="Notas 8 2 3 2 3" xfId="31682" xr:uid="{00000000-0005-0000-0000-000088830000}"/>
    <cellStyle name="Notas 8 2 3 3" xfId="31683" xr:uid="{00000000-0005-0000-0000-000089830000}"/>
    <cellStyle name="Notas 8 2 3 3 2" xfId="31684" xr:uid="{00000000-0005-0000-0000-00008A830000}"/>
    <cellStyle name="Notas 8 2 3 3 3" xfId="31685" xr:uid="{00000000-0005-0000-0000-00008B830000}"/>
    <cellStyle name="Notas 8 2 3 4" xfId="31686" xr:uid="{00000000-0005-0000-0000-00008C830000}"/>
    <cellStyle name="Notas 8 2 3 5" xfId="31687" xr:uid="{00000000-0005-0000-0000-00008D830000}"/>
    <cellStyle name="Notas 8 2 3 6" xfId="31688" xr:uid="{00000000-0005-0000-0000-00008E830000}"/>
    <cellStyle name="Notas 8 2 4" xfId="31689" xr:uid="{00000000-0005-0000-0000-00008F830000}"/>
    <cellStyle name="Notas 8 2 4 2" xfId="31690" xr:uid="{00000000-0005-0000-0000-000090830000}"/>
    <cellStyle name="Notas 8 2 4 2 2" xfId="31691" xr:uid="{00000000-0005-0000-0000-000091830000}"/>
    <cellStyle name="Notas 8 2 4 2 3" xfId="31692" xr:uid="{00000000-0005-0000-0000-000092830000}"/>
    <cellStyle name="Notas 8 2 4 3" xfId="31693" xr:uid="{00000000-0005-0000-0000-000093830000}"/>
    <cellStyle name="Notas 8 2 4 3 2" xfId="31694" xr:uid="{00000000-0005-0000-0000-000094830000}"/>
    <cellStyle name="Notas 8 2 4 3 3" xfId="31695" xr:uid="{00000000-0005-0000-0000-000095830000}"/>
    <cellStyle name="Notas 8 2 4 4" xfId="31696" xr:uid="{00000000-0005-0000-0000-000096830000}"/>
    <cellStyle name="Notas 8 2 4 5" xfId="31697" xr:uid="{00000000-0005-0000-0000-000097830000}"/>
    <cellStyle name="Notas 8 2 4 6" xfId="31698" xr:uid="{00000000-0005-0000-0000-000098830000}"/>
    <cellStyle name="Notas 8 2 5" xfId="31699" xr:uid="{00000000-0005-0000-0000-000099830000}"/>
    <cellStyle name="Notas 8 2 5 2" xfId="31700" xr:uid="{00000000-0005-0000-0000-00009A830000}"/>
    <cellStyle name="Notas 8 2 5 2 2" xfId="31701" xr:uid="{00000000-0005-0000-0000-00009B830000}"/>
    <cellStyle name="Notas 8 2 5 2 3" xfId="31702" xr:uid="{00000000-0005-0000-0000-00009C830000}"/>
    <cellStyle name="Notas 8 2 5 3" xfId="31703" xr:uid="{00000000-0005-0000-0000-00009D830000}"/>
    <cellStyle name="Notas 8 2 5 3 2" xfId="31704" xr:uid="{00000000-0005-0000-0000-00009E830000}"/>
    <cellStyle name="Notas 8 2 5 3 3" xfId="31705" xr:uid="{00000000-0005-0000-0000-00009F830000}"/>
    <cellStyle name="Notas 8 2 5 4" xfId="31706" xr:uid="{00000000-0005-0000-0000-0000A0830000}"/>
    <cellStyle name="Notas 8 2 5 5" xfId="31707" xr:uid="{00000000-0005-0000-0000-0000A1830000}"/>
    <cellStyle name="Notas 8 2 5 6" xfId="31708" xr:uid="{00000000-0005-0000-0000-0000A2830000}"/>
    <cellStyle name="Notas 8 2 6" xfId="31709" xr:uid="{00000000-0005-0000-0000-0000A3830000}"/>
    <cellStyle name="Notas 8 2 6 2" xfId="31710" xr:uid="{00000000-0005-0000-0000-0000A4830000}"/>
    <cellStyle name="Notas 8 2 6 2 2" xfId="31711" xr:uid="{00000000-0005-0000-0000-0000A5830000}"/>
    <cellStyle name="Notas 8 2 6 2 3" xfId="31712" xr:uid="{00000000-0005-0000-0000-0000A6830000}"/>
    <cellStyle name="Notas 8 2 6 3" xfId="31713" xr:uid="{00000000-0005-0000-0000-0000A7830000}"/>
    <cellStyle name="Notas 8 2 6 3 2" xfId="31714" xr:uid="{00000000-0005-0000-0000-0000A8830000}"/>
    <cellStyle name="Notas 8 2 6 3 3" xfId="31715" xr:uid="{00000000-0005-0000-0000-0000A9830000}"/>
    <cellStyle name="Notas 8 2 6 4" xfId="31716" xr:uid="{00000000-0005-0000-0000-0000AA830000}"/>
    <cellStyle name="Notas 8 2 6 5" xfId="31717" xr:uid="{00000000-0005-0000-0000-0000AB830000}"/>
    <cellStyle name="Notas 8 2 6 6" xfId="31718" xr:uid="{00000000-0005-0000-0000-0000AC830000}"/>
    <cellStyle name="Notas 8 2 7" xfId="31719" xr:uid="{00000000-0005-0000-0000-0000AD830000}"/>
    <cellStyle name="Notas 8 2 7 2" xfId="31720" xr:uid="{00000000-0005-0000-0000-0000AE830000}"/>
    <cellStyle name="Notas 8 2 7 2 2" xfId="31721" xr:uid="{00000000-0005-0000-0000-0000AF830000}"/>
    <cellStyle name="Notas 8 2 7 2 3" xfId="31722" xr:uid="{00000000-0005-0000-0000-0000B0830000}"/>
    <cellStyle name="Notas 8 2 7 3" xfId="31723" xr:uid="{00000000-0005-0000-0000-0000B1830000}"/>
    <cellStyle name="Notas 8 2 7 3 2" xfId="31724" xr:uid="{00000000-0005-0000-0000-0000B2830000}"/>
    <cellStyle name="Notas 8 2 7 3 3" xfId="31725" xr:uid="{00000000-0005-0000-0000-0000B3830000}"/>
    <cellStyle name="Notas 8 2 7 4" xfId="31726" xr:uid="{00000000-0005-0000-0000-0000B4830000}"/>
    <cellStyle name="Notas 8 2 7 5" xfId="31727" xr:uid="{00000000-0005-0000-0000-0000B5830000}"/>
    <cellStyle name="Notas 8 2 7 6" xfId="31728" xr:uid="{00000000-0005-0000-0000-0000B6830000}"/>
    <cellStyle name="Notas 8 2 8" xfId="31729" xr:uid="{00000000-0005-0000-0000-0000B7830000}"/>
    <cellStyle name="Notas 8 2 8 2" xfId="31730" xr:uid="{00000000-0005-0000-0000-0000B8830000}"/>
    <cellStyle name="Notas 8 2 8 2 2" xfId="31731" xr:uid="{00000000-0005-0000-0000-0000B9830000}"/>
    <cellStyle name="Notas 8 2 8 2 3" xfId="31732" xr:uid="{00000000-0005-0000-0000-0000BA830000}"/>
    <cellStyle name="Notas 8 2 8 3" xfId="31733" xr:uid="{00000000-0005-0000-0000-0000BB830000}"/>
    <cellStyle name="Notas 8 2 8 3 2" xfId="31734" xr:uid="{00000000-0005-0000-0000-0000BC830000}"/>
    <cellStyle name="Notas 8 2 8 3 3" xfId="31735" xr:uid="{00000000-0005-0000-0000-0000BD830000}"/>
    <cellStyle name="Notas 8 2 8 4" xfId="31736" xr:uid="{00000000-0005-0000-0000-0000BE830000}"/>
    <cellStyle name="Notas 8 2 8 5" xfId="31737" xr:uid="{00000000-0005-0000-0000-0000BF830000}"/>
    <cellStyle name="Notas 8 2 8 6" xfId="31738" xr:uid="{00000000-0005-0000-0000-0000C0830000}"/>
    <cellStyle name="Notas 8 2 9" xfId="31739" xr:uid="{00000000-0005-0000-0000-0000C1830000}"/>
    <cellStyle name="Notas 8 2 9 2" xfId="31740" xr:uid="{00000000-0005-0000-0000-0000C2830000}"/>
    <cellStyle name="Notas 8 2 9 2 2" xfId="31741" xr:uid="{00000000-0005-0000-0000-0000C3830000}"/>
    <cellStyle name="Notas 8 2 9 2 3" xfId="31742" xr:uid="{00000000-0005-0000-0000-0000C4830000}"/>
    <cellStyle name="Notas 8 2 9 3" xfId="31743" xr:uid="{00000000-0005-0000-0000-0000C5830000}"/>
    <cellStyle name="Notas 8 2 9 3 2" xfId="31744" xr:uid="{00000000-0005-0000-0000-0000C6830000}"/>
    <cellStyle name="Notas 8 2 9 3 3" xfId="31745" xr:uid="{00000000-0005-0000-0000-0000C7830000}"/>
    <cellStyle name="Notas 8 2 9 4" xfId="31746" xr:uid="{00000000-0005-0000-0000-0000C8830000}"/>
    <cellStyle name="Notas 8 2 9 5" xfId="31747" xr:uid="{00000000-0005-0000-0000-0000C9830000}"/>
    <cellStyle name="Notas 8 2 9 6" xfId="31748" xr:uid="{00000000-0005-0000-0000-0000CA830000}"/>
    <cellStyle name="Notas 8 2_5.Weekly" xfId="31749" xr:uid="{00000000-0005-0000-0000-0000CB830000}"/>
    <cellStyle name="Notas 8 3" xfId="31750" xr:uid="{00000000-0005-0000-0000-0000CC830000}"/>
    <cellStyle name="Notas 8 3 10" xfId="31751" xr:uid="{00000000-0005-0000-0000-0000CD830000}"/>
    <cellStyle name="Notas 8 3 10 2" xfId="31752" xr:uid="{00000000-0005-0000-0000-0000CE830000}"/>
    <cellStyle name="Notas 8 3 10 2 2" xfId="31753" xr:uid="{00000000-0005-0000-0000-0000CF830000}"/>
    <cellStyle name="Notas 8 3 10 2 3" xfId="31754" xr:uid="{00000000-0005-0000-0000-0000D0830000}"/>
    <cellStyle name="Notas 8 3 10 3" xfId="31755" xr:uid="{00000000-0005-0000-0000-0000D1830000}"/>
    <cellStyle name="Notas 8 3 10 3 2" xfId="31756" xr:uid="{00000000-0005-0000-0000-0000D2830000}"/>
    <cellStyle name="Notas 8 3 10 3 3" xfId="31757" xr:uid="{00000000-0005-0000-0000-0000D3830000}"/>
    <cellStyle name="Notas 8 3 10 4" xfId="31758" xr:uid="{00000000-0005-0000-0000-0000D4830000}"/>
    <cellStyle name="Notas 8 3 10 5" xfId="31759" xr:uid="{00000000-0005-0000-0000-0000D5830000}"/>
    <cellStyle name="Notas 8 3 10 6" xfId="31760" xr:uid="{00000000-0005-0000-0000-0000D6830000}"/>
    <cellStyle name="Notas 8 3 11" xfId="31761" xr:uid="{00000000-0005-0000-0000-0000D7830000}"/>
    <cellStyle name="Notas 8 3 11 2" xfId="31762" xr:uid="{00000000-0005-0000-0000-0000D8830000}"/>
    <cellStyle name="Notas 8 3 11 3" xfId="31763" xr:uid="{00000000-0005-0000-0000-0000D9830000}"/>
    <cellStyle name="Notas 8 3 12" xfId="31764" xr:uid="{00000000-0005-0000-0000-0000DA830000}"/>
    <cellStyle name="Notas 8 3 12 2" xfId="31765" xr:uid="{00000000-0005-0000-0000-0000DB830000}"/>
    <cellStyle name="Notas 8 3 12 3" xfId="31766" xr:uid="{00000000-0005-0000-0000-0000DC830000}"/>
    <cellStyle name="Notas 8 3 13" xfId="31767" xr:uid="{00000000-0005-0000-0000-0000DD830000}"/>
    <cellStyle name="Notas 8 3 14" xfId="31768" xr:uid="{00000000-0005-0000-0000-0000DE830000}"/>
    <cellStyle name="Notas 8 3 15" xfId="31769" xr:uid="{00000000-0005-0000-0000-0000DF830000}"/>
    <cellStyle name="Notas 8 3 2" xfId="31770" xr:uid="{00000000-0005-0000-0000-0000E0830000}"/>
    <cellStyle name="Notas 8 3 2 2" xfId="31771" xr:uid="{00000000-0005-0000-0000-0000E1830000}"/>
    <cellStyle name="Notas 8 3 2 2 2" xfId="31772" xr:uid="{00000000-0005-0000-0000-0000E2830000}"/>
    <cellStyle name="Notas 8 3 2 2 3" xfId="31773" xr:uid="{00000000-0005-0000-0000-0000E3830000}"/>
    <cellStyle name="Notas 8 3 2 3" xfId="31774" xr:uid="{00000000-0005-0000-0000-0000E4830000}"/>
    <cellStyle name="Notas 8 3 2 3 2" xfId="31775" xr:uid="{00000000-0005-0000-0000-0000E5830000}"/>
    <cellStyle name="Notas 8 3 2 3 3" xfId="31776" xr:uid="{00000000-0005-0000-0000-0000E6830000}"/>
    <cellStyle name="Notas 8 3 2 4" xfId="31777" xr:uid="{00000000-0005-0000-0000-0000E7830000}"/>
    <cellStyle name="Notas 8 3 2 5" xfId="31778" xr:uid="{00000000-0005-0000-0000-0000E8830000}"/>
    <cellStyle name="Notas 8 3 2 6" xfId="31779" xr:uid="{00000000-0005-0000-0000-0000E9830000}"/>
    <cellStyle name="Notas 8 3 3" xfId="31780" xr:uid="{00000000-0005-0000-0000-0000EA830000}"/>
    <cellStyle name="Notas 8 3 3 2" xfId="31781" xr:uid="{00000000-0005-0000-0000-0000EB830000}"/>
    <cellStyle name="Notas 8 3 3 2 2" xfId="31782" xr:uid="{00000000-0005-0000-0000-0000EC830000}"/>
    <cellStyle name="Notas 8 3 3 2 3" xfId="31783" xr:uid="{00000000-0005-0000-0000-0000ED830000}"/>
    <cellStyle name="Notas 8 3 3 3" xfId="31784" xr:uid="{00000000-0005-0000-0000-0000EE830000}"/>
    <cellStyle name="Notas 8 3 3 3 2" xfId="31785" xr:uid="{00000000-0005-0000-0000-0000EF830000}"/>
    <cellStyle name="Notas 8 3 3 3 3" xfId="31786" xr:uid="{00000000-0005-0000-0000-0000F0830000}"/>
    <cellStyle name="Notas 8 3 3 4" xfId="31787" xr:uid="{00000000-0005-0000-0000-0000F1830000}"/>
    <cellStyle name="Notas 8 3 3 5" xfId="31788" xr:uid="{00000000-0005-0000-0000-0000F2830000}"/>
    <cellStyle name="Notas 8 3 3 6" xfId="31789" xr:uid="{00000000-0005-0000-0000-0000F3830000}"/>
    <cellStyle name="Notas 8 3 4" xfId="31790" xr:uid="{00000000-0005-0000-0000-0000F4830000}"/>
    <cellStyle name="Notas 8 3 4 2" xfId="31791" xr:uid="{00000000-0005-0000-0000-0000F5830000}"/>
    <cellStyle name="Notas 8 3 4 2 2" xfId="31792" xr:uid="{00000000-0005-0000-0000-0000F6830000}"/>
    <cellStyle name="Notas 8 3 4 2 3" xfId="31793" xr:uid="{00000000-0005-0000-0000-0000F7830000}"/>
    <cellStyle name="Notas 8 3 4 3" xfId="31794" xr:uid="{00000000-0005-0000-0000-0000F8830000}"/>
    <cellStyle name="Notas 8 3 4 3 2" xfId="31795" xr:uid="{00000000-0005-0000-0000-0000F9830000}"/>
    <cellStyle name="Notas 8 3 4 3 3" xfId="31796" xr:uid="{00000000-0005-0000-0000-0000FA830000}"/>
    <cellStyle name="Notas 8 3 4 4" xfId="31797" xr:uid="{00000000-0005-0000-0000-0000FB830000}"/>
    <cellStyle name="Notas 8 3 4 5" xfId="31798" xr:uid="{00000000-0005-0000-0000-0000FC830000}"/>
    <cellStyle name="Notas 8 3 4 6" xfId="31799" xr:uid="{00000000-0005-0000-0000-0000FD830000}"/>
    <cellStyle name="Notas 8 3 5" xfId="31800" xr:uid="{00000000-0005-0000-0000-0000FE830000}"/>
    <cellStyle name="Notas 8 3 5 2" xfId="31801" xr:uid="{00000000-0005-0000-0000-0000FF830000}"/>
    <cellStyle name="Notas 8 3 5 2 2" xfId="31802" xr:uid="{00000000-0005-0000-0000-000000840000}"/>
    <cellStyle name="Notas 8 3 5 2 3" xfId="31803" xr:uid="{00000000-0005-0000-0000-000001840000}"/>
    <cellStyle name="Notas 8 3 5 3" xfId="31804" xr:uid="{00000000-0005-0000-0000-000002840000}"/>
    <cellStyle name="Notas 8 3 5 3 2" xfId="31805" xr:uid="{00000000-0005-0000-0000-000003840000}"/>
    <cellStyle name="Notas 8 3 5 3 3" xfId="31806" xr:uid="{00000000-0005-0000-0000-000004840000}"/>
    <cellStyle name="Notas 8 3 5 4" xfId="31807" xr:uid="{00000000-0005-0000-0000-000005840000}"/>
    <cellStyle name="Notas 8 3 5 5" xfId="31808" xr:uid="{00000000-0005-0000-0000-000006840000}"/>
    <cellStyle name="Notas 8 3 5 6" xfId="31809" xr:uid="{00000000-0005-0000-0000-000007840000}"/>
    <cellStyle name="Notas 8 3 6" xfId="31810" xr:uid="{00000000-0005-0000-0000-000008840000}"/>
    <cellStyle name="Notas 8 3 6 2" xfId="31811" xr:uid="{00000000-0005-0000-0000-000009840000}"/>
    <cellStyle name="Notas 8 3 6 2 2" xfId="31812" xr:uid="{00000000-0005-0000-0000-00000A840000}"/>
    <cellStyle name="Notas 8 3 6 2 3" xfId="31813" xr:uid="{00000000-0005-0000-0000-00000B840000}"/>
    <cellStyle name="Notas 8 3 6 3" xfId="31814" xr:uid="{00000000-0005-0000-0000-00000C840000}"/>
    <cellStyle name="Notas 8 3 6 3 2" xfId="31815" xr:uid="{00000000-0005-0000-0000-00000D840000}"/>
    <cellStyle name="Notas 8 3 6 3 3" xfId="31816" xr:uid="{00000000-0005-0000-0000-00000E840000}"/>
    <cellStyle name="Notas 8 3 6 4" xfId="31817" xr:uid="{00000000-0005-0000-0000-00000F840000}"/>
    <cellStyle name="Notas 8 3 6 5" xfId="31818" xr:uid="{00000000-0005-0000-0000-000010840000}"/>
    <cellStyle name="Notas 8 3 6 6" xfId="31819" xr:uid="{00000000-0005-0000-0000-000011840000}"/>
    <cellStyle name="Notas 8 3 7" xfId="31820" xr:uid="{00000000-0005-0000-0000-000012840000}"/>
    <cellStyle name="Notas 8 3 7 2" xfId="31821" xr:uid="{00000000-0005-0000-0000-000013840000}"/>
    <cellStyle name="Notas 8 3 7 2 2" xfId="31822" xr:uid="{00000000-0005-0000-0000-000014840000}"/>
    <cellStyle name="Notas 8 3 7 2 3" xfId="31823" xr:uid="{00000000-0005-0000-0000-000015840000}"/>
    <cellStyle name="Notas 8 3 7 3" xfId="31824" xr:uid="{00000000-0005-0000-0000-000016840000}"/>
    <cellStyle name="Notas 8 3 7 3 2" xfId="31825" xr:uid="{00000000-0005-0000-0000-000017840000}"/>
    <cellStyle name="Notas 8 3 7 3 3" xfId="31826" xr:uid="{00000000-0005-0000-0000-000018840000}"/>
    <cellStyle name="Notas 8 3 7 4" xfId="31827" xr:uid="{00000000-0005-0000-0000-000019840000}"/>
    <cellStyle name="Notas 8 3 7 5" xfId="31828" xr:uid="{00000000-0005-0000-0000-00001A840000}"/>
    <cellStyle name="Notas 8 3 7 6" xfId="31829" xr:uid="{00000000-0005-0000-0000-00001B840000}"/>
    <cellStyle name="Notas 8 3 8" xfId="31830" xr:uid="{00000000-0005-0000-0000-00001C840000}"/>
    <cellStyle name="Notas 8 3 8 2" xfId="31831" xr:uid="{00000000-0005-0000-0000-00001D840000}"/>
    <cellStyle name="Notas 8 3 8 2 2" xfId="31832" xr:uid="{00000000-0005-0000-0000-00001E840000}"/>
    <cellStyle name="Notas 8 3 8 2 3" xfId="31833" xr:uid="{00000000-0005-0000-0000-00001F840000}"/>
    <cellStyle name="Notas 8 3 8 3" xfId="31834" xr:uid="{00000000-0005-0000-0000-000020840000}"/>
    <cellStyle name="Notas 8 3 8 3 2" xfId="31835" xr:uid="{00000000-0005-0000-0000-000021840000}"/>
    <cellStyle name="Notas 8 3 8 3 3" xfId="31836" xr:uid="{00000000-0005-0000-0000-000022840000}"/>
    <cellStyle name="Notas 8 3 8 4" xfId="31837" xr:uid="{00000000-0005-0000-0000-000023840000}"/>
    <cellStyle name="Notas 8 3 8 5" xfId="31838" xr:uid="{00000000-0005-0000-0000-000024840000}"/>
    <cellStyle name="Notas 8 3 8 6" xfId="31839" xr:uid="{00000000-0005-0000-0000-000025840000}"/>
    <cellStyle name="Notas 8 3 9" xfId="31840" xr:uid="{00000000-0005-0000-0000-000026840000}"/>
    <cellStyle name="Notas 8 3 9 2" xfId="31841" xr:uid="{00000000-0005-0000-0000-000027840000}"/>
    <cellStyle name="Notas 8 3 9 2 2" xfId="31842" xr:uid="{00000000-0005-0000-0000-000028840000}"/>
    <cellStyle name="Notas 8 3 9 2 3" xfId="31843" xr:uid="{00000000-0005-0000-0000-000029840000}"/>
    <cellStyle name="Notas 8 3 9 3" xfId="31844" xr:uid="{00000000-0005-0000-0000-00002A840000}"/>
    <cellStyle name="Notas 8 3 9 3 2" xfId="31845" xr:uid="{00000000-0005-0000-0000-00002B840000}"/>
    <cellStyle name="Notas 8 3 9 3 3" xfId="31846" xr:uid="{00000000-0005-0000-0000-00002C840000}"/>
    <cellStyle name="Notas 8 3 9 4" xfId="31847" xr:uid="{00000000-0005-0000-0000-00002D840000}"/>
    <cellStyle name="Notas 8 3 9 5" xfId="31848" xr:uid="{00000000-0005-0000-0000-00002E840000}"/>
    <cellStyle name="Notas 8 3 9 6" xfId="31849" xr:uid="{00000000-0005-0000-0000-00002F840000}"/>
    <cellStyle name="Notas 8 3_5.Weekly" xfId="31850" xr:uid="{00000000-0005-0000-0000-000030840000}"/>
    <cellStyle name="Notas 8 4" xfId="31851" xr:uid="{00000000-0005-0000-0000-000031840000}"/>
    <cellStyle name="Notas 8 4 2" xfId="31852" xr:uid="{00000000-0005-0000-0000-000032840000}"/>
    <cellStyle name="Notas 8 4 2 2" xfId="31853" xr:uid="{00000000-0005-0000-0000-000033840000}"/>
    <cellStyle name="Notas 8 4 2 3" xfId="31854" xr:uid="{00000000-0005-0000-0000-000034840000}"/>
    <cellStyle name="Notas 8 4 3" xfId="31855" xr:uid="{00000000-0005-0000-0000-000035840000}"/>
    <cellStyle name="Notas 8 4 3 2" xfId="31856" xr:uid="{00000000-0005-0000-0000-000036840000}"/>
    <cellStyle name="Notas 8 4 3 3" xfId="31857" xr:uid="{00000000-0005-0000-0000-000037840000}"/>
    <cellStyle name="Notas 8 4 4" xfId="31858" xr:uid="{00000000-0005-0000-0000-000038840000}"/>
    <cellStyle name="Notas 8 4 5" xfId="31859" xr:uid="{00000000-0005-0000-0000-000039840000}"/>
    <cellStyle name="Notas 8 4 6" xfId="31860" xr:uid="{00000000-0005-0000-0000-00003A840000}"/>
    <cellStyle name="Notas 8 5" xfId="31861" xr:uid="{00000000-0005-0000-0000-00003B840000}"/>
    <cellStyle name="Notas 8 5 2" xfId="31862" xr:uid="{00000000-0005-0000-0000-00003C840000}"/>
    <cellStyle name="Notas 8 5 2 2" xfId="31863" xr:uid="{00000000-0005-0000-0000-00003D840000}"/>
    <cellStyle name="Notas 8 5 2 3" xfId="31864" xr:uid="{00000000-0005-0000-0000-00003E840000}"/>
    <cellStyle name="Notas 8 5 3" xfId="31865" xr:uid="{00000000-0005-0000-0000-00003F840000}"/>
    <cellStyle name="Notas 8 5 3 2" xfId="31866" xr:uid="{00000000-0005-0000-0000-000040840000}"/>
    <cellStyle name="Notas 8 5 3 3" xfId="31867" xr:uid="{00000000-0005-0000-0000-000041840000}"/>
    <cellStyle name="Notas 8 5 4" xfId="31868" xr:uid="{00000000-0005-0000-0000-000042840000}"/>
    <cellStyle name="Notas 8 5 5" xfId="31869" xr:uid="{00000000-0005-0000-0000-000043840000}"/>
    <cellStyle name="Notas 8 5 6" xfId="31870" xr:uid="{00000000-0005-0000-0000-000044840000}"/>
    <cellStyle name="Notas 8 6" xfId="31871" xr:uid="{00000000-0005-0000-0000-000045840000}"/>
    <cellStyle name="Notas 8 6 2" xfId="31872" xr:uid="{00000000-0005-0000-0000-000046840000}"/>
    <cellStyle name="Notas 8 6 2 2" xfId="31873" xr:uid="{00000000-0005-0000-0000-000047840000}"/>
    <cellStyle name="Notas 8 6 2 3" xfId="31874" xr:uid="{00000000-0005-0000-0000-000048840000}"/>
    <cellStyle name="Notas 8 6 3" xfId="31875" xr:uid="{00000000-0005-0000-0000-000049840000}"/>
    <cellStyle name="Notas 8 6 3 2" xfId="31876" xr:uid="{00000000-0005-0000-0000-00004A840000}"/>
    <cellStyle name="Notas 8 6 3 3" xfId="31877" xr:uid="{00000000-0005-0000-0000-00004B840000}"/>
    <cellStyle name="Notas 8 6 4" xfId="31878" xr:uid="{00000000-0005-0000-0000-00004C840000}"/>
    <cellStyle name="Notas 8 6 5" xfId="31879" xr:uid="{00000000-0005-0000-0000-00004D840000}"/>
    <cellStyle name="Notas 8 6 6" xfId="31880" xr:uid="{00000000-0005-0000-0000-00004E840000}"/>
    <cellStyle name="Notas 8 7" xfId="31881" xr:uid="{00000000-0005-0000-0000-00004F840000}"/>
    <cellStyle name="Notas 8 7 2" xfId="31882" xr:uid="{00000000-0005-0000-0000-000050840000}"/>
    <cellStyle name="Notas 8 7 2 2" xfId="31883" xr:uid="{00000000-0005-0000-0000-000051840000}"/>
    <cellStyle name="Notas 8 7 2 3" xfId="31884" xr:uid="{00000000-0005-0000-0000-000052840000}"/>
    <cellStyle name="Notas 8 7 3" xfId="31885" xr:uid="{00000000-0005-0000-0000-000053840000}"/>
    <cellStyle name="Notas 8 7 3 2" xfId="31886" xr:uid="{00000000-0005-0000-0000-000054840000}"/>
    <cellStyle name="Notas 8 7 3 3" xfId="31887" xr:uid="{00000000-0005-0000-0000-000055840000}"/>
    <cellStyle name="Notas 8 7 4" xfId="31888" xr:uid="{00000000-0005-0000-0000-000056840000}"/>
    <cellStyle name="Notas 8 7 5" xfId="31889" xr:uid="{00000000-0005-0000-0000-000057840000}"/>
    <cellStyle name="Notas 8 7 6" xfId="31890" xr:uid="{00000000-0005-0000-0000-000058840000}"/>
    <cellStyle name="Notas 8 8" xfId="31891" xr:uid="{00000000-0005-0000-0000-000059840000}"/>
    <cellStyle name="Notas 8 8 2" xfId="31892" xr:uid="{00000000-0005-0000-0000-00005A840000}"/>
    <cellStyle name="Notas 8 8 2 2" xfId="31893" xr:uid="{00000000-0005-0000-0000-00005B840000}"/>
    <cellStyle name="Notas 8 8 2 3" xfId="31894" xr:uid="{00000000-0005-0000-0000-00005C840000}"/>
    <cellStyle name="Notas 8 8 3" xfId="31895" xr:uid="{00000000-0005-0000-0000-00005D840000}"/>
    <cellStyle name="Notas 8 8 3 2" xfId="31896" xr:uid="{00000000-0005-0000-0000-00005E840000}"/>
    <cellStyle name="Notas 8 8 3 3" xfId="31897" xr:uid="{00000000-0005-0000-0000-00005F840000}"/>
    <cellStyle name="Notas 8 8 4" xfId="31898" xr:uid="{00000000-0005-0000-0000-000060840000}"/>
    <cellStyle name="Notas 8 8 5" xfId="31899" xr:uid="{00000000-0005-0000-0000-000061840000}"/>
    <cellStyle name="Notas 8 8 6" xfId="31900" xr:uid="{00000000-0005-0000-0000-000062840000}"/>
    <cellStyle name="Notas 8 9" xfId="31901" xr:uid="{00000000-0005-0000-0000-000063840000}"/>
    <cellStyle name="Notas 8 9 2" xfId="31902" xr:uid="{00000000-0005-0000-0000-000064840000}"/>
    <cellStyle name="Notas 8 9 2 2" xfId="31903" xr:uid="{00000000-0005-0000-0000-000065840000}"/>
    <cellStyle name="Notas 8 9 2 3" xfId="31904" xr:uid="{00000000-0005-0000-0000-000066840000}"/>
    <cellStyle name="Notas 8 9 3" xfId="31905" xr:uid="{00000000-0005-0000-0000-000067840000}"/>
    <cellStyle name="Notas 8 9 3 2" xfId="31906" xr:uid="{00000000-0005-0000-0000-000068840000}"/>
    <cellStyle name="Notas 8 9 3 3" xfId="31907" xr:uid="{00000000-0005-0000-0000-000069840000}"/>
    <cellStyle name="Notas 8 9 4" xfId="31908" xr:uid="{00000000-0005-0000-0000-00006A840000}"/>
    <cellStyle name="Notas 8 9 5" xfId="31909" xr:uid="{00000000-0005-0000-0000-00006B840000}"/>
    <cellStyle name="Notas 8 9 6" xfId="31910" xr:uid="{00000000-0005-0000-0000-00006C840000}"/>
    <cellStyle name="Notas 8_5.Weekly" xfId="31911" xr:uid="{00000000-0005-0000-0000-00006D840000}"/>
    <cellStyle name="Notas 9" xfId="31912" xr:uid="{00000000-0005-0000-0000-00006E840000}"/>
    <cellStyle name="Notas 9 10" xfId="31913" xr:uid="{00000000-0005-0000-0000-00006F840000}"/>
    <cellStyle name="Notas 9 10 2" xfId="31914" xr:uid="{00000000-0005-0000-0000-000070840000}"/>
    <cellStyle name="Notas 9 10 2 2" xfId="31915" xr:uid="{00000000-0005-0000-0000-000071840000}"/>
    <cellStyle name="Notas 9 10 2 3" xfId="31916" xr:uid="{00000000-0005-0000-0000-000072840000}"/>
    <cellStyle name="Notas 9 10 3" xfId="31917" xr:uid="{00000000-0005-0000-0000-000073840000}"/>
    <cellStyle name="Notas 9 10 3 2" xfId="31918" xr:uid="{00000000-0005-0000-0000-000074840000}"/>
    <cellStyle name="Notas 9 10 3 3" xfId="31919" xr:uid="{00000000-0005-0000-0000-000075840000}"/>
    <cellStyle name="Notas 9 10 4" xfId="31920" xr:uid="{00000000-0005-0000-0000-000076840000}"/>
    <cellStyle name="Notas 9 10 5" xfId="31921" xr:uid="{00000000-0005-0000-0000-000077840000}"/>
    <cellStyle name="Notas 9 10 6" xfId="31922" xr:uid="{00000000-0005-0000-0000-000078840000}"/>
    <cellStyle name="Notas 9 11" xfId="31923" xr:uid="{00000000-0005-0000-0000-000079840000}"/>
    <cellStyle name="Notas 9 11 2" xfId="31924" xr:uid="{00000000-0005-0000-0000-00007A840000}"/>
    <cellStyle name="Notas 9 11 2 2" xfId="31925" xr:uid="{00000000-0005-0000-0000-00007B840000}"/>
    <cellStyle name="Notas 9 11 2 3" xfId="31926" xr:uid="{00000000-0005-0000-0000-00007C840000}"/>
    <cellStyle name="Notas 9 11 3" xfId="31927" xr:uid="{00000000-0005-0000-0000-00007D840000}"/>
    <cellStyle name="Notas 9 11 3 2" xfId="31928" xr:uid="{00000000-0005-0000-0000-00007E840000}"/>
    <cellStyle name="Notas 9 11 3 3" xfId="31929" xr:uid="{00000000-0005-0000-0000-00007F840000}"/>
    <cellStyle name="Notas 9 11 4" xfId="31930" xr:uid="{00000000-0005-0000-0000-000080840000}"/>
    <cellStyle name="Notas 9 11 5" xfId="31931" xr:uid="{00000000-0005-0000-0000-000081840000}"/>
    <cellStyle name="Notas 9 11 6" xfId="31932" xr:uid="{00000000-0005-0000-0000-000082840000}"/>
    <cellStyle name="Notas 9 12" xfId="31933" xr:uid="{00000000-0005-0000-0000-000083840000}"/>
    <cellStyle name="Notas 9 12 2" xfId="31934" xr:uid="{00000000-0005-0000-0000-000084840000}"/>
    <cellStyle name="Notas 9 12 2 2" xfId="31935" xr:uid="{00000000-0005-0000-0000-000085840000}"/>
    <cellStyle name="Notas 9 12 2 3" xfId="31936" xr:uid="{00000000-0005-0000-0000-000086840000}"/>
    <cellStyle name="Notas 9 12 3" xfId="31937" xr:uid="{00000000-0005-0000-0000-000087840000}"/>
    <cellStyle name="Notas 9 12 3 2" xfId="31938" xr:uid="{00000000-0005-0000-0000-000088840000}"/>
    <cellStyle name="Notas 9 12 3 3" xfId="31939" xr:uid="{00000000-0005-0000-0000-000089840000}"/>
    <cellStyle name="Notas 9 12 4" xfId="31940" xr:uid="{00000000-0005-0000-0000-00008A840000}"/>
    <cellStyle name="Notas 9 12 5" xfId="31941" xr:uid="{00000000-0005-0000-0000-00008B840000}"/>
    <cellStyle name="Notas 9 12 6" xfId="31942" xr:uid="{00000000-0005-0000-0000-00008C840000}"/>
    <cellStyle name="Notas 9 13" xfId="31943" xr:uid="{00000000-0005-0000-0000-00008D840000}"/>
    <cellStyle name="Notas 9 13 2" xfId="31944" xr:uid="{00000000-0005-0000-0000-00008E840000}"/>
    <cellStyle name="Notas 9 13 3" xfId="31945" xr:uid="{00000000-0005-0000-0000-00008F840000}"/>
    <cellStyle name="Notas 9 14" xfId="31946" xr:uid="{00000000-0005-0000-0000-000090840000}"/>
    <cellStyle name="Notas 9 14 2" xfId="31947" xr:uid="{00000000-0005-0000-0000-000091840000}"/>
    <cellStyle name="Notas 9 14 3" xfId="31948" xr:uid="{00000000-0005-0000-0000-000092840000}"/>
    <cellStyle name="Notas 9 15" xfId="31949" xr:uid="{00000000-0005-0000-0000-000093840000}"/>
    <cellStyle name="Notas 9 16" xfId="31950" xr:uid="{00000000-0005-0000-0000-000094840000}"/>
    <cellStyle name="Notas 9 17" xfId="31951" xr:uid="{00000000-0005-0000-0000-000095840000}"/>
    <cellStyle name="Notas 9 18" xfId="31952" xr:uid="{00000000-0005-0000-0000-000096840000}"/>
    <cellStyle name="Notas 9 2" xfId="31953" xr:uid="{00000000-0005-0000-0000-000097840000}"/>
    <cellStyle name="Notas 9 2 10" xfId="31954" xr:uid="{00000000-0005-0000-0000-000098840000}"/>
    <cellStyle name="Notas 9 2 10 2" xfId="31955" xr:uid="{00000000-0005-0000-0000-000099840000}"/>
    <cellStyle name="Notas 9 2 10 2 2" xfId="31956" xr:uid="{00000000-0005-0000-0000-00009A840000}"/>
    <cellStyle name="Notas 9 2 10 2 3" xfId="31957" xr:uid="{00000000-0005-0000-0000-00009B840000}"/>
    <cellStyle name="Notas 9 2 10 3" xfId="31958" xr:uid="{00000000-0005-0000-0000-00009C840000}"/>
    <cellStyle name="Notas 9 2 10 3 2" xfId="31959" xr:uid="{00000000-0005-0000-0000-00009D840000}"/>
    <cellStyle name="Notas 9 2 10 3 3" xfId="31960" xr:uid="{00000000-0005-0000-0000-00009E840000}"/>
    <cellStyle name="Notas 9 2 10 4" xfId="31961" xr:uid="{00000000-0005-0000-0000-00009F840000}"/>
    <cellStyle name="Notas 9 2 10 5" xfId="31962" xr:uid="{00000000-0005-0000-0000-0000A0840000}"/>
    <cellStyle name="Notas 9 2 10 6" xfId="31963" xr:uid="{00000000-0005-0000-0000-0000A1840000}"/>
    <cellStyle name="Notas 9 2 11" xfId="31964" xr:uid="{00000000-0005-0000-0000-0000A2840000}"/>
    <cellStyle name="Notas 9 2 11 2" xfId="31965" xr:uid="{00000000-0005-0000-0000-0000A3840000}"/>
    <cellStyle name="Notas 9 2 11 2 2" xfId="31966" xr:uid="{00000000-0005-0000-0000-0000A4840000}"/>
    <cellStyle name="Notas 9 2 11 2 3" xfId="31967" xr:uid="{00000000-0005-0000-0000-0000A5840000}"/>
    <cellStyle name="Notas 9 2 11 3" xfId="31968" xr:uid="{00000000-0005-0000-0000-0000A6840000}"/>
    <cellStyle name="Notas 9 2 11 3 2" xfId="31969" xr:uid="{00000000-0005-0000-0000-0000A7840000}"/>
    <cellStyle name="Notas 9 2 11 3 3" xfId="31970" xr:uid="{00000000-0005-0000-0000-0000A8840000}"/>
    <cellStyle name="Notas 9 2 11 4" xfId="31971" xr:uid="{00000000-0005-0000-0000-0000A9840000}"/>
    <cellStyle name="Notas 9 2 11 5" xfId="31972" xr:uid="{00000000-0005-0000-0000-0000AA840000}"/>
    <cellStyle name="Notas 9 2 11 6" xfId="31973" xr:uid="{00000000-0005-0000-0000-0000AB840000}"/>
    <cellStyle name="Notas 9 2 12" xfId="31974" xr:uid="{00000000-0005-0000-0000-0000AC840000}"/>
    <cellStyle name="Notas 9 2 12 2" xfId="31975" xr:uid="{00000000-0005-0000-0000-0000AD840000}"/>
    <cellStyle name="Notas 9 2 12 3" xfId="31976" xr:uid="{00000000-0005-0000-0000-0000AE840000}"/>
    <cellStyle name="Notas 9 2 13" xfId="31977" xr:uid="{00000000-0005-0000-0000-0000AF840000}"/>
    <cellStyle name="Notas 9 2 13 2" xfId="31978" xr:uid="{00000000-0005-0000-0000-0000B0840000}"/>
    <cellStyle name="Notas 9 2 13 3" xfId="31979" xr:uid="{00000000-0005-0000-0000-0000B1840000}"/>
    <cellStyle name="Notas 9 2 14" xfId="31980" xr:uid="{00000000-0005-0000-0000-0000B2840000}"/>
    <cellStyle name="Notas 9 2 15" xfId="31981" xr:uid="{00000000-0005-0000-0000-0000B3840000}"/>
    <cellStyle name="Notas 9 2 16" xfId="31982" xr:uid="{00000000-0005-0000-0000-0000B4840000}"/>
    <cellStyle name="Notas 9 2 17" xfId="31983" xr:uid="{00000000-0005-0000-0000-0000B5840000}"/>
    <cellStyle name="Notas 9 2 2" xfId="31984" xr:uid="{00000000-0005-0000-0000-0000B6840000}"/>
    <cellStyle name="Notas 9 2 2 10" xfId="31985" xr:uid="{00000000-0005-0000-0000-0000B7840000}"/>
    <cellStyle name="Notas 9 2 2 10 2" xfId="31986" xr:uid="{00000000-0005-0000-0000-0000B8840000}"/>
    <cellStyle name="Notas 9 2 2 10 2 2" xfId="31987" xr:uid="{00000000-0005-0000-0000-0000B9840000}"/>
    <cellStyle name="Notas 9 2 2 10 2 3" xfId="31988" xr:uid="{00000000-0005-0000-0000-0000BA840000}"/>
    <cellStyle name="Notas 9 2 2 10 3" xfId="31989" xr:uid="{00000000-0005-0000-0000-0000BB840000}"/>
    <cellStyle name="Notas 9 2 2 10 3 2" xfId="31990" xr:uid="{00000000-0005-0000-0000-0000BC840000}"/>
    <cellStyle name="Notas 9 2 2 10 3 3" xfId="31991" xr:uid="{00000000-0005-0000-0000-0000BD840000}"/>
    <cellStyle name="Notas 9 2 2 10 4" xfId="31992" xr:uid="{00000000-0005-0000-0000-0000BE840000}"/>
    <cellStyle name="Notas 9 2 2 10 5" xfId="31993" xr:uid="{00000000-0005-0000-0000-0000BF840000}"/>
    <cellStyle name="Notas 9 2 2 10 6" xfId="31994" xr:uid="{00000000-0005-0000-0000-0000C0840000}"/>
    <cellStyle name="Notas 9 2 2 11" xfId="31995" xr:uid="{00000000-0005-0000-0000-0000C1840000}"/>
    <cellStyle name="Notas 9 2 2 11 2" xfId="31996" xr:uid="{00000000-0005-0000-0000-0000C2840000}"/>
    <cellStyle name="Notas 9 2 2 11 3" xfId="31997" xr:uid="{00000000-0005-0000-0000-0000C3840000}"/>
    <cellStyle name="Notas 9 2 2 12" xfId="31998" xr:uid="{00000000-0005-0000-0000-0000C4840000}"/>
    <cellStyle name="Notas 9 2 2 12 2" xfId="31999" xr:uid="{00000000-0005-0000-0000-0000C5840000}"/>
    <cellStyle name="Notas 9 2 2 12 3" xfId="32000" xr:uid="{00000000-0005-0000-0000-0000C6840000}"/>
    <cellStyle name="Notas 9 2 2 13" xfId="32001" xr:uid="{00000000-0005-0000-0000-0000C7840000}"/>
    <cellStyle name="Notas 9 2 2 14" xfId="32002" xr:uid="{00000000-0005-0000-0000-0000C8840000}"/>
    <cellStyle name="Notas 9 2 2 15" xfId="32003" xr:uid="{00000000-0005-0000-0000-0000C9840000}"/>
    <cellStyle name="Notas 9 2 2 2" xfId="32004" xr:uid="{00000000-0005-0000-0000-0000CA840000}"/>
    <cellStyle name="Notas 9 2 2 2 2" xfId="32005" xr:uid="{00000000-0005-0000-0000-0000CB840000}"/>
    <cellStyle name="Notas 9 2 2 2 2 2" xfId="32006" xr:uid="{00000000-0005-0000-0000-0000CC840000}"/>
    <cellStyle name="Notas 9 2 2 2 2 3" xfId="32007" xr:uid="{00000000-0005-0000-0000-0000CD840000}"/>
    <cellStyle name="Notas 9 2 2 2 3" xfId="32008" xr:uid="{00000000-0005-0000-0000-0000CE840000}"/>
    <cellStyle name="Notas 9 2 2 2 3 2" xfId="32009" xr:uid="{00000000-0005-0000-0000-0000CF840000}"/>
    <cellStyle name="Notas 9 2 2 2 3 3" xfId="32010" xr:uid="{00000000-0005-0000-0000-0000D0840000}"/>
    <cellStyle name="Notas 9 2 2 2 4" xfId="32011" xr:uid="{00000000-0005-0000-0000-0000D1840000}"/>
    <cellStyle name="Notas 9 2 2 2 5" xfId="32012" xr:uid="{00000000-0005-0000-0000-0000D2840000}"/>
    <cellStyle name="Notas 9 2 2 2 6" xfId="32013" xr:uid="{00000000-0005-0000-0000-0000D3840000}"/>
    <cellStyle name="Notas 9 2 2 3" xfId="32014" xr:uid="{00000000-0005-0000-0000-0000D4840000}"/>
    <cellStyle name="Notas 9 2 2 3 2" xfId="32015" xr:uid="{00000000-0005-0000-0000-0000D5840000}"/>
    <cellStyle name="Notas 9 2 2 3 2 2" xfId="32016" xr:uid="{00000000-0005-0000-0000-0000D6840000}"/>
    <cellStyle name="Notas 9 2 2 3 2 3" xfId="32017" xr:uid="{00000000-0005-0000-0000-0000D7840000}"/>
    <cellStyle name="Notas 9 2 2 3 3" xfId="32018" xr:uid="{00000000-0005-0000-0000-0000D8840000}"/>
    <cellStyle name="Notas 9 2 2 3 3 2" xfId="32019" xr:uid="{00000000-0005-0000-0000-0000D9840000}"/>
    <cellStyle name="Notas 9 2 2 3 3 3" xfId="32020" xr:uid="{00000000-0005-0000-0000-0000DA840000}"/>
    <cellStyle name="Notas 9 2 2 3 4" xfId="32021" xr:uid="{00000000-0005-0000-0000-0000DB840000}"/>
    <cellStyle name="Notas 9 2 2 3 5" xfId="32022" xr:uid="{00000000-0005-0000-0000-0000DC840000}"/>
    <cellStyle name="Notas 9 2 2 3 6" xfId="32023" xr:uid="{00000000-0005-0000-0000-0000DD840000}"/>
    <cellStyle name="Notas 9 2 2 4" xfId="32024" xr:uid="{00000000-0005-0000-0000-0000DE840000}"/>
    <cellStyle name="Notas 9 2 2 4 2" xfId="32025" xr:uid="{00000000-0005-0000-0000-0000DF840000}"/>
    <cellStyle name="Notas 9 2 2 4 2 2" xfId="32026" xr:uid="{00000000-0005-0000-0000-0000E0840000}"/>
    <cellStyle name="Notas 9 2 2 4 2 3" xfId="32027" xr:uid="{00000000-0005-0000-0000-0000E1840000}"/>
    <cellStyle name="Notas 9 2 2 4 3" xfId="32028" xr:uid="{00000000-0005-0000-0000-0000E2840000}"/>
    <cellStyle name="Notas 9 2 2 4 3 2" xfId="32029" xr:uid="{00000000-0005-0000-0000-0000E3840000}"/>
    <cellStyle name="Notas 9 2 2 4 3 3" xfId="32030" xr:uid="{00000000-0005-0000-0000-0000E4840000}"/>
    <cellStyle name="Notas 9 2 2 4 4" xfId="32031" xr:uid="{00000000-0005-0000-0000-0000E5840000}"/>
    <cellStyle name="Notas 9 2 2 4 5" xfId="32032" xr:uid="{00000000-0005-0000-0000-0000E6840000}"/>
    <cellStyle name="Notas 9 2 2 4 6" xfId="32033" xr:uid="{00000000-0005-0000-0000-0000E7840000}"/>
    <cellStyle name="Notas 9 2 2 5" xfId="32034" xr:uid="{00000000-0005-0000-0000-0000E8840000}"/>
    <cellStyle name="Notas 9 2 2 5 2" xfId="32035" xr:uid="{00000000-0005-0000-0000-0000E9840000}"/>
    <cellStyle name="Notas 9 2 2 5 2 2" xfId="32036" xr:uid="{00000000-0005-0000-0000-0000EA840000}"/>
    <cellStyle name="Notas 9 2 2 5 2 3" xfId="32037" xr:uid="{00000000-0005-0000-0000-0000EB840000}"/>
    <cellStyle name="Notas 9 2 2 5 3" xfId="32038" xr:uid="{00000000-0005-0000-0000-0000EC840000}"/>
    <cellStyle name="Notas 9 2 2 5 3 2" xfId="32039" xr:uid="{00000000-0005-0000-0000-0000ED840000}"/>
    <cellStyle name="Notas 9 2 2 5 3 3" xfId="32040" xr:uid="{00000000-0005-0000-0000-0000EE840000}"/>
    <cellStyle name="Notas 9 2 2 5 4" xfId="32041" xr:uid="{00000000-0005-0000-0000-0000EF840000}"/>
    <cellStyle name="Notas 9 2 2 5 5" xfId="32042" xr:uid="{00000000-0005-0000-0000-0000F0840000}"/>
    <cellStyle name="Notas 9 2 2 5 6" xfId="32043" xr:uid="{00000000-0005-0000-0000-0000F1840000}"/>
    <cellStyle name="Notas 9 2 2 6" xfId="32044" xr:uid="{00000000-0005-0000-0000-0000F2840000}"/>
    <cellStyle name="Notas 9 2 2 6 2" xfId="32045" xr:uid="{00000000-0005-0000-0000-0000F3840000}"/>
    <cellStyle name="Notas 9 2 2 6 2 2" xfId="32046" xr:uid="{00000000-0005-0000-0000-0000F4840000}"/>
    <cellStyle name="Notas 9 2 2 6 2 3" xfId="32047" xr:uid="{00000000-0005-0000-0000-0000F5840000}"/>
    <cellStyle name="Notas 9 2 2 6 3" xfId="32048" xr:uid="{00000000-0005-0000-0000-0000F6840000}"/>
    <cellStyle name="Notas 9 2 2 6 3 2" xfId="32049" xr:uid="{00000000-0005-0000-0000-0000F7840000}"/>
    <cellStyle name="Notas 9 2 2 6 3 3" xfId="32050" xr:uid="{00000000-0005-0000-0000-0000F8840000}"/>
    <cellStyle name="Notas 9 2 2 6 4" xfId="32051" xr:uid="{00000000-0005-0000-0000-0000F9840000}"/>
    <cellStyle name="Notas 9 2 2 6 5" xfId="32052" xr:uid="{00000000-0005-0000-0000-0000FA840000}"/>
    <cellStyle name="Notas 9 2 2 6 6" xfId="32053" xr:uid="{00000000-0005-0000-0000-0000FB840000}"/>
    <cellStyle name="Notas 9 2 2 7" xfId="32054" xr:uid="{00000000-0005-0000-0000-0000FC840000}"/>
    <cellStyle name="Notas 9 2 2 7 2" xfId="32055" xr:uid="{00000000-0005-0000-0000-0000FD840000}"/>
    <cellStyle name="Notas 9 2 2 7 2 2" xfId="32056" xr:uid="{00000000-0005-0000-0000-0000FE840000}"/>
    <cellStyle name="Notas 9 2 2 7 2 3" xfId="32057" xr:uid="{00000000-0005-0000-0000-0000FF840000}"/>
    <cellStyle name="Notas 9 2 2 7 3" xfId="32058" xr:uid="{00000000-0005-0000-0000-000000850000}"/>
    <cellStyle name="Notas 9 2 2 7 3 2" xfId="32059" xr:uid="{00000000-0005-0000-0000-000001850000}"/>
    <cellStyle name="Notas 9 2 2 7 3 3" xfId="32060" xr:uid="{00000000-0005-0000-0000-000002850000}"/>
    <cellStyle name="Notas 9 2 2 7 4" xfId="32061" xr:uid="{00000000-0005-0000-0000-000003850000}"/>
    <cellStyle name="Notas 9 2 2 7 5" xfId="32062" xr:uid="{00000000-0005-0000-0000-000004850000}"/>
    <cellStyle name="Notas 9 2 2 7 6" xfId="32063" xr:uid="{00000000-0005-0000-0000-000005850000}"/>
    <cellStyle name="Notas 9 2 2 8" xfId="32064" xr:uid="{00000000-0005-0000-0000-000006850000}"/>
    <cellStyle name="Notas 9 2 2 8 2" xfId="32065" xr:uid="{00000000-0005-0000-0000-000007850000}"/>
    <cellStyle name="Notas 9 2 2 8 2 2" xfId="32066" xr:uid="{00000000-0005-0000-0000-000008850000}"/>
    <cellStyle name="Notas 9 2 2 8 2 3" xfId="32067" xr:uid="{00000000-0005-0000-0000-000009850000}"/>
    <cellStyle name="Notas 9 2 2 8 3" xfId="32068" xr:uid="{00000000-0005-0000-0000-00000A850000}"/>
    <cellStyle name="Notas 9 2 2 8 3 2" xfId="32069" xr:uid="{00000000-0005-0000-0000-00000B850000}"/>
    <cellStyle name="Notas 9 2 2 8 3 3" xfId="32070" xr:uid="{00000000-0005-0000-0000-00000C850000}"/>
    <cellStyle name="Notas 9 2 2 8 4" xfId="32071" xr:uid="{00000000-0005-0000-0000-00000D850000}"/>
    <cellStyle name="Notas 9 2 2 8 5" xfId="32072" xr:uid="{00000000-0005-0000-0000-00000E850000}"/>
    <cellStyle name="Notas 9 2 2 8 6" xfId="32073" xr:uid="{00000000-0005-0000-0000-00000F850000}"/>
    <cellStyle name="Notas 9 2 2 9" xfId="32074" xr:uid="{00000000-0005-0000-0000-000010850000}"/>
    <cellStyle name="Notas 9 2 2 9 2" xfId="32075" xr:uid="{00000000-0005-0000-0000-000011850000}"/>
    <cellStyle name="Notas 9 2 2 9 2 2" xfId="32076" xr:uid="{00000000-0005-0000-0000-000012850000}"/>
    <cellStyle name="Notas 9 2 2 9 2 3" xfId="32077" xr:uid="{00000000-0005-0000-0000-000013850000}"/>
    <cellStyle name="Notas 9 2 2 9 3" xfId="32078" xr:uid="{00000000-0005-0000-0000-000014850000}"/>
    <cellStyle name="Notas 9 2 2 9 3 2" xfId="32079" xr:uid="{00000000-0005-0000-0000-000015850000}"/>
    <cellStyle name="Notas 9 2 2 9 3 3" xfId="32080" xr:uid="{00000000-0005-0000-0000-000016850000}"/>
    <cellStyle name="Notas 9 2 2 9 4" xfId="32081" xr:uid="{00000000-0005-0000-0000-000017850000}"/>
    <cellStyle name="Notas 9 2 2 9 5" xfId="32082" xr:uid="{00000000-0005-0000-0000-000018850000}"/>
    <cellStyle name="Notas 9 2 2 9 6" xfId="32083" xr:uid="{00000000-0005-0000-0000-000019850000}"/>
    <cellStyle name="Notas 9 2 2_5.Weekly" xfId="32084" xr:uid="{00000000-0005-0000-0000-00001A850000}"/>
    <cellStyle name="Notas 9 2 3" xfId="32085" xr:uid="{00000000-0005-0000-0000-00001B850000}"/>
    <cellStyle name="Notas 9 2 3 2" xfId="32086" xr:uid="{00000000-0005-0000-0000-00001C850000}"/>
    <cellStyle name="Notas 9 2 3 2 2" xfId="32087" xr:uid="{00000000-0005-0000-0000-00001D850000}"/>
    <cellStyle name="Notas 9 2 3 2 3" xfId="32088" xr:uid="{00000000-0005-0000-0000-00001E850000}"/>
    <cellStyle name="Notas 9 2 3 3" xfId="32089" xr:uid="{00000000-0005-0000-0000-00001F850000}"/>
    <cellStyle name="Notas 9 2 3 3 2" xfId="32090" xr:uid="{00000000-0005-0000-0000-000020850000}"/>
    <cellStyle name="Notas 9 2 3 3 3" xfId="32091" xr:uid="{00000000-0005-0000-0000-000021850000}"/>
    <cellStyle name="Notas 9 2 3 4" xfId="32092" xr:uid="{00000000-0005-0000-0000-000022850000}"/>
    <cellStyle name="Notas 9 2 3 5" xfId="32093" xr:uid="{00000000-0005-0000-0000-000023850000}"/>
    <cellStyle name="Notas 9 2 3 6" xfId="32094" xr:uid="{00000000-0005-0000-0000-000024850000}"/>
    <cellStyle name="Notas 9 2 4" xfId="32095" xr:uid="{00000000-0005-0000-0000-000025850000}"/>
    <cellStyle name="Notas 9 2 4 2" xfId="32096" xr:uid="{00000000-0005-0000-0000-000026850000}"/>
    <cellStyle name="Notas 9 2 4 2 2" xfId="32097" xr:uid="{00000000-0005-0000-0000-000027850000}"/>
    <cellStyle name="Notas 9 2 4 2 3" xfId="32098" xr:uid="{00000000-0005-0000-0000-000028850000}"/>
    <cellStyle name="Notas 9 2 4 3" xfId="32099" xr:uid="{00000000-0005-0000-0000-000029850000}"/>
    <cellStyle name="Notas 9 2 4 3 2" xfId="32100" xr:uid="{00000000-0005-0000-0000-00002A850000}"/>
    <cellStyle name="Notas 9 2 4 3 3" xfId="32101" xr:uid="{00000000-0005-0000-0000-00002B850000}"/>
    <cellStyle name="Notas 9 2 4 4" xfId="32102" xr:uid="{00000000-0005-0000-0000-00002C850000}"/>
    <cellStyle name="Notas 9 2 4 5" xfId="32103" xr:uid="{00000000-0005-0000-0000-00002D850000}"/>
    <cellStyle name="Notas 9 2 4 6" xfId="32104" xr:uid="{00000000-0005-0000-0000-00002E850000}"/>
    <cellStyle name="Notas 9 2 5" xfId="32105" xr:uid="{00000000-0005-0000-0000-00002F850000}"/>
    <cellStyle name="Notas 9 2 5 2" xfId="32106" xr:uid="{00000000-0005-0000-0000-000030850000}"/>
    <cellStyle name="Notas 9 2 5 2 2" xfId="32107" xr:uid="{00000000-0005-0000-0000-000031850000}"/>
    <cellStyle name="Notas 9 2 5 2 3" xfId="32108" xr:uid="{00000000-0005-0000-0000-000032850000}"/>
    <cellStyle name="Notas 9 2 5 3" xfId="32109" xr:uid="{00000000-0005-0000-0000-000033850000}"/>
    <cellStyle name="Notas 9 2 5 3 2" xfId="32110" xr:uid="{00000000-0005-0000-0000-000034850000}"/>
    <cellStyle name="Notas 9 2 5 3 3" xfId="32111" xr:uid="{00000000-0005-0000-0000-000035850000}"/>
    <cellStyle name="Notas 9 2 5 4" xfId="32112" xr:uid="{00000000-0005-0000-0000-000036850000}"/>
    <cellStyle name="Notas 9 2 5 5" xfId="32113" xr:uid="{00000000-0005-0000-0000-000037850000}"/>
    <cellStyle name="Notas 9 2 5 6" xfId="32114" xr:uid="{00000000-0005-0000-0000-000038850000}"/>
    <cellStyle name="Notas 9 2 6" xfId="32115" xr:uid="{00000000-0005-0000-0000-000039850000}"/>
    <cellStyle name="Notas 9 2 6 2" xfId="32116" xr:uid="{00000000-0005-0000-0000-00003A850000}"/>
    <cellStyle name="Notas 9 2 6 2 2" xfId="32117" xr:uid="{00000000-0005-0000-0000-00003B850000}"/>
    <cellStyle name="Notas 9 2 6 2 3" xfId="32118" xr:uid="{00000000-0005-0000-0000-00003C850000}"/>
    <cellStyle name="Notas 9 2 6 3" xfId="32119" xr:uid="{00000000-0005-0000-0000-00003D850000}"/>
    <cellStyle name="Notas 9 2 6 3 2" xfId="32120" xr:uid="{00000000-0005-0000-0000-00003E850000}"/>
    <cellStyle name="Notas 9 2 6 3 3" xfId="32121" xr:uid="{00000000-0005-0000-0000-00003F850000}"/>
    <cellStyle name="Notas 9 2 6 4" xfId="32122" xr:uid="{00000000-0005-0000-0000-000040850000}"/>
    <cellStyle name="Notas 9 2 6 5" xfId="32123" xr:uid="{00000000-0005-0000-0000-000041850000}"/>
    <cellStyle name="Notas 9 2 6 6" xfId="32124" xr:uid="{00000000-0005-0000-0000-000042850000}"/>
    <cellStyle name="Notas 9 2 7" xfId="32125" xr:uid="{00000000-0005-0000-0000-000043850000}"/>
    <cellStyle name="Notas 9 2 7 2" xfId="32126" xr:uid="{00000000-0005-0000-0000-000044850000}"/>
    <cellStyle name="Notas 9 2 7 2 2" xfId="32127" xr:uid="{00000000-0005-0000-0000-000045850000}"/>
    <cellStyle name="Notas 9 2 7 2 3" xfId="32128" xr:uid="{00000000-0005-0000-0000-000046850000}"/>
    <cellStyle name="Notas 9 2 7 3" xfId="32129" xr:uid="{00000000-0005-0000-0000-000047850000}"/>
    <cellStyle name="Notas 9 2 7 3 2" xfId="32130" xr:uid="{00000000-0005-0000-0000-000048850000}"/>
    <cellStyle name="Notas 9 2 7 3 3" xfId="32131" xr:uid="{00000000-0005-0000-0000-000049850000}"/>
    <cellStyle name="Notas 9 2 7 4" xfId="32132" xr:uid="{00000000-0005-0000-0000-00004A850000}"/>
    <cellStyle name="Notas 9 2 7 5" xfId="32133" xr:uid="{00000000-0005-0000-0000-00004B850000}"/>
    <cellStyle name="Notas 9 2 7 6" xfId="32134" xr:uid="{00000000-0005-0000-0000-00004C850000}"/>
    <cellStyle name="Notas 9 2 8" xfId="32135" xr:uid="{00000000-0005-0000-0000-00004D850000}"/>
    <cellStyle name="Notas 9 2 8 2" xfId="32136" xr:uid="{00000000-0005-0000-0000-00004E850000}"/>
    <cellStyle name="Notas 9 2 8 2 2" xfId="32137" xr:uid="{00000000-0005-0000-0000-00004F850000}"/>
    <cellStyle name="Notas 9 2 8 2 3" xfId="32138" xr:uid="{00000000-0005-0000-0000-000050850000}"/>
    <cellStyle name="Notas 9 2 8 3" xfId="32139" xr:uid="{00000000-0005-0000-0000-000051850000}"/>
    <cellStyle name="Notas 9 2 8 3 2" xfId="32140" xr:uid="{00000000-0005-0000-0000-000052850000}"/>
    <cellStyle name="Notas 9 2 8 3 3" xfId="32141" xr:uid="{00000000-0005-0000-0000-000053850000}"/>
    <cellStyle name="Notas 9 2 8 4" xfId="32142" xr:uid="{00000000-0005-0000-0000-000054850000}"/>
    <cellStyle name="Notas 9 2 8 5" xfId="32143" xr:uid="{00000000-0005-0000-0000-000055850000}"/>
    <cellStyle name="Notas 9 2 8 6" xfId="32144" xr:uid="{00000000-0005-0000-0000-000056850000}"/>
    <cellStyle name="Notas 9 2 9" xfId="32145" xr:uid="{00000000-0005-0000-0000-000057850000}"/>
    <cellStyle name="Notas 9 2 9 2" xfId="32146" xr:uid="{00000000-0005-0000-0000-000058850000}"/>
    <cellStyle name="Notas 9 2 9 2 2" xfId="32147" xr:uid="{00000000-0005-0000-0000-000059850000}"/>
    <cellStyle name="Notas 9 2 9 2 3" xfId="32148" xr:uid="{00000000-0005-0000-0000-00005A850000}"/>
    <cellStyle name="Notas 9 2 9 3" xfId="32149" xr:uid="{00000000-0005-0000-0000-00005B850000}"/>
    <cellStyle name="Notas 9 2 9 3 2" xfId="32150" xr:uid="{00000000-0005-0000-0000-00005C850000}"/>
    <cellStyle name="Notas 9 2 9 3 3" xfId="32151" xr:uid="{00000000-0005-0000-0000-00005D850000}"/>
    <cellStyle name="Notas 9 2 9 4" xfId="32152" xr:uid="{00000000-0005-0000-0000-00005E850000}"/>
    <cellStyle name="Notas 9 2 9 5" xfId="32153" xr:uid="{00000000-0005-0000-0000-00005F850000}"/>
    <cellStyle name="Notas 9 2 9 6" xfId="32154" xr:uid="{00000000-0005-0000-0000-000060850000}"/>
    <cellStyle name="Notas 9 2_5.Weekly" xfId="32155" xr:uid="{00000000-0005-0000-0000-000061850000}"/>
    <cellStyle name="Notas 9 3" xfId="32156" xr:uid="{00000000-0005-0000-0000-000062850000}"/>
    <cellStyle name="Notas 9 3 10" xfId="32157" xr:uid="{00000000-0005-0000-0000-000063850000}"/>
    <cellStyle name="Notas 9 3 10 2" xfId="32158" xr:uid="{00000000-0005-0000-0000-000064850000}"/>
    <cellStyle name="Notas 9 3 10 2 2" xfId="32159" xr:uid="{00000000-0005-0000-0000-000065850000}"/>
    <cellStyle name="Notas 9 3 10 2 3" xfId="32160" xr:uid="{00000000-0005-0000-0000-000066850000}"/>
    <cellStyle name="Notas 9 3 10 3" xfId="32161" xr:uid="{00000000-0005-0000-0000-000067850000}"/>
    <cellStyle name="Notas 9 3 10 3 2" xfId="32162" xr:uid="{00000000-0005-0000-0000-000068850000}"/>
    <cellStyle name="Notas 9 3 10 3 3" xfId="32163" xr:uid="{00000000-0005-0000-0000-000069850000}"/>
    <cellStyle name="Notas 9 3 10 4" xfId="32164" xr:uid="{00000000-0005-0000-0000-00006A850000}"/>
    <cellStyle name="Notas 9 3 10 5" xfId="32165" xr:uid="{00000000-0005-0000-0000-00006B850000}"/>
    <cellStyle name="Notas 9 3 10 6" xfId="32166" xr:uid="{00000000-0005-0000-0000-00006C850000}"/>
    <cellStyle name="Notas 9 3 11" xfId="32167" xr:uid="{00000000-0005-0000-0000-00006D850000}"/>
    <cellStyle name="Notas 9 3 11 2" xfId="32168" xr:uid="{00000000-0005-0000-0000-00006E850000}"/>
    <cellStyle name="Notas 9 3 11 3" xfId="32169" xr:uid="{00000000-0005-0000-0000-00006F850000}"/>
    <cellStyle name="Notas 9 3 12" xfId="32170" xr:uid="{00000000-0005-0000-0000-000070850000}"/>
    <cellStyle name="Notas 9 3 12 2" xfId="32171" xr:uid="{00000000-0005-0000-0000-000071850000}"/>
    <cellStyle name="Notas 9 3 12 3" xfId="32172" xr:uid="{00000000-0005-0000-0000-000072850000}"/>
    <cellStyle name="Notas 9 3 13" xfId="32173" xr:uid="{00000000-0005-0000-0000-000073850000}"/>
    <cellStyle name="Notas 9 3 14" xfId="32174" xr:uid="{00000000-0005-0000-0000-000074850000}"/>
    <cellStyle name="Notas 9 3 15" xfId="32175" xr:uid="{00000000-0005-0000-0000-000075850000}"/>
    <cellStyle name="Notas 9 3 2" xfId="32176" xr:uid="{00000000-0005-0000-0000-000076850000}"/>
    <cellStyle name="Notas 9 3 2 2" xfId="32177" xr:uid="{00000000-0005-0000-0000-000077850000}"/>
    <cellStyle name="Notas 9 3 2 2 2" xfId="32178" xr:uid="{00000000-0005-0000-0000-000078850000}"/>
    <cellStyle name="Notas 9 3 2 2 3" xfId="32179" xr:uid="{00000000-0005-0000-0000-000079850000}"/>
    <cellStyle name="Notas 9 3 2 3" xfId="32180" xr:uid="{00000000-0005-0000-0000-00007A850000}"/>
    <cellStyle name="Notas 9 3 2 3 2" xfId="32181" xr:uid="{00000000-0005-0000-0000-00007B850000}"/>
    <cellStyle name="Notas 9 3 2 3 3" xfId="32182" xr:uid="{00000000-0005-0000-0000-00007C850000}"/>
    <cellStyle name="Notas 9 3 2 4" xfId="32183" xr:uid="{00000000-0005-0000-0000-00007D850000}"/>
    <cellStyle name="Notas 9 3 2 5" xfId="32184" xr:uid="{00000000-0005-0000-0000-00007E850000}"/>
    <cellStyle name="Notas 9 3 2 6" xfId="32185" xr:uid="{00000000-0005-0000-0000-00007F850000}"/>
    <cellStyle name="Notas 9 3 3" xfId="32186" xr:uid="{00000000-0005-0000-0000-000080850000}"/>
    <cellStyle name="Notas 9 3 3 2" xfId="32187" xr:uid="{00000000-0005-0000-0000-000081850000}"/>
    <cellStyle name="Notas 9 3 3 2 2" xfId="32188" xr:uid="{00000000-0005-0000-0000-000082850000}"/>
    <cellStyle name="Notas 9 3 3 2 3" xfId="32189" xr:uid="{00000000-0005-0000-0000-000083850000}"/>
    <cellStyle name="Notas 9 3 3 3" xfId="32190" xr:uid="{00000000-0005-0000-0000-000084850000}"/>
    <cellStyle name="Notas 9 3 3 3 2" xfId="32191" xr:uid="{00000000-0005-0000-0000-000085850000}"/>
    <cellStyle name="Notas 9 3 3 3 3" xfId="32192" xr:uid="{00000000-0005-0000-0000-000086850000}"/>
    <cellStyle name="Notas 9 3 3 4" xfId="32193" xr:uid="{00000000-0005-0000-0000-000087850000}"/>
    <cellStyle name="Notas 9 3 3 5" xfId="32194" xr:uid="{00000000-0005-0000-0000-000088850000}"/>
    <cellStyle name="Notas 9 3 3 6" xfId="32195" xr:uid="{00000000-0005-0000-0000-000089850000}"/>
    <cellStyle name="Notas 9 3 4" xfId="32196" xr:uid="{00000000-0005-0000-0000-00008A850000}"/>
    <cellStyle name="Notas 9 3 4 2" xfId="32197" xr:uid="{00000000-0005-0000-0000-00008B850000}"/>
    <cellStyle name="Notas 9 3 4 2 2" xfId="32198" xr:uid="{00000000-0005-0000-0000-00008C850000}"/>
    <cellStyle name="Notas 9 3 4 2 3" xfId="32199" xr:uid="{00000000-0005-0000-0000-00008D850000}"/>
    <cellStyle name="Notas 9 3 4 3" xfId="32200" xr:uid="{00000000-0005-0000-0000-00008E850000}"/>
    <cellStyle name="Notas 9 3 4 3 2" xfId="32201" xr:uid="{00000000-0005-0000-0000-00008F850000}"/>
    <cellStyle name="Notas 9 3 4 3 3" xfId="32202" xr:uid="{00000000-0005-0000-0000-000090850000}"/>
    <cellStyle name="Notas 9 3 4 4" xfId="32203" xr:uid="{00000000-0005-0000-0000-000091850000}"/>
    <cellStyle name="Notas 9 3 4 5" xfId="32204" xr:uid="{00000000-0005-0000-0000-000092850000}"/>
    <cellStyle name="Notas 9 3 4 6" xfId="32205" xr:uid="{00000000-0005-0000-0000-000093850000}"/>
    <cellStyle name="Notas 9 3 5" xfId="32206" xr:uid="{00000000-0005-0000-0000-000094850000}"/>
    <cellStyle name="Notas 9 3 5 2" xfId="32207" xr:uid="{00000000-0005-0000-0000-000095850000}"/>
    <cellStyle name="Notas 9 3 5 2 2" xfId="32208" xr:uid="{00000000-0005-0000-0000-000096850000}"/>
    <cellStyle name="Notas 9 3 5 2 3" xfId="32209" xr:uid="{00000000-0005-0000-0000-000097850000}"/>
    <cellStyle name="Notas 9 3 5 3" xfId="32210" xr:uid="{00000000-0005-0000-0000-000098850000}"/>
    <cellStyle name="Notas 9 3 5 3 2" xfId="32211" xr:uid="{00000000-0005-0000-0000-000099850000}"/>
    <cellStyle name="Notas 9 3 5 3 3" xfId="32212" xr:uid="{00000000-0005-0000-0000-00009A850000}"/>
    <cellStyle name="Notas 9 3 5 4" xfId="32213" xr:uid="{00000000-0005-0000-0000-00009B850000}"/>
    <cellStyle name="Notas 9 3 5 5" xfId="32214" xr:uid="{00000000-0005-0000-0000-00009C850000}"/>
    <cellStyle name="Notas 9 3 5 6" xfId="32215" xr:uid="{00000000-0005-0000-0000-00009D850000}"/>
    <cellStyle name="Notas 9 3 6" xfId="32216" xr:uid="{00000000-0005-0000-0000-00009E850000}"/>
    <cellStyle name="Notas 9 3 6 2" xfId="32217" xr:uid="{00000000-0005-0000-0000-00009F850000}"/>
    <cellStyle name="Notas 9 3 6 2 2" xfId="32218" xr:uid="{00000000-0005-0000-0000-0000A0850000}"/>
    <cellStyle name="Notas 9 3 6 2 3" xfId="32219" xr:uid="{00000000-0005-0000-0000-0000A1850000}"/>
    <cellStyle name="Notas 9 3 6 3" xfId="32220" xr:uid="{00000000-0005-0000-0000-0000A2850000}"/>
    <cellStyle name="Notas 9 3 6 3 2" xfId="32221" xr:uid="{00000000-0005-0000-0000-0000A3850000}"/>
    <cellStyle name="Notas 9 3 6 3 3" xfId="32222" xr:uid="{00000000-0005-0000-0000-0000A4850000}"/>
    <cellStyle name="Notas 9 3 6 4" xfId="32223" xr:uid="{00000000-0005-0000-0000-0000A5850000}"/>
    <cellStyle name="Notas 9 3 6 5" xfId="32224" xr:uid="{00000000-0005-0000-0000-0000A6850000}"/>
    <cellStyle name="Notas 9 3 6 6" xfId="32225" xr:uid="{00000000-0005-0000-0000-0000A7850000}"/>
    <cellStyle name="Notas 9 3 7" xfId="32226" xr:uid="{00000000-0005-0000-0000-0000A8850000}"/>
    <cellStyle name="Notas 9 3 7 2" xfId="32227" xr:uid="{00000000-0005-0000-0000-0000A9850000}"/>
    <cellStyle name="Notas 9 3 7 2 2" xfId="32228" xr:uid="{00000000-0005-0000-0000-0000AA850000}"/>
    <cellStyle name="Notas 9 3 7 2 3" xfId="32229" xr:uid="{00000000-0005-0000-0000-0000AB850000}"/>
    <cellStyle name="Notas 9 3 7 3" xfId="32230" xr:uid="{00000000-0005-0000-0000-0000AC850000}"/>
    <cellStyle name="Notas 9 3 7 3 2" xfId="32231" xr:uid="{00000000-0005-0000-0000-0000AD850000}"/>
    <cellStyle name="Notas 9 3 7 3 3" xfId="32232" xr:uid="{00000000-0005-0000-0000-0000AE850000}"/>
    <cellStyle name="Notas 9 3 7 4" xfId="32233" xr:uid="{00000000-0005-0000-0000-0000AF850000}"/>
    <cellStyle name="Notas 9 3 7 5" xfId="32234" xr:uid="{00000000-0005-0000-0000-0000B0850000}"/>
    <cellStyle name="Notas 9 3 7 6" xfId="32235" xr:uid="{00000000-0005-0000-0000-0000B1850000}"/>
    <cellStyle name="Notas 9 3 8" xfId="32236" xr:uid="{00000000-0005-0000-0000-0000B2850000}"/>
    <cellStyle name="Notas 9 3 8 2" xfId="32237" xr:uid="{00000000-0005-0000-0000-0000B3850000}"/>
    <cellStyle name="Notas 9 3 8 2 2" xfId="32238" xr:uid="{00000000-0005-0000-0000-0000B4850000}"/>
    <cellStyle name="Notas 9 3 8 2 3" xfId="32239" xr:uid="{00000000-0005-0000-0000-0000B5850000}"/>
    <cellStyle name="Notas 9 3 8 3" xfId="32240" xr:uid="{00000000-0005-0000-0000-0000B6850000}"/>
    <cellStyle name="Notas 9 3 8 3 2" xfId="32241" xr:uid="{00000000-0005-0000-0000-0000B7850000}"/>
    <cellStyle name="Notas 9 3 8 3 3" xfId="32242" xr:uid="{00000000-0005-0000-0000-0000B8850000}"/>
    <cellStyle name="Notas 9 3 8 4" xfId="32243" xr:uid="{00000000-0005-0000-0000-0000B9850000}"/>
    <cellStyle name="Notas 9 3 8 5" xfId="32244" xr:uid="{00000000-0005-0000-0000-0000BA850000}"/>
    <cellStyle name="Notas 9 3 8 6" xfId="32245" xr:uid="{00000000-0005-0000-0000-0000BB850000}"/>
    <cellStyle name="Notas 9 3 9" xfId="32246" xr:uid="{00000000-0005-0000-0000-0000BC850000}"/>
    <cellStyle name="Notas 9 3 9 2" xfId="32247" xr:uid="{00000000-0005-0000-0000-0000BD850000}"/>
    <cellStyle name="Notas 9 3 9 2 2" xfId="32248" xr:uid="{00000000-0005-0000-0000-0000BE850000}"/>
    <cellStyle name="Notas 9 3 9 2 3" xfId="32249" xr:uid="{00000000-0005-0000-0000-0000BF850000}"/>
    <cellStyle name="Notas 9 3 9 3" xfId="32250" xr:uid="{00000000-0005-0000-0000-0000C0850000}"/>
    <cellStyle name="Notas 9 3 9 3 2" xfId="32251" xr:uid="{00000000-0005-0000-0000-0000C1850000}"/>
    <cellStyle name="Notas 9 3 9 3 3" xfId="32252" xr:uid="{00000000-0005-0000-0000-0000C2850000}"/>
    <cellStyle name="Notas 9 3 9 4" xfId="32253" xr:uid="{00000000-0005-0000-0000-0000C3850000}"/>
    <cellStyle name="Notas 9 3 9 5" xfId="32254" xr:uid="{00000000-0005-0000-0000-0000C4850000}"/>
    <cellStyle name="Notas 9 3 9 6" xfId="32255" xr:uid="{00000000-0005-0000-0000-0000C5850000}"/>
    <cellStyle name="Notas 9 3_5.Weekly" xfId="32256" xr:uid="{00000000-0005-0000-0000-0000C6850000}"/>
    <cellStyle name="Notas 9 4" xfId="32257" xr:uid="{00000000-0005-0000-0000-0000C7850000}"/>
    <cellStyle name="Notas 9 4 2" xfId="32258" xr:uid="{00000000-0005-0000-0000-0000C8850000}"/>
    <cellStyle name="Notas 9 4 2 2" xfId="32259" xr:uid="{00000000-0005-0000-0000-0000C9850000}"/>
    <cellStyle name="Notas 9 4 2 3" xfId="32260" xr:uid="{00000000-0005-0000-0000-0000CA850000}"/>
    <cellStyle name="Notas 9 4 3" xfId="32261" xr:uid="{00000000-0005-0000-0000-0000CB850000}"/>
    <cellStyle name="Notas 9 4 3 2" xfId="32262" xr:uid="{00000000-0005-0000-0000-0000CC850000}"/>
    <cellStyle name="Notas 9 4 3 3" xfId="32263" xr:uid="{00000000-0005-0000-0000-0000CD850000}"/>
    <cellStyle name="Notas 9 4 4" xfId="32264" xr:uid="{00000000-0005-0000-0000-0000CE850000}"/>
    <cellStyle name="Notas 9 4 5" xfId="32265" xr:uid="{00000000-0005-0000-0000-0000CF850000}"/>
    <cellStyle name="Notas 9 4 6" xfId="32266" xr:uid="{00000000-0005-0000-0000-0000D0850000}"/>
    <cellStyle name="Notas 9 5" xfId="32267" xr:uid="{00000000-0005-0000-0000-0000D1850000}"/>
    <cellStyle name="Notas 9 5 2" xfId="32268" xr:uid="{00000000-0005-0000-0000-0000D2850000}"/>
    <cellStyle name="Notas 9 5 2 2" xfId="32269" xr:uid="{00000000-0005-0000-0000-0000D3850000}"/>
    <cellStyle name="Notas 9 5 2 3" xfId="32270" xr:uid="{00000000-0005-0000-0000-0000D4850000}"/>
    <cellStyle name="Notas 9 5 3" xfId="32271" xr:uid="{00000000-0005-0000-0000-0000D5850000}"/>
    <cellStyle name="Notas 9 5 3 2" xfId="32272" xr:uid="{00000000-0005-0000-0000-0000D6850000}"/>
    <cellStyle name="Notas 9 5 3 3" xfId="32273" xr:uid="{00000000-0005-0000-0000-0000D7850000}"/>
    <cellStyle name="Notas 9 5 4" xfId="32274" xr:uid="{00000000-0005-0000-0000-0000D8850000}"/>
    <cellStyle name="Notas 9 5 5" xfId="32275" xr:uid="{00000000-0005-0000-0000-0000D9850000}"/>
    <cellStyle name="Notas 9 5 6" xfId="32276" xr:uid="{00000000-0005-0000-0000-0000DA850000}"/>
    <cellStyle name="Notas 9 6" xfId="32277" xr:uid="{00000000-0005-0000-0000-0000DB850000}"/>
    <cellStyle name="Notas 9 6 2" xfId="32278" xr:uid="{00000000-0005-0000-0000-0000DC850000}"/>
    <cellStyle name="Notas 9 6 2 2" xfId="32279" xr:uid="{00000000-0005-0000-0000-0000DD850000}"/>
    <cellStyle name="Notas 9 6 2 3" xfId="32280" xr:uid="{00000000-0005-0000-0000-0000DE850000}"/>
    <cellStyle name="Notas 9 6 3" xfId="32281" xr:uid="{00000000-0005-0000-0000-0000DF850000}"/>
    <cellStyle name="Notas 9 6 3 2" xfId="32282" xr:uid="{00000000-0005-0000-0000-0000E0850000}"/>
    <cellStyle name="Notas 9 6 3 3" xfId="32283" xr:uid="{00000000-0005-0000-0000-0000E1850000}"/>
    <cellStyle name="Notas 9 6 4" xfId="32284" xr:uid="{00000000-0005-0000-0000-0000E2850000}"/>
    <cellStyle name="Notas 9 6 5" xfId="32285" xr:uid="{00000000-0005-0000-0000-0000E3850000}"/>
    <cellStyle name="Notas 9 6 6" xfId="32286" xr:uid="{00000000-0005-0000-0000-0000E4850000}"/>
    <cellStyle name="Notas 9 7" xfId="32287" xr:uid="{00000000-0005-0000-0000-0000E5850000}"/>
    <cellStyle name="Notas 9 7 2" xfId="32288" xr:uid="{00000000-0005-0000-0000-0000E6850000}"/>
    <cellStyle name="Notas 9 7 2 2" xfId="32289" xr:uid="{00000000-0005-0000-0000-0000E7850000}"/>
    <cellStyle name="Notas 9 7 2 3" xfId="32290" xr:uid="{00000000-0005-0000-0000-0000E8850000}"/>
    <cellStyle name="Notas 9 7 3" xfId="32291" xr:uid="{00000000-0005-0000-0000-0000E9850000}"/>
    <cellStyle name="Notas 9 7 3 2" xfId="32292" xr:uid="{00000000-0005-0000-0000-0000EA850000}"/>
    <cellStyle name="Notas 9 7 3 3" xfId="32293" xr:uid="{00000000-0005-0000-0000-0000EB850000}"/>
    <cellStyle name="Notas 9 7 4" xfId="32294" xr:uid="{00000000-0005-0000-0000-0000EC850000}"/>
    <cellStyle name="Notas 9 7 5" xfId="32295" xr:uid="{00000000-0005-0000-0000-0000ED850000}"/>
    <cellStyle name="Notas 9 7 6" xfId="32296" xr:uid="{00000000-0005-0000-0000-0000EE850000}"/>
    <cellStyle name="Notas 9 8" xfId="32297" xr:uid="{00000000-0005-0000-0000-0000EF850000}"/>
    <cellStyle name="Notas 9 8 2" xfId="32298" xr:uid="{00000000-0005-0000-0000-0000F0850000}"/>
    <cellStyle name="Notas 9 8 2 2" xfId="32299" xr:uid="{00000000-0005-0000-0000-0000F1850000}"/>
    <cellStyle name="Notas 9 8 2 3" xfId="32300" xr:uid="{00000000-0005-0000-0000-0000F2850000}"/>
    <cellStyle name="Notas 9 8 3" xfId="32301" xr:uid="{00000000-0005-0000-0000-0000F3850000}"/>
    <cellStyle name="Notas 9 8 3 2" xfId="32302" xr:uid="{00000000-0005-0000-0000-0000F4850000}"/>
    <cellStyle name="Notas 9 8 3 3" xfId="32303" xr:uid="{00000000-0005-0000-0000-0000F5850000}"/>
    <cellStyle name="Notas 9 8 4" xfId="32304" xr:uid="{00000000-0005-0000-0000-0000F6850000}"/>
    <cellStyle name="Notas 9 8 5" xfId="32305" xr:uid="{00000000-0005-0000-0000-0000F7850000}"/>
    <cellStyle name="Notas 9 8 6" xfId="32306" xr:uid="{00000000-0005-0000-0000-0000F8850000}"/>
    <cellStyle name="Notas 9 9" xfId="32307" xr:uid="{00000000-0005-0000-0000-0000F9850000}"/>
    <cellStyle name="Notas 9 9 2" xfId="32308" xr:uid="{00000000-0005-0000-0000-0000FA850000}"/>
    <cellStyle name="Notas 9 9 2 2" xfId="32309" xr:uid="{00000000-0005-0000-0000-0000FB850000}"/>
    <cellStyle name="Notas 9 9 2 3" xfId="32310" xr:uid="{00000000-0005-0000-0000-0000FC850000}"/>
    <cellStyle name="Notas 9 9 3" xfId="32311" xr:uid="{00000000-0005-0000-0000-0000FD850000}"/>
    <cellStyle name="Notas 9 9 3 2" xfId="32312" xr:uid="{00000000-0005-0000-0000-0000FE850000}"/>
    <cellStyle name="Notas 9 9 3 3" xfId="32313" xr:uid="{00000000-0005-0000-0000-0000FF850000}"/>
    <cellStyle name="Notas 9 9 4" xfId="32314" xr:uid="{00000000-0005-0000-0000-000000860000}"/>
    <cellStyle name="Notas 9 9 5" xfId="32315" xr:uid="{00000000-0005-0000-0000-000001860000}"/>
    <cellStyle name="Notas 9 9 6" xfId="32316" xr:uid="{00000000-0005-0000-0000-000002860000}"/>
    <cellStyle name="Notas 9_5.Weekly" xfId="32317" xr:uid="{00000000-0005-0000-0000-000003860000}"/>
    <cellStyle name="Note 10" xfId="32318" xr:uid="{00000000-0005-0000-0000-000004860000}"/>
    <cellStyle name="Note 10 2" xfId="32319" xr:uid="{00000000-0005-0000-0000-000005860000}"/>
    <cellStyle name="Note 10 2 2" xfId="32320" xr:uid="{00000000-0005-0000-0000-000006860000}"/>
    <cellStyle name="Note 10 2 3" xfId="32321" xr:uid="{00000000-0005-0000-0000-000007860000}"/>
    <cellStyle name="Note 10 3" xfId="32322" xr:uid="{00000000-0005-0000-0000-000008860000}"/>
    <cellStyle name="Note 10 3 2" xfId="32323" xr:uid="{00000000-0005-0000-0000-000009860000}"/>
    <cellStyle name="Note 10 3 3" xfId="32324" xr:uid="{00000000-0005-0000-0000-00000A860000}"/>
    <cellStyle name="Note 10 4" xfId="32325" xr:uid="{00000000-0005-0000-0000-00000B860000}"/>
    <cellStyle name="Note 10 5" xfId="32326" xr:uid="{00000000-0005-0000-0000-00000C860000}"/>
    <cellStyle name="Note 10 6" xfId="32327" xr:uid="{00000000-0005-0000-0000-00000D860000}"/>
    <cellStyle name="Note 11" xfId="32328" xr:uid="{00000000-0005-0000-0000-00000E860000}"/>
    <cellStyle name="Note 11 2" xfId="32329" xr:uid="{00000000-0005-0000-0000-00000F860000}"/>
    <cellStyle name="Note 11 2 2" xfId="32330" xr:uid="{00000000-0005-0000-0000-000010860000}"/>
    <cellStyle name="Note 11 2 3" xfId="32331" xr:uid="{00000000-0005-0000-0000-000011860000}"/>
    <cellStyle name="Note 11 3" xfId="32332" xr:uid="{00000000-0005-0000-0000-000012860000}"/>
    <cellStyle name="Note 11 3 2" xfId="32333" xr:uid="{00000000-0005-0000-0000-000013860000}"/>
    <cellStyle name="Note 11 3 3" xfId="32334" xr:uid="{00000000-0005-0000-0000-000014860000}"/>
    <cellStyle name="Note 11 4" xfId="32335" xr:uid="{00000000-0005-0000-0000-000015860000}"/>
    <cellStyle name="Note 11 5" xfId="32336" xr:uid="{00000000-0005-0000-0000-000016860000}"/>
    <cellStyle name="Note 11 6" xfId="32337" xr:uid="{00000000-0005-0000-0000-000017860000}"/>
    <cellStyle name="Note 12" xfId="32338" xr:uid="{00000000-0005-0000-0000-000018860000}"/>
    <cellStyle name="Note 12 2" xfId="32339" xr:uid="{00000000-0005-0000-0000-000019860000}"/>
    <cellStyle name="Note 12 2 2" xfId="32340" xr:uid="{00000000-0005-0000-0000-00001A860000}"/>
    <cellStyle name="Note 12 2 3" xfId="32341" xr:uid="{00000000-0005-0000-0000-00001B860000}"/>
    <cellStyle name="Note 12 3" xfId="32342" xr:uid="{00000000-0005-0000-0000-00001C860000}"/>
    <cellStyle name="Note 12 3 2" xfId="32343" xr:uid="{00000000-0005-0000-0000-00001D860000}"/>
    <cellStyle name="Note 12 3 3" xfId="32344" xr:uid="{00000000-0005-0000-0000-00001E860000}"/>
    <cellStyle name="Note 12 4" xfId="32345" xr:uid="{00000000-0005-0000-0000-00001F860000}"/>
    <cellStyle name="Note 12 5" xfId="32346" xr:uid="{00000000-0005-0000-0000-000020860000}"/>
    <cellStyle name="Note 12 6" xfId="32347" xr:uid="{00000000-0005-0000-0000-000021860000}"/>
    <cellStyle name="Note 13" xfId="32348" xr:uid="{00000000-0005-0000-0000-000022860000}"/>
    <cellStyle name="Note 13 2" xfId="32349" xr:uid="{00000000-0005-0000-0000-000023860000}"/>
    <cellStyle name="Note 13 2 2" xfId="32350" xr:uid="{00000000-0005-0000-0000-000024860000}"/>
    <cellStyle name="Note 13 2 3" xfId="32351" xr:uid="{00000000-0005-0000-0000-000025860000}"/>
    <cellStyle name="Note 13 3" xfId="32352" xr:uid="{00000000-0005-0000-0000-000026860000}"/>
    <cellStyle name="Note 13 3 2" xfId="32353" xr:uid="{00000000-0005-0000-0000-000027860000}"/>
    <cellStyle name="Note 13 3 3" xfId="32354" xr:uid="{00000000-0005-0000-0000-000028860000}"/>
    <cellStyle name="Note 13 4" xfId="32355" xr:uid="{00000000-0005-0000-0000-000029860000}"/>
    <cellStyle name="Note 13 5" xfId="32356" xr:uid="{00000000-0005-0000-0000-00002A860000}"/>
    <cellStyle name="Note 13 6" xfId="32357" xr:uid="{00000000-0005-0000-0000-00002B860000}"/>
    <cellStyle name="Note 14" xfId="32358" xr:uid="{00000000-0005-0000-0000-00002C860000}"/>
    <cellStyle name="Note 14 2" xfId="32359" xr:uid="{00000000-0005-0000-0000-00002D860000}"/>
    <cellStyle name="Note 14 3" xfId="32360" xr:uid="{00000000-0005-0000-0000-00002E860000}"/>
    <cellStyle name="Note 15" xfId="32361" xr:uid="{00000000-0005-0000-0000-00002F860000}"/>
    <cellStyle name="Note 15 2" xfId="32362" xr:uid="{00000000-0005-0000-0000-000030860000}"/>
    <cellStyle name="Note 15 3" xfId="32363" xr:uid="{00000000-0005-0000-0000-000031860000}"/>
    <cellStyle name="Note 16" xfId="32364" xr:uid="{00000000-0005-0000-0000-000032860000}"/>
    <cellStyle name="Note 17" xfId="32365" xr:uid="{00000000-0005-0000-0000-000033860000}"/>
    <cellStyle name="Note 18" xfId="32366" xr:uid="{00000000-0005-0000-0000-000034860000}"/>
    <cellStyle name="Note 19" xfId="32367" xr:uid="{00000000-0005-0000-0000-000035860000}"/>
    <cellStyle name="Note 2" xfId="32368" xr:uid="{00000000-0005-0000-0000-000036860000}"/>
    <cellStyle name="Note 2 10" xfId="32369" xr:uid="{00000000-0005-0000-0000-000037860000}"/>
    <cellStyle name="Note 2 10 2" xfId="32370" xr:uid="{00000000-0005-0000-0000-000038860000}"/>
    <cellStyle name="Note 2 10 2 2" xfId="32371" xr:uid="{00000000-0005-0000-0000-000039860000}"/>
    <cellStyle name="Note 2 10 2 3" xfId="32372" xr:uid="{00000000-0005-0000-0000-00003A860000}"/>
    <cellStyle name="Note 2 10 3" xfId="32373" xr:uid="{00000000-0005-0000-0000-00003B860000}"/>
    <cellStyle name="Note 2 10 3 2" xfId="32374" xr:uid="{00000000-0005-0000-0000-00003C860000}"/>
    <cellStyle name="Note 2 10 3 3" xfId="32375" xr:uid="{00000000-0005-0000-0000-00003D860000}"/>
    <cellStyle name="Note 2 10 4" xfId="32376" xr:uid="{00000000-0005-0000-0000-00003E860000}"/>
    <cellStyle name="Note 2 10 5" xfId="32377" xr:uid="{00000000-0005-0000-0000-00003F860000}"/>
    <cellStyle name="Note 2 10 6" xfId="32378" xr:uid="{00000000-0005-0000-0000-000040860000}"/>
    <cellStyle name="Note 2 11" xfId="32379" xr:uid="{00000000-0005-0000-0000-000041860000}"/>
    <cellStyle name="Note 2 11 2" xfId="32380" xr:uid="{00000000-0005-0000-0000-000042860000}"/>
    <cellStyle name="Note 2 11 2 2" xfId="32381" xr:uid="{00000000-0005-0000-0000-000043860000}"/>
    <cellStyle name="Note 2 11 2 3" xfId="32382" xr:uid="{00000000-0005-0000-0000-000044860000}"/>
    <cellStyle name="Note 2 11 3" xfId="32383" xr:uid="{00000000-0005-0000-0000-000045860000}"/>
    <cellStyle name="Note 2 11 3 2" xfId="32384" xr:uid="{00000000-0005-0000-0000-000046860000}"/>
    <cellStyle name="Note 2 11 3 3" xfId="32385" xr:uid="{00000000-0005-0000-0000-000047860000}"/>
    <cellStyle name="Note 2 11 4" xfId="32386" xr:uid="{00000000-0005-0000-0000-000048860000}"/>
    <cellStyle name="Note 2 11 5" xfId="32387" xr:uid="{00000000-0005-0000-0000-000049860000}"/>
    <cellStyle name="Note 2 11 6" xfId="32388" xr:uid="{00000000-0005-0000-0000-00004A860000}"/>
    <cellStyle name="Note 2 12" xfId="32389" xr:uid="{00000000-0005-0000-0000-00004B860000}"/>
    <cellStyle name="Note 2 12 2" xfId="32390" xr:uid="{00000000-0005-0000-0000-00004C860000}"/>
    <cellStyle name="Note 2 12 3" xfId="32391" xr:uid="{00000000-0005-0000-0000-00004D860000}"/>
    <cellStyle name="Note 2 13" xfId="32392" xr:uid="{00000000-0005-0000-0000-00004E860000}"/>
    <cellStyle name="Note 2 13 2" xfId="32393" xr:uid="{00000000-0005-0000-0000-00004F860000}"/>
    <cellStyle name="Note 2 13 3" xfId="32394" xr:uid="{00000000-0005-0000-0000-000050860000}"/>
    <cellStyle name="Note 2 14" xfId="32395" xr:uid="{00000000-0005-0000-0000-000051860000}"/>
    <cellStyle name="Note 2 15" xfId="32396" xr:uid="{00000000-0005-0000-0000-000052860000}"/>
    <cellStyle name="Note 2 16" xfId="32397" xr:uid="{00000000-0005-0000-0000-000053860000}"/>
    <cellStyle name="Note 2 17" xfId="32398" xr:uid="{00000000-0005-0000-0000-000054860000}"/>
    <cellStyle name="Note 2 2" xfId="32399" xr:uid="{00000000-0005-0000-0000-000055860000}"/>
    <cellStyle name="Note 2 2 10" xfId="32400" xr:uid="{00000000-0005-0000-0000-000056860000}"/>
    <cellStyle name="Note 2 2 10 2" xfId="32401" xr:uid="{00000000-0005-0000-0000-000057860000}"/>
    <cellStyle name="Note 2 2 10 2 2" xfId="32402" xr:uid="{00000000-0005-0000-0000-000058860000}"/>
    <cellStyle name="Note 2 2 10 2 3" xfId="32403" xr:uid="{00000000-0005-0000-0000-000059860000}"/>
    <cellStyle name="Note 2 2 10 3" xfId="32404" xr:uid="{00000000-0005-0000-0000-00005A860000}"/>
    <cellStyle name="Note 2 2 10 3 2" xfId="32405" xr:uid="{00000000-0005-0000-0000-00005B860000}"/>
    <cellStyle name="Note 2 2 10 3 3" xfId="32406" xr:uid="{00000000-0005-0000-0000-00005C860000}"/>
    <cellStyle name="Note 2 2 10 4" xfId="32407" xr:uid="{00000000-0005-0000-0000-00005D860000}"/>
    <cellStyle name="Note 2 2 10 5" xfId="32408" xr:uid="{00000000-0005-0000-0000-00005E860000}"/>
    <cellStyle name="Note 2 2 10 6" xfId="32409" xr:uid="{00000000-0005-0000-0000-00005F860000}"/>
    <cellStyle name="Note 2 2 11" xfId="32410" xr:uid="{00000000-0005-0000-0000-000060860000}"/>
    <cellStyle name="Note 2 2 11 2" xfId="32411" xr:uid="{00000000-0005-0000-0000-000061860000}"/>
    <cellStyle name="Note 2 2 11 3" xfId="32412" xr:uid="{00000000-0005-0000-0000-000062860000}"/>
    <cellStyle name="Note 2 2 12" xfId="32413" xr:uid="{00000000-0005-0000-0000-000063860000}"/>
    <cellStyle name="Note 2 2 12 2" xfId="32414" xr:uid="{00000000-0005-0000-0000-000064860000}"/>
    <cellStyle name="Note 2 2 12 3" xfId="32415" xr:uid="{00000000-0005-0000-0000-000065860000}"/>
    <cellStyle name="Note 2 2 13" xfId="32416" xr:uid="{00000000-0005-0000-0000-000066860000}"/>
    <cellStyle name="Note 2 2 14" xfId="32417" xr:uid="{00000000-0005-0000-0000-000067860000}"/>
    <cellStyle name="Note 2 2 15" xfId="32418" xr:uid="{00000000-0005-0000-0000-000068860000}"/>
    <cellStyle name="Note 2 2 2" xfId="32419" xr:uid="{00000000-0005-0000-0000-000069860000}"/>
    <cellStyle name="Note 2 2 2 2" xfId="32420" xr:uid="{00000000-0005-0000-0000-00006A860000}"/>
    <cellStyle name="Note 2 2 2 2 2" xfId="32421" xr:uid="{00000000-0005-0000-0000-00006B860000}"/>
    <cellStyle name="Note 2 2 2 2 3" xfId="32422" xr:uid="{00000000-0005-0000-0000-00006C860000}"/>
    <cellStyle name="Note 2 2 2 3" xfId="32423" xr:uid="{00000000-0005-0000-0000-00006D860000}"/>
    <cellStyle name="Note 2 2 2 3 2" xfId="32424" xr:uid="{00000000-0005-0000-0000-00006E860000}"/>
    <cellStyle name="Note 2 2 2 3 3" xfId="32425" xr:uid="{00000000-0005-0000-0000-00006F860000}"/>
    <cellStyle name="Note 2 2 2 4" xfId="32426" xr:uid="{00000000-0005-0000-0000-000070860000}"/>
    <cellStyle name="Note 2 2 2 5" xfId="32427" xr:uid="{00000000-0005-0000-0000-000071860000}"/>
    <cellStyle name="Note 2 2 2 6" xfId="32428" xr:uid="{00000000-0005-0000-0000-000072860000}"/>
    <cellStyle name="Note 2 2 3" xfId="32429" xr:uid="{00000000-0005-0000-0000-000073860000}"/>
    <cellStyle name="Note 2 2 3 2" xfId="32430" xr:uid="{00000000-0005-0000-0000-000074860000}"/>
    <cellStyle name="Note 2 2 3 2 2" xfId="32431" xr:uid="{00000000-0005-0000-0000-000075860000}"/>
    <cellStyle name="Note 2 2 3 2 3" xfId="32432" xr:uid="{00000000-0005-0000-0000-000076860000}"/>
    <cellStyle name="Note 2 2 3 3" xfId="32433" xr:uid="{00000000-0005-0000-0000-000077860000}"/>
    <cellStyle name="Note 2 2 3 3 2" xfId="32434" xr:uid="{00000000-0005-0000-0000-000078860000}"/>
    <cellStyle name="Note 2 2 3 3 3" xfId="32435" xr:uid="{00000000-0005-0000-0000-000079860000}"/>
    <cellStyle name="Note 2 2 3 4" xfId="32436" xr:uid="{00000000-0005-0000-0000-00007A860000}"/>
    <cellStyle name="Note 2 2 3 5" xfId="32437" xr:uid="{00000000-0005-0000-0000-00007B860000}"/>
    <cellStyle name="Note 2 2 3 6" xfId="32438" xr:uid="{00000000-0005-0000-0000-00007C860000}"/>
    <cellStyle name="Note 2 2 4" xfId="32439" xr:uid="{00000000-0005-0000-0000-00007D860000}"/>
    <cellStyle name="Note 2 2 4 2" xfId="32440" xr:uid="{00000000-0005-0000-0000-00007E860000}"/>
    <cellStyle name="Note 2 2 4 2 2" xfId="32441" xr:uid="{00000000-0005-0000-0000-00007F860000}"/>
    <cellStyle name="Note 2 2 4 2 3" xfId="32442" xr:uid="{00000000-0005-0000-0000-000080860000}"/>
    <cellStyle name="Note 2 2 4 3" xfId="32443" xr:uid="{00000000-0005-0000-0000-000081860000}"/>
    <cellStyle name="Note 2 2 4 3 2" xfId="32444" xr:uid="{00000000-0005-0000-0000-000082860000}"/>
    <cellStyle name="Note 2 2 4 3 3" xfId="32445" xr:uid="{00000000-0005-0000-0000-000083860000}"/>
    <cellStyle name="Note 2 2 4 4" xfId="32446" xr:uid="{00000000-0005-0000-0000-000084860000}"/>
    <cellStyle name="Note 2 2 4 5" xfId="32447" xr:uid="{00000000-0005-0000-0000-000085860000}"/>
    <cellStyle name="Note 2 2 4 6" xfId="32448" xr:uid="{00000000-0005-0000-0000-000086860000}"/>
    <cellStyle name="Note 2 2 5" xfId="32449" xr:uid="{00000000-0005-0000-0000-000087860000}"/>
    <cellStyle name="Note 2 2 5 2" xfId="32450" xr:uid="{00000000-0005-0000-0000-000088860000}"/>
    <cellStyle name="Note 2 2 5 2 2" xfId="32451" xr:uid="{00000000-0005-0000-0000-000089860000}"/>
    <cellStyle name="Note 2 2 5 2 3" xfId="32452" xr:uid="{00000000-0005-0000-0000-00008A860000}"/>
    <cellStyle name="Note 2 2 5 3" xfId="32453" xr:uid="{00000000-0005-0000-0000-00008B860000}"/>
    <cellStyle name="Note 2 2 5 3 2" xfId="32454" xr:uid="{00000000-0005-0000-0000-00008C860000}"/>
    <cellStyle name="Note 2 2 5 3 3" xfId="32455" xr:uid="{00000000-0005-0000-0000-00008D860000}"/>
    <cellStyle name="Note 2 2 5 4" xfId="32456" xr:uid="{00000000-0005-0000-0000-00008E860000}"/>
    <cellStyle name="Note 2 2 5 5" xfId="32457" xr:uid="{00000000-0005-0000-0000-00008F860000}"/>
    <cellStyle name="Note 2 2 5 6" xfId="32458" xr:uid="{00000000-0005-0000-0000-000090860000}"/>
    <cellStyle name="Note 2 2 6" xfId="32459" xr:uid="{00000000-0005-0000-0000-000091860000}"/>
    <cellStyle name="Note 2 2 6 2" xfId="32460" xr:uid="{00000000-0005-0000-0000-000092860000}"/>
    <cellStyle name="Note 2 2 6 2 2" xfId="32461" xr:uid="{00000000-0005-0000-0000-000093860000}"/>
    <cellStyle name="Note 2 2 6 2 3" xfId="32462" xr:uid="{00000000-0005-0000-0000-000094860000}"/>
    <cellStyle name="Note 2 2 6 3" xfId="32463" xr:uid="{00000000-0005-0000-0000-000095860000}"/>
    <cellStyle name="Note 2 2 6 3 2" xfId="32464" xr:uid="{00000000-0005-0000-0000-000096860000}"/>
    <cellStyle name="Note 2 2 6 3 3" xfId="32465" xr:uid="{00000000-0005-0000-0000-000097860000}"/>
    <cellStyle name="Note 2 2 6 4" xfId="32466" xr:uid="{00000000-0005-0000-0000-000098860000}"/>
    <cellStyle name="Note 2 2 6 5" xfId="32467" xr:uid="{00000000-0005-0000-0000-000099860000}"/>
    <cellStyle name="Note 2 2 6 6" xfId="32468" xr:uid="{00000000-0005-0000-0000-00009A860000}"/>
    <cellStyle name="Note 2 2 7" xfId="32469" xr:uid="{00000000-0005-0000-0000-00009B860000}"/>
    <cellStyle name="Note 2 2 7 2" xfId="32470" xr:uid="{00000000-0005-0000-0000-00009C860000}"/>
    <cellStyle name="Note 2 2 7 2 2" xfId="32471" xr:uid="{00000000-0005-0000-0000-00009D860000}"/>
    <cellStyle name="Note 2 2 7 2 3" xfId="32472" xr:uid="{00000000-0005-0000-0000-00009E860000}"/>
    <cellStyle name="Note 2 2 7 3" xfId="32473" xr:uid="{00000000-0005-0000-0000-00009F860000}"/>
    <cellStyle name="Note 2 2 7 3 2" xfId="32474" xr:uid="{00000000-0005-0000-0000-0000A0860000}"/>
    <cellStyle name="Note 2 2 7 3 3" xfId="32475" xr:uid="{00000000-0005-0000-0000-0000A1860000}"/>
    <cellStyle name="Note 2 2 7 4" xfId="32476" xr:uid="{00000000-0005-0000-0000-0000A2860000}"/>
    <cellStyle name="Note 2 2 7 5" xfId="32477" xr:uid="{00000000-0005-0000-0000-0000A3860000}"/>
    <cellStyle name="Note 2 2 7 6" xfId="32478" xr:uid="{00000000-0005-0000-0000-0000A4860000}"/>
    <cellStyle name="Note 2 2 8" xfId="32479" xr:uid="{00000000-0005-0000-0000-0000A5860000}"/>
    <cellStyle name="Note 2 2 8 2" xfId="32480" xr:uid="{00000000-0005-0000-0000-0000A6860000}"/>
    <cellStyle name="Note 2 2 8 2 2" xfId="32481" xr:uid="{00000000-0005-0000-0000-0000A7860000}"/>
    <cellStyle name="Note 2 2 8 2 3" xfId="32482" xr:uid="{00000000-0005-0000-0000-0000A8860000}"/>
    <cellStyle name="Note 2 2 8 3" xfId="32483" xr:uid="{00000000-0005-0000-0000-0000A9860000}"/>
    <cellStyle name="Note 2 2 8 3 2" xfId="32484" xr:uid="{00000000-0005-0000-0000-0000AA860000}"/>
    <cellStyle name="Note 2 2 8 3 3" xfId="32485" xr:uid="{00000000-0005-0000-0000-0000AB860000}"/>
    <cellStyle name="Note 2 2 8 4" xfId="32486" xr:uid="{00000000-0005-0000-0000-0000AC860000}"/>
    <cellStyle name="Note 2 2 8 5" xfId="32487" xr:uid="{00000000-0005-0000-0000-0000AD860000}"/>
    <cellStyle name="Note 2 2 8 6" xfId="32488" xr:uid="{00000000-0005-0000-0000-0000AE860000}"/>
    <cellStyle name="Note 2 2 9" xfId="32489" xr:uid="{00000000-0005-0000-0000-0000AF860000}"/>
    <cellStyle name="Note 2 2 9 2" xfId="32490" xr:uid="{00000000-0005-0000-0000-0000B0860000}"/>
    <cellStyle name="Note 2 2 9 2 2" xfId="32491" xr:uid="{00000000-0005-0000-0000-0000B1860000}"/>
    <cellStyle name="Note 2 2 9 2 3" xfId="32492" xr:uid="{00000000-0005-0000-0000-0000B2860000}"/>
    <cellStyle name="Note 2 2 9 3" xfId="32493" xr:uid="{00000000-0005-0000-0000-0000B3860000}"/>
    <cellStyle name="Note 2 2 9 3 2" xfId="32494" xr:uid="{00000000-0005-0000-0000-0000B4860000}"/>
    <cellStyle name="Note 2 2 9 3 3" xfId="32495" xr:uid="{00000000-0005-0000-0000-0000B5860000}"/>
    <cellStyle name="Note 2 2 9 4" xfId="32496" xr:uid="{00000000-0005-0000-0000-0000B6860000}"/>
    <cellStyle name="Note 2 2 9 5" xfId="32497" xr:uid="{00000000-0005-0000-0000-0000B7860000}"/>
    <cellStyle name="Note 2 2 9 6" xfId="32498" xr:uid="{00000000-0005-0000-0000-0000B8860000}"/>
    <cellStyle name="Note 2 2_5.Weekly" xfId="32499" xr:uid="{00000000-0005-0000-0000-0000B9860000}"/>
    <cellStyle name="Note 2 3" xfId="32500" xr:uid="{00000000-0005-0000-0000-0000BA860000}"/>
    <cellStyle name="Note 2 3 10" xfId="32501" xr:uid="{00000000-0005-0000-0000-0000BB860000}"/>
    <cellStyle name="Note 2 3 10 2" xfId="32502" xr:uid="{00000000-0005-0000-0000-0000BC860000}"/>
    <cellStyle name="Note 2 3 11" xfId="32503" xr:uid="{00000000-0005-0000-0000-0000BD860000}"/>
    <cellStyle name="Note 2 3 2" xfId="32504" xr:uid="{00000000-0005-0000-0000-0000BE860000}"/>
    <cellStyle name="Note 2 3 2 2" xfId="32505" xr:uid="{00000000-0005-0000-0000-0000BF860000}"/>
    <cellStyle name="Note 2 3 2 3" xfId="32506" xr:uid="{00000000-0005-0000-0000-0000C0860000}"/>
    <cellStyle name="Note 2 3 3" xfId="32507" xr:uid="{00000000-0005-0000-0000-0000C1860000}"/>
    <cellStyle name="Note 2 3 3 2" xfId="32508" xr:uid="{00000000-0005-0000-0000-0000C2860000}"/>
    <cellStyle name="Note 2 3 3 3" xfId="32509" xr:uid="{00000000-0005-0000-0000-0000C3860000}"/>
    <cellStyle name="Note 2 3 4" xfId="32510" xr:uid="{00000000-0005-0000-0000-0000C4860000}"/>
    <cellStyle name="Note 2 3 4 2" xfId="32511" xr:uid="{00000000-0005-0000-0000-0000C5860000}"/>
    <cellStyle name="Note 2 3 5" xfId="32512" xr:uid="{00000000-0005-0000-0000-0000C6860000}"/>
    <cellStyle name="Note 2 3 5 2" xfId="32513" xr:uid="{00000000-0005-0000-0000-0000C7860000}"/>
    <cellStyle name="Note 2 3 6" xfId="32514" xr:uid="{00000000-0005-0000-0000-0000C8860000}"/>
    <cellStyle name="Note 2 3 6 2" xfId="32515" xr:uid="{00000000-0005-0000-0000-0000C9860000}"/>
    <cellStyle name="Note 2 3 7" xfId="32516" xr:uid="{00000000-0005-0000-0000-0000CA860000}"/>
    <cellStyle name="Note 2 3 7 2" xfId="32517" xr:uid="{00000000-0005-0000-0000-0000CB860000}"/>
    <cellStyle name="Note 2 3 8" xfId="32518" xr:uid="{00000000-0005-0000-0000-0000CC860000}"/>
    <cellStyle name="Note 2 3 8 2" xfId="32519" xr:uid="{00000000-0005-0000-0000-0000CD860000}"/>
    <cellStyle name="Note 2 3 9" xfId="32520" xr:uid="{00000000-0005-0000-0000-0000CE860000}"/>
    <cellStyle name="Note 2 3 9 2" xfId="32521" xr:uid="{00000000-0005-0000-0000-0000CF860000}"/>
    <cellStyle name="Note 2 4" xfId="32522" xr:uid="{00000000-0005-0000-0000-0000D0860000}"/>
    <cellStyle name="Note 2 4 2" xfId="32523" xr:uid="{00000000-0005-0000-0000-0000D1860000}"/>
    <cellStyle name="Note 2 4 2 2" xfId="32524" xr:uid="{00000000-0005-0000-0000-0000D2860000}"/>
    <cellStyle name="Note 2 4 2 3" xfId="32525" xr:uid="{00000000-0005-0000-0000-0000D3860000}"/>
    <cellStyle name="Note 2 4 3" xfId="32526" xr:uid="{00000000-0005-0000-0000-0000D4860000}"/>
    <cellStyle name="Note 2 4 3 2" xfId="32527" xr:uid="{00000000-0005-0000-0000-0000D5860000}"/>
    <cellStyle name="Note 2 4 3 3" xfId="32528" xr:uid="{00000000-0005-0000-0000-0000D6860000}"/>
    <cellStyle name="Note 2 4 4" xfId="32529" xr:uid="{00000000-0005-0000-0000-0000D7860000}"/>
    <cellStyle name="Note 2 4 5" xfId="32530" xr:uid="{00000000-0005-0000-0000-0000D8860000}"/>
    <cellStyle name="Note 2 4 6" xfId="32531" xr:uid="{00000000-0005-0000-0000-0000D9860000}"/>
    <cellStyle name="Note 2 5" xfId="32532" xr:uid="{00000000-0005-0000-0000-0000DA860000}"/>
    <cellStyle name="Note 2 5 2" xfId="32533" xr:uid="{00000000-0005-0000-0000-0000DB860000}"/>
    <cellStyle name="Note 2 5 2 2" xfId="32534" xr:uid="{00000000-0005-0000-0000-0000DC860000}"/>
    <cellStyle name="Note 2 5 2 3" xfId="32535" xr:uid="{00000000-0005-0000-0000-0000DD860000}"/>
    <cellStyle name="Note 2 5 3" xfId="32536" xr:uid="{00000000-0005-0000-0000-0000DE860000}"/>
    <cellStyle name="Note 2 5 3 2" xfId="32537" xr:uid="{00000000-0005-0000-0000-0000DF860000}"/>
    <cellStyle name="Note 2 5 3 3" xfId="32538" xr:uid="{00000000-0005-0000-0000-0000E0860000}"/>
    <cellStyle name="Note 2 5 4" xfId="32539" xr:uid="{00000000-0005-0000-0000-0000E1860000}"/>
    <cellStyle name="Note 2 5 5" xfId="32540" xr:uid="{00000000-0005-0000-0000-0000E2860000}"/>
    <cellStyle name="Note 2 5 6" xfId="32541" xr:uid="{00000000-0005-0000-0000-0000E3860000}"/>
    <cellStyle name="Note 2 6" xfId="32542" xr:uid="{00000000-0005-0000-0000-0000E4860000}"/>
    <cellStyle name="Note 2 6 2" xfId="32543" xr:uid="{00000000-0005-0000-0000-0000E5860000}"/>
    <cellStyle name="Note 2 6 2 2" xfId="32544" xr:uid="{00000000-0005-0000-0000-0000E6860000}"/>
    <cellStyle name="Note 2 6 2 3" xfId="32545" xr:uid="{00000000-0005-0000-0000-0000E7860000}"/>
    <cellStyle name="Note 2 6 3" xfId="32546" xr:uid="{00000000-0005-0000-0000-0000E8860000}"/>
    <cellStyle name="Note 2 6 3 2" xfId="32547" xr:uid="{00000000-0005-0000-0000-0000E9860000}"/>
    <cellStyle name="Note 2 6 3 3" xfId="32548" xr:uid="{00000000-0005-0000-0000-0000EA860000}"/>
    <cellStyle name="Note 2 6 4" xfId="32549" xr:uid="{00000000-0005-0000-0000-0000EB860000}"/>
    <cellStyle name="Note 2 6 5" xfId="32550" xr:uid="{00000000-0005-0000-0000-0000EC860000}"/>
    <cellStyle name="Note 2 6 6" xfId="32551" xr:uid="{00000000-0005-0000-0000-0000ED860000}"/>
    <cellStyle name="Note 2 7" xfId="32552" xr:uid="{00000000-0005-0000-0000-0000EE860000}"/>
    <cellStyle name="Note 2 7 2" xfId="32553" xr:uid="{00000000-0005-0000-0000-0000EF860000}"/>
    <cellStyle name="Note 2 7 2 2" xfId="32554" xr:uid="{00000000-0005-0000-0000-0000F0860000}"/>
    <cellStyle name="Note 2 7 2 3" xfId="32555" xr:uid="{00000000-0005-0000-0000-0000F1860000}"/>
    <cellStyle name="Note 2 7 3" xfId="32556" xr:uid="{00000000-0005-0000-0000-0000F2860000}"/>
    <cellStyle name="Note 2 7 3 2" xfId="32557" xr:uid="{00000000-0005-0000-0000-0000F3860000}"/>
    <cellStyle name="Note 2 7 3 3" xfId="32558" xr:uid="{00000000-0005-0000-0000-0000F4860000}"/>
    <cellStyle name="Note 2 7 4" xfId="32559" xr:uid="{00000000-0005-0000-0000-0000F5860000}"/>
    <cellStyle name="Note 2 7 5" xfId="32560" xr:uid="{00000000-0005-0000-0000-0000F6860000}"/>
    <cellStyle name="Note 2 7 6" xfId="32561" xr:uid="{00000000-0005-0000-0000-0000F7860000}"/>
    <cellStyle name="Note 2 8" xfId="32562" xr:uid="{00000000-0005-0000-0000-0000F8860000}"/>
    <cellStyle name="Note 2 8 2" xfId="32563" xr:uid="{00000000-0005-0000-0000-0000F9860000}"/>
    <cellStyle name="Note 2 8 2 2" xfId="32564" xr:uid="{00000000-0005-0000-0000-0000FA860000}"/>
    <cellStyle name="Note 2 8 2 3" xfId="32565" xr:uid="{00000000-0005-0000-0000-0000FB860000}"/>
    <cellStyle name="Note 2 8 3" xfId="32566" xr:uid="{00000000-0005-0000-0000-0000FC860000}"/>
    <cellStyle name="Note 2 8 3 2" xfId="32567" xr:uid="{00000000-0005-0000-0000-0000FD860000}"/>
    <cellStyle name="Note 2 8 3 3" xfId="32568" xr:uid="{00000000-0005-0000-0000-0000FE860000}"/>
    <cellStyle name="Note 2 8 4" xfId="32569" xr:uid="{00000000-0005-0000-0000-0000FF860000}"/>
    <cellStyle name="Note 2 8 5" xfId="32570" xr:uid="{00000000-0005-0000-0000-000000870000}"/>
    <cellStyle name="Note 2 8 6" xfId="32571" xr:uid="{00000000-0005-0000-0000-000001870000}"/>
    <cellStyle name="Note 2 9" xfId="32572" xr:uid="{00000000-0005-0000-0000-000002870000}"/>
    <cellStyle name="Note 2 9 2" xfId="32573" xr:uid="{00000000-0005-0000-0000-000003870000}"/>
    <cellStyle name="Note 2 9 2 2" xfId="32574" xr:uid="{00000000-0005-0000-0000-000004870000}"/>
    <cellStyle name="Note 2 9 2 3" xfId="32575" xr:uid="{00000000-0005-0000-0000-000005870000}"/>
    <cellStyle name="Note 2 9 3" xfId="32576" xr:uid="{00000000-0005-0000-0000-000006870000}"/>
    <cellStyle name="Note 2 9 3 2" xfId="32577" xr:uid="{00000000-0005-0000-0000-000007870000}"/>
    <cellStyle name="Note 2 9 3 3" xfId="32578" xr:uid="{00000000-0005-0000-0000-000008870000}"/>
    <cellStyle name="Note 2 9 4" xfId="32579" xr:uid="{00000000-0005-0000-0000-000009870000}"/>
    <cellStyle name="Note 2 9 5" xfId="32580" xr:uid="{00000000-0005-0000-0000-00000A870000}"/>
    <cellStyle name="Note 2 9 6" xfId="32581" xr:uid="{00000000-0005-0000-0000-00000B870000}"/>
    <cellStyle name="Note 2_5.Weekly" xfId="32582" xr:uid="{00000000-0005-0000-0000-00000C870000}"/>
    <cellStyle name="Note 3" xfId="32583" xr:uid="{00000000-0005-0000-0000-00000D870000}"/>
    <cellStyle name="Note 3 10" xfId="32584" xr:uid="{00000000-0005-0000-0000-00000E870000}"/>
    <cellStyle name="Note 3 10 2" xfId="32585" xr:uid="{00000000-0005-0000-0000-00000F870000}"/>
    <cellStyle name="Note 3 10 2 2" xfId="32586" xr:uid="{00000000-0005-0000-0000-000010870000}"/>
    <cellStyle name="Note 3 10 2 3" xfId="32587" xr:uid="{00000000-0005-0000-0000-000011870000}"/>
    <cellStyle name="Note 3 10 3" xfId="32588" xr:uid="{00000000-0005-0000-0000-000012870000}"/>
    <cellStyle name="Note 3 10 3 2" xfId="32589" xr:uid="{00000000-0005-0000-0000-000013870000}"/>
    <cellStyle name="Note 3 10 3 3" xfId="32590" xr:uid="{00000000-0005-0000-0000-000014870000}"/>
    <cellStyle name="Note 3 10 4" xfId="32591" xr:uid="{00000000-0005-0000-0000-000015870000}"/>
    <cellStyle name="Note 3 10 5" xfId="32592" xr:uid="{00000000-0005-0000-0000-000016870000}"/>
    <cellStyle name="Note 3 10 6" xfId="32593" xr:uid="{00000000-0005-0000-0000-000017870000}"/>
    <cellStyle name="Note 3 11" xfId="32594" xr:uid="{00000000-0005-0000-0000-000018870000}"/>
    <cellStyle name="Note 3 11 2" xfId="32595" xr:uid="{00000000-0005-0000-0000-000019870000}"/>
    <cellStyle name="Note 3 11 2 2" xfId="32596" xr:uid="{00000000-0005-0000-0000-00001A870000}"/>
    <cellStyle name="Note 3 11 2 3" xfId="32597" xr:uid="{00000000-0005-0000-0000-00001B870000}"/>
    <cellStyle name="Note 3 11 3" xfId="32598" xr:uid="{00000000-0005-0000-0000-00001C870000}"/>
    <cellStyle name="Note 3 11 3 2" xfId="32599" xr:uid="{00000000-0005-0000-0000-00001D870000}"/>
    <cellStyle name="Note 3 11 3 3" xfId="32600" xr:uid="{00000000-0005-0000-0000-00001E870000}"/>
    <cellStyle name="Note 3 11 4" xfId="32601" xr:uid="{00000000-0005-0000-0000-00001F870000}"/>
    <cellStyle name="Note 3 11 5" xfId="32602" xr:uid="{00000000-0005-0000-0000-000020870000}"/>
    <cellStyle name="Note 3 11 6" xfId="32603" xr:uid="{00000000-0005-0000-0000-000021870000}"/>
    <cellStyle name="Note 3 12" xfId="32604" xr:uid="{00000000-0005-0000-0000-000022870000}"/>
    <cellStyle name="Note 3 12 2" xfId="32605" xr:uid="{00000000-0005-0000-0000-000023870000}"/>
    <cellStyle name="Note 3 12 3" xfId="32606" xr:uid="{00000000-0005-0000-0000-000024870000}"/>
    <cellStyle name="Note 3 13" xfId="32607" xr:uid="{00000000-0005-0000-0000-000025870000}"/>
    <cellStyle name="Note 3 13 2" xfId="32608" xr:uid="{00000000-0005-0000-0000-000026870000}"/>
    <cellStyle name="Note 3 13 3" xfId="32609" xr:uid="{00000000-0005-0000-0000-000027870000}"/>
    <cellStyle name="Note 3 14" xfId="32610" xr:uid="{00000000-0005-0000-0000-000028870000}"/>
    <cellStyle name="Note 3 15" xfId="32611" xr:uid="{00000000-0005-0000-0000-000029870000}"/>
    <cellStyle name="Note 3 16" xfId="32612" xr:uid="{00000000-0005-0000-0000-00002A870000}"/>
    <cellStyle name="Note 3 17" xfId="32613" xr:uid="{00000000-0005-0000-0000-00002B870000}"/>
    <cellStyle name="Note 3 2" xfId="32614" xr:uid="{00000000-0005-0000-0000-00002C870000}"/>
    <cellStyle name="Note 3 2 10" xfId="32615" xr:uid="{00000000-0005-0000-0000-00002D870000}"/>
    <cellStyle name="Note 3 2 10 2" xfId="32616" xr:uid="{00000000-0005-0000-0000-00002E870000}"/>
    <cellStyle name="Note 3 2 10 2 2" xfId="32617" xr:uid="{00000000-0005-0000-0000-00002F870000}"/>
    <cellStyle name="Note 3 2 10 2 3" xfId="32618" xr:uid="{00000000-0005-0000-0000-000030870000}"/>
    <cellStyle name="Note 3 2 10 3" xfId="32619" xr:uid="{00000000-0005-0000-0000-000031870000}"/>
    <cellStyle name="Note 3 2 10 3 2" xfId="32620" xr:uid="{00000000-0005-0000-0000-000032870000}"/>
    <cellStyle name="Note 3 2 10 3 3" xfId="32621" xr:uid="{00000000-0005-0000-0000-000033870000}"/>
    <cellStyle name="Note 3 2 10 4" xfId="32622" xr:uid="{00000000-0005-0000-0000-000034870000}"/>
    <cellStyle name="Note 3 2 10 5" xfId="32623" xr:uid="{00000000-0005-0000-0000-000035870000}"/>
    <cellStyle name="Note 3 2 10 6" xfId="32624" xr:uid="{00000000-0005-0000-0000-000036870000}"/>
    <cellStyle name="Note 3 2 11" xfId="32625" xr:uid="{00000000-0005-0000-0000-000037870000}"/>
    <cellStyle name="Note 3 2 11 2" xfId="32626" xr:uid="{00000000-0005-0000-0000-000038870000}"/>
    <cellStyle name="Note 3 2 11 3" xfId="32627" xr:uid="{00000000-0005-0000-0000-000039870000}"/>
    <cellStyle name="Note 3 2 12" xfId="32628" xr:uid="{00000000-0005-0000-0000-00003A870000}"/>
    <cellStyle name="Note 3 2 12 2" xfId="32629" xr:uid="{00000000-0005-0000-0000-00003B870000}"/>
    <cellStyle name="Note 3 2 12 3" xfId="32630" xr:uid="{00000000-0005-0000-0000-00003C870000}"/>
    <cellStyle name="Note 3 2 13" xfId="32631" xr:uid="{00000000-0005-0000-0000-00003D870000}"/>
    <cellStyle name="Note 3 2 14" xfId="32632" xr:uid="{00000000-0005-0000-0000-00003E870000}"/>
    <cellStyle name="Note 3 2 15" xfId="32633" xr:uid="{00000000-0005-0000-0000-00003F870000}"/>
    <cellStyle name="Note 3 2 2" xfId="32634" xr:uid="{00000000-0005-0000-0000-000040870000}"/>
    <cellStyle name="Note 3 2 2 2" xfId="32635" xr:uid="{00000000-0005-0000-0000-000041870000}"/>
    <cellStyle name="Note 3 2 2 2 2" xfId="32636" xr:uid="{00000000-0005-0000-0000-000042870000}"/>
    <cellStyle name="Note 3 2 2 2 3" xfId="32637" xr:uid="{00000000-0005-0000-0000-000043870000}"/>
    <cellStyle name="Note 3 2 2 3" xfId="32638" xr:uid="{00000000-0005-0000-0000-000044870000}"/>
    <cellStyle name="Note 3 2 2 3 2" xfId="32639" xr:uid="{00000000-0005-0000-0000-000045870000}"/>
    <cellStyle name="Note 3 2 2 3 3" xfId="32640" xr:uid="{00000000-0005-0000-0000-000046870000}"/>
    <cellStyle name="Note 3 2 2 4" xfId="32641" xr:uid="{00000000-0005-0000-0000-000047870000}"/>
    <cellStyle name="Note 3 2 2 5" xfId="32642" xr:uid="{00000000-0005-0000-0000-000048870000}"/>
    <cellStyle name="Note 3 2 2 6" xfId="32643" xr:uid="{00000000-0005-0000-0000-000049870000}"/>
    <cellStyle name="Note 3 2 3" xfId="32644" xr:uid="{00000000-0005-0000-0000-00004A870000}"/>
    <cellStyle name="Note 3 2 3 2" xfId="32645" xr:uid="{00000000-0005-0000-0000-00004B870000}"/>
    <cellStyle name="Note 3 2 3 2 2" xfId="32646" xr:uid="{00000000-0005-0000-0000-00004C870000}"/>
    <cellStyle name="Note 3 2 3 2 3" xfId="32647" xr:uid="{00000000-0005-0000-0000-00004D870000}"/>
    <cellStyle name="Note 3 2 3 3" xfId="32648" xr:uid="{00000000-0005-0000-0000-00004E870000}"/>
    <cellStyle name="Note 3 2 3 3 2" xfId="32649" xr:uid="{00000000-0005-0000-0000-00004F870000}"/>
    <cellStyle name="Note 3 2 3 3 3" xfId="32650" xr:uid="{00000000-0005-0000-0000-000050870000}"/>
    <cellStyle name="Note 3 2 3 4" xfId="32651" xr:uid="{00000000-0005-0000-0000-000051870000}"/>
    <cellStyle name="Note 3 2 3 5" xfId="32652" xr:uid="{00000000-0005-0000-0000-000052870000}"/>
    <cellStyle name="Note 3 2 3 6" xfId="32653" xr:uid="{00000000-0005-0000-0000-000053870000}"/>
    <cellStyle name="Note 3 2 4" xfId="32654" xr:uid="{00000000-0005-0000-0000-000054870000}"/>
    <cellStyle name="Note 3 2 4 2" xfId="32655" xr:uid="{00000000-0005-0000-0000-000055870000}"/>
    <cellStyle name="Note 3 2 4 2 2" xfId="32656" xr:uid="{00000000-0005-0000-0000-000056870000}"/>
    <cellStyle name="Note 3 2 4 2 3" xfId="32657" xr:uid="{00000000-0005-0000-0000-000057870000}"/>
    <cellStyle name="Note 3 2 4 3" xfId="32658" xr:uid="{00000000-0005-0000-0000-000058870000}"/>
    <cellStyle name="Note 3 2 4 3 2" xfId="32659" xr:uid="{00000000-0005-0000-0000-000059870000}"/>
    <cellStyle name="Note 3 2 4 3 3" xfId="32660" xr:uid="{00000000-0005-0000-0000-00005A870000}"/>
    <cellStyle name="Note 3 2 4 4" xfId="32661" xr:uid="{00000000-0005-0000-0000-00005B870000}"/>
    <cellStyle name="Note 3 2 4 5" xfId="32662" xr:uid="{00000000-0005-0000-0000-00005C870000}"/>
    <cellStyle name="Note 3 2 4 6" xfId="32663" xr:uid="{00000000-0005-0000-0000-00005D870000}"/>
    <cellStyle name="Note 3 2 5" xfId="32664" xr:uid="{00000000-0005-0000-0000-00005E870000}"/>
    <cellStyle name="Note 3 2 5 2" xfId="32665" xr:uid="{00000000-0005-0000-0000-00005F870000}"/>
    <cellStyle name="Note 3 2 5 2 2" xfId="32666" xr:uid="{00000000-0005-0000-0000-000060870000}"/>
    <cellStyle name="Note 3 2 5 2 3" xfId="32667" xr:uid="{00000000-0005-0000-0000-000061870000}"/>
    <cellStyle name="Note 3 2 5 3" xfId="32668" xr:uid="{00000000-0005-0000-0000-000062870000}"/>
    <cellStyle name="Note 3 2 5 3 2" xfId="32669" xr:uid="{00000000-0005-0000-0000-000063870000}"/>
    <cellStyle name="Note 3 2 5 3 3" xfId="32670" xr:uid="{00000000-0005-0000-0000-000064870000}"/>
    <cellStyle name="Note 3 2 5 4" xfId="32671" xr:uid="{00000000-0005-0000-0000-000065870000}"/>
    <cellStyle name="Note 3 2 5 5" xfId="32672" xr:uid="{00000000-0005-0000-0000-000066870000}"/>
    <cellStyle name="Note 3 2 5 6" xfId="32673" xr:uid="{00000000-0005-0000-0000-000067870000}"/>
    <cellStyle name="Note 3 2 6" xfId="32674" xr:uid="{00000000-0005-0000-0000-000068870000}"/>
    <cellStyle name="Note 3 2 6 2" xfId="32675" xr:uid="{00000000-0005-0000-0000-000069870000}"/>
    <cellStyle name="Note 3 2 6 2 2" xfId="32676" xr:uid="{00000000-0005-0000-0000-00006A870000}"/>
    <cellStyle name="Note 3 2 6 2 3" xfId="32677" xr:uid="{00000000-0005-0000-0000-00006B870000}"/>
    <cellStyle name="Note 3 2 6 3" xfId="32678" xr:uid="{00000000-0005-0000-0000-00006C870000}"/>
    <cellStyle name="Note 3 2 6 3 2" xfId="32679" xr:uid="{00000000-0005-0000-0000-00006D870000}"/>
    <cellStyle name="Note 3 2 6 3 3" xfId="32680" xr:uid="{00000000-0005-0000-0000-00006E870000}"/>
    <cellStyle name="Note 3 2 6 4" xfId="32681" xr:uid="{00000000-0005-0000-0000-00006F870000}"/>
    <cellStyle name="Note 3 2 6 5" xfId="32682" xr:uid="{00000000-0005-0000-0000-000070870000}"/>
    <cellStyle name="Note 3 2 6 6" xfId="32683" xr:uid="{00000000-0005-0000-0000-000071870000}"/>
    <cellStyle name="Note 3 2 7" xfId="32684" xr:uid="{00000000-0005-0000-0000-000072870000}"/>
    <cellStyle name="Note 3 2 7 2" xfId="32685" xr:uid="{00000000-0005-0000-0000-000073870000}"/>
    <cellStyle name="Note 3 2 7 2 2" xfId="32686" xr:uid="{00000000-0005-0000-0000-000074870000}"/>
    <cellStyle name="Note 3 2 7 2 3" xfId="32687" xr:uid="{00000000-0005-0000-0000-000075870000}"/>
    <cellStyle name="Note 3 2 7 3" xfId="32688" xr:uid="{00000000-0005-0000-0000-000076870000}"/>
    <cellStyle name="Note 3 2 7 3 2" xfId="32689" xr:uid="{00000000-0005-0000-0000-000077870000}"/>
    <cellStyle name="Note 3 2 7 3 3" xfId="32690" xr:uid="{00000000-0005-0000-0000-000078870000}"/>
    <cellStyle name="Note 3 2 7 4" xfId="32691" xr:uid="{00000000-0005-0000-0000-000079870000}"/>
    <cellStyle name="Note 3 2 7 5" xfId="32692" xr:uid="{00000000-0005-0000-0000-00007A870000}"/>
    <cellStyle name="Note 3 2 7 6" xfId="32693" xr:uid="{00000000-0005-0000-0000-00007B870000}"/>
    <cellStyle name="Note 3 2 8" xfId="32694" xr:uid="{00000000-0005-0000-0000-00007C870000}"/>
    <cellStyle name="Note 3 2 8 2" xfId="32695" xr:uid="{00000000-0005-0000-0000-00007D870000}"/>
    <cellStyle name="Note 3 2 8 2 2" xfId="32696" xr:uid="{00000000-0005-0000-0000-00007E870000}"/>
    <cellStyle name="Note 3 2 8 2 3" xfId="32697" xr:uid="{00000000-0005-0000-0000-00007F870000}"/>
    <cellStyle name="Note 3 2 8 3" xfId="32698" xr:uid="{00000000-0005-0000-0000-000080870000}"/>
    <cellStyle name="Note 3 2 8 3 2" xfId="32699" xr:uid="{00000000-0005-0000-0000-000081870000}"/>
    <cellStyle name="Note 3 2 8 3 3" xfId="32700" xr:uid="{00000000-0005-0000-0000-000082870000}"/>
    <cellStyle name="Note 3 2 8 4" xfId="32701" xr:uid="{00000000-0005-0000-0000-000083870000}"/>
    <cellStyle name="Note 3 2 8 5" xfId="32702" xr:uid="{00000000-0005-0000-0000-000084870000}"/>
    <cellStyle name="Note 3 2 8 6" xfId="32703" xr:uid="{00000000-0005-0000-0000-000085870000}"/>
    <cellStyle name="Note 3 2 9" xfId="32704" xr:uid="{00000000-0005-0000-0000-000086870000}"/>
    <cellStyle name="Note 3 2 9 2" xfId="32705" xr:uid="{00000000-0005-0000-0000-000087870000}"/>
    <cellStyle name="Note 3 2 9 2 2" xfId="32706" xr:uid="{00000000-0005-0000-0000-000088870000}"/>
    <cellStyle name="Note 3 2 9 2 3" xfId="32707" xr:uid="{00000000-0005-0000-0000-000089870000}"/>
    <cellStyle name="Note 3 2 9 3" xfId="32708" xr:uid="{00000000-0005-0000-0000-00008A870000}"/>
    <cellStyle name="Note 3 2 9 3 2" xfId="32709" xr:uid="{00000000-0005-0000-0000-00008B870000}"/>
    <cellStyle name="Note 3 2 9 3 3" xfId="32710" xr:uid="{00000000-0005-0000-0000-00008C870000}"/>
    <cellStyle name="Note 3 2 9 4" xfId="32711" xr:uid="{00000000-0005-0000-0000-00008D870000}"/>
    <cellStyle name="Note 3 2 9 5" xfId="32712" xr:uid="{00000000-0005-0000-0000-00008E870000}"/>
    <cellStyle name="Note 3 2 9 6" xfId="32713" xr:uid="{00000000-0005-0000-0000-00008F870000}"/>
    <cellStyle name="Note 3 2_5.Weekly" xfId="32714" xr:uid="{00000000-0005-0000-0000-000090870000}"/>
    <cellStyle name="Note 3 3" xfId="32715" xr:uid="{00000000-0005-0000-0000-000091870000}"/>
    <cellStyle name="Note 3 3 2" xfId="32716" xr:uid="{00000000-0005-0000-0000-000092870000}"/>
    <cellStyle name="Note 3 3 2 2" xfId="32717" xr:uid="{00000000-0005-0000-0000-000093870000}"/>
    <cellStyle name="Note 3 3 2 3" xfId="32718" xr:uid="{00000000-0005-0000-0000-000094870000}"/>
    <cellStyle name="Note 3 3 3" xfId="32719" xr:uid="{00000000-0005-0000-0000-000095870000}"/>
    <cellStyle name="Note 3 3 3 2" xfId="32720" xr:uid="{00000000-0005-0000-0000-000096870000}"/>
    <cellStyle name="Note 3 3 3 3" xfId="32721" xr:uid="{00000000-0005-0000-0000-000097870000}"/>
    <cellStyle name="Note 3 3 4" xfId="32722" xr:uid="{00000000-0005-0000-0000-000098870000}"/>
    <cellStyle name="Note 3 3 5" xfId="32723" xr:uid="{00000000-0005-0000-0000-000099870000}"/>
    <cellStyle name="Note 3 3 6" xfId="32724" xr:uid="{00000000-0005-0000-0000-00009A870000}"/>
    <cellStyle name="Note 3 4" xfId="32725" xr:uid="{00000000-0005-0000-0000-00009B870000}"/>
    <cellStyle name="Note 3 4 2" xfId="32726" xr:uid="{00000000-0005-0000-0000-00009C870000}"/>
    <cellStyle name="Note 3 4 2 2" xfId="32727" xr:uid="{00000000-0005-0000-0000-00009D870000}"/>
    <cellStyle name="Note 3 4 2 3" xfId="32728" xr:uid="{00000000-0005-0000-0000-00009E870000}"/>
    <cellStyle name="Note 3 4 3" xfId="32729" xr:uid="{00000000-0005-0000-0000-00009F870000}"/>
    <cellStyle name="Note 3 4 3 2" xfId="32730" xr:uid="{00000000-0005-0000-0000-0000A0870000}"/>
    <cellStyle name="Note 3 4 3 3" xfId="32731" xr:uid="{00000000-0005-0000-0000-0000A1870000}"/>
    <cellStyle name="Note 3 4 4" xfId="32732" xr:uid="{00000000-0005-0000-0000-0000A2870000}"/>
    <cellStyle name="Note 3 4 5" xfId="32733" xr:uid="{00000000-0005-0000-0000-0000A3870000}"/>
    <cellStyle name="Note 3 4 6" xfId="32734" xr:uid="{00000000-0005-0000-0000-0000A4870000}"/>
    <cellStyle name="Note 3 5" xfId="32735" xr:uid="{00000000-0005-0000-0000-0000A5870000}"/>
    <cellStyle name="Note 3 5 2" xfId="32736" xr:uid="{00000000-0005-0000-0000-0000A6870000}"/>
    <cellStyle name="Note 3 5 2 2" xfId="32737" xr:uid="{00000000-0005-0000-0000-0000A7870000}"/>
    <cellStyle name="Note 3 5 2 3" xfId="32738" xr:uid="{00000000-0005-0000-0000-0000A8870000}"/>
    <cellStyle name="Note 3 5 3" xfId="32739" xr:uid="{00000000-0005-0000-0000-0000A9870000}"/>
    <cellStyle name="Note 3 5 3 2" xfId="32740" xr:uid="{00000000-0005-0000-0000-0000AA870000}"/>
    <cellStyle name="Note 3 5 3 3" xfId="32741" xr:uid="{00000000-0005-0000-0000-0000AB870000}"/>
    <cellStyle name="Note 3 5 4" xfId="32742" xr:uid="{00000000-0005-0000-0000-0000AC870000}"/>
    <cellStyle name="Note 3 5 5" xfId="32743" xr:uid="{00000000-0005-0000-0000-0000AD870000}"/>
    <cellStyle name="Note 3 5 6" xfId="32744" xr:uid="{00000000-0005-0000-0000-0000AE870000}"/>
    <cellStyle name="Note 3 6" xfId="32745" xr:uid="{00000000-0005-0000-0000-0000AF870000}"/>
    <cellStyle name="Note 3 6 2" xfId="32746" xr:uid="{00000000-0005-0000-0000-0000B0870000}"/>
    <cellStyle name="Note 3 6 2 2" xfId="32747" xr:uid="{00000000-0005-0000-0000-0000B1870000}"/>
    <cellStyle name="Note 3 6 2 3" xfId="32748" xr:uid="{00000000-0005-0000-0000-0000B2870000}"/>
    <cellStyle name="Note 3 6 3" xfId="32749" xr:uid="{00000000-0005-0000-0000-0000B3870000}"/>
    <cellStyle name="Note 3 6 3 2" xfId="32750" xr:uid="{00000000-0005-0000-0000-0000B4870000}"/>
    <cellStyle name="Note 3 6 3 3" xfId="32751" xr:uid="{00000000-0005-0000-0000-0000B5870000}"/>
    <cellStyle name="Note 3 6 4" xfId="32752" xr:uid="{00000000-0005-0000-0000-0000B6870000}"/>
    <cellStyle name="Note 3 6 5" xfId="32753" xr:uid="{00000000-0005-0000-0000-0000B7870000}"/>
    <cellStyle name="Note 3 6 6" xfId="32754" xr:uid="{00000000-0005-0000-0000-0000B8870000}"/>
    <cellStyle name="Note 3 7" xfId="32755" xr:uid="{00000000-0005-0000-0000-0000B9870000}"/>
    <cellStyle name="Note 3 7 2" xfId="32756" xr:uid="{00000000-0005-0000-0000-0000BA870000}"/>
    <cellStyle name="Note 3 7 2 2" xfId="32757" xr:uid="{00000000-0005-0000-0000-0000BB870000}"/>
    <cellStyle name="Note 3 7 2 3" xfId="32758" xr:uid="{00000000-0005-0000-0000-0000BC870000}"/>
    <cellStyle name="Note 3 7 3" xfId="32759" xr:uid="{00000000-0005-0000-0000-0000BD870000}"/>
    <cellStyle name="Note 3 7 3 2" xfId="32760" xr:uid="{00000000-0005-0000-0000-0000BE870000}"/>
    <cellStyle name="Note 3 7 3 3" xfId="32761" xr:uid="{00000000-0005-0000-0000-0000BF870000}"/>
    <cellStyle name="Note 3 7 4" xfId="32762" xr:uid="{00000000-0005-0000-0000-0000C0870000}"/>
    <cellStyle name="Note 3 7 5" xfId="32763" xr:uid="{00000000-0005-0000-0000-0000C1870000}"/>
    <cellStyle name="Note 3 7 6" xfId="32764" xr:uid="{00000000-0005-0000-0000-0000C2870000}"/>
    <cellStyle name="Note 3 8" xfId="32765" xr:uid="{00000000-0005-0000-0000-0000C3870000}"/>
    <cellStyle name="Note 3 8 2" xfId="32766" xr:uid="{00000000-0005-0000-0000-0000C4870000}"/>
    <cellStyle name="Note 3 8 2 2" xfId="32767" xr:uid="{00000000-0005-0000-0000-0000C5870000}"/>
    <cellStyle name="Note 3 8 2 3" xfId="32768" xr:uid="{00000000-0005-0000-0000-0000C6870000}"/>
    <cellStyle name="Note 3 8 3" xfId="32769" xr:uid="{00000000-0005-0000-0000-0000C7870000}"/>
    <cellStyle name="Note 3 8 3 2" xfId="32770" xr:uid="{00000000-0005-0000-0000-0000C8870000}"/>
    <cellStyle name="Note 3 8 3 3" xfId="32771" xr:uid="{00000000-0005-0000-0000-0000C9870000}"/>
    <cellStyle name="Note 3 8 4" xfId="32772" xr:uid="{00000000-0005-0000-0000-0000CA870000}"/>
    <cellStyle name="Note 3 8 5" xfId="32773" xr:uid="{00000000-0005-0000-0000-0000CB870000}"/>
    <cellStyle name="Note 3 8 6" xfId="32774" xr:uid="{00000000-0005-0000-0000-0000CC870000}"/>
    <cellStyle name="Note 3 9" xfId="32775" xr:uid="{00000000-0005-0000-0000-0000CD870000}"/>
    <cellStyle name="Note 3 9 2" xfId="32776" xr:uid="{00000000-0005-0000-0000-0000CE870000}"/>
    <cellStyle name="Note 3 9 2 2" xfId="32777" xr:uid="{00000000-0005-0000-0000-0000CF870000}"/>
    <cellStyle name="Note 3 9 2 3" xfId="32778" xr:uid="{00000000-0005-0000-0000-0000D0870000}"/>
    <cellStyle name="Note 3 9 3" xfId="32779" xr:uid="{00000000-0005-0000-0000-0000D1870000}"/>
    <cellStyle name="Note 3 9 3 2" xfId="32780" xr:uid="{00000000-0005-0000-0000-0000D2870000}"/>
    <cellStyle name="Note 3 9 3 3" xfId="32781" xr:uid="{00000000-0005-0000-0000-0000D3870000}"/>
    <cellStyle name="Note 3 9 4" xfId="32782" xr:uid="{00000000-0005-0000-0000-0000D4870000}"/>
    <cellStyle name="Note 3 9 5" xfId="32783" xr:uid="{00000000-0005-0000-0000-0000D5870000}"/>
    <cellStyle name="Note 3 9 6" xfId="32784" xr:uid="{00000000-0005-0000-0000-0000D6870000}"/>
    <cellStyle name="Note 3_5.Weekly" xfId="32785" xr:uid="{00000000-0005-0000-0000-0000D7870000}"/>
    <cellStyle name="Note 4" xfId="32786" xr:uid="{00000000-0005-0000-0000-0000D8870000}"/>
    <cellStyle name="Note 4 10" xfId="32787" xr:uid="{00000000-0005-0000-0000-0000D9870000}"/>
    <cellStyle name="Note 4 10 2" xfId="32788" xr:uid="{00000000-0005-0000-0000-0000DA870000}"/>
    <cellStyle name="Note 4 10 2 2" xfId="32789" xr:uid="{00000000-0005-0000-0000-0000DB870000}"/>
    <cellStyle name="Note 4 10 2 3" xfId="32790" xr:uid="{00000000-0005-0000-0000-0000DC870000}"/>
    <cellStyle name="Note 4 10 3" xfId="32791" xr:uid="{00000000-0005-0000-0000-0000DD870000}"/>
    <cellStyle name="Note 4 10 3 2" xfId="32792" xr:uid="{00000000-0005-0000-0000-0000DE870000}"/>
    <cellStyle name="Note 4 10 3 3" xfId="32793" xr:uid="{00000000-0005-0000-0000-0000DF870000}"/>
    <cellStyle name="Note 4 10 4" xfId="32794" xr:uid="{00000000-0005-0000-0000-0000E0870000}"/>
    <cellStyle name="Note 4 10 5" xfId="32795" xr:uid="{00000000-0005-0000-0000-0000E1870000}"/>
    <cellStyle name="Note 4 10 6" xfId="32796" xr:uid="{00000000-0005-0000-0000-0000E2870000}"/>
    <cellStyle name="Note 4 11" xfId="32797" xr:uid="{00000000-0005-0000-0000-0000E3870000}"/>
    <cellStyle name="Note 4 11 2" xfId="32798" xr:uid="{00000000-0005-0000-0000-0000E4870000}"/>
    <cellStyle name="Note 4 11 3" xfId="32799" xr:uid="{00000000-0005-0000-0000-0000E5870000}"/>
    <cellStyle name="Note 4 12" xfId="32800" xr:uid="{00000000-0005-0000-0000-0000E6870000}"/>
    <cellStyle name="Note 4 12 2" xfId="32801" xr:uid="{00000000-0005-0000-0000-0000E7870000}"/>
    <cellStyle name="Note 4 12 3" xfId="32802" xr:uid="{00000000-0005-0000-0000-0000E8870000}"/>
    <cellStyle name="Note 4 13" xfId="32803" xr:uid="{00000000-0005-0000-0000-0000E9870000}"/>
    <cellStyle name="Note 4 14" xfId="32804" xr:uid="{00000000-0005-0000-0000-0000EA870000}"/>
    <cellStyle name="Note 4 15" xfId="32805" xr:uid="{00000000-0005-0000-0000-0000EB870000}"/>
    <cellStyle name="Note 4 2" xfId="32806" xr:uid="{00000000-0005-0000-0000-0000EC870000}"/>
    <cellStyle name="Note 4 2 2" xfId="32807" xr:uid="{00000000-0005-0000-0000-0000ED870000}"/>
    <cellStyle name="Note 4 2 2 2" xfId="32808" xr:uid="{00000000-0005-0000-0000-0000EE870000}"/>
    <cellStyle name="Note 4 2 2 3" xfId="32809" xr:uid="{00000000-0005-0000-0000-0000EF870000}"/>
    <cellStyle name="Note 4 2 3" xfId="32810" xr:uid="{00000000-0005-0000-0000-0000F0870000}"/>
    <cellStyle name="Note 4 2 3 2" xfId="32811" xr:uid="{00000000-0005-0000-0000-0000F1870000}"/>
    <cellStyle name="Note 4 2 3 3" xfId="32812" xr:uid="{00000000-0005-0000-0000-0000F2870000}"/>
    <cellStyle name="Note 4 2 4" xfId="32813" xr:uid="{00000000-0005-0000-0000-0000F3870000}"/>
    <cellStyle name="Note 4 2 5" xfId="32814" xr:uid="{00000000-0005-0000-0000-0000F4870000}"/>
    <cellStyle name="Note 4 2 6" xfId="32815" xr:uid="{00000000-0005-0000-0000-0000F5870000}"/>
    <cellStyle name="Note 4 3" xfId="32816" xr:uid="{00000000-0005-0000-0000-0000F6870000}"/>
    <cellStyle name="Note 4 3 2" xfId="32817" xr:uid="{00000000-0005-0000-0000-0000F7870000}"/>
    <cellStyle name="Note 4 3 2 2" xfId="32818" xr:uid="{00000000-0005-0000-0000-0000F8870000}"/>
    <cellStyle name="Note 4 3 2 3" xfId="32819" xr:uid="{00000000-0005-0000-0000-0000F9870000}"/>
    <cellStyle name="Note 4 3 3" xfId="32820" xr:uid="{00000000-0005-0000-0000-0000FA870000}"/>
    <cellStyle name="Note 4 3 3 2" xfId="32821" xr:uid="{00000000-0005-0000-0000-0000FB870000}"/>
    <cellStyle name="Note 4 3 3 3" xfId="32822" xr:uid="{00000000-0005-0000-0000-0000FC870000}"/>
    <cellStyle name="Note 4 3 4" xfId="32823" xr:uid="{00000000-0005-0000-0000-0000FD870000}"/>
    <cellStyle name="Note 4 3 5" xfId="32824" xr:uid="{00000000-0005-0000-0000-0000FE870000}"/>
    <cellStyle name="Note 4 3 6" xfId="32825" xr:uid="{00000000-0005-0000-0000-0000FF870000}"/>
    <cellStyle name="Note 4 4" xfId="32826" xr:uid="{00000000-0005-0000-0000-000000880000}"/>
    <cellStyle name="Note 4 4 2" xfId="32827" xr:uid="{00000000-0005-0000-0000-000001880000}"/>
    <cellStyle name="Note 4 4 2 2" xfId="32828" xr:uid="{00000000-0005-0000-0000-000002880000}"/>
    <cellStyle name="Note 4 4 2 3" xfId="32829" xr:uid="{00000000-0005-0000-0000-000003880000}"/>
    <cellStyle name="Note 4 4 3" xfId="32830" xr:uid="{00000000-0005-0000-0000-000004880000}"/>
    <cellStyle name="Note 4 4 3 2" xfId="32831" xr:uid="{00000000-0005-0000-0000-000005880000}"/>
    <cellStyle name="Note 4 4 3 3" xfId="32832" xr:uid="{00000000-0005-0000-0000-000006880000}"/>
    <cellStyle name="Note 4 4 4" xfId="32833" xr:uid="{00000000-0005-0000-0000-000007880000}"/>
    <cellStyle name="Note 4 4 5" xfId="32834" xr:uid="{00000000-0005-0000-0000-000008880000}"/>
    <cellStyle name="Note 4 4 6" xfId="32835" xr:uid="{00000000-0005-0000-0000-000009880000}"/>
    <cellStyle name="Note 4 5" xfId="32836" xr:uid="{00000000-0005-0000-0000-00000A880000}"/>
    <cellStyle name="Note 4 5 2" xfId="32837" xr:uid="{00000000-0005-0000-0000-00000B880000}"/>
    <cellStyle name="Note 4 5 2 2" xfId="32838" xr:uid="{00000000-0005-0000-0000-00000C880000}"/>
    <cellStyle name="Note 4 5 2 3" xfId="32839" xr:uid="{00000000-0005-0000-0000-00000D880000}"/>
    <cellStyle name="Note 4 5 3" xfId="32840" xr:uid="{00000000-0005-0000-0000-00000E880000}"/>
    <cellStyle name="Note 4 5 3 2" xfId="32841" xr:uid="{00000000-0005-0000-0000-00000F880000}"/>
    <cellStyle name="Note 4 5 3 3" xfId="32842" xr:uid="{00000000-0005-0000-0000-000010880000}"/>
    <cellStyle name="Note 4 5 4" xfId="32843" xr:uid="{00000000-0005-0000-0000-000011880000}"/>
    <cellStyle name="Note 4 5 5" xfId="32844" xr:uid="{00000000-0005-0000-0000-000012880000}"/>
    <cellStyle name="Note 4 5 6" xfId="32845" xr:uid="{00000000-0005-0000-0000-000013880000}"/>
    <cellStyle name="Note 4 6" xfId="32846" xr:uid="{00000000-0005-0000-0000-000014880000}"/>
    <cellStyle name="Note 4 6 2" xfId="32847" xr:uid="{00000000-0005-0000-0000-000015880000}"/>
    <cellStyle name="Note 4 6 2 2" xfId="32848" xr:uid="{00000000-0005-0000-0000-000016880000}"/>
    <cellStyle name="Note 4 6 2 3" xfId="32849" xr:uid="{00000000-0005-0000-0000-000017880000}"/>
    <cellStyle name="Note 4 6 3" xfId="32850" xr:uid="{00000000-0005-0000-0000-000018880000}"/>
    <cellStyle name="Note 4 6 3 2" xfId="32851" xr:uid="{00000000-0005-0000-0000-000019880000}"/>
    <cellStyle name="Note 4 6 3 3" xfId="32852" xr:uid="{00000000-0005-0000-0000-00001A880000}"/>
    <cellStyle name="Note 4 6 4" xfId="32853" xr:uid="{00000000-0005-0000-0000-00001B880000}"/>
    <cellStyle name="Note 4 6 5" xfId="32854" xr:uid="{00000000-0005-0000-0000-00001C880000}"/>
    <cellStyle name="Note 4 6 6" xfId="32855" xr:uid="{00000000-0005-0000-0000-00001D880000}"/>
    <cellStyle name="Note 4 7" xfId="32856" xr:uid="{00000000-0005-0000-0000-00001E880000}"/>
    <cellStyle name="Note 4 7 2" xfId="32857" xr:uid="{00000000-0005-0000-0000-00001F880000}"/>
    <cellStyle name="Note 4 7 2 2" xfId="32858" xr:uid="{00000000-0005-0000-0000-000020880000}"/>
    <cellStyle name="Note 4 7 2 3" xfId="32859" xr:uid="{00000000-0005-0000-0000-000021880000}"/>
    <cellStyle name="Note 4 7 3" xfId="32860" xr:uid="{00000000-0005-0000-0000-000022880000}"/>
    <cellStyle name="Note 4 7 3 2" xfId="32861" xr:uid="{00000000-0005-0000-0000-000023880000}"/>
    <cellStyle name="Note 4 7 3 3" xfId="32862" xr:uid="{00000000-0005-0000-0000-000024880000}"/>
    <cellStyle name="Note 4 7 4" xfId="32863" xr:uid="{00000000-0005-0000-0000-000025880000}"/>
    <cellStyle name="Note 4 7 5" xfId="32864" xr:uid="{00000000-0005-0000-0000-000026880000}"/>
    <cellStyle name="Note 4 7 6" xfId="32865" xr:uid="{00000000-0005-0000-0000-000027880000}"/>
    <cellStyle name="Note 4 8" xfId="32866" xr:uid="{00000000-0005-0000-0000-000028880000}"/>
    <cellStyle name="Note 4 8 2" xfId="32867" xr:uid="{00000000-0005-0000-0000-000029880000}"/>
    <cellStyle name="Note 4 8 2 2" xfId="32868" xr:uid="{00000000-0005-0000-0000-00002A880000}"/>
    <cellStyle name="Note 4 8 2 3" xfId="32869" xr:uid="{00000000-0005-0000-0000-00002B880000}"/>
    <cellStyle name="Note 4 8 3" xfId="32870" xr:uid="{00000000-0005-0000-0000-00002C880000}"/>
    <cellStyle name="Note 4 8 3 2" xfId="32871" xr:uid="{00000000-0005-0000-0000-00002D880000}"/>
    <cellStyle name="Note 4 8 3 3" xfId="32872" xr:uid="{00000000-0005-0000-0000-00002E880000}"/>
    <cellStyle name="Note 4 8 4" xfId="32873" xr:uid="{00000000-0005-0000-0000-00002F880000}"/>
    <cellStyle name="Note 4 8 5" xfId="32874" xr:uid="{00000000-0005-0000-0000-000030880000}"/>
    <cellStyle name="Note 4 8 6" xfId="32875" xr:uid="{00000000-0005-0000-0000-000031880000}"/>
    <cellStyle name="Note 4 9" xfId="32876" xr:uid="{00000000-0005-0000-0000-000032880000}"/>
    <cellStyle name="Note 4 9 2" xfId="32877" xr:uid="{00000000-0005-0000-0000-000033880000}"/>
    <cellStyle name="Note 4 9 2 2" xfId="32878" xr:uid="{00000000-0005-0000-0000-000034880000}"/>
    <cellStyle name="Note 4 9 2 3" xfId="32879" xr:uid="{00000000-0005-0000-0000-000035880000}"/>
    <cellStyle name="Note 4 9 3" xfId="32880" xr:uid="{00000000-0005-0000-0000-000036880000}"/>
    <cellStyle name="Note 4 9 3 2" xfId="32881" xr:uid="{00000000-0005-0000-0000-000037880000}"/>
    <cellStyle name="Note 4 9 3 3" xfId="32882" xr:uid="{00000000-0005-0000-0000-000038880000}"/>
    <cellStyle name="Note 4 9 4" xfId="32883" xr:uid="{00000000-0005-0000-0000-000039880000}"/>
    <cellStyle name="Note 4 9 5" xfId="32884" xr:uid="{00000000-0005-0000-0000-00003A880000}"/>
    <cellStyle name="Note 4 9 6" xfId="32885" xr:uid="{00000000-0005-0000-0000-00003B880000}"/>
    <cellStyle name="Note 4_5.Weekly" xfId="32886" xr:uid="{00000000-0005-0000-0000-00003C880000}"/>
    <cellStyle name="Note 5" xfId="32887" xr:uid="{00000000-0005-0000-0000-00003D880000}"/>
    <cellStyle name="Note 5 2" xfId="32888" xr:uid="{00000000-0005-0000-0000-00003E880000}"/>
    <cellStyle name="Note 5 2 2" xfId="32889" xr:uid="{00000000-0005-0000-0000-00003F880000}"/>
    <cellStyle name="Note 5 2 3" xfId="32890" xr:uid="{00000000-0005-0000-0000-000040880000}"/>
    <cellStyle name="Note 5 3" xfId="32891" xr:uid="{00000000-0005-0000-0000-000041880000}"/>
    <cellStyle name="Note 5 3 2" xfId="32892" xr:uid="{00000000-0005-0000-0000-000042880000}"/>
    <cellStyle name="Note 5 3 3" xfId="32893" xr:uid="{00000000-0005-0000-0000-000043880000}"/>
    <cellStyle name="Note 5 4" xfId="32894" xr:uid="{00000000-0005-0000-0000-000044880000}"/>
    <cellStyle name="Note 5 5" xfId="32895" xr:uid="{00000000-0005-0000-0000-000045880000}"/>
    <cellStyle name="Note 5 6" xfId="32896" xr:uid="{00000000-0005-0000-0000-000046880000}"/>
    <cellStyle name="Note 6" xfId="32897" xr:uid="{00000000-0005-0000-0000-000047880000}"/>
    <cellStyle name="Note 6 2" xfId="32898" xr:uid="{00000000-0005-0000-0000-000048880000}"/>
    <cellStyle name="Note 6 2 2" xfId="32899" xr:uid="{00000000-0005-0000-0000-000049880000}"/>
    <cellStyle name="Note 6 2 3" xfId="32900" xr:uid="{00000000-0005-0000-0000-00004A880000}"/>
    <cellStyle name="Note 6 3" xfId="32901" xr:uid="{00000000-0005-0000-0000-00004B880000}"/>
    <cellStyle name="Note 6 3 2" xfId="32902" xr:uid="{00000000-0005-0000-0000-00004C880000}"/>
    <cellStyle name="Note 6 3 3" xfId="32903" xr:uid="{00000000-0005-0000-0000-00004D880000}"/>
    <cellStyle name="Note 6 4" xfId="32904" xr:uid="{00000000-0005-0000-0000-00004E880000}"/>
    <cellStyle name="Note 6 5" xfId="32905" xr:uid="{00000000-0005-0000-0000-00004F880000}"/>
    <cellStyle name="Note 6 6" xfId="32906" xr:uid="{00000000-0005-0000-0000-000050880000}"/>
    <cellStyle name="Note 7" xfId="32907" xr:uid="{00000000-0005-0000-0000-000051880000}"/>
    <cellStyle name="Note 7 2" xfId="32908" xr:uid="{00000000-0005-0000-0000-000052880000}"/>
    <cellStyle name="Note 7 2 2" xfId="32909" xr:uid="{00000000-0005-0000-0000-000053880000}"/>
    <cellStyle name="Note 7 2 3" xfId="32910" xr:uid="{00000000-0005-0000-0000-000054880000}"/>
    <cellStyle name="Note 7 3" xfId="32911" xr:uid="{00000000-0005-0000-0000-000055880000}"/>
    <cellStyle name="Note 7 3 2" xfId="32912" xr:uid="{00000000-0005-0000-0000-000056880000}"/>
    <cellStyle name="Note 7 3 3" xfId="32913" xr:uid="{00000000-0005-0000-0000-000057880000}"/>
    <cellStyle name="Note 7 4" xfId="32914" xr:uid="{00000000-0005-0000-0000-000058880000}"/>
    <cellStyle name="Note 7 5" xfId="32915" xr:uid="{00000000-0005-0000-0000-000059880000}"/>
    <cellStyle name="Note 7 6" xfId="32916" xr:uid="{00000000-0005-0000-0000-00005A880000}"/>
    <cellStyle name="Note 8" xfId="32917" xr:uid="{00000000-0005-0000-0000-00005B880000}"/>
    <cellStyle name="Note 8 2" xfId="32918" xr:uid="{00000000-0005-0000-0000-00005C880000}"/>
    <cellStyle name="Note 8 2 2" xfId="32919" xr:uid="{00000000-0005-0000-0000-00005D880000}"/>
    <cellStyle name="Note 8 2 3" xfId="32920" xr:uid="{00000000-0005-0000-0000-00005E880000}"/>
    <cellStyle name="Note 8 3" xfId="32921" xr:uid="{00000000-0005-0000-0000-00005F880000}"/>
    <cellStyle name="Note 8 3 2" xfId="32922" xr:uid="{00000000-0005-0000-0000-000060880000}"/>
    <cellStyle name="Note 8 3 3" xfId="32923" xr:uid="{00000000-0005-0000-0000-000061880000}"/>
    <cellStyle name="Note 8 4" xfId="32924" xr:uid="{00000000-0005-0000-0000-000062880000}"/>
    <cellStyle name="Note 8 5" xfId="32925" xr:uid="{00000000-0005-0000-0000-000063880000}"/>
    <cellStyle name="Note 8 6" xfId="32926" xr:uid="{00000000-0005-0000-0000-000064880000}"/>
    <cellStyle name="Note 9" xfId="32927" xr:uid="{00000000-0005-0000-0000-000065880000}"/>
    <cellStyle name="Note 9 2" xfId="32928" xr:uid="{00000000-0005-0000-0000-000066880000}"/>
    <cellStyle name="Note 9 2 2" xfId="32929" xr:uid="{00000000-0005-0000-0000-000067880000}"/>
    <cellStyle name="Note 9 2 3" xfId="32930" xr:uid="{00000000-0005-0000-0000-000068880000}"/>
    <cellStyle name="Note 9 3" xfId="32931" xr:uid="{00000000-0005-0000-0000-000069880000}"/>
    <cellStyle name="Note 9 3 2" xfId="32932" xr:uid="{00000000-0005-0000-0000-00006A880000}"/>
    <cellStyle name="Note 9 3 3" xfId="32933" xr:uid="{00000000-0005-0000-0000-00006B880000}"/>
    <cellStyle name="Note 9 4" xfId="32934" xr:uid="{00000000-0005-0000-0000-00006C880000}"/>
    <cellStyle name="Note 9 5" xfId="32935" xr:uid="{00000000-0005-0000-0000-00006D880000}"/>
    <cellStyle name="Note 9 6" xfId="32936" xr:uid="{00000000-0005-0000-0000-00006E880000}"/>
    <cellStyle name="Notes" xfId="32937" xr:uid="{00000000-0005-0000-0000-00006F880000}"/>
    <cellStyle name="Numbers Bold (0)" xfId="32938" xr:uid="{00000000-0005-0000-0000-000070880000}"/>
    <cellStyle name="'O" xfId="32939" xr:uid="{00000000-0005-0000-0000-000071880000}"/>
    <cellStyle name="'O 2" xfId="32940" xr:uid="{00000000-0005-0000-0000-000072880000}"/>
    <cellStyle name="'O 2 2" xfId="32941" xr:uid="{00000000-0005-0000-0000-000073880000}"/>
    <cellStyle name="'O 2 2 2" xfId="32942" xr:uid="{00000000-0005-0000-0000-000074880000}"/>
    <cellStyle name="'O 2 3" xfId="32943" xr:uid="{00000000-0005-0000-0000-000075880000}"/>
    <cellStyle name="'O 3" xfId="32944" xr:uid="{00000000-0005-0000-0000-000076880000}"/>
    <cellStyle name="'O 3 2" xfId="32945" xr:uid="{00000000-0005-0000-0000-000077880000}"/>
    <cellStyle name="'O 3 2 2" xfId="32946" xr:uid="{00000000-0005-0000-0000-000078880000}"/>
    <cellStyle name="'O 3 3" xfId="32947" xr:uid="{00000000-0005-0000-0000-000079880000}"/>
    <cellStyle name="'O 4" xfId="32948" xr:uid="{00000000-0005-0000-0000-00007A880000}"/>
    <cellStyle name="'O 4 2" xfId="32949" xr:uid="{00000000-0005-0000-0000-00007B880000}"/>
    <cellStyle name="'O 5" xfId="32950" xr:uid="{00000000-0005-0000-0000-00007C880000}"/>
    <cellStyle name="'O_C1 Avance al 10-Oct" xfId="32951" xr:uid="{00000000-0005-0000-0000-00007D880000}"/>
    <cellStyle name="Ocultar" xfId="32952" xr:uid="{00000000-0005-0000-0000-00007E880000}"/>
    <cellStyle name="Ocultar 2" xfId="32953" xr:uid="{00000000-0005-0000-0000-00007F880000}"/>
    <cellStyle name="Œ…‹æØ‚è [0.00]_BOEKI" xfId="32954" xr:uid="{00000000-0005-0000-0000-000080880000}"/>
    <cellStyle name="Œ…‹æØ‚è_ELECT]_EL" xfId="32955" xr:uid="{00000000-0005-0000-0000-000081880000}"/>
    <cellStyle name="oft Excel]_x000a__x000a_Comment=Las líneas open=/f cargan funciones personalizadas en la lista del diálogo Pegar función._x000a__x000a_Maxi" xfId="47106" xr:uid="{00000000-0005-0000-0000-000082880000}"/>
    <cellStyle name="oft Excel]_x000a__x000a_Options3=0_x000a__x000a_Options5=1729_x000a__x000a_User=MINMETAL S.A._x000a__x000a_Font=Times New Roman,10_x000a__x000a_AltStartup=_x000a__x000a_StickyPtX=324_x000a__x000a_Sti" xfId="47107" xr:uid="{00000000-0005-0000-0000-000083880000}"/>
    <cellStyle name="oft Excel]_x000d__x000a_Comment=Las líneas open=/f cargan funciones personalizadas en la lista del diálogo Pegar función._x000d__x000a_Maxi" xfId="32956" xr:uid="{00000000-0005-0000-0000-000084880000}"/>
    <cellStyle name="oft Excel]_x000d__x000a_Comment=Las líneas open=/f cargan funciones personalizadas en la lista del diálogo Pegar función._x000d__x000a_Maxi 2" xfId="32957" xr:uid="{00000000-0005-0000-0000-000085880000}"/>
    <cellStyle name="oft Excel]_x000d__x000a_Comment=Las líneas open=/f cargan funciones personalizadas en la lista del diálogo Pegar función._x000d__x000a_Maxi 2 2" xfId="32958" xr:uid="{00000000-0005-0000-0000-000086880000}"/>
    <cellStyle name="oft Excel]_x000d__x000a_Comment=Las líneas open=/f cargan funciones personalizadas en la lista del diálogo Pegar función._x000d__x000a_Maxi 3" xfId="32959" xr:uid="{00000000-0005-0000-0000-000087880000}"/>
    <cellStyle name="oft Excel]_x000d__x000a_Comment=Las líneas open=/f cargan funciones personalizadas en la lista del diálogo Pegar función._x000d__x000a_Maxi 3 2" xfId="32960" xr:uid="{00000000-0005-0000-0000-000088880000}"/>
    <cellStyle name="oft Excel]_x000d__x000a_Comment=Las líneas open=/f cargan funciones personalizadas en la lista del diálogo Pegar función._x000d__x000a_Maxi 4" xfId="32961" xr:uid="{00000000-0005-0000-0000-000089880000}"/>
    <cellStyle name="oft Excel]_x000d__x000a_Options3=0_x000d__x000a_Options5=1729_x000d__x000a_User=MINMETAL S.A._x000d__x000a_Font=Times New Roman,10_x000d__x000a_AltStartup=_x000d__x000a_StickyPtX=324_x000d__x000a_Sti" xfId="32962" xr:uid="{00000000-0005-0000-0000-00008A880000}"/>
    <cellStyle name="oft Excel]_x000d__x000a_Options3=0_x000d__x000a_Options5=1729_x000d__x000a_User=MINMETAL S.A._x000d__x000a_Font=Times New Roman,10_x000d__x000a_AltStartup=_x000d__x000a_StickyPtX=324_x000d__x000a_Sti 2" xfId="32963" xr:uid="{00000000-0005-0000-0000-00008B880000}"/>
    <cellStyle name="oft Excel]_x000d__x000a_Options3=0_x000d__x000a_Options5=1729_x000d__x000a_User=MINMETAL S.A._x000d__x000a_Font=Times New Roman,10_x000d__x000a_AltStartup=_x000d__x000a_StickyPtX=324_x000d__x000a_Sti 2 2" xfId="32964" xr:uid="{00000000-0005-0000-0000-00008C880000}"/>
    <cellStyle name="oft Excel]_x000d__x000a_Options3=0_x000d__x000a_Options5=1729_x000d__x000a_User=MINMETAL S.A._x000d__x000a_Font=Times New Roman,10_x000d__x000a_AltStartup=_x000d__x000a_StickyPtX=324_x000d__x000a_Sti 3" xfId="32965" xr:uid="{00000000-0005-0000-0000-00008D880000}"/>
    <cellStyle name="oft Excel]_x000d__x000a_Options3=0_x000d__x000a_Options5=1729_x000d__x000a_User=MINMETAL S.A._x000d__x000a_Font=Times New Roman,10_x000d__x000a_AltStartup=_x000d__x000a_StickyPtX=324_x000d__x000a_Sti 3 2" xfId="32966" xr:uid="{00000000-0005-0000-0000-00008E880000}"/>
    <cellStyle name="oft Excel]_x000d__x000a_Options3=0_x000d__x000a_Options5=1729_x000d__x000a_User=MINMETAL S.A._x000d__x000a_Font=Times New Roman,10_x000d__x000a_AltStartup=_x000d__x000a_StickyPtX=324_x000d__x000a_Sti 4" xfId="32967" xr:uid="{00000000-0005-0000-0000-00008F880000}"/>
    <cellStyle name="oft Excel]_x000d__x000d_Comment=Las líneas open=/f cargan funciones personalizadas en la lista del diálogo Pegar función._x000d__x000d_Maxi" xfId="32968" xr:uid="{00000000-0005-0000-0000-000090880000}"/>
    <cellStyle name="oft Excel]_x000d__x000d_Comment=Las líneas open=/f cargan funciones personalizadas en la lista del diálogo Pegar función._x000d__x000d_Maxi 2" xfId="32969" xr:uid="{00000000-0005-0000-0000-000091880000}"/>
    <cellStyle name="oft Excel]_x000d__x000d_Options3=0_x000d__x000d_Options5=1729_x000d__x000d_User=MINMETAL S.A._x000d__x000d_Font=Times New Roman,10_x000d__x000d_AltStartup=_x000d__x000d_StickyPtX=324_x000d__x000d_Sti" xfId="32970" xr:uid="{00000000-0005-0000-0000-000092880000}"/>
    <cellStyle name="oft Excel]_x000d__x000d_Options3=0_x000d__x000d_Options5=1729_x000d__x000d_User=MINMETAL S.A._x000d__x000d_Font=Times New Roman,10_x000d__x000d_AltStartup=_x000d__x000d_StickyPtX=324_x000d__x000d_Sti 2" xfId="32971" xr:uid="{00000000-0005-0000-0000-000093880000}"/>
    <cellStyle name="Output 10" xfId="32972" xr:uid="{00000000-0005-0000-0000-000094880000}"/>
    <cellStyle name="Output 10 2" xfId="32973" xr:uid="{00000000-0005-0000-0000-000095880000}"/>
    <cellStyle name="Output 10 2 2" xfId="32974" xr:uid="{00000000-0005-0000-0000-000096880000}"/>
    <cellStyle name="Output 10 2 3" xfId="32975" xr:uid="{00000000-0005-0000-0000-000097880000}"/>
    <cellStyle name="Output 10 3" xfId="32976" xr:uid="{00000000-0005-0000-0000-000098880000}"/>
    <cellStyle name="Output 10 3 2" xfId="32977" xr:uid="{00000000-0005-0000-0000-000099880000}"/>
    <cellStyle name="Output 10 3 3" xfId="32978" xr:uid="{00000000-0005-0000-0000-00009A880000}"/>
    <cellStyle name="Output 10 4" xfId="32979" xr:uid="{00000000-0005-0000-0000-00009B880000}"/>
    <cellStyle name="Output 10 5" xfId="32980" xr:uid="{00000000-0005-0000-0000-00009C880000}"/>
    <cellStyle name="Output 10 6" xfId="32981" xr:uid="{00000000-0005-0000-0000-00009D880000}"/>
    <cellStyle name="Output 11" xfId="32982" xr:uid="{00000000-0005-0000-0000-00009E880000}"/>
    <cellStyle name="Output 11 2" xfId="32983" xr:uid="{00000000-0005-0000-0000-00009F880000}"/>
    <cellStyle name="Output 11 2 2" xfId="32984" xr:uid="{00000000-0005-0000-0000-0000A0880000}"/>
    <cellStyle name="Output 11 2 3" xfId="32985" xr:uid="{00000000-0005-0000-0000-0000A1880000}"/>
    <cellStyle name="Output 11 3" xfId="32986" xr:uid="{00000000-0005-0000-0000-0000A2880000}"/>
    <cellStyle name="Output 11 3 2" xfId="32987" xr:uid="{00000000-0005-0000-0000-0000A3880000}"/>
    <cellStyle name="Output 11 3 3" xfId="32988" xr:uid="{00000000-0005-0000-0000-0000A4880000}"/>
    <cellStyle name="Output 11 4" xfId="32989" xr:uid="{00000000-0005-0000-0000-0000A5880000}"/>
    <cellStyle name="Output 11 5" xfId="32990" xr:uid="{00000000-0005-0000-0000-0000A6880000}"/>
    <cellStyle name="Output 11 6" xfId="32991" xr:uid="{00000000-0005-0000-0000-0000A7880000}"/>
    <cellStyle name="Output 12" xfId="32992" xr:uid="{00000000-0005-0000-0000-0000A8880000}"/>
    <cellStyle name="Output 12 2" xfId="32993" xr:uid="{00000000-0005-0000-0000-0000A9880000}"/>
    <cellStyle name="Output 12 3" xfId="32994" xr:uid="{00000000-0005-0000-0000-0000AA880000}"/>
    <cellStyle name="Output 13" xfId="32995" xr:uid="{00000000-0005-0000-0000-0000AB880000}"/>
    <cellStyle name="Output 13 2" xfId="32996" xr:uid="{00000000-0005-0000-0000-0000AC880000}"/>
    <cellStyle name="Output 13 3" xfId="32997" xr:uid="{00000000-0005-0000-0000-0000AD880000}"/>
    <cellStyle name="Output 14" xfId="32998" xr:uid="{00000000-0005-0000-0000-0000AE880000}"/>
    <cellStyle name="Output 15" xfId="32999" xr:uid="{00000000-0005-0000-0000-0000AF880000}"/>
    <cellStyle name="Output 16" xfId="33000" xr:uid="{00000000-0005-0000-0000-0000B0880000}"/>
    <cellStyle name="Output 17" xfId="33001" xr:uid="{00000000-0005-0000-0000-0000B1880000}"/>
    <cellStyle name="Output 2" xfId="33002" xr:uid="{00000000-0005-0000-0000-0000B2880000}"/>
    <cellStyle name="Output 2 10" xfId="33003" xr:uid="{00000000-0005-0000-0000-0000B3880000}"/>
    <cellStyle name="Output 2 10 2" xfId="33004" xr:uid="{00000000-0005-0000-0000-0000B4880000}"/>
    <cellStyle name="Output 2 10 2 2" xfId="33005" xr:uid="{00000000-0005-0000-0000-0000B5880000}"/>
    <cellStyle name="Output 2 10 2 3" xfId="33006" xr:uid="{00000000-0005-0000-0000-0000B6880000}"/>
    <cellStyle name="Output 2 10 3" xfId="33007" xr:uid="{00000000-0005-0000-0000-0000B7880000}"/>
    <cellStyle name="Output 2 10 3 2" xfId="33008" xr:uid="{00000000-0005-0000-0000-0000B8880000}"/>
    <cellStyle name="Output 2 10 3 3" xfId="33009" xr:uid="{00000000-0005-0000-0000-0000B9880000}"/>
    <cellStyle name="Output 2 10 4" xfId="33010" xr:uid="{00000000-0005-0000-0000-0000BA880000}"/>
    <cellStyle name="Output 2 10 5" xfId="33011" xr:uid="{00000000-0005-0000-0000-0000BB880000}"/>
    <cellStyle name="Output 2 10 6" xfId="33012" xr:uid="{00000000-0005-0000-0000-0000BC880000}"/>
    <cellStyle name="Output 2 11" xfId="33013" xr:uid="{00000000-0005-0000-0000-0000BD880000}"/>
    <cellStyle name="Output 2 11 2" xfId="33014" xr:uid="{00000000-0005-0000-0000-0000BE880000}"/>
    <cellStyle name="Output 2 11 3" xfId="33015" xr:uid="{00000000-0005-0000-0000-0000BF880000}"/>
    <cellStyle name="Output 2 12" xfId="33016" xr:uid="{00000000-0005-0000-0000-0000C0880000}"/>
    <cellStyle name="Output 2 12 2" xfId="33017" xr:uid="{00000000-0005-0000-0000-0000C1880000}"/>
    <cellStyle name="Output 2 12 3" xfId="33018" xr:uid="{00000000-0005-0000-0000-0000C2880000}"/>
    <cellStyle name="Output 2 13" xfId="33019" xr:uid="{00000000-0005-0000-0000-0000C3880000}"/>
    <cellStyle name="Output 2 14" xfId="33020" xr:uid="{00000000-0005-0000-0000-0000C4880000}"/>
    <cellStyle name="Output 2 15" xfId="33021" xr:uid="{00000000-0005-0000-0000-0000C5880000}"/>
    <cellStyle name="Output 2 2" xfId="33022" xr:uid="{00000000-0005-0000-0000-0000C6880000}"/>
    <cellStyle name="Output 2 2 10" xfId="33023" xr:uid="{00000000-0005-0000-0000-0000C7880000}"/>
    <cellStyle name="Output 2 2 10 2" xfId="33024" xr:uid="{00000000-0005-0000-0000-0000C8880000}"/>
    <cellStyle name="Output 2 2 11" xfId="33025" xr:uid="{00000000-0005-0000-0000-0000C9880000}"/>
    <cellStyle name="Output 2 2 2" xfId="33026" xr:uid="{00000000-0005-0000-0000-0000CA880000}"/>
    <cellStyle name="Output 2 2 2 2" xfId="33027" xr:uid="{00000000-0005-0000-0000-0000CB880000}"/>
    <cellStyle name="Output 2 2 2 3" xfId="33028" xr:uid="{00000000-0005-0000-0000-0000CC880000}"/>
    <cellStyle name="Output 2 2 3" xfId="33029" xr:uid="{00000000-0005-0000-0000-0000CD880000}"/>
    <cellStyle name="Output 2 2 3 2" xfId="33030" xr:uid="{00000000-0005-0000-0000-0000CE880000}"/>
    <cellStyle name="Output 2 2 3 3" xfId="33031" xr:uid="{00000000-0005-0000-0000-0000CF880000}"/>
    <cellStyle name="Output 2 2 4" xfId="33032" xr:uid="{00000000-0005-0000-0000-0000D0880000}"/>
    <cellStyle name="Output 2 2 4 2" xfId="33033" xr:uid="{00000000-0005-0000-0000-0000D1880000}"/>
    <cellStyle name="Output 2 2 5" xfId="33034" xr:uid="{00000000-0005-0000-0000-0000D2880000}"/>
    <cellStyle name="Output 2 2 5 2" xfId="33035" xr:uid="{00000000-0005-0000-0000-0000D3880000}"/>
    <cellStyle name="Output 2 2 6" xfId="33036" xr:uid="{00000000-0005-0000-0000-0000D4880000}"/>
    <cellStyle name="Output 2 2 6 2" xfId="33037" xr:uid="{00000000-0005-0000-0000-0000D5880000}"/>
    <cellStyle name="Output 2 2 7" xfId="33038" xr:uid="{00000000-0005-0000-0000-0000D6880000}"/>
    <cellStyle name="Output 2 2 7 2" xfId="33039" xr:uid="{00000000-0005-0000-0000-0000D7880000}"/>
    <cellStyle name="Output 2 2 8" xfId="33040" xr:uid="{00000000-0005-0000-0000-0000D8880000}"/>
    <cellStyle name="Output 2 2 8 2" xfId="33041" xr:uid="{00000000-0005-0000-0000-0000D9880000}"/>
    <cellStyle name="Output 2 2 9" xfId="33042" xr:uid="{00000000-0005-0000-0000-0000DA880000}"/>
    <cellStyle name="Output 2 2 9 2" xfId="33043" xr:uid="{00000000-0005-0000-0000-0000DB880000}"/>
    <cellStyle name="Output 2 3" xfId="33044" xr:uid="{00000000-0005-0000-0000-0000DC880000}"/>
    <cellStyle name="Output 2 3 10" xfId="33045" xr:uid="{00000000-0005-0000-0000-0000DD880000}"/>
    <cellStyle name="Output 2 3 10 2" xfId="33046" xr:uid="{00000000-0005-0000-0000-0000DE880000}"/>
    <cellStyle name="Output 2 3 11" xfId="33047" xr:uid="{00000000-0005-0000-0000-0000DF880000}"/>
    <cellStyle name="Output 2 3 2" xfId="33048" xr:uid="{00000000-0005-0000-0000-0000E0880000}"/>
    <cellStyle name="Output 2 3 2 2" xfId="33049" xr:uid="{00000000-0005-0000-0000-0000E1880000}"/>
    <cellStyle name="Output 2 3 2 3" xfId="33050" xr:uid="{00000000-0005-0000-0000-0000E2880000}"/>
    <cellStyle name="Output 2 3 3" xfId="33051" xr:uid="{00000000-0005-0000-0000-0000E3880000}"/>
    <cellStyle name="Output 2 3 3 2" xfId="33052" xr:uid="{00000000-0005-0000-0000-0000E4880000}"/>
    <cellStyle name="Output 2 3 3 3" xfId="33053" xr:uid="{00000000-0005-0000-0000-0000E5880000}"/>
    <cellStyle name="Output 2 3 4" xfId="33054" xr:uid="{00000000-0005-0000-0000-0000E6880000}"/>
    <cellStyle name="Output 2 3 4 2" xfId="33055" xr:uid="{00000000-0005-0000-0000-0000E7880000}"/>
    <cellStyle name="Output 2 3 5" xfId="33056" xr:uid="{00000000-0005-0000-0000-0000E8880000}"/>
    <cellStyle name="Output 2 3 5 2" xfId="33057" xr:uid="{00000000-0005-0000-0000-0000E9880000}"/>
    <cellStyle name="Output 2 3 6" xfId="33058" xr:uid="{00000000-0005-0000-0000-0000EA880000}"/>
    <cellStyle name="Output 2 3 6 2" xfId="33059" xr:uid="{00000000-0005-0000-0000-0000EB880000}"/>
    <cellStyle name="Output 2 3 7" xfId="33060" xr:uid="{00000000-0005-0000-0000-0000EC880000}"/>
    <cellStyle name="Output 2 3 7 2" xfId="33061" xr:uid="{00000000-0005-0000-0000-0000ED880000}"/>
    <cellStyle name="Output 2 3 8" xfId="33062" xr:uid="{00000000-0005-0000-0000-0000EE880000}"/>
    <cellStyle name="Output 2 3 8 2" xfId="33063" xr:uid="{00000000-0005-0000-0000-0000EF880000}"/>
    <cellStyle name="Output 2 3 9" xfId="33064" xr:uid="{00000000-0005-0000-0000-0000F0880000}"/>
    <cellStyle name="Output 2 3 9 2" xfId="33065" xr:uid="{00000000-0005-0000-0000-0000F1880000}"/>
    <cellStyle name="Output 2 4" xfId="33066" xr:uid="{00000000-0005-0000-0000-0000F2880000}"/>
    <cellStyle name="Output 2 4 2" xfId="33067" xr:uid="{00000000-0005-0000-0000-0000F3880000}"/>
    <cellStyle name="Output 2 4 2 2" xfId="33068" xr:uid="{00000000-0005-0000-0000-0000F4880000}"/>
    <cellStyle name="Output 2 4 2 3" xfId="33069" xr:uid="{00000000-0005-0000-0000-0000F5880000}"/>
    <cellStyle name="Output 2 4 3" xfId="33070" xr:uid="{00000000-0005-0000-0000-0000F6880000}"/>
    <cellStyle name="Output 2 4 3 2" xfId="33071" xr:uid="{00000000-0005-0000-0000-0000F7880000}"/>
    <cellStyle name="Output 2 4 3 3" xfId="33072" xr:uid="{00000000-0005-0000-0000-0000F8880000}"/>
    <cellStyle name="Output 2 4 4" xfId="33073" xr:uid="{00000000-0005-0000-0000-0000F9880000}"/>
    <cellStyle name="Output 2 4 5" xfId="33074" xr:uid="{00000000-0005-0000-0000-0000FA880000}"/>
    <cellStyle name="Output 2 4 6" xfId="33075" xr:uid="{00000000-0005-0000-0000-0000FB880000}"/>
    <cellStyle name="Output 2 5" xfId="33076" xr:uid="{00000000-0005-0000-0000-0000FC880000}"/>
    <cellStyle name="Output 2 5 2" xfId="33077" xr:uid="{00000000-0005-0000-0000-0000FD880000}"/>
    <cellStyle name="Output 2 5 2 2" xfId="33078" xr:uid="{00000000-0005-0000-0000-0000FE880000}"/>
    <cellStyle name="Output 2 5 2 3" xfId="33079" xr:uid="{00000000-0005-0000-0000-0000FF880000}"/>
    <cellStyle name="Output 2 5 3" xfId="33080" xr:uid="{00000000-0005-0000-0000-000000890000}"/>
    <cellStyle name="Output 2 5 3 2" xfId="33081" xr:uid="{00000000-0005-0000-0000-000001890000}"/>
    <cellStyle name="Output 2 5 3 3" xfId="33082" xr:uid="{00000000-0005-0000-0000-000002890000}"/>
    <cellStyle name="Output 2 5 4" xfId="33083" xr:uid="{00000000-0005-0000-0000-000003890000}"/>
    <cellStyle name="Output 2 5 5" xfId="33084" xr:uid="{00000000-0005-0000-0000-000004890000}"/>
    <cellStyle name="Output 2 5 6" xfId="33085" xr:uid="{00000000-0005-0000-0000-000005890000}"/>
    <cellStyle name="Output 2 6" xfId="33086" xr:uid="{00000000-0005-0000-0000-000006890000}"/>
    <cellStyle name="Output 2 6 2" xfId="33087" xr:uid="{00000000-0005-0000-0000-000007890000}"/>
    <cellStyle name="Output 2 6 2 2" xfId="33088" xr:uid="{00000000-0005-0000-0000-000008890000}"/>
    <cellStyle name="Output 2 6 2 3" xfId="33089" xr:uid="{00000000-0005-0000-0000-000009890000}"/>
    <cellStyle name="Output 2 6 3" xfId="33090" xr:uid="{00000000-0005-0000-0000-00000A890000}"/>
    <cellStyle name="Output 2 6 3 2" xfId="33091" xr:uid="{00000000-0005-0000-0000-00000B890000}"/>
    <cellStyle name="Output 2 6 3 3" xfId="33092" xr:uid="{00000000-0005-0000-0000-00000C890000}"/>
    <cellStyle name="Output 2 6 4" xfId="33093" xr:uid="{00000000-0005-0000-0000-00000D890000}"/>
    <cellStyle name="Output 2 6 5" xfId="33094" xr:uid="{00000000-0005-0000-0000-00000E890000}"/>
    <cellStyle name="Output 2 6 6" xfId="33095" xr:uid="{00000000-0005-0000-0000-00000F890000}"/>
    <cellStyle name="Output 2 7" xfId="33096" xr:uid="{00000000-0005-0000-0000-000010890000}"/>
    <cellStyle name="Output 2 7 2" xfId="33097" xr:uid="{00000000-0005-0000-0000-000011890000}"/>
    <cellStyle name="Output 2 7 2 2" xfId="33098" xr:uid="{00000000-0005-0000-0000-000012890000}"/>
    <cellStyle name="Output 2 7 2 3" xfId="33099" xr:uid="{00000000-0005-0000-0000-000013890000}"/>
    <cellStyle name="Output 2 7 3" xfId="33100" xr:uid="{00000000-0005-0000-0000-000014890000}"/>
    <cellStyle name="Output 2 7 3 2" xfId="33101" xr:uid="{00000000-0005-0000-0000-000015890000}"/>
    <cellStyle name="Output 2 7 3 3" xfId="33102" xr:uid="{00000000-0005-0000-0000-000016890000}"/>
    <cellStyle name="Output 2 7 4" xfId="33103" xr:uid="{00000000-0005-0000-0000-000017890000}"/>
    <cellStyle name="Output 2 7 5" xfId="33104" xr:uid="{00000000-0005-0000-0000-000018890000}"/>
    <cellStyle name="Output 2 7 6" xfId="33105" xr:uid="{00000000-0005-0000-0000-000019890000}"/>
    <cellStyle name="Output 2 8" xfId="33106" xr:uid="{00000000-0005-0000-0000-00001A890000}"/>
    <cellStyle name="Output 2 8 2" xfId="33107" xr:uid="{00000000-0005-0000-0000-00001B890000}"/>
    <cellStyle name="Output 2 8 2 2" xfId="33108" xr:uid="{00000000-0005-0000-0000-00001C890000}"/>
    <cellStyle name="Output 2 8 2 3" xfId="33109" xr:uid="{00000000-0005-0000-0000-00001D890000}"/>
    <cellStyle name="Output 2 8 3" xfId="33110" xr:uid="{00000000-0005-0000-0000-00001E890000}"/>
    <cellStyle name="Output 2 8 3 2" xfId="33111" xr:uid="{00000000-0005-0000-0000-00001F890000}"/>
    <cellStyle name="Output 2 8 3 3" xfId="33112" xr:uid="{00000000-0005-0000-0000-000020890000}"/>
    <cellStyle name="Output 2 8 4" xfId="33113" xr:uid="{00000000-0005-0000-0000-000021890000}"/>
    <cellStyle name="Output 2 8 5" xfId="33114" xr:uid="{00000000-0005-0000-0000-000022890000}"/>
    <cellStyle name="Output 2 8 6" xfId="33115" xr:uid="{00000000-0005-0000-0000-000023890000}"/>
    <cellStyle name="Output 2 9" xfId="33116" xr:uid="{00000000-0005-0000-0000-000024890000}"/>
    <cellStyle name="Output 2 9 2" xfId="33117" xr:uid="{00000000-0005-0000-0000-000025890000}"/>
    <cellStyle name="Output 2 9 2 2" xfId="33118" xr:uid="{00000000-0005-0000-0000-000026890000}"/>
    <cellStyle name="Output 2 9 2 3" xfId="33119" xr:uid="{00000000-0005-0000-0000-000027890000}"/>
    <cellStyle name="Output 2 9 3" xfId="33120" xr:uid="{00000000-0005-0000-0000-000028890000}"/>
    <cellStyle name="Output 2 9 3 2" xfId="33121" xr:uid="{00000000-0005-0000-0000-000029890000}"/>
    <cellStyle name="Output 2 9 3 3" xfId="33122" xr:uid="{00000000-0005-0000-0000-00002A890000}"/>
    <cellStyle name="Output 2 9 4" xfId="33123" xr:uid="{00000000-0005-0000-0000-00002B890000}"/>
    <cellStyle name="Output 2 9 5" xfId="33124" xr:uid="{00000000-0005-0000-0000-00002C890000}"/>
    <cellStyle name="Output 2 9 6" xfId="33125" xr:uid="{00000000-0005-0000-0000-00002D890000}"/>
    <cellStyle name="Output 2_5.Weekly" xfId="33126" xr:uid="{00000000-0005-0000-0000-00002E890000}"/>
    <cellStyle name="Output 3" xfId="33127" xr:uid="{00000000-0005-0000-0000-00002F890000}"/>
    <cellStyle name="Output 3 10" xfId="33128" xr:uid="{00000000-0005-0000-0000-000030890000}"/>
    <cellStyle name="Output 3 10 2" xfId="33129" xr:uid="{00000000-0005-0000-0000-000031890000}"/>
    <cellStyle name="Output 3 11" xfId="33130" xr:uid="{00000000-0005-0000-0000-000032890000}"/>
    <cellStyle name="Output 3 2" xfId="33131" xr:uid="{00000000-0005-0000-0000-000033890000}"/>
    <cellStyle name="Output 3 2 2" xfId="33132" xr:uid="{00000000-0005-0000-0000-000034890000}"/>
    <cellStyle name="Output 3 2 3" xfId="33133" xr:uid="{00000000-0005-0000-0000-000035890000}"/>
    <cellStyle name="Output 3 3" xfId="33134" xr:uid="{00000000-0005-0000-0000-000036890000}"/>
    <cellStyle name="Output 3 3 2" xfId="33135" xr:uid="{00000000-0005-0000-0000-000037890000}"/>
    <cellStyle name="Output 3 3 3" xfId="33136" xr:uid="{00000000-0005-0000-0000-000038890000}"/>
    <cellStyle name="Output 3 4" xfId="33137" xr:uid="{00000000-0005-0000-0000-000039890000}"/>
    <cellStyle name="Output 3 4 2" xfId="33138" xr:uid="{00000000-0005-0000-0000-00003A890000}"/>
    <cellStyle name="Output 3 5" xfId="33139" xr:uid="{00000000-0005-0000-0000-00003B890000}"/>
    <cellStyle name="Output 3 5 2" xfId="33140" xr:uid="{00000000-0005-0000-0000-00003C890000}"/>
    <cellStyle name="Output 3 6" xfId="33141" xr:uid="{00000000-0005-0000-0000-00003D890000}"/>
    <cellStyle name="Output 3 6 2" xfId="33142" xr:uid="{00000000-0005-0000-0000-00003E890000}"/>
    <cellStyle name="Output 3 7" xfId="33143" xr:uid="{00000000-0005-0000-0000-00003F890000}"/>
    <cellStyle name="Output 3 7 2" xfId="33144" xr:uid="{00000000-0005-0000-0000-000040890000}"/>
    <cellStyle name="Output 3 8" xfId="33145" xr:uid="{00000000-0005-0000-0000-000041890000}"/>
    <cellStyle name="Output 3 8 2" xfId="33146" xr:uid="{00000000-0005-0000-0000-000042890000}"/>
    <cellStyle name="Output 3 9" xfId="33147" xr:uid="{00000000-0005-0000-0000-000043890000}"/>
    <cellStyle name="Output 3 9 2" xfId="33148" xr:uid="{00000000-0005-0000-0000-000044890000}"/>
    <cellStyle name="Output 4" xfId="33149" xr:uid="{00000000-0005-0000-0000-000045890000}"/>
    <cellStyle name="Output 4 10" xfId="33150" xr:uid="{00000000-0005-0000-0000-000046890000}"/>
    <cellStyle name="Output 4 10 2" xfId="33151" xr:uid="{00000000-0005-0000-0000-000047890000}"/>
    <cellStyle name="Output 4 11" xfId="33152" xr:uid="{00000000-0005-0000-0000-000048890000}"/>
    <cellStyle name="Output 4 2" xfId="33153" xr:uid="{00000000-0005-0000-0000-000049890000}"/>
    <cellStyle name="Output 4 2 2" xfId="33154" xr:uid="{00000000-0005-0000-0000-00004A890000}"/>
    <cellStyle name="Output 4 2 3" xfId="33155" xr:uid="{00000000-0005-0000-0000-00004B890000}"/>
    <cellStyle name="Output 4 3" xfId="33156" xr:uid="{00000000-0005-0000-0000-00004C890000}"/>
    <cellStyle name="Output 4 3 2" xfId="33157" xr:uid="{00000000-0005-0000-0000-00004D890000}"/>
    <cellStyle name="Output 4 3 3" xfId="33158" xr:uid="{00000000-0005-0000-0000-00004E890000}"/>
    <cellStyle name="Output 4 4" xfId="33159" xr:uid="{00000000-0005-0000-0000-00004F890000}"/>
    <cellStyle name="Output 4 4 2" xfId="33160" xr:uid="{00000000-0005-0000-0000-000050890000}"/>
    <cellStyle name="Output 4 5" xfId="33161" xr:uid="{00000000-0005-0000-0000-000051890000}"/>
    <cellStyle name="Output 4 5 2" xfId="33162" xr:uid="{00000000-0005-0000-0000-000052890000}"/>
    <cellStyle name="Output 4 6" xfId="33163" xr:uid="{00000000-0005-0000-0000-000053890000}"/>
    <cellStyle name="Output 4 6 2" xfId="33164" xr:uid="{00000000-0005-0000-0000-000054890000}"/>
    <cellStyle name="Output 4 7" xfId="33165" xr:uid="{00000000-0005-0000-0000-000055890000}"/>
    <cellStyle name="Output 4 7 2" xfId="33166" xr:uid="{00000000-0005-0000-0000-000056890000}"/>
    <cellStyle name="Output 4 8" xfId="33167" xr:uid="{00000000-0005-0000-0000-000057890000}"/>
    <cellStyle name="Output 4 8 2" xfId="33168" xr:uid="{00000000-0005-0000-0000-000058890000}"/>
    <cellStyle name="Output 4 9" xfId="33169" xr:uid="{00000000-0005-0000-0000-000059890000}"/>
    <cellStyle name="Output 4 9 2" xfId="33170" xr:uid="{00000000-0005-0000-0000-00005A890000}"/>
    <cellStyle name="Output 5" xfId="33171" xr:uid="{00000000-0005-0000-0000-00005B890000}"/>
    <cellStyle name="Output 5 2" xfId="33172" xr:uid="{00000000-0005-0000-0000-00005C890000}"/>
    <cellStyle name="Output 5 2 2" xfId="33173" xr:uid="{00000000-0005-0000-0000-00005D890000}"/>
    <cellStyle name="Output 5 2 3" xfId="33174" xr:uid="{00000000-0005-0000-0000-00005E890000}"/>
    <cellStyle name="Output 5 3" xfId="33175" xr:uid="{00000000-0005-0000-0000-00005F890000}"/>
    <cellStyle name="Output 5 3 2" xfId="33176" xr:uid="{00000000-0005-0000-0000-000060890000}"/>
    <cellStyle name="Output 5 3 3" xfId="33177" xr:uid="{00000000-0005-0000-0000-000061890000}"/>
    <cellStyle name="Output 5 4" xfId="33178" xr:uid="{00000000-0005-0000-0000-000062890000}"/>
    <cellStyle name="Output 5 5" xfId="33179" xr:uid="{00000000-0005-0000-0000-000063890000}"/>
    <cellStyle name="Output 5 6" xfId="33180" xr:uid="{00000000-0005-0000-0000-000064890000}"/>
    <cellStyle name="Output 6" xfId="33181" xr:uid="{00000000-0005-0000-0000-000065890000}"/>
    <cellStyle name="Output 6 2" xfId="33182" xr:uid="{00000000-0005-0000-0000-000066890000}"/>
    <cellStyle name="Output 6 2 2" xfId="33183" xr:uid="{00000000-0005-0000-0000-000067890000}"/>
    <cellStyle name="Output 6 2 3" xfId="33184" xr:uid="{00000000-0005-0000-0000-000068890000}"/>
    <cellStyle name="Output 6 3" xfId="33185" xr:uid="{00000000-0005-0000-0000-000069890000}"/>
    <cellStyle name="Output 6 3 2" xfId="33186" xr:uid="{00000000-0005-0000-0000-00006A890000}"/>
    <cellStyle name="Output 6 3 3" xfId="33187" xr:uid="{00000000-0005-0000-0000-00006B890000}"/>
    <cellStyle name="Output 6 4" xfId="33188" xr:uid="{00000000-0005-0000-0000-00006C890000}"/>
    <cellStyle name="Output 6 5" xfId="33189" xr:uid="{00000000-0005-0000-0000-00006D890000}"/>
    <cellStyle name="Output 6 6" xfId="33190" xr:uid="{00000000-0005-0000-0000-00006E890000}"/>
    <cellStyle name="Output 7" xfId="33191" xr:uid="{00000000-0005-0000-0000-00006F890000}"/>
    <cellStyle name="Output 7 2" xfId="33192" xr:uid="{00000000-0005-0000-0000-000070890000}"/>
    <cellStyle name="Output 7 2 2" xfId="33193" xr:uid="{00000000-0005-0000-0000-000071890000}"/>
    <cellStyle name="Output 7 2 3" xfId="33194" xr:uid="{00000000-0005-0000-0000-000072890000}"/>
    <cellStyle name="Output 7 3" xfId="33195" xr:uid="{00000000-0005-0000-0000-000073890000}"/>
    <cellStyle name="Output 7 3 2" xfId="33196" xr:uid="{00000000-0005-0000-0000-000074890000}"/>
    <cellStyle name="Output 7 3 3" xfId="33197" xr:uid="{00000000-0005-0000-0000-000075890000}"/>
    <cellStyle name="Output 7 4" xfId="33198" xr:uid="{00000000-0005-0000-0000-000076890000}"/>
    <cellStyle name="Output 7 5" xfId="33199" xr:uid="{00000000-0005-0000-0000-000077890000}"/>
    <cellStyle name="Output 7 6" xfId="33200" xr:uid="{00000000-0005-0000-0000-000078890000}"/>
    <cellStyle name="Output 8" xfId="33201" xr:uid="{00000000-0005-0000-0000-000079890000}"/>
    <cellStyle name="Output 8 2" xfId="33202" xr:uid="{00000000-0005-0000-0000-00007A890000}"/>
    <cellStyle name="Output 8 2 2" xfId="33203" xr:uid="{00000000-0005-0000-0000-00007B890000}"/>
    <cellStyle name="Output 8 2 3" xfId="33204" xr:uid="{00000000-0005-0000-0000-00007C890000}"/>
    <cellStyle name="Output 8 3" xfId="33205" xr:uid="{00000000-0005-0000-0000-00007D890000}"/>
    <cellStyle name="Output 8 3 2" xfId="33206" xr:uid="{00000000-0005-0000-0000-00007E890000}"/>
    <cellStyle name="Output 8 3 3" xfId="33207" xr:uid="{00000000-0005-0000-0000-00007F890000}"/>
    <cellStyle name="Output 8 4" xfId="33208" xr:uid="{00000000-0005-0000-0000-000080890000}"/>
    <cellStyle name="Output 8 5" xfId="33209" xr:uid="{00000000-0005-0000-0000-000081890000}"/>
    <cellStyle name="Output 8 6" xfId="33210" xr:uid="{00000000-0005-0000-0000-000082890000}"/>
    <cellStyle name="Output 9" xfId="33211" xr:uid="{00000000-0005-0000-0000-000083890000}"/>
    <cellStyle name="Output 9 2" xfId="33212" xr:uid="{00000000-0005-0000-0000-000084890000}"/>
    <cellStyle name="Output 9 2 2" xfId="33213" xr:uid="{00000000-0005-0000-0000-000085890000}"/>
    <cellStyle name="Output 9 2 3" xfId="33214" xr:uid="{00000000-0005-0000-0000-000086890000}"/>
    <cellStyle name="Output 9 3" xfId="33215" xr:uid="{00000000-0005-0000-0000-000087890000}"/>
    <cellStyle name="Output 9 3 2" xfId="33216" xr:uid="{00000000-0005-0000-0000-000088890000}"/>
    <cellStyle name="Output 9 3 3" xfId="33217" xr:uid="{00000000-0005-0000-0000-000089890000}"/>
    <cellStyle name="Output 9 4" xfId="33218" xr:uid="{00000000-0005-0000-0000-00008A890000}"/>
    <cellStyle name="Output 9 5" xfId="33219" xr:uid="{00000000-0005-0000-0000-00008B890000}"/>
    <cellStyle name="Output 9 6" xfId="33220" xr:uid="{00000000-0005-0000-0000-00008C890000}"/>
    <cellStyle name="Output Amounts" xfId="33221" xr:uid="{00000000-0005-0000-0000-00008D890000}"/>
    <cellStyle name="Output Amounts 2" xfId="33222" xr:uid="{00000000-0005-0000-0000-00008E890000}"/>
    <cellStyle name="Output Column Headings" xfId="33223" xr:uid="{00000000-0005-0000-0000-00008F890000}"/>
    <cellStyle name="Output Column Headings 2" xfId="33224" xr:uid="{00000000-0005-0000-0000-000090890000}"/>
    <cellStyle name="Output Line Items" xfId="33225" xr:uid="{00000000-0005-0000-0000-000091890000}"/>
    <cellStyle name="Output Line Items 2" xfId="33226" xr:uid="{00000000-0005-0000-0000-000092890000}"/>
    <cellStyle name="Output Line Items 2 2" xfId="33227" xr:uid="{00000000-0005-0000-0000-000093890000}"/>
    <cellStyle name="Output Line Items 3" xfId="33228" xr:uid="{00000000-0005-0000-0000-000094890000}"/>
    <cellStyle name="Output Report Heading" xfId="33229" xr:uid="{00000000-0005-0000-0000-000095890000}"/>
    <cellStyle name="Output Report Heading 2" xfId="33230" xr:uid="{00000000-0005-0000-0000-000096890000}"/>
    <cellStyle name="Output Report Title" xfId="33231" xr:uid="{00000000-0005-0000-0000-000097890000}"/>
    <cellStyle name="Output Report Title 2" xfId="33232" xr:uid="{00000000-0005-0000-0000-000098890000}"/>
    <cellStyle name="Page Number" xfId="45364" xr:uid="{00000000-0005-0000-0000-000099890000}"/>
    <cellStyle name="per.style" xfId="47108" xr:uid="{00000000-0005-0000-0000-00009A890000}"/>
    <cellStyle name="Percent - bold" xfId="45632" xr:uid="{00000000-0005-0000-0000-00009C890000}"/>
    <cellStyle name="Percent ()" xfId="33233" xr:uid="{00000000-0005-0000-0000-00009D890000}"/>
    <cellStyle name="Percent () 2" xfId="33234" xr:uid="{00000000-0005-0000-0000-00009E890000}"/>
    <cellStyle name="Percent () 2 2" xfId="33235" xr:uid="{00000000-0005-0000-0000-00009F890000}"/>
    <cellStyle name="Percent () 2 3" xfId="33236" xr:uid="{00000000-0005-0000-0000-0000A0890000}"/>
    <cellStyle name="Percent () 3" xfId="33237" xr:uid="{00000000-0005-0000-0000-0000A1890000}"/>
    <cellStyle name="Percent () 4" xfId="33238" xr:uid="{00000000-0005-0000-0000-0000A2890000}"/>
    <cellStyle name="Percent (0)" xfId="33239" xr:uid="{00000000-0005-0000-0000-0000A3890000}"/>
    <cellStyle name="Percent (0) 2" xfId="33240" xr:uid="{00000000-0005-0000-0000-0000A4890000}"/>
    <cellStyle name="Percent (0) 2 2" xfId="33241" xr:uid="{00000000-0005-0000-0000-0000A5890000}"/>
    <cellStyle name="Percent (0) 3" xfId="33242" xr:uid="{00000000-0005-0000-0000-0000A6890000}"/>
    <cellStyle name="Percent (1)" xfId="33243" xr:uid="{00000000-0005-0000-0000-0000A7890000}"/>
    <cellStyle name="Percent (1) 2" xfId="33244" xr:uid="{00000000-0005-0000-0000-0000A8890000}"/>
    <cellStyle name="Percent (1) 2 2" xfId="33245" xr:uid="{00000000-0005-0000-0000-0000A9890000}"/>
    <cellStyle name="Percent (1) 3" xfId="33246" xr:uid="{00000000-0005-0000-0000-0000AA890000}"/>
    <cellStyle name="Percent [0]" xfId="33247" xr:uid="{00000000-0005-0000-0000-0000AB890000}"/>
    <cellStyle name="Percent [0] 2" xfId="33248" xr:uid="{00000000-0005-0000-0000-0000AC890000}"/>
    <cellStyle name="Percent [0] 2 2" xfId="33249" xr:uid="{00000000-0005-0000-0000-0000AD890000}"/>
    <cellStyle name="Percent [0] 2 2 2" xfId="33250" xr:uid="{00000000-0005-0000-0000-0000AE890000}"/>
    <cellStyle name="Percent [0] 2 3" xfId="33251" xr:uid="{00000000-0005-0000-0000-0000AF890000}"/>
    <cellStyle name="Percent [0] 3" xfId="33252" xr:uid="{00000000-0005-0000-0000-0000B0890000}"/>
    <cellStyle name="Percent [0] 3 2" xfId="33253" xr:uid="{00000000-0005-0000-0000-0000B1890000}"/>
    <cellStyle name="Percent [0] 3 2 2" xfId="33254" xr:uid="{00000000-0005-0000-0000-0000B2890000}"/>
    <cellStyle name="Percent [0] 3 3" xfId="33255" xr:uid="{00000000-0005-0000-0000-0000B3890000}"/>
    <cellStyle name="Percent [0] 4" xfId="33256" xr:uid="{00000000-0005-0000-0000-0000B4890000}"/>
    <cellStyle name="Percent [0] 4 2" xfId="33257" xr:uid="{00000000-0005-0000-0000-0000B5890000}"/>
    <cellStyle name="Percent [0] 5" xfId="33258" xr:uid="{00000000-0005-0000-0000-0000B6890000}"/>
    <cellStyle name="Percent [0] 6" xfId="33259" xr:uid="{00000000-0005-0000-0000-0000B7890000}"/>
    <cellStyle name="Percent [00]" xfId="33260" xr:uid="{00000000-0005-0000-0000-0000B8890000}"/>
    <cellStyle name="Percent [00] 2" xfId="33261" xr:uid="{00000000-0005-0000-0000-0000B9890000}"/>
    <cellStyle name="Percent [00] 2 2" xfId="33262" xr:uid="{00000000-0005-0000-0000-0000BA890000}"/>
    <cellStyle name="Percent [00] 2 2 2" xfId="33263" xr:uid="{00000000-0005-0000-0000-0000BB890000}"/>
    <cellStyle name="Percent [00] 2 3" xfId="33264" xr:uid="{00000000-0005-0000-0000-0000BC890000}"/>
    <cellStyle name="Percent [00] 3" xfId="33265" xr:uid="{00000000-0005-0000-0000-0000BD890000}"/>
    <cellStyle name="Percent [00] 3 2" xfId="33266" xr:uid="{00000000-0005-0000-0000-0000BE890000}"/>
    <cellStyle name="Percent [00] 3 2 2" xfId="33267" xr:uid="{00000000-0005-0000-0000-0000BF890000}"/>
    <cellStyle name="Percent [00] 3 3" xfId="33268" xr:uid="{00000000-0005-0000-0000-0000C0890000}"/>
    <cellStyle name="Percent [00] 4" xfId="33269" xr:uid="{00000000-0005-0000-0000-0000C1890000}"/>
    <cellStyle name="Percent [00] 4 2" xfId="33270" xr:uid="{00000000-0005-0000-0000-0000C2890000}"/>
    <cellStyle name="Percent [00] 5" xfId="33271" xr:uid="{00000000-0005-0000-0000-0000C3890000}"/>
    <cellStyle name="Percent [00] 6" xfId="33272" xr:uid="{00000000-0005-0000-0000-0000C4890000}"/>
    <cellStyle name="Percent [2]" xfId="33273" xr:uid="{00000000-0005-0000-0000-0000C5890000}"/>
    <cellStyle name="Percent [2] 2" xfId="33274" xr:uid="{00000000-0005-0000-0000-0000C6890000}"/>
    <cellStyle name="Percent [2] 2 2" xfId="33275" xr:uid="{00000000-0005-0000-0000-0000C7890000}"/>
    <cellStyle name="Percent [2] 2 2 2" xfId="33276" xr:uid="{00000000-0005-0000-0000-0000C8890000}"/>
    <cellStyle name="Percent [2] 2 3" xfId="33277" xr:uid="{00000000-0005-0000-0000-0000C9890000}"/>
    <cellStyle name="Percent [2] 3" xfId="33278" xr:uid="{00000000-0005-0000-0000-0000CA890000}"/>
    <cellStyle name="Percent [2] 3 2" xfId="33279" xr:uid="{00000000-0005-0000-0000-0000CB890000}"/>
    <cellStyle name="Percent [2] 3 2 2" xfId="33280" xr:uid="{00000000-0005-0000-0000-0000CC890000}"/>
    <cellStyle name="Percent [2] 3 3" xfId="33281" xr:uid="{00000000-0005-0000-0000-0000CD890000}"/>
    <cellStyle name="Percent [2] 4" xfId="33282" xr:uid="{00000000-0005-0000-0000-0000CE890000}"/>
    <cellStyle name="Percent [2] 4 2" xfId="33283" xr:uid="{00000000-0005-0000-0000-0000CF890000}"/>
    <cellStyle name="Percent [2] 5" xfId="33284" xr:uid="{00000000-0005-0000-0000-0000D0890000}"/>
    <cellStyle name="Percent [2] 6" xfId="33285" xr:uid="{00000000-0005-0000-0000-0000D1890000}"/>
    <cellStyle name="Percent 1" xfId="33286" xr:uid="{00000000-0005-0000-0000-0000D2890000}"/>
    <cellStyle name="Percent 1 2" xfId="33287" xr:uid="{00000000-0005-0000-0000-0000D3890000}"/>
    <cellStyle name="Percent 1 2 2" xfId="33288" xr:uid="{00000000-0005-0000-0000-0000D4890000}"/>
    <cellStyle name="Percent 1 3" xfId="33289" xr:uid="{00000000-0005-0000-0000-0000D5890000}"/>
    <cellStyle name="Percent 10" xfId="33290" xr:uid="{00000000-0005-0000-0000-0000D6890000}"/>
    <cellStyle name="Percent 10 2" xfId="33291" xr:uid="{00000000-0005-0000-0000-0000D7890000}"/>
    <cellStyle name="Percent 11" xfId="33292" xr:uid="{00000000-0005-0000-0000-0000D8890000}"/>
    <cellStyle name="Percent 11 2" xfId="33293" xr:uid="{00000000-0005-0000-0000-0000D9890000}"/>
    <cellStyle name="Percent 12" xfId="33294" xr:uid="{00000000-0005-0000-0000-0000DA890000}"/>
    <cellStyle name="Percent 12 2" xfId="33295" xr:uid="{00000000-0005-0000-0000-0000DB890000}"/>
    <cellStyle name="Percent 13" xfId="33296" xr:uid="{00000000-0005-0000-0000-0000DC890000}"/>
    <cellStyle name="Percent 13 2" xfId="33297" xr:uid="{00000000-0005-0000-0000-0000DD890000}"/>
    <cellStyle name="Percent 14" xfId="33298" xr:uid="{00000000-0005-0000-0000-0000DE890000}"/>
    <cellStyle name="Percent 14 2" xfId="33299" xr:uid="{00000000-0005-0000-0000-0000DF890000}"/>
    <cellStyle name="Percent 15" xfId="33300" xr:uid="{00000000-0005-0000-0000-0000E0890000}"/>
    <cellStyle name="Percent 15 2" xfId="33301" xr:uid="{00000000-0005-0000-0000-0000E1890000}"/>
    <cellStyle name="Percent 16" xfId="33302" xr:uid="{00000000-0005-0000-0000-0000E2890000}"/>
    <cellStyle name="Percent 16 2" xfId="33303" xr:uid="{00000000-0005-0000-0000-0000E3890000}"/>
    <cellStyle name="Percent 17" xfId="33304" xr:uid="{00000000-0005-0000-0000-0000E4890000}"/>
    <cellStyle name="Percent 17 2" xfId="33305" xr:uid="{00000000-0005-0000-0000-0000E5890000}"/>
    <cellStyle name="Percent 18" xfId="33306" xr:uid="{00000000-0005-0000-0000-0000E6890000}"/>
    <cellStyle name="Percent 18 2" xfId="33307" xr:uid="{00000000-0005-0000-0000-0000E7890000}"/>
    <cellStyle name="Percent 19" xfId="33308" xr:uid="{00000000-0005-0000-0000-0000E8890000}"/>
    <cellStyle name="Percent 19 2" xfId="33309" xr:uid="{00000000-0005-0000-0000-0000E9890000}"/>
    <cellStyle name="Percent 2" xfId="33310" xr:uid="{00000000-0005-0000-0000-0000EA890000}"/>
    <cellStyle name="Percent 2 2" xfId="33311" xr:uid="{00000000-0005-0000-0000-0000EB890000}"/>
    <cellStyle name="Percent 2 2 2" xfId="33312" xr:uid="{00000000-0005-0000-0000-0000EC890000}"/>
    <cellStyle name="Percent 2 3" xfId="33313" xr:uid="{00000000-0005-0000-0000-0000ED890000}"/>
    <cellStyle name="Percent 2 4" xfId="47109" xr:uid="{00000000-0005-0000-0000-0000EE890000}"/>
    <cellStyle name="Percent 2 4 2" xfId="47288" xr:uid="{00000000-0005-0000-0000-0000EF890000}"/>
    <cellStyle name="Percent 20" xfId="33314" xr:uid="{00000000-0005-0000-0000-0000F0890000}"/>
    <cellStyle name="Percent 20 2" xfId="33315" xr:uid="{00000000-0005-0000-0000-0000F1890000}"/>
    <cellStyle name="Percent 21" xfId="33316" xr:uid="{00000000-0005-0000-0000-0000F2890000}"/>
    <cellStyle name="Percent 21 2" xfId="33317" xr:uid="{00000000-0005-0000-0000-0000F3890000}"/>
    <cellStyle name="Percent 22" xfId="33318" xr:uid="{00000000-0005-0000-0000-0000F4890000}"/>
    <cellStyle name="Percent 23" xfId="33319" xr:uid="{00000000-0005-0000-0000-0000F5890000}"/>
    <cellStyle name="Percent 24" xfId="33320" xr:uid="{00000000-0005-0000-0000-0000F6890000}"/>
    <cellStyle name="Percent 25" xfId="33321" xr:uid="{00000000-0005-0000-0000-0000F7890000}"/>
    <cellStyle name="Percent 26" xfId="33322" xr:uid="{00000000-0005-0000-0000-0000F8890000}"/>
    <cellStyle name="Percent 27" xfId="33323" xr:uid="{00000000-0005-0000-0000-0000F9890000}"/>
    <cellStyle name="Percent 28" xfId="33324" xr:uid="{00000000-0005-0000-0000-0000FA890000}"/>
    <cellStyle name="Percent 29" xfId="33325" xr:uid="{00000000-0005-0000-0000-0000FB890000}"/>
    <cellStyle name="Percent 3" xfId="33326" xr:uid="{00000000-0005-0000-0000-0000FC890000}"/>
    <cellStyle name="Percent 3 2" xfId="33327" xr:uid="{00000000-0005-0000-0000-0000FD890000}"/>
    <cellStyle name="Percent 30" xfId="33328" xr:uid="{00000000-0005-0000-0000-0000FE890000}"/>
    <cellStyle name="Percent 31" xfId="33329" xr:uid="{00000000-0005-0000-0000-0000FF890000}"/>
    <cellStyle name="Percent 32" xfId="33330" xr:uid="{00000000-0005-0000-0000-0000008A0000}"/>
    <cellStyle name="Percent 33" xfId="33331" xr:uid="{00000000-0005-0000-0000-0000018A0000}"/>
    <cellStyle name="Percent 34" xfId="33332" xr:uid="{00000000-0005-0000-0000-0000028A0000}"/>
    <cellStyle name="Percent 35" xfId="33333" xr:uid="{00000000-0005-0000-0000-0000038A0000}"/>
    <cellStyle name="Percent 36" xfId="33334" xr:uid="{00000000-0005-0000-0000-0000048A0000}"/>
    <cellStyle name="Percent 37" xfId="33335" xr:uid="{00000000-0005-0000-0000-0000058A0000}"/>
    <cellStyle name="Percent 38" xfId="33336" xr:uid="{00000000-0005-0000-0000-0000068A0000}"/>
    <cellStyle name="Percent 39" xfId="33337" xr:uid="{00000000-0005-0000-0000-0000078A0000}"/>
    <cellStyle name="Percent 4" xfId="33338" xr:uid="{00000000-0005-0000-0000-0000088A0000}"/>
    <cellStyle name="Percent 4 2" xfId="33339" xr:uid="{00000000-0005-0000-0000-0000098A0000}"/>
    <cellStyle name="Percent 4 3" xfId="47308" xr:uid="{00000000-0005-0000-0000-00000A8A0000}"/>
    <cellStyle name="Percent 40" xfId="33340" xr:uid="{00000000-0005-0000-0000-00000B8A0000}"/>
    <cellStyle name="Percent 41" xfId="33341" xr:uid="{00000000-0005-0000-0000-00000C8A0000}"/>
    <cellStyle name="Percent 42" xfId="33342" xr:uid="{00000000-0005-0000-0000-00000D8A0000}"/>
    <cellStyle name="Percent 43" xfId="33343" xr:uid="{00000000-0005-0000-0000-00000E8A0000}"/>
    <cellStyle name="Percent 44" xfId="33344" xr:uid="{00000000-0005-0000-0000-00000F8A0000}"/>
    <cellStyle name="Percent 45" xfId="33345" xr:uid="{00000000-0005-0000-0000-0000108A0000}"/>
    <cellStyle name="Percent 46" xfId="33346" xr:uid="{00000000-0005-0000-0000-0000118A0000}"/>
    <cellStyle name="Percent 47" xfId="33347" xr:uid="{00000000-0005-0000-0000-0000128A0000}"/>
    <cellStyle name="Percent 48" xfId="33348" xr:uid="{00000000-0005-0000-0000-0000138A0000}"/>
    <cellStyle name="Percent 49" xfId="33349" xr:uid="{00000000-0005-0000-0000-0000148A0000}"/>
    <cellStyle name="Percent 5" xfId="33350" xr:uid="{00000000-0005-0000-0000-0000158A0000}"/>
    <cellStyle name="Percent 5 2" xfId="33351" xr:uid="{00000000-0005-0000-0000-0000168A0000}"/>
    <cellStyle name="Percent 50" xfId="45098" xr:uid="{00000000-0005-0000-0000-0000178A0000}"/>
    <cellStyle name="Percent 51" xfId="45407" xr:uid="{00000000-0005-0000-0000-0000188A0000}"/>
    <cellStyle name="Percent 52" xfId="45643" xr:uid="{00000000-0005-0000-0000-0000198A0000}"/>
    <cellStyle name="Percent 6" xfId="33352" xr:uid="{00000000-0005-0000-0000-00001A8A0000}"/>
    <cellStyle name="Percent 6 2" xfId="33353" xr:uid="{00000000-0005-0000-0000-00001B8A0000}"/>
    <cellStyle name="Percent 7" xfId="33354" xr:uid="{00000000-0005-0000-0000-00001C8A0000}"/>
    <cellStyle name="Percent 7 2" xfId="33355" xr:uid="{00000000-0005-0000-0000-00001D8A0000}"/>
    <cellStyle name="Percent 8" xfId="33356" xr:uid="{00000000-0005-0000-0000-00001E8A0000}"/>
    <cellStyle name="Percent 8 2" xfId="33357" xr:uid="{00000000-0005-0000-0000-00001F8A0000}"/>
    <cellStyle name="Percent 8 2 2" xfId="47110" xr:uid="{00000000-0005-0000-0000-0000208A0000}"/>
    <cellStyle name="Percent 8 3" xfId="47111" xr:uid="{00000000-0005-0000-0000-0000218A0000}"/>
    <cellStyle name="Percent 9" xfId="33358" xr:uid="{00000000-0005-0000-0000-0000228A0000}"/>
    <cellStyle name="Percent 9 2" xfId="33359" xr:uid="{00000000-0005-0000-0000-0000238A0000}"/>
    <cellStyle name="percentGradeA" xfId="33360" xr:uid="{00000000-0005-0000-0000-0000248A0000}"/>
    <cellStyle name="percentGradeA 10" xfId="45365" xr:uid="{00000000-0005-0000-0000-0000258A0000}"/>
    <cellStyle name="percentGradeA 2" xfId="33361" xr:uid="{00000000-0005-0000-0000-0000268A0000}"/>
    <cellStyle name="percentGradeA 2 2" xfId="33362" xr:uid="{00000000-0005-0000-0000-0000278A0000}"/>
    <cellStyle name="percentGradeA 2 2 2" xfId="33363" xr:uid="{00000000-0005-0000-0000-0000288A0000}"/>
    <cellStyle name="percentGradeA 2 2 2 2" xfId="33364" xr:uid="{00000000-0005-0000-0000-0000298A0000}"/>
    <cellStyle name="percentGradeA 2 2 2 3" xfId="33365" xr:uid="{00000000-0005-0000-0000-00002A8A0000}"/>
    <cellStyle name="percentGradeA 2 2 3" xfId="33366" xr:uid="{00000000-0005-0000-0000-00002B8A0000}"/>
    <cellStyle name="percentGradeA 2 2 4" xfId="33367" xr:uid="{00000000-0005-0000-0000-00002C8A0000}"/>
    <cellStyle name="percentGradeA 2 3" xfId="33368" xr:uid="{00000000-0005-0000-0000-00002D8A0000}"/>
    <cellStyle name="percentGradeA 2 3 2" xfId="33369" xr:uid="{00000000-0005-0000-0000-00002E8A0000}"/>
    <cellStyle name="percentGradeA 2 3 2 2" xfId="33370" xr:uid="{00000000-0005-0000-0000-00002F8A0000}"/>
    <cellStyle name="percentGradeA 2 3 2 2 2" xfId="33371" xr:uid="{00000000-0005-0000-0000-0000308A0000}"/>
    <cellStyle name="percentGradeA 2 3 2 2 3" xfId="33372" xr:uid="{00000000-0005-0000-0000-0000318A0000}"/>
    <cellStyle name="percentGradeA 2 3 2 3" xfId="33373" xr:uid="{00000000-0005-0000-0000-0000328A0000}"/>
    <cellStyle name="percentGradeA 2 3 2 4" xfId="33374" xr:uid="{00000000-0005-0000-0000-0000338A0000}"/>
    <cellStyle name="percentGradeA 2 4" xfId="33375" xr:uid="{00000000-0005-0000-0000-0000348A0000}"/>
    <cellStyle name="percentGradeA 2 4 2" xfId="33376" xr:uid="{00000000-0005-0000-0000-0000358A0000}"/>
    <cellStyle name="percentGradeA 2 4 3" xfId="33377" xr:uid="{00000000-0005-0000-0000-0000368A0000}"/>
    <cellStyle name="percentGradeA 2 5" xfId="33378" xr:uid="{00000000-0005-0000-0000-0000378A0000}"/>
    <cellStyle name="percentGradeA 3" xfId="33379" xr:uid="{00000000-0005-0000-0000-0000388A0000}"/>
    <cellStyle name="percentGradeA 3 2" xfId="33380" xr:uid="{00000000-0005-0000-0000-0000398A0000}"/>
    <cellStyle name="percentGradeA 3 2 2" xfId="33381" xr:uid="{00000000-0005-0000-0000-00003A8A0000}"/>
    <cellStyle name="percentGradeA 3 2 2 2" xfId="33382" xr:uid="{00000000-0005-0000-0000-00003B8A0000}"/>
    <cellStyle name="percentGradeA 3 2 2 3" xfId="33383" xr:uid="{00000000-0005-0000-0000-00003C8A0000}"/>
    <cellStyle name="percentGradeA 3 2 3" xfId="33384" xr:uid="{00000000-0005-0000-0000-00003D8A0000}"/>
    <cellStyle name="percentGradeA 3 2 4" xfId="33385" xr:uid="{00000000-0005-0000-0000-00003E8A0000}"/>
    <cellStyle name="percentGradeA 3 3" xfId="33386" xr:uid="{00000000-0005-0000-0000-00003F8A0000}"/>
    <cellStyle name="percentGradeA 3 3 2" xfId="33387" xr:uid="{00000000-0005-0000-0000-0000408A0000}"/>
    <cellStyle name="percentGradeA 3 3 2 2" xfId="33388" xr:uid="{00000000-0005-0000-0000-0000418A0000}"/>
    <cellStyle name="percentGradeA 3 3 2 2 2" xfId="33389" xr:uid="{00000000-0005-0000-0000-0000428A0000}"/>
    <cellStyle name="percentGradeA 3 3 2 2 3" xfId="33390" xr:uid="{00000000-0005-0000-0000-0000438A0000}"/>
    <cellStyle name="percentGradeA 3 3 2 3" xfId="33391" xr:uid="{00000000-0005-0000-0000-0000448A0000}"/>
    <cellStyle name="percentGradeA 3 3 2 4" xfId="33392" xr:uid="{00000000-0005-0000-0000-0000458A0000}"/>
    <cellStyle name="percentGradeA 3 4" xfId="33393" xr:uid="{00000000-0005-0000-0000-0000468A0000}"/>
    <cellStyle name="percentGradeA 3 4 2" xfId="33394" xr:uid="{00000000-0005-0000-0000-0000478A0000}"/>
    <cellStyle name="percentGradeA 3 4 3" xfId="33395" xr:uid="{00000000-0005-0000-0000-0000488A0000}"/>
    <cellStyle name="percentGradeA 3 5" xfId="33396" xr:uid="{00000000-0005-0000-0000-0000498A0000}"/>
    <cellStyle name="percentGradeA 4" xfId="33397" xr:uid="{00000000-0005-0000-0000-00004A8A0000}"/>
    <cellStyle name="percentGradeA 5" xfId="45366" xr:uid="{00000000-0005-0000-0000-00004B8A0000}"/>
    <cellStyle name="percentGradeA 6" xfId="45367" xr:uid="{00000000-0005-0000-0000-00004C8A0000}"/>
    <cellStyle name="percentGradeA 7" xfId="45368" xr:uid="{00000000-0005-0000-0000-00004D8A0000}"/>
    <cellStyle name="percentGradeA 8" xfId="45369" xr:uid="{00000000-0005-0000-0000-00004E8A0000}"/>
    <cellStyle name="percentGradeA 9" xfId="45370" xr:uid="{00000000-0005-0000-0000-00004F8A0000}"/>
    <cellStyle name="PLANTILLA" xfId="33398" xr:uid="{00000000-0005-0000-0000-0000508A0000}"/>
    <cellStyle name="PLANTILLA 2" xfId="33399" xr:uid="{00000000-0005-0000-0000-0000518A0000}"/>
    <cellStyle name="PLANTILLA 2 2" xfId="33400" xr:uid="{00000000-0005-0000-0000-0000528A0000}"/>
    <cellStyle name="PLANTILLA 2 2 2" xfId="33401" xr:uid="{00000000-0005-0000-0000-0000538A0000}"/>
    <cellStyle name="PLANTILLA 2 3" xfId="33402" xr:uid="{00000000-0005-0000-0000-0000548A0000}"/>
    <cellStyle name="PLANTILLA 3" xfId="33403" xr:uid="{00000000-0005-0000-0000-0000558A0000}"/>
    <cellStyle name="PLANTILLA 3 2" xfId="33404" xr:uid="{00000000-0005-0000-0000-0000568A0000}"/>
    <cellStyle name="PLANTILLA 3 2 2" xfId="33405" xr:uid="{00000000-0005-0000-0000-0000578A0000}"/>
    <cellStyle name="PLANTILLA 3 3" xfId="33406" xr:uid="{00000000-0005-0000-0000-0000588A0000}"/>
    <cellStyle name="PLANTILLA 4" xfId="33407" xr:uid="{00000000-0005-0000-0000-0000598A0000}"/>
    <cellStyle name="PLANTILLA 4 2" xfId="33408" xr:uid="{00000000-0005-0000-0000-00005A8A0000}"/>
    <cellStyle name="PLANTILLA 5" xfId="33409" xr:uid="{00000000-0005-0000-0000-00005B8A0000}"/>
    <cellStyle name="PLANTILLA_C1 Avance al 10-Oct" xfId="33410" xr:uid="{00000000-0005-0000-0000-00005C8A0000}"/>
    <cellStyle name="Porcen - Estilo2" xfId="33411" xr:uid="{00000000-0005-0000-0000-00005D8A0000}"/>
    <cellStyle name="Porcen - Estilo2 2" xfId="33412" xr:uid="{00000000-0005-0000-0000-00005E8A0000}"/>
    <cellStyle name="Porcen - Estilo2 2 2" xfId="33413" xr:uid="{00000000-0005-0000-0000-00005F8A0000}"/>
    <cellStyle name="Porcen - Estilo2 2 2 2" xfId="33414" xr:uid="{00000000-0005-0000-0000-0000608A0000}"/>
    <cellStyle name="Porcen - Estilo2 2 3" xfId="33415" xr:uid="{00000000-0005-0000-0000-0000618A0000}"/>
    <cellStyle name="Porcen - Estilo2 2 3 2" xfId="33416" xr:uid="{00000000-0005-0000-0000-0000628A0000}"/>
    <cellStyle name="Porcen - Estilo2 2 4" xfId="33417" xr:uid="{00000000-0005-0000-0000-0000638A0000}"/>
    <cellStyle name="Porcen - Estilo2 3" xfId="33418" xr:uid="{00000000-0005-0000-0000-0000648A0000}"/>
    <cellStyle name="Porcen - Estilo2 3 2" xfId="33419" xr:uid="{00000000-0005-0000-0000-0000658A0000}"/>
    <cellStyle name="Porcen - Estilo2 4" xfId="33420" xr:uid="{00000000-0005-0000-0000-0000668A0000}"/>
    <cellStyle name="Porcen - Estilo2 4 2" xfId="33421" xr:uid="{00000000-0005-0000-0000-0000678A0000}"/>
    <cellStyle name="Porcen - Estilo2 5" xfId="33422" xr:uid="{00000000-0005-0000-0000-0000688A0000}"/>
    <cellStyle name="Porcentagem 2" xfId="47112" xr:uid="{00000000-0005-0000-0000-0000698A0000}"/>
    <cellStyle name="Porcentagem_PLDT" xfId="33423" xr:uid="{00000000-0005-0000-0000-00006A8A0000}"/>
    <cellStyle name="Porcentaje" xfId="47310" builtinId="5"/>
    <cellStyle name="Porcentaje 10" xfId="33424" xr:uid="{00000000-0005-0000-0000-00006B8A0000}"/>
    <cellStyle name="Porcentaje 10 2" xfId="33425" xr:uid="{00000000-0005-0000-0000-00006C8A0000}"/>
    <cellStyle name="Porcentaje 11" xfId="33426" xr:uid="{00000000-0005-0000-0000-00006D8A0000}"/>
    <cellStyle name="Porcentaje 11 2" xfId="33427" xr:uid="{00000000-0005-0000-0000-00006E8A0000}"/>
    <cellStyle name="Porcentaje 11 2 2" xfId="33428" xr:uid="{00000000-0005-0000-0000-00006F8A0000}"/>
    <cellStyle name="Porcentaje 11 2 2 2" xfId="33429" xr:uid="{00000000-0005-0000-0000-0000708A0000}"/>
    <cellStyle name="Porcentaje 11 2 3" xfId="33430" xr:uid="{00000000-0005-0000-0000-0000718A0000}"/>
    <cellStyle name="Porcentaje 11 3" xfId="33431" xr:uid="{00000000-0005-0000-0000-0000728A0000}"/>
    <cellStyle name="Porcentaje 11 3 2" xfId="33432" xr:uid="{00000000-0005-0000-0000-0000738A0000}"/>
    <cellStyle name="Porcentaje 11 4" xfId="33433" xr:uid="{00000000-0005-0000-0000-0000748A0000}"/>
    <cellStyle name="Porcentaje 12" xfId="33434" xr:uid="{00000000-0005-0000-0000-0000758A0000}"/>
    <cellStyle name="Porcentaje 13" xfId="33435" xr:uid="{00000000-0005-0000-0000-0000768A0000}"/>
    <cellStyle name="Porcentaje 14" xfId="33436" xr:uid="{00000000-0005-0000-0000-0000778A0000}"/>
    <cellStyle name="Porcentaje 14 2" xfId="33437" xr:uid="{00000000-0005-0000-0000-0000788A0000}"/>
    <cellStyle name="Porcentaje 2" xfId="33438" xr:uid="{00000000-0005-0000-0000-0000798A0000}"/>
    <cellStyle name="Porcentaje 2 2" xfId="33439" xr:uid="{00000000-0005-0000-0000-00007A8A0000}"/>
    <cellStyle name="Porcentaje 2 2 2" xfId="33440" xr:uid="{00000000-0005-0000-0000-00007B8A0000}"/>
    <cellStyle name="Porcentaje 2 2 2 2" xfId="47113" xr:uid="{00000000-0005-0000-0000-00007C8A0000}"/>
    <cellStyle name="Porcentaje 2 2 2 2 2" xfId="47114" xr:uid="{00000000-0005-0000-0000-00007D8A0000}"/>
    <cellStyle name="Porcentaje 2 2 2 2 2 2" xfId="47115" xr:uid="{00000000-0005-0000-0000-00007E8A0000}"/>
    <cellStyle name="Porcentaje 2 2 2 2 2 2 2" xfId="47116" xr:uid="{00000000-0005-0000-0000-00007F8A0000}"/>
    <cellStyle name="Porcentaje 2 2 2 2 2 3" xfId="47117" xr:uid="{00000000-0005-0000-0000-0000808A0000}"/>
    <cellStyle name="Porcentaje 2 2 2 2 3" xfId="47118" xr:uid="{00000000-0005-0000-0000-0000818A0000}"/>
    <cellStyle name="Porcentaje 2 2 2 2 3 2" xfId="47119" xr:uid="{00000000-0005-0000-0000-0000828A0000}"/>
    <cellStyle name="Porcentaje 2 2 2 2 4" xfId="47120" xr:uid="{00000000-0005-0000-0000-0000838A0000}"/>
    <cellStyle name="Porcentaje 2 2 2 3" xfId="47121" xr:uid="{00000000-0005-0000-0000-0000848A0000}"/>
    <cellStyle name="Porcentaje 2 2 2 3 2" xfId="47122" xr:uid="{00000000-0005-0000-0000-0000858A0000}"/>
    <cellStyle name="Porcentaje 2 2 2 3 2 2" xfId="47123" xr:uid="{00000000-0005-0000-0000-0000868A0000}"/>
    <cellStyle name="Porcentaje 2 2 2 3 3" xfId="47124" xr:uid="{00000000-0005-0000-0000-0000878A0000}"/>
    <cellStyle name="Porcentaje 2 2 2 4" xfId="47125" xr:uid="{00000000-0005-0000-0000-0000888A0000}"/>
    <cellStyle name="Porcentaje 2 2 2 4 2" xfId="47126" xr:uid="{00000000-0005-0000-0000-0000898A0000}"/>
    <cellStyle name="Porcentaje 2 2 2 5" xfId="47127" xr:uid="{00000000-0005-0000-0000-00008A8A0000}"/>
    <cellStyle name="Porcentaje 2 2 3" xfId="47128" xr:uid="{00000000-0005-0000-0000-00008B8A0000}"/>
    <cellStyle name="Porcentaje 2 2 3 2" xfId="47129" xr:uid="{00000000-0005-0000-0000-00008C8A0000}"/>
    <cellStyle name="Porcentaje 2 2 3 2 2" xfId="47130" xr:uid="{00000000-0005-0000-0000-00008D8A0000}"/>
    <cellStyle name="Porcentaje 2 2 3 2 2 2" xfId="47131" xr:uid="{00000000-0005-0000-0000-00008E8A0000}"/>
    <cellStyle name="Porcentaje 2 2 3 2 3" xfId="47132" xr:uid="{00000000-0005-0000-0000-00008F8A0000}"/>
    <cellStyle name="Porcentaje 2 2 3 3" xfId="47133" xr:uid="{00000000-0005-0000-0000-0000908A0000}"/>
    <cellStyle name="Porcentaje 2 2 3 3 2" xfId="47134" xr:uid="{00000000-0005-0000-0000-0000918A0000}"/>
    <cellStyle name="Porcentaje 2 2 3 4" xfId="47135" xr:uid="{00000000-0005-0000-0000-0000928A0000}"/>
    <cellStyle name="Porcentaje 2 2 4" xfId="47136" xr:uid="{00000000-0005-0000-0000-0000938A0000}"/>
    <cellStyle name="Porcentaje 2 2 4 2" xfId="47137" xr:uid="{00000000-0005-0000-0000-0000948A0000}"/>
    <cellStyle name="Porcentaje 2 2 4 2 2" xfId="47138" xr:uid="{00000000-0005-0000-0000-0000958A0000}"/>
    <cellStyle name="Porcentaje 2 2 4 3" xfId="47139" xr:uid="{00000000-0005-0000-0000-0000968A0000}"/>
    <cellStyle name="Porcentaje 2 2 5" xfId="47140" xr:uid="{00000000-0005-0000-0000-0000978A0000}"/>
    <cellStyle name="Porcentaje 2 2 5 2" xfId="47141" xr:uid="{00000000-0005-0000-0000-0000988A0000}"/>
    <cellStyle name="Porcentaje 2 2 6" xfId="47142" xr:uid="{00000000-0005-0000-0000-0000998A0000}"/>
    <cellStyle name="Porcentaje 2 3" xfId="33441" xr:uid="{00000000-0005-0000-0000-00009A8A0000}"/>
    <cellStyle name="Porcentaje 2 3 2" xfId="33442" xr:uid="{00000000-0005-0000-0000-00009B8A0000}"/>
    <cellStyle name="Porcentaje 2 3 2 2" xfId="47143" xr:uid="{00000000-0005-0000-0000-00009C8A0000}"/>
    <cellStyle name="Porcentaje 2 3 2 2 2" xfId="47144" xr:uid="{00000000-0005-0000-0000-00009D8A0000}"/>
    <cellStyle name="Porcentaje 2 3 2 2 2 2" xfId="47145" xr:uid="{00000000-0005-0000-0000-00009E8A0000}"/>
    <cellStyle name="Porcentaje 2 3 2 2 3" xfId="47146" xr:uid="{00000000-0005-0000-0000-00009F8A0000}"/>
    <cellStyle name="Porcentaje 2 3 2 3" xfId="47147" xr:uid="{00000000-0005-0000-0000-0000A08A0000}"/>
    <cellStyle name="Porcentaje 2 3 2 3 2" xfId="47148" xr:uid="{00000000-0005-0000-0000-0000A18A0000}"/>
    <cellStyle name="Porcentaje 2 3 2 4" xfId="47149" xr:uid="{00000000-0005-0000-0000-0000A28A0000}"/>
    <cellStyle name="Porcentaje 2 3 3" xfId="47150" xr:uid="{00000000-0005-0000-0000-0000A38A0000}"/>
    <cellStyle name="Porcentaje 2 3 3 2" xfId="47151" xr:uid="{00000000-0005-0000-0000-0000A48A0000}"/>
    <cellStyle name="Porcentaje 2 3 3 2 2" xfId="47152" xr:uid="{00000000-0005-0000-0000-0000A58A0000}"/>
    <cellStyle name="Porcentaje 2 3 3 3" xfId="47153" xr:uid="{00000000-0005-0000-0000-0000A68A0000}"/>
    <cellStyle name="Porcentaje 2 3 4" xfId="47154" xr:uid="{00000000-0005-0000-0000-0000A78A0000}"/>
    <cellStyle name="Porcentaje 2 3 4 2" xfId="47155" xr:uid="{00000000-0005-0000-0000-0000A88A0000}"/>
    <cellStyle name="Porcentaje 2 3 5" xfId="47156" xr:uid="{00000000-0005-0000-0000-0000A98A0000}"/>
    <cellStyle name="Porcentaje 2 4" xfId="33443" xr:uid="{00000000-0005-0000-0000-0000AA8A0000}"/>
    <cellStyle name="Porcentaje 2 4 2" xfId="33444" xr:uid="{00000000-0005-0000-0000-0000AB8A0000}"/>
    <cellStyle name="Porcentaje 2 4 2 2" xfId="47157" xr:uid="{00000000-0005-0000-0000-0000AC8A0000}"/>
    <cellStyle name="Porcentaje 2 4 2 2 2" xfId="47158" xr:uid="{00000000-0005-0000-0000-0000AD8A0000}"/>
    <cellStyle name="Porcentaje 2 4 2 2 2 2" xfId="47159" xr:uid="{00000000-0005-0000-0000-0000AE8A0000}"/>
    <cellStyle name="Porcentaje 2 4 2 2 3" xfId="47160" xr:uid="{00000000-0005-0000-0000-0000AF8A0000}"/>
    <cellStyle name="Porcentaje 2 4 2 3" xfId="47161" xr:uid="{00000000-0005-0000-0000-0000B08A0000}"/>
    <cellStyle name="Porcentaje 2 4 2 3 2" xfId="47162" xr:uid="{00000000-0005-0000-0000-0000B18A0000}"/>
    <cellStyle name="Porcentaje 2 4 2 4" xfId="47163" xr:uid="{00000000-0005-0000-0000-0000B28A0000}"/>
    <cellStyle name="Porcentaje 2 4 3" xfId="47164" xr:uid="{00000000-0005-0000-0000-0000B38A0000}"/>
    <cellStyle name="Porcentaje 2 4 3 2" xfId="47165" xr:uid="{00000000-0005-0000-0000-0000B48A0000}"/>
    <cellStyle name="Porcentaje 2 4 3 2 2" xfId="47166" xr:uid="{00000000-0005-0000-0000-0000B58A0000}"/>
    <cellStyle name="Porcentaje 2 4 3 3" xfId="47167" xr:uid="{00000000-0005-0000-0000-0000B68A0000}"/>
    <cellStyle name="Porcentaje 2 4 4" xfId="47168" xr:uid="{00000000-0005-0000-0000-0000B78A0000}"/>
    <cellStyle name="Porcentaje 2 4 4 2" xfId="47169" xr:uid="{00000000-0005-0000-0000-0000B88A0000}"/>
    <cellStyle name="Porcentaje 2 4 5" xfId="47170" xr:uid="{00000000-0005-0000-0000-0000B98A0000}"/>
    <cellStyle name="Porcentaje 2 5" xfId="33445" xr:uid="{00000000-0005-0000-0000-0000BA8A0000}"/>
    <cellStyle name="Porcentaje 2 5 2" xfId="47171" xr:uid="{00000000-0005-0000-0000-0000BB8A0000}"/>
    <cellStyle name="Porcentaje 2 5 2 2" xfId="47172" xr:uid="{00000000-0005-0000-0000-0000BC8A0000}"/>
    <cellStyle name="Porcentaje 2 5 2 2 2" xfId="47173" xr:uid="{00000000-0005-0000-0000-0000BD8A0000}"/>
    <cellStyle name="Porcentaje 2 5 2 3" xfId="47174" xr:uid="{00000000-0005-0000-0000-0000BE8A0000}"/>
    <cellStyle name="Porcentaje 2 5 3" xfId="47175" xr:uid="{00000000-0005-0000-0000-0000BF8A0000}"/>
    <cellStyle name="Porcentaje 2 5 3 2" xfId="47176" xr:uid="{00000000-0005-0000-0000-0000C08A0000}"/>
    <cellStyle name="Porcentaje 2 5 4" xfId="47177" xr:uid="{00000000-0005-0000-0000-0000C18A0000}"/>
    <cellStyle name="Porcentaje 2 6" xfId="47178" xr:uid="{00000000-0005-0000-0000-0000C28A0000}"/>
    <cellStyle name="Porcentaje 2 7" xfId="47179" xr:uid="{00000000-0005-0000-0000-0000C38A0000}"/>
    <cellStyle name="Porcentaje 2 7 2" xfId="47180" xr:uid="{00000000-0005-0000-0000-0000C48A0000}"/>
    <cellStyle name="Porcentaje 2 7 2 2" xfId="47181" xr:uid="{00000000-0005-0000-0000-0000C58A0000}"/>
    <cellStyle name="Porcentaje 2 7 3" xfId="47182" xr:uid="{00000000-0005-0000-0000-0000C68A0000}"/>
    <cellStyle name="Porcentaje 2 8" xfId="47183" xr:uid="{00000000-0005-0000-0000-0000C78A0000}"/>
    <cellStyle name="Porcentaje 2 8 2" xfId="47184" xr:uid="{00000000-0005-0000-0000-0000C88A0000}"/>
    <cellStyle name="Porcentaje 2 9" xfId="47185" xr:uid="{00000000-0005-0000-0000-0000C98A0000}"/>
    <cellStyle name="Porcentaje 3" xfId="33446" xr:uid="{00000000-0005-0000-0000-0000CA8A0000}"/>
    <cellStyle name="Porcentaje 3 2" xfId="33447" xr:uid="{00000000-0005-0000-0000-0000CB8A0000}"/>
    <cellStyle name="Porcentaje 3 2 2" xfId="33448" xr:uid="{00000000-0005-0000-0000-0000CC8A0000}"/>
    <cellStyle name="Porcentaje 3 2 2 2" xfId="47282" xr:uid="{00000000-0005-0000-0000-0000CD8A0000}"/>
    <cellStyle name="Porcentaje 3 2 3" xfId="47285" xr:uid="{00000000-0005-0000-0000-0000CE8A0000}"/>
    <cellStyle name="Porcentaje 3 3" xfId="33449" xr:uid="{00000000-0005-0000-0000-0000CF8A0000}"/>
    <cellStyle name="Porcentaje 4" xfId="33450" xr:uid="{00000000-0005-0000-0000-0000D08A0000}"/>
    <cellStyle name="Porcentaje 4 10" xfId="33451" xr:uid="{00000000-0005-0000-0000-0000D18A0000}"/>
    <cellStyle name="Porcentaje 4 11" xfId="33452" xr:uid="{00000000-0005-0000-0000-0000D28A0000}"/>
    <cellStyle name="Porcentaje 4 12" xfId="33453" xr:uid="{00000000-0005-0000-0000-0000D38A0000}"/>
    <cellStyle name="Porcentaje 4 13" xfId="33454" xr:uid="{00000000-0005-0000-0000-0000D48A0000}"/>
    <cellStyle name="Porcentaje 4 14" xfId="33455" xr:uid="{00000000-0005-0000-0000-0000D58A0000}"/>
    <cellStyle name="Porcentaje 4 15" xfId="33456" xr:uid="{00000000-0005-0000-0000-0000D68A0000}"/>
    <cellStyle name="Porcentaje 4 16" xfId="33457" xr:uid="{00000000-0005-0000-0000-0000D78A0000}"/>
    <cellStyle name="Porcentaje 4 17" xfId="33458" xr:uid="{00000000-0005-0000-0000-0000D88A0000}"/>
    <cellStyle name="Porcentaje 4 18" xfId="33459" xr:uid="{00000000-0005-0000-0000-0000D98A0000}"/>
    <cellStyle name="Porcentaje 4 19" xfId="33460" xr:uid="{00000000-0005-0000-0000-0000DA8A0000}"/>
    <cellStyle name="Porcentaje 4 2" xfId="33461" xr:uid="{00000000-0005-0000-0000-0000DB8A0000}"/>
    <cellStyle name="Porcentaje 4 2 10" xfId="33462" xr:uid="{00000000-0005-0000-0000-0000DC8A0000}"/>
    <cellStyle name="Porcentaje 4 2 11" xfId="33463" xr:uid="{00000000-0005-0000-0000-0000DD8A0000}"/>
    <cellStyle name="Porcentaje 4 2 12" xfId="33464" xr:uid="{00000000-0005-0000-0000-0000DE8A0000}"/>
    <cellStyle name="Porcentaje 4 2 13" xfId="33465" xr:uid="{00000000-0005-0000-0000-0000DF8A0000}"/>
    <cellStyle name="Porcentaje 4 2 14" xfId="33466" xr:uid="{00000000-0005-0000-0000-0000E08A0000}"/>
    <cellStyle name="Porcentaje 4 2 15" xfId="33467" xr:uid="{00000000-0005-0000-0000-0000E18A0000}"/>
    <cellStyle name="Porcentaje 4 2 16" xfId="33468" xr:uid="{00000000-0005-0000-0000-0000E28A0000}"/>
    <cellStyle name="Porcentaje 4 2 17" xfId="33469" xr:uid="{00000000-0005-0000-0000-0000E38A0000}"/>
    <cellStyle name="Porcentaje 4 2 2" xfId="33470" xr:uid="{00000000-0005-0000-0000-0000E48A0000}"/>
    <cellStyle name="Porcentaje 4 2 2 2" xfId="33471" xr:uid="{00000000-0005-0000-0000-0000E58A0000}"/>
    <cellStyle name="Porcentaje 4 2 2 2 10" xfId="33472" xr:uid="{00000000-0005-0000-0000-0000E68A0000}"/>
    <cellStyle name="Porcentaje 4 2 2 2 10 2" xfId="33473" xr:uid="{00000000-0005-0000-0000-0000E78A0000}"/>
    <cellStyle name="Porcentaje 4 2 2 2 10 3" xfId="33474" xr:uid="{00000000-0005-0000-0000-0000E88A0000}"/>
    <cellStyle name="Porcentaje 4 2 2 2 10 4" xfId="33475" xr:uid="{00000000-0005-0000-0000-0000E98A0000}"/>
    <cellStyle name="Porcentaje 4 2 2 2 10 5" xfId="33476" xr:uid="{00000000-0005-0000-0000-0000EA8A0000}"/>
    <cellStyle name="Porcentaje 4 2 2 2 11" xfId="33477" xr:uid="{00000000-0005-0000-0000-0000EB8A0000}"/>
    <cellStyle name="Porcentaje 4 2 2 2 12" xfId="33478" xr:uid="{00000000-0005-0000-0000-0000EC8A0000}"/>
    <cellStyle name="Porcentaje 4 2 2 2 13" xfId="33479" xr:uid="{00000000-0005-0000-0000-0000ED8A0000}"/>
    <cellStyle name="Porcentaje 4 2 2 2 14" xfId="33480" xr:uid="{00000000-0005-0000-0000-0000EE8A0000}"/>
    <cellStyle name="Porcentaje 4 2 2 2 2" xfId="33481" xr:uid="{00000000-0005-0000-0000-0000EF8A0000}"/>
    <cellStyle name="Porcentaje 4 2 2 2 2 2" xfId="33482" xr:uid="{00000000-0005-0000-0000-0000F08A0000}"/>
    <cellStyle name="Porcentaje 4 2 2 2 2 3" xfId="33483" xr:uid="{00000000-0005-0000-0000-0000F18A0000}"/>
    <cellStyle name="Porcentaje 4 2 2 2 2 4" xfId="33484" xr:uid="{00000000-0005-0000-0000-0000F28A0000}"/>
    <cellStyle name="Porcentaje 4 2 2 2 2 5" xfId="33485" xr:uid="{00000000-0005-0000-0000-0000F38A0000}"/>
    <cellStyle name="Porcentaje 4 2 2 2 3" xfId="33486" xr:uid="{00000000-0005-0000-0000-0000F48A0000}"/>
    <cellStyle name="Porcentaje 4 2 2 2 3 2" xfId="33487" xr:uid="{00000000-0005-0000-0000-0000F58A0000}"/>
    <cellStyle name="Porcentaje 4 2 2 2 3 3" xfId="33488" xr:uid="{00000000-0005-0000-0000-0000F68A0000}"/>
    <cellStyle name="Porcentaje 4 2 2 2 3 4" xfId="33489" xr:uid="{00000000-0005-0000-0000-0000F78A0000}"/>
    <cellStyle name="Porcentaje 4 2 2 2 3 5" xfId="33490" xr:uid="{00000000-0005-0000-0000-0000F88A0000}"/>
    <cellStyle name="Porcentaje 4 2 2 2 4" xfId="33491" xr:uid="{00000000-0005-0000-0000-0000F98A0000}"/>
    <cellStyle name="Porcentaje 4 2 2 2 4 2" xfId="33492" xr:uid="{00000000-0005-0000-0000-0000FA8A0000}"/>
    <cellStyle name="Porcentaje 4 2 2 2 4 3" xfId="33493" xr:uid="{00000000-0005-0000-0000-0000FB8A0000}"/>
    <cellStyle name="Porcentaje 4 2 2 2 4 4" xfId="33494" xr:uid="{00000000-0005-0000-0000-0000FC8A0000}"/>
    <cellStyle name="Porcentaje 4 2 2 2 4 5" xfId="33495" xr:uid="{00000000-0005-0000-0000-0000FD8A0000}"/>
    <cellStyle name="Porcentaje 4 2 2 2 5" xfId="33496" xr:uid="{00000000-0005-0000-0000-0000FE8A0000}"/>
    <cellStyle name="Porcentaje 4 2 2 2 5 2" xfId="33497" xr:uid="{00000000-0005-0000-0000-0000FF8A0000}"/>
    <cellStyle name="Porcentaje 4 2 2 2 5 3" xfId="33498" xr:uid="{00000000-0005-0000-0000-0000008B0000}"/>
    <cellStyle name="Porcentaje 4 2 2 2 5 4" xfId="33499" xr:uid="{00000000-0005-0000-0000-0000018B0000}"/>
    <cellStyle name="Porcentaje 4 2 2 2 5 5" xfId="33500" xr:uid="{00000000-0005-0000-0000-0000028B0000}"/>
    <cellStyle name="Porcentaje 4 2 2 2 6" xfId="33501" xr:uid="{00000000-0005-0000-0000-0000038B0000}"/>
    <cellStyle name="Porcentaje 4 2 2 2 6 2" xfId="33502" xr:uid="{00000000-0005-0000-0000-0000048B0000}"/>
    <cellStyle name="Porcentaje 4 2 2 2 6 3" xfId="33503" xr:uid="{00000000-0005-0000-0000-0000058B0000}"/>
    <cellStyle name="Porcentaje 4 2 2 2 6 4" xfId="33504" xr:uid="{00000000-0005-0000-0000-0000068B0000}"/>
    <cellStyle name="Porcentaje 4 2 2 2 6 5" xfId="33505" xr:uid="{00000000-0005-0000-0000-0000078B0000}"/>
    <cellStyle name="Porcentaje 4 2 2 2 7" xfId="33506" xr:uid="{00000000-0005-0000-0000-0000088B0000}"/>
    <cellStyle name="Porcentaje 4 2 2 2 7 2" xfId="33507" xr:uid="{00000000-0005-0000-0000-0000098B0000}"/>
    <cellStyle name="Porcentaje 4 2 2 2 7 3" xfId="33508" xr:uid="{00000000-0005-0000-0000-00000A8B0000}"/>
    <cellStyle name="Porcentaje 4 2 2 2 7 4" xfId="33509" xr:uid="{00000000-0005-0000-0000-00000B8B0000}"/>
    <cellStyle name="Porcentaje 4 2 2 2 7 5" xfId="33510" xr:uid="{00000000-0005-0000-0000-00000C8B0000}"/>
    <cellStyle name="Porcentaje 4 2 2 2 8" xfId="33511" xr:uid="{00000000-0005-0000-0000-00000D8B0000}"/>
    <cellStyle name="Porcentaje 4 2 2 2 8 2" xfId="33512" xr:uid="{00000000-0005-0000-0000-00000E8B0000}"/>
    <cellStyle name="Porcentaje 4 2 2 2 8 3" xfId="33513" xr:uid="{00000000-0005-0000-0000-00000F8B0000}"/>
    <cellStyle name="Porcentaje 4 2 2 2 8 4" xfId="33514" xr:uid="{00000000-0005-0000-0000-0000108B0000}"/>
    <cellStyle name="Porcentaje 4 2 2 2 8 5" xfId="33515" xr:uid="{00000000-0005-0000-0000-0000118B0000}"/>
    <cellStyle name="Porcentaje 4 2 2 2 9" xfId="33516" xr:uid="{00000000-0005-0000-0000-0000128B0000}"/>
    <cellStyle name="Porcentaje 4 2 2 2 9 2" xfId="33517" xr:uid="{00000000-0005-0000-0000-0000138B0000}"/>
    <cellStyle name="Porcentaje 4 2 2 2 9 3" xfId="33518" xr:uid="{00000000-0005-0000-0000-0000148B0000}"/>
    <cellStyle name="Porcentaje 4 2 2 2 9 4" xfId="33519" xr:uid="{00000000-0005-0000-0000-0000158B0000}"/>
    <cellStyle name="Porcentaje 4 2 2 2 9 5" xfId="33520" xr:uid="{00000000-0005-0000-0000-0000168B0000}"/>
    <cellStyle name="Porcentaje 4 2 2 3" xfId="33521" xr:uid="{00000000-0005-0000-0000-0000178B0000}"/>
    <cellStyle name="Porcentaje 4 2 2 3 10" xfId="33522" xr:uid="{00000000-0005-0000-0000-0000188B0000}"/>
    <cellStyle name="Porcentaje 4 2 2 3 10 2" xfId="33523" xr:uid="{00000000-0005-0000-0000-0000198B0000}"/>
    <cellStyle name="Porcentaje 4 2 2 3 10 3" xfId="33524" xr:uid="{00000000-0005-0000-0000-00001A8B0000}"/>
    <cellStyle name="Porcentaje 4 2 2 3 10 4" xfId="33525" xr:uid="{00000000-0005-0000-0000-00001B8B0000}"/>
    <cellStyle name="Porcentaje 4 2 2 3 10 5" xfId="33526" xr:uid="{00000000-0005-0000-0000-00001C8B0000}"/>
    <cellStyle name="Porcentaje 4 2 2 3 11" xfId="33527" xr:uid="{00000000-0005-0000-0000-00001D8B0000}"/>
    <cellStyle name="Porcentaje 4 2 2 3 12" xfId="33528" xr:uid="{00000000-0005-0000-0000-00001E8B0000}"/>
    <cellStyle name="Porcentaje 4 2 2 3 13" xfId="33529" xr:uid="{00000000-0005-0000-0000-00001F8B0000}"/>
    <cellStyle name="Porcentaje 4 2 2 3 14" xfId="33530" xr:uid="{00000000-0005-0000-0000-0000208B0000}"/>
    <cellStyle name="Porcentaje 4 2 2 3 2" xfId="33531" xr:uid="{00000000-0005-0000-0000-0000218B0000}"/>
    <cellStyle name="Porcentaje 4 2 2 3 2 2" xfId="33532" xr:uid="{00000000-0005-0000-0000-0000228B0000}"/>
    <cellStyle name="Porcentaje 4 2 2 3 2 3" xfId="33533" xr:uid="{00000000-0005-0000-0000-0000238B0000}"/>
    <cellStyle name="Porcentaje 4 2 2 3 2 4" xfId="33534" xr:uid="{00000000-0005-0000-0000-0000248B0000}"/>
    <cellStyle name="Porcentaje 4 2 2 3 2 5" xfId="33535" xr:uid="{00000000-0005-0000-0000-0000258B0000}"/>
    <cellStyle name="Porcentaje 4 2 2 3 3" xfId="33536" xr:uid="{00000000-0005-0000-0000-0000268B0000}"/>
    <cellStyle name="Porcentaje 4 2 2 3 3 2" xfId="33537" xr:uid="{00000000-0005-0000-0000-0000278B0000}"/>
    <cellStyle name="Porcentaje 4 2 2 3 3 3" xfId="33538" xr:uid="{00000000-0005-0000-0000-0000288B0000}"/>
    <cellStyle name="Porcentaje 4 2 2 3 3 4" xfId="33539" xr:uid="{00000000-0005-0000-0000-0000298B0000}"/>
    <cellStyle name="Porcentaje 4 2 2 3 3 5" xfId="33540" xr:uid="{00000000-0005-0000-0000-00002A8B0000}"/>
    <cellStyle name="Porcentaje 4 2 2 3 4" xfId="33541" xr:uid="{00000000-0005-0000-0000-00002B8B0000}"/>
    <cellStyle name="Porcentaje 4 2 2 3 4 2" xfId="33542" xr:uid="{00000000-0005-0000-0000-00002C8B0000}"/>
    <cellStyle name="Porcentaje 4 2 2 3 4 3" xfId="33543" xr:uid="{00000000-0005-0000-0000-00002D8B0000}"/>
    <cellStyle name="Porcentaje 4 2 2 3 4 4" xfId="33544" xr:uid="{00000000-0005-0000-0000-00002E8B0000}"/>
    <cellStyle name="Porcentaje 4 2 2 3 4 5" xfId="33545" xr:uid="{00000000-0005-0000-0000-00002F8B0000}"/>
    <cellStyle name="Porcentaje 4 2 2 3 5" xfId="33546" xr:uid="{00000000-0005-0000-0000-0000308B0000}"/>
    <cellStyle name="Porcentaje 4 2 2 3 5 2" xfId="33547" xr:uid="{00000000-0005-0000-0000-0000318B0000}"/>
    <cellStyle name="Porcentaje 4 2 2 3 5 3" xfId="33548" xr:uid="{00000000-0005-0000-0000-0000328B0000}"/>
    <cellStyle name="Porcentaje 4 2 2 3 5 4" xfId="33549" xr:uid="{00000000-0005-0000-0000-0000338B0000}"/>
    <cellStyle name="Porcentaje 4 2 2 3 5 5" xfId="33550" xr:uid="{00000000-0005-0000-0000-0000348B0000}"/>
    <cellStyle name="Porcentaje 4 2 2 3 6" xfId="33551" xr:uid="{00000000-0005-0000-0000-0000358B0000}"/>
    <cellStyle name="Porcentaje 4 2 2 3 6 2" xfId="33552" xr:uid="{00000000-0005-0000-0000-0000368B0000}"/>
    <cellStyle name="Porcentaje 4 2 2 3 6 3" xfId="33553" xr:uid="{00000000-0005-0000-0000-0000378B0000}"/>
    <cellStyle name="Porcentaje 4 2 2 3 6 4" xfId="33554" xr:uid="{00000000-0005-0000-0000-0000388B0000}"/>
    <cellStyle name="Porcentaje 4 2 2 3 6 5" xfId="33555" xr:uid="{00000000-0005-0000-0000-0000398B0000}"/>
    <cellStyle name="Porcentaje 4 2 2 3 7" xfId="33556" xr:uid="{00000000-0005-0000-0000-00003A8B0000}"/>
    <cellStyle name="Porcentaje 4 2 2 3 7 2" xfId="33557" xr:uid="{00000000-0005-0000-0000-00003B8B0000}"/>
    <cellStyle name="Porcentaje 4 2 2 3 7 3" xfId="33558" xr:uid="{00000000-0005-0000-0000-00003C8B0000}"/>
    <cellStyle name="Porcentaje 4 2 2 3 7 4" xfId="33559" xr:uid="{00000000-0005-0000-0000-00003D8B0000}"/>
    <cellStyle name="Porcentaje 4 2 2 3 7 5" xfId="33560" xr:uid="{00000000-0005-0000-0000-00003E8B0000}"/>
    <cellStyle name="Porcentaje 4 2 2 3 8" xfId="33561" xr:uid="{00000000-0005-0000-0000-00003F8B0000}"/>
    <cellStyle name="Porcentaje 4 2 2 3 8 2" xfId="33562" xr:uid="{00000000-0005-0000-0000-0000408B0000}"/>
    <cellStyle name="Porcentaje 4 2 2 3 8 3" xfId="33563" xr:uid="{00000000-0005-0000-0000-0000418B0000}"/>
    <cellStyle name="Porcentaje 4 2 2 3 8 4" xfId="33564" xr:uid="{00000000-0005-0000-0000-0000428B0000}"/>
    <cellStyle name="Porcentaje 4 2 2 3 8 5" xfId="33565" xr:uid="{00000000-0005-0000-0000-0000438B0000}"/>
    <cellStyle name="Porcentaje 4 2 2 3 9" xfId="33566" xr:uid="{00000000-0005-0000-0000-0000448B0000}"/>
    <cellStyle name="Porcentaje 4 2 2 3 9 2" xfId="33567" xr:uid="{00000000-0005-0000-0000-0000458B0000}"/>
    <cellStyle name="Porcentaje 4 2 2 3 9 3" xfId="33568" xr:uid="{00000000-0005-0000-0000-0000468B0000}"/>
    <cellStyle name="Porcentaje 4 2 2 3 9 4" xfId="33569" xr:uid="{00000000-0005-0000-0000-0000478B0000}"/>
    <cellStyle name="Porcentaje 4 2 2 3 9 5" xfId="33570" xr:uid="{00000000-0005-0000-0000-0000488B0000}"/>
    <cellStyle name="Porcentaje 4 2 3" xfId="33571" xr:uid="{00000000-0005-0000-0000-0000498B0000}"/>
    <cellStyle name="Porcentaje 4 2 3 10" xfId="33572" xr:uid="{00000000-0005-0000-0000-00004A8B0000}"/>
    <cellStyle name="Porcentaje 4 2 3 10 2" xfId="33573" xr:uid="{00000000-0005-0000-0000-00004B8B0000}"/>
    <cellStyle name="Porcentaje 4 2 3 10 3" xfId="33574" xr:uid="{00000000-0005-0000-0000-00004C8B0000}"/>
    <cellStyle name="Porcentaje 4 2 3 10 4" xfId="33575" xr:uid="{00000000-0005-0000-0000-00004D8B0000}"/>
    <cellStyle name="Porcentaje 4 2 3 10 5" xfId="33576" xr:uid="{00000000-0005-0000-0000-00004E8B0000}"/>
    <cellStyle name="Porcentaje 4 2 3 11" xfId="33577" xr:uid="{00000000-0005-0000-0000-00004F8B0000}"/>
    <cellStyle name="Porcentaje 4 2 3 12" xfId="33578" xr:uid="{00000000-0005-0000-0000-0000508B0000}"/>
    <cellStyle name="Porcentaje 4 2 3 13" xfId="33579" xr:uid="{00000000-0005-0000-0000-0000518B0000}"/>
    <cellStyle name="Porcentaje 4 2 3 14" xfId="33580" xr:uid="{00000000-0005-0000-0000-0000528B0000}"/>
    <cellStyle name="Porcentaje 4 2 3 2" xfId="33581" xr:uid="{00000000-0005-0000-0000-0000538B0000}"/>
    <cellStyle name="Porcentaje 4 2 3 2 2" xfId="33582" xr:uid="{00000000-0005-0000-0000-0000548B0000}"/>
    <cellStyle name="Porcentaje 4 2 3 2 3" xfId="33583" xr:uid="{00000000-0005-0000-0000-0000558B0000}"/>
    <cellStyle name="Porcentaje 4 2 3 2 4" xfId="33584" xr:uid="{00000000-0005-0000-0000-0000568B0000}"/>
    <cellStyle name="Porcentaje 4 2 3 2 5" xfId="33585" xr:uid="{00000000-0005-0000-0000-0000578B0000}"/>
    <cellStyle name="Porcentaje 4 2 3 3" xfId="33586" xr:uid="{00000000-0005-0000-0000-0000588B0000}"/>
    <cellStyle name="Porcentaje 4 2 3 3 2" xfId="33587" xr:uid="{00000000-0005-0000-0000-0000598B0000}"/>
    <cellStyle name="Porcentaje 4 2 3 3 3" xfId="33588" xr:uid="{00000000-0005-0000-0000-00005A8B0000}"/>
    <cellStyle name="Porcentaje 4 2 3 3 4" xfId="33589" xr:uid="{00000000-0005-0000-0000-00005B8B0000}"/>
    <cellStyle name="Porcentaje 4 2 3 3 5" xfId="33590" xr:uid="{00000000-0005-0000-0000-00005C8B0000}"/>
    <cellStyle name="Porcentaje 4 2 3 4" xfId="33591" xr:uid="{00000000-0005-0000-0000-00005D8B0000}"/>
    <cellStyle name="Porcentaje 4 2 3 4 2" xfId="33592" xr:uid="{00000000-0005-0000-0000-00005E8B0000}"/>
    <cellStyle name="Porcentaje 4 2 3 4 3" xfId="33593" xr:uid="{00000000-0005-0000-0000-00005F8B0000}"/>
    <cellStyle name="Porcentaje 4 2 3 4 4" xfId="33594" xr:uid="{00000000-0005-0000-0000-0000608B0000}"/>
    <cellStyle name="Porcentaje 4 2 3 4 5" xfId="33595" xr:uid="{00000000-0005-0000-0000-0000618B0000}"/>
    <cellStyle name="Porcentaje 4 2 3 5" xfId="33596" xr:uid="{00000000-0005-0000-0000-0000628B0000}"/>
    <cellStyle name="Porcentaje 4 2 3 5 2" xfId="33597" xr:uid="{00000000-0005-0000-0000-0000638B0000}"/>
    <cellStyle name="Porcentaje 4 2 3 5 3" xfId="33598" xr:uid="{00000000-0005-0000-0000-0000648B0000}"/>
    <cellStyle name="Porcentaje 4 2 3 5 4" xfId="33599" xr:uid="{00000000-0005-0000-0000-0000658B0000}"/>
    <cellStyle name="Porcentaje 4 2 3 5 5" xfId="33600" xr:uid="{00000000-0005-0000-0000-0000668B0000}"/>
    <cellStyle name="Porcentaje 4 2 3 6" xfId="33601" xr:uid="{00000000-0005-0000-0000-0000678B0000}"/>
    <cellStyle name="Porcentaje 4 2 3 6 2" xfId="33602" xr:uid="{00000000-0005-0000-0000-0000688B0000}"/>
    <cellStyle name="Porcentaje 4 2 3 6 3" xfId="33603" xr:uid="{00000000-0005-0000-0000-0000698B0000}"/>
    <cellStyle name="Porcentaje 4 2 3 6 4" xfId="33604" xr:uid="{00000000-0005-0000-0000-00006A8B0000}"/>
    <cellStyle name="Porcentaje 4 2 3 6 5" xfId="33605" xr:uid="{00000000-0005-0000-0000-00006B8B0000}"/>
    <cellStyle name="Porcentaje 4 2 3 7" xfId="33606" xr:uid="{00000000-0005-0000-0000-00006C8B0000}"/>
    <cellStyle name="Porcentaje 4 2 3 7 2" xfId="33607" xr:uid="{00000000-0005-0000-0000-00006D8B0000}"/>
    <cellStyle name="Porcentaje 4 2 3 7 3" xfId="33608" xr:uid="{00000000-0005-0000-0000-00006E8B0000}"/>
    <cellStyle name="Porcentaje 4 2 3 7 4" xfId="33609" xr:uid="{00000000-0005-0000-0000-00006F8B0000}"/>
    <cellStyle name="Porcentaje 4 2 3 7 5" xfId="33610" xr:uid="{00000000-0005-0000-0000-0000708B0000}"/>
    <cellStyle name="Porcentaje 4 2 3 8" xfId="33611" xr:uid="{00000000-0005-0000-0000-0000718B0000}"/>
    <cellStyle name="Porcentaje 4 2 3 8 2" xfId="33612" xr:uid="{00000000-0005-0000-0000-0000728B0000}"/>
    <cellStyle name="Porcentaje 4 2 3 8 3" xfId="33613" xr:uid="{00000000-0005-0000-0000-0000738B0000}"/>
    <cellStyle name="Porcentaje 4 2 3 8 4" xfId="33614" xr:uid="{00000000-0005-0000-0000-0000748B0000}"/>
    <cellStyle name="Porcentaje 4 2 3 8 5" xfId="33615" xr:uid="{00000000-0005-0000-0000-0000758B0000}"/>
    <cellStyle name="Porcentaje 4 2 3 9" xfId="33616" xr:uid="{00000000-0005-0000-0000-0000768B0000}"/>
    <cellStyle name="Porcentaje 4 2 3 9 2" xfId="33617" xr:uid="{00000000-0005-0000-0000-0000778B0000}"/>
    <cellStyle name="Porcentaje 4 2 3 9 3" xfId="33618" xr:uid="{00000000-0005-0000-0000-0000788B0000}"/>
    <cellStyle name="Porcentaje 4 2 3 9 4" xfId="33619" xr:uid="{00000000-0005-0000-0000-0000798B0000}"/>
    <cellStyle name="Porcentaje 4 2 3 9 5" xfId="33620" xr:uid="{00000000-0005-0000-0000-00007A8B0000}"/>
    <cellStyle name="Porcentaje 4 2 4" xfId="33621" xr:uid="{00000000-0005-0000-0000-00007B8B0000}"/>
    <cellStyle name="Porcentaje 4 2 4 10" xfId="33622" xr:uid="{00000000-0005-0000-0000-00007C8B0000}"/>
    <cellStyle name="Porcentaje 4 2 4 10 2" xfId="33623" xr:uid="{00000000-0005-0000-0000-00007D8B0000}"/>
    <cellStyle name="Porcentaje 4 2 4 10 3" xfId="33624" xr:uid="{00000000-0005-0000-0000-00007E8B0000}"/>
    <cellStyle name="Porcentaje 4 2 4 10 4" xfId="33625" xr:uid="{00000000-0005-0000-0000-00007F8B0000}"/>
    <cellStyle name="Porcentaje 4 2 4 10 5" xfId="33626" xr:uid="{00000000-0005-0000-0000-0000808B0000}"/>
    <cellStyle name="Porcentaje 4 2 4 11" xfId="33627" xr:uid="{00000000-0005-0000-0000-0000818B0000}"/>
    <cellStyle name="Porcentaje 4 2 4 12" xfId="33628" xr:uid="{00000000-0005-0000-0000-0000828B0000}"/>
    <cellStyle name="Porcentaje 4 2 4 13" xfId="33629" xr:uid="{00000000-0005-0000-0000-0000838B0000}"/>
    <cellStyle name="Porcentaje 4 2 4 14" xfId="33630" xr:uid="{00000000-0005-0000-0000-0000848B0000}"/>
    <cellStyle name="Porcentaje 4 2 4 2" xfId="33631" xr:uid="{00000000-0005-0000-0000-0000858B0000}"/>
    <cellStyle name="Porcentaje 4 2 4 2 2" xfId="33632" xr:uid="{00000000-0005-0000-0000-0000868B0000}"/>
    <cellStyle name="Porcentaje 4 2 4 2 3" xfId="33633" xr:uid="{00000000-0005-0000-0000-0000878B0000}"/>
    <cellStyle name="Porcentaje 4 2 4 2 4" xfId="33634" xr:uid="{00000000-0005-0000-0000-0000888B0000}"/>
    <cellStyle name="Porcentaje 4 2 4 2 5" xfId="33635" xr:uid="{00000000-0005-0000-0000-0000898B0000}"/>
    <cellStyle name="Porcentaje 4 2 4 3" xfId="33636" xr:uid="{00000000-0005-0000-0000-00008A8B0000}"/>
    <cellStyle name="Porcentaje 4 2 4 3 2" xfId="33637" xr:uid="{00000000-0005-0000-0000-00008B8B0000}"/>
    <cellStyle name="Porcentaje 4 2 4 3 3" xfId="33638" xr:uid="{00000000-0005-0000-0000-00008C8B0000}"/>
    <cellStyle name="Porcentaje 4 2 4 3 4" xfId="33639" xr:uid="{00000000-0005-0000-0000-00008D8B0000}"/>
    <cellStyle name="Porcentaje 4 2 4 3 5" xfId="33640" xr:uid="{00000000-0005-0000-0000-00008E8B0000}"/>
    <cellStyle name="Porcentaje 4 2 4 4" xfId="33641" xr:uid="{00000000-0005-0000-0000-00008F8B0000}"/>
    <cellStyle name="Porcentaje 4 2 4 4 2" xfId="33642" xr:uid="{00000000-0005-0000-0000-0000908B0000}"/>
    <cellStyle name="Porcentaje 4 2 4 4 3" xfId="33643" xr:uid="{00000000-0005-0000-0000-0000918B0000}"/>
    <cellStyle name="Porcentaje 4 2 4 4 4" xfId="33644" xr:uid="{00000000-0005-0000-0000-0000928B0000}"/>
    <cellStyle name="Porcentaje 4 2 4 4 5" xfId="33645" xr:uid="{00000000-0005-0000-0000-0000938B0000}"/>
    <cellStyle name="Porcentaje 4 2 4 5" xfId="33646" xr:uid="{00000000-0005-0000-0000-0000948B0000}"/>
    <cellStyle name="Porcentaje 4 2 4 5 2" xfId="33647" xr:uid="{00000000-0005-0000-0000-0000958B0000}"/>
    <cellStyle name="Porcentaje 4 2 4 5 3" xfId="33648" xr:uid="{00000000-0005-0000-0000-0000968B0000}"/>
    <cellStyle name="Porcentaje 4 2 4 5 4" xfId="33649" xr:uid="{00000000-0005-0000-0000-0000978B0000}"/>
    <cellStyle name="Porcentaje 4 2 4 5 5" xfId="33650" xr:uid="{00000000-0005-0000-0000-0000988B0000}"/>
    <cellStyle name="Porcentaje 4 2 4 6" xfId="33651" xr:uid="{00000000-0005-0000-0000-0000998B0000}"/>
    <cellStyle name="Porcentaje 4 2 4 6 2" xfId="33652" xr:uid="{00000000-0005-0000-0000-00009A8B0000}"/>
    <cellStyle name="Porcentaje 4 2 4 6 3" xfId="33653" xr:uid="{00000000-0005-0000-0000-00009B8B0000}"/>
    <cellStyle name="Porcentaje 4 2 4 6 4" xfId="33654" xr:uid="{00000000-0005-0000-0000-00009C8B0000}"/>
    <cellStyle name="Porcentaje 4 2 4 6 5" xfId="33655" xr:uid="{00000000-0005-0000-0000-00009D8B0000}"/>
    <cellStyle name="Porcentaje 4 2 4 7" xfId="33656" xr:uid="{00000000-0005-0000-0000-00009E8B0000}"/>
    <cellStyle name="Porcentaje 4 2 4 7 2" xfId="33657" xr:uid="{00000000-0005-0000-0000-00009F8B0000}"/>
    <cellStyle name="Porcentaje 4 2 4 7 3" xfId="33658" xr:uid="{00000000-0005-0000-0000-0000A08B0000}"/>
    <cellStyle name="Porcentaje 4 2 4 7 4" xfId="33659" xr:uid="{00000000-0005-0000-0000-0000A18B0000}"/>
    <cellStyle name="Porcentaje 4 2 4 7 5" xfId="33660" xr:uid="{00000000-0005-0000-0000-0000A28B0000}"/>
    <cellStyle name="Porcentaje 4 2 4 8" xfId="33661" xr:uid="{00000000-0005-0000-0000-0000A38B0000}"/>
    <cellStyle name="Porcentaje 4 2 4 8 2" xfId="33662" xr:uid="{00000000-0005-0000-0000-0000A48B0000}"/>
    <cellStyle name="Porcentaje 4 2 4 8 3" xfId="33663" xr:uid="{00000000-0005-0000-0000-0000A58B0000}"/>
    <cellStyle name="Porcentaje 4 2 4 8 4" xfId="33664" xr:uid="{00000000-0005-0000-0000-0000A68B0000}"/>
    <cellStyle name="Porcentaje 4 2 4 8 5" xfId="33665" xr:uid="{00000000-0005-0000-0000-0000A78B0000}"/>
    <cellStyle name="Porcentaje 4 2 4 9" xfId="33666" xr:uid="{00000000-0005-0000-0000-0000A88B0000}"/>
    <cellStyle name="Porcentaje 4 2 4 9 2" xfId="33667" xr:uid="{00000000-0005-0000-0000-0000A98B0000}"/>
    <cellStyle name="Porcentaje 4 2 4 9 3" xfId="33668" xr:uid="{00000000-0005-0000-0000-0000AA8B0000}"/>
    <cellStyle name="Porcentaje 4 2 4 9 4" xfId="33669" xr:uid="{00000000-0005-0000-0000-0000AB8B0000}"/>
    <cellStyle name="Porcentaje 4 2 4 9 5" xfId="33670" xr:uid="{00000000-0005-0000-0000-0000AC8B0000}"/>
    <cellStyle name="Porcentaje 4 2 5" xfId="33671" xr:uid="{00000000-0005-0000-0000-0000AD8B0000}"/>
    <cellStyle name="Porcentaje 4 2 6" xfId="33672" xr:uid="{00000000-0005-0000-0000-0000AE8B0000}"/>
    <cellStyle name="Porcentaje 4 2 7" xfId="33673" xr:uid="{00000000-0005-0000-0000-0000AF8B0000}"/>
    <cellStyle name="Porcentaje 4 2 8" xfId="33674" xr:uid="{00000000-0005-0000-0000-0000B08B0000}"/>
    <cellStyle name="Porcentaje 4 2 9" xfId="33675" xr:uid="{00000000-0005-0000-0000-0000B18B0000}"/>
    <cellStyle name="Porcentaje 4 20" xfId="33676" xr:uid="{00000000-0005-0000-0000-0000B28B0000}"/>
    <cellStyle name="Porcentaje 4 21" xfId="33677" xr:uid="{00000000-0005-0000-0000-0000B38B0000}"/>
    <cellStyle name="Porcentaje 4 3" xfId="33678" xr:uid="{00000000-0005-0000-0000-0000B48B0000}"/>
    <cellStyle name="Porcentaje 4 3 10" xfId="33679" xr:uid="{00000000-0005-0000-0000-0000B58B0000}"/>
    <cellStyle name="Porcentaje 4 3 11" xfId="33680" xr:uid="{00000000-0005-0000-0000-0000B68B0000}"/>
    <cellStyle name="Porcentaje 4 3 12" xfId="33681" xr:uid="{00000000-0005-0000-0000-0000B78B0000}"/>
    <cellStyle name="Porcentaje 4 3 13" xfId="33682" xr:uid="{00000000-0005-0000-0000-0000B88B0000}"/>
    <cellStyle name="Porcentaje 4 3 14" xfId="33683" xr:uid="{00000000-0005-0000-0000-0000B98B0000}"/>
    <cellStyle name="Porcentaje 4 3 15" xfId="33684" xr:uid="{00000000-0005-0000-0000-0000BA8B0000}"/>
    <cellStyle name="Porcentaje 4 3 16" xfId="33685" xr:uid="{00000000-0005-0000-0000-0000BB8B0000}"/>
    <cellStyle name="Porcentaje 4 3 17" xfId="33686" xr:uid="{00000000-0005-0000-0000-0000BC8B0000}"/>
    <cellStyle name="Porcentaje 4 3 2" xfId="33687" xr:uid="{00000000-0005-0000-0000-0000BD8B0000}"/>
    <cellStyle name="Porcentaje 4 3 2 2" xfId="33688" xr:uid="{00000000-0005-0000-0000-0000BE8B0000}"/>
    <cellStyle name="Porcentaje 4 3 2 2 10" xfId="33689" xr:uid="{00000000-0005-0000-0000-0000BF8B0000}"/>
    <cellStyle name="Porcentaje 4 3 2 2 10 2" xfId="33690" xr:uid="{00000000-0005-0000-0000-0000C08B0000}"/>
    <cellStyle name="Porcentaje 4 3 2 2 10 3" xfId="33691" xr:uid="{00000000-0005-0000-0000-0000C18B0000}"/>
    <cellStyle name="Porcentaje 4 3 2 2 10 4" xfId="33692" xr:uid="{00000000-0005-0000-0000-0000C28B0000}"/>
    <cellStyle name="Porcentaje 4 3 2 2 10 5" xfId="33693" xr:uid="{00000000-0005-0000-0000-0000C38B0000}"/>
    <cellStyle name="Porcentaje 4 3 2 2 11" xfId="33694" xr:uid="{00000000-0005-0000-0000-0000C48B0000}"/>
    <cellStyle name="Porcentaje 4 3 2 2 12" xfId="33695" xr:uid="{00000000-0005-0000-0000-0000C58B0000}"/>
    <cellStyle name="Porcentaje 4 3 2 2 13" xfId="33696" xr:uid="{00000000-0005-0000-0000-0000C68B0000}"/>
    <cellStyle name="Porcentaje 4 3 2 2 14" xfId="33697" xr:uid="{00000000-0005-0000-0000-0000C78B0000}"/>
    <cellStyle name="Porcentaje 4 3 2 2 2" xfId="33698" xr:uid="{00000000-0005-0000-0000-0000C88B0000}"/>
    <cellStyle name="Porcentaje 4 3 2 2 2 2" xfId="33699" xr:uid="{00000000-0005-0000-0000-0000C98B0000}"/>
    <cellStyle name="Porcentaje 4 3 2 2 2 3" xfId="33700" xr:uid="{00000000-0005-0000-0000-0000CA8B0000}"/>
    <cellStyle name="Porcentaje 4 3 2 2 2 4" xfId="33701" xr:uid="{00000000-0005-0000-0000-0000CB8B0000}"/>
    <cellStyle name="Porcentaje 4 3 2 2 2 5" xfId="33702" xr:uid="{00000000-0005-0000-0000-0000CC8B0000}"/>
    <cellStyle name="Porcentaje 4 3 2 2 3" xfId="33703" xr:uid="{00000000-0005-0000-0000-0000CD8B0000}"/>
    <cellStyle name="Porcentaje 4 3 2 2 3 2" xfId="33704" xr:uid="{00000000-0005-0000-0000-0000CE8B0000}"/>
    <cellStyle name="Porcentaje 4 3 2 2 3 3" xfId="33705" xr:uid="{00000000-0005-0000-0000-0000CF8B0000}"/>
    <cellStyle name="Porcentaje 4 3 2 2 3 4" xfId="33706" xr:uid="{00000000-0005-0000-0000-0000D08B0000}"/>
    <cellStyle name="Porcentaje 4 3 2 2 3 5" xfId="33707" xr:uid="{00000000-0005-0000-0000-0000D18B0000}"/>
    <cellStyle name="Porcentaje 4 3 2 2 4" xfId="33708" xr:uid="{00000000-0005-0000-0000-0000D28B0000}"/>
    <cellStyle name="Porcentaje 4 3 2 2 4 2" xfId="33709" xr:uid="{00000000-0005-0000-0000-0000D38B0000}"/>
    <cellStyle name="Porcentaje 4 3 2 2 4 3" xfId="33710" xr:uid="{00000000-0005-0000-0000-0000D48B0000}"/>
    <cellStyle name="Porcentaje 4 3 2 2 4 4" xfId="33711" xr:uid="{00000000-0005-0000-0000-0000D58B0000}"/>
    <cellStyle name="Porcentaje 4 3 2 2 4 5" xfId="33712" xr:uid="{00000000-0005-0000-0000-0000D68B0000}"/>
    <cellStyle name="Porcentaje 4 3 2 2 5" xfId="33713" xr:uid="{00000000-0005-0000-0000-0000D78B0000}"/>
    <cellStyle name="Porcentaje 4 3 2 2 5 2" xfId="33714" xr:uid="{00000000-0005-0000-0000-0000D88B0000}"/>
    <cellStyle name="Porcentaje 4 3 2 2 5 3" xfId="33715" xr:uid="{00000000-0005-0000-0000-0000D98B0000}"/>
    <cellStyle name="Porcentaje 4 3 2 2 5 4" xfId="33716" xr:uid="{00000000-0005-0000-0000-0000DA8B0000}"/>
    <cellStyle name="Porcentaje 4 3 2 2 5 5" xfId="33717" xr:uid="{00000000-0005-0000-0000-0000DB8B0000}"/>
    <cellStyle name="Porcentaje 4 3 2 2 6" xfId="33718" xr:uid="{00000000-0005-0000-0000-0000DC8B0000}"/>
    <cellStyle name="Porcentaje 4 3 2 2 6 2" xfId="33719" xr:uid="{00000000-0005-0000-0000-0000DD8B0000}"/>
    <cellStyle name="Porcentaje 4 3 2 2 6 3" xfId="33720" xr:uid="{00000000-0005-0000-0000-0000DE8B0000}"/>
    <cellStyle name="Porcentaje 4 3 2 2 6 4" xfId="33721" xr:uid="{00000000-0005-0000-0000-0000DF8B0000}"/>
    <cellStyle name="Porcentaje 4 3 2 2 6 5" xfId="33722" xr:uid="{00000000-0005-0000-0000-0000E08B0000}"/>
    <cellStyle name="Porcentaje 4 3 2 2 7" xfId="33723" xr:uid="{00000000-0005-0000-0000-0000E18B0000}"/>
    <cellStyle name="Porcentaje 4 3 2 2 7 2" xfId="33724" xr:uid="{00000000-0005-0000-0000-0000E28B0000}"/>
    <cellStyle name="Porcentaje 4 3 2 2 7 3" xfId="33725" xr:uid="{00000000-0005-0000-0000-0000E38B0000}"/>
    <cellStyle name="Porcentaje 4 3 2 2 7 4" xfId="33726" xr:uid="{00000000-0005-0000-0000-0000E48B0000}"/>
    <cellStyle name="Porcentaje 4 3 2 2 7 5" xfId="33727" xr:uid="{00000000-0005-0000-0000-0000E58B0000}"/>
    <cellStyle name="Porcentaje 4 3 2 2 8" xfId="33728" xr:uid="{00000000-0005-0000-0000-0000E68B0000}"/>
    <cellStyle name="Porcentaje 4 3 2 2 8 2" xfId="33729" xr:uid="{00000000-0005-0000-0000-0000E78B0000}"/>
    <cellStyle name="Porcentaje 4 3 2 2 8 3" xfId="33730" xr:uid="{00000000-0005-0000-0000-0000E88B0000}"/>
    <cellStyle name="Porcentaje 4 3 2 2 8 4" xfId="33731" xr:uid="{00000000-0005-0000-0000-0000E98B0000}"/>
    <cellStyle name="Porcentaje 4 3 2 2 8 5" xfId="33732" xr:uid="{00000000-0005-0000-0000-0000EA8B0000}"/>
    <cellStyle name="Porcentaje 4 3 2 2 9" xfId="33733" xr:uid="{00000000-0005-0000-0000-0000EB8B0000}"/>
    <cellStyle name="Porcentaje 4 3 2 2 9 2" xfId="33734" xr:uid="{00000000-0005-0000-0000-0000EC8B0000}"/>
    <cellStyle name="Porcentaje 4 3 2 2 9 3" xfId="33735" xr:uid="{00000000-0005-0000-0000-0000ED8B0000}"/>
    <cellStyle name="Porcentaje 4 3 2 2 9 4" xfId="33736" xr:uid="{00000000-0005-0000-0000-0000EE8B0000}"/>
    <cellStyle name="Porcentaje 4 3 2 2 9 5" xfId="33737" xr:uid="{00000000-0005-0000-0000-0000EF8B0000}"/>
    <cellStyle name="Porcentaje 4 3 2 3" xfId="33738" xr:uid="{00000000-0005-0000-0000-0000F08B0000}"/>
    <cellStyle name="Porcentaje 4 3 2 3 10" xfId="33739" xr:uid="{00000000-0005-0000-0000-0000F18B0000}"/>
    <cellStyle name="Porcentaje 4 3 2 3 10 2" xfId="33740" xr:uid="{00000000-0005-0000-0000-0000F28B0000}"/>
    <cellStyle name="Porcentaje 4 3 2 3 10 3" xfId="33741" xr:uid="{00000000-0005-0000-0000-0000F38B0000}"/>
    <cellStyle name="Porcentaje 4 3 2 3 10 4" xfId="33742" xr:uid="{00000000-0005-0000-0000-0000F48B0000}"/>
    <cellStyle name="Porcentaje 4 3 2 3 10 5" xfId="33743" xr:uid="{00000000-0005-0000-0000-0000F58B0000}"/>
    <cellStyle name="Porcentaje 4 3 2 3 11" xfId="33744" xr:uid="{00000000-0005-0000-0000-0000F68B0000}"/>
    <cellStyle name="Porcentaje 4 3 2 3 12" xfId="33745" xr:uid="{00000000-0005-0000-0000-0000F78B0000}"/>
    <cellStyle name="Porcentaje 4 3 2 3 13" xfId="33746" xr:uid="{00000000-0005-0000-0000-0000F88B0000}"/>
    <cellStyle name="Porcentaje 4 3 2 3 14" xfId="33747" xr:uid="{00000000-0005-0000-0000-0000F98B0000}"/>
    <cellStyle name="Porcentaje 4 3 2 3 2" xfId="33748" xr:uid="{00000000-0005-0000-0000-0000FA8B0000}"/>
    <cellStyle name="Porcentaje 4 3 2 3 2 2" xfId="33749" xr:uid="{00000000-0005-0000-0000-0000FB8B0000}"/>
    <cellStyle name="Porcentaje 4 3 2 3 2 3" xfId="33750" xr:uid="{00000000-0005-0000-0000-0000FC8B0000}"/>
    <cellStyle name="Porcentaje 4 3 2 3 2 4" xfId="33751" xr:uid="{00000000-0005-0000-0000-0000FD8B0000}"/>
    <cellStyle name="Porcentaje 4 3 2 3 2 5" xfId="33752" xr:uid="{00000000-0005-0000-0000-0000FE8B0000}"/>
    <cellStyle name="Porcentaje 4 3 2 3 3" xfId="33753" xr:uid="{00000000-0005-0000-0000-0000FF8B0000}"/>
    <cellStyle name="Porcentaje 4 3 2 3 3 2" xfId="33754" xr:uid="{00000000-0005-0000-0000-0000008C0000}"/>
    <cellStyle name="Porcentaje 4 3 2 3 3 3" xfId="33755" xr:uid="{00000000-0005-0000-0000-0000018C0000}"/>
    <cellStyle name="Porcentaje 4 3 2 3 3 4" xfId="33756" xr:uid="{00000000-0005-0000-0000-0000028C0000}"/>
    <cellStyle name="Porcentaje 4 3 2 3 3 5" xfId="33757" xr:uid="{00000000-0005-0000-0000-0000038C0000}"/>
    <cellStyle name="Porcentaje 4 3 2 3 4" xfId="33758" xr:uid="{00000000-0005-0000-0000-0000048C0000}"/>
    <cellStyle name="Porcentaje 4 3 2 3 4 2" xfId="33759" xr:uid="{00000000-0005-0000-0000-0000058C0000}"/>
    <cellStyle name="Porcentaje 4 3 2 3 4 3" xfId="33760" xr:uid="{00000000-0005-0000-0000-0000068C0000}"/>
    <cellStyle name="Porcentaje 4 3 2 3 4 4" xfId="33761" xr:uid="{00000000-0005-0000-0000-0000078C0000}"/>
    <cellStyle name="Porcentaje 4 3 2 3 4 5" xfId="33762" xr:uid="{00000000-0005-0000-0000-0000088C0000}"/>
    <cellStyle name="Porcentaje 4 3 2 3 5" xfId="33763" xr:uid="{00000000-0005-0000-0000-0000098C0000}"/>
    <cellStyle name="Porcentaje 4 3 2 3 5 2" xfId="33764" xr:uid="{00000000-0005-0000-0000-00000A8C0000}"/>
    <cellStyle name="Porcentaje 4 3 2 3 5 3" xfId="33765" xr:uid="{00000000-0005-0000-0000-00000B8C0000}"/>
    <cellStyle name="Porcentaje 4 3 2 3 5 4" xfId="33766" xr:uid="{00000000-0005-0000-0000-00000C8C0000}"/>
    <cellStyle name="Porcentaje 4 3 2 3 5 5" xfId="33767" xr:uid="{00000000-0005-0000-0000-00000D8C0000}"/>
    <cellStyle name="Porcentaje 4 3 2 3 6" xfId="33768" xr:uid="{00000000-0005-0000-0000-00000E8C0000}"/>
    <cellStyle name="Porcentaje 4 3 2 3 6 2" xfId="33769" xr:uid="{00000000-0005-0000-0000-00000F8C0000}"/>
    <cellStyle name="Porcentaje 4 3 2 3 6 3" xfId="33770" xr:uid="{00000000-0005-0000-0000-0000108C0000}"/>
    <cellStyle name="Porcentaje 4 3 2 3 6 4" xfId="33771" xr:uid="{00000000-0005-0000-0000-0000118C0000}"/>
    <cellStyle name="Porcentaje 4 3 2 3 6 5" xfId="33772" xr:uid="{00000000-0005-0000-0000-0000128C0000}"/>
    <cellStyle name="Porcentaje 4 3 2 3 7" xfId="33773" xr:uid="{00000000-0005-0000-0000-0000138C0000}"/>
    <cellStyle name="Porcentaje 4 3 2 3 7 2" xfId="33774" xr:uid="{00000000-0005-0000-0000-0000148C0000}"/>
    <cellStyle name="Porcentaje 4 3 2 3 7 3" xfId="33775" xr:uid="{00000000-0005-0000-0000-0000158C0000}"/>
    <cellStyle name="Porcentaje 4 3 2 3 7 4" xfId="33776" xr:uid="{00000000-0005-0000-0000-0000168C0000}"/>
    <cellStyle name="Porcentaje 4 3 2 3 7 5" xfId="33777" xr:uid="{00000000-0005-0000-0000-0000178C0000}"/>
    <cellStyle name="Porcentaje 4 3 2 3 8" xfId="33778" xr:uid="{00000000-0005-0000-0000-0000188C0000}"/>
    <cellStyle name="Porcentaje 4 3 2 3 8 2" xfId="33779" xr:uid="{00000000-0005-0000-0000-0000198C0000}"/>
    <cellStyle name="Porcentaje 4 3 2 3 8 3" xfId="33780" xr:uid="{00000000-0005-0000-0000-00001A8C0000}"/>
    <cellStyle name="Porcentaje 4 3 2 3 8 4" xfId="33781" xr:uid="{00000000-0005-0000-0000-00001B8C0000}"/>
    <cellStyle name="Porcentaje 4 3 2 3 8 5" xfId="33782" xr:uid="{00000000-0005-0000-0000-00001C8C0000}"/>
    <cellStyle name="Porcentaje 4 3 2 3 9" xfId="33783" xr:uid="{00000000-0005-0000-0000-00001D8C0000}"/>
    <cellStyle name="Porcentaje 4 3 2 3 9 2" xfId="33784" xr:uid="{00000000-0005-0000-0000-00001E8C0000}"/>
    <cellStyle name="Porcentaje 4 3 2 3 9 3" xfId="33785" xr:uid="{00000000-0005-0000-0000-00001F8C0000}"/>
    <cellStyle name="Porcentaje 4 3 2 3 9 4" xfId="33786" xr:uid="{00000000-0005-0000-0000-0000208C0000}"/>
    <cellStyle name="Porcentaje 4 3 2 3 9 5" xfId="33787" xr:uid="{00000000-0005-0000-0000-0000218C0000}"/>
    <cellStyle name="Porcentaje 4 3 3" xfId="33788" xr:uid="{00000000-0005-0000-0000-0000228C0000}"/>
    <cellStyle name="Porcentaje 4 3 3 10" xfId="33789" xr:uid="{00000000-0005-0000-0000-0000238C0000}"/>
    <cellStyle name="Porcentaje 4 3 3 10 2" xfId="33790" xr:uid="{00000000-0005-0000-0000-0000248C0000}"/>
    <cellStyle name="Porcentaje 4 3 3 10 3" xfId="33791" xr:uid="{00000000-0005-0000-0000-0000258C0000}"/>
    <cellStyle name="Porcentaje 4 3 3 10 4" xfId="33792" xr:uid="{00000000-0005-0000-0000-0000268C0000}"/>
    <cellStyle name="Porcentaje 4 3 3 10 5" xfId="33793" xr:uid="{00000000-0005-0000-0000-0000278C0000}"/>
    <cellStyle name="Porcentaje 4 3 3 11" xfId="33794" xr:uid="{00000000-0005-0000-0000-0000288C0000}"/>
    <cellStyle name="Porcentaje 4 3 3 12" xfId="33795" xr:uid="{00000000-0005-0000-0000-0000298C0000}"/>
    <cellStyle name="Porcentaje 4 3 3 13" xfId="33796" xr:uid="{00000000-0005-0000-0000-00002A8C0000}"/>
    <cellStyle name="Porcentaje 4 3 3 14" xfId="33797" xr:uid="{00000000-0005-0000-0000-00002B8C0000}"/>
    <cellStyle name="Porcentaje 4 3 3 2" xfId="33798" xr:uid="{00000000-0005-0000-0000-00002C8C0000}"/>
    <cellStyle name="Porcentaje 4 3 3 2 2" xfId="33799" xr:uid="{00000000-0005-0000-0000-00002D8C0000}"/>
    <cellStyle name="Porcentaje 4 3 3 2 3" xfId="33800" xr:uid="{00000000-0005-0000-0000-00002E8C0000}"/>
    <cellStyle name="Porcentaje 4 3 3 2 4" xfId="33801" xr:uid="{00000000-0005-0000-0000-00002F8C0000}"/>
    <cellStyle name="Porcentaje 4 3 3 2 5" xfId="33802" xr:uid="{00000000-0005-0000-0000-0000308C0000}"/>
    <cellStyle name="Porcentaje 4 3 3 3" xfId="33803" xr:uid="{00000000-0005-0000-0000-0000318C0000}"/>
    <cellStyle name="Porcentaje 4 3 3 3 2" xfId="33804" xr:uid="{00000000-0005-0000-0000-0000328C0000}"/>
    <cellStyle name="Porcentaje 4 3 3 3 3" xfId="33805" xr:uid="{00000000-0005-0000-0000-0000338C0000}"/>
    <cellStyle name="Porcentaje 4 3 3 3 4" xfId="33806" xr:uid="{00000000-0005-0000-0000-0000348C0000}"/>
    <cellStyle name="Porcentaje 4 3 3 3 5" xfId="33807" xr:uid="{00000000-0005-0000-0000-0000358C0000}"/>
    <cellStyle name="Porcentaje 4 3 3 4" xfId="33808" xr:uid="{00000000-0005-0000-0000-0000368C0000}"/>
    <cellStyle name="Porcentaje 4 3 3 4 2" xfId="33809" xr:uid="{00000000-0005-0000-0000-0000378C0000}"/>
    <cellStyle name="Porcentaje 4 3 3 4 3" xfId="33810" xr:uid="{00000000-0005-0000-0000-0000388C0000}"/>
    <cellStyle name="Porcentaje 4 3 3 4 4" xfId="33811" xr:uid="{00000000-0005-0000-0000-0000398C0000}"/>
    <cellStyle name="Porcentaje 4 3 3 4 5" xfId="33812" xr:uid="{00000000-0005-0000-0000-00003A8C0000}"/>
    <cellStyle name="Porcentaje 4 3 3 5" xfId="33813" xr:uid="{00000000-0005-0000-0000-00003B8C0000}"/>
    <cellStyle name="Porcentaje 4 3 3 5 2" xfId="33814" xr:uid="{00000000-0005-0000-0000-00003C8C0000}"/>
    <cellStyle name="Porcentaje 4 3 3 5 3" xfId="33815" xr:uid="{00000000-0005-0000-0000-00003D8C0000}"/>
    <cellStyle name="Porcentaje 4 3 3 5 4" xfId="33816" xr:uid="{00000000-0005-0000-0000-00003E8C0000}"/>
    <cellStyle name="Porcentaje 4 3 3 5 5" xfId="33817" xr:uid="{00000000-0005-0000-0000-00003F8C0000}"/>
    <cellStyle name="Porcentaje 4 3 3 6" xfId="33818" xr:uid="{00000000-0005-0000-0000-0000408C0000}"/>
    <cellStyle name="Porcentaje 4 3 3 6 2" xfId="33819" xr:uid="{00000000-0005-0000-0000-0000418C0000}"/>
    <cellStyle name="Porcentaje 4 3 3 6 3" xfId="33820" xr:uid="{00000000-0005-0000-0000-0000428C0000}"/>
    <cellStyle name="Porcentaje 4 3 3 6 4" xfId="33821" xr:uid="{00000000-0005-0000-0000-0000438C0000}"/>
    <cellStyle name="Porcentaje 4 3 3 6 5" xfId="33822" xr:uid="{00000000-0005-0000-0000-0000448C0000}"/>
    <cellStyle name="Porcentaje 4 3 3 7" xfId="33823" xr:uid="{00000000-0005-0000-0000-0000458C0000}"/>
    <cellStyle name="Porcentaje 4 3 3 7 2" xfId="33824" xr:uid="{00000000-0005-0000-0000-0000468C0000}"/>
    <cellStyle name="Porcentaje 4 3 3 7 3" xfId="33825" xr:uid="{00000000-0005-0000-0000-0000478C0000}"/>
    <cellStyle name="Porcentaje 4 3 3 7 4" xfId="33826" xr:uid="{00000000-0005-0000-0000-0000488C0000}"/>
    <cellStyle name="Porcentaje 4 3 3 7 5" xfId="33827" xr:uid="{00000000-0005-0000-0000-0000498C0000}"/>
    <cellStyle name="Porcentaje 4 3 3 8" xfId="33828" xr:uid="{00000000-0005-0000-0000-00004A8C0000}"/>
    <cellStyle name="Porcentaje 4 3 3 8 2" xfId="33829" xr:uid="{00000000-0005-0000-0000-00004B8C0000}"/>
    <cellStyle name="Porcentaje 4 3 3 8 3" xfId="33830" xr:uid="{00000000-0005-0000-0000-00004C8C0000}"/>
    <cellStyle name="Porcentaje 4 3 3 8 4" xfId="33831" xr:uid="{00000000-0005-0000-0000-00004D8C0000}"/>
    <cellStyle name="Porcentaje 4 3 3 8 5" xfId="33832" xr:uid="{00000000-0005-0000-0000-00004E8C0000}"/>
    <cellStyle name="Porcentaje 4 3 3 9" xfId="33833" xr:uid="{00000000-0005-0000-0000-00004F8C0000}"/>
    <cellStyle name="Porcentaje 4 3 3 9 2" xfId="33834" xr:uid="{00000000-0005-0000-0000-0000508C0000}"/>
    <cellStyle name="Porcentaje 4 3 3 9 3" xfId="33835" xr:uid="{00000000-0005-0000-0000-0000518C0000}"/>
    <cellStyle name="Porcentaje 4 3 3 9 4" xfId="33836" xr:uid="{00000000-0005-0000-0000-0000528C0000}"/>
    <cellStyle name="Porcentaje 4 3 3 9 5" xfId="33837" xr:uid="{00000000-0005-0000-0000-0000538C0000}"/>
    <cellStyle name="Porcentaje 4 3 4" xfId="33838" xr:uid="{00000000-0005-0000-0000-0000548C0000}"/>
    <cellStyle name="Porcentaje 4 3 4 10" xfId="33839" xr:uid="{00000000-0005-0000-0000-0000558C0000}"/>
    <cellStyle name="Porcentaje 4 3 4 10 2" xfId="33840" xr:uid="{00000000-0005-0000-0000-0000568C0000}"/>
    <cellStyle name="Porcentaje 4 3 4 10 3" xfId="33841" xr:uid="{00000000-0005-0000-0000-0000578C0000}"/>
    <cellStyle name="Porcentaje 4 3 4 10 4" xfId="33842" xr:uid="{00000000-0005-0000-0000-0000588C0000}"/>
    <cellStyle name="Porcentaje 4 3 4 10 5" xfId="33843" xr:uid="{00000000-0005-0000-0000-0000598C0000}"/>
    <cellStyle name="Porcentaje 4 3 4 11" xfId="33844" xr:uid="{00000000-0005-0000-0000-00005A8C0000}"/>
    <cellStyle name="Porcentaje 4 3 4 12" xfId="33845" xr:uid="{00000000-0005-0000-0000-00005B8C0000}"/>
    <cellStyle name="Porcentaje 4 3 4 13" xfId="33846" xr:uid="{00000000-0005-0000-0000-00005C8C0000}"/>
    <cellStyle name="Porcentaje 4 3 4 14" xfId="33847" xr:uid="{00000000-0005-0000-0000-00005D8C0000}"/>
    <cellStyle name="Porcentaje 4 3 4 2" xfId="33848" xr:uid="{00000000-0005-0000-0000-00005E8C0000}"/>
    <cellStyle name="Porcentaje 4 3 4 2 2" xfId="33849" xr:uid="{00000000-0005-0000-0000-00005F8C0000}"/>
    <cellStyle name="Porcentaje 4 3 4 2 3" xfId="33850" xr:uid="{00000000-0005-0000-0000-0000608C0000}"/>
    <cellStyle name="Porcentaje 4 3 4 2 4" xfId="33851" xr:uid="{00000000-0005-0000-0000-0000618C0000}"/>
    <cellStyle name="Porcentaje 4 3 4 2 5" xfId="33852" xr:uid="{00000000-0005-0000-0000-0000628C0000}"/>
    <cellStyle name="Porcentaje 4 3 4 3" xfId="33853" xr:uid="{00000000-0005-0000-0000-0000638C0000}"/>
    <cellStyle name="Porcentaje 4 3 4 3 2" xfId="33854" xr:uid="{00000000-0005-0000-0000-0000648C0000}"/>
    <cellStyle name="Porcentaje 4 3 4 3 3" xfId="33855" xr:uid="{00000000-0005-0000-0000-0000658C0000}"/>
    <cellStyle name="Porcentaje 4 3 4 3 4" xfId="33856" xr:uid="{00000000-0005-0000-0000-0000668C0000}"/>
    <cellStyle name="Porcentaje 4 3 4 3 5" xfId="33857" xr:uid="{00000000-0005-0000-0000-0000678C0000}"/>
    <cellStyle name="Porcentaje 4 3 4 4" xfId="33858" xr:uid="{00000000-0005-0000-0000-0000688C0000}"/>
    <cellStyle name="Porcentaje 4 3 4 4 2" xfId="33859" xr:uid="{00000000-0005-0000-0000-0000698C0000}"/>
    <cellStyle name="Porcentaje 4 3 4 4 3" xfId="33860" xr:uid="{00000000-0005-0000-0000-00006A8C0000}"/>
    <cellStyle name="Porcentaje 4 3 4 4 4" xfId="33861" xr:uid="{00000000-0005-0000-0000-00006B8C0000}"/>
    <cellStyle name="Porcentaje 4 3 4 4 5" xfId="33862" xr:uid="{00000000-0005-0000-0000-00006C8C0000}"/>
    <cellStyle name="Porcentaje 4 3 4 5" xfId="33863" xr:uid="{00000000-0005-0000-0000-00006D8C0000}"/>
    <cellStyle name="Porcentaje 4 3 4 5 2" xfId="33864" xr:uid="{00000000-0005-0000-0000-00006E8C0000}"/>
    <cellStyle name="Porcentaje 4 3 4 5 3" xfId="33865" xr:uid="{00000000-0005-0000-0000-00006F8C0000}"/>
    <cellStyle name="Porcentaje 4 3 4 5 4" xfId="33866" xr:uid="{00000000-0005-0000-0000-0000708C0000}"/>
    <cellStyle name="Porcentaje 4 3 4 5 5" xfId="33867" xr:uid="{00000000-0005-0000-0000-0000718C0000}"/>
    <cellStyle name="Porcentaje 4 3 4 6" xfId="33868" xr:uid="{00000000-0005-0000-0000-0000728C0000}"/>
    <cellStyle name="Porcentaje 4 3 4 6 2" xfId="33869" xr:uid="{00000000-0005-0000-0000-0000738C0000}"/>
    <cellStyle name="Porcentaje 4 3 4 6 3" xfId="33870" xr:uid="{00000000-0005-0000-0000-0000748C0000}"/>
    <cellStyle name="Porcentaje 4 3 4 6 4" xfId="33871" xr:uid="{00000000-0005-0000-0000-0000758C0000}"/>
    <cellStyle name="Porcentaje 4 3 4 6 5" xfId="33872" xr:uid="{00000000-0005-0000-0000-0000768C0000}"/>
    <cellStyle name="Porcentaje 4 3 4 7" xfId="33873" xr:uid="{00000000-0005-0000-0000-0000778C0000}"/>
    <cellStyle name="Porcentaje 4 3 4 7 2" xfId="33874" xr:uid="{00000000-0005-0000-0000-0000788C0000}"/>
    <cellStyle name="Porcentaje 4 3 4 7 3" xfId="33875" xr:uid="{00000000-0005-0000-0000-0000798C0000}"/>
    <cellStyle name="Porcentaje 4 3 4 7 4" xfId="33876" xr:uid="{00000000-0005-0000-0000-00007A8C0000}"/>
    <cellStyle name="Porcentaje 4 3 4 7 5" xfId="33877" xr:uid="{00000000-0005-0000-0000-00007B8C0000}"/>
    <cellStyle name="Porcentaje 4 3 4 8" xfId="33878" xr:uid="{00000000-0005-0000-0000-00007C8C0000}"/>
    <cellStyle name="Porcentaje 4 3 4 8 2" xfId="33879" xr:uid="{00000000-0005-0000-0000-00007D8C0000}"/>
    <cellStyle name="Porcentaje 4 3 4 8 3" xfId="33880" xr:uid="{00000000-0005-0000-0000-00007E8C0000}"/>
    <cellStyle name="Porcentaje 4 3 4 8 4" xfId="33881" xr:uid="{00000000-0005-0000-0000-00007F8C0000}"/>
    <cellStyle name="Porcentaje 4 3 4 8 5" xfId="33882" xr:uid="{00000000-0005-0000-0000-0000808C0000}"/>
    <cellStyle name="Porcentaje 4 3 4 9" xfId="33883" xr:uid="{00000000-0005-0000-0000-0000818C0000}"/>
    <cellStyle name="Porcentaje 4 3 4 9 2" xfId="33884" xr:uid="{00000000-0005-0000-0000-0000828C0000}"/>
    <cellStyle name="Porcentaje 4 3 4 9 3" xfId="33885" xr:uid="{00000000-0005-0000-0000-0000838C0000}"/>
    <cellStyle name="Porcentaje 4 3 4 9 4" xfId="33886" xr:uid="{00000000-0005-0000-0000-0000848C0000}"/>
    <cellStyle name="Porcentaje 4 3 4 9 5" xfId="33887" xr:uid="{00000000-0005-0000-0000-0000858C0000}"/>
    <cellStyle name="Porcentaje 4 3 5" xfId="33888" xr:uid="{00000000-0005-0000-0000-0000868C0000}"/>
    <cellStyle name="Porcentaje 4 3 6" xfId="33889" xr:uid="{00000000-0005-0000-0000-0000878C0000}"/>
    <cellStyle name="Porcentaje 4 3 7" xfId="33890" xr:uid="{00000000-0005-0000-0000-0000888C0000}"/>
    <cellStyle name="Porcentaje 4 3 8" xfId="33891" xr:uid="{00000000-0005-0000-0000-0000898C0000}"/>
    <cellStyle name="Porcentaje 4 3 9" xfId="33892" xr:uid="{00000000-0005-0000-0000-00008A8C0000}"/>
    <cellStyle name="Porcentaje 4 4" xfId="33893" xr:uid="{00000000-0005-0000-0000-00008B8C0000}"/>
    <cellStyle name="Porcentaje 4 4 10" xfId="33894" xr:uid="{00000000-0005-0000-0000-00008C8C0000}"/>
    <cellStyle name="Porcentaje 4 4 11" xfId="33895" xr:uid="{00000000-0005-0000-0000-00008D8C0000}"/>
    <cellStyle name="Porcentaje 4 4 12" xfId="33896" xr:uid="{00000000-0005-0000-0000-00008E8C0000}"/>
    <cellStyle name="Porcentaje 4 4 13" xfId="33897" xr:uid="{00000000-0005-0000-0000-00008F8C0000}"/>
    <cellStyle name="Porcentaje 4 4 14" xfId="33898" xr:uid="{00000000-0005-0000-0000-0000908C0000}"/>
    <cellStyle name="Porcentaje 4 4 15" xfId="33899" xr:uid="{00000000-0005-0000-0000-0000918C0000}"/>
    <cellStyle name="Porcentaje 4 4 16" xfId="33900" xr:uid="{00000000-0005-0000-0000-0000928C0000}"/>
    <cellStyle name="Porcentaje 4 4 17" xfId="33901" xr:uid="{00000000-0005-0000-0000-0000938C0000}"/>
    <cellStyle name="Porcentaje 4 4 2" xfId="33902" xr:uid="{00000000-0005-0000-0000-0000948C0000}"/>
    <cellStyle name="Porcentaje 4 4 2 2" xfId="33903" xr:uid="{00000000-0005-0000-0000-0000958C0000}"/>
    <cellStyle name="Porcentaje 4 4 2 2 10" xfId="33904" xr:uid="{00000000-0005-0000-0000-0000968C0000}"/>
    <cellStyle name="Porcentaje 4 4 2 2 10 2" xfId="33905" xr:uid="{00000000-0005-0000-0000-0000978C0000}"/>
    <cellStyle name="Porcentaje 4 4 2 2 10 3" xfId="33906" xr:uid="{00000000-0005-0000-0000-0000988C0000}"/>
    <cellStyle name="Porcentaje 4 4 2 2 10 4" xfId="33907" xr:uid="{00000000-0005-0000-0000-0000998C0000}"/>
    <cellStyle name="Porcentaje 4 4 2 2 10 5" xfId="33908" xr:uid="{00000000-0005-0000-0000-00009A8C0000}"/>
    <cellStyle name="Porcentaje 4 4 2 2 11" xfId="33909" xr:uid="{00000000-0005-0000-0000-00009B8C0000}"/>
    <cellStyle name="Porcentaje 4 4 2 2 12" xfId="33910" xr:uid="{00000000-0005-0000-0000-00009C8C0000}"/>
    <cellStyle name="Porcentaje 4 4 2 2 13" xfId="33911" xr:uid="{00000000-0005-0000-0000-00009D8C0000}"/>
    <cellStyle name="Porcentaje 4 4 2 2 14" xfId="33912" xr:uid="{00000000-0005-0000-0000-00009E8C0000}"/>
    <cellStyle name="Porcentaje 4 4 2 2 2" xfId="33913" xr:uid="{00000000-0005-0000-0000-00009F8C0000}"/>
    <cellStyle name="Porcentaje 4 4 2 2 2 2" xfId="33914" xr:uid="{00000000-0005-0000-0000-0000A08C0000}"/>
    <cellStyle name="Porcentaje 4 4 2 2 2 3" xfId="33915" xr:uid="{00000000-0005-0000-0000-0000A18C0000}"/>
    <cellStyle name="Porcentaje 4 4 2 2 2 4" xfId="33916" xr:uid="{00000000-0005-0000-0000-0000A28C0000}"/>
    <cellStyle name="Porcentaje 4 4 2 2 2 5" xfId="33917" xr:uid="{00000000-0005-0000-0000-0000A38C0000}"/>
    <cellStyle name="Porcentaje 4 4 2 2 3" xfId="33918" xr:uid="{00000000-0005-0000-0000-0000A48C0000}"/>
    <cellStyle name="Porcentaje 4 4 2 2 3 2" xfId="33919" xr:uid="{00000000-0005-0000-0000-0000A58C0000}"/>
    <cellStyle name="Porcentaje 4 4 2 2 3 3" xfId="33920" xr:uid="{00000000-0005-0000-0000-0000A68C0000}"/>
    <cellStyle name="Porcentaje 4 4 2 2 3 4" xfId="33921" xr:uid="{00000000-0005-0000-0000-0000A78C0000}"/>
    <cellStyle name="Porcentaje 4 4 2 2 3 5" xfId="33922" xr:uid="{00000000-0005-0000-0000-0000A88C0000}"/>
    <cellStyle name="Porcentaje 4 4 2 2 4" xfId="33923" xr:uid="{00000000-0005-0000-0000-0000A98C0000}"/>
    <cellStyle name="Porcentaje 4 4 2 2 4 2" xfId="33924" xr:uid="{00000000-0005-0000-0000-0000AA8C0000}"/>
    <cellStyle name="Porcentaje 4 4 2 2 4 3" xfId="33925" xr:uid="{00000000-0005-0000-0000-0000AB8C0000}"/>
    <cellStyle name="Porcentaje 4 4 2 2 4 4" xfId="33926" xr:uid="{00000000-0005-0000-0000-0000AC8C0000}"/>
    <cellStyle name="Porcentaje 4 4 2 2 4 5" xfId="33927" xr:uid="{00000000-0005-0000-0000-0000AD8C0000}"/>
    <cellStyle name="Porcentaje 4 4 2 2 5" xfId="33928" xr:uid="{00000000-0005-0000-0000-0000AE8C0000}"/>
    <cellStyle name="Porcentaje 4 4 2 2 5 2" xfId="33929" xr:uid="{00000000-0005-0000-0000-0000AF8C0000}"/>
    <cellStyle name="Porcentaje 4 4 2 2 5 3" xfId="33930" xr:uid="{00000000-0005-0000-0000-0000B08C0000}"/>
    <cellStyle name="Porcentaje 4 4 2 2 5 4" xfId="33931" xr:uid="{00000000-0005-0000-0000-0000B18C0000}"/>
    <cellStyle name="Porcentaje 4 4 2 2 5 5" xfId="33932" xr:uid="{00000000-0005-0000-0000-0000B28C0000}"/>
    <cellStyle name="Porcentaje 4 4 2 2 6" xfId="33933" xr:uid="{00000000-0005-0000-0000-0000B38C0000}"/>
    <cellStyle name="Porcentaje 4 4 2 2 6 2" xfId="33934" xr:uid="{00000000-0005-0000-0000-0000B48C0000}"/>
    <cellStyle name="Porcentaje 4 4 2 2 6 3" xfId="33935" xr:uid="{00000000-0005-0000-0000-0000B58C0000}"/>
    <cellStyle name="Porcentaje 4 4 2 2 6 4" xfId="33936" xr:uid="{00000000-0005-0000-0000-0000B68C0000}"/>
    <cellStyle name="Porcentaje 4 4 2 2 6 5" xfId="33937" xr:uid="{00000000-0005-0000-0000-0000B78C0000}"/>
    <cellStyle name="Porcentaje 4 4 2 2 7" xfId="33938" xr:uid="{00000000-0005-0000-0000-0000B88C0000}"/>
    <cellStyle name="Porcentaje 4 4 2 2 7 2" xfId="33939" xr:uid="{00000000-0005-0000-0000-0000B98C0000}"/>
    <cellStyle name="Porcentaje 4 4 2 2 7 3" xfId="33940" xr:uid="{00000000-0005-0000-0000-0000BA8C0000}"/>
    <cellStyle name="Porcentaje 4 4 2 2 7 4" xfId="33941" xr:uid="{00000000-0005-0000-0000-0000BB8C0000}"/>
    <cellStyle name="Porcentaje 4 4 2 2 7 5" xfId="33942" xr:uid="{00000000-0005-0000-0000-0000BC8C0000}"/>
    <cellStyle name="Porcentaje 4 4 2 2 8" xfId="33943" xr:uid="{00000000-0005-0000-0000-0000BD8C0000}"/>
    <cellStyle name="Porcentaje 4 4 2 2 8 2" xfId="33944" xr:uid="{00000000-0005-0000-0000-0000BE8C0000}"/>
    <cellStyle name="Porcentaje 4 4 2 2 8 3" xfId="33945" xr:uid="{00000000-0005-0000-0000-0000BF8C0000}"/>
    <cellStyle name="Porcentaje 4 4 2 2 8 4" xfId="33946" xr:uid="{00000000-0005-0000-0000-0000C08C0000}"/>
    <cellStyle name="Porcentaje 4 4 2 2 8 5" xfId="33947" xr:uid="{00000000-0005-0000-0000-0000C18C0000}"/>
    <cellStyle name="Porcentaje 4 4 2 2 9" xfId="33948" xr:uid="{00000000-0005-0000-0000-0000C28C0000}"/>
    <cellStyle name="Porcentaje 4 4 2 2 9 2" xfId="33949" xr:uid="{00000000-0005-0000-0000-0000C38C0000}"/>
    <cellStyle name="Porcentaje 4 4 2 2 9 3" xfId="33950" xr:uid="{00000000-0005-0000-0000-0000C48C0000}"/>
    <cellStyle name="Porcentaje 4 4 2 2 9 4" xfId="33951" xr:uid="{00000000-0005-0000-0000-0000C58C0000}"/>
    <cellStyle name="Porcentaje 4 4 2 2 9 5" xfId="33952" xr:uid="{00000000-0005-0000-0000-0000C68C0000}"/>
    <cellStyle name="Porcentaje 4 4 2 3" xfId="33953" xr:uid="{00000000-0005-0000-0000-0000C78C0000}"/>
    <cellStyle name="Porcentaje 4 4 2 3 10" xfId="33954" xr:uid="{00000000-0005-0000-0000-0000C88C0000}"/>
    <cellStyle name="Porcentaje 4 4 2 3 10 2" xfId="33955" xr:uid="{00000000-0005-0000-0000-0000C98C0000}"/>
    <cellStyle name="Porcentaje 4 4 2 3 10 3" xfId="33956" xr:uid="{00000000-0005-0000-0000-0000CA8C0000}"/>
    <cellStyle name="Porcentaje 4 4 2 3 10 4" xfId="33957" xr:uid="{00000000-0005-0000-0000-0000CB8C0000}"/>
    <cellStyle name="Porcentaje 4 4 2 3 10 5" xfId="33958" xr:uid="{00000000-0005-0000-0000-0000CC8C0000}"/>
    <cellStyle name="Porcentaje 4 4 2 3 11" xfId="33959" xr:uid="{00000000-0005-0000-0000-0000CD8C0000}"/>
    <cellStyle name="Porcentaje 4 4 2 3 12" xfId="33960" xr:uid="{00000000-0005-0000-0000-0000CE8C0000}"/>
    <cellStyle name="Porcentaje 4 4 2 3 13" xfId="33961" xr:uid="{00000000-0005-0000-0000-0000CF8C0000}"/>
    <cellStyle name="Porcentaje 4 4 2 3 14" xfId="33962" xr:uid="{00000000-0005-0000-0000-0000D08C0000}"/>
    <cellStyle name="Porcentaje 4 4 2 3 2" xfId="33963" xr:uid="{00000000-0005-0000-0000-0000D18C0000}"/>
    <cellStyle name="Porcentaje 4 4 2 3 2 2" xfId="33964" xr:uid="{00000000-0005-0000-0000-0000D28C0000}"/>
    <cellStyle name="Porcentaje 4 4 2 3 2 3" xfId="33965" xr:uid="{00000000-0005-0000-0000-0000D38C0000}"/>
    <cellStyle name="Porcentaje 4 4 2 3 2 4" xfId="33966" xr:uid="{00000000-0005-0000-0000-0000D48C0000}"/>
    <cellStyle name="Porcentaje 4 4 2 3 2 5" xfId="33967" xr:uid="{00000000-0005-0000-0000-0000D58C0000}"/>
    <cellStyle name="Porcentaje 4 4 2 3 3" xfId="33968" xr:uid="{00000000-0005-0000-0000-0000D68C0000}"/>
    <cellStyle name="Porcentaje 4 4 2 3 3 2" xfId="33969" xr:uid="{00000000-0005-0000-0000-0000D78C0000}"/>
    <cellStyle name="Porcentaje 4 4 2 3 3 3" xfId="33970" xr:uid="{00000000-0005-0000-0000-0000D88C0000}"/>
    <cellStyle name="Porcentaje 4 4 2 3 3 4" xfId="33971" xr:uid="{00000000-0005-0000-0000-0000D98C0000}"/>
    <cellStyle name="Porcentaje 4 4 2 3 3 5" xfId="33972" xr:uid="{00000000-0005-0000-0000-0000DA8C0000}"/>
    <cellStyle name="Porcentaje 4 4 2 3 4" xfId="33973" xr:uid="{00000000-0005-0000-0000-0000DB8C0000}"/>
    <cellStyle name="Porcentaje 4 4 2 3 4 2" xfId="33974" xr:uid="{00000000-0005-0000-0000-0000DC8C0000}"/>
    <cellStyle name="Porcentaje 4 4 2 3 4 3" xfId="33975" xr:uid="{00000000-0005-0000-0000-0000DD8C0000}"/>
    <cellStyle name="Porcentaje 4 4 2 3 4 4" xfId="33976" xr:uid="{00000000-0005-0000-0000-0000DE8C0000}"/>
    <cellStyle name="Porcentaje 4 4 2 3 4 5" xfId="33977" xr:uid="{00000000-0005-0000-0000-0000DF8C0000}"/>
    <cellStyle name="Porcentaje 4 4 2 3 5" xfId="33978" xr:uid="{00000000-0005-0000-0000-0000E08C0000}"/>
    <cellStyle name="Porcentaje 4 4 2 3 5 2" xfId="33979" xr:uid="{00000000-0005-0000-0000-0000E18C0000}"/>
    <cellStyle name="Porcentaje 4 4 2 3 5 3" xfId="33980" xr:uid="{00000000-0005-0000-0000-0000E28C0000}"/>
    <cellStyle name="Porcentaje 4 4 2 3 5 4" xfId="33981" xr:uid="{00000000-0005-0000-0000-0000E38C0000}"/>
    <cellStyle name="Porcentaje 4 4 2 3 5 5" xfId="33982" xr:uid="{00000000-0005-0000-0000-0000E48C0000}"/>
    <cellStyle name="Porcentaje 4 4 2 3 6" xfId="33983" xr:uid="{00000000-0005-0000-0000-0000E58C0000}"/>
    <cellStyle name="Porcentaje 4 4 2 3 6 2" xfId="33984" xr:uid="{00000000-0005-0000-0000-0000E68C0000}"/>
    <cellStyle name="Porcentaje 4 4 2 3 6 3" xfId="33985" xr:uid="{00000000-0005-0000-0000-0000E78C0000}"/>
    <cellStyle name="Porcentaje 4 4 2 3 6 4" xfId="33986" xr:uid="{00000000-0005-0000-0000-0000E88C0000}"/>
    <cellStyle name="Porcentaje 4 4 2 3 6 5" xfId="33987" xr:uid="{00000000-0005-0000-0000-0000E98C0000}"/>
    <cellStyle name="Porcentaje 4 4 2 3 7" xfId="33988" xr:uid="{00000000-0005-0000-0000-0000EA8C0000}"/>
    <cellStyle name="Porcentaje 4 4 2 3 7 2" xfId="33989" xr:uid="{00000000-0005-0000-0000-0000EB8C0000}"/>
    <cellStyle name="Porcentaje 4 4 2 3 7 3" xfId="33990" xr:uid="{00000000-0005-0000-0000-0000EC8C0000}"/>
    <cellStyle name="Porcentaje 4 4 2 3 7 4" xfId="33991" xr:uid="{00000000-0005-0000-0000-0000ED8C0000}"/>
    <cellStyle name="Porcentaje 4 4 2 3 7 5" xfId="33992" xr:uid="{00000000-0005-0000-0000-0000EE8C0000}"/>
    <cellStyle name="Porcentaje 4 4 2 3 8" xfId="33993" xr:uid="{00000000-0005-0000-0000-0000EF8C0000}"/>
    <cellStyle name="Porcentaje 4 4 2 3 8 2" xfId="33994" xr:uid="{00000000-0005-0000-0000-0000F08C0000}"/>
    <cellStyle name="Porcentaje 4 4 2 3 8 3" xfId="33995" xr:uid="{00000000-0005-0000-0000-0000F18C0000}"/>
    <cellStyle name="Porcentaje 4 4 2 3 8 4" xfId="33996" xr:uid="{00000000-0005-0000-0000-0000F28C0000}"/>
    <cellStyle name="Porcentaje 4 4 2 3 8 5" xfId="33997" xr:uid="{00000000-0005-0000-0000-0000F38C0000}"/>
    <cellStyle name="Porcentaje 4 4 2 3 9" xfId="33998" xr:uid="{00000000-0005-0000-0000-0000F48C0000}"/>
    <cellStyle name="Porcentaje 4 4 2 3 9 2" xfId="33999" xr:uid="{00000000-0005-0000-0000-0000F58C0000}"/>
    <cellStyle name="Porcentaje 4 4 2 3 9 3" xfId="34000" xr:uid="{00000000-0005-0000-0000-0000F68C0000}"/>
    <cellStyle name="Porcentaje 4 4 2 3 9 4" xfId="34001" xr:uid="{00000000-0005-0000-0000-0000F78C0000}"/>
    <cellStyle name="Porcentaje 4 4 2 3 9 5" xfId="34002" xr:uid="{00000000-0005-0000-0000-0000F88C0000}"/>
    <cellStyle name="Porcentaje 4 4 3" xfId="34003" xr:uid="{00000000-0005-0000-0000-0000F98C0000}"/>
    <cellStyle name="Porcentaje 4 4 3 10" xfId="34004" xr:uid="{00000000-0005-0000-0000-0000FA8C0000}"/>
    <cellStyle name="Porcentaje 4 4 3 10 2" xfId="34005" xr:uid="{00000000-0005-0000-0000-0000FB8C0000}"/>
    <cellStyle name="Porcentaje 4 4 3 10 3" xfId="34006" xr:uid="{00000000-0005-0000-0000-0000FC8C0000}"/>
    <cellStyle name="Porcentaje 4 4 3 10 4" xfId="34007" xr:uid="{00000000-0005-0000-0000-0000FD8C0000}"/>
    <cellStyle name="Porcentaje 4 4 3 10 5" xfId="34008" xr:uid="{00000000-0005-0000-0000-0000FE8C0000}"/>
    <cellStyle name="Porcentaje 4 4 3 11" xfId="34009" xr:uid="{00000000-0005-0000-0000-0000FF8C0000}"/>
    <cellStyle name="Porcentaje 4 4 3 12" xfId="34010" xr:uid="{00000000-0005-0000-0000-0000008D0000}"/>
    <cellStyle name="Porcentaje 4 4 3 13" xfId="34011" xr:uid="{00000000-0005-0000-0000-0000018D0000}"/>
    <cellStyle name="Porcentaje 4 4 3 14" xfId="34012" xr:uid="{00000000-0005-0000-0000-0000028D0000}"/>
    <cellStyle name="Porcentaje 4 4 3 2" xfId="34013" xr:uid="{00000000-0005-0000-0000-0000038D0000}"/>
    <cellStyle name="Porcentaje 4 4 3 2 2" xfId="34014" xr:uid="{00000000-0005-0000-0000-0000048D0000}"/>
    <cellStyle name="Porcentaje 4 4 3 2 3" xfId="34015" xr:uid="{00000000-0005-0000-0000-0000058D0000}"/>
    <cellStyle name="Porcentaje 4 4 3 2 4" xfId="34016" xr:uid="{00000000-0005-0000-0000-0000068D0000}"/>
    <cellStyle name="Porcentaje 4 4 3 2 5" xfId="34017" xr:uid="{00000000-0005-0000-0000-0000078D0000}"/>
    <cellStyle name="Porcentaje 4 4 3 3" xfId="34018" xr:uid="{00000000-0005-0000-0000-0000088D0000}"/>
    <cellStyle name="Porcentaje 4 4 3 3 2" xfId="34019" xr:uid="{00000000-0005-0000-0000-0000098D0000}"/>
    <cellStyle name="Porcentaje 4 4 3 3 3" xfId="34020" xr:uid="{00000000-0005-0000-0000-00000A8D0000}"/>
    <cellStyle name="Porcentaje 4 4 3 3 4" xfId="34021" xr:uid="{00000000-0005-0000-0000-00000B8D0000}"/>
    <cellStyle name="Porcentaje 4 4 3 3 5" xfId="34022" xr:uid="{00000000-0005-0000-0000-00000C8D0000}"/>
    <cellStyle name="Porcentaje 4 4 3 4" xfId="34023" xr:uid="{00000000-0005-0000-0000-00000D8D0000}"/>
    <cellStyle name="Porcentaje 4 4 3 4 2" xfId="34024" xr:uid="{00000000-0005-0000-0000-00000E8D0000}"/>
    <cellStyle name="Porcentaje 4 4 3 4 3" xfId="34025" xr:uid="{00000000-0005-0000-0000-00000F8D0000}"/>
    <cellStyle name="Porcentaje 4 4 3 4 4" xfId="34026" xr:uid="{00000000-0005-0000-0000-0000108D0000}"/>
    <cellStyle name="Porcentaje 4 4 3 4 5" xfId="34027" xr:uid="{00000000-0005-0000-0000-0000118D0000}"/>
    <cellStyle name="Porcentaje 4 4 3 5" xfId="34028" xr:uid="{00000000-0005-0000-0000-0000128D0000}"/>
    <cellStyle name="Porcentaje 4 4 3 5 2" xfId="34029" xr:uid="{00000000-0005-0000-0000-0000138D0000}"/>
    <cellStyle name="Porcentaje 4 4 3 5 3" xfId="34030" xr:uid="{00000000-0005-0000-0000-0000148D0000}"/>
    <cellStyle name="Porcentaje 4 4 3 5 4" xfId="34031" xr:uid="{00000000-0005-0000-0000-0000158D0000}"/>
    <cellStyle name="Porcentaje 4 4 3 5 5" xfId="34032" xr:uid="{00000000-0005-0000-0000-0000168D0000}"/>
    <cellStyle name="Porcentaje 4 4 3 6" xfId="34033" xr:uid="{00000000-0005-0000-0000-0000178D0000}"/>
    <cellStyle name="Porcentaje 4 4 3 6 2" xfId="34034" xr:uid="{00000000-0005-0000-0000-0000188D0000}"/>
    <cellStyle name="Porcentaje 4 4 3 6 3" xfId="34035" xr:uid="{00000000-0005-0000-0000-0000198D0000}"/>
    <cellStyle name="Porcentaje 4 4 3 6 4" xfId="34036" xr:uid="{00000000-0005-0000-0000-00001A8D0000}"/>
    <cellStyle name="Porcentaje 4 4 3 6 5" xfId="34037" xr:uid="{00000000-0005-0000-0000-00001B8D0000}"/>
    <cellStyle name="Porcentaje 4 4 3 7" xfId="34038" xr:uid="{00000000-0005-0000-0000-00001C8D0000}"/>
    <cellStyle name="Porcentaje 4 4 3 7 2" xfId="34039" xr:uid="{00000000-0005-0000-0000-00001D8D0000}"/>
    <cellStyle name="Porcentaje 4 4 3 7 3" xfId="34040" xr:uid="{00000000-0005-0000-0000-00001E8D0000}"/>
    <cellStyle name="Porcentaje 4 4 3 7 4" xfId="34041" xr:uid="{00000000-0005-0000-0000-00001F8D0000}"/>
    <cellStyle name="Porcentaje 4 4 3 7 5" xfId="34042" xr:uid="{00000000-0005-0000-0000-0000208D0000}"/>
    <cellStyle name="Porcentaje 4 4 3 8" xfId="34043" xr:uid="{00000000-0005-0000-0000-0000218D0000}"/>
    <cellStyle name="Porcentaje 4 4 3 8 2" xfId="34044" xr:uid="{00000000-0005-0000-0000-0000228D0000}"/>
    <cellStyle name="Porcentaje 4 4 3 8 3" xfId="34045" xr:uid="{00000000-0005-0000-0000-0000238D0000}"/>
    <cellStyle name="Porcentaje 4 4 3 8 4" xfId="34046" xr:uid="{00000000-0005-0000-0000-0000248D0000}"/>
    <cellStyle name="Porcentaje 4 4 3 8 5" xfId="34047" xr:uid="{00000000-0005-0000-0000-0000258D0000}"/>
    <cellStyle name="Porcentaje 4 4 3 9" xfId="34048" xr:uid="{00000000-0005-0000-0000-0000268D0000}"/>
    <cellStyle name="Porcentaje 4 4 3 9 2" xfId="34049" xr:uid="{00000000-0005-0000-0000-0000278D0000}"/>
    <cellStyle name="Porcentaje 4 4 3 9 3" xfId="34050" xr:uid="{00000000-0005-0000-0000-0000288D0000}"/>
    <cellStyle name="Porcentaje 4 4 3 9 4" xfId="34051" xr:uid="{00000000-0005-0000-0000-0000298D0000}"/>
    <cellStyle name="Porcentaje 4 4 3 9 5" xfId="34052" xr:uid="{00000000-0005-0000-0000-00002A8D0000}"/>
    <cellStyle name="Porcentaje 4 4 4" xfId="34053" xr:uid="{00000000-0005-0000-0000-00002B8D0000}"/>
    <cellStyle name="Porcentaje 4 4 4 10" xfId="34054" xr:uid="{00000000-0005-0000-0000-00002C8D0000}"/>
    <cellStyle name="Porcentaje 4 4 4 10 2" xfId="34055" xr:uid="{00000000-0005-0000-0000-00002D8D0000}"/>
    <cellStyle name="Porcentaje 4 4 4 10 3" xfId="34056" xr:uid="{00000000-0005-0000-0000-00002E8D0000}"/>
    <cellStyle name="Porcentaje 4 4 4 10 4" xfId="34057" xr:uid="{00000000-0005-0000-0000-00002F8D0000}"/>
    <cellStyle name="Porcentaje 4 4 4 10 5" xfId="34058" xr:uid="{00000000-0005-0000-0000-0000308D0000}"/>
    <cellStyle name="Porcentaje 4 4 4 11" xfId="34059" xr:uid="{00000000-0005-0000-0000-0000318D0000}"/>
    <cellStyle name="Porcentaje 4 4 4 12" xfId="34060" xr:uid="{00000000-0005-0000-0000-0000328D0000}"/>
    <cellStyle name="Porcentaje 4 4 4 13" xfId="34061" xr:uid="{00000000-0005-0000-0000-0000338D0000}"/>
    <cellStyle name="Porcentaje 4 4 4 14" xfId="34062" xr:uid="{00000000-0005-0000-0000-0000348D0000}"/>
    <cellStyle name="Porcentaje 4 4 4 2" xfId="34063" xr:uid="{00000000-0005-0000-0000-0000358D0000}"/>
    <cellStyle name="Porcentaje 4 4 4 2 2" xfId="34064" xr:uid="{00000000-0005-0000-0000-0000368D0000}"/>
    <cellStyle name="Porcentaje 4 4 4 2 3" xfId="34065" xr:uid="{00000000-0005-0000-0000-0000378D0000}"/>
    <cellStyle name="Porcentaje 4 4 4 2 4" xfId="34066" xr:uid="{00000000-0005-0000-0000-0000388D0000}"/>
    <cellStyle name="Porcentaje 4 4 4 2 5" xfId="34067" xr:uid="{00000000-0005-0000-0000-0000398D0000}"/>
    <cellStyle name="Porcentaje 4 4 4 3" xfId="34068" xr:uid="{00000000-0005-0000-0000-00003A8D0000}"/>
    <cellStyle name="Porcentaje 4 4 4 3 2" xfId="34069" xr:uid="{00000000-0005-0000-0000-00003B8D0000}"/>
    <cellStyle name="Porcentaje 4 4 4 3 3" xfId="34070" xr:uid="{00000000-0005-0000-0000-00003C8D0000}"/>
    <cellStyle name="Porcentaje 4 4 4 3 4" xfId="34071" xr:uid="{00000000-0005-0000-0000-00003D8D0000}"/>
    <cellStyle name="Porcentaje 4 4 4 3 5" xfId="34072" xr:uid="{00000000-0005-0000-0000-00003E8D0000}"/>
    <cellStyle name="Porcentaje 4 4 4 4" xfId="34073" xr:uid="{00000000-0005-0000-0000-00003F8D0000}"/>
    <cellStyle name="Porcentaje 4 4 4 4 2" xfId="34074" xr:uid="{00000000-0005-0000-0000-0000408D0000}"/>
    <cellStyle name="Porcentaje 4 4 4 4 3" xfId="34075" xr:uid="{00000000-0005-0000-0000-0000418D0000}"/>
    <cellStyle name="Porcentaje 4 4 4 4 4" xfId="34076" xr:uid="{00000000-0005-0000-0000-0000428D0000}"/>
    <cellStyle name="Porcentaje 4 4 4 4 5" xfId="34077" xr:uid="{00000000-0005-0000-0000-0000438D0000}"/>
    <cellStyle name="Porcentaje 4 4 4 5" xfId="34078" xr:uid="{00000000-0005-0000-0000-0000448D0000}"/>
    <cellStyle name="Porcentaje 4 4 4 5 2" xfId="34079" xr:uid="{00000000-0005-0000-0000-0000458D0000}"/>
    <cellStyle name="Porcentaje 4 4 4 5 3" xfId="34080" xr:uid="{00000000-0005-0000-0000-0000468D0000}"/>
    <cellStyle name="Porcentaje 4 4 4 5 4" xfId="34081" xr:uid="{00000000-0005-0000-0000-0000478D0000}"/>
    <cellStyle name="Porcentaje 4 4 4 5 5" xfId="34082" xr:uid="{00000000-0005-0000-0000-0000488D0000}"/>
    <cellStyle name="Porcentaje 4 4 4 6" xfId="34083" xr:uid="{00000000-0005-0000-0000-0000498D0000}"/>
    <cellStyle name="Porcentaje 4 4 4 6 2" xfId="34084" xr:uid="{00000000-0005-0000-0000-00004A8D0000}"/>
    <cellStyle name="Porcentaje 4 4 4 6 3" xfId="34085" xr:uid="{00000000-0005-0000-0000-00004B8D0000}"/>
    <cellStyle name="Porcentaje 4 4 4 6 4" xfId="34086" xr:uid="{00000000-0005-0000-0000-00004C8D0000}"/>
    <cellStyle name="Porcentaje 4 4 4 6 5" xfId="34087" xr:uid="{00000000-0005-0000-0000-00004D8D0000}"/>
    <cellStyle name="Porcentaje 4 4 4 7" xfId="34088" xr:uid="{00000000-0005-0000-0000-00004E8D0000}"/>
    <cellStyle name="Porcentaje 4 4 4 7 2" xfId="34089" xr:uid="{00000000-0005-0000-0000-00004F8D0000}"/>
    <cellStyle name="Porcentaje 4 4 4 7 3" xfId="34090" xr:uid="{00000000-0005-0000-0000-0000508D0000}"/>
    <cellStyle name="Porcentaje 4 4 4 7 4" xfId="34091" xr:uid="{00000000-0005-0000-0000-0000518D0000}"/>
    <cellStyle name="Porcentaje 4 4 4 7 5" xfId="34092" xr:uid="{00000000-0005-0000-0000-0000528D0000}"/>
    <cellStyle name="Porcentaje 4 4 4 8" xfId="34093" xr:uid="{00000000-0005-0000-0000-0000538D0000}"/>
    <cellStyle name="Porcentaje 4 4 4 8 2" xfId="34094" xr:uid="{00000000-0005-0000-0000-0000548D0000}"/>
    <cellStyle name="Porcentaje 4 4 4 8 3" xfId="34095" xr:uid="{00000000-0005-0000-0000-0000558D0000}"/>
    <cellStyle name="Porcentaje 4 4 4 8 4" xfId="34096" xr:uid="{00000000-0005-0000-0000-0000568D0000}"/>
    <cellStyle name="Porcentaje 4 4 4 8 5" xfId="34097" xr:uid="{00000000-0005-0000-0000-0000578D0000}"/>
    <cellStyle name="Porcentaje 4 4 4 9" xfId="34098" xr:uid="{00000000-0005-0000-0000-0000588D0000}"/>
    <cellStyle name="Porcentaje 4 4 4 9 2" xfId="34099" xr:uid="{00000000-0005-0000-0000-0000598D0000}"/>
    <cellStyle name="Porcentaje 4 4 4 9 3" xfId="34100" xr:uid="{00000000-0005-0000-0000-00005A8D0000}"/>
    <cellStyle name="Porcentaje 4 4 4 9 4" xfId="34101" xr:uid="{00000000-0005-0000-0000-00005B8D0000}"/>
    <cellStyle name="Porcentaje 4 4 4 9 5" xfId="34102" xr:uid="{00000000-0005-0000-0000-00005C8D0000}"/>
    <cellStyle name="Porcentaje 4 4 5" xfId="34103" xr:uid="{00000000-0005-0000-0000-00005D8D0000}"/>
    <cellStyle name="Porcentaje 4 4 6" xfId="34104" xr:uid="{00000000-0005-0000-0000-00005E8D0000}"/>
    <cellStyle name="Porcentaje 4 4 7" xfId="34105" xr:uid="{00000000-0005-0000-0000-00005F8D0000}"/>
    <cellStyle name="Porcentaje 4 4 8" xfId="34106" xr:uid="{00000000-0005-0000-0000-0000608D0000}"/>
    <cellStyle name="Porcentaje 4 4 9" xfId="34107" xr:uid="{00000000-0005-0000-0000-0000618D0000}"/>
    <cellStyle name="Porcentaje 4 5" xfId="34108" xr:uid="{00000000-0005-0000-0000-0000628D0000}"/>
    <cellStyle name="Porcentaje 4 5 10" xfId="34109" xr:uid="{00000000-0005-0000-0000-0000638D0000}"/>
    <cellStyle name="Porcentaje 4 5 11" xfId="34110" xr:uid="{00000000-0005-0000-0000-0000648D0000}"/>
    <cellStyle name="Porcentaje 4 5 12" xfId="34111" xr:uid="{00000000-0005-0000-0000-0000658D0000}"/>
    <cellStyle name="Porcentaje 4 5 13" xfId="34112" xr:uid="{00000000-0005-0000-0000-0000668D0000}"/>
    <cellStyle name="Porcentaje 4 5 14" xfId="34113" xr:uid="{00000000-0005-0000-0000-0000678D0000}"/>
    <cellStyle name="Porcentaje 4 5 15" xfId="34114" xr:uid="{00000000-0005-0000-0000-0000688D0000}"/>
    <cellStyle name="Porcentaje 4 5 16" xfId="34115" xr:uid="{00000000-0005-0000-0000-0000698D0000}"/>
    <cellStyle name="Porcentaje 4 5 17" xfId="34116" xr:uid="{00000000-0005-0000-0000-00006A8D0000}"/>
    <cellStyle name="Porcentaje 4 5 2" xfId="34117" xr:uid="{00000000-0005-0000-0000-00006B8D0000}"/>
    <cellStyle name="Porcentaje 4 5 2 2" xfId="34118" xr:uid="{00000000-0005-0000-0000-00006C8D0000}"/>
    <cellStyle name="Porcentaje 4 5 2 2 10" xfId="34119" xr:uid="{00000000-0005-0000-0000-00006D8D0000}"/>
    <cellStyle name="Porcentaje 4 5 2 2 10 2" xfId="34120" xr:uid="{00000000-0005-0000-0000-00006E8D0000}"/>
    <cellStyle name="Porcentaje 4 5 2 2 10 3" xfId="34121" xr:uid="{00000000-0005-0000-0000-00006F8D0000}"/>
    <cellStyle name="Porcentaje 4 5 2 2 10 4" xfId="34122" xr:uid="{00000000-0005-0000-0000-0000708D0000}"/>
    <cellStyle name="Porcentaje 4 5 2 2 10 5" xfId="34123" xr:uid="{00000000-0005-0000-0000-0000718D0000}"/>
    <cellStyle name="Porcentaje 4 5 2 2 11" xfId="34124" xr:uid="{00000000-0005-0000-0000-0000728D0000}"/>
    <cellStyle name="Porcentaje 4 5 2 2 12" xfId="34125" xr:uid="{00000000-0005-0000-0000-0000738D0000}"/>
    <cellStyle name="Porcentaje 4 5 2 2 13" xfId="34126" xr:uid="{00000000-0005-0000-0000-0000748D0000}"/>
    <cellStyle name="Porcentaje 4 5 2 2 14" xfId="34127" xr:uid="{00000000-0005-0000-0000-0000758D0000}"/>
    <cellStyle name="Porcentaje 4 5 2 2 2" xfId="34128" xr:uid="{00000000-0005-0000-0000-0000768D0000}"/>
    <cellStyle name="Porcentaje 4 5 2 2 2 2" xfId="34129" xr:uid="{00000000-0005-0000-0000-0000778D0000}"/>
    <cellStyle name="Porcentaje 4 5 2 2 2 3" xfId="34130" xr:uid="{00000000-0005-0000-0000-0000788D0000}"/>
    <cellStyle name="Porcentaje 4 5 2 2 2 4" xfId="34131" xr:uid="{00000000-0005-0000-0000-0000798D0000}"/>
    <cellStyle name="Porcentaje 4 5 2 2 2 5" xfId="34132" xr:uid="{00000000-0005-0000-0000-00007A8D0000}"/>
    <cellStyle name="Porcentaje 4 5 2 2 3" xfId="34133" xr:uid="{00000000-0005-0000-0000-00007B8D0000}"/>
    <cellStyle name="Porcentaje 4 5 2 2 3 2" xfId="34134" xr:uid="{00000000-0005-0000-0000-00007C8D0000}"/>
    <cellStyle name="Porcentaje 4 5 2 2 3 3" xfId="34135" xr:uid="{00000000-0005-0000-0000-00007D8D0000}"/>
    <cellStyle name="Porcentaje 4 5 2 2 3 4" xfId="34136" xr:uid="{00000000-0005-0000-0000-00007E8D0000}"/>
    <cellStyle name="Porcentaje 4 5 2 2 3 5" xfId="34137" xr:uid="{00000000-0005-0000-0000-00007F8D0000}"/>
    <cellStyle name="Porcentaje 4 5 2 2 4" xfId="34138" xr:uid="{00000000-0005-0000-0000-0000808D0000}"/>
    <cellStyle name="Porcentaje 4 5 2 2 4 2" xfId="34139" xr:uid="{00000000-0005-0000-0000-0000818D0000}"/>
    <cellStyle name="Porcentaje 4 5 2 2 4 3" xfId="34140" xr:uid="{00000000-0005-0000-0000-0000828D0000}"/>
    <cellStyle name="Porcentaje 4 5 2 2 4 4" xfId="34141" xr:uid="{00000000-0005-0000-0000-0000838D0000}"/>
    <cellStyle name="Porcentaje 4 5 2 2 4 5" xfId="34142" xr:uid="{00000000-0005-0000-0000-0000848D0000}"/>
    <cellStyle name="Porcentaje 4 5 2 2 5" xfId="34143" xr:uid="{00000000-0005-0000-0000-0000858D0000}"/>
    <cellStyle name="Porcentaje 4 5 2 2 5 2" xfId="34144" xr:uid="{00000000-0005-0000-0000-0000868D0000}"/>
    <cellStyle name="Porcentaje 4 5 2 2 5 3" xfId="34145" xr:uid="{00000000-0005-0000-0000-0000878D0000}"/>
    <cellStyle name="Porcentaje 4 5 2 2 5 4" xfId="34146" xr:uid="{00000000-0005-0000-0000-0000888D0000}"/>
    <cellStyle name="Porcentaje 4 5 2 2 5 5" xfId="34147" xr:uid="{00000000-0005-0000-0000-0000898D0000}"/>
    <cellStyle name="Porcentaje 4 5 2 2 6" xfId="34148" xr:uid="{00000000-0005-0000-0000-00008A8D0000}"/>
    <cellStyle name="Porcentaje 4 5 2 2 6 2" xfId="34149" xr:uid="{00000000-0005-0000-0000-00008B8D0000}"/>
    <cellStyle name="Porcentaje 4 5 2 2 6 3" xfId="34150" xr:uid="{00000000-0005-0000-0000-00008C8D0000}"/>
    <cellStyle name="Porcentaje 4 5 2 2 6 4" xfId="34151" xr:uid="{00000000-0005-0000-0000-00008D8D0000}"/>
    <cellStyle name="Porcentaje 4 5 2 2 6 5" xfId="34152" xr:uid="{00000000-0005-0000-0000-00008E8D0000}"/>
    <cellStyle name="Porcentaje 4 5 2 2 7" xfId="34153" xr:uid="{00000000-0005-0000-0000-00008F8D0000}"/>
    <cellStyle name="Porcentaje 4 5 2 2 7 2" xfId="34154" xr:uid="{00000000-0005-0000-0000-0000908D0000}"/>
    <cellStyle name="Porcentaje 4 5 2 2 7 3" xfId="34155" xr:uid="{00000000-0005-0000-0000-0000918D0000}"/>
    <cellStyle name="Porcentaje 4 5 2 2 7 4" xfId="34156" xr:uid="{00000000-0005-0000-0000-0000928D0000}"/>
    <cellStyle name="Porcentaje 4 5 2 2 7 5" xfId="34157" xr:uid="{00000000-0005-0000-0000-0000938D0000}"/>
    <cellStyle name="Porcentaje 4 5 2 2 8" xfId="34158" xr:uid="{00000000-0005-0000-0000-0000948D0000}"/>
    <cellStyle name="Porcentaje 4 5 2 2 8 2" xfId="34159" xr:uid="{00000000-0005-0000-0000-0000958D0000}"/>
    <cellStyle name="Porcentaje 4 5 2 2 8 3" xfId="34160" xr:uid="{00000000-0005-0000-0000-0000968D0000}"/>
    <cellStyle name="Porcentaje 4 5 2 2 8 4" xfId="34161" xr:uid="{00000000-0005-0000-0000-0000978D0000}"/>
    <cellStyle name="Porcentaje 4 5 2 2 8 5" xfId="34162" xr:uid="{00000000-0005-0000-0000-0000988D0000}"/>
    <cellStyle name="Porcentaje 4 5 2 2 9" xfId="34163" xr:uid="{00000000-0005-0000-0000-0000998D0000}"/>
    <cellStyle name="Porcentaje 4 5 2 2 9 2" xfId="34164" xr:uid="{00000000-0005-0000-0000-00009A8D0000}"/>
    <cellStyle name="Porcentaje 4 5 2 2 9 3" xfId="34165" xr:uid="{00000000-0005-0000-0000-00009B8D0000}"/>
    <cellStyle name="Porcentaje 4 5 2 2 9 4" xfId="34166" xr:uid="{00000000-0005-0000-0000-00009C8D0000}"/>
    <cellStyle name="Porcentaje 4 5 2 2 9 5" xfId="34167" xr:uid="{00000000-0005-0000-0000-00009D8D0000}"/>
    <cellStyle name="Porcentaje 4 5 2 3" xfId="34168" xr:uid="{00000000-0005-0000-0000-00009E8D0000}"/>
    <cellStyle name="Porcentaje 4 5 2 3 10" xfId="34169" xr:uid="{00000000-0005-0000-0000-00009F8D0000}"/>
    <cellStyle name="Porcentaje 4 5 2 3 10 2" xfId="34170" xr:uid="{00000000-0005-0000-0000-0000A08D0000}"/>
    <cellStyle name="Porcentaje 4 5 2 3 10 3" xfId="34171" xr:uid="{00000000-0005-0000-0000-0000A18D0000}"/>
    <cellStyle name="Porcentaje 4 5 2 3 10 4" xfId="34172" xr:uid="{00000000-0005-0000-0000-0000A28D0000}"/>
    <cellStyle name="Porcentaje 4 5 2 3 10 5" xfId="34173" xr:uid="{00000000-0005-0000-0000-0000A38D0000}"/>
    <cellStyle name="Porcentaje 4 5 2 3 11" xfId="34174" xr:uid="{00000000-0005-0000-0000-0000A48D0000}"/>
    <cellStyle name="Porcentaje 4 5 2 3 12" xfId="34175" xr:uid="{00000000-0005-0000-0000-0000A58D0000}"/>
    <cellStyle name="Porcentaje 4 5 2 3 13" xfId="34176" xr:uid="{00000000-0005-0000-0000-0000A68D0000}"/>
    <cellStyle name="Porcentaje 4 5 2 3 14" xfId="34177" xr:uid="{00000000-0005-0000-0000-0000A78D0000}"/>
    <cellStyle name="Porcentaje 4 5 2 3 2" xfId="34178" xr:uid="{00000000-0005-0000-0000-0000A88D0000}"/>
    <cellStyle name="Porcentaje 4 5 2 3 2 2" xfId="34179" xr:uid="{00000000-0005-0000-0000-0000A98D0000}"/>
    <cellStyle name="Porcentaje 4 5 2 3 2 3" xfId="34180" xr:uid="{00000000-0005-0000-0000-0000AA8D0000}"/>
    <cellStyle name="Porcentaje 4 5 2 3 2 4" xfId="34181" xr:uid="{00000000-0005-0000-0000-0000AB8D0000}"/>
    <cellStyle name="Porcentaje 4 5 2 3 2 5" xfId="34182" xr:uid="{00000000-0005-0000-0000-0000AC8D0000}"/>
    <cellStyle name="Porcentaje 4 5 2 3 3" xfId="34183" xr:uid="{00000000-0005-0000-0000-0000AD8D0000}"/>
    <cellStyle name="Porcentaje 4 5 2 3 3 2" xfId="34184" xr:uid="{00000000-0005-0000-0000-0000AE8D0000}"/>
    <cellStyle name="Porcentaje 4 5 2 3 3 3" xfId="34185" xr:uid="{00000000-0005-0000-0000-0000AF8D0000}"/>
    <cellStyle name="Porcentaje 4 5 2 3 3 4" xfId="34186" xr:uid="{00000000-0005-0000-0000-0000B08D0000}"/>
    <cellStyle name="Porcentaje 4 5 2 3 3 5" xfId="34187" xr:uid="{00000000-0005-0000-0000-0000B18D0000}"/>
    <cellStyle name="Porcentaje 4 5 2 3 4" xfId="34188" xr:uid="{00000000-0005-0000-0000-0000B28D0000}"/>
    <cellStyle name="Porcentaje 4 5 2 3 4 2" xfId="34189" xr:uid="{00000000-0005-0000-0000-0000B38D0000}"/>
    <cellStyle name="Porcentaje 4 5 2 3 4 3" xfId="34190" xr:uid="{00000000-0005-0000-0000-0000B48D0000}"/>
    <cellStyle name="Porcentaje 4 5 2 3 4 4" xfId="34191" xr:uid="{00000000-0005-0000-0000-0000B58D0000}"/>
    <cellStyle name="Porcentaje 4 5 2 3 4 5" xfId="34192" xr:uid="{00000000-0005-0000-0000-0000B68D0000}"/>
    <cellStyle name="Porcentaje 4 5 2 3 5" xfId="34193" xr:uid="{00000000-0005-0000-0000-0000B78D0000}"/>
    <cellStyle name="Porcentaje 4 5 2 3 5 2" xfId="34194" xr:uid="{00000000-0005-0000-0000-0000B88D0000}"/>
    <cellStyle name="Porcentaje 4 5 2 3 5 3" xfId="34195" xr:uid="{00000000-0005-0000-0000-0000B98D0000}"/>
    <cellStyle name="Porcentaje 4 5 2 3 5 4" xfId="34196" xr:uid="{00000000-0005-0000-0000-0000BA8D0000}"/>
    <cellStyle name="Porcentaje 4 5 2 3 5 5" xfId="34197" xr:uid="{00000000-0005-0000-0000-0000BB8D0000}"/>
    <cellStyle name="Porcentaje 4 5 2 3 6" xfId="34198" xr:uid="{00000000-0005-0000-0000-0000BC8D0000}"/>
    <cellStyle name="Porcentaje 4 5 2 3 6 2" xfId="34199" xr:uid="{00000000-0005-0000-0000-0000BD8D0000}"/>
    <cellStyle name="Porcentaje 4 5 2 3 6 3" xfId="34200" xr:uid="{00000000-0005-0000-0000-0000BE8D0000}"/>
    <cellStyle name="Porcentaje 4 5 2 3 6 4" xfId="34201" xr:uid="{00000000-0005-0000-0000-0000BF8D0000}"/>
    <cellStyle name="Porcentaje 4 5 2 3 6 5" xfId="34202" xr:uid="{00000000-0005-0000-0000-0000C08D0000}"/>
    <cellStyle name="Porcentaje 4 5 2 3 7" xfId="34203" xr:uid="{00000000-0005-0000-0000-0000C18D0000}"/>
    <cellStyle name="Porcentaje 4 5 2 3 7 2" xfId="34204" xr:uid="{00000000-0005-0000-0000-0000C28D0000}"/>
    <cellStyle name="Porcentaje 4 5 2 3 7 3" xfId="34205" xr:uid="{00000000-0005-0000-0000-0000C38D0000}"/>
    <cellStyle name="Porcentaje 4 5 2 3 7 4" xfId="34206" xr:uid="{00000000-0005-0000-0000-0000C48D0000}"/>
    <cellStyle name="Porcentaje 4 5 2 3 7 5" xfId="34207" xr:uid="{00000000-0005-0000-0000-0000C58D0000}"/>
    <cellStyle name="Porcentaje 4 5 2 3 8" xfId="34208" xr:uid="{00000000-0005-0000-0000-0000C68D0000}"/>
    <cellStyle name="Porcentaje 4 5 2 3 8 2" xfId="34209" xr:uid="{00000000-0005-0000-0000-0000C78D0000}"/>
    <cellStyle name="Porcentaje 4 5 2 3 8 3" xfId="34210" xr:uid="{00000000-0005-0000-0000-0000C88D0000}"/>
    <cellStyle name="Porcentaje 4 5 2 3 8 4" xfId="34211" xr:uid="{00000000-0005-0000-0000-0000C98D0000}"/>
    <cellStyle name="Porcentaje 4 5 2 3 8 5" xfId="34212" xr:uid="{00000000-0005-0000-0000-0000CA8D0000}"/>
    <cellStyle name="Porcentaje 4 5 2 3 9" xfId="34213" xr:uid="{00000000-0005-0000-0000-0000CB8D0000}"/>
    <cellStyle name="Porcentaje 4 5 2 3 9 2" xfId="34214" xr:uid="{00000000-0005-0000-0000-0000CC8D0000}"/>
    <cellStyle name="Porcentaje 4 5 2 3 9 3" xfId="34215" xr:uid="{00000000-0005-0000-0000-0000CD8D0000}"/>
    <cellStyle name="Porcentaje 4 5 2 3 9 4" xfId="34216" xr:uid="{00000000-0005-0000-0000-0000CE8D0000}"/>
    <cellStyle name="Porcentaje 4 5 2 3 9 5" xfId="34217" xr:uid="{00000000-0005-0000-0000-0000CF8D0000}"/>
    <cellStyle name="Porcentaje 4 5 3" xfId="34218" xr:uid="{00000000-0005-0000-0000-0000D08D0000}"/>
    <cellStyle name="Porcentaje 4 5 3 10" xfId="34219" xr:uid="{00000000-0005-0000-0000-0000D18D0000}"/>
    <cellStyle name="Porcentaje 4 5 3 10 2" xfId="34220" xr:uid="{00000000-0005-0000-0000-0000D28D0000}"/>
    <cellStyle name="Porcentaje 4 5 3 10 3" xfId="34221" xr:uid="{00000000-0005-0000-0000-0000D38D0000}"/>
    <cellStyle name="Porcentaje 4 5 3 10 4" xfId="34222" xr:uid="{00000000-0005-0000-0000-0000D48D0000}"/>
    <cellStyle name="Porcentaje 4 5 3 10 5" xfId="34223" xr:uid="{00000000-0005-0000-0000-0000D58D0000}"/>
    <cellStyle name="Porcentaje 4 5 3 11" xfId="34224" xr:uid="{00000000-0005-0000-0000-0000D68D0000}"/>
    <cellStyle name="Porcentaje 4 5 3 12" xfId="34225" xr:uid="{00000000-0005-0000-0000-0000D78D0000}"/>
    <cellStyle name="Porcentaje 4 5 3 13" xfId="34226" xr:uid="{00000000-0005-0000-0000-0000D88D0000}"/>
    <cellStyle name="Porcentaje 4 5 3 14" xfId="34227" xr:uid="{00000000-0005-0000-0000-0000D98D0000}"/>
    <cellStyle name="Porcentaje 4 5 3 2" xfId="34228" xr:uid="{00000000-0005-0000-0000-0000DA8D0000}"/>
    <cellStyle name="Porcentaje 4 5 3 2 2" xfId="34229" xr:uid="{00000000-0005-0000-0000-0000DB8D0000}"/>
    <cellStyle name="Porcentaje 4 5 3 2 3" xfId="34230" xr:uid="{00000000-0005-0000-0000-0000DC8D0000}"/>
    <cellStyle name="Porcentaje 4 5 3 2 4" xfId="34231" xr:uid="{00000000-0005-0000-0000-0000DD8D0000}"/>
    <cellStyle name="Porcentaje 4 5 3 2 5" xfId="34232" xr:uid="{00000000-0005-0000-0000-0000DE8D0000}"/>
    <cellStyle name="Porcentaje 4 5 3 3" xfId="34233" xr:uid="{00000000-0005-0000-0000-0000DF8D0000}"/>
    <cellStyle name="Porcentaje 4 5 3 3 2" xfId="34234" xr:uid="{00000000-0005-0000-0000-0000E08D0000}"/>
    <cellStyle name="Porcentaje 4 5 3 3 3" xfId="34235" xr:uid="{00000000-0005-0000-0000-0000E18D0000}"/>
    <cellStyle name="Porcentaje 4 5 3 3 4" xfId="34236" xr:uid="{00000000-0005-0000-0000-0000E28D0000}"/>
    <cellStyle name="Porcentaje 4 5 3 3 5" xfId="34237" xr:uid="{00000000-0005-0000-0000-0000E38D0000}"/>
    <cellStyle name="Porcentaje 4 5 3 4" xfId="34238" xr:uid="{00000000-0005-0000-0000-0000E48D0000}"/>
    <cellStyle name="Porcentaje 4 5 3 4 2" xfId="34239" xr:uid="{00000000-0005-0000-0000-0000E58D0000}"/>
    <cellStyle name="Porcentaje 4 5 3 4 3" xfId="34240" xr:uid="{00000000-0005-0000-0000-0000E68D0000}"/>
    <cellStyle name="Porcentaje 4 5 3 4 4" xfId="34241" xr:uid="{00000000-0005-0000-0000-0000E78D0000}"/>
    <cellStyle name="Porcentaje 4 5 3 4 5" xfId="34242" xr:uid="{00000000-0005-0000-0000-0000E88D0000}"/>
    <cellStyle name="Porcentaje 4 5 3 5" xfId="34243" xr:uid="{00000000-0005-0000-0000-0000E98D0000}"/>
    <cellStyle name="Porcentaje 4 5 3 5 2" xfId="34244" xr:uid="{00000000-0005-0000-0000-0000EA8D0000}"/>
    <cellStyle name="Porcentaje 4 5 3 5 3" xfId="34245" xr:uid="{00000000-0005-0000-0000-0000EB8D0000}"/>
    <cellStyle name="Porcentaje 4 5 3 5 4" xfId="34246" xr:uid="{00000000-0005-0000-0000-0000EC8D0000}"/>
    <cellStyle name="Porcentaje 4 5 3 5 5" xfId="34247" xr:uid="{00000000-0005-0000-0000-0000ED8D0000}"/>
    <cellStyle name="Porcentaje 4 5 3 6" xfId="34248" xr:uid="{00000000-0005-0000-0000-0000EE8D0000}"/>
    <cellStyle name="Porcentaje 4 5 3 6 2" xfId="34249" xr:uid="{00000000-0005-0000-0000-0000EF8D0000}"/>
    <cellStyle name="Porcentaje 4 5 3 6 3" xfId="34250" xr:uid="{00000000-0005-0000-0000-0000F08D0000}"/>
    <cellStyle name="Porcentaje 4 5 3 6 4" xfId="34251" xr:uid="{00000000-0005-0000-0000-0000F18D0000}"/>
    <cellStyle name="Porcentaje 4 5 3 6 5" xfId="34252" xr:uid="{00000000-0005-0000-0000-0000F28D0000}"/>
    <cellStyle name="Porcentaje 4 5 3 7" xfId="34253" xr:uid="{00000000-0005-0000-0000-0000F38D0000}"/>
    <cellStyle name="Porcentaje 4 5 3 7 2" xfId="34254" xr:uid="{00000000-0005-0000-0000-0000F48D0000}"/>
    <cellStyle name="Porcentaje 4 5 3 7 3" xfId="34255" xr:uid="{00000000-0005-0000-0000-0000F58D0000}"/>
    <cellStyle name="Porcentaje 4 5 3 7 4" xfId="34256" xr:uid="{00000000-0005-0000-0000-0000F68D0000}"/>
    <cellStyle name="Porcentaje 4 5 3 7 5" xfId="34257" xr:uid="{00000000-0005-0000-0000-0000F78D0000}"/>
    <cellStyle name="Porcentaje 4 5 3 8" xfId="34258" xr:uid="{00000000-0005-0000-0000-0000F88D0000}"/>
    <cellStyle name="Porcentaje 4 5 3 8 2" xfId="34259" xr:uid="{00000000-0005-0000-0000-0000F98D0000}"/>
    <cellStyle name="Porcentaje 4 5 3 8 3" xfId="34260" xr:uid="{00000000-0005-0000-0000-0000FA8D0000}"/>
    <cellStyle name="Porcentaje 4 5 3 8 4" xfId="34261" xr:uid="{00000000-0005-0000-0000-0000FB8D0000}"/>
    <cellStyle name="Porcentaje 4 5 3 8 5" xfId="34262" xr:uid="{00000000-0005-0000-0000-0000FC8D0000}"/>
    <cellStyle name="Porcentaje 4 5 3 9" xfId="34263" xr:uid="{00000000-0005-0000-0000-0000FD8D0000}"/>
    <cellStyle name="Porcentaje 4 5 3 9 2" xfId="34264" xr:uid="{00000000-0005-0000-0000-0000FE8D0000}"/>
    <cellStyle name="Porcentaje 4 5 3 9 3" xfId="34265" xr:uid="{00000000-0005-0000-0000-0000FF8D0000}"/>
    <cellStyle name="Porcentaje 4 5 3 9 4" xfId="34266" xr:uid="{00000000-0005-0000-0000-0000008E0000}"/>
    <cellStyle name="Porcentaje 4 5 3 9 5" xfId="34267" xr:uid="{00000000-0005-0000-0000-0000018E0000}"/>
    <cellStyle name="Porcentaje 4 5 4" xfId="34268" xr:uid="{00000000-0005-0000-0000-0000028E0000}"/>
    <cellStyle name="Porcentaje 4 5 4 10" xfId="34269" xr:uid="{00000000-0005-0000-0000-0000038E0000}"/>
    <cellStyle name="Porcentaje 4 5 4 10 2" xfId="34270" xr:uid="{00000000-0005-0000-0000-0000048E0000}"/>
    <cellStyle name="Porcentaje 4 5 4 10 3" xfId="34271" xr:uid="{00000000-0005-0000-0000-0000058E0000}"/>
    <cellStyle name="Porcentaje 4 5 4 10 4" xfId="34272" xr:uid="{00000000-0005-0000-0000-0000068E0000}"/>
    <cellStyle name="Porcentaje 4 5 4 10 5" xfId="34273" xr:uid="{00000000-0005-0000-0000-0000078E0000}"/>
    <cellStyle name="Porcentaje 4 5 4 11" xfId="34274" xr:uid="{00000000-0005-0000-0000-0000088E0000}"/>
    <cellStyle name="Porcentaje 4 5 4 12" xfId="34275" xr:uid="{00000000-0005-0000-0000-0000098E0000}"/>
    <cellStyle name="Porcentaje 4 5 4 13" xfId="34276" xr:uid="{00000000-0005-0000-0000-00000A8E0000}"/>
    <cellStyle name="Porcentaje 4 5 4 14" xfId="34277" xr:uid="{00000000-0005-0000-0000-00000B8E0000}"/>
    <cellStyle name="Porcentaje 4 5 4 2" xfId="34278" xr:uid="{00000000-0005-0000-0000-00000C8E0000}"/>
    <cellStyle name="Porcentaje 4 5 4 2 2" xfId="34279" xr:uid="{00000000-0005-0000-0000-00000D8E0000}"/>
    <cellStyle name="Porcentaje 4 5 4 2 3" xfId="34280" xr:uid="{00000000-0005-0000-0000-00000E8E0000}"/>
    <cellStyle name="Porcentaje 4 5 4 2 4" xfId="34281" xr:uid="{00000000-0005-0000-0000-00000F8E0000}"/>
    <cellStyle name="Porcentaje 4 5 4 2 5" xfId="34282" xr:uid="{00000000-0005-0000-0000-0000108E0000}"/>
    <cellStyle name="Porcentaje 4 5 4 3" xfId="34283" xr:uid="{00000000-0005-0000-0000-0000118E0000}"/>
    <cellStyle name="Porcentaje 4 5 4 3 2" xfId="34284" xr:uid="{00000000-0005-0000-0000-0000128E0000}"/>
    <cellStyle name="Porcentaje 4 5 4 3 3" xfId="34285" xr:uid="{00000000-0005-0000-0000-0000138E0000}"/>
    <cellStyle name="Porcentaje 4 5 4 3 4" xfId="34286" xr:uid="{00000000-0005-0000-0000-0000148E0000}"/>
    <cellStyle name="Porcentaje 4 5 4 3 5" xfId="34287" xr:uid="{00000000-0005-0000-0000-0000158E0000}"/>
    <cellStyle name="Porcentaje 4 5 4 4" xfId="34288" xr:uid="{00000000-0005-0000-0000-0000168E0000}"/>
    <cellStyle name="Porcentaje 4 5 4 4 2" xfId="34289" xr:uid="{00000000-0005-0000-0000-0000178E0000}"/>
    <cellStyle name="Porcentaje 4 5 4 4 3" xfId="34290" xr:uid="{00000000-0005-0000-0000-0000188E0000}"/>
    <cellStyle name="Porcentaje 4 5 4 4 4" xfId="34291" xr:uid="{00000000-0005-0000-0000-0000198E0000}"/>
    <cellStyle name="Porcentaje 4 5 4 4 5" xfId="34292" xr:uid="{00000000-0005-0000-0000-00001A8E0000}"/>
    <cellStyle name="Porcentaje 4 5 4 5" xfId="34293" xr:uid="{00000000-0005-0000-0000-00001B8E0000}"/>
    <cellStyle name="Porcentaje 4 5 4 5 2" xfId="34294" xr:uid="{00000000-0005-0000-0000-00001C8E0000}"/>
    <cellStyle name="Porcentaje 4 5 4 5 3" xfId="34295" xr:uid="{00000000-0005-0000-0000-00001D8E0000}"/>
    <cellStyle name="Porcentaje 4 5 4 5 4" xfId="34296" xr:uid="{00000000-0005-0000-0000-00001E8E0000}"/>
    <cellStyle name="Porcentaje 4 5 4 5 5" xfId="34297" xr:uid="{00000000-0005-0000-0000-00001F8E0000}"/>
    <cellStyle name="Porcentaje 4 5 4 6" xfId="34298" xr:uid="{00000000-0005-0000-0000-0000208E0000}"/>
    <cellStyle name="Porcentaje 4 5 4 6 2" xfId="34299" xr:uid="{00000000-0005-0000-0000-0000218E0000}"/>
    <cellStyle name="Porcentaje 4 5 4 6 3" xfId="34300" xr:uid="{00000000-0005-0000-0000-0000228E0000}"/>
    <cellStyle name="Porcentaje 4 5 4 6 4" xfId="34301" xr:uid="{00000000-0005-0000-0000-0000238E0000}"/>
    <cellStyle name="Porcentaje 4 5 4 6 5" xfId="34302" xr:uid="{00000000-0005-0000-0000-0000248E0000}"/>
    <cellStyle name="Porcentaje 4 5 4 7" xfId="34303" xr:uid="{00000000-0005-0000-0000-0000258E0000}"/>
    <cellStyle name="Porcentaje 4 5 4 7 2" xfId="34304" xr:uid="{00000000-0005-0000-0000-0000268E0000}"/>
    <cellStyle name="Porcentaje 4 5 4 7 3" xfId="34305" xr:uid="{00000000-0005-0000-0000-0000278E0000}"/>
    <cellStyle name="Porcentaje 4 5 4 7 4" xfId="34306" xr:uid="{00000000-0005-0000-0000-0000288E0000}"/>
    <cellStyle name="Porcentaje 4 5 4 7 5" xfId="34307" xr:uid="{00000000-0005-0000-0000-0000298E0000}"/>
    <cellStyle name="Porcentaje 4 5 4 8" xfId="34308" xr:uid="{00000000-0005-0000-0000-00002A8E0000}"/>
    <cellStyle name="Porcentaje 4 5 4 8 2" xfId="34309" xr:uid="{00000000-0005-0000-0000-00002B8E0000}"/>
    <cellStyle name="Porcentaje 4 5 4 8 3" xfId="34310" xr:uid="{00000000-0005-0000-0000-00002C8E0000}"/>
    <cellStyle name="Porcentaje 4 5 4 8 4" xfId="34311" xr:uid="{00000000-0005-0000-0000-00002D8E0000}"/>
    <cellStyle name="Porcentaje 4 5 4 8 5" xfId="34312" xr:uid="{00000000-0005-0000-0000-00002E8E0000}"/>
    <cellStyle name="Porcentaje 4 5 4 9" xfId="34313" xr:uid="{00000000-0005-0000-0000-00002F8E0000}"/>
    <cellStyle name="Porcentaje 4 5 4 9 2" xfId="34314" xr:uid="{00000000-0005-0000-0000-0000308E0000}"/>
    <cellStyle name="Porcentaje 4 5 4 9 3" xfId="34315" xr:uid="{00000000-0005-0000-0000-0000318E0000}"/>
    <cellStyle name="Porcentaje 4 5 4 9 4" xfId="34316" xr:uid="{00000000-0005-0000-0000-0000328E0000}"/>
    <cellStyle name="Porcentaje 4 5 4 9 5" xfId="34317" xr:uid="{00000000-0005-0000-0000-0000338E0000}"/>
    <cellStyle name="Porcentaje 4 5 5" xfId="34318" xr:uid="{00000000-0005-0000-0000-0000348E0000}"/>
    <cellStyle name="Porcentaje 4 5 6" xfId="34319" xr:uid="{00000000-0005-0000-0000-0000358E0000}"/>
    <cellStyle name="Porcentaje 4 5 7" xfId="34320" xr:uid="{00000000-0005-0000-0000-0000368E0000}"/>
    <cellStyle name="Porcentaje 4 5 8" xfId="34321" xr:uid="{00000000-0005-0000-0000-0000378E0000}"/>
    <cellStyle name="Porcentaje 4 5 9" xfId="34322" xr:uid="{00000000-0005-0000-0000-0000388E0000}"/>
    <cellStyle name="Porcentaje 4 6" xfId="34323" xr:uid="{00000000-0005-0000-0000-0000398E0000}"/>
    <cellStyle name="Porcentaje 4 6 2" xfId="34324" xr:uid="{00000000-0005-0000-0000-00003A8E0000}"/>
    <cellStyle name="Porcentaje 4 6 2 10" xfId="34325" xr:uid="{00000000-0005-0000-0000-00003B8E0000}"/>
    <cellStyle name="Porcentaje 4 6 2 10 2" xfId="34326" xr:uid="{00000000-0005-0000-0000-00003C8E0000}"/>
    <cellStyle name="Porcentaje 4 6 2 10 3" xfId="34327" xr:uid="{00000000-0005-0000-0000-00003D8E0000}"/>
    <cellStyle name="Porcentaje 4 6 2 10 4" xfId="34328" xr:uid="{00000000-0005-0000-0000-00003E8E0000}"/>
    <cellStyle name="Porcentaje 4 6 2 10 5" xfId="34329" xr:uid="{00000000-0005-0000-0000-00003F8E0000}"/>
    <cellStyle name="Porcentaje 4 6 2 11" xfId="34330" xr:uid="{00000000-0005-0000-0000-0000408E0000}"/>
    <cellStyle name="Porcentaje 4 6 2 12" xfId="34331" xr:uid="{00000000-0005-0000-0000-0000418E0000}"/>
    <cellStyle name="Porcentaje 4 6 2 13" xfId="34332" xr:uid="{00000000-0005-0000-0000-0000428E0000}"/>
    <cellStyle name="Porcentaje 4 6 2 14" xfId="34333" xr:uid="{00000000-0005-0000-0000-0000438E0000}"/>
    <cellStyle name="Porcentaje 4 6 2 2" xfId="34334" xr:uid="{00000000-0005-0000-0000-0000448E0000}"/>
    <cellStyle name="Porcentaje 4 6 2 2 2" xfId="34335" xr:uid="{00000000-0005-0000-0000-0000458E0000}"/>
    <cellStyle name="Porcentaje 4 6 2 2 3" xfId="34336" xr:uid="{00000000-0005-0000-0000-0000468E0000}"/>
    <cellStyle name="Porcentaje 4 6 2 2 4" xfId="34337" xr:uid="{00000000-0005-0000-0000-0000478E0000}"/>
    <cellStyle name="Porcentaje 4 6 2 2 5" xfId="34338" xr:uid="{00000000-0005-0000-0000-0000488E0000}"/>
    <cellStyle name="Porcentaje 4 6 2 3" xfId="34339" xr:uid="{00000000-0005-0000-0000-0000498E0000}"/>
    <cellStyle name="Porcentaje 4 6 2 3 2" xfId="34340" xr:uid="{00000000-0005-0000-0000-00004A8E0000}"/>
    <cellStyle name="Porcentaje 4 6 2 3 3" xfId="34341" xr:uid="{00000000-0005-0000-0000-00004B8E0000}"/>
    <cellStyle name="Porcentaje 4 6 2 3 4" xfId="34342" xr:uid="{00000000-0005-0000-0000-00004C8E0000}"/>
    <cellStyle name="Porcentaje 4 6 2 3 5" xfId="34343" xr:uid="{00000000-0005-0000-0000-00004D8E0000}"/>
    <cellStyle name="Porcentaje 4 6 2 4" xfId="34344" xr:uid="{00000000-0005-0000-0000-00004E8E0000}"/>
    <cellStyle name="Porcentaje 4 6 2 4 2" xfId="34345" xr:uid="{00000000-0005-0000-0000-00004F8E0000}"/>
    <cellStyle name="Porcentaje 4 6 2 4 3" xfId="34346" xr:uid="{00000000-0005-0000-0000-0000508E0000}"/>
    <cellStyle name="Porcentaje 4 6 2 4 4" xfId="34347" xr:uid="{00000000-0005-0000-0000-0000518E0000}"/>
    <cellStyle name="Porcentaje 4 6 2 4 5" xfId="34348" xr:uid="{00000000-0005-0000-0000-0000528E0000}"/>
    <cellStyle name="Porcentaje 4 6 2 5" xfId="34349" xr:uid="{00000000-0005-0000-0000-0000538E0000}"/>
    <cellStyle name="Porcentaje 4 6 2 5 2" xfId="34350" xr:uid="{00000000-0005-0000-0000-0000548E0000}"/>
    <cellStyle name="Porcentaje 4 6 2 5 3" xfId="34351" xr:uid="{00000000-0005-0000-0000-0000558E0000}"/>
    <cellStyle name="Porcentaje 4 6 2 5 4" xfId="34352" xr:uid="{00000000-0005-0000-0000-0000568E0000}"/>
    <cellStyle name="Porcentaje 4 6 2 5 5" xfId="34353" xr:uid="{00000000-0005-0000-0000-0000578E0000}"/>
    <cellStyle name="Porcentaje 4 6 2 6" xfId="34354" xr:uid="{00000000-0005-0000-0000-0000588E0000}"/>
    <cellStyle name="Porcentaje 4 6 2 6 2" xfId="34355" xr:uid="{00000000-0005-0000-0000-0000598E0000}"/>
    <cellStyle name="Porcentaje 4 6 2 6 3" xfId="34356" xr:uid="{00000000-0005-0000-0000-00005A8E0000}"/>
    <cellStyle name="Porcentaje 4 6 2 6 4" xfId="34357" xr:uid="{00000000-0005-0000-0000-00005B8E0000}"/>
    <cellStyle name="Porcentaje 4 6 2 6 5" xfId="34358" xr:uid="{00000000-0005-0000-0000-00005C8E0000}"/>
    <cellStyle name="Porcentaje 4 6 2 7" xfId="34359" xr:uid="{00000000-0005-0000-0000-00005D8E0000}"/>
    <cellStyle name="Porcentaje 4 6 2 7 2" xfId="34360" xr:uid="{00000000-0005-0000-0000-00005E8E0000}"/>
    <cellStyle name="Porcentaje 4 6 2 7 3" xfId="34361" xr:uid="{00000000-0005-0000-0000-00005F8E0000}"/>
    <cellStyle name="Porcentaje 4 6 2 7 4" xfId="34362" xr:uid="{00000000-0005-0000-0000-0000608E0000}"/>
    <cellStyle name="Porcentaje 4 6 2 7 5" xfId="34363" xr:uid="{00000000-0005-0000-0000-0000618E0000}"/>
    <cellStyle name="Porcentaje 4 6 2 8" xfId="34364" xr:uid="{00000000-0005-0000-0000-0000628E0000}"/>
    <cellStyle name="Porcentaje 4 6 2 8 2" xfId="34365" xr:uid="{00000000-0005-0000-0000-0000638E0000}"/>
    <cellStyle name="Porcentaje 4 6 2 8 3" xfId="34366" xr:uid="{00000000-0005-0000-0000-0000648E0000}"/>
    <cellStyle name="Porcentaje 4 6 2 8 4" xfId="34367" xr:uid="{00000000-0005-0000-0000-0000658E0000}"/>
    <cellStyle name="Porcentaje 4 6 2 8 5" xfId="34368" xr:uid="{00000000-0005-0000-0000-0000668E0000}"/>
    <cellStyle name="Porcentaje 4 6 2 9" xfId="34369" xr:uid="{00000000-0005-0000-0000-0000678E0000}"/>
    <cellStyle name="Porcentaje 4 6 2 9 2" xfId="34370" xr:uid="{00000000-0005-0000-0000-0000688E0000}"/>
    <cellStyle name="Porcentaje 4 6 2 9 3" xfId="34371" xr:uid="{00000000-0005-0000-0000-0000698E0000}"/>
    <cellStyle name="Porcentaje 4 6 2 9 4" xfId="34372" xr:uid="{00000000-0005-0000-0000-00006A8E0000}"/>
    <cellStyle name="Porcentaje 4 6 2 9 5" xfId="34373" xr:uid="{00000000-0005-0000-0000-00006B8E0000}"/>
    <cellStyle name="Porcentaje 4 6 3" xfId="34374" xr:uid="{00000000-0005-0000-0000-00006C8E0000}"/>
    <cellStyle name="Porcentaje 4 6 3 10" xfId="34375" xr:uid="{00000000-0005-0000-0000-00006D8E0000}"/>
    <cellStyle name="Porcentaje 4 6 3 10 2" xfId="34376" xr:uid="{00000000-0005-0000-0000-00006E8E0000}"/>
    <cellStyle name="Porcentaje 4 6 3 10 3" xfId="34377" xr:uid="{00000000-0005-0000-0000-00006F8E0000}"/>
    <cellStyle name="Porcentaje 4 6 3 10 4" xfId="34378" xr:uid="{00000000-0005-0000-0000-0000708E0000}"/>
    <cellStyle name="Porcentaje 4 6 3 10 5" xfId="34379" xr:uid="{00000000-0005-0000-0000-0000718E0000}"/>
    <cellStyle name="Porcentaje 4 6 3 11" xfId="34380" xr:uid="{00000000-0005-0000-0000-0000728E0000}"/>
    <cellStyle name="Porcentaje 4 6 3 12" xfId="34381" xr:uid="{00000000-0005-0000-0000-0000738E0000}"/>
    <cellStyle name="Porcentaje 4 6 3 13" xfId="34382" xr:uid="{00000000-0005-0000-0000-0000748E0000}"/>
    <cellStyle name="Porcentaje 4 6 3 14" xfId="34383" xr:uid="{00000000-0005-0000-0000-0000758E0000}"/>
    <cellStyle name="Porcentaje 4 6 3 2" xfId="34384" xr:uid="{00000000-0005-0000-0000-0000768E0000}"/>
    <cellStyle name="Porcentaje 4 6 3 2 2" xfId="34385" xr:uid="{00000000-0005-0000-0000-0000778E0000}"/>
    <cellStyle name="Porcentaje 4 6 3 2 3" xfId="34386" xr:uid="{00000000-0005-0000-0000-0000788E0000}"/>
    <cellStyle name="Porcentaje 4 6 3 2 4" xfId="34387" xr:uid="{00000000-0005-0000-0000-0000798E0000}"/>
    <cellStyle name="Porcentaje 4 6 3 2 5" xfId="34388" xr:uid="{00000000-0005-0000-0000-00007A8E0000}"/>
    <cellStyle name="Porcentaje 4 6 3 3" xfId="34389" xr:uid="{00000000-0005-0000-0000-00007B8E0000}"/>
    <cellStyle name="Porcentaje 4 6 3 3 2" xfId="34390" xr:uid="{00000000-0005-0000-0000-00007C8E0000}"/>
    <cellStyle name="Porcentaje 4 6 3 3 3" xfId="34391" xr:uid="{00000000-0005-0000-0000-00007D8E0000}"/>
    <cellStyle name="Porcentaje 4 6 3 3 4" xfId="34392" xr:uid="{00000000-0005-0000-0000-00007E8E0000}"/>
    <cellStyle name="Porcentaje 4 6 3 3 5" xfId="34393" xr:uid="{00000000-0005-0000-0000-00007F8E0000}"/>
    <cellStyle name="Porcentaje 4 6 3 4" xfId="34394" xr:uid="{00000000-0005-0000-0000-0000808E0000}"/>
    <cellStyle name="Porcentaje 4 6 3 4 2" xfId="34395" xr:uid="{00000000-0005-0000-0000-0000818E0000}"/>
    <cellStyle name="Porcentaje 4 6 3 4 3" xfId="34396" xr:uid="{00000000-0005-0000-0000-0000828E0000}"/>
    <cellStyle name="Porcentaje 4 6 3 4 4" xfId="34397" xr:uid="{00000000-0005-0000-0000-0000838E0000}"/>
    <cellStyle name="Porcentaje 4 6 3 4 5" xfId="34398" xr:uid="{00000000-0005-0000-0000-0000848E0000}"/>
    <cellStyle name="Porcentaje 4 6 3 5" xfId="34399" xr:uid="{00000000-0005-0000-0000-0000858E0000}"/>
    <cellStyle name="Porcentaje 4 6 3 5 2" xfId="34400" xr:uid="{00000000-0005-0000-0000-0000868E0000}"/>
    <cellStyle name="Porcentaje 4 6 3 5 3" xfId="34401" xr:uid="{00000000-0005-0000-0000-0000878E0000}"/>
    <cellStyle name="Porcentaje 4 6 3 5 4" xfId="34402" xr:uid="{00000000-0005-0000-0000-0000888E0000}"/>
    <cellStyle name="Porcentaje 4 6 3 5 5" xfId="34403" xr:uid="{00000000-0005-0000-0000-0000898E0000}"/>
    <cellStyle name="Porcentaje 4 6 3 6" xfId="34404" xr:uid="{00000000-0005-0000-0000-00008A8E0000}"/>
    <cellStyle name="Porcentaje 4 6 3 6 2" xfId="34405" xr:uid="{00000000-0005-0000-0000-00008B8E0000}"/>
    <cellStyle name="Porcentaje 4 6 3 6 3" xfId="34406" xr:uid="{00000000-0005-0000-0000-00008C8E0000}"/>
    <cellStyle name="Porcentaje 4 6 3 6 4" xfId="34407" xr:uid="{00000000-0005-0000-0000-00008D8E0000}"/>
    <cellStyle name="Porcentaje 4 6 3 6 5" xfId="34408" xr:uid="{00000000-0005-0000-0000-00008E8E0000}"/>
    <cellStyle name="Porcentaje 4 6 3 7" xfId="34409" xr:uid="{00000000-0005-0000-0000-00008F8E0000}"/>
    <cellStyle name="Porcentaje 4 6 3 7 2" xfId="34410" xr:uid="{00000000-0005-0000-0000-0000908E0000}"/>
    <cellStyle name="Porcentaje 4 6 3 7 3" xfId="34411" xr:uid="{00000000-0005-0000-0000-0000918E0000}"/>
    <cellStyle name="Porcentaje 4 6 3 7 4" xfId="34412" xr:uid="{00000000-0005-0000-0000-0000928E0000}"/>
    <cellStyle name="Porcentaje 4 6 3 7 5" xfId="34413" xr:uid="{00000000-0005-0000-0000-0000938E0000}"/>
    <cellStyle name="Porcentaje 4 6 3 8" xfId="34414" xr:uid="{00000000-0005-0000-0000-0000948E0000}"/>
    <cellStyle name="Porcentaje 4 6 3 8 2" xfId="34415" xr:uid="{00000000-0005-0000-0000-0000958E0000}"/>
    <cellStyle name="Porcentaje 4 6 3 8 3" xfId="34416" xr:uid="{00000000-0005-0000-0000-0000968E0000}"/>
    <cellStyle name="Porcentaje 4 6 3 8 4" xfId="34417" xr:uid="{00000000-0005-0000-0000-0000978E0000}"/>
    <cellStyle name="Porcentaje 4 6 3 8 5" xfId="34418" xr:uid="{00000000-0005-0000-0000-0000988E0000}"/>
    <cellStyle name="Porcentaje 4 6 3 9" xfId="34419" xr:uid="{00000000-0005-0000-0000-0000998E0000}"/>
    <cellStyle name="Porcentaje 4 6 3 9 2" xfId="34420" xr:uid="{00000000-0005-0000-0000-00009A8E0000}"/>
    <cellStyle name="Porcentaje 4 6 3 9 3" xfId="34421" xr:uid="{00000000-0005-0000-0000-00009B8E0000}"/>
    <cellStyle name="Porcentaje 4 6 3 9 4" xfId="34422" xr:uid="{00000000-0005-0000-0000-00009C8E0000}"/>
    <cellStyle name="Porcentaje 4 6 3 9 5" xfId="34423" xr:uid="{00000000-0005-0000-0000-00009D8E0000}"/>
    <cellStyle name="Porcentaje 4 7" xfId="34424" xr:uid="{00000000-0005-0000-0000-00009E8E0000}"/>
    <cellStyle name="Porcentaje 4 7 10" xfId="34425" xr:uid="{00000000-0005-0000-0000-00009F8E0000}"/>
    <cellStyle name="Porcentaje 4 7 10 2" xfId="34426" xr:uid="{00000000-0005-0000-0000-0000A08E0000}"/>
    <cellStyle name="Porcentaje 4 7 10 3" xfId="34427" xr:uid="{00000000-0005-0000-0000-0000A18E0000}"/>
    <cellStyle name="Porcentaje 4 7 10 4" xfId="34428" xr:uid="{00000000-0005-0000-0000-0000A28E0000}"/>
    <cellStyle name="Porcentaje 4 7 10 5" xfId="34429" xr:uid="{00000000-0005-0000-0000-0000A38E0000}"/>
    <cellStyle name="Porcentaje 4 7 11" xfId="34430" xr:uid="{00000000-0005-0000-0000-0000A48E0000}"/>
    <cellStyle name="Porcentaje 4 7 12" xfId="34431" xr:uid="{00000000-0005-0000-0000-0000A58E0000}"/>
    <cellStyle name="Porcentaje 4 7 13" xfId="34432" xr:uid="{00000000-0005-0000-0000-0000A68E0000}"/>
    <cellStyle name="Porcentaje 4 7 14" xfId="34433" xr:uid="{00000000-0005-0000-0000-0000A78E0000}"/>
    <cellStyle name="Porcentaje 4 7 2" xfId="34434" xr:uid="{00000000-0005-0000-0000-0000A88E0000}"/>
    <cellStyle name="Porcentaje 4 7 2 2" xfId="34435" xr:uid="{00000000-0005-0000-0000-0000A98E0000}"/>
    <cellStyle name="Porcentaje 4 7 2 3" xfId="34436" xr:uid="{00000000-0005-0000-0000-0000AA8E0000}"/>
    <cellStyle name="Porcentaje 4 7 2 4" xfId="34437" xr:uid="{00000000-0005-0000-0000-0000AB8E0000}"/>
    <cellStyle name="Porcentaje 4 7 2 5" xfId="34438" xr:uid="{00000000-0005-0000-0000-0000AC8E0000}"/>
    <cellStyle name="Porcentaje 4 7 3" xfId="34439" xr:uid="{00000000-0005-0000-0000-0000AD8E0000}"/>
    <cellStyle name="Porcentaje 4 7 3 2" xfId="34440" xr:uid="{00000000-0005-0000-0000-0000AE8E0000}"/>
    <cellStyle name="Porcentaje 4 7 3 3" xfId="34441" xr:uid="{00000000-0005-0000-0000-0000AF8E0000}"/>
    <cellStyle name="Porcentaje 4 7 3 4" xfId="34442" xr:uid="{00000000-0005-0000-0000-0000B08E0000}"/>
    <cellStyle name="Porcentaje 4 7 3 5" xfId="34443" xr:uid="{00000000-0005-0000-0000-0000B18E0000}"/>
    <cellStyle name="Porcentaje 4 7 4" xfId="34444" xr:uid="{00000000-0005-0000-0000-0000B28E0000}"/>
    <cellStyle name="Porcentaje 4 7 4 2" xfId="34445" xr:uid="{00000000-0005-0000-0000-0000B38E0000}"/>
    <cellStyle name="Porcentaje 4 7 4 3" xfId="34446" xr:uid="{00000000-0005-0000-0000-0000B48E0000}"/>
    <cellStyle name="Porcentaje 4 7 4 4" xfId="34447" xr:uid="{00000000-0005-0000-0000-0000B58E0000}"/>
    <cellStyle name="Porcentaje 4 7 4 5" xfId="34448" xr:uid="{00000000-0005-0000-0000-0000B68E0000}"/>
    <cellStyle name="Porcentaje 4 7 5" xfId="34449" xr:uid="{00000000-0005-0000-0000-0000B78E0000}"/>
    <cellStyle name="Porcentaje 4 7 5 2" xfId="34450" xr:uid="{00000000-0005-0000-0000-0000B88E0000}"/>
    <cellStyle name="Porcentaje 4 7 5 3" xfId="34451" xr:uid="{00000000-0005-0000-0000-0000B98E0000}"/>
    <cellStyle name="Porcentaje 4 7 5 4" xfId="34452" xr:uid="{00000000-0005-0000-0000-0000BA8E0000}"/>
    <cellStyle name="Porcentaje 4 7 5 5" xfId="34453" xr:uid="{00000000-0005-0000-0000-0000BB8E0000}"/>
    <cellStyle name="Porcentaje 4 7 6" xfId="34454" xr:uid="{00000000-0005-0000-0000-0000BC8E0000}"/>
    <cellStyle name="Porcentaje 4 7 6 2" xfId="34455" xr:uid="{00000000-0005-0000-0000-0000BD8E0000}"/>
    <cellStyle name="Porcentaje 4 7 6 3" xfId="34456" xr:uid="{00000000-0005-0000-0000-0000BE8E0000}"/>
    <cellStyle name="Porcentaje 4 7 6 4" xfId="34457" xr:uid="{00000000-0005-0000-0000-0000BF8E0000}"/>
    <cellStyle name="Porcentaje 4 7 6 5" xfId="34458" xr:uid="{00000000-0005-0000-0000-0000C08E0000}"/>
    <cellStyle name="Porcentaje 4 7 7" xfId="34459" xr:uid="{00000000-0005-0000-0000-0000C18E0000}"/>
    <cellStyle name="Porcentaje 4 7 7 2" xfId="34460" xr:uid="{00000000-0005-0000-0000-0000C28E0000}"/>
    <cellStyle name="Porcentaje 4 7 7 3" xfId="34461" xr:uid="{00000000-0005-0000-0000-0000C38E0000}"/>
    <cellStyle name="Porcentaje 4 7 7 4" xfId="34462" xr:uid="{00000000-0005-0000-0000-0000C48E0000}"/>
    <cellStyle name="Porcentaje 4 7 7 5" xfId="34463" xr:uid="{00000000-0005-0000-0000-0000C58E0000}"/>
    <cellStyle name="Porcentaje 4 7 8" xfId="34464" xr:uid="{00000000-0005-0000-0000-0000C68E0000}"/>
    <cellStyle name="Porcentaje 4 7 8 2" xfId="34465" xr:uid="{00000000-0005-0000-0000-0000C78E0000}"/>
    <cellStyle name="Porcentaje 4 7 8 3" xfId="34466" xr:uid="{00000000-0005-0000-0000-0000C88E0000}"/>
    <cellStyle name="Porcentaje 4 7 8 4" xfId="34467" xr:uid="{00000000-0005-0000-0000-0000C98E0000}"/>
    <cellStyle name="Porcentaje 4 7 8 5" xfId="34468" xr:uid="{00000000-0005-0000-0000-0000CA8E0000}"/>
    <cellStyle name="Porcentaje 4 7 9" xfId="34469" xr:uid="{00000000-0005-0000-0000-0000CB8E0000}"/>
    <cellStyle name="Porcentaje 4 7 9 2" xfId="34470" xr:uid="{00000000-0005-0000-0000-0000CC8E0000}"/>
    <cellStyle name="Porcentaje 4 7 9 3" xfId="34471" xr:uid="{00000000-0005-0000-0000-0000CD8E0000}"/>
    <cellStyle name="Porcentaje 4 7 9 4" xfId="34472" xr:uid="{00000000-0005-0000-0000-0000CE8E0000}"/>
    <cellStyle name="Porcentaje 4 7 9 5" xfId="34473" xr:uid="{00000000-0005-0000-0000-0000CF8E0000}"/>
    <cellStyle name="Porcentaje 4 8" xfId="34474" xr:uid="{00000000-0005-0000-0000-0000D08E0000}"/>
    <cellStyle name="Porcentaje 4 8 10" xfId="34475" xr:uid="{00000000-0005-0000-0000-0000D18E0000}"/>
    <cellStyle name="Porcentaje 4 8 10 2" xfId="34476" xr:uid="{00000000-0005-0000-0000-0000D28E0000}"/>
    <cellStyle name="Porcentaje 4 8 10 3" xfId="34477" xr:uid="{00000000-0005-0000-0000-0000D38E0000}"/>
    <cellStyle name="Porcentaje 4 8 10 4" xfId="34478" xr:uid="{00000000-0005-0000-0000-0000D48E0000}"/>
    <cellStyle name="Porcentaje 4 8 10 5" xfId="34479" xr:uid="{00000000-0005-0000-0000-0000D58E0000}"/>
    <cellStyle name="Porcentaje 4 8 11" xfId="34480" xr:uid="{00000000-0005-0000-0000-0000D68E0000}"/>
    <cellStyle name="Porcentaje 4 8 12" xfId="34481" xr:uid="{00000000-0005-0000-0000-0000D78E0000}"/>
    <cellStyle name="Porcentaje 4 8 13" xfId="34482" xr:uid="{00000000-0005-0000-0000-0000D88E0000}"/>
    <cellStyle name="Porcentaje 4 8 14" xfId="34483" xr:uid="{00000000-0005-0000-0000-0000D98E0000}"/>
    <cellStyle name="Porcentaje 4 8 2" xfId="34484" xr:uid="{00000000-0005-0000-0000-0000DA8E0000}"/>
    <cellStyle name="Porcentaje 4 8 2 2" xfId="34485" xr:uid="{00000000-0005-0000-0000-0000DB8E0000}"/>
    <cellStyle name="Porcentaje 4 8 2 3" xfId="34486" xr:uid="{00000000-0005-0000-0000-0000DC8E0000}"/>
    <cellStyle name="Porcentaje 4 8 2 4" xfId="34487" xr:uid="{00000000-0005-0000-0000-0000DD8E0000}"/>
    <cellStyle name="Porcentaje 4 8 2 5" xfId="34488" xr:uid="{00000000-0005-0000-0000-0000DE8E0000}"/>
    <cellStyle name="Porcentaje 4 8 3" xfId="34489" xr:uid="{00000000-0005-0000-0000-0000DF8E0000}"/>
    <cellStyle name="Porcentaje 4 8 3 2" xfId="34490" xr:uid="{00000000-0005-0000-0000-0000E08E0000}"/>
    <cellStyle name="Porcentaje 4 8 3 3" xfId="34491" xr:uid="{00000000-0005-0000-0000-0000E18E0000}"/>
    <cellStyle name="Porcentaje 4 8 3 4" xfId="34492" xr:uid="{00000000-0005-0000-0000-0000E28E0000}"/>
    <cellStyle name="Porcentaje 4 8 3 5" xfId="34493" xr:uid="{00000000-0005-0000-0000-0000E38E0000}"/>
    <cellStyle name="Porcentaje 4 8 4" xfId="34494" xr:uid="{00000000-0005-0000-0000-0000E48E0000}"/>
    <cellStyle name="Porcentaje 4 8 4 2" xfId="34495" xr:uid="{00000000-0005-0000-0000-0000E58E0000}"/>
    <cellStyle name="Porcentaje 4 8 4 3" xfId="34496" xr:uid="{00000000-0005-0000-0000-0000E68E0000}"/>
    <cellStyle name="Porcentaje 4 8 4 4" xfId="34497" xr:uid="{00000000-0005-0000-0000-0000E78E0000}"/>
    <cellStyle name="Porcentaje 4 8 4 5" xfId="34498" xr:uid="{00000000-0005-0000-0000-0000E88E0000}"/>
    <cellStyle name="Porcentaje 4 8 5" xfId="34499" xr:uid="{00000000-0005-0000-0000-0000E98E0000}"/>
    <cellStyle name="Porcentaje 4 8 5 2" xfId="34500" xr:uid="{00000000-0005-0000-0000-0000EA8E0000}"/>
    <cellStyle name="Porcentaje 4 8 5 3" xfId="34501" xr:uid="{00000000-0005-0000-0000-0000EB8E0000}"/>
    <cellStyle name="Porcentaje 4 8 5 4" xfId="34502" xr:uid="{00000000-0005-0000-0000-0000EC8E0000}"/>
    <cellStyle name="Porcentaje 4 8 5 5" xfId="34503" xr:uid="{00000000-0005-0000-0000-0000ED8E0000}"/>
    <cellStyle name="Porcentaje 4 8 6" xfId="34504" xr:uid="{00000000-0005-0000-0000-0000EE8E0000}"/>
    <cellStyle name="Porcentaje 4 8 6 2" xfId="34505" xr:uid="{00000000-0005-0000-0000-0000EF8E0000}"/>
    <cellStyle name="Porcentaje 4 8 6 3" xfId="34506" xr:uid="{00000000-0005-0000-0000-0000F08E0000}"/>
    <cellStyle name="Porcentaje 4 8 6 4" xfId="34507" xr:uid="{00000000-0005-0000-0000-0000F18E0000}"/>
    <cellStyle name="Porcentaje 4 8 6 5" xfId="34508" xr:uid="{00000000-0005-0000-0000-0000F28E0000}"/>
    <cellStyle name="Porcentaje 4 8 7" xfId="34509" xr:uid="{00000000-0005-0000-0000-0000F38E0000}"/>
    <cellStyle name="Porcentaje 4 8 7 2" xfId="34510" xr:uid="{00000000-0005-0000-0000-0000F48E0000}"/>
    <cellStyle name="Porcentaje 4 8 7 3" xfId="34511" xr:uid="{00000000-0005-0000-0000-0000F58E0000}"/>
    <cellStyle name="Porcentaje 4 8 7 4" xfId="34512" xr:uid="{00000000-0005-0000-0000-0000F68E0000}"/>
    <cellStyle name="Porcentaje 4 8 7 5" xfId="34513" xr:uid="{00000000-0005-0000-0000-0000F78E0000}"/>
    <cellStyle name="Porcentaje 4 8 8" xfId="34514" xr:uid="{00000000-0005-0000-0000-0000F88E0000}"/>
    <cellStyle name="Porcentaje 4 8 8 2" xfId="34515" xr:uid="{00000000-0005-0000-0000-0000F98E0000}"/>
    <cellStyle name="Porcentaje 4 8 8 3" xfId="34516" xr:uid="{00000000-0005-0000-0000-0000FA8E0000}"/>
    <cellStyle name="Porcentaje 4 8 8 4" xfId="34517" xr:uid="{00000000-0005-0000-0000-0000FB8E0000}"/>
    <cellStyle name="Porcentaje 4 8 8 5" xfId="34518" xr:uid="{00000000-0005-0000-0000-0000FC8E0000}"/>
    <cellStyle name="Porcentaje 4 8 9" xfId="34519" xr:uid="{00000000-0005-0000-0000-0000FD8E0000}"/>
    <cellStyle name="Porcentaje 4 8 9 2" xfId="34520" xr:uid="{00000000-0005-0000-0000-0000FE8E0000}"/>
    <cellStyle name="Porcentaje 4 8 9 3" xfId="34521" xr:uid="{00000000-0005-0000-0000-0000FF8E0000}"/>
    <cellStyle name="Porcentaje 4 8 9 4" xfId="34522" xr:uid="{00000000-0005-0000-0000-0000008F0000}"/>
    <cellStyle name="Porcentaje 4 8 9 5" xfId="34523" xr:uid="{00000000-0005-0000-0000-0000018F0000}"/>
    <cellStyle name="Porcentaje 4 9" xfId="34524" xr:uid="{00000000-0005-0000-0000-0000028F0000}"/>
    <cellStyle name="Porcentaje 5" xfId="34525" xr:uid="{00000000-0005-0000-0000-0000038F0000}"/>
    <cellStyle name="Porcentaje 5 10" xfId="34526" xr:uid="{00000000-0005-0000-0000-0000048F0000}"/>
    <cellStyle name="Porcentaje 5 11" xfId="34527" xr:uid="{00000000-0005-0000-0000-0000058F0000}"/>
    <cellStyle name="Porcentaje 5 12" xfId="34528" xr:uid="{00000000-0005-0000-0000-0000068F0000}"/>
    <cellStyle name="Porcentaje 5 13" xfId="34529" xr:uid="{00000000-0005-0000-0000-0000078F0000}"/>
    <cellStyle name="Porcentaje 5 14" xfId="34530" xr:uid="{00000000-0005-0000-0000-0000088F0000}"/>
    <cellStyle name="Porcentaje 5 15" xfId="34531" xr:uid="{00000000-0005-0000-0000-0000098F0000}"/>
    <cellStyle name="Porcentaje 5 16" xfId="34532" xr:uid="{00000000-0005-0000-0000-00000A8F0000}"/>
    <cellStyle name="Porcentaje 5 17" xfId="34533" xr:uid="{00000000-0005-0000-0000-00000B8F0000}"/>
    <cellStyle name="Porcentaje 5 2" xfId="34534" xr:uid="{00000000-0005-0000-0000-00000C8F0000}"/>
    <cellStyle name="Porcentaje 5 2 2" xfId="34535" xr:uid="{00000000-0005-0000-0000-00000D8F0000}"/>
    <cellStyle name="Porcentaje 5 2 2 10" xfId="34536" xr:uid="{00000000-0005-0000-0000-00000E8F0000}"/>
    <cellStyle name="Porcentaje 5 2 2 10 2" xfId="34537" xr:uid="{00000000-0005-0000-0000-00000F8F0000}"/>
    <cellStyle name="Porcentaje 5 2 2 10 3" xfId="34538" xr:uid="{00000000-0005-0000-0000-0000108F0000}"/>
    <cellStyle name="Porcentaje 5 2 2 10 4" xfId="34539" xr:uid="{00000000-0005-0000-0000-0000118F0000}"/>
    <cellStyle name="Porcentaje 5 2 2 10 5" xfId="34540" xr:uid="{00000000-0005-0000-0000-0000128F0000}"/>
    <cellStyle name="Porcentaje 5 2 2 11" xfId="34541" xr:uid="{00000000-0005-0000-0000-0000138F0000}"/>
    <cellStyle name="Porcentaje 5 2 2 12" xfId="34542" xr:uid="{00000000-0005-0000-0000-0000148F0000}"/>
    <cellStyle name="Porcentaje 5 2 2 13" xfId="34543" xr:uid="{00000000-0005-0000-0000-0000158F0000}"/>
    <cellStyle name="Porcentaje 5 2 2 14" xfId="34544" xr:uid="{00000000-0005-0000-0000-0000168F0000}"/>
    <cellStyle name="Porcentaje 5 2 2 2" xfId="34545" xr:uid="{00000000-0005-0000-0000-0000178F0000}"/>
    <cellStyle name="Porcentaje 5 2 2 2 2" xfId="34546" xr:uid="{00000000-0005-0000-0000-0000188F0000}"/>
    <cellStyle name="Porcentaje 5 2 2 2 2 2" xfId="34547" xr:uid="{00000000-0005-0000-0000-0000198F0000}"/>
    <cellStyle name="Porcentaje 5 2 2 2 2 2 2" xfId="34548" xr:uid="{00000000-0005-0000-0000-00001A8F0000}"/>
    <cellStyle name="Porcentaje 5 2 2 2 2 3" xfId="34549" xr:uid="{00000000-0005-0000-0000-00001B8F0000}"/>
    <cellStyle name="Porcentaje 5 2 2 2 3" xfId="34550" xr:uid="{00000000-0005-0000-0000-00001C8F0000}"/>
    <cellStyle name="Porcentaje 5 2 2 2 3 2" xfId="34551" xr:uid="{00000000-0005-0000-0000-00001D8F0000}"/>
    <cellStyle name="Porcentaje 5 2 2 2 4" xfId="34552" xr:uid="{00000000-0005-0000-0000-00001E8F0000}"/>
    <cellStyle name="Porcentaje 5 2 2 2 5" xfId="34553" xr:uid="{00000000-0005-0000-0000-00001F8F0000}"/>
    <cellStyle name="Porcentaje 5 2 2 3" xfId="34554" xr:uid="{00000000-0005-0000-0000-0000208F0000}"/>
    <cellStyle name="Porcentaje 5 2 2 3 2" xfId="34555" xr:uid="{00000000-0005-0000-0000-0000218F0000}"/>
    <cellStyle name="Porcentaje 5 2 2 3 2 2" xfId="34556" xr:uid="{00000000-0005-0000-0000-0000228F0000}"/>
    <cellStyle name="Porcentaje 5 2 2 3 3" xfId="34557" xr:uid="{00000000-0005-0000-0000-0000238F0000}"/>
    <cellStyle name="Porcentaje 5 2 2 3 4" xfId="34558" xr:uid="{00000000-0005-0000-0000-0000248F0000}"/>
    <cellStyle name="Porcentaje 5 2 2 3 5" xfId="34559" xr:uid="{00000000-0005-0000-0000-0000258F0000}"/>
    <cellStyle name="Porcentaje 5 2 2 4" xfId="34560" xr:uid="{00000000-0005-0000-0000-0000268F0000}"/>
    <cellStyle name="Porcentaje 5 2 2 4 2" xfId="34561" xr:uid="{00000000-0005-0000-0000-0000278F0000}"/>
    <cellStyle name="Porcentaje 5 2 2 4 3" xfId="34562" xr:uid="{00000000-0005-0000-0000-0000288F0000}"/>
    <cellStyle name="Porcentaje 5 2 2 4 4" xfId="34563" xr:uid="{00000000-0005-0000-0000-0000298F0000}"/>
    <cellStyle name="Porcentaje 5 2 2 4 5" xfId="34564" xr:uid="{00000000-0005-0000-0000-00002A8F0000}"/>
    <cellStyle name="Porcentaje 5 2 2 5" xfId="34565" xr:uid="{00000000-0005-0000-0000-00002B8F0000}"/>
    <cellStyle name="Porcentaje 5 2 2 5 2" xfId="34566" xr:uid="{00000000-0005-0000-0000-00002C8F0000}"/>
    <cellStyle name="Porcentaje 5 2 2 5 3" xfId="34567" xr:uid="{00000000-0005-0000-0000-00002D8F0000}"/>
    <cellStyle name="Porcentaje 5 2 2 5 4" xfId="34568" xr:uid="{00000000-0005-0000-0000-00002E8F0000}"/>
    <cellStyle name="Porcentaje 5 2 2 5 5" xfId="34569" xr:uid="{00000000-0005-0000-0000-00002F8F0000}"/>
    <cellStyle name="Porcentaje 5 2 2 6" xfId="34570" xr:uid="{00000000-0005-0000-0000-0000308F0000}"/>
    <cellStyle name="Porcentaje 5 2 2 6 2" xfId="34571" xr:uid="{00000000-0005-0000-0000-0000318F0000}"/>
    <cellStyle name="Porcentaje 5 2 2 6 3" xfId="34572" xr:uid="{00000000-0005-0000-0000-0000328F0000}"/>
    <cellStyle name="Porcentaje 5 2 2 6 4" xfId="34573" xr:uid="{00000000-0005-0000-0000-0000338F0000}"/>
    <cellStyle name="Porcentaje 5 2 2 6 5" xfId="34574" xr:uid="{00000000-0005-0000-0000-0000348F0000}"/>
    <cellStyle name="Porcentaje 5 2 2 7" xfId="34575" xr:uid="{00000000-0005-0000-0000-0000358F0000}"/>
    <cellStyle name="Porcentaje 5 2 2 7 2" xfId="34576" xr:uid="{00000000-0005-0000-0000-0000368F0000}"/>
    <cellStyle name="Porcentaje 5 2 2 7 3" xfId="34577" xr:uid="{00000000-0005-0000-0000-0000378F0000}"/>
    <cellStyle name="Porcentaje 5 2 2 7 4" xfId="34578" xr:uid="{00000000-0005-0000-0000-0000388F0000}"/>
    <cellStyle name="Porcentaje 5 2 2 7 5" xfId="34579" xr:uid="{00000000-0005-0000-0000-0000398F0000}"/>
    <cellStyle name="Porcentaje 5 2 2 8" xfId="34580" xr:uid="{00000000-0005-0000-0000-00003A8F0000}"/>
    <cellStyle name="Porcentaje 5 2 2 8 2" xfId="34581" xr:uid="{00000000-0005-0000-0000-00003B8F0000}"/>
    <cellStyle name="Porcentaje 5 2 2 8 3" xfId="34582" xr:uid="{00000000-0005-0000-0000-00003C8F0000}"/>
    <cellStyle name="Porcentaje 5 2 2 8 4" xfId="34583" xr:uid="{00000000-0005-0000-0000-00003D8F0000}"/>
    <cellStyle name="Porcentaje 5 2 2 8 5" xfId="34584" xr:uid="{00000000-0005-0000-0000-00003E8F0000}"/>
    <cellStyle name="Porcentaje 5 2 2 9" xfId="34585" xr:uid="{00000000-0005-0000-0000-00003F8F0000}"/>
    <cellStyle name="Porcentaje 5 2 2 9 2" xfId="34586" xr:uid="{00000000-0005-0000-0000-0000408F0000}"/>
    <cellStyle name="Porcentaje 5 2 2 9 3" xfId="34587" xr:uid="{00000000-0005-0000-0000-0000418F0000}"/>
    <cellStyle name="Porcentaje 5 2 2 9 4" xfId="34588" xr:uid="{00000000-0005-0000-0000-0000428F0000}"/>
    <cellStyle name="Porcentaje 5 2 2 9 5" xfId="34589" xr:uid="{00000000-0005-0000-0000-0000438F0000}"/>
    <cellStyle name="Porcentaje 5 2 3" xfId="34590" xr:uid="{00000000-0005-0000-0000-0000448F0000}"/>
    <cellStyle name="Porcentaje 5 2 3 10" xfId="34591" xr:uid="{00000000-0005-0000-0000-0000458F0000}"/>
    <cellStyle name="Porcentaje 5 2 3 10 2" xfId="34592" xr:uid="{00000000-0005-0000-0000-0000468F0000}"/>
    <cellStyle name="Porcentaje 5 2 3 10 3" xfId="34593" xr:uid="{00000000-0005-0000-0000-0000478F0000}"/>
    <cellStyle name="Porcentaje 5 2 3 10 4" xfId="34594" xr:uid="{00000000-0005-0000-0000-0000488F0000}"/>
    <cellStyle name="Porcentaje 5 2 3 10 5" xfId="34595" xr:uid="{00000000-0005-0000-0000-0000498F0000}"/>
    <cellStyle name="Porcentaje 5 2 3 11" xfId="34596" xr:uid="{00000000-0005-0000-0000-00004A8F0000}"/>
    <cellStyle name="Porcentaje 5 2 3 12" xfId="34597" xr:uid="{00000000-0005-0000-0000-00004B8F0000}"/>
    <cellStyle name="Porcentaje 5 2 3 13" xfId="34598" xr:uid="{00000000-0005-0000-0000-00004C8F0000}"/>
    <cellStyle name="Porcentaje 5 2 3 14" xfId="34599" xr:uid="{00000000-0005-0000-0000-00004D8F0000}"/>
    <cellStyle name="Porcentaje 5 2 3 2" xfId="34600" xr:uid="{00000000-0005-0000-0000-00004E8F0000}"/>
    <cellStyle name="Porcentaje 5 2 3 2 2" xfId="34601" xr:uid="{00000000-0005-0000-0000-00004F8F0000}"/>
    <cellStyle name="Porcentaje 5 2 3 2 2 2" xfId="34602" xr:uid="{00000000-0005-0000-0000-0000508F0000}"/>
    <cellStyle name="Porcentaje 5 2 3 2 3" xfId="34603" xr:uid="{00000000-0005-0000-0000-0000518F0000}"/>
    <cellStyle name="Porcentaje 5 2 3 2 4" xfId="34604" xr:uid="{00000000-0005-0000-0000-0000528F0000}"/>
    <cellStyle name="Porcentaje 5 2 3 2 5" xfId="34605" xr:uid="{00000000-0005-0000-0000-0000538F0000}"/>
    <cellStyle name="Porcentaje 5 2 3 3" xfId="34606" xr:uid="{00000000-0005-0000-0000-0000548F0000}"/>
    <cellStyle name="Porcentaje 5 2 3 3 2" xfId="34607" xr:uid="{00000000-0005-0000-0000-0000558F0000}"/>
    <cellStyle name="Porcentaje 5 2 3 3 3" xfId="34608" xr:uid="{00000000-0005-0000-0000-0000568F0000}"/>
    <cellStyle name="Porcentaje 5 2 3 3 4" xfId="34609" xr:uid="{00000000-0005-0000-0000-0000578F0000}"/>
    <cellStyle name="Porcentaje 5 2 3 3 5" xfId="34610" xr:uid="{00000000-0005-0000-0000-0000588F0000}"/>
    <cellStyle name="Porcentaje 5 2 3 4" xfId="34611" xr:uid="{00000000-0005-0000-0000-0000598F0000}"/>
    <cellStyle name="Porcentaje 5 2 3 4 2" xfId="34612" xr:uid="{00000000-0005-0000-0000-00005A8F0000}"/>
    <cellStyle name="Porcentaje 5 2 3 4 3" xfId="34613" xr:uid="{00000000-0005-0000-0000-00005B8F0000}"/>
    <cellStyle name="Porcentaje 5 2 3 4 4" xfId="34614" xr:uid="{00000000-0005-0000-0000-00005C8F0000}"/>
    <cellStyle name="Porcentaje 5 2 3 4 5" xfId="34615" xr:uid="{00000000-0005-0000-0000-00005D8F0000}"/>
    <cellStyle name="Porcentaje 5 2 3 5" xfId="34616" xr:uid="{00000000-0005-0000-0000-00005E8F0000}"/>
    <cellStyle name="Porcentaje 5 2 3 5 2" xfId="34617" xr:uid="{00000000-0005-0000-0000-00005F8F0000}"/>
    <cellStyle name="Porcentaje 5 2 3 5 3" xfId="34618" xr:uid="{00000000-0005-0000-0000-0000608F0000}"/>
    <cellStyle name="Porcentaje 5 2 3 5 4" xfId="34619" xr:uid="{00000000-0005-0000-0000-0000618F0000}"/>
    <cellStyle name="Porcentaje 5 2 3 5 5" xfId="34620" xr:uid="{00000000-0005-0000-0000-0000628F0000}"/>
    <cellStyle name="Porcentaje 5 2 3 6" xfId="34621" xr:uid="{00000000-0005-0000-0000-0000638F0000}"/>
    <cellStyle name="Porcentaje 5 2 3 6 2" xfId="34622" xr:uid="{00000000-0005-0000-0000-0000648F0000}"/>
    <cellStyle name="Porcentaje 5 2 3 6 3" xfId="34623" xr:uid="{00000000-0005-0000-0000-0000658F0000}"/>
    <cellStyle name="Porcentaje 5 2 3 6 4" xfId="34624" xr:uid="{00000000-0005-0000-0000-0000668F0000}"/>
    <cellStyle name="Porcentaje 5 2 3 6 5" xfId="34625" xr:uid="{00000000-0005-0000-0000-0000678F0000}"/>
    <cellStyle name="Porcentaje 5 2 3 7" xfId="34626" xr:uid="{00000000-0005-0000-0000-0000688F0000}"/>
    <cellStyle name="Porcentaje 5 2 3 7 2" xfId="34627" xr:uid="{00000000-0005-0000-0000-0000698F0000}"/>
    <cellStyle name="Porcentaje 5 2 3 7 3" xfId="34628" xr:uid="{00000000-0005-0000-0000-00006A8F0000}"/>
    <cellStyle name="Porcentaje 5 2 3 7 4" xfId="34629" xr:uid="{00000000-0005-0000-0000-00006B8F0000}"/>
    <cellStyle name="Porcentaje 5 2 3 7 5" xfId="34630" xr:uid="{00000000-0005-0000-0000-00006C8F0000}"/>
    <cellStyle name="Porcentaje 5 2 3 8" xfId="34631" xr:uid="{00000000-0005-0000-0000-00006D8F0000}"/>
    <cellStyle name="Porcentaje 5 2 3 8 2" xfId="34632" xr:uid="{00000000-0005-0000-0000-00006E8F0000}"/>
    <cellStyle name="Porcentaje 5 2 3 8 3" xfId="34633" xr:uid="{00000000-0005-0000-0000-00006F8F0000}"/>
    <cellStyle name="Porcentaje 5 2 3 8 4" xfId="34634" xr:uid="{00000000-0005-0000-0000-0000708F0000}"/>
    <cellStyle name="Porcentaje 5 2 3 8 5" xfId="34635" xr:uid="{00000000-0005-0000-0000-0000718F0000}"/>
    <cellStyle name="Porcentaje 5 2 3 9" xfId="34636" xr:uid="{00000000-0005-0000-0000-0000728F0000}"/>
    <cellStyle name="Porcentaje 5 2 3 9 2" xfId="34637" xr:uid="{00000000-0005-0000-0000-0000738F0000}"/>
    <cellStyle name="Porcentaje 5 2 3 9 3" xfId="34638" xr:uid="{00000000-0005-0000-0000-0000748F0000}"/>
    <cellStyle name="Porcentaje 5 2 3 9 4" xfId="34639" xr:uid="{00000000-0005-0000-0000-0000758F0000}"/>
    <cellStyle name="Porcentaje 5 2 3 9 5" xfId="34640" xr:uid="{00000000-0005-0000-0000-0000768F0000}"/>
    <cellStyle name="Porcentaje 5 2 4" xfId="34641" xr:uid="{00000000-0005-0000-0000-0000778F0000}"/>
    <cellStyle name="Porcentaje 5 2 4 2" xfId="34642" xr:uid="{00000000-0005-0000-0000-0000788F0000}"/>
    <cellStyle name="Porcentaje 5 2 4 2 2" xfId="34643" xr:uid="{00000000-0005-0000-0000-0000798F0000}"/>
    <cellStyle name="Porcentaje 5 2 4 3" xfId="34644" xr:uid="{00000000-0005-0000-0000-00007A8F0000}"/>
    <cellStyle name="Porcentaje 5 2 5" xfId="34645" xr:uid="{00000000-0005-0000-0000-00007B8F0000}"/>
    <cellStyle name="Porcentaje 5 2 5 2" xfId="34646" xr:uid="{00000000-0005-0000-0000-00007C8F0000}"/>
    <cellStyle name="Porcentaje 5 2 6" xfId="34647" xr:uid="{00000000-0005-0000-0000-00007D8F0000}"/>
    <cellStyle name="Porcentaje 5 3" xfId="34648" xr:uid="{00000000-0005-0000-0000-00007E8F0000}"/>
    <cellStyle name="Porcentaje 5 3 10" xfId="34649" xr:uid="{00000000-0005-0000-0000-00007F8F0000}"/>
    <cellStyle name="Porcentaje 5 3 10 2" xfId="34650" xr:uid="{00000000-0005-0000-0000-0000808F0000}"/>
    <cellStyle name="Porcentaje 5 3 10 3" xfId="34651" xr:uid="{00000000-0005-0000-0000-0000818F0000}"/>
    <cellStyle name="Porcentaje 5 3 10 4" xfId="34652" xr:uid="{00000000-0005-0000-0000-0000828F0000}"/>
    <cellStyle name="Porcentaje 5 3 10 5" xfId="34653" xr:uid="{00000000-0005-0000-0000-0000838F0000}"/>
    <cellStyle name="Porcentaje 5 3 11" xfId="34654" xr:uid="{00000000-0005-0000-0000-0000848F0000}"/>
    <cellStyle name="Porcentaje 5 3 12" xfId="34655" xr:uid="{00000000-0005-0000-0000-0000858F0000}"/>
    <cellStyle name="Porcentaje 5 3 13" xfId="34656" xr:uid="{00000000-0005-0000-0000-0000868F0000}"/>
    <cellStyle name="Porcentaje 5 3 14" xfId="34657" xr:uid="{00000000-0005-0000-0000-0000878F0000}"/>
    <cellStyle name="Porcentaje 5 3 2" xfId="34658" xr:uid="{00000000-0005-0000-0000-0000888F0000}"/>
    <cellStyle name="Porcentaje 5 3 2 2" xfId="34659" xr:uid="{00000000-0005-0000-0000-0000898F0000}"/>
    <cellStyle name="Porcentaje 5 3 2 2 2" xfId="34660" xr:uid="{00000000-0005-0000-0000-00008A8F0000}"/>
    <cellStyle name="Porcentaje 5 3 2 2 2 2" xfId="34661" xr:uid="{00000000-0005-0000-0000-00008B8F0000}"/>
    <cellStyle name="Porcentaje 5 3 2 2 3" xfId="34662" xr:uid="{00000000-0005-0000-0000-00008C8F0000}"/>
    <cellStyle name="Porcentaje 5 3 2 3" xfId="34663" xr:uid="{00000000-0005-0000-0000-00008D8F0000}"/>
    <cellStyle name="Porcentaje 5 3 2 3 2" xfId="34664" xr:uid="{00000000-0005-0000-0000-00008E8F0000}"/>
    <cellStyle name="Porcentaje 5 3 2 4" xfId="34665" xr:uid="{00000000-0005-0000-0000-00008F8F0000}"/>
    <cellStyle name="Porcentaje 5 3 2 5" xfId="34666" xr:uid="{00000000-0005-0000-0000-0000908F0000}"/>
    <cellStyle name="Porcentaje 5 3 3" xfId="34667" xr:uid="{00000000-0005-0000-0000-0000918F0000}"/>
    <cellStyle name="Porcentaje 5 3 3 2" xfId="34668" xr:uid="{00000000-0005-0000-0000-0000928F0000}"/>
    <cellStyle name="Porcentaje 5 3 3 2 2" xfId="34669" xr:uid="{00000000-0005-0000-0000-0000938F0000}"/>
    <cellStyle name="Porcentaje 5 3 3 3" xfId="34670" xr:uid="{00000000-0005-0000-0000-0000948F0000}"/>
    <cellStyle name="Porcentaje 5 3 3 4" xfId="34671" xr:uid="{00000000-0005-0000-0000-0000958F0000}"/>
    <cellStyle name="Porcentaje 5 3 3 5" xfId="34672" xr:uid="{00000000-0005-0000-0000-0000968F0000}"/>
    <cellStyle name="Porcentaje 5 3 4" xfId="34673" xr:uid="{00000000-0005-0000-0000-0000978F0000}"/>
    <cellStyle name="Porcentaje 5 3 4 2" xfId="34674" xr:uid="{00000000-0005-0000-0000-0000988F0000}"/>
    <cellStyle name="Porcentaje 5 3 4 3" xfId="34675" xr:uid="{00000000-0005-0000-0000-0000998F0000}"/>
    <cellStyle name="Porcentaje 5 3 4 4" xfId="34676" xr:uid="{00000000-0005-0000-0000-00009A8F0000}"/>
    <cellStyle name="Porcentaje 5 3 4 5" xfId="34677" xr:uid="{00000000-0005-0000-0000-00009B8F0000}"/>
    <cellStyle name="Porcentaje 5 3 5" xfId="34678" xr:uid="{00000000-0005-0000-0000-00009C8F0000}"/>
    <cellStyle name="Porcentaje 5 3 5 2" xfId="34679" xr:uid="{00000000-0005-0000-0000-00009D8F0000}"/>
    <cellStyle name="Porcentaje 5 3 5 3" xfId="34680" xr:uid="{00000000-0005-0000-0000-00009E8F0000}"/>
    <cellStyle name="Porcentaje 5 3 5 4" xfId="34681" xr:uid="{00000000-0005-0000-0000-00009F8F0000}"/>
    <cellStyle name="Porcentaje 5 3 5 5" xfId="34682" xr:uid="{00000000-0005-0000-0000-0000A08F0000}"/>
    <cellStyle name="Porcentaje 5 3 6" xfId="34683" xr:uid="{00000000-0005-0000-0000-0000A18F0000}"/>
    <cellStyle name="Porcentaje 5 3 6 2" xfId="34684" xr:uid="{00000000-0005-0000-0000-0000A28F0000}"/>
    <cellStyle name="Porcentaje 5 3 6 3" xfId="34685" xr:uid="{00000000-0005-0000-0000-0000A38F0000}"/>
    <cellStyle name="Porcentaje 5 3 6 4" xfId="34686" xr:uid="{00000000-0005-0000-0000-0000A48F0000}"/>
    <cellStyle name="Porcentaje 5 3 6 5" xfId="34687" xr:uid="{00000000-0005-0000-0000-0000A58F0000}"/>
    <cellStyle name="Porcentaje 5 3 7" xfId="34688" xr:uid="{00000000-0005-0000-0000-0000A68F0000}"/>
    <cellStyle name="Porcentaje 5 3 7 2" xfId="34689" xr:uid="{00000000-0005-0000-0000-0000A78F0000}"/>
    <cellStyle name="Porcentaje 5 3 7 3" xfId="34690" xr:uid="{00000000-0005-0000-0000-0000A88F0000}"/>
    <cellStyle name="Porcentaje 5 3 7 4" xfId="34691" xr:uid="{00000000-0005-0000-0000-0000A98F0000}"/>
    <cellStyle name="Porcentaje 5 3 7 5" xfId="34692" xr:uid="{00000000-0005-0000-0000-0000AA8F0000}"/>
    <cellStyle name="Porcentaje 5 3 8" xfId="34693" xr:uid="{00000000-0005-0000-0000-0000AB8F0000}"/>
    <cellStyle name="Porcentaje 5 3 8 2" xfId="34694" xr:uid="{00000000-0005-0000-0000-0000AC8F0000}"/>
    <cellStyle name="Porcentaje 5 3 8 3" xfId="34695" xr:uid="{00000000-0005-0000-0000-0000AD8F0000}"/>
    <cellStyle name="Porcentaje 5 3 8 4" xfId="34696" xr:uid="{00000000-0005-0000-0000-0000AE8F0000}"/>
    <cellStyle name="Porcentaje 5 3 8 5" xfId="34697" xr:uid="{00000000-0005-0000-0000-0000AF8F0000}"/>
    <cellStyle name="Porcentaje 5 3 9" xfId="34698" xr:uid="{00000000-0005-0000-0000-0000B08F0000}"/>
    <cellStyle name="Porcentaje 5 3 9 2" xfId="34699" xr:uid="{00000000-0005-0000-0000-0000B18F0000}"/>
    <cellStyle name="Porcentaje 5 3 9 3" xfId="34700" xr:uid="{00000000-0005-0000-0000-0000B28F0000}"/>
    <cellStyle name="Porcentaje 5 3 9 4" xfId="34701" xr:uid="{00000000-0005-0000-0000-0000B38F0000}"/>
    <cellStyle name="Porcentaje 5 3 9 5" xfId="34702" xr:uid="{00000000-0005-0000-0000-0000B48F0000}"/>
    <cellStyle name="Porcentaje 5 4" xfId="34703" xr:uid="{00000000-0005-0000-0000-0000B58F0000}"/>
    <cellStyle name="Porcentaje 5 4 10" xfId="34704" xr:uid="{00000000-0005-0000-0000-0000B68F0000}"/>
    <cellStyle name="Porcentaje 5 4 10 2" xfId="34705" xr:uid="{00000000-0005-0000-0000-0000B78F0000}"/>
    <cellStyle name="Porcentaje 5 4 10 3" xfId="34706" xr:uid="{00000000-0005-0000-0000-0000B88F0000}"/>
    <cellStyle name="Porcentaje 5 4 10 4" xfId="34707" xr:uid="{00000000-0005-0000-0000-0000B98F0000}"/>
    <cellStyle name="Porcentaje 5 4 10 5" xfId="34708" xr:uid="{00000000-0005-0000-0000-0000BA8F0000}"/>
    <cellStyle name="Porcentaje 5 4 11" xfId="34709" xr:uid="{00000000-0005-0000-0000-0000BB8F0000}"/>
    <cellStyle name="Porcentaje 5 4 12" xfId="34710" xr:uid="{00000000-0005-0000-0000-0000BC8F0000}"/>
    <cellStyle name="Porcentaje 5 4 13" xfId="34711" xr:uid="{00000000-0005-0000-0000-0000BD8F0000}"/>
    <cellStyle name="Porcentaje 5 4 14" xfId="34712" xr:uid="{00000000-0005-0000-0000-0000BE8F0000}"/>
    <cellStyle name="Porcentaje 5 4 2" xfId="34713" xr:uid="{00000000-0005-0000-0000-0000BF8F0000}"/>
    <cellStyle name="Porcentaje 5 4 2 2" xfId="34714" xr:uid="{00000000-0005-0000-0000-0000C08F0000}"/>
    <cellStyle name="Porcentaje 5 4 2 2 2" xfId="34715" xr:uid="{00000000-0005-0000-0000-0000C18F0000}"/>
    <cellStyle name="Porcentaje 5 4 2 3" xfId="34716" xr:uid="{00000000-0005-0000-0000-0000C28F0000}"/>
    <cellStyle name="Porcentaje 5 4 2 4" xfId="34717" xr:uid="{00000000-0005-0000-0000-0000C38F0000}"/>
    <cellStyle name="Porcentaje 5 4 2 5" xfId="34718" xr:uid="{00000000-0005-0000-0000-0000C48F0000}"/>
    <cellStyle name="Porcentaje 5 4 3" xfId="34719" xr:uid="{00000000-0005-0000-0000-0000C58F0000}"/>
    <cellStyle name="Porcentaje 5 4 3 2" xfId="34720" xr:uid="{00000000-0005-0000-0000-0000C68F0000}"/>
    <cellStyle name="Porcentaje 5 4 3 3" xfId="34721" xr:uid="{00000000-0005-0000-0000-0000C78F0000}"/>
    <cellStyle name="Porcentaje 5 4 3 4" xfId="34722" xr:uid="{00000000-0005-0000-0000-0000C88F0000}"/>
    <cellStyle name="Porcentaje 5 4 3 5" xfId="34723" xr:uid="{00000000-0005-0000-0000-0000C98F0000}"/>
    <cellStyle name="Porcentaje 5 4 4" xfId="34724" xr:uid="{00000000-0005-0000-0000-0000CA8F0000}"/>
    <cellStyle name="Porcentaje 5 4 4 2" xfId="34725" xr:uid="{00000000-0005-0000-0000-0000CB8F0000}"/>
    <cellStyle name="Porcentaje 5 4 4 3" xfId="34726" xr:uid="{00000000-0005-0000-0000-0000CC8F0000}"/>
    <cellStyle name="Porcentaje 5 4 4 4" xfId="34727" xr:uid="{00000000-0005-0000-0000-0000CD8F0000}"/>
    <cellStyle name="Porcentaje 5 4 4 5" xfId="34728" xr:uid="{00000000-0005-0000-0000-0000CE8F0000}"/>
    <cellStyle name="Porcentaje 5 4 5" xfId="34729" xr:uid="{00000000-0005-0000-0000-0000CF8F0000}"/>
    <cellStyle name="Porcentaje 5 4 5 2" xfId="34730" xr:uid="{00000000-0005-0000-0000-0000D08F0000}"/>
    <cellStyle name="Porcentaje 5 4 5 3" xfId="34731" xr:uid="{00000000-0005-0000-0000-0000D18F0000}"/>
    <cellStyle name="Porcentaje 5 4 5 4" xfId="34732" xr:uid="{00000000-0005-0000-0000-0000D28F0000}"/>
    <cellStyle name="Porcentaje 5 4 5 5" xfId="34733" xr:uid="{00000000-0005-0000-0000-0000D38F0000}"/>
    <cellStyle name="Porcentaje 5 4 6" xfId="34734" xr:uid="{00000000-0005-0000-0000-0000D48F0000}"/>
    <cellStyle name="Porcentaje 5 4 6 2" xfId="34735" xr:uid="{00000000-0005-0000-0000-0000D58F0000}"/>
    <cellStyle name="Porcentaje 5 4 6 3" xfId="34736" xr:uid="{00000000-0005-0000-0000-0000D68F0000}"/>
    <cellStyle name="Porcentaje 5 4 6 4" xfId="34737" xr:uid="{00000000-0005-0000-0000-0000D78F0000}"/>
    <cellStyle name="Porcentaje 5 4 6 5" xfId="34738" xr:uid="{00000000-0005-0000-0000-0000D88F0000}"/>
    <cellStyle name="Porcentaje 5 4 7" xfId="34739" xr:uid="{00000000-0005-0000-0000-0000D98F0000}"/>
    <cellStyle name="Porcentaje 5 4 7 2" xfId="34740" xr:uid="{00000000-0005-0000-0000-0000DA8F0000}"/>
    <cellStyle name="Porcentaje 5 4 7 3" xfId="34741" xr:uid="{00000000-0005-0000-0000-0000DB8F0000}"/>
    <cellStyle name="Porcentaje 5 4 7 4" xfId="34742" xr:uid="{00000000-0005-0000-0000-0000DC8F0000}"/>
    <cellStyle name="Porcentaje 5 4 7 5" xfId="34743" xr:uid="{00000000-0005-0000-0000-0000DD8F0000}"/>
    <cellStyle name="Porcentaje 5 4 8" xfId="34744" xr:uid="{00000000-0005-0000-0000-0000DE8F0000}"/>
    <cellStyle name="Porcentaje 5 4 8 2" xfId="34745" xr:uid="{00000000-0005-0000-0000-0000DF8F0000}"/>
    <cellStyle name="Porcentaje 5 4 8 3" xfId="34746" xr:uid="{00000000-0005-0000-0000-0000E08F0000}"/>
    <cellStyle name="Porcentaje 5 4 8 4" xfId="34747" xr:uid="{00000000-0005-0000-0000-0000E18F0000}"/>
    <cellStyle name="Porcentaje 5 4 8 5" xfId="34748" xr:uid="{00000000-0005-0000-0000-0000E28F0000}"/>
    <cellStyle name="Porcentaje 5 4 9" xfId="34749" xr:uid="{00000000-0005-0000-0000-0000E38F0000}"/>
    <cellStyle name="Porcentaje 5 4 9 2" xfId="34750" xr:uid="{00000000-0005-0000-0000-0000E48F0000}"/>
    <cellStyle name="Porcentaje 5 4 9 3" xfId="34751" xr:uid="{00000000-0005-0000-0000-0000E58F0000}"/>
    <cellStyle name="Porcentaje 5 4 9 4" xfId="34752" xr:uid="{00000000-0005-0000-0000-0000E68F0000}"/>
    <cellStyle name="Porcentaje 5 4 9 5" xfId="34753" xr:uid="{00000000-0005-0000-0000-0000E78F0000}"/>
    <cellStyle name="Porcentaje 5 5" xfId="34754" xr:uid="{00000000-0005-0000-0000-0000E88F0000}"/>
    <cellStyle name="Porcentaje 5 5 2" xfId="34755" xr:uid="{00000000-0005-0000-0000-0000E98F0000}"/>
    <cellStyle name="Porcentaje 5 5 2 2" xfId="34756" xr:uid="{00000000-0005-0000-0000-0000EA8F0000}"/>
    <cellStyle name="Porcentaje 5 5 3" xfId="34757" xr:uid="{00000000-0005-0000-0000-0000EB8F0000}"/>
    <cellStyle name="Porcentaje 5 6" xfId="34758" xr:uid="{00000000-0005-0000-0000-0000EC8F0000}"/>
    <cellStyle name="Porcentaje 5 6 2" xfId="34759" xr:uid="{00000000-0005-0000-0000-0000ED8F0000}"/>
    <cellStyle name="Porcentaje 5 7" xfId="34760" xr:uid="{00000000-0005-0000-0000-0000EE8F0000}"/>
    <cellStyle name="Porcentaje 5 8" xfId="34761" xr:uid="{00000000-0005-0000-0000-0000EF8F0000}"/>
    <cellStyle name="Porcentaje 5 9" xfId="34762" xr:uid="{00000000-0005-0000-0000-0000F08F0000}"/>
    <cellStyle name="Porcentaje 6" xfId="34763" xr:uid="{00000000-0005-0000-0000-0000F18F0000}"/>
    <cellStyle name="Porcentaje 6 2" xfId="34764" xr:uid="{00000000-0005-0000-0000-0000F28F0000}"/>
    <cellStyle name="Porcentaje 6 2 2" xfId="34765" xr:uid="{00000000-0005-0000-0000-0000F38F0000}"/>
    <cellStyle name="Porcentaje 6 2 2 2" xfId="34766" xr:uid="{00000000-0005-0000-0000-0000F48F0000}"/>
    <cellStyle name="Porcentaje 6 2 2 2 2" xfId="34767" xr:uid="{00000000-0005-0000-0000-0000F58F0000}"/>
    <cellStyle name="Porcentaje 6 2 2 2 2 2" xfId="34768" xr:uid="{00000000-0005-0000-0000-0000F68F0000}"/>
    <cellStyle name="Porcentaje 6 2 2 2 2 2 2" xfId="34769" xr:uid="{00000000-0005-0000-0000-0000F78F0000}"/>
    <cellStyle name="Porcentaje 6 2 2 2 2 3" xfId="34770" xr:uid="{00000000-0005-0000-0000-0000F88F0000}"/>
    <cellStyle name="Porcentaje 6 2 2 2 3" xfId="34771" xr:uid="{00000000-0005-0000-0000-0000F98F0000}"/>
    <cellStyle name="Porcentaje 6 2 2 2 3 2" xfId="34772" xr:uid="{00000000-0005-0000-0000-0000FA8F0000}"/>
    <cellStyle name="Porcentaje 6 2 2 2 4" xfId="34773" xr:uid="{00000000-0005-0000-0000-0000FB8F0000}"/>
    <cellStyle name="Porcentaje 6 2 2 3" xfId="34774" xr:uid="{00000000-0005-0000-0000-0000FC8F0000}"/>
    <cellStyle name="Porcentaje 6 2 2 3 2" xfId="34775" xr:uid="{00000000-0005-0000-0000-0000FD8F0000}"/>
    <cellStyle name="Porcentaje 6 2 2 3 2 2" xfId="34776" xr:uid="{00000000-0005-0000-0000-0000FE8F0000}"/>
    <cellStyle name="Porcentaje 6 2 2 3 3" xfId="34777" xr:uid="{00000000-0005-0000-0000-0000FF8F0000}"/>
    <cellStyle name="Porcentaje 6 2 2 4" xfId="34778" xr:uid="{00000000-0005-0000-0000-000000900000}"/>
    <cellStyle name="Porcentaje 6 2 2 4 2" xfId="34779" xr:uid="{00000000-0005-0000-0000-000001900000}"/>
    <cellStyle name="Porcentaje 6 2 2 5" xfId="34780" xr:uid="{00000000-0005-0000-0000-000002900000}"/>
    <cellStyle name="Porcentaje 6 2 3" xfId="34781" xr:uid="{00000000-0005-0000-0000-000003900000}"/>
    <cellStyle name="Porcentaje 6 2 3 2" xfId="34782" xr:uid="{00000000-0005-0000-0000-000004900000}"/>
    <cellStyle name="Porcentaje 6 2 3 2 2" xfId="34783" xr:uid="{00000000-0005-0000-0000-000005900000}"/>
    <cellStyle name="Porcentaje 6 2 3 2 2 2" xfId="34784" xr:uid="{00000000-0005-0000-0000-000006900000}"/>
    <cellStyle name="Porcentaje 6 2 3 2 3" xfId="34785" xr:uid="{00000000-0005-0000-0000-000007900000}"/>
    <cellStyle name="Porcentaje 6 2 3 3" xfId="34786" xr:uid="{00000000-0005-0000-0000-000008900000}"/>
    <cellStyle name="Porcentaje 6 2 3 3 2" xfId="34787" xr:uid="{00000000-0005-0000-0000-000009900000}"/>
    <cellStyle name="Porcentaje 6 2 3 4" xfId="34788" xr:uid="{00000000-0005-0000-0000-00000A900000}"/>
    <cellStyle name="Porcentaje 6 2 4" xfId="34789" xr:uid="{00000000-0005-0000-0000-00000B900000}"/>
    <cellStyle name="Porcentaje 6 2 4 2" xfId="34790" xr:uid="{00000000-0005-0000-0000-00000C900000}"/>
    <cellStyle name="Porcentaje 6 2 4 2 2" xfId="34791" xr:uid="{00000000-0005-0000-0000-00000D900000}"/>
    <cellStyle name="Porcentaje 6 2 4 3" xfId="34792" xr:uid="{00000000-0005-0000-0000-00000E900000}"/>
    <cellStyle name="Porcentaje 6 2 5" xfId="34793" xr:uid="{00000000-0005-0000-0000-00000F900000}"/>
    <cellStyle name="Porcentaje 6 2 5 2" xfId="34794" xr:uid="{00000000-0005-0000-0000-000010900000}"/>
    <cellStyle name="Porcentaje 6 2 6" xfId="34795" xr:uid="{00000000-0005-0000-0000-000011900000}"/>
    <cellStyle name="Porcentaje 6 3" xfId="34796" xr:uid="{00000000-0005-0000-0000-000012900000}"/>
    <cellStyle name="Porcentaje 6 3 2" xfId="34797" xr:uid="{00000000-0005-0000-0000-000013900000}"/>
    <cellStyle name="Porcentaje 6 3 2 2" xfId="34798" xr:uid="{00000000-0005-0000-0000-000014900000}"/>
    <cellStyle name="Porcentaje 6 3 2 2 2" xfId="34799" xr:uid="{00000000-0005-0000-0000-000015900000}"/>
    <cellStyle name="Porcentaje 6 3 2 2 2 2" xfId="34800" xr:uid="{00000000-0005-0000-0000-000016900000}"/>
    <cellStyle name="Porcentaje 6 3 2 2 3" xfId="34801" xr:uid="{00000000-0005-0000-0000-000017900000}"/>
    <cellStyle name="Porcentaje 6 3 2 3" xfId="34802" xr:uid="{00000000-0005-0000-0000-000018900000}"/>
    <cellStyle name="Porcentaje 6 3 2 3 2" xfId="34803" xr:uid="{00000000-0005-0000-0000-000019900000}"/>
    <cellStyle name="Porcentaje 6 3 2 4" xfId="34804" xr:uid="{00000000-0005-0000-0000-00001A900000}"/>
    <cellStyle name="Porcentaje 6 3 3" xfId="34805" xr:uid="{00000000-0005-0000-0000-00001B900000}"/>
    <cellStyle name="Porcentaje 6 3 3 2" xfId="34806" xr:uid="{00000000-0005-0000-0000-00001C900000}"/>
    <cellStyle name="Porcentaje 6 3 3 2 2" xfId="34807" xr:uid="{00000000-0005-0000-0000-00001D900000}"/>
    <cellStyle name="Porcentaje 6 3 3 3" xfId="34808" xr:uid="{00000000-0005-0000-0000-00001E900000}"/>
    <cellStyle name="Porcentaje 6 3 4" xfId="34809" xr:uid="{00000000-0005-0000-0000-00001F900000}"/>
    <cellStyle name="Porcentaje 6 3 4 2" xfId="34810" xr:uid="{00000000-0005-0000-0000-000020900000}"/>
    <cellStyle name="Porcentaje 6 3 5" xfId="34811" xr:uid="{00000000-0005-0000-0000-000021900000}"/>
    <cellStyle name="Porcentaje 6 4" xfId="34812" xr:uid="{00000000-0005-0000-0000-000022900000}"/>
    <cellStyle name="Porcentaje 6 4 2" xfId="34813" xr:uid="{00000000-0005-0000-0000-000023900000}"/>
    <cellStyle name="Porcentaje 6 4 2 2" xfId="34814" xr:uid="{00000000-0005-0000-0000-000024900000}"/>
    <cellStyle name="Porcentaje 6 4 2 2 2" xfId="34815" xr:uid="{00000000-0005-0000-0000-000025900000}"/>
    <cellStyle name="Porcentaje 6 4 2 3" xfId="34816" xr:uid="{00000000-0005-0000-0000-000026900000}"/>
    <cellStyle name="Porcentaje 6 4 3" xfId="34817" xr:uid="{00000000-0005-0000-0000-000027900000}"/>
    <cellStyle name="Porcentaje 6 4 3 2" xfId="34818" xr:uid="{00000000-0005-0000-0000-000028900000}"/>
    <cellStyle name="Porcentaje 6 4 4" xfId="34819" xr:uid="{00000000-0005-0000-0000-000029900000}"/>
    <cellStyle name="Porcentaje 6 5" xfId="34820" xr:uid="{00000000-0005-0000-0000-00002A900000}"/>
    <cellStyle name="Porcentaje 6 5 2" xfId="34821" xr:uid="{00000000-0005-0000-0000-00002B900000}"/>
    <cellStyle name="Porcentaje 6 5 2 2" xfId="34822" xr:uid="{00000000-0005-0000-0000-00002C900000}"/>
    <cellStyle name="Porcentaje 6 5 3" xfId="34823" xr:uid="{00000000-0005-0000-0000-00002D900000}"/>
    <cellStyle name="Porcentaje 6 6" xfId="34824" xr:uid="{00000000-0005-0000-0000-00002E900000}"/>
    <cellStyle name="Porcentaje 6 6 2" xfId="34825" xr:uid="{00000000-0005-0000-0000-00002F900000}"/>
    <cellStyle name="Porcentaje 6 7" xfId="34826" xr:uid="{00000000-0005-0000-0000-000030900000}"/>
    <cellStyle name="Porcentaje 7" xfId="34827" xr:uid="{00000000-0005-0000-0000-000031900000}"/>
    <cellStyle name="Porcentaje 7 2" xfId="34828" xr:uid="{00000000-0005-0000-0000-000032900000}"/>
    <cellStyle name="Porcentaje 8" xfId="34829" xr:uid="{00000000-0005-0000-0000-000033900000}"/>
    <cellStyle name="Porcentaje 8 2" xfId="34830" xr:uid="{00000000-0005-0000-0000-000034900000}"/>
    <cellStyle name="Porcentaje 8 2 2" xfId="34831" xr:uid="{00000000-0005-0000-0000-000035900000}"/>
    <cellStyle name="Porcentaje 8 2 2 2" xfId="34832" xr:uid="{00000000-0005-0000-0000-000036900000}"/>
    <cellStyle name="Porcentaje 8 2 2 2 2" xfId="34833" xr:uid="{00000000-0005-0000-0000-000037900000}"/>
    <cellStyle name="Porcentaje 8 2 2 2 2 2" xfId="34834" xr:uid="{00000000-0005-0000-0000-000038900000}"/>
    <cellStyle name="Porcentaje 8 2 2 2 3" xfId="34835" xr:uid="{00000000-0005-0000-0000-000039900000}"/>
    <cellStyle name="Porcentaje 8 2 2 3" xfId="34836" xr:uid="{00000000-0005-0000-0000-00003A900000}"/>
    <cellStyle name="Porcentaje 8 2 2 3 2" xfId="34837" xr:uid="{00000000-0005-0000-0000-00003B900000}"/>
    <cellStyle name="Porcentaje 8 2 2 4" xfId="34838" xr:uid="{00000000-0005-0000-0000-00003C900000}"/>
    <cellStyle name="Porcentaje 8 2 3" xfId="34839" xr:uid="{00000000-0005-0000-0000-00003D900000}"/>
    <cellStyle name="Porcentaje 8 2 3 2" xfId="34840" xr:uid="{00000000-0005-0000-0000-00003E900000}"/>
    <cellStyle name="Porcentaje 8 2 3 2 2" xfId="34841" xr:uid="{00000000-0005-0000-0000-00003F900000}"/>
    <cellStyle name="Porcentaje 8 2 3 3" xfId="34842" xr:uid="{00000000-0005-0000-0000-000040900000}"/>
    <cellStyle name="Porcentaje 8 2 4" xfId="34843" xr:uid="{00000000-0005-0000-0000-000041900000}"/>
    <cellStyle name="Porcentaje 8 2 4 2" xfId="34844" xr:uid="{00000000-0005-0000-0000-000042900000}"/>
    <cellStyle name="Porcentaje 8 2 5" xfId="34845" xr:uid="{00000000-0005-0000-0000-000043900000}"/>
    <cellStyle name="Porcentaje 8 3" xfId="34846" xr:uid="{00000000-0005-0000-0000-000044900000}"/>
    <cellStyle name="Porcentaje 8 3 2" xfId="34847" xr:uid="{00000000-0005-0000-0000-000045900000}"/>
    <cellStyle name="Porcentaje 8 3 2 2" xfId="34848" xr:uid="{00000000-0005-0000-0000-000046900000}"/>
    <cellStyle name="Porcentaje 8 3 2 2 2" xfId="34849" xr:uid="{00000000-0005-0000-0000-000047900000}"/>
    <cellStyle name="Porcentaje 8 3 2 3" xfId="34850" xr:uid="{00000000-0005-0000-0000-000048900000}"/>
    <cellStyle name="Porcentaje 8 3 3" xfId="34851" xr:uid="{00000000-0005-0000-0000-000049900000}"/>
    <cellStyle name="Porcentaje 8 3 3 2" xfId="34852" xr:uid="{00000000-0005-0000-0000-00004A900000}"/>
    <cellStyle name="Porcentaje 8 3 4" xfId="34853" xr:uid="{00000000-0005-0000-0000-00004B900000}"/>
    <cellStyle name="Porcentaje 8 4" xfId="34854" xr:uid="{00000000-0005-0000-0000-00004C900000}"/>
    <cellStyle name="Porcentaje 8 4 2" xfId="34855" xr:uid="{00000000-0005-0000-0000-00004D900000}"/>
    <cellStyle name="Porcentaje 8 4 2 2" xfId="34856" xr:uid="{00000000-0005-0000-0000-00004E900000}"/>
    <cellStyle name="Porcentaje 8 4 3" xfId="34857" xr:uid="{00000000-0005-0000-0000-00004F900000}"/>
    <cellStyle name="Porcentaje 8 5" xfId="34858" xr:uid="{00000000-0005-0000-0000-000050900000}"/>
    <cellStyle name="Porcentaje 8 5 2" xfId="34859" xr:uid="{00000000-0005-0000-0000-000051900000}"/>
    <cellStyle name="Porcentaje 8 6" xfId="34860" xr:uid="{00000000-0005-0000-0000-000052900000}"/>
    <cellStyle name="Porcentaje 9" xfId="34861" xr:uid="{00000000-0005-0000-0000-000053900000}"/>
    <cellStyle name="Porcentaje 9 2" xfId="34862" xr:uid="{00000000-0005-0000-0000-000054900000}"/>
    <cellStyle name="Porcentual 10" xfId="34863" xr:uid="{00000000-0005-0000-0000-000055900000}"/>
    <cellStyle name="Porcentual 10 10" xfId="34864" xr:uid="{00000000-0005-0000-0000-000056900000}"/>
    <cellStyle name="Porcentual 10 2" xfId="34865" xr:uid="{00000000-0005-0000-0000-000057900000}"/>
    <cellStyle name="Porcentual 10 2 2" xfId="34866" xr:uid="{00000000-0005-0000-0000-000058900000}"/>
    <cellStyle name="Porcentual 10 2 2 2" xfId="34867" xr:uid="{00000000-0005-0000-0000-000059900000}"/>
    <cellStyle name="Porcentual 10 2 3" xfId="34868" xr:uid="{00000000-0005-0000-0000-00005A900000}"/>
    <cellStyle name="Porcentual 10 3" xfId="34869" xr:uid="{00000000-0005-0000-0000-00005B900000}"/>
    <cellStyle name="Porcentual 10 3 2" xfId="34870" xr:uid="{00000000-0005-0000-0000-00005C900000}"/>
    <cellStyle name="Porcentual 10 4" xfId="34871" xr:uid="{00000000-0005-0000-0000-00005D900000}"/>
    <cellStyle name="Porcentual 10 4 2" xfId="34872" xr:uid="{00000000-0005-0000-0000-00005E900000}"/>
    <cellStyle name="Porcentual 10 4 2 2" xfId="34873" xr:uid="{00000000-0005-0000-0000-00005F900000}"/>
    <cellStyle name="Porcentual 10 4 3" xfId="34874" xr:uid="{00000000-0005-0000-0000-000060900000}"/>
    <cellStyle name="Porcentual 10 5" xfId="34875" xr:uid="{00000000-0005-0000-0000-000061900000}"/>
    <cellStyle name="Porcentual 10 5 2" xfId="34876" xr:uid="{00000000-0005-0000-0000-000062900000}"/>
    <cellStyle name="Porcentual 10 6" xfId="34877" xr:uid="{00000000-0005-0000-0000-000063900000}"/>
    <cellStyle name="Porcentual 10 7" xfId="34878" xr:uid="{00000000-0005-0000-0000-000064900000}"/>
    <cellStyle name="Porcentual 10 8" xfId="34879" xr:uid="{00000000-0005-0000-0000-000065900000}"/>
    <cellStyle name="Porcentual 10 9" xfId="34880" xr:uid="{00000000-0005-0000-0000-000066900000}"/>
    <cellStyle name="Porcentual 11" xfId="34881" xr:uid="{00000000-0005-0000-0000-000067900000}"/>
    <cellStyle name="Porcentual 11 10" xfId="34882" xr:uid="{00000000-0005-0000-0000-000068900000}"/>
    <cellStyle name="Porcentual 11 2" xfId="34883" xr:uid="{00000000-0005-0000-0000-000069900000}"/>
    <cellStyle name="Porcentual 11 2 2" xfId="34884" xr:uid="{00000000-0005-0000-0000-00006A900000}"/>
    <cellStyle name="Porcentual 11 2 2 2" xfId="34885" xr:uid="{00000000-0005-0000-0000-00006B900000}"/>
    <cellStyle name="Porcentual 11 2 3" xfId="34886" xr:uid="{00000000-0005-0000-0000-00006C900000}"/>
    <cellStyle name="Porcentual 11 3" xfId="34887" xr:uid="{00000000-0005-0000-0000-00006D900000}"/>
    <cellStyle name="Porcentual 11 3 2" xfId="34888" xr:uid="{00000000-0005-0000-0000-00006E900000}"/>
    <cellStyle name="Porcentual 11 4" xfId="34889" xr:uid="{00000000-0005-0000-0000-00006F900000}"/>
    <cellStyle name="Porcentual 11 5" xfId="34890" xr:uid="{00000000-0005-0000-0000-000070900000}"/>
    <cellStyle name="Porcentual 11 6" xfId="34891" xr:uid="{00000000-0005-0000-0000-000071900000}"/>
    <cellStyle name="Porcentual 11 7" xfId="34892" xr:uid="{00000000-0005-0000-0000-000072900000}"/>
    <cellStyle name="Porcentual 11 8" xfId="34893" xr:uid="{00000000-0005-0000-0000-000073900000}"/>
    <cellStyle name="Porcentual 11 9" xfId="34894" xr:uid="{00000000-0005-0000-0000-000074900000}"/>
    <cellStyle name="Porcentual 12" xfId="34895" xr:uid="{00000000-0005-0000-0000-000075900000}"/>
    <cellStyle name="Porcentual 12 10" xfId="34896" xr:uid="{00000000-0005-0000-0000-000076900000}"/>
    <cellStyle name="Porcentual 12 2" xfId="34897" xr:uid="{00000000-0005-0000-0000-000077900000}"/>
    <cellStyle name="Porcentual 12 2 2" xfId="34898" xr:uid="{00000000-0005-0000-0000-000078900000}"/>
    <cellStyle name="Porcentual 12 3" xfId="34899" xr:uid="{00000000-0005-0000-0000-000079900000}"/>
    <cellStyle name="Porcentual 12 4" xfId="34900" xr:uid="{00000000-0005-0000-0000-00007A900000}"/>
    <cellStyle name="Porcentual 12 5" xfId="34901" xr:uid="{00000000-0005-0000-0000-00007B900000}"/>
    <cellStyle name="Porcentual 12 6" xfId="34902" xr:uid="{00000000-0005-0000-0000-00007C900000}"/>
    <cellStyle name="Porcentual 12 7" xfId="34903" xr:uid="{00000000-0005-0000-0000-00007D900000}"/>
    <cellStyle name="Porcentual 12 8" xfId="34904" xr:uid="{00000000-0005-0000-0000-00007E900000}"/>
    <cellStyle name="Porcentual 12 9" xfId="34905" xr:uid="{00000000-0005-0000-0000-00007F900000}"/>
    <cellStyle name="Porcentual 13" xfId="34906" xr:uid="{00000000-0005-0000-0000-000080900000}"/>
    <cellStyle name="Porcentual 13 10" xfId="34907" xr:uid="{00000000-0005-0000-0000-000081900000}"/>
    <cellStyle name="Porcentual 13 2" xfId="34908" xr:uid="{00000000-0005-0000-0000-000082900000}"/>
    <cellStyle name="Porcentual 13 2 2" xfId="34909" xr:uid="{00000000-0005-0000-0000-000083900000}"/>
    <cellStyle name="Porcentual 13 3" xfId="34910" xr:uid="{00000000-0005-0000-0000-000084900000}"/>
    <cellStyle name="Porcentual 13 4" xfId="34911" xr:uid="{00000000-0005-0000-0000-000085900000}"/>
    <cellStyle name="Porcentual 13 5" xfId="34912" xr:uid="{00000000-0005-0000-0000-000086900000}"/>
    <cellStyle name="Porcentual 13 6" xfId="34913" xr:uid="{00000000-0005-0000-0000-000087900000}"/>
    <cellStyle name="Porcentual 13 7" xfId="34914" xr:uid="{00000000-0005-0000-0000-000088900000}"/>
    <cellStyle name="Porcentual 13 8" xfId="34915" xr:uid="{00000000-0005-0000-0000-000089900000}"/>
    <cellStyle name="Porcentual 13 9" xfId="34916" xr:uid="{00000000-0005-0000-0000-00008A900000}"/>
    <cellStyle name="Porcentual 14" xfId="34917" xr:uid="{00000000-0005-0000-0000-00008B900000}"/>
    <cellStyle name="Porcentual 14 2" xfId="34918" xr:uid="{00000000-0005-0000-0000-00008C900000}"/>
    <cellStyle name="Porcentual 14 2 2" xfId="34919" xr:uid="{00000000-0005-0000-0000-00008D900000}"/>
    <cellStyle name="Porcentual 14 3" xfId="34920" xr:uid="{00000000-0005-0000-0000-00008E900000}"/>
    <cellStyle name="Porcentual 14 3 2" xfId="34921" xr:uid="{00000000-0005-0000-0000-00008F900000}"/>
    <cellStyle name="Porcentual 14 4" xfId="34922" xr:uid="{00000000-0005-0000-0000-000090900000}"/>
    <cellStyle name="Porcentual 15" xfId="34923" xr:uid="{00000000-0005-0000-0000-000091900000}"/>
    <cellStyle name="Porcentual 15 2" xfId="34924" xr:uid="{00000000-0005-0000-0000-000092900000}"/>
    <cellStyle name="Porcentual 16" xfId="34925" xr:uid="{00000000-0005-0000-0000-000093900000}"/>
    <cellStyle name="Porcentual 16 2" xfId="34926" xr:uid="{00000000-0005-0000-0000-000094900000}"/>
    <cellStyle name="Porcentual 17" xfId="34927" xr:uid="{00000000-0005-0000-0000-000095900000}"/>
    <cellStyle name="Porcentual 17 2" xfId="34928" xr:uid="{00000000-0005-0000-0000-000096900000}"/>
    <cellStyle name="Porcentual 18" xfId="34929" xr:uid="{00000000-0005-0000-0000-000097900000}"/>
    <cellStyle name="Porcentual 18 2" xfId="34930" xr:uid="{00000000-0005-0000-0000-000098900000}"/>
    <cellStyle name="Porcentual 19" xfId="34931" xr:uid="{00000000-0005-0000-0000-000099900000}"/>
    <cellStyle name="Porcentual 19 2" xfId="34932" xr:uid="{00000000-0005-0000-0000-00009A900000}"/>
    <cellStyle name="Porcentual 19 2 2" xfId="34933" xr:uid="{00000000-0005-0000-0000-00009B900000}"/>
    <cellStyle name="Porcentual 19 2 2 2" xfId="34934" xr:uid="{00000000-0005-0000-0000-00009C900000}"/>
    <cellStyle name="Porcentual 19 2 3" xfId="34935" xr:uid="{00000000-0005-0000-0000-00009D900000}"/>
    <cellStyle name="Porcentual 19 3" xfId="34936" xr:uid="{00000000-0005-0000-0000-00009E900000}"/>
    <cellStyle name="Porcentual 19 3 2" xfId="34937" xr:uid="{00000000-0005-0000-0000-00009F900000}"/>
    <cellStyle name="Porcentual 19 3 2 2" xfId="34938" xr:uid="{00000000-0005-0000-0000-0000A0900000}"/>
    <cellStyle name="Porcentual 19 3 3" xfId="34939" xr:uid="{00000000-0005-0000-0000-0000A1900000}"/>
    <cellStyle name="Porcentual 19 4" xfId="34940" xr:uid="{00000000-0005-0000-0000-0000A2900000}"/>
    <cellStyle name="Porcentual 19 4 2" xfId="34941" xr:uid="{00000000-0005-0000-0000-0000A3900000}"/>
    <cellStyle name="Porcentual 19 5" xfId="34942" xr:uid="{00000000-0005-0000-0000-0000A4900000}"/>
    <cellStyle name="Porcentual 2" xfId="34943" xr:uid="{00000000-0005-0000-0000-0000A5900000}"/>
    <cellStyle name="Porcentual 2 10" xfId="34944" xr:uid="{00000000-0005-0000-0000-0000A6900000}"/>
    <cellStyle name="Porcentual 2 10 2" xfId="34945" xr:uid="{00000000-0005-0000-0000-0000A7900000}"/>
    <cellStyle name="Porcentual 2 10 2 2" xfId="34946" xr:uid="{00000000-0005-0000-0000-0000A8900000}"/>
    <cellStyle name="Porcentual 2 10 3" xfId="34947" xr:uid="{00000000-0005-0000-0000-0000A9900000}"/>
    <cellStyle name="Porcentual 2 11" xfId="34948" xr:uid="{00000000-0005-0000-0000-0000AA900000}"/>
    <cellStyle name="Porcentual 2 11 2" xfId="34949" xr:uid="{00000000-0005-0000-0000-0000AB900000}"/>
    <cellStyle name="Porcentual 2 12" xfId="34950" xr:uid="{00000000-0005-0000-0000-0000AC900000}"/>
    <cellStyle name="Porcentual 2 12 2" xfId="34951" xr:uid="{00000000-0005-0000-0000-0000AD900000}"/>
    <cellStyle name="Porcentual 2 13" xfId="34952" xr:uid="{00000000-0005-0000-0000-0000AE900000}"/>
    <cellStyle name="Porcentual 2 13 2" xfId="34953" xr:uid="{00000000-0005-0000-0000-0000AF900000}"/>
    <cellStyle name="Porcentual 2 14" xfId="34954" xr:uid="{00000000-0005-0000-0000-0000B0900000}"/>
    <cellStyle name="Porcentual 2 14 2" xfId="34955" xr:uid="{00000000-0005-0000-0000-0000B1900000}"/>
    <cellStyle name="Porcentual 2 15" xfId="34956" xr:uid="{00000000-0005-0000-0000-0000B2900000}"/>
    <cellStyle name="Porcentual 2 16" xfId="34957" xr:uid="{00000000-0005-0000-0000-0000B3900000}"/>
    <cellStyle name="Porcentual 2 17" xfId="34958" xr:uid="{00000000-0005-0000-0000-0000B4900000}"/>
    <cellStyle name="Porcentual 2 18" xfId="34959" xr:uid="{00000000-0005-0000-0000-0000B5900000}"/>
    <cellStyle name="Porcentual 2 19" xfId="34960" xr:uid="{00000000-0005-0000-0000-0000B6900000}"/>
    <cellStyle name="Porcentual 2 2" xfId="34961" xr:uid="{00000000-0005-0000-0000-0000B7900000}"/>
    <cellStyle name="Porcentual 2 2 10" xfId="34962" xr:uid="{00000000-0005-0000-0000-0000B8900000}"/>
    <cellStyle name="Porcentual 2 2 10 2" xfId="34963" xr:uid="{00000000-0005-0000-0000-0000B9900000}"/>
    <cellStyle name="Porcentual 2 2 11" xfId="34964" xr:uid="{00000000-0005-0000-0000-0000BA900000}"/>
    <cellStyle name="Porcentual 2 2 12" xfId="34965" xr:uid="{00000000-0005-0000-0000-0000BB900000}"/>
    <cellStyle name="Porcentual 2 2 13" xfId="34966" xr:uid="{00000000-0005-0000-0000-0000BC900000}"/>
    <cellStyle name="Porcentual 2 2 14" xfId="34967" xr:uid="{00000000-0005-0000-0000-0000BD900000}"/>
    <cellStyle name="Porcentual 2 2 2" xfId="34968" xr:uid="{00000000-0005-0000-0000-0000BE900000}"/>
    <cellStyle name="Porcentual 2 2 2 10" xfId="34969" xr:uid="{00000000-0005-0000-0000-0000BF900000}"/>
    <cellStyle name="Porcentual 2 2 2 10 2" xfId="34970" xr:uid="{00000000-0005-0000-0000-0000C0900000}"/>
    <cellStyle name="Porcentual 2 2 2 2" xfId="34971" xr:uid="{00000000-0005-0000-0000-0000C1900000}"/>
    <cellStyle name="Porcentual 2 2 2 2 10" xfId="34972" xr:uid="{00000000-0005-0000-0000-0000C2900000}"/>
    <cellStyle name="Porcentual 2 2 2 2 10 2" xfId="34973" xr:uid="{00000000-0005-0000-0000-0000C3900000}"/>
    <cellStyle name="Porcentual 2 2 2 2 2" xfId="34974" xr:uid="{00000000-0005-0000-0000-0000C4900000}"/>
    <cellStyle name="Porcentual 2 2 2 2 2 2" xfId="34975" xr:uid="{00000000-0005-0000-0000-0000C5900000}"/>
    <cellStyle name="Porcentual 2 2 2 2 2 2 2" xfId="34976" xr:uid="{00000000-0005-0000-0000-0000C6900000}"/>
    <cellStyle name="Porcentual 2 2 2 2 2 2 3" xfId="34977" xr:uid="{00000000-0005-0000-0000-0000C7900000}"/>
    <cellStyle name="Porcentual 2 2 2 2 2 2 4" xfId="34978" xr:uid="{00000000-0005-0000-0000-0000C8900000}"/>
    <cellStyle name="Porcentual 2 2 2 2 2 2 5" xfId="34979" xr:uid="{00000000-0005-0000-0000-0000C9900000}"/>
    <cellStyle name="Porcentual 2 2 2 2 2 2 6" xfId="34980" xr:uid="{00000000-0005-0000-0000-0000CA900000}"/>
    <cellStyle name="Porcentual 2 2 2 2 2 2 6 2" xfId="34981" xr:uid="{00000000-0005-0000-0000-0000CB900000}"/>
    <cellStyle name="Porcentual 2 2 2 2 2 2 6 2 2" xfId="34982" xr:uid="{00000000-0005-0000-0000-0000CC900000}"/>
    <cellStyle name="Porcentual 2 2 2 2 2 2 6 3" xfId="34983" xr:uid="{00000000-0005-0000-0000-0000CD900000}"/>
    <cellStyle name="Porcentual 2 2 2 2 2 2 7" xfId="34984" xr:uid="{00000000-0005-0000-0000-0000CE900000}"/>
    <cellStyle name="Porcentual 2 2 2 2 2 2 8" xfId="34985" xr:uid="{00000000-0005-0000-0000-0000CF900000}"/>
    <cellStyle name="Porcentual 2 2 2 2 2 2 9" xfId="34986" xr:uid="{00000000-0005-0000-0000-0000D0900000}"/>
    <cellStyle name="Porcentual 2 2 2 2 2 2 9 2" xfId="34987" xr:uid="{00000000-0005-0000-0000-0000D1900000}"/>
    <cellStyle name="Porcentual 2 2 2 2 2 3" xfId="34988" xr:uid="{00000000-0005-0000-0000-0000D2900000}"/>
    <cellStyle name="Porcentual 2 2 2 2 2 4" xfId="34989" xr:uid="{00000000-0005-0000-0000-0000D3900000}"/>
    <cellStyle name="Porcentual 2 2 2 2 2 5" xfId="34990" xr:uid="{00000000-0005-0000-0000-0000D4900000}"/>
    <cellStyle name="Porcentual 2 2 2 2 2 6" xfId="34991" xr:uid="{00000000-0005-0000-0000-0000D5900000}"/>
    <cellStyle name="Porcentual 2 2 2 2 2 6 2" xfId="34992" xr:uid="{00000000-0005-0000-0000-0000D6900000}"/>
    <cellStyle name="Porcentual 2 2 2 2 2 6 2 2" xfId="34993" xr:uid="{00000000-0005-0000-0000-0000D7900000}"/>
    <cellStyle name="Porcentual 2 2 2 2 2 6 3" xfId="34994" xr:uid="{00000000-0005-0000-0000-0000D8900000}"/>
    <cellStyle name="Porcentual 2 2 2 2 2 7" xfId="34995" xr:uid="{00000000-0005-0000-0000-0000D9900000}"/>
    <cellStyle name="Porcentual 2 2 2 2 2 8" xfId="34996" xr:uid="{00000000-0005-0000-0000-0000DA900000}"/>
    <cellStyle name="Porcentual 2 2 2 2 2 9" xfId="34997" xr:uid="{00000000-0005-0000-0000-0000DB900000}"/>
    <cellStyle name="Porcentual 2 2 2 2 2 9 2" xfId="34998" xr:uid="{00000000-0005-0000-0000-0000DC900000}"/>
    <cellStyle name="Porcentual 2 2 2 2 3" xfId="34999" xr:uid="{00000000-0005-0000-0000-0000DD900000}"/>
    <cellStyle name="Porcentual 2 2 2 2 4" xfId="35000" xr:uid="{00000000-0005-0000-0000-0000DE900000}"/>
    <cellStyle name="Porcentual 2 2 2 2 5" xfId="35001" xr:uid="{00000000-0005-0000-0000-0000DF900000}"/>
    <cellStyle name="Porcentual 2 2 2 2 6" xfId="35002" xr:uid="{00000000-0005-0000-0000-0000E0900000}"/>
    <cellStyle name="Porcentual 2 2 2 2 7" xfId="35003" xr:uid="{00000000-0005-0000-0000-0000E1900000}"/>
    <cellStyle name="Porcentual 2 2 2 2 7 2" xfId="35004" xr:uid="{00000000-0005-0000-0000-0000E2900000}"/>
    <cellStyle name="Porcentual 2 2 2 2 7 2 2" xfId="35005" xr:uid="{00000000-0005-0000-0000-0000E3900000}"/>
    <cellStyle name="Porcentual 2 2 2 2 7 3" xfId="35006" xr:uid="{00000000-0005-0000-0000-0000E4900000}"/>
    <cellStyle name="Porcentual 2 2 2 2 8" xfId="35007" xr:uid="{00000000-0005-0000-0000-0000E5900000}"/>
    <cellStyle name="Porcentual 2 2 2 2 9" xfId="35008" xr:uid="{00000000-0005-0000-0000-0000E6900000}"/>
    <cellStyle name="Porcentual 2 2 2 3" xfId="35009" xr:uid="{00000000-0005-0000-0000-0000E7900000}"/>
    <cellStyle name="Porcentual 2 2 2 3 2" xfId="35010" xr:uid="{00000000-0005-0000-0000-0000E8900000}"/>
    <cellStyle name="Porcentual 2 2 2 4" xfId="35011" xr:uid="{00000000-0005-0000-0000-0000E9900000}"/>
    <cellStyle name="Porcentual 2 2 2 5" xfId="35012" xr:uid="{00000000-0005-0000-0000-0000EA900000}"/>
    <cellStyle name="Porcentual 2 2 2 6" xfId="35013" xr:uid="{00000000-0005-0000-0000-0000EB900000}"/>
    <cellStyle name="Porcentual 2 2 2 7" xfId="35014" xr:uid="{00000000-0005-0000-0000-0000EC900000}"/>
    <cellStyle name="Porcentual 2 2 2 7 2" xfId="35015" xr:uid="{00000000-0005-0000-0000-0000ED900000}"/>
    <cellStyle name="Porcentual 2 2 2 7 2 2" xfId="35016" xr:uid="{00000000-0005-0000-0000-0000EE900000}"/>
    <cellStyle name="Porcentual 2 2 2 7 3" xfId="35017" xr:uid="{00000000-0005-0000-0000-0000EF900000}"/>
    <cellStyle name="Porcentual 2 2 2 8" xfId="35018" xr:uid="{00000000-0005-0000-0000-0000F0900000}"/>
    <cellStyle name="Porcentual 2 2 2 9" xfId="35019" xr:uid="{00000000-0005-0000-0000-0000F1900000}"/>
    <cellStyle name="Porcentual 2 2 3" xfId="35020" xr:uid="{00000000-0005-0000-0000-0000F2900000}"/>
    <cellStyle name="Porcentual 2 2 3 2" xfId="35021" xr:uid="{00000000-0005-0000-0000-0000F3900000}"/>
    <cellStyle name="Porcentual 2 2 4" xfId="35022" xr:uid="{00000000-0005-0000-0000-0000F4900000}"/>
    <cellStyle name="Porcentual 2 2 4 2" xfId="35023" xr:uid="{00000000-0005-0000-0000-0000F5900000}"/>
    <cellStyle name="Porcentual 2 2 5" xfId="35024" xr:uid="{00000000-0005-0000-0000-0000F6900000}"/>
    <cellStyle name="Porcentual 2 2 6" xfId="35025" xr:uid="{00000000-0005-0000-0000-0000F7900000}"/>
    <cellStyle name="Porcentual 2 2 7" xfId="35026" xr:uid="{00000000-0005-0000-0000-0000F8900000}"/>
    <cellStyle name="Porcentual 2 2 7 2" xfId="35027" xr:uid="{00000000-0005-0000-0000-0000F9900000}"/>
    <cellStyle name="Porcentual 2 2 7 2 2" xfId="35028" xr:uid="{00000000-0005-0000-0000-0000FA900000}"/>
    <cellStyle name="Porcentual 2 2 7 3" xfId="35029" xr:uid="{00000000-0005-0000-0000-0000FB900000}"/>
    <cellStyle name="Porcentual 2 2 8" xfId="35030" xr:uid="{00000000-0005-0000-0000-0000FC900000}"/>
    <cellStyle name="Porcentual 2 2 9" xfId="35031" xr:uid="{00000000-0005-0000-0000-0000FD900000}"/>
    <cellStyle name="Porcentual 2 20" xfId="35032" xr:uid="{00000000-0005-0000-0000-0000FE900000}"/>
    <cellStyle name="Porcentual 2 21" xfId="35033" xr:uid="{00000000-0005-0000-0000-0000FF900000}"/>
    <cellStyle name="Porcentual 2 22" xfId="35034" xr:uid="{00000000-0005-0000-0000-000000910000}"/>
    <cellStyle name="Porcentual 2 23" xfId="35035" xr:uid="{00000000-0005-0000-0000-000001910000}"/>
    <cellStyle name="Porcentual 2 24" xfId="35036" xr:uid="{00000000-0005-0000-0000-000002910000}"/>
    <cellStyle name="Porcentual 2 25" xfId="35037" xr:uid="{00000000-0005-0000-0000-000003910000}"/>
    <cellStyle name="Porcentual 2 26" xfId="35038" xr:uid="{00000000-0005-0000-0000-000004910000}"/>
    <cellStyle name="Porcentual 2 27" xfId="35039" xr:uid="{00000000-0005-0000-0000-000005910000}"/>
    <cellStyle name="Porcentual 2 28" xfId="35040" xr:uid="{00000000-0005-0000-0000-000006910000}"/>
    <cellStyle name="Porcentual 2 29" xfId="35041" xr:uid="{00000000-0005-0000-0000-000007910000}"/>
    <cellStyle name="Porcentual 2 3" xfId="35042" xr:uid="{00000000-0005-0000-0000-000008910000}"/>
    <cellStyle name="Porcentual 2 3 2" xfId="35043" xr:uid="{00000000-0005-0000-0000-000009910000}"/>
    <cellStyle name="Porcentual 2 3 2 2" xfId="35044" xr:uid="{00000000-0005-0000-0000-00000A910000}"/>
    <cellStyle name="Porcentual 2 3 3" xfId="35045" xr:uid="{00000000-0005-0000-0000-00000B910000}"/>
    <cellStyle name="Porcentual 2 30" xfId="35046" xr:uid="{00000000-0005-0000-0000-00000C910000}"/>
    <cellStyle name="Porcentual 2 31" xfId="35047" xr:uid="{00000000-0005-0000-0000-00000D910000}"/>
    <cellStyle name="Porcentual 2 32" xfId="35048" xr:uid="{00000000-0005-0000-0000-00000E910000}"/>
    <cellStyle name="Porcentual 2 33" xfId="35049" xr:uid="{00000000-0005-0000-0000-00000F910000}"/>
    <cellStyle name="Porcentual 2 34" xfId="35050" xr:uid="{00000000-0005-0000-0000-000010910000}"/>
    <cellStyle name="Porcentual 2 35" xfId="35051" xr:uid="{00000000-0005-0000-0000-000011910000}"/>
    <cellStyle name="Porcentual 2 36" xfId="35052" xr:uid="{00000000-0005-0000-0000-000012910000}"/>
    <cellStyle name="Porcentual 2 37" xfId="35053" xr:uid="{00000000-0005-0000-0000-000013910000}"/>
    <cellStyle name="Porcentual 2 37 2" xfId="35054" xr:uid="{00000000-0005-0000-0000-000014910000}"/>
    <cellStyle name="Porcentual 2 38" xfId="35055" xr:uid="{00000000-0005-0000-0000-000015910000}"/>
    <cellStyle name="Porcentual 2 39" xfId="35056" xr:uid="{00000000-0005-0000-0000-000016910000}"/>
    <cellStyle name="Porcentual 2 4" xfId="35057" xr:uid="{00000000-0005-0000-0000-000017910000}"/>
    <cellStyle name="Porcentual 2 4 2" xfId="35058" xr:uid="{00000000-0005-0000-0000-000018910000}"/>
    <cellStyle name="Porcentual 2 4 2 2" xfId="35059" xr:uid="{00000000-0005-0000-0000-000019910000}"/>
    <cellStyle name="Porcentual 2 4 3" xfId="35060" xr:uid="{00000000-0005-0000-0000-00001A910000}"/>
    <cellStyle name="Porcentual 2 40" xfId="35061" xr:uid="{00000000-0005-0000-0000-00001B910000}"/>
    <cellStyle name="Porcentual 2 41" xfId="35062" xr:uid="{00000000-0005-0000-0000-00001C910000}"/>
    <cellStyle name="Porcentual 2 42" xfId="35063" xr:uid="{00000000-0005-0000-0000-00001D910000}"/>
    <cellStyle name="Porcentual 2 43" xfId="35064" xr:uid="{00000000-0005-0000-0000-00001E910000}"/>
    <cellStyle name="Porcentual 2 44" xfId="35065" xr:uid="{00000000-0005-0000-0000-00001F910000}"/>
    <cellStyle name="Porcentual 2 45" xfId="35066" xr:uid="{00000000-0005-0000-0000-000020910000}"/>
    <cellStyle name="Porcentual 2 45 2" xfId="35067" xr:uid="{00000000-0005-0000-0000-000021910000}"/>
    <cellStyle name="Porcentual 2 45 3" xfId="35068" xr:uid="{00000000-0005-0000-0000-000022910000}"/>
    <cellStyle name="Porcentual 2 46" xfId="35069" xr:uid="{00000000-0005-0000-0000-000023910000}"/>
    <cellStyle name="Porcentual 2 47" xfId="35070" xr:uid="{00000000-0005-0000-0000-000024910000}"/>
    <cellStyle name="Porcentual 2 48" xfId="35071" xr:uid="{00000000-0005-0000-0000-000025910000}"/>
    <cellStyle name="Porcentual 2 49" xfId="35072" xr:uid="{00000000-0005-0000-0000-000026910000}"/>
    <cellStyle name="Porcentual 2 5" xfId="35073" xr:uid="{00000000-0005-0000-0000-000027910000}"/>
    <cellStyle name="Porcentual 2 5 2" xfId="35074" xr:uid="{00000000-0005-0000-0000-000028910000}"/>
    <cellStyle name="Porcentual 2 50" xfId="35075" xr:uid="{00000000-0005-0000-0000-000029910000}"/>
    <cellStyle name="Porcentual 2 6" xfId="35076" xr:uid="{00000000-0005-0000-0000-00002A910000}"/>
    <cellStyle name="Porcentual 2 6 2" xfId="35077" xr:uid="{00000000-0005-0000-0000-00002B910000}"/>
    <cellStyle name="Porcentual 2 7" xfId="35078" xr:uid="{00000000-0005-0000-0000-00002C910000}"/>
    <cellStyle name="Porcentual 2 7 2" xfId="35079" xr:uid="{00000000-0005-0000-0000-00002D910000}"/>
    <cellStyle name="Porcentual 2 8" xfId="35080" xr:uid="{00000000-0005-0000-0000-00002E910000}"/>
    <cellStyle name="Porcentual 2 8 2" xfId="35081" xr:uid="{00000000-0005-0000-0000-00002F910000}"/>
    <cellStyle name="Porcentual 2 9" xfId="35082" xr:uid="{00000000-0005-0000-0000-000030910000}"/>
    <cellStyle name="Porcentual 2 9 2" xfId="35083" xr:uid="{00000000-0005-0000-0000-000031910000}"/>
    <cellStyle name="Porcentual 20" xfId="35084" xr:uid="{00000000-0005-0000-0000-000032910000}"/>
    <cellStyle name="Porcentual 20 2" xfId="35085" xr:uid="{00000000-0005-0000-0000-000033910000}"/>
    <cellStyle name="Porcentual 3" xfId="35086" xr:uid="{00000000-0005-0000-0000-000034910000}"/>
    <cellStyle name="Porcentual 3 10" xfId="35087" xr:uid="{00000000-0005-0000-0000-000035910000}"/>
    <cellStyle name="Porcentual 3 11" xfId="35088" xr:uid="{00000000-0005-0000-0000-000036910000}"/>
    <cellStyle name="Porcentual 3 12" xfId="35089" xr:uid="{00000000-0005-0000-0000-000037910000}"/>
    <cellStyle name="Porcentual 3 13" xfId="35090" xr:uid="{00000000-0005-0000-0000-000038910000}"/>
    <cellStyle name="Porcentual 3 14" xfId="35091" xr:uid="{00000000-0005-0000-0000-000039910000}"/>
    <cellStyle name="Porcentual 3 15" xfId="35092" xr:uid="{00000000-0005-0000-0000-00003A910000}"/>
    <cellStyle name="Porcentual 3 16" xfId="35093" xr:uid="{00000000-0005-0000-0000-00003B910000}"/>
    <cellStyle name="Porcentual 3 17" xfId="35094" xr:uid="{00000000-0005-0000-0000-00003C910000}"/>
    <cellStyle name="Porcentual 3 18" xfId="35095" xr:uid="{00000000-0005-0000-0000-00003D910000}"/>
    <cellStyle name="Porcentual 3 19" xfId="35096" xr:uid="{00000000-0005-0000-0000-00003E910000}"/>
    <cellStyle name="Porcentual 3 2" xfId="35097" xr:uid="{00000000-0005-0000-0000-00003F910000}"/>
    <cellStyle name="Porcentual 3 2 2" xfId="35098" xr:uid="{00000000-0005-0000-0000-000040910000}"/>
    <cellStyle name="Porcentual 3 20" xfId="35099" xr:uid="{00000000-0005-0000-0000-000041910000}"/>
    <cellStyle name="Porcentual 3 21" xfId="35100" xr:uid="{00000000-0005-0000-0000-000042910000}"/>
    <cellStyle name="Porcentual 3 22" xfId="35101" xr:uid="{00000000-0005-0000-0000-000043910000}"/>
    <cellStyle name="Porcentual 3 23" xfId="35102" xr:uid="{00000000-0005-0000-0000-000044910000}"/>
    <cellStyle name="Porcentual 3 24" xfId="35103" xr:uid="{00000000-0005-0000-0000-000045910000}"/>
    <cellStyle name="Porcentual 3 25" xfId="35104" xr:uid="{00000000-0005-0000-0000-000046910000}"/>
    <cellStyle name="Porcentual 3 26" xfId="35105" xr:uid="{00000000-0005-0000-0000-000047910000}"/>
    <cellStyle name="Porcentual 3 27" xfId="35106" xr:uid="{00000000-0005-0000-0000-000048910000}"/>
    <cellStyle name="Porcentual 3 28" xfId="35107" xr:uid="{00000000-0005-0000-0000-000049910000}"/>
    <cellStyle name="Porcentual 3 29" xfId="35108" xr:uid="{00000000-0005-0000-0000-00004A910000}"/>
    <cellStyle name="Porcentual 3 3" xfId="35109" xr:uid="{00000000-0005-0000-0000-00004B910000}"/>
    <cellStyle name="Porcentual 3 3 2" xfId="35110" xr:uid="{00000000-0005-0000-0000-00004C910000}"/>
    <cellStyle name="Porcentual 3 30" xfId="35111" xr:uid="{00000000-0005-0000-0000-00004D910000}"/>
    <cellStyle name="Porcentual 3 31" xfId="35112" xr:uid="{00000000-0005-0000-0000-00004E910000}"/>
    <cellStyle name="Porcentual 3 32" xfId="35113" xr:uid="{00000000-0005-0000-0000-00004F910000}"/>
    <cellStyle name="Porcentual 3 33" xfId="35114" xr:uid="{00000000-0005-0000-0000-000050910000}"/>
    <cellStyle name="Porcentual 3 34" xfId="35115" xr:uid="{00000000-0005-0000-0000-000051910000}"/>
    <cellStyle name="Porcentual 3 35" xfId="35116" xr:uid="{00000000-0005-0000-0000-000052910000}"/>
    <cellStyle name="Porcentual 3 36" xfId="35117" xr:uid="{00000000-0005-0000-0000-000053910000}"/>
    <cellStyle name="Porcentual 3 37" xfId="35118" xr:uid="{00000000-0005-0000-0000-000054910000}"/>
    <cellStyle name="Porcentual 3 38" xfId="35119" xr:uid="{00000000-0005-0000-0000-000055910000}"/>
    <cellStyle name="Porcentual 3 39" xfId="35120" xr:uid="{00000000-0005-0000-0000-000056910000}"/>
    <cellStyle name="Porcentual 3 4" xfId="35121" xr:uid="{00000000-0005-0000-0000-000057910000}"/>
    <cellStyle name="Porcentual 3 4 2" xfId="35122" xr:uid="{00000000-0005-0000-0000-000058910000}"/>
    <cellStyle name="Porcentual 3 40" xfId="35123" xr:uid="{00000000-0005-0000-0000-000059910000}"/>
    <cellStyle name="Porcentual 3 41" xfId="35124" xr:uid="{00000000-0005-0000-0000-00005A910000}"/>
    <cellStyle name="Porcentual 3 42" xfId="35125" xr:uid="{00000000-0005-0000-0000-00005B910000}"/>
    <cellStyle name="Porcentual 3 43" xfId="35126" xr:uid="{00000000-0005-0000-0000-00005C910000}"/>
    <cellStyle name="Porcentual 3 44" xfId="35127" xr:uid="{00000000-0005-0000-0000-00005D910000}"/>
    <cellStyle name="Porcentual 3 45" xfId="35128" xr:uid="{00000000-0005-0000-0000-00005E910000}"/>
    <cellStyle name="Porcentual 3 46" xfId="35129" xr:uid="{00000000-0005-0000-0000-00005F910000}"/>
    <cellStyle name="Porcentual 3 5" xfId="35130" xr:uid="{00000000-0005-0000-0000-000060910000}"/>
    <cellStyle name="Porcentual 3 5 2" xfId="35131" xr:uid="{00000000-0005-0000-0000-000061910000}"/>
    <cellStyle name="Porcentual 3 5 2 2" xfId="35132" xr:uid="{00000000-0005-0000-0000-000062910000}"/>
    <cellStyle name="Porcentual 3 5 2 2 2" xfId="35133" xr:uid="{00000000-0005-0000-0000-000063910000}"/>
    <cellStyle name="Porcentual 3 5 2 2 2 2" xfId="35134" xr:uid="{00000000-0005-0000-0000-000064910000}"/>
    <cellStyle name="Porcentual 3 5 2 2 2 2 2" xfId="35135" xr:uid="{00000000-0005-0000-0000-000065910000}"/>
    <cellStyle name="Porcentual 3 5 2 2 2 3" xfId="35136" xr:uid="{00000000-0005-0000-0000-000066910000}"/>
    <cellStyle name="Porcentual 3 5 2 2 3" xfId="35137" xr:uid="{00000000-0005-0000-0000-000067910000}"/>
    <cellStyle name="Porcentual 3 5 2 2 3 2" xfId="35138" xr:uid="{00000000-0005-0000-0000-000068910000}"/>
    <cellStyle name="Porcentual 3 5 2 2 4" xfId="35139" xr:uid="{00000000-0005-0000-0000-000069910000}"/>
    <cellStyle name="Porcentual 3 5 2 3" xfId="35140" xr:uid="{00000000-0005-0000-0000-00006A910000}"/>
    <cellStyle name="Porcentual 3 5 2 3 2" xfId="35141" xr:uid="{00000000-0005-0000-0000-00006B910000}"/>
    <cellStyle name="Porcentual 3 5 2 3 2 2" xfId="35142" xr:uid="{00000000-0005-0000-0000-00006C910000}"/>
    <cellStyle name="Porcentual 3 5 2 3 3" xfId="35143" xr:uid="{00000000-0005-0000-0000-00006D910000}"/>
    <cellStyle name="Porcentual 3 5 2 4" xfId="35144" xr:uid="{00000000-0005-0000-0000-00006E910000}"/>
    <cellStyle name="Porcentual 3 5 2 4 2" xfId="35145" xr:uid="{00000000-0005-0000-0000-00006F910000}"/>
    <cellStyle name="Porcentual 3 5 2 5" xfId="35146" xr:uid="{00000000-0005-0000-0000-000070910000}"/>
    <cellStyle name="Porcentual 3 5 3" xfId="35147" xr:uid="{00000000-0005-0000-0000-000071910000}"/>
    <cellStyle name="Porcentual 3 5 3 2" xfId="35148" xr:uid="{00000000-0005-0000-0000-000072910000}"/>
    <cellStyle name="Porcentual 3 5 3 2 2" xfId="35149" xr:uid="{00000000-0005-0000-0000-000073910000}"/>
    <cellStyle name="Porcentual 3 5 3 3" xfId="35150" xr:uid="{00000000-0005-0000-0000-000074910000}"/>
    <cellStyle name="Porcentual 3 5 4" xfId="35151" xr:uid="{00000000-0005-0000-0000-000075910000}"/>
    <cellStyle name="Porcentual 3 5 4 2" xfId="35152" xr:uid="{00000000-0005-0000-0000-000076910000}"/>
    <cellStyle name="Porcentual 3 5 5" xfId="35153" xr:uid="{00000000-0005-0000-0000-000077910000}"/>
    <cellStyle name="Porcentual 3 6" xfId="35154" xr:uid="{00000000-0005-0000-0000-000078910000}"/>
    <cellStyle name="Porcentual 3 7" xfId="35155" xr:uid="{00000000-0005-0000-0000-000079910000}"/>
    <cellStyle name="Porcentual 3 8" xfId="35156" xr:uid="{00000000-0005-0000-0000-00007A910000}"/>
    <cellStyle name="Porcentual 3 9" xfId="35157" xr:uid="{00000000-0005-0000-0000-00007B910000}"/>
    <cellStyle name="Porcentual 4" xfId="35158" xr:uid="{00000000-0005-0000-0000-00007C910000}"/>
    <cellStyle name="Porcentual 4 10" xfId="35159" xr:uid="{00000000-0005-0000-0000-00007D910000}"/>
    <cellStyle name="Porcentual 4 11" xfId="35160" xr:uid="{00000000-0005-0000-0000-00007E910000}"/>
    <cellStyle name="Porcentual 4 12" xfId="35161" xr:uid="{00000000-0005-0000-0000-00007F910000}"/>
    <cellStyle name="Porcentual 4 13" xfId="35162" xr:uid="{00000000-0005-0000-0000-000080910000}"/>
    <cellStyle name="Porcentual 4 14" xfId="35163" xr:uid="{00000000-0005-0000-0000-000081910000}"/>
    <cellStyle name="Porcentual 4 15" xfId="35164" xr:uid="{00000000-0005-0000-0000-000082910000}"/>
    <cellStyle name="Porcentual 4 2" xfId="35165" xr:uid="{00000000-0005-0000-0000-000083910000}"/>
    <cellStyle name="Porcentual 4 2 2" xfId="35166" xr:uid="{00000000-0005-0000-0000-000084910000}"/>
    <cellStyle name="Porcentual 4 2 2 2" xfId="35167" xr:uid="{00000000-0005-0000-0000-000085910000}"/>
    <cellStyle name="Porcentual 4 2 2 2 2" xfId="47186" xr:uid="{00000000-0005-0000-0000-000086910000}"/>
    <cellStyle name="Porcentual 4 2 2 2 2 2" xfId="47187" xr:uid="{00000000-0005-0000-0000-000087910000}"/>
    <cellStyle name="Porcentual 4 2 2 2 3" xfId="47188" xr:uid="{00000000-0005-0000-0000-000088910000}"/>
    <cellStyle name="Porcentual 4 2 2 3" xfId="47189" xr:uid="{00000000-0005-0000-0000-000089910000}"/>
    <cellStyle name="Porcentual 4 2 2 3 2" xfId="47190" xr:uid="{00000000-0005-0000-0000-00008A910000}"/>
    <cellStyle name="Porcentual 4 2 2 4" xfId="47191" xr:uid="{00000000-0005-0000-0000-00008B910000}"/>
    <cellStyle name="Porcentual 4 2 3" xfId="35168" xr:uid="{00000000-0005-0000-0000-00008C910000}"/>
    <cellStyle name="Porcentual 4 2 3 2" xfId="47192" xr:uid="{00000000-0005-0000-0000-00008D910000}"/>
    <cellStyle name="Porcentual 4 2 3 2 2" xfId="47193" xr:uid="{00000000-0005-0000-0000-00008E910000}"/>
    <cellStyle name="Porcentual 4 2 3 3" xfId="47194" xr:uid="{00000000-0005-0000-0000-00008F910000}"/>
    <cellStyle name="Porcentual 4 2 4" xfId="47195" xr:uid="{00000000-0005-0000-0000-000090910000}"/>
    <cellStyle name="Porcentual 4 2 4 2" xfId="47196" xr:uid="{00000000-0005-0000-0000-000091910000}"/>
    <cellStyle name="Porcentual 4 2 5" xfId="47197" xr:uid="{00000000-0005-0000-0000-000092910000}"/>
    <cellStyle name="Porcentual 4 3" xfId="35169" xr:uid="{00000000-0005-0000-0000-000093910000}"/>
    <cellStyle name="Porcentual 4 3 2" xfId="35170" xr:uid="{00000000-0005-0000-0000-000094910000}"/>
    <cellStyle name="Porcentual 4 3 2 2" xfId="47198" xr:uid="{00000000-0005-0000-0000-000095910000}"/>
    <cellStyle name="Porcentual 4 3 2 2 2" xfId="47199" xr:uid="{00000000-0005-0000-0000-000096910000}"/>
    <cellStyle name="Porcentual 4 3 2 3" xfId="47200" xr:uid="{00000000-0005-0000-0000-000097910000}"/>
    <cellStyle name="Porcentual 4 3 3" xfId="47201" xr:uid="{00000000-0005-0000-0000-000098910000}"/>
    <cellStyle name="Porcentual 4 3 3 2" xfId="47202" xr:uid="{00000000-0005-0000-0000-000099910000}"/>
    <cellStyle name="Porcentual 4 3 4" xfId="47203" xr:uid="{00000000-0005-0000-0000-00009A910000}"/>
    <cellStyle name="Porcentual 4 4" xfId="35171" xr:uid="{00000000-0005-0000-0000-00009B910000}"/>
    <cellStyle name="Porcentual 4 4 2" xfId="47204" xr:uid="{00000000-0005-0000-0000-00009C910000}"/>
    <cellStyle name="Porcentual 4 4 2 2" xfId="47205" xr:uid="{00000000-0005-0000-0000-00009D910000}"/>
    <cellStyle name="Porcentual 4 4 3" xfId="47206" xr:uid="{00000000-0005-0000-0000-00009E910000}"/>
    <cellStyle name="Porcentual 4 5" xfId="35172" xr:uid="{00000000-0005-0000-0000-00009F910000}"/>
    <cellStyle name="Porcentual 4 5 2" xfId="47207" xr:uid="{00000000-0005-0000-0000-0000A0910000}"/>
    <cellStyle name="Porcentual 4 6" xfId="35173" xr:uid="{00000000-0005-0000-0000-0000A1910000}"/>
    <cellStyle name="Porcentual 4 7" xfId="35174" xr:uid="{00000000-0005-0000-0000-0000A2910000}"/>
    <cellStyle name="Porcentual 4 8" xfId="35175" xr:uid="{00000000-0005-0000-0000-0000A3910000}"/>
    <cellStyle name="Porcentual 4 9" xfId="35176" xr:uid="{00000000-0005-0000-0000-0000A4910000}"/>
    <cellStyle name="Porcentual 5" xfId="35177" xr:uid="{00000000-0005-0000-0000-0000A5910000}"/>
    <cellStyle name="Porcentual 5 2" xfId="35178" xr:uid="{00000000-0005-0000-0000-0000A6910000}"/>
    <cellStyle name="Porcentual 5 2 2" xfId="35179" xr:uid="{00000000-0005-0000-0000-0000A7910000}"/>
    <cellStyle name="Porcentual 5 2 2 2" xfId="35180" xr:uid="{00000000-0005-0000-0000-0000A8910000}"/>
    <cellStyle name="Porcentual 5 2 3" xfId="35181" xr:uid="{00000000-0005-0000-0000-0000A9910000}"/>
    <cellStyle name="Porcentual 5 3" xfId="35182" xr:uid="{00000000-0005-0000-0000-0000AA910000}"/>
    <cellStyle name="Porcentual 5 3 2" xfId="35183" xr:uid="{00000000-0005-0000-0000-0000AB910000}"/>
    <cellStyle name="Porcentual 5 4" xfId="35184" xr:uid="{00000000-0005-0000-0000-0000AC910000}"/>
    <cellStyle name="Porcentual 5 5" xfId="35185" xr:uid="{00000000-0005-0000-0000-0000AD910000}"/>
    <cellStyle name="Porcentual 5 6" xfId="35186" xr:uid="{00000000-0005-0000-0000-0000AE910000}"/>
    <cellStyle name="Porcentual 6" xfId="35187" xr:uid="{00000000-0005-0000-0000-0000AF910000}"/>
    <cellStyle name="Porcentual 6 2" xfId="35188" xr:uid="{00000000-0005-0000-0000-0000B0910000}"/>
    <cellStyle name="Porcentual 6 2 2" xfId="35189" xr:uid="{00000000-0005-0000-0000-0000B1910000}"/>
    <cellStyle name="Porcentual 6 3" xfId="35190" xr:uid="{00000000-0005-0000-0000-0000B2910000}"/>
    <cellStyle name="Porcentual 6 3 2" xfId="35191" xr:uid="{00000000-0005-0000-0000-0000B3910000}"/>
    <cellStyle name="Porcentual 6 4" xfId="35192" xr:uid="{00000000-0005-0000-0000-0000B4910000}"/>
    <cellStyle name="Porcentual 7" xfId="35193" xr:uid="{00000000-0005-0000-0000-0000B5910000}"/>
    <cellStyle name="Porcentual 7 10" xfId="35194" xr:uid="{00000000-0005-0000-0000-0000B6910000}"/>
    <cellStyle name="Porcentual 7 11" xfId="35195" xr:uid="{00000000-0005-0000-0000-0000B7910000}"/>
    <cellStyle name="Porcentual 7 12" xfId="35196" xr:uid="{00000000-0005-0000-0000-0000B8910000}"/>
    <cellStyle name="Porcentual 7 13" xfId="35197" xr:uid="{00000000-0005-0000-0000-0000B9910000}"/>
    <cellStyle name="Porcentual 7 14" xfId="35198" xr:uid="{00000000-0005-0000-0000-0000BA910000}"/>
    <cellStyle name="Porcentual 7 15" xfId="35199" xr:uid="{00000000-0005-0000-0000-0000BB910000}"/>
    <cellStyle name="Porcentual 7 16" xfId="35200" xr:uid="{00000000-0005-0000-0000-0000BC910000}"/>
    <cellStyle name="Porcentual 7 17" xfId="35201" xr:uid="{00000000-0005-0000-0000-0000BD910000}"/>
    <cellStyle name="Porcentual 7 18" xfId="35202" xr:uid="{00000000-0005-0000-0000-0000BE910000}"/>
    <cellStyle name="Porcentual 7 19" xfId="35203" xr:uid="{00000000-0005-0000-0000-0000BF910000}"/>
    <cellStyle name="Porcentual 7 2" xfId="35204" xr:uid="{00000000-0005-0000-0000-0000C0910000}"/>
    <cellStyle name="Porcentual 7 2 2" xfId="35205" xr:uid="{00000000-0005-0000-0000-0000C1910000}"/>
    <cellStyle name="Porcentual 7 2 2 10" xfId="35206" xr:uid="{00000000-0005-0000-0000-0000C2910000}"/>
    <cellStyle name="Porcentual 7 2 2 10 2" xfId="35207" xr:uid="{00000000-0005-0000-0000-0000C3910000}"/>
    <cellStyle name="Porcentual 7 2 2 10 3" xfId="35208" xr:uid="{00000000-0005-0000-0000-0000C4910000}"/>
    <cellStyle name="Porcentual 7 2 2 10 4" xfId="35209" xr:uid="{00000000-0005-0000-0000-0000C5910000}"/>
    <cellStyle name="Porcentual 7 2 2 10 5" xfId="35210" xr:uid="{00000000-0005-0000-0000-0000C6910000}"/>
    <cellStyle name="Porcentual 7 2 2 11" xfId="35211" xr:uid="{00000000-0005-0000-0000-0000C7910000}"/>
    <cellStyle name="Porcentual 7 2 2 12" xfId="35212" xr:uid="{00000000-0005-0000-0000-0000C8910000}"/>
    <cellStyle name="Porcentual 7 2 2 13" xfId="35213" xr:uid="{00000000-0005-0000-0000-0000C9910000}"/>
    <cellStyle name="Porcentual 7 2 2 14" xfId="35214" xr:uid="{00000000-0005-0000-0000-0000CA910000}"/>
    <cellStyle name="Porcentual 7 2 2 2" xfId="35215" xr:uid="{00000000-0005-0000-0000-0000CB910000}"/>
    <cellStyle name="Porcentual 7 2 2 2 2" xfId="35216" xr:uid="{00000000-0005-0000-0000-0000CC910000}"/>
    <cellStyle name="Porcentual 7 2 2 2 3" xfId="35217" xr:uid="{00000000-0005-0000-0000-0000CD910000}"/>
    <cellStyle name="Porcentual 7 2 2 2 4" xfId="35218" xr:uid="{00000000-0005-0000-0000-0000CE910000}"/>
    <cellStyle name="Porcentual 7 2 2 2 5" xfId="35219" xr:uid="{00000000-0005-0000-0000-0000CF910000}"/>
    <cellStyle name="Porcentual 7 2 2 3" xfId="35220" xr:uid="{00000000-0005-0000-0000-0000D0910000}"/>
    <cellStyle name="Porcentual 7 2 2 3 2" xfId="35221" xr:uid="{00000000-0005-0000-0000-0000D1910000}"/>
    <cellStyle name="Porcentual 7 2 2 3 3" xfId="35222" xr:uid="{00000000-0005-0000-0000-0000D2910000}"/>
    <cellStyle name="Porcentual 7 2 2 3 4" xfId="35223" xr:uid="{00000000-0005-0000-0000-0000D3910000}"/>
    <cellStyle name="Porcentual 7 2 2 3 5" xfId="35224" xr:uid="{00000000-0005-0000-0000-0000D4910000}"/>
    <cellStyle name="Porcentual 7 2 2 4" xfId="35225" xr:uid="{00000000-0005-0000-0000-0000D5910000}"/>
    <cellStyle name="Porcentual 7 2 2 4 2" xfId="35226" xr:uid="{00000000-0005-0000-0000-0000D6910000}"/>
    <cellStyle name="Porcentual 7 2 2 4 3" xfId="35227" xr:uid="{00000000-0005-0000-0000-0000D7910000}"/>
    <cellStyle name="Porcentual 7 2 2 4 4" xfId="35228" xr:uid="{00000000-0005-0000-0000-0000D8910000}"/>
    <cellStyle name="Porcentual 7 2 2 4 5" xfId="35229" xr:uid="{00000000-0005-0000-0000-0000D9910000}"/>
    <cellStyle name="Porcentual 7 2 2 5" xfId="35230" xr:uid="{00000000-0005-0000-0000-0000DA910000}"/>
    <cellStyle name="Porcentual 7 2 2 5 2" xfId="35231" xr:uid="{00000000-0005-0000-0000-0000DB910000}"/>
    <cellStyle name="Porcentual 7 2 2 5 3" xfId="35232" xr:uid="{00000000-0005-0000-0000-0000DC910000}"/>
    <cellStyle name="Porcentual 7 2 2 5 4" xfId="35233" xr:uid="{00000000-0005-0000-0000-0000DD910000}"/>
    <cellStyle name="Porcentual 7 2 2 5 5" xfId="35234" xr:uid="{00000000-0005-0000-0000-0000DE910000}"/>
    <cellStyle name="Porcentual 7 2 2 6" xfId="35235" xr:uid="{00000000-0005-0000-0000-0000DF910000}"/>
    <cellStyle name="Porcentual 7 2 2 6 2" xfId="35236" xr:uid="{00000000-0005-0000-0000-0000E0910000}"/>
    <cellStyle name="Porcentual 7 2 2 6 3" xfId="35237" xr:uid="{00000000-0005-0000-0000-0000E1910000}"/>
    <cellStyle name="Porcentual 7 2 2 6 4" xfId="35238" xr:uid="{00000000-0005-0000-0000-0000E2910000}"/>
    <cellStyle name="Porcentual 7 2 2 6 5" xfId="35239" xr:uid="{00000000-0005-0000-0000-0000E3910000}"/>
    <cellStyle name="Porcentual 7 2 2 7" xfId="35240" xr:uid="{00000000-0005-0000-0000-0000E4910000}"/>
    <cellStyle name="Porcentual 7 2 2 7 2" xfId="35241" xr:uid="{00000000-0005-0000-0000-0000E5910000}"/>
    <cellStyle name="Porcentual 7 2 2 7 3" xfId="35242" xr:uid="{00000000-0005-0000-0000-0000E6910000}"/>
    <cellStyle name="Porcentual 7 2 2 7 4" xfId="35243" xr:uid="{00000000-0005-0000-0000-0000E7910000}"/>
    <cellStyle name="Porcentual 7 2 2 7 5" xfId="35244" xr:uid="{00000000-0005-0000-0000-0000E8910000}"/>
    <cellStyle name="Porcentual 7 2 2 8" xfId="35245" xr:uid="{00000000-0005-0000-0000-0000E9910000}"/>
    <cellStyle name="Porcentual 7 2 2 8 2" xfId="35246" xr:uid="{00000000-0005-0000-0000-0000EA910000}"/>
    <cellStyle name="Porcentual 7 2 2 8 3" xfId="35247" xr:uid="{00000000-0005-0000-0000-0000EB910000}"/>
    <cellStyle name="Porcentual 7 2 2 8 4" xfId="35248" xr:uid="{00000000-0005-0000-0000-0000EC910000}"/>
    <cellStyle name="Porcentual 7 2 2 8 5" xfId="35249" xr:uid="{00000000-0005-0000-0000-0000ED910000}"/>
    <cellStyle name="Porcentual 7 2 2 9" xfId="35250" xr:uid="{00000000-0005-0000-0000-0000EE910000}"/>
    <cellStyle name="Porcentual 7 2 2 9 2" xfId="35251" xr:uid="{00000000-0005-0000-0000-0000EF910000}"/>
    <cellStyle name="Porcentual 7 2 2 9 3" xfId="35252" xr:uid="{00000000-0005-0000-0000-0000F0910000}"/>
    <cellStyle name="Porcentual 7 2 2 9 4" xfId="35253" xr:uid="{00000000-0005-0000-0000-0000F1910000}"/>
    <cellStyle name="Porcentual 7 2 2 9 5" xfId="35254" xr:uid="{00000000-0005-0000-0000-0000F2910000}"/>
    <cellStyle name="Porcentual 7 2 3" xfId="35255" xr:uid="{00000000-0005-0000-0000-0000F3910000}"/>
    <cellStyle name="Porcentual 7 2 3 10" xfId="35256" xr:uid="{00000000-0005-0000-0000-0000F4910000}"/>
    <cellStyle name="Porcentual 7 2 3 10 2" xfId="35257" xr:uid="{00000000-0005-0000-0000-0000F5910000}"/>
    <cellStyle name="Porcentual 7 2 3 10 3" xfId="35258" xr:uid="{00000000-0005-0000-0000-0000F6910000}"/>
    <cellStyle name="Porcentual 7 2 3 10 4" xfId="35259" xr:uid="{00000000-0005-0000-0000-0000F7910000}"/>
    <cellStyle name="Porcentual 7 2 3 10 5" xfId="35260" xr:uid="{00000000-0005-0000-0000-0000F8910000}"/>
    <cellStyle name="Porcentual 7 2 3 11" xfId="35261" xr:uid="{00000000-0005-0000-0000-0000F9910000}"/>
    <cellStyle name="Porcentual 7 2 3 12" xfId="35262" xr:uid="{00000000-0005-0000-0000-0000FA910000}"/>
    <cellStyle name="Porcentual 7 2 3 13" xfId="35263" xr:uid="{00000000-0005-0000-0000-0000FB910000}"/>
    <cellStyle name="Porcentual 7 2 3 14" xfId="35264" xr:uid="{00000000-0005-0000-0000-0000FC910000}"/>
    <cellStyle name="Porcentual 7 2 3 2" xfId="35265" xr:uid="{00000000-0005-0000-0000-0000FD910000}"/>
    <cellStyle name="Porcentual 7 2 3 2 2" xfId="35266" xr:uid="{00000000-0005-0000-0000-0000FE910000}"/>
    <cellStyle name="Porcentual 7 2 3 2 3" xfId="35267" xr:uid="{00000000-0005-0000-0000-0000FF910000}"/>
    <cellStyle name="Porcentual 7 2 3 2 4" xfId="35268" xr:uid="{00000000-0005-0000-0000-000000920000}"/>
    <cellStyle name="Porcentual 7 2 3 2 5" xfId="35269" xr:uid="{00000000-0005-0000-0000-000001920000}"/>
    <cellStyle name="Porcentual 7 2 3 3" xfId="35270" xr:uid="{00000000-0005-0000-0000-000002920000}"/>
    <cellStyle name="Porcentual 7 2 3 3 2" xfId="35271" xr:uid="{00000000-0005-0000-0000-000003920000}"/>
    <cellStyle name="Porcentual 7 2 3 3 3" xfId="35272" xr:uid="{00000000-0005-0000-0000-000004920000}"/>
    <cellStyle name="Porcentual 7 2 3 3 4" xfId="35273" xr:uid="{00000000-0005-0000-0000-000005920000}"/>
    <cellStyle name="Porcentual 7 2 3 3 5" xfId="35274" xr:uid="{00000000-0005-0000-0000-000006920000}"/>
    <cellStyle name="Porcentual 7 2 3 4" xfId="35275" xr:uid="{00000000-0005-0000-0000-000007920000}"/>
    <cellStyle name="Porcentual 7 2 3 4 2" xfId="35276" xr:uid="{00000000-0005-0000-0000-000008920000}"/>
    <cellStyle name="Porcentual 7 2 3 4 3" xfId="35277" xr:uid="{00000000-0005-0000-0000-000009920000}"/>
    <cellStyle name="Porcentual 7 2 3 4 4" xfId="35278" xr:uid="{00000000-0005-0000-0000-00000A920000}"/>
    <cellStyle name="Porcentual 7 2 3 4 5" xfId="35279" xr:uid="{00000000-0005-0000-0000-00000B920000}"/>
    <cellStyle name="Porcentual 7 2 3 5" xfId="35280" xr:uid="{00000000-0005-0000-0000-00000C920000}"/>
    <cellStyle name="Porcentual 7 2 3 5 2" xfId="35281" xr:uid="{00000000-0005-0000-0000-00000D920000}"/>
    <cellStyle name="Porcentual 7 2 3 5 3" xfId="35282" xr:uid="{00000000-0005-0000-0000-00000E920000}"/>
    <cellStyle name="Porcentual 7 2 3 5 4" xfId="35283" xr:uid="{00000000-0005-0000-0000-00000F920000}"/>
    <cellStyle name="Porcentual 7 2 3 5 5" xfId="35284" xr:uid="{00000000-0005-0000-0000-000010920000}"/>
    <cellStyle name="Porcentual 7 2 3 6" xfId="35285" xr:uid="{00000000-0005-0000-0000-000011920000}"/>
    <cellStyle name="Porcentual 7 2 3 6 2" xfId="35286" xr:uid="{00000000-0005-0000-0000-000012920000}"/>
    <cellStyle name="Porcentual 7 2 3 6 3" xfId="35287" xr:uid="{00000000-0005-0000-0000-000013920000}"/>
    <cellStyle name="Porcentual 7 2 3 6 4" xfId="35288" xr:uid="{00000000-0005-0000-0000-000014920000}"/>
    <cellStyle name="Porcentual 7 2 3 6 5" xfId="35289" xr:uid="{00000000-0005-0000-0000-000015920000}"/>
    <cellStyle name="Porcentual 7 2 3 7" xfId="35290" xr:uid="{00000000-0005-0000-0000-000016920000}"/>
    <cellStyle name="Porcentual 7 2 3 7 2" xfId="35291" xr:uid="{00000000-0005-0000-0000-000017920000}"/>
    <cellStyle name="Porcentual 7 2 3 7 3" xfId="35292" xr:uid="{00000000-0005-0000-0000-000018920000}"/>
    <cellStyle name="Porcentual 7 2 3 7 4" xfId="35293" xr:uid="{00000000-0005-0000-0000-000019920000}"/>
    <cellStyle name="Porcentual 7 2 3 7 5" xfId="35294" xr:uid="{00000000-0005-0000-0000-00001A920000}"/>
    <cellStyle name="Porcentual 7 2 3 8" xfId="35295" xr:uid="{00000000-0005-0000-0000-00001B920000}"/>
    <cellStyle name="Porcentual 7 2 3 8 2" xfId="35296" xr:uid="{00000000-0005-0000-0000-00001C920000}"/>
    <cellStyle name="Porcentual 7 2 3 8 3" xfId="35297" xr:uid="{00000000-0005-0000-0000-00001D920000}"/>
    <cellStyle name="Porcentual 7 2 3 8 4" xfId="35298" xr:uid="{00000000-0005-0000-0000-00001E920000}"/>
    <cellStyle name="Porcentual 7 2 3 8 5" xfId="35299" xr:uid="{00000000-0005-0000-0000-00001F920000}"/>
    <cellStyle name="Porcentual 7 2 3 9" xfId="35300" xr:uid="{00000000-0005-0000-0000-000020920000}"/>
    <cellStyle name="Porcentual 7 2 3 9 2" xfId="35301" xr:uid="{00000000-0005-0000-0000-000021920000}"/>
    <cellStyle name="Porcentual 7 2 3 9 3" xfId="35302" xr:uid="{00000000-0005-0000-0000-000022920000}"/>
    <cellStyle name="Porcentual 7 2 3 9 4" xfId="35303" xr:uid="{00000000-0005-0000-0000-000023920000}"/>
    <cellStyle name="Porcentual 7 2 3 9 5" xfId="35304" xr:uid="{00000000-0005-0000-0000-000024920000}"/>
    <cellStyle name="Porcentual 7 3" xfId="35305" xr:uid="{00000000-0005-0000-0000-000025920000}"/>
    <cellStyle name="Porcentual 7 3 10" xfId="35306" xr:uid="{00000000-0005-0000-0000-000026920000}"/>
    <cellStyle name="Porcentual 7 3 10 2" xfId="35307" xr:uid="{00000000-0005-0000-0000-000027920000}"/>
    <cellStyle name="Porcentual 7 3 10 3" xfId="35308" xr:uid="{00000000-0005-0000-0000-000028920000}"/>
    <cellStyle name="Porcentual 7 3 10 4" xfId="35309" xr:uid="{00000000-0005-0000-0000-000029920000}"/>
    <cellStyle name="Porcentual 7 3 10 5" xfId="35310" xr:uid="{00000000-0005-0000-0000-00002A920000}"/>
    <cellStyle name="Porcentual 7 3 11" xfId="35311" xr:uid="{00000000-0005-0000-0000-00002B920000}"/>
    <cellStyle name="Porcentual 7 3 12" xfId="35312" xr:uid="{00000000-0005-0000-0000-00002C920000}"/>
    <cellStyle name="Porcentual 7 3 13" xfId="35313" xr:uid="{00000000-0005-0000-0000-00002D920000}"/>
    <cellStyle name="Porcentual 7 3 14" xfId="35314" xr:uid="{00000000-0005-0000-0000-00002E920000}"/>
    <cellStyle name="Porcentual 7 3 2" xfId="35315" xr:uid="{00000000-0005-0000-0000-00002F920000}"/>
    <cellStyle name="Porcentual 7 3 2 2" xfId="35316" xr:uid="{00000000-0005-0000-0000-000030920000}"/>
    <cellStyle name="Porcentual 7 3 2 3" xfId="35317" xr:uid="{00000000-0005-0000-0000-000031920000}"/>
    <cellStyle name="Porcentual 7 3 2 4" xfId="35318" xr:uid="{00000000-0005-0000-0000-000032920000}"/>
    <cellStyle name="Porcentual 7 3 2 5" xfId="35319" xr:uid="{00000000-0005-0000-0000-000033920000}"/>
    <cellStyle name="Porcentual 7 3 3" xfId="35320" xr:uid="{00000000-0005-0000-0000-000034920000}"/>
    <cellStyle name="Porcentual 7 3 3 2" xfId="35321" xr:uid="{00000000-0005-0000-0000-000035920000}"/>
    <cellStyle name="Porcentual 7 3 3 3" xfId="35322" xr:uid="{00000000-0005-0000-0000-000036920000}"/>
    <cellStyle name="Porcentual 7 3 3 4" xfId="35323" xr:uid="{00000000-0005-0000-0000-000037920000}"/>
    <cellStyle name="Porcentual 7 3 3 5" xfId="35324" xr:uid="{00000000-0005-0000-0000-000038920000}"/>
    <cellStyle name="Porcentual 7 3 4" xfId="35325" xr:uid="{00000000-0005-0000-0000-000039920000}"/>
    <cellStyle name="Porcentual 7 3 4 2" xfId="35326" xr:uid="{00000000-0005-0000-0000-00003A920000}"/>
    <cellStyle name="Porcentual 7 3 4 3" xfId="35327" xr:uid="{00000000-0005-0000-0000-00003B920000}"/>
    <cellStyle name="Porcentual 7 3 4 4" xfId="35328" xr:uid="{00000000-0005-0000-0000-00003C920000}"/>
    <cellStyle name="Porcentual 7 3 4 5" xfId="35329" xr:uid="{00000000-0005-0000-0000-00003D920000}"/>
    <cellStyle name="Porcentual 7 3 5" xfId="35330" xr:uid="{00000000-0005-0000-0000-00003E920000}"/>
    <cellStyle name="Porcentual 7 3 5 2" xfId="35331" xr:uid="{00000000-0005-0000-0000-00003F920000}"/>
    <cellStyle name="Porcentual 7 3 5 3" xfId="35332" xr:uid="{00000000-0005-0000-0000-000040920000}"/>
    <cellStyle name="Porcentual 7 3 5 4" xfId="35333" xr:uid="{00000000-0005-0000-0000-000041920000}"/>
    <cellStyle name="Porcentual 7 3 5 5" xfId="35334" xr:uid="{00000000-0005-0000-0000-000042920000}"/>
    <cellStyle name="Porcentual 7 3 6" xfId="35335" xr:uid="{00000000-0005-0000-0000-000043920000}"/>
    <cellStyle name="Porcentual 7 3 6 2" xfId="35336" xr:uid="{00000000-0005-0000-0000-000044920000}"/>
    <cellStyle name="Porcentual 7 3 6 3" xfId="35337" xr:uid="{00000000-0005-0000-0000-000045920000}"/>
    <cellStyle name="Porcentual 7 3 6 4" xfId="35338" xr:uid="{00000000-0005-0000-0000-000046920000}"/>
    <cellStyle name="Porcentual 7 3 6 5" xfId="35339" xr:uid="{00000000-0005-0000-0000-000047920000}"/>
    <cellStyle name="Porcentual 7 3 7" xfId="35340" xr:uid="{00000000-0005-0000-0000-000048920000}"/>
    <cellStyle name="Porcentual 7 3 7 2" xfId="35341" xr:uid="{00000000-0005-0000-0000-000049920000}"/>
    <cellStyle name="Porcentual 7 3 7 3" xfId="35342" xr:uid="{00000000-0005-0000-0000-00004A920000}"/>
    <cellStyle name="Porcentual 7 3 7 4" xfId="35343" xr:uid="{00000000-0005-0000-0000-00004B920000}"/>
    <cellStyle name="Porcentual 7 3 7 5" xfId="35344" xr:uid="{00000000-0005-0000-0000-00004C920000}"/>
    <cellStyle name="Porcentual 7 3 8" xfId="35345" xr:uid="{00000000-0005-0000-0000-00004D920000}"/>
    <cellStyle name="Porcentual 7 3 8 2" xfId="35346" xr:uid="{00000000-0005-0000-0000-00004E920000}"/>
    <cellStyle name="Porcentual 7 3 8 3" xfId="35347" xr:uid="{00000000-0005-0000-0000-00004F920000}"/>
    <cellStyle name="Porcentual 7 3 8 4" xfId="35348" xr:uid="{00000000-0005-0000-0000-000050920000}"/>
    <cellStyle name="Porcentual 7 3 8 5" xfId="35349" xr:uid="{00000000-0005-0000-0000-000051920000}"/>
    <cellStyle name="Porcentual 7 3 9" xfId="35350" xr:uid="{00000000-0005-0000-0000-000052920000}"/>
    <cellStyle name="Porcentual 7 3 9 2" xfId="35351" xr:uid="{00000000-0005-0000-0000-000053920000}"/>
    <cellStyle name="Porcentual 7 3 9 3" xfId="35352" xr:uid="{00000000-0005-0000-0000-000054920000}"/>
    <cellStyle name="Porcentual 7 3 9 4" xfId="35353" xr:uid="{00000000-0005-0000-0000-000055920000}"/>
    <cellStyle name="Porcentual 7 3 9 5" xfId="35354" xr:uid="{00000000-0005-0000-0000-000056920000}"/>
    <cellStyle name="Porcentual 7 4" xfId="35355" xr:uid="{00000000-0005-0000-0000-000057920000}"/>
    <cellStyle name="Porcentual 7 4 10" xfId="35356" xr:uid="{00000000-0005-0000-0000-000058920000}"/>
    <cellStyle name="Porcentual 7 4 10 2" xfId="35357" xr:uid="{00000000-0005-0000-0000-000059920000}"/>
    <cellStyle name="Porcentual 7 4 10 3" xfId="35358" xr:uid="{00000000-0005-0000-0000-00005A920000}"/>
    <cellStyle name="Porcentual 7 4 10 4" xfId="35359" xr:uid="{00000000-0005-0000-0000-00005B920000}"/>
    <cellStyle name="Porcentual 7 4 10 5" xfId="35360" xr:uid="{00000000-0005-0000-0000-00005C920000}"/>
    <cellStyle name="Porcentual 7 4 11" xfId="35361" xr:uid="{00000000-0005-0000-0000-00005D920000}"/>
    <cellStyle name="Porcentual 7 4 11 2" xfId="35362" xr:uid="{00000000-0005-0000-0000-00005E920000}"/>
    <cellStyle name="Porcentual 7 4 11 3" xfId="35363" xr:uid="{00000000-0005-0000-0000-00005F920000}"/>
    <cellStyle name="Porcentual 7 4 11 4" xfId="35364" xr:uid="{00000000-0005-0000-0000-000060920000}"/>
    <cellStyle name="Porcentual 7 4 11 5" xfId="35365" xr:uid="{00000000-0005-0000-0000-000061920000}"/>
    <cellStyle name="Porcentual 7 4 12" xfId="35366" xr:uid="{00000000-0005-0000-0000-000062920000}"/>
    <cellStyle name="Porcentual 7 4 13" xfId="35367" xr:uid="{00000000-0005-0000-0000-000063920000}"/>
    <cellStyle name="Porcentual 7 4 14" xfId="35368" xr:uid="{00000000-0005-0000-0000-000064920000}"/>
    <cellStyle name="Porcentual 7 4 15" xfId="35369" xr:uid="{00000000-0005-0000-0000-000065920000}"/>
    <cellStyle name="Porcentual 7 4 2" xfId="35370" xr:uid="{00000000-0005-0000-0000-000066920000}"/>
    <cellStyle name="Porcentual 7 4 2 2" xfId="35371" xr:uid="{00000000-0005-0000-0000-000067920000}"/>
    <cellStyle name="Porcentual 7 4 2 3" xfId="35372" xr:uid="{00000000-0005-0000-0000-000068920000}"/>
    <cellStyle name="Porcentual 7 4 2 4" xfId="35373" xr:uid="{00000000-0005-0000-0000-000069920000}"/>
    <cellStyle name="Porcentual 7 4 2 5" xfId="35374" xr:uid="{00000000-0005-0000-0000-00006A920000}"/>
    <cellStyle name="Porcentual 7 4 3" xfId="35375" xr:uid="{00000000-0005-0000-0000-00006B920000}"/>
    <cellStyle name="Porcentual 7 4 3 2" xfId="35376" xr:uid="{00000000-0005-0000-0000-00006C920000}"/>
    <cellStyle name="Porcentual 7 4 3 3" xfId="35377" xr:uid="{00000000-0005-0000-0000-00006D920000}"/>
    <cellStyle name="Porcentual 7 4 3 4" xfId="35378" xr:uid="{00000000-0005-0000-0000-00006E920000}"/>
    <cellStyle name="Porcentual 7 4 3 5" xfId="35379" xr:uid="{00000000-0005-0000-0000-00006F920000}"/>
    <cellStyle name="Porcentual 7 4 4" xfId="35380" xr:uid="{00000000-0005-0000-0000-000070920000}"/>
    <cellStyle name="Porcentual 7 4 4 2" xfId="35381" xr:uid="{00000000-0005-0000-0000-000071920000}"/>
    <cellStyle name="Porcentual 7 4 4 3" xfId="35382" xr:uid="{00000000-0005-0000-0000-000072920000}"/>
    <cellStyle name="Porcentual 7 4 4 4" xfId="35383" xr:uid="{00000000-0005-0000-0000-000073920000}"/>
    <cellStyle name="Porcentual 7 4 4 5" xfId="35384" xr:uid="{00000000-0005-0000-0000-000074920000}"/>
    <cellStyle name="Porcentual 7 4 5" xfId="35385" xr:uid="{00000000-0005-0000-0000-000075920000}"/>
    <cellStyle name="Porcentual 7 4 5 2" xfId="35386" xr:uid="{00000000-0005-0000-0000-000076920000}"/>
    <cellStyle name="Porcentual 7 4 5 3" xfId="35387" xr:uid="{00000000-0005-0000-0000-000077920000}"/>
    <cellStyle name="Porcentual 7 4 5 4" xfId="35388" xr:uid="{00000000-0005-0000-0000-000078920000}"/>
    <cellStyle name="Porcentual 7 4 5 5" xfId="35389" xr:uid="{00000000-0005-0000-0000-000079920000}"/>
    <cellStyle name="Porcentual 7 4 6" xfId="35390" xr:uid="{00000000-0005-0000-0000-00007A920000}"/>
    <cellStyle name="Porcentual 7 4 6 2" xfId="35391" xr:uid="{00000000-0005-0000-0000-00007B920000}"/>
    <cellStyle name="Porcentual 7 4 6 3" xfId="35392" xr:uid="{00000000-0005-0000-0000-00007C920000}"/>
    <cellStyle name="Porcentual 7 4 6 4" xfId="35393" xr:uid="{00000000-0005-0000-0000-00007D920000}"/>
    <cellStyle name="Porcentual 7 4 6 5" xfId="35394" xr:uid="{00000000-0005-0000-0000-00007E920000}"/>
    <cellStyle name="Porcentual 7 4 7" xfId="35395" xr:uid="{00000000-0005-0000-0000-00007F920000}"/>
    <cellStyle name="Porcentual 7 4 7 2" xfId="35396" xr:uid="{00000000-0005-0000-0000-000080920000}"/>
    <cellStyle name="Porcentual 7 4 7 3" xfId="35397" xr:uid="{00000000-0005-0000-0000-000081920000}"/>
    <cellStyle name="Porcentual 7 4 7 4" xfId="35398" xr:uid="{00000000-0005-0000-0000-000082920000}"/>
    <cellStyle name="Porcentual 7 4 7 5" xfId="35399" xr:uid="{00000000-0005-0000-0000-000083920000}"/>
    <cellStyle name="Porcentual 7 4 8" xfId="35400" xr:uid="{00000000-0005-0000-0000-000084920000}"/>
    <cellStyle name="Porcentual 7 4 8 2" xfId="35401" xr:uid="{00000000-0005-0000-0000-000085920000}"/>
    <cellStyle name="Porcentual 7 4 8 3" xfId="35402" xr:uid="{00000000-0005-0000-0000-000086920000}"/>
    <cellStyle name="Porcentual 7 4 8 4" xfId="35403" xr:uid="{00000000-0005-0000-0000-000087920000}"/>
    <cellStyle name="Porcentual 7 4 8 5" xfId="35404" xr:uid="{00000000-0005-0000-0000-000088920000}"/>
    <cellStyle name="Porcentual 7 4 9" xfId="35405" xr:uid="{00000000-0005-0000-0000-000089920000}"/>
    <cellStyle name="Porcentual 7 4 9 2" xfId="35406" xr:uid="{00000000-0005-0000-0000-00008A920000}"/>
    <cellStyle name="Porcentual 7 4 9 3" xfId="35407" xr:uid="{00000000-0005-0000-0000-00008B920000}"/>
    <cellStyle name="Porcentual 7 4 9 4" xfId="35408" xr:uid="{00000000-0005-0000-0000-00008C920000}"/>
    <cellStyle name="Porcentual 7 4 9 5" xfId="35409" xr:uid="{00000000-0005-0000-0000-00008D920000}"/>
    <cellStyle name="Porcentual 7 5" xfId="35410" xr:uid="{00000000-0005-0000-0000-00008E920000}"/>
    <cellStyle name="Porcentual 7 5 10" xfId="35411" xr:uid="{00000000-0005-0000-0000-00008F920000}"/>
    <cellStyle name="Porcentual 7 5 10 2" xfId="35412" xr:uid="{00000000-0005-0000-0000-000090920000}"/>
    <cellStyle name="Porcentual 7 5 10 3" xfId="35413" xr:uid="{00000000-0005-0000-0000-000091920000}"/>
    <cellStyle name="Porcentual 7 5 10 4" xfId="35414" xr:uid="{00000000-0005-0000-0000-000092920000}"/>
    <cellStyle name="Porcentual 7 5 10 5" xfId="35415" xr:uid="{00000000-0005-0000-0000-000093920000}"/>
    <cellStyle name="Porcentual 7 5 11" xfId="35416" xr:uid="{00000000-0005-0000-0000-000094920000}"/>
    <cellStyle name="Porcentual 7 5 12" xfId="35417" xr:uid="{00000000-0005-0000-0000-000095920000}"/>
    <cellStyle name="Porcentual 7 5 13" xfId="35418" xr:uid="{00000000-0005-0000-0000-000096920000}"/>
    <cellStyle name="Porcentual 7 5 14" xfId="35419" xr:uid="{00000000-0005-0000-0000-000097920000}"/>
    <cellStyle name="Porcentual 7 5 2" xfId="35420" xr:uid="{00000000-0005-0000-0000-000098920000}"/>
    <cellStyle name="Porcentual 7 5 2 2" xfId="35421" xr:uid="{00000000-0005-0000-0000-000099920000}"/>
    <cellStyle name="Porcentual 7 5 2 3" xfId="35422" xr:uid="{00000000-0005-0000-0000-00009A920000}"/>
    <cellStyle name="Porcentual 7 5 2 4" xfId="35423" xr:uid="{00000000-0005-0000-0000-00009B920000}"/>
    <cellStyle name="Porcentual 7 5 2 5" xfId="35424" xr:uid="{00000000-0005-0000-0000-00009C920000}"/>
    <cellStyle name="Porcentual 7 5 3" xfId="35425" xr:uid="{00000000-0005-0000-0000-00009D920000}"/>
    <cellStyle name="Porcentual 7 5 3 2" xfId="35426" xr:uid="{00000000-0005-0000-0000-00009E920000}"/>
    <cellStyle name="Porcentual 7 5 3 3" xfId="35427" xr:uid="{00000000-0005-0000-0000-00009F920000}"/>
    <cellStyle name="Porcentual 7 5 3 4" xfId="35428" xr:uid="{00000000-0005-0000-0000-0000A0920000}"/>
    <cellStyle name="Porcentual 7 5 3 5" xfId="35429" xr:uid="{00000000-0005-0000-0000-0000A1920000}"/>
    <cellStyle name="Porcentual 7 5 4" xfId="35430" xr:uid="{00000000-0005-0000-0000-0000A2920000}"/>
    <cellStyle name="Porcentual 7 5 4 2" xfId="35431" xr:uid="{00000000-0005-0000-0000-0000A3920000}"/>
    <cellStyle name="Porcentual 7 5 4 3" xfId="35432" xr:uid="{00000000-0005-0000-0000-0000A4920000}"/>
    <cellStyle name="Porcentual 7 5 4 4" xfId="35433" xr:uid="{00000000-0005-0000-0000-0000A5920000}"/>
    <cellStyle name="Porcentual 7 5 4 5" xfId="35434" xr:uid="{00000000-0005-0000-0000-0000A6920000}"/>
    <cellStyle name="Porcentual 7 5 5" xfId="35435" xr:uid="{00000000-0005-0000-0000-0000A7920000}"/>
    <cellStyle name="Porcentual 7 5 5 2" xfId="35436" xr:uid="{00000000-0005-0000-0000-0000A8920000}"/>
    <cellStyle name="Porcentual 7 5 5 3" xfId="35437" xr:uid="{00000000-0005-0000-0000-0000A9920000}"/>
    <cellStyle name="Porcentual 7 5 5 4" xfId="35438" xr:uid="{00000000-0005-0000-0000-0000AA920000}"/>
    <cellStyle name="Porcentual 7 5 5 5" xfId="35439" xr:uid="{00000000-0005-0000-0000-0000AB920000}"/>
    <cellStyle name="Porcentual 7 5 6" xfId="35440" xr:uid="{00000000-0005-0000-0000-0000AC920000}"/>
    <cellStyle name="Porcentual 7 5 6 2" xfId="35441" xr:uid="{00000000-0005-0000-0000-0000AD920000}"/>
    <cellStyle name="Porcentual 7 5 6 3" xfId="35442" xr:uid="{00000000-0005-0000-0000-0000AE920000}"/>
    <cellStyle name="Porcentual 7 5 6 4" xfId="35443" xr:uid="{00000000-0005-0000-0000-0000AF920000}"/>
    <cellStyle name="Porcentual 7 5 6 5" xfId="35444" xr:uid="{00000000-0005-0000-0000-0000B0920000}"/>
    <cellStyle name="Porcentual 7 5 7" xfId="35445" xr:uid="{00000000-0005-0000-0000-0000B1920000}"/>
    <cellStyle name="Porcentual 7 5 7 2" xfId="35446" xr:uid="{00000000-0005-0000-0000-0000B2920000}"/>
    <cellStyle name="Porcentual 7 5 7 3" xfId="35447" xr:uid="{00000000-0005-0000-0000-0000B3920000}"/>
    <cellStyle name="Porcentual 7 5 7 4" xfId="35448" xr:uid="{00000000-0005-0000-0000-0000B4920000}"/>
    <cellStyle name="Porcentual 7 5 7 5" xfId="35449" xr:uid="{00000000-0005-0000-0000-0000B5920000}"/>
    <cellStyle name="Porcentual 7 5 8" xfId="35450" xr:uid="{00000000-0005-0000-0000-0000B6920000}"/>
    <cellStyle name="Porcentual 7 5 8 2" xfId="35451" xr:uid="{00000000-0005-0000-0000-0000B7920000}"/>
    <cellStyle name="Porcentual 7 5 8 3" xfId="35452" xr:uid="{00000000-0005-0000-0000-0000B8920000}"/>
    <cellStyle name="Porcentual 7 5 8 4" xfId="35453" xr:uid="{00000000-0005-0000-0000-0000B9920000}"/>
    <cellStyle name="Porcentual 7 5 8 5" xfId="35454" xr:uid="{00000000-0005-0000-0000-0000BA920000}"/>
    <cellStyle name="Porcentual 7 5 9" xfId="35455" xr:uid="{00000000-0005-0000-0000-0000BB920000}"/>
    <cellStyle name="Porcentual 7 5 9 2" xfId="35456" xr:uid="{00000000-0005-0000-0000-0000BC920000}"/>
    <cellStyle name="Porcentual 7 5 9 3" xfId="35457" xr:uid="{00000000-0005-0000-0000-0000BD920000}"/>
    <cellStyle name="Porcentual 7 5 9 4" xfId="35458" xr:uid="{00000000-0005-0000-0000-0000BE920000}"/>
    <cellStyle name="Porcentual 7 5 9 5" xfId="35459" xr:uid="{00000000-0005-0000-0000-0000BF920000}"/>
    <cellStyle name="Porcentual 7 6" xfId="35460" xr:uid="{00000000-0005-0000-0000-0000C0920000}"/>
    <cellStyle name="Porcentual 7 6 10" xfId="35461" xr:uid="{00000000-0005-0000-0000-0000C1920000}"/>
    <cellStyle name="Porcentual 7 6 10 2" xfId="35462" xr:uid="{00000000-0005-0000-0000-0000C2920000}"/>
    <cellStyle name="Porcentual 7 6 10 3" xfId="35463" xr:uid="{00000000-0005-0000-0000-0000C3920000}"/>
    <cellStyle name="Porcentual 7 6 10 4" xfId="35464" xr:uid="{00000000-0005-0000-0000-0000C4920000}"/>
    <cellStyle name="Porcentual 7 6 10 5" xfId="35465" xr:uid="{00000000-0005-0000-0000-0000C5920000}"/>
    <cellStyle name="Porcentual 7 6 11" xfId="35466" xr:uid="{00000000-0005-0000-0000-0000C6920000}"/>
    <cellStyle name="Porcentual 7 6 12" xfId="35467" xr:uid="{00000000-0005-0000-0000-0000C7920000}"/>
    <cellStyle name="Porcentual 7 6 13" xfId="35468" xr:uid="{00000000-0005-0000-0000-0000C8920000}"/>
    <cellStyle name="Porcentual 7 6 14" xfId="35469" xr:uid="{00000000-0005-0000-0000-0000C9920000}"/>
    <cellStyle name="Porcentual 7 6 2" xfId="35470" xr:uid="{00000000-0005-0000-0000-0000CA920000}"/>
    <cellStyle name="Porcentual 7 6 2 2" xfId="35471" xr:uid="{00000000-0005-0000-0000-0000CB920000}"/>
    <cellStyle name="Porcentual 7 6 2 3" xfId="35472" xr:uid="{00000000-0005-0000-0000-0000CC920000}"/>
    <cellStyle name="Porcentual 7 6 2 4" xfId="35473" xr:uid="{00000000-0005-0000-0000-0000CD920000}"/>
    <cellStyle name="Porcentual 7 6 2 5" xfId="35474" xr:uid="{00000000-0005-0000-0000-0000CE920000}"/>
    <cellStyle name="Porcentual 7 6 3" xfId="35475" xr:uid="{00000000-0005-0000-0000-0000CF920000}"/>
    <cellStyle name="Porcentual 7 6 3 2" xfId="35476" xr:uid="{00000000-0005-0000-0000-0000D0920000}"/>
    <cellStyle name="Porcentual 7 6 3 3" xfId="35477" xr:uid="{00000000-0005-0000-0000-0000D1920000}"/>
    <cellStyle name="Porcentual 7 6 3 4" xfId="35478" xr:uid="{00000000-0005-0000-0000-0000D2920000}"/>
    <cellStyle name="Porcentual 7 6 3 5" xfId="35479" xr:uid="{00000000-0005-0000-0000-0000D3920000}"/>
    <cellStyle name="Porcentual 7 6 4" xfId="35480" xr:uid="{00000000-0005-0000-0000-0000D4920000}"/>
    <cellStyle name="Porcentual 7 6 4 2" xfId="35481" xr:uid="{00000000-0005-0000-0000-0000D5920000}"/>
    <cellStyle name="Porcentual 7 6 4 3" xfId="35482" xr:uid="{00000000-0005-0000-0000-0000D6920000}"/>
    <cellStyle name="Porcentual 7 6 4 4" xfId="35483" xr:uid="{00000000-0005-0000-0000-0000D7920000}"/>
    <cellStyle name="Porcentual 7 6 4 5" xfId="35484" xr:uid="{00000000-0005-0000-0000-0000D8920000}"/>
    <cellStyle name="Porcentual 7 6 5" xfId="35485" xr:uid="{00000000-0005-0000-0000-0000D9920000}"/>
    <cellStyle name="Porcentual 7 6 5 2" xfId="35486" xr:uid="{00000000-0005-0000-0000-0000DA920000}"/>
    <cellStyle name="Porcentual 7 6 5 3" xfId="35487" xr:uid="{00000000-0005-0000-0000-0000DB920000}"/>
    <cellStyle name="Porcentual 7 6 5 4" xfId="35488" xr:uid="{00000000-0005-0000-0000-0000DC920000}"/>
    <cellStyle name="Porcentual 7 6 5 5" xfId="35489" xr:uid="{00000000-0005-0000-0000-0000DD920000}"/>
    <cellStyle name="Porcentual 7 6 6" xfId="35490" xr:uid="{00000000-0005-0000-0000-0000DE920000}"/>
    <cellStyle name="Porcentual 7 6 6 2" xfId="35491" xr:uid="{00000000-0005-0000-0000-0000DF920000}"/>
    <cellStyle name="Porcentual 7 6 6 3" xfId="35492" xr:uid="{00000000-0005-0000-0000-0000E0920000}"/>
    <cellStyle name="Porcentual 7 6 6 4" xfId="35493" xr:uid="{00000000-0005-0000-0000-0000E1920000}"/>
    <cellStyle name="Porcentual 7 6 6 5" xfId="35494" xr:uid="{00000000-0005-0000-0000-0000E2920000}"/>
    <cellStyle name="Porcentual 7 6 7" xfId="35495" xr:uid="{00000000-0005-0000-0000-0000E3920000}"/>
    <cellStyle name="Porcentual 7 6 7 2" xfId="35496" xr:uid="{00000000-0005-0000-0000-0000E4920000}"/>
    <cellStyle name="Porcentual 7 6 7 3" xfId="35497" xr:uid="{00000000-0005-0000-0000-0000E5920000}"/>
    <cellStyle name="Porcentual 7 6 7 4" xfId="35498" xr:uid="{00000000-0005-0000-0000-0000E6920000}"/>
    <cellStyle name="Porcentual 7 6 7 5" xfId="35499" xr:uid="{00000000-0005-0000-0000-0000E7920000}"/>
    <cellStyle name="Porcentual 7 6 8" xfId="35500" xr:uid="{00000000-0005-0000-0000-0000E8920000}"/>
    <cellStyle name="Porcentual 7 6 8 2" xfId="35501" xr:uid="{00000000-0005-0000-0000-0000E9920000}"/>
    <cellStyle name="Porcentual 7 6 8 3" xfId="35502" xr:uid="{00000000-0005-0000-0000-0000EA920000}"/>
    <cellStyle name="Porcentual 7 6 8 4" xfId="35503" xr:uid="{00000000-0005-0000-0000-0000EB920000}"/>
    <cellStyle name="Porcentual 7 6 8 5" xfId="35504" xr:uid="{00000000-0005-0000-0000-0000EC920000}"/>
    <cellStyle name="Porcentual 7 6 9" xfId="35505" xr:uid="{00000000-0005-0000-0000-0000ED920000}"/>
    <cellStyle name="Porcentual 7 6 9 2" xfId="35506" xr:uid="{00000000-0005-0000-0000-0000EE920000}"/>
    <cellStyle name="Porcentual 7 6 9 3" xfId="35507" xr:uid="{00000000-0005-0000-0000-0000EF920000}"/>
    <cellStyle name="Porcentual 7 6 9 4" xfId="35508" xr:uid="{00000000-0005-0000-0000-0000F0920000}"/>
    <cellStyle name="Porcentual 7 6 9 5" xfId="35509" xr:uid="{00000000-0005-0000-0000-0000F1920000}"/>
    <cellStyle name="Porcentual 7 7" xfId="35510" xr:uid="{00000000-0005-0000-0000-0000F2920000}"/>
    <cellStyle name="Porcentual 7 8" xfId="35511" xr:uid="{00000000-0005-0000-0000-0000F3920000}"/>
    <cellStyle name="Porcentual 7 9" xfId="35512" xr:uid="{00000000-0005-0000-0000-0000F4920000}"/>
    <cellStyle name="Porcentual 8" xfId="35513" xr:uid="{00000000-0005-0000-0000-0000F5920000}"/>
    <cellStyle name="Porcentual 8 10" xfId="35514" xr:uid="{00000000-0005-0000-0000-0000F6920000}"/>
    <cellStyle name="Porcentual 8 11" xfId="35515" xr:uid="{00000000-0005-0000-0000-0000F7920000}"/>
    <cellStyle name="Porcentual 8 12" xfId="35516" xr:uid="{00000000-0005-0000-0000-0000F8920000}"/>
    <cellStyle name="Porcentual 8 13" xfId="35517" xr:uid="{00000000-0005-0000-0000-0000F9920000}"/>
    <cellStyle name="Porcentual 8 14" xfId="35518" xr:uid="{00000000-0005-0000-0000-0000FA920000}"/>
    <cellStyle name="Porcentual 8 15" xfId="35519" xr:uid="{00000000-0005-0000-0000-0000FB920000}"/>
    <cellStyle name="Porcentual 8 16" xfId="35520" xr:uid="{00000000-0005-0000-0000-0000FC920000}"/>
    <cellStyle name="Porcentual 8 17" xfId="35521" xr:uid="{00000000-0005-0000-0000-0000FD920000}"/>
    <cellStyle name="Porcentual 8 18" xfId="35522" xr:uid="{00000000-0005-0000-0000-0000FE920000}"/>
    <cellStyle name="Porcentual 8 18 2" xfId="35523" xr:uid="{00000000-0005-0000-0000-0000FF920000}"/>
    <cellStyle name="Porcentual 8 18 3" xfId="35524" xr:uid="{00000000-0005-0000-0000-000000930000}"/>
    <cellStyle name="Porcentual 8 18 4" xfId="35525" xr:uid="{00000000-0005-0000-0000-000001930000}"/>
    <cellStyle name="Porcentual 8 18 5" xfId="35526" xr:uid="{00000000-0005-0000-0000-000002930000}"/>
    <cellStyle name="Porcentual 8 19" xfId="35527" xr:uid="{00000000-0005-0000-0000-000003930000}"/>
    <cellStyle name="Porcentual 8 19 2" xfId="35528" xr:uid="{00000000-0005-0000-0000-000004930000}"/>
    <cellStyle name="Porcentual 8 19 3" xfId="35529" xr:uid="{00000000-0005-0000-0000-000005930000}"/>
    <cellStyle name="Porcentual 8 19 4" xfId="35530" xr:uid="{00000000-0005-0000-0000-000006930000}"/>
    <cellStyle name="Porcentual 8 19 5" xfId="35531" xr:uid="{00000000-0005-0000-0000-000007930000}"/>
    <cellStyle name="Porcentual 8 2" xfId="35532" xr:uid="{00000000-0005-0000-0000-000008930000}"/>
    <cellStyle name="Porcentual 8 2 2" xfId="35533" xr:uid="{00000000-0005-0000-0000-000009930000}"/>
    <cellStyle name="Porcentual 8 2 2 2" xfId="35534" xr:uid="{00000000-0005-0000-0000-00000A930000}"/>
    <cellStyle name="Porcentual 8 2 3" xfId="35535" xr:uid="{00000000-0005-0000-0000-00000B930000}"/>
    <cellStyle name="Porcentual 8 20" xfId="35536" xr:uid="{00000000-0005-0000-0000-00000C930000}"/>
    <cellStyle name="Porcentual 8 20 2" xfId="35537" xr:uid="{00000000-0005-0000-0000-00000D930000}"/>
    <cellStyle name="Porcentual 8 20 3" xfId="35538" xr:uid="{00000000-0005-0000-0000-00000E930000}"/>
    <cellStyle name="Porcentual 8 20 4" xfId="35539" xr:uid="{00000000-0005-0000-0000-00000F930000}"/>
    <cellStyle name="Porcentual 8 20 5" xfId="35540" xr:uid="{00000000-0005-0000-0000-000010930000}"/>
    <cellStyle name="Porcentual 8 21" xfId="35541" xr:uid="{00000000-0005-0000-0000-000011930000}"/>
    <cellStyle name="Porcentual 8 21 2" xfId="35542" xr:uid="{00000000-0005-0000-0000-000012930000}"/>
    <cellStyle name="Porcentual 8 21 3" xfId="35543" xr:uid="{00000000-0005-0000-0000-000013930000}"/>
    <cellStyle name="Porcentual 8 21 4" xfId="35544" xr:uid="{00000000-0005-0000-0000-000014930000}"/>
    <cellStyle name="Porcentual 8 21 5" xfId="35545" xr:uid="{00000000-0005-0000-0000-000015930000}"/>
    <cellStyle name="Porcentual 8 22" xfId="35546" xr:uid="{00000000-0005-0000-0000-000016930000}"/>
    <cellStyle name="Porcentual 8 22 2" xfId="35547" xr:uid="{00000000-0005-0000-0000-000017930000}"/>
    <cellStyle name="Porcentual 8 22 3" xfId="35548" xr:uid="{00000000-0005-0000-0000-000018930000}"/>
    <cellStyle name="Porcentual 8 22 4" xfId="35549" xr:uid="{00000000-0005-0000-0000-000019930000}"/>
    <cellStyle name="Porcentual 8 22 5" xfId="35550" xr:uid="{00000000-0005-0000-0000-00001A930000}"/>
    <cellStyle name="Porcentual 8 23" xfId="35551" xr:uid="{00000000-0005-0000-0000-00001B930000}"/>
    <cellStyle name="Porcentual 8 23 2" xfId="35552" xr:uid="{00000000-0005-0000-0000-00001C930000}"/>
    <cellStyle name="Porcentual 8 23 3" xfId="35553" xr:uid="{00000000-0005-0000-0000-00001D930000}"/>
    <cellStyle name="Porcentual 8 23 4" xfId="35554" xr:uid="{00000000-0005-0000-0000-00001E930000}"/>
    <cellStyle name="Porcentual 8 23 5" xfId="35555" xr:uid="{00000000-0005-0000-0000-00001F930000}"/>
    <cellStyle name="Porcentual 8 24" xfId="35556" xr:uid="{00000000-0005-0000-0000-000020930000}"/>
    <cellStyle name="Porcentual 8 24 2" xfId="35557" xr:uid="{00000000-0005-0000-0000-000021930000}"/>
    <cellStyle name="Porcentual 8 24 3" xfId="35558" xr:uid="{00000000-0005-0000-0000-000022930000}"/>
    <cellStyle name="Porcentual 8 24 4" xfId="35559" xr:uid="{00000000-0005-0000-0000-000023930000}"/>
    <cellStyle name="Porcentual 8 24 5" xfId="35560" xr:uid="{00000000-0005-0000-0000-000024930000}"/>
    <cellStyle name="Porcentual 8 25" xfId="35561" xr:uid="{00000000-0005-0000-0000-000025930000}"/>
    <cellStyle name="Porcentual 8 25 2" xfId="35562" xr:uid="{00000000-0005-0000-0000-000026930000}"/>
    <cellStyle name="Porcentual 8 25 3" xfId="35563" xr:uid="{00000000-0005-0000-0000-000027930000}"/>
    <cellStyle name="Porcentual 8 25 4" xfId="35564" xr:uid="{00000000-0005-0000-0000-000028930000}"/>
    <cellStyle name="Porcentual 8 25 5" xfId="35565" xr:uid="{00000000-0005-0000-0000-000029930000}"/>
    <cellStyle name="Porcentual 8 26" xfId="35566" xr:uid="{00000000-0005-0000-0000-00002A930000}"/>
    <cellStyle name="Porcentual 8 26 2" xfId="35567" xr:uid="{00000000-0005-0000-0000-00002B930000}"/>
    <cellStyle name="Porcentual 8 26 3" xfId="35568" xr:uid="{00000000-0005-0000-0000-00002C930000}"/>
    <cellStyle name="Porcentual 8 26 4" xfId="35569" xr:uid="{00000000-0005-0000-0000-00002D930000}"/>
    <cellStyle name="Porcentual 8 26 5" xfId="35570" xr:uid="{00000000-0005-0000-0000-00002E930000}"/>
    <cellStyle name="Porcentual 8 27" xfId="35571" xr:uid="{00000000-0005-0000-0000-00002F930000}"/>
    <cellStyle name="Porcentual 8 28" xfId="35572" xr:uid="{00000000-0005-0000-0000-000030930000}"/>
    <cellStyle name="Porcentual 8 29" xfId="35573" xr:uid="{00000000-0005-0000-0000-000031930000}"/>
    <cellStyle name="Porcentual 8 3" xfId="35574" xr:uid="{00000000-0005-0000-0000-000032930000}"/>
    <cellStyle name="Porcentual 8 3 2" xfId="35575" xr:uid="{00000000-0005-0000-0000-000033930000}"/>
    <cellStyle name="Porcentual 8 30" xfId="35576" xr:uid="{00000000-0005-0000-0000-000034930000}"/>
    <cellStyle name="Porcentual 8 4" xfId="35577" xr:uid="{00000000-0005-0000-0000-000035930000}"/>
    <cellStyle name="Porcentual 8 5" xfId="35578" xr:uid="{00000000-0005-0000-0000-000036930000}"/>
    <cellStyle name="Porcentual 8 6" xfId="35579" xr:uid="{00000000-0005-0000-0000-000037930000}"/>
    <cellStyle name="Porcentual 8 7" xfId="35580" xr:uid="{00000000-0005-0000-0000-000038930000}"/>
    <cellStyle name="Porcentual 8 8" xfId="35581" xr:uid="{00000000-0005-0000-0000-000039930000}"/>
    <cellStyle name="Porcentual 8 9" xfId="35582" xr:uid="{00000000-0005-0000-0000-00003A930000}"/>
    <cellStyle name="Porcentual 9" xfId="35583" xr:uid="{00000000-0005-0000-0000-00003B930000}"/>
    <cellStyle name="Porcentual 9 10" xfId="35584" xr:uid="{00000000-0005-0000-0000-00003C930000}"/>
    <cellStyle name="Porcentual 9 11" xfId="35585" xr:uid="{00000000-0005-0000-0000-00003D930000}"/>
    <cellStyle name="Porcentual 9 12" xfId="35586" xr:uid="{00000000-0005-0000-0000-00003E930000}"/>
    <cellStyle name="Porcentual 9 13" xfId="35587" xr:uid="{00000000-0005-0000-0000-00003F930000}"/>
    <cellStyle name="Porcentual 9 14" xfId="35588" xr:uid="{00000000-0005-0000-0000-000040930000}"/>
    <cellStyle name="Porcentual 9 15" xfId="35589" xr:uid="{00000000-0005-0000-0000-000041930000}"/>
    <cellStyle name="Porcentual 9 16" xfId="35590" xr:uid="{00000000-0005-0000-0000-000042930000}"/>
    <cellStyle name="Porcentual 9 17" xfId="35591" xr:uid="{00000000-0005-0000-0000-000043930000}"/>
    <cellStyle name="Porcentual 9 18" xfId="35592" xr:uid="{00000000-0005-0000-0000-000044930000}"/>
    <cellStyle name="Porcentual 9 19" xfId="35593" xr:uid="{00000000-0005-0000-0000-000045930000}"/>
    <cellStyle name="Porcentual 9 2" xfId="35594" xr:uid="{00000000-0005-0000-0000-000046930000}"/>
    <cellStyle name="Porcentual 9 2 2" xfId="35595" xr:uid="{00000000-0005-0000-0000-000047930000}"/>
    <cellStyle name="Porcentual 9 2 2 2" xfId="35596" xr:uid="{00000000-0005-0000-0000-000048930000}"/>
    <cellStyle name="Porcentual 9 2 2 2 2" xfId="35597" xr:uid="{00000000-0005-0000-0000-000049930000}"/>
    <cellStyle name="Porcentual 9 2 2 3" xfId="35598" xr:uid="{00000000-0005-0000-0000-00004A930000}"/>
    <cellStyle name="Porcentual 9 2 3" xfId="35599" xr:uid="{00000000-0005-0000-0000-00004B930000}"/>
    <cellStyle name="Porcentual 9 2 3 2" xfId="35600" xr:uid="{00000000-0005-0000-0000-00004C930000}"/>
    <cellStyle name="Porcentual 9 2 4" xfId="35601" xr:uid="{00000000-0005-0000-0000-00004D930000}"/>
    <cellStyle name="Porcentual 9 20" xfId="35602" xr:uid="{00000000-0005-0000-0000-00004E930000}"/>
    <cellStyle name="Porcentual 9 21" xfId="35603" xr:uid="{00000000-0005-0000-0000-00004F930000}"/>
    <cellStyle name="Porcentual 9 3" xfId="35604" xr:uid="{00000000-0005-0000-0000-000050930000}"/>
    <cellStyle name="Porcentual 9 3 2" xfId="35605" xr:uid="{00000000-0005-0000-0000-000051930000}"/>
    <cellStyle name="Porcentual 9 3 2 2" xfId="35606" xr:uid="{00000000-0005-0000-0000-000052930000}"/>
    <cellStyle name="Porcentual 9 3 3" xfId="35607" xr:uid="{00000000-0005-0000-0000-000053930000}"/>
    <cellStyle name="Porcentual 9 4" xfId="35608" xr:uid="{00000000-0005-0000-0000-000054930000}"/>
    <cellStyle name="Porcentual 9 4 2" xfId="35609" xr:uid="{00000000-0005-0000-0000-000055930000}"/>
    <cellStyle name="Porcentual 9 5" xfId="35610" xr:uid="{00000000-0005-0000-0000-000056930000}"/>
    <cellStyle name="Porcentual 9 6" xfId="35611" xr:uid="{00000000-0005-0000-0000-000057930000}"/>
    <cellStyle name="Porcentual 9 6 2" xfId="35612" xr:uid="{00000000-0005-0000-0000-000058930000}"/>
    <cellStyle name="Porcentual 9 7" xfId="35613" xr:uid="{00000000-0005-0000-0000-000059930000}"/>
    <cellStyle name="Porcentual 9 8" xfId="35614" xr:uid="{00000000-0005-0000-0000-00005A930000}"/>
    <cellStyle name="Porcentual 9 9" xfId="35615" xr:uid="{00000000-0005-0000-0000-00005B930000}"/>
    <cellStyle name="Porcentual_ENE98" xfId="45633" xr:uid="{00000000-0005-0000-0000-00005C930000}"/>
    <cellStyle name="PrePop Currency (0)" xfId="35616" xr:uid="{00000000-0005-0000-0000-00005D930000}"/>
    <cellStyle name="PrePop Currency (0) 2" xfId="35617" xr:uid="{00000000-0005-0000-0000-00005E930000}"/>
    <cellStyle name="PrePop Currency (0) 2 2" xfId="35618" xr:uid="{00000000-0005-0000-0000-00005F930000}"/>
    <cellStyle name="PrePop Currency (0) 2 2 2" xfId="35619" xr:uid="{00000000-0005-0000-0000-000060930000}"/>
    <cellStyle name="PrePop Currency (0) 2 3" xfId="35620" xr:uid="{00000000-0005-0000-0000-000061930000}"/>
    <cellStyle name="PrePop Currency (0) 3" xfId="35621" xr:uid="{00000000-0005-0000-0000-000062930000}"/>
    <cellStyle name="PrePop Currency (0) 3 2" xfId="35622" xr:uid="{00000000-0005-0000-0000-000063930000}"/>
    <cellStyle name="PrePop Currency (0) 3 2 2" xfId="35623" xr:uid="{00000000-0005-0000-0000-000064930000}"/>
    <cellStyle name="PrePop Currency (0) 3 3" xfId="35624" xr:uid="{00000000-0005-0000-0000-000065930000}"/>
    <cellStyle name="PrePop Currency (0) 4" xfId="35625" xr:uid="{00000000-0005-0000-0000-000066930000}"/>
    <cellStyle name="PrePop Currency (0) 4 2" xfId="35626" xr:uid="{00000000-0005-0000-0000-000067930000}"/>
    <cellStyle name="PrePop Currency (0) 5" xfId="35627" xr:uid="{00000000-0005-0000-0000-000068930000}"/>
    <cellStyle name="PrePop Currency (0) 6" xfId="35628" xr:uid="{00000000-0005-0000-0000-000069930000}"/>
    <cellStyle name="PrePop Currency (0)_C1 Avance al 10-Oct" xfId="35629" xr:uid="{00000000-0005-0000-0000-00006A930000}"/>
    <cellStyle name="PrePop Currency (2)" xfId="35630" xr:uid="{00000000-0005-0000-0000-00006B930000}"/>
    <cellStyle name="PrePop Currency (2) 2" xfId="35631" xr:uid="{00000000-0005-0000-0000-00006C930000}"/>
    <cellStyle name="PrePop Units (0)" xfId="35632" xr:uid="{00000000-0005-0000-0000-00006D930000}"/>
    <cellStyle name="PrePop Units (0) 2" xfId="35633" xr:uid="{00000000-0005-0000-0000-00006E930000}"/>
    <cellStyle name="PrePop Units (0) 2 2" xfId="35634" xr:uid="{00000000-0005-0000-0000-00006F930000}"/>
    <cellStyle name="PrePop Units (0) 2 2 2" xfId="35635" xr:uid="{00000000-0005-0000-0000-000070930000}"/>
    <cellStyle name="PrePop Units (0) 2 3" xfId="35636" xr:uid="{00000000-0005-0000-0000-000071930000}"/>
    <cellStyle name="PrePop Units (0) 3" xfId="35637" xr:uid="{00000000-0005-0000-0000-000072930000}"/>
    <cellStyle name="PrePop Units (0) 3 2" xfId="35638" xr:uid="{00000000-0005-0000-0000-000073930000}"/>
    <cellStyle name="PrePop Units (0) 3 2 2" xfId="35639" xr:uid="{00000000-0005-0000-0000-000074930000}"/>
    <cellStyle name="PrePop Units (0) 3 3" xfId="35640" xr:uid="{00000000-0005-0000-0000-000075930000}"/>
    <cellStyle name="PrePop Units (0) 4" xfId="35641" xr:uid="{00000000-0005-0000-0000-000076930000}"/>
    <cellStyle name="PrePop Units (0) 4 2" xfId="35642" xr:uid="{00000000-0005-0000-0000-000077930000}"/>
    <cellStyle name="PrePop Units (0) 5" xfId="35643" xr:uid="{00000000-0005-0000-0000-000078930000}"/>
    <cellStyle name="PrePop Units (0) 6" xfId="35644" xr:uid="{00000000-0005-0000-0000-000079930000}"/>
    <cellStyle name="PrePop Units (0)_C1 Avance al 10-Oct" xfId="35645" xr:uid="{00000000-0005-0000-0000-00007A930000}"/>
    <cellStyle name="PrePop Units (1)" xfId="35646" xr:uid="{00000000-0005-0000-0000-00007B930000}"/>
    <cellStyle name="PrePop Units (1) 2" xfId="35647" xr:uid="{00000000-0005-0000-0000-00007C930000}"/>
    <cellStyle name="PrePop Units (1) 2 2" xfId="35648" xr:uid="{00000000-0005-0000-0000-00007D930000}"/>
    <cellStyle name="PrePop Units (1) 2 2 2" xfId="35649" xr:uid="{00000000-0005-0000-0000-00007E930000}"/>
    <cellStyle name="PrePop Units (1) 2 3" xfId="35650" xr:uid="{00000000-0005-0000-0000-00007F930000}"/>
    <cellStyle name="PrePop Units (1) 3" xfId="35651" xr:uid="{00000000-0005-0000-0000-000080930000}"/>
    <cellStyle name="PrePop Units (1) 3 2" xfId="35652" xr:uid="{00000000-0005-0000-0000-000081930000}"/>
    <cellStyle name="PrePop Units (1) 3 2 2" xfId="35653" xr:uid="{00000000-0005-0000-0000-000082930000}"/>
    <cellStyle name="PrePop Units (1) 3 3" xfId="35654" xr:uid="{00000000-0005-0000-0000-000083930000}"/>
    <cellStyle name="PrePop Units (1) 4" xfId="35655" xr:uid="{00000000-0005-0000-0000-000084930000}"/>
    <cellStyle name="PrePop Units (1) 4 2" xfId="35656" xr:uid="{00000000-0005-0000-0000-000085930000}"/>
    <cellStyle name="PrePop Units (1) 5" xfId="35657" xr:uid="{00000000-0005-0000-0000-000086930000}"/>
    <cellStyle name="PrePop Units (1) 6" xfId="35658" xr:uid="{00000000-0005-0000-0000-000087930000}"/>
    <cellStyle name="PrePop Units (1)_C1 Avance al 10-Oct" xfId="35659" xr:uid="{00000000-0005-0000-0000-000088930000}"/>
    <cellStyle name="PrePop Units (2)" xfId="35660" xr:uid="{00000000-0005-0000-0000-000089930000}"/>
    <cellStyle name="PrePop Units (2) 2" xfId="35661" xr:uid="{00000000-0005-0000-0000-00008A930000}"/>
    <cellStyle name="pricing" xfId="47208" xr:uid="{00000000-0005-0000-0000-00008B930000}"/>
    <cellStyle name="Produc_nuevos" xfId="35662" xr:uid="{00000000-0005-0000-0000-00008C930000}"/>
    <cellStyle name="PSChar" xfId="35663" xr:uid="{00000000-0005-0000-0000-00008D930000}"/>
    <cellStyle name="PSChar 2" xfId="35664" xr:uid="{00000000-0005-0000-0000-00008E930000}"/>
    <cellStyle name="PSDec" xfId="35665" xr:uid="{00000000-0005-0000-0000-00008F930000}"/>
    <cellStyle name="PSDec 2" xfId="35666" xr:uid="{00000000-0005-0000-0000-000090930000}"/>
    <cellStyle name="PSHeading" xfId="35667" xr:uid="{00000000-0005-0000-0000-000091930000}"/>
    <cellStyle name="PSHeading 2" xfId="35668" xr:uid="{00000000-0005-0000-0000-000092930000}"/>
    <cellStyle name="PSHeading 2 2" xfId="35669" xr:uid="{00000000-0005-0000-0000-000093930000}"/>
    <cellStyle name="PSHeading 2 2 2" xfId="35670" xr:uid="{00000000-0005-0000-0000-000094930000}"/>
    <cellStyle name="PSHeading 2 3" xfId="35671" xr:uid="{00000000-0005-0000-0000-000095930000}"/>
    <cellStyle name="PSHeading 3" xfId="35672" xr:uid="{00000000-0005-0000-0000-000096930000}"/>
    <cellStyle name="Punto" xfId="35673" xr:uid="{00000000-0005-0000-0000-000097930000}"/>
    <cellStyle name="Punto 10" xfId="45371" xr:uid="{00000000-0005-0000-0000-000098930000}"/>
    <cellStyle name="Punto 2" xfId="35674" xr:uid="{00000000-0005-0000-0000-000099930000}"/>
    <cellStyle name="Punto 2 2" xfId="35675" xr:uid="{00000000-0005-0000-0000-00009A930000}"/>
    <cellStyle name="Punto 2 2 2" xfId="35676" xr:uid="{00000000-0005-0000-0000-00009B930000}"/>
    <cellStyle name="Punto 2 3" xfId="35677" xr:uid="{00000000-0005-0000-0000-00009C930000}"/>
    <cellStyle name="Punto 3" xfId="35678" xr:uid="{00000000-0005-0000-0000-00009D930000}"/>
    <cellStyle name="Punto 3 2" xfId="35679" xr:uid="{00000000-0005-0000-0000-00009E930000}"/>
    <cellStyle name="Punto 3 2 2" xfId="35680" xr:uid="{00000000-0005-0000-0000-00009F930000}"/>
    <cellStyle name="Punto 3 3" xfId="35681" xr:uid="{00000000-0005-0000-0000-0000A0930000}"/>
    <cellStyle name="Punto 4" xfId="35682" xr:uid="{00000000-0005-0000-0000-0000A1930000}"/>
    <cellStyle name="Punto 4 2" xfId="35683" xr:uid="{00000000-0005-0000-0000-0000A2930000}"/>
    <cellStyle name="Punto 5" xfId="35684" xr:uid="{00000000-0005-0000-0000-0000A3930000}"/>
    <cellStyle name="Punto 6" xfId="35685" xr:uid="{00000000-0005-0000-0000-0000A4930000}"/>
    <cellStyle name="Punto 7" xfId="45372" xr:uid="{00000000-0005-0000-0000-0000A5930000}"/>
    <cellStyle name="Punto 8" xfId="45373" xr:uid="{00000000-0005-0000-0000-0000A6930000}"/>
    <cellStyle name="Punto 9" xfId="45374" xr:uid="{00000000-0005-0000-0000-0000A7930000}"/>
    <cellStyle name="Punto_C1 Avance al 10-Oct" xfId="35686" xr:uid="{00000000-0005-0000-0000-0000A8930000}"/>
    <cellStyle name="Punto0" xfId="35687" xr:uid="{00000000-0005-0000-0000-0000A9930000}"/>
    <cellStyle name="Punto0 - Estilo3" xfId="35688" xr:uid="{00000000-0005-0000-0000-0000AA930000}"/>
    <cellStyle name="Punto0 - Estilo3 2" xfId="35689" xr:uid="{00000000-0005-0000-0000-0000AB930000}"/>
    <cellStyle name="Punto0 - Estilo3 2 2" xfId="35690" xr:uid="{00000000-0005-0000-0000-0000AC930000}"/>
    <cellStyle name="Punto0 - Estilo3 2 2 2" xfId="35691" xr:uid="{00000000-0005-0000-0000-0000AD930000}"/>
    <cellStyle name="Punto0 - Estilo3 2 3" xfId="35692" xr:uid="{00000000-0005-0000-0000-0000AE930000}"/>
    <cellStyle name="Punto0 - Estilo3 2 3 2" xfId="35693" xr:uid="{00000000-0005-0000-0000-0000AF930000}"/>
    <cellStyle name="Punto0 - Estilo3 2 4" xfId="35694" xr:uid="{00000000-0005-0000-0000-0000B0930000}"/>
    <cellStyle name="Punto0 - Estilo3 3" xfId="35695" xr:uid="{00000000-0005-0000-0000-0000B1930000}"/>
    <cellStyle name="Punto0 - Estilo3 3 2" xfId="35696" xr:uid="{00000000-0005-0000-0000-0000B2930000}"/>
    <cellStyle name="Punto0 - Estilo3 4" xfId="35697" xr:uid="{00000000-0005-0000-0000-0000B3930000}"/>
    <cellStyle name="Punto0 - Estilo3 4 2" xfId="35698" xr:uid="{00000000-0005-0000-0000-0000B4930000}"/>
    <cellStyle name="Punto0 - Estilo3 5" xfId="35699" xr:uid="{00000000-0005-0000-0000-0000B5930000}"/>
    <cellStyle name="Punto0 - Modelo1" xfId="35700" xr:uid="{00000000-0005-0000-0000-0000B6930000}"/>
    <cellStyle name="Punto0 - Modelo1 2" xfId="35701" xr:uid="{00000000-0005-0000-0000-0000B7930000}"/>
    <cellStyle name="Punto0 - Style1" xfId="35702" xr:uid="{00000000-0005-0000-0000-0000B8930000}"/>
    <cellStyle name="Punto0 - Style1 2" xfId="35703" xr:uid="{00000000-0005-0000-0000-0000B9930000}"/>
    <cellStyle name="Punto0 - Style1 2 2" xfId="35704" xr:uid="{00000000-0005-0000-0000-0000BA930000}"/>
    <cellStyle name="Punto0 - Style1 2 2 2" xfId="35705" xr:uid="{00000000-0005-0000-0000-0000BB930000}"/>
    <cellStyle name="Punto0 - Style1 2 3" xfId="35706" xr:uid="{00000000-0005-0000-0000-0000BC930000}"/>
    <cellStyle name="Punto0 - Style1 2 3 2" xfId="35707" xr:uid="{00000000-0005-0000-0000-0000BD930000}"/>
    <cellStyle name="Punto0 - Style1 2 4" xfId="35708" xr:uid="{00000000-0005-0000-0000-0000BE930000}"/>
    <cellStyle name="Punto0 - Style1 3" xfId="35709" xr:uid="{00000000-0005-0000-0000-0000BF930000}"/>
    <cellStyle name="Punto0 - Style1 3 2" xfId="35710" xr:uid="{00000000-0005-0000-0000-0000C0930000}"/>
    <cellStyle name="Punto0 - Style1 4" xfId="35711" xr:uid="{00000000-0005-0000-0000-0000C1930000}"/>
    <cellStyle name="Punto0 - Style1 4 2" xfId="35712" xr:uid="{00000000-0005-0000-0000-0000C2930000}"/>
    <cellStyle name="Punto0 - Style1 5" xfId="35713" xr:uid="{00000000-0005-0000-0000-0000C3930000}"/>
    <cellStyle name="Punto0 10" xfId="35714" xr:uid="{00000000-0005-0000-0000-0000C4930000}"/>
    <cellStyle name="Punto0 10 2" xfId="35715" xr:uid="{00000000-0005-0000-0000-0000C5930000}"/>
    <cellStyle name="Punto0 11" xfId="35716" xr:uid="{00000000-0005-0000-0000-0000C6930000}"/>
    <cellStyle name="Punto0 11 2" xfId="35717" xr:uid="{00000000-0005-0000-0000-0000C7930000}"/>
    <cellStyle name="Punto0 12" xfId="35718" xr:uid="{00000000-0005-0000-0000-0000C8930000}"/>
    <cellStyle name="Punto0 12 2" xfId="35719" xr:uid="{00000000-0005-0000-0000-0000C9930000}"/>
    <cellStyle name="Punto0 13" xfId="35720" xr:uid="{00000000-0005-0000-0000-0000CA930000}"/>
    <cellStyle name="Punto0 13 2" xfId="35721" xr:uid="{00000000-0005-0000-0000-0000CB930000}"/>
    <cellStyle name="Punto0 14" xfId="35722" xr:uid="{00000000-0005-0000-0000-0000CC930000}"/>
    <cellStyle name="Punto0 14 2" xfId="35723" xr:uid="{00000000-0005-0000-0000-0000CD930000}"/>
    <cellStyle name="Punto0 15" xfId="35724" xr:uid="{00000000-0005-0000-0000-0000CE930000}"/>
    <cellStyle name="Punto0 15 2" xfId="35725" xr:uid="{00000000-0005-0000-0000-0000CF930000}"/>
    <cellStyle name="Punto0 16" xfId="35726" xr:uid="{00000000-0005-0000-0000-0000D0930000}"/>
    <cellStyle name="Punto0 17" xfId="35727" xr:uid="{00000000-0005-0000-0000-0000D1930000}"/>
    <cellStyle name="Punto0 18" xfId="35728" xr:uid="{00000000-0005-0000-0000-0000D2930000}"/>
    <cellStyle name="Punto0 19" xfId="35729" xr:uid="{00000000-0005-0000-0000-0000D3930000}"/>
    <cellStyle name="Punto0 2" xfId="35730" xr:uid="{00000000-0005-0000-0000-0000D4930000}"/>
    <cellStyle name="Punto0 2 2" xfId="35731" xr:uid="{00000000-0005-0000-0000-0000D5930000}"/>
    <cellStyle name="Punto0 20" xfId="35732" xr:uid="{00000000-0005-0000-0000-0000D6930000}"/>
    <cellStyle name="Punto0 21" xfId="35733" xr:uid="{00000000-0005-0000-0000-0000D7930000}"/>
    <cellStyle name="Punto0 22" xfId="35734" xr:uid="{00000000-0005-0000-0000-0000D8930000}"/>
    <cellStyle name="Punto0 23" xfId="35735" xr:uid="{00000000-0005-0000-0000-0000D9930000}"/>
    <cellStyle name="Punto0 24" xfId="35736" xr:uid="{00000000-0005-0000-0000-0000DA930000}"/>
    <cellStyle name="Punto0 25" xfId="35737" xr:uid="{00000000-0005-0000-0000-0000DB930000}"/>
    <cellStyle name="Punto0 26" xfId="35738" xr:uid="{00000000-0005-0000-0000-0000DC930000}"/>
    <cellStyle name="Punto0 27" xfId="35739" xr:uid="{00000000-0005-0000-0000-0000DD930000}"/>
    <cellStyle name="Punto0 28" xfId="35740" xr:uid="{00000000-0005-0000-0000-0000DE930000}"/>
    <cellStyle name="Punto0 3" xfId="35741" xr:uid="{00000000-0005-0000-0000-0000DF930000}"/>
    <cellStyle name="Punto0 3 2" xfId="35742" xr:uid="{00000000-0005-0000-0000-0000E0930000}"/>
    <cellStyle name="Punto0 4" xfId="35743" xr:uid="{00000000-0005-0000-0000-0000E1930000}"/>
    <cellStyle name="Punto0 4 2" xfId="35744" xr:uid="{00000000-0005-0000-0000-0000E2930000}"/>
    <cellStyle name="Punto0 5" xfId="35745" xr:uid="{00000000-0005-0000-0000-0000E3930000}"/>
    <cellStyle name="Punto0 5 2" xfId="35746" xr:uid="{00000000-0005-0000-0000-0000E4930000}"/>
    <cellStyle name="Punto0 5 3" xfId="35747" xr:uid="{00000000-0005-0000-0000-0000E5930000}"/>
    <cellStyle name="Punto0 6" xfId="35748" xr:uid="{00000000-0005-0000-0000-0000E6930000}"/>
    <cellStyle name="Punto0 6 2" xfId="35749" xr:uid="{00000000-0005-0000-0000-0000E7930000}"/>
    <cellStyle name="Punto0 7" xfId="35750" xr:uid="{00000000-0005-0000-0000-0000E8930000}"/>
    <cellStyle name="Punto0 7 2" xfId="35751" xr:uid="{00000000-0005-0000-0000-0000E9930000}"/>
    <cellStyle name="Punto0 8" xfId="35752" xr:uid="{00000000-0005-0000-0000-0000EA930000}"/>
    <cellStyle name="Punto0 8 2" xfId="35753" xr:uid="{00000000-0005-0000-0000-0000EB930000}"/>
    <cellStyle name="Punto0 9" xfId="35754" xr:uid="{00000000-0005-0000-0000-0000EC930000}"/>
    <cellStyle name="Punto0 9 2" xfId="35755" xr:uid="{00000000-0005-0000-0000-0000ED930000}"/>
    <cellStyle name="Punto0__092110 DCN 100 Proyectos PlantaV7F" xfId="45375" xr:uid="{00000000-0005-0000-0000-0000EE930000}"/>
    <cellStyle name="Punto1 - Estilo1" xfId="35756" xr:uid="{00000000-0005-0000-0000-0000EF930000}"/>
    <cellStyle name="Punto1 - Estilo1 2" xfId="35757" xr:uid="{00000000-0005-0000-0000-0000F0930000}"/>
    <cellStyle name="Punto1 - Estilo1 2 2" xfId="35758" xr:uid="{00000000-0005-0000-0000-0000F1930000}"/>
    <cellStyle name="Punto1 - Estilo1 2 2 2" xfId="35759" xr:uid="{00000000-0005-0000-0000-0000F2930000}"/>
    <cellStyle name="Punto1 - Estilo1 2 3" xfId="35760" xr:uid="{00000000-0005-0000-0000-0000F3930000}"/>
    <cellStyle name="Punto1 - Estilo1 2 3 2" xfId="35761" xr:uid="{00000000-0005-0000-0000-0000F4930000}"/>
    <cellStyle name="Punto1 - Estilo1 2 4" xfId="35762" xr:uid="{00000000-0005-0000-0000-0000F5930000}"/>
    <cellStyle name="Punto1 - Estilo1 3" xfId="35763" xr:uid="{00000000-0005-0000-0000-0000F6930000}"/>
    <cellStyle name="Punto1 - Estilo1 3 2" xfId="35764" xr:uid="{00000000-0005-0000-0000-0000F7930000}"/>
    <cellStyle name="Punto1 - Estilo1 4" xfId="35765" xr:uid="{00000000-0005-0000-0000-0000F8930000}"/>
    <cellStyle name="Punto1 - Estilo1 4 2" xfId="35766" xr:uid="{00000000-0005-0000-0000-0000F9930000}"/>
    <cellStyle name="Punto1 - Estilo1 5" xfId="35767" xr:uid="{00000000-0005-0000-0000-0000FA930000}"/>
    <cellStyle name="QtReview" xfId="35768" xr:uid="{00000000-0005-0000-0000-0000FB930000}"/>
    <cellStyle name="QtReview 2" xfId="35769" xr:uid="{00000000-0005-0000-0000-0000FC930000}"/>
    <cellStyle name="RAMEY" xfId="35770" xr:uid="{00000000-0005-0000-0000-0000FD930000}"/>
    <cellStyle name="Ramey $k" xfId="35771" xr:uid="{00000000-0005-0000-0000-0000FE930000}"/>
    <cellStyle name="Ramey $k 2" xfId="35772" xr:uid="{00000000-0005-0000-0000-0000FF930000}"/>
    <cellStyle name="RAMEY 2" xfId="35773" xr:uid="{00000000-0005-0000-0000-000000940000}"/>
    <cellStyle name="RAMEY 3" xfId="35774" xr:uid="{00000000-0005-0000-0000-000001940000}"/>
    <cellStyle name="RAMEY 4" xfId="35775" xr:uid="{00000000-0005-0000-0000-000002940000}"/>
    <cellStyle name="RAMEY 5" xfId="35776" xr:uid="{00000000-0005-0000-0000-000003940000}"/>
    <cellStyle name="RAMEY_053 2002-12_enviado" xfId="35777" xr:uid="{00000000-0005-0000-0000-000004940000}"/>
    <cellStyle name="Reset  - Estilo7" xfId="35778" xr:uid="{00000000-0005-0000-0000-000005940000}"/>
    <cellStyle name="Reset  - Estilo7 2" xfId="35779" xr:uid="{00000000-0005-0000-0000-000006940000}"/>
    <cellStyle name="Reset  - Modelo7" xfId="35780" xr:uid="{00000000-0005-0000-0000-000007940000}"/>
    <cellStyle name="Reset  - Modelo7 2" xfId="35781" xr:uid="{00000000-0005-0000-0000-000008940000}"/>
    <cellStyle name="Reset  - Modelo7 2 2" xfId="35782" xr:uid="{00000000-0005-0000-0000-000009940000}"/>
    <cellStyle name="Reset  - Modelo7 3" xfId="35783" xr:uid="{00000000-0005-0000-0000-00000A940000}"/>
    <cellStyle name="Reset  - Modelo7 3 2" xfId="35784" xr:uid="{00000000-0005-0000-0000-00000B940000}"/>
    <cellStyle name="Reset  - Modelo7 4" xfId="35785" xr:uid="{00000000-0005-0000-0000-00000C940000}"/>
    <cellStyle name="RevList" xfId="47209" xr:uid="{00000000-0005-0000-0000-00000D940000}"/>
    <cellStyle name="RISKbigPercent" xfId="35786" xr:uid="{00000000-0005-0000-0000-00000E940000}"/>
    <cellStyle name="RISKbigPercent 2" xfId="35787" xr:uid="{00000000-0005-0000-0000-00000F940000}"/>
    <cellStyle name="RISKbigPercent 2 2" xfId="35788" xr:uid="{00000000-0005-0000-0000-000010940000}"/>
    <cellStyle name="RISKbigPercent 2 2 2" xfId="35789" xr:uid="{00000000-0005-0000-0000-000011940000}"/>
    <cellStyle name="RISKbigPercent 2 3" xfId="35790" xr:uid="{00000000-0005-0000-0000-000012940000}"/>
    <cellStyle name="RISKbigPercent 3" xfId="35791" xr:uid="{00000000-0005-0000-0000-000013940000}"/>
    <cellStyle name="RISKbigPercent 3 2" xfId="35792" xr:uid="{00000000-0005-0000-0000-000014940000}"/>
    <cellStyle name="RISKbigPercent 3 2 2" xfId="35793" xr:uid="{00000000-0005-0000-0000-000015940000}"/>
    <cellStyle name="RISKbigPercent 3 3" xfId="35794" xr:uid="{00000000-0005-0000-0000-000016940000}"/>
    <cellStyle name="RISKbigPercent 4" xfId="35795" xr:uid="{00000000-0005-0000-0000-000017940000}"/>
    <cellStyle name="RISKbigPercent 4 2" xfId="35796" xr:uid="{00000000-0005-0000-0000-000018940000}"/>
    <cellStyle name="RISKbigPercent 5" xfId="35797" xr:uid="{00000000-0005-0000-0000-000019940000}"/>
    <cellStyle name="RISKbigPercent 6" xfId="35798" xr:uid="{00000000-0005-0000-0000-00001A940000}"/>
    <cellStyle name="RISKblandrEdge" xfId="35799" xr:uid="{00000000-0005-0000-0000-00001B940000}"/>
    <cellStyle name="RISKblandrEdge 2" xfId="35800" xr:uid="{00000000-0005-0000-0000-00001C940000}"/>
    <cellStyle name="RISKblandrEdge 2 2" xfId="35801" xr:uid="{00000000-0005-0000-0000-00001D940000}"/>
    <cellStyle name="RISKblandrEdge 2 2 2" xfId="35802" xr:uid="{00000000-0005-0000-0000-00001E940000}"/>
    <cellStyle name="RISKblandrEdge 2 2 3" xfId="35803" xr:uid="{00000000-0005-0000-0000-00001F940000}"/>
    <cellStyle name="RISKblandrEdge 2 3" xfId="35804" xr:uid="{00000000-0005-0000-0000-000020940000}"/>
    <cellStyle name="RISKblandrEdge 2 4" xfId="35805" xr:uid="{00000000-0005-0000-0000-000021940000}"/>
    <cellStyle name="RISKblandrEdge 2_CONSOLIDADO" xfId="35806" xr:uid="{00000000-0005-0000-0000-000022940000}"/>
    <cellStyle name="RISKblandrEdge 3" xfId="35807" xr:uid="{00000000-0005-0000-0000-000023940000}"/>
    <cellStyle name="RISKblandrEdge 3 2" xfId="35808" xr:uid="{00000000-0005-0000-0000-000024940000}"/>
    <cellStyle name="RISKblandrEdge 3 2 2" xfId="35809" xr:uid="{00000000-0005-0000-0000-000025940000}"/>
    <cellStyle name="RISKblandrEdge 3 2 3" xfId="35810" xr:uid="{00000000-0005-0000-0000-000026940000}"/>
    <cellStyle name="RISKblandrEdge 3 3" xfId="35811" xr:uid="{00000000-0005-0000-0000-000027940000}"/>
    <cellStyle name="RISKblandrEdge 3 4" xfId="35812" xr:uid="{00000000-0005-0000-0000-000028940000}"/>
    <cellStyle name="RISKblandrEdge 4" xfId="35813" xr:uid="{00000000-0005-0000-0000-000029940000}"/>
    <cellStyle name="RISKblandrEdge 4 2" xfId="35814" xr:uid="{00000000-0005-0000-0000-00002A940000}"/>
    <cellStyle name="RISKblandrEdge 4 3" xfId="35815" xr:uid="{00000000-0005-0000-0000-00002B940000}"/>
    <cellStyle name="RISKblandrEdge 5" xfId="35816" xr:uid="{00000000-0005-0000-0000-00002C940000}"/>
    <cellStyle name="RISKblandrEdge 6" xfId="35817" xr:uid="{00000000-0005-0000-0000-00002D940000}"/>
    <cellStyle name="RISKblandrEdge_AREA" xfId="35818" xr:uid="{00000000-0005-0000-0000-00002E940000}"/>
    <cellStyle name="RISKblCorner" xfId="35819" xr:uid="{00000000-0005-0000-0000-00002F940000}"/>
    <cellStyle name="RISKblCorner 2" xfId="35820" xr:uid="{00000000-0005-0000-0000-000030940000}"/>
    <cellStyle name="RISKblCorner 2 2" xfId="35821" xr:uid="{00000000-0005-0000-0000-000031940000}"/>
    <cellStyle name="RISKblCorner 2 2 2" xfId="35822" xr:uid="{00000000-0005-0000-0000-000032940000}"/>
    <cellStyle name="RISKblCorner 2 2 2 2" xfId="47210" xr:uid="{00000000-0005-0000-0000-000033940000}"/>
    <cellStyle name="RISKblCorner 2 2 3" xfId="35823" xr:uid="{00000000-0005-0000-0000-000034940000}"/>
    <cellStyle name="RISKblCorner 2 3" xfId="35824" xr:uid="{00000000-0005-0000-0000-000035940000}"/>
    <cellStyle name="RISKblCorner 2 3 2" xfId="47211" xr:uid="{00000000-0005-0000-0000-000036940000}"/>
    <cellStyle name="RISKblCorner 2 3 2 2" xfId="47212" xr:uid="{00000000-0005-0000-0000-000037940000}"/>
    <cellStyle name="RISKblCorner 2 3 3" xfId="47213" xr:uid="{00000000-0005-0000-0000-000038940000}"/>
    <cellStyle name="RISKblCorner 2 4" xfId="35825" xr:uid="{00000000-0005-0000-0000-000039940000}"/>
    <cellStyle name="RISKblCorner 2 4 2" xfId="47214" xr:uid="{00000000-0005-0000-0000-00003A940000}"/>
    <cellStyle name="RISKblCorner 2 5" xfId="47215" xr:uid="{00000000-0005-0000-0000-00003B940000}"/>
    <cellStyle name="RISKblCorner 2_CONSOLIDADO" xfId="35826" xr:uid="{00000000-0005-0000-0000-00003C940000}"/>
    <cellStyle name="RISKblCorner 3" xfId="35827" xr:uid="{00000000-0005-0000-0000-00003D940000}"/>
    <cellStyle name="RISKblCorner 3 2" xfId="35828" xr:uid="{00000000-0005-0000-0000-00003E940000}"/>
    <cellStyle name="RISKblCorner 3 2 2" xfId="35829" xr:uid="{00000000-0005-0000-0000-00003F940000}"/>
    <cellStyle name="RISKblCorner 3 2 3" xfId="35830" xr:uid="{00000000-0005-0000-0000-000040940000}"/>
    <cellStyle name="RISKblCorner 3 3" xfId="35831" xr:uid="{00000000-0005-0000-0000-000041940000}"/>
    <cellStyle name="RISKblCorner 3 4" xfId="35832" xr:uid="{00000000-0005-0000-0000-000042940000}"/>
    <cellStyle name="RISKblCorner 4" xfId="35833" xr:uid="{00000000-0005-0000-0000-000043940000}"/>
    <cellStyle name="RISKblCorner 4 2" xfId="35834" xr:uid="{00000000-0005-0000-0000-000044940000}"/>
    <cellStyle name="RISKblCorner 4 2 2" xfId="47216" xr:uid="{00000000-0005-0000-0000-000045940000}"/>
    <cellStyle name="RISKblCorner 4 3" xfId="35835" xr:uid="{00000000-0005-0000-0000-000046940000}"/>
    <cellStyle name="RISKblCorner 5" xfId="35836" xr:uid="{00000000-0005-0000-0000-000047940000}"/>
    <cellStyle name="RISKblCorner 5 2" xfId="47217" xr:uid="{00000000-0005-0000-0000-000048940000}"/>
    <cellStyle name="RISKblCorner 5 2 2" xfId="47218" xr:uid="{00000000-0005-0000-0000-000049940000}"/>
    <cellStyle name="RISKblCorner 5 3" xfId="47219" xr:uid="{00000000-0005-0000-0000-00004A940000}"/>
    <cellStyle name="RISKblCorner 6" xfId="35837" xr:uid="{00000000-0005-0000-0000-00004B940000}"/>
    <cellStyle name="RISKblCorner 6 2" xfId="47220" xr:uid="{00000000-0005-0000-0000-00004C940000}"/>
    <cellStyle name="RISKblCorner 7" xfId="47221" xr:uid="{00000000-0005-0000-0000-00004D940000}"/>
    <cellStyle name="RISKblCorner_AREA" xfId="35838" xr:uid="{00000000-0005-0000-0000-00004E940000}"/>
    <cellStyle name="RISKbottomEdge" xfId="35839" xr:uid="{00000000-0005-0000-0000-00004F940000}"/>
    <cellStyle name="RISKbottomEdge 2" xfId="35840" xr:uid="{00000000-0005-0000-0000-000050940000}"/>
    <cellStyle name="RISKbottomEdge 2 2" xfId="35841" xr:uid="{00000000-0005-0000-0000-000051940000}"/>
    <cellStyle name="RISKbottomEdge 2 2 2" xfId="35842" xr:uid="{00000000-0005-0000-0000-000052940000}"/>
    <cellStyle name="RISKbottomEdge 2 2 2 2" xfId="47222" xr:uid="{00000000-0005-0000-0000-000053940000}"/>
    <cellStyle name="RISKbottomEdge 2 2 3" xfId="35843" xr:uid="{00000000-0005-0000-0000-000054940000}"/>
    <cellStyle name="RISKbottomEdge 2 3" xfId="35844" xr:uid="{00000000-0005-0000-0000-000055940000}"/>
    <cellStyle name="RISKbottomEdge 2 3 2" xfId="47223" xr:uid="{00000000-0005-0000-0000-000056940000}"/>
    <cellStyle name="RISKbottomEdge 2 3 2 2" xfId="47224" xr:uid="{00000000-0005-0000-0000-000057940000}"/>
    <cellStyle name="RISKbottomEdge 2 3 3" xfId="47225" xr:uid="{00000000-0005-0000-0000-000058940000}"/>
    <cellStyle name="RISKbottomEdge 2 4" xfId="35845" xr:uid="{00000000-0005-0000-0000-000059940000}"/>
    <cellStyle name="RISKbottomEdge 2 4 2" xfId="47226" xr:uid="{00000000-0005-0000-0000-00005A940000}"/>
    <cellStyle name="RISKbottomEdge 2 5" xfId="47227" xr:uid="{00000000-0005-0000-0000-00005B940000}"/>
    <cellStyle name="RISKbottomEdge 2_CONSOLIDADO" xfId="35846" xr:uid="{00000000-0005-0000-0000-00005C940000}"/>
    <cellStyle name="RISKbottomEdge 3" xfId="35847" xr:uid="{00000000-0005-0000-0000-00005D940000}"/>
    <cellStyle name="RISKbottomEdge 3 2" xfId="35848" xr:uid="{00000000-0005-0000-0000-00005E940000}"/>
    <cellStyle name="RISKbottomEdge 3 2 2" xfId="35849" xr:uid="{00000000-0005-0000-0000-00005F940000}"/>
    <cellStyle name="RISKbottomEdge 3 2 3" xfId="35850" xr:uid="{00000000-0005-0000-0000-000060940000}"/>
    <cellStyle name="RISKbottomEdge 3 3" xfId="35851" xr:uid="{00000000-0005-0000-0000-000061940000}"/>
    <cellStyle name="RISKbottomEdge 3 4" xfId="35852" xr:uid="{00000000-0005-0000-0000-000062940000}"/>
    <cellStyle name="RISKbottomEdge 4" xfId="35853" xr:uid="{00000000-0005-0000-0000-000063940000}"/>
    <cellStyle name="RISKbottomEdge 4 2" xfId="35854" xr:uid="{00000000-0005-0000-0000-000064940000}"/>
    <cellStyle name="RISKbottomEdge 4 2 2" xfId="47228" xr:uid="{00000000-0005-0000-0000-000065940000}"/>
    <cellStyle name="RISKbottomEdge 4 3" xfId="35855" xr:uid="{00000000-0005-0000-0000-000066940000}"/>
    <cellStyle name="RISKbottomEdge 5" xfId="35856" xr:uid="{00000000-0005-0000-0000-000067940000}"/>
    <cellStyle name="RISKbottomEdge 5 2" xfId="47229" xr:uid="{00000000-0005-0000-0000-000068940000}"/>
    <cellStyle name="RISKbottomEdge 5 2 2" xfId="47230" xr:uid="{00000000-0005-0000-0000-000069940000}"/>
    <cellStyle name="RISKbottomEdge 5 3" xfId="47231" xr:uid="{00000000-0005-0000-0000-00006A940000}"/>
    <cellStyle name="RISKbottomEdge 6" xfId="35857" xr:uid="{00000000-0005-0000-0000-00006B940000}"/>
    <cellStyle name="RISKbottomEdge 6 2" xfId="47232" xr:uid="{00000000-0005-0000-0000-00006C940000}"/>
    <cellStyle name="RISKbottomEdge 7" xfId="47233" xr:uid="{00000000-0005-0000-0000-00006D940000}"/>
    <cellStyle name="RISKbottomEdge_AREA" xfId="35858" xr:uid="{00000000-0005-0000-0000-00006E940000}"/>
    <cellStyle name="RISKbrCorner" xfId="35859" xr:uid="{00000000-0005-0000-0000-00006F940000}"/>
    <cellStyle name="RISKbrCorner 2" xfId="35860" xr:uid="{00000000-0005-0000-0000-000070940000}"/>
    <cellStyle name="RISKbrCorner 2 2" xfId="35861" xr:uid="{00000000-0005-0000-0000-000071940000}"/>
    <cellStyle name="RISKbrCorner 2 2 2" xfId="35862" xr:uid="{00000000-0005-0000-0000-000072940000}"/>
    <cellStyle name="RISKbrCorner 2 2 2 2" xfId="47234" xr:uid="{00000000-0005-0000-0000-000073940000}"/>
    <cellStyle name="RISKbrCorner 2 2 3" xfId="35863" xr:uid="{00000000-0005-0000-0000-000074940000}"/>
    <cellStyle name="RISKbrCorner 2 3" xfId="35864" xr:uid="{00000000-0005-0000-0000-000075940000}"/>
    <cellStyle name="RISKbrCorner 2 3 2" xfId="47235" xr:uid="{00000000-0005-0000-0000-000076940000}"/>
    <cellStyle name="RISKbrCorner 2 3 2 2" xfId="47236" xr:uid="{00000000-0005-0000-0000-000077940000}"/>
    <cellStyle name="RISKbrCorner 2 3 3" xfId="47237" xr:uid="{00000000-0005-0000-0000-000078940000}"/>
    <cellStyle name="RISKbrCorner 2 4" xfId="35865" xr:uid="{00000000-0005-0000-0000-000079940000}"/>
    <cellStyle name="RISKbrCorner 2 4 2" xfId="47238" xr:uid="{00000000-0005-0000-0000-00007A940000}"/>
    <cellStyle name="RISKbrCorner 2 5" xfId="47239" xr:uid="{00000000-0005-0000-0000-00007B940000}"/>
    <cellStyle name="RISKbrCorner 2_CONSOLIDADO" xfId="35866" xr:uid="{00000000-0005-0000-0000-00007C940000}"/>
    <cellStyle name="RISKbrCorner 3" xfId="35867" xr:uid="{00000000-0005-0000-0000-00007D940000}"/>
    <cellStyle name="RISKbrCorner 3 2" xfId="35868" xr:uid="{00000000-0005-0000-0000-00007E940000}"/>
    <cellStyle name="RISKbrCorner 3 2 2" xfId="35869" xr:uid="{00000000-0005-0000-0000-00007F940000}"/>
    <cellStyle name="RISKbrCorner 3 2 3" xfId="35870" xr:uid="{00000000-0005-0000-0000-000080940000}"/>
    <cellStyle name="RISKbrCorner 3 3" xfId="35871" xr:uid="{00000000-0005-0000-0000-000081940000}"/>
    <cellStyle name="RISKbrCorner 3 4" xfId="35872" xr:uid="{00000000-0005-0000-0000-000082940000}"/>
    <cellStyle name="RISKbrCorner 4" xfId="35873" xr:uid="{00000000-0005-0000-0000-000083940000}"/>
    <cellStyle name="RISKbrCorner 4 2" xfId="35874" xr:uid="{00000000-0005-0000-0000-000084940000}"/>
    <cellStyle name="RISKbrCorner 4 2 2" xfId="47240" xr:uid="{00000000-0005-0000-0000-000085940000}"/>
    <cellStyle name="RISKbrCorner 4 3" xfId="35875" xr:uid="{00000000-0005-0000-0000-000086940000}"/>
    <cellStyle name="RISKbrCorner 5" xfId="35876" xr:uid="{00000000-0005-0000-0000-000087940000}"/>
    <cellStyle name="RISKbrCorner 5 2" xfId="47241" xr:uid="{00000000-0005-0000-0000-000088940000}"/>
    <cellStyle name="RISKbrCorner 5 2 2" xfId="47242" xr:uid="{00000000-0005-0000-0000-000089940000}"/>
    <cellStyle name="RISKbrCorner 5 3" xfId="47243" xr:uid="{00000000-0005-0000-0000-00008A940000}"/>
    <cellStyle name="RISKbrCorner 6" xfId="35877" xr:uid="{00000000-0005-0000-0000-00008B940000}"/>
    <cellStyle name="RISKbrCorner 6 2" xfId="47244" xr:uid="{00000000-0005-0000-0000-00008C940000}"/>
    <cellStyle name="RISKbrCorner 7" xfId="47245" xr:uid="{00000000-0005-0000-0000-00008D940000}"/>
    <cellStyle name="RISKbrCorner_AREA" xfId="35878" xr:uid="{00000000-0005-0000-0000-00008E940000}"/>
    <cellStyle name="RISKdarkBoxed" xfId="35879" xr:uid="{00000000-0005-0000-0000-00008F940000}"/>
    <cellStyle name="RISKdarkBoxed 10" xfId="35880" xr:uid="{00000000-0005-0000-0000-000090940000}"/>
    <cellStyle name="RISKdarkBoxed 10 2" xfId="35881" xr:uid="{00000000-0005-0000-0000-000091940000}"/>
    <cellStyle name="RISKdarkBoxed 10 2 2" xfId="35882" xr:uid="{00000000-0005-0000-0000-000092940000}"/>
    <cellStyle name="RISKdarkBoxed 10 2 3" xfId="35883" xr:uid="{00000000-0005-0000-0000-000093940000}"/>
    <cellStyle name="RISKdarkBoxed 10 3" xfId="35884" xr:uid="{00000000-0005-0000-0000-000094940000}"/>
    <cellStyle name="RISKdarkBoxed 10 3 2" xfId="35885" xr:uid="{00000000-0005-0000-0000-000095940000}"/>
    <cellStyle name="RISKdarkBoxed 10 3 3" xfId="35886" xr:uid="{00000000-0005-0000-0000-000096940000}"/>
    <cellStyle name="RISKdarkBoxed 10 4" xfId="35887" xr:uid="{00000000-0005-0000-0000-000097940000}"/>
    <cellStyle name="RISKdarkBoxed 10 5" xfId="35888" xr:uid="{00000000-0005-0000-0000-000098940000}"/>
    <cellStyle name="RISKdarkBoxed 10 6" xfId="35889" xr:uid="{00000000-0005-0000-0000-000099940000}"/>
    <cellStyle name="RISKdarkBoxed 11" xfId="35890" xr:uid="{00000000-0005-0000-0000-00009A940000}"/>
    <cellStyle name="RISKdarkBoxed 11 2" xfId="35891" xr:uid="{00000000-0005-0000-0000-00009B940000}"/>
    <cellStyle name="RISKdarkBoxed 11 2 2" xfId="35892" xr:uid="{00000000-0005-0000-0000-00009C940000}"/>
    <cellStyle name="RISKdarkBoxed 11 2 3" xfId="35893" xr:uid="{00000000-0005-0000-0000-00009D940000}"/>
    <cellStyle name="RISKdarkBoxed 11 3" xfId="35894" xr:uid="{00000000-0005-0000-0000-00009E940000}"/>
    <cellStyle name="RISKdarkBoxed 11 3 2" xfId="35895" xr:uid="{00000000-0005-0000-0000-00009F940000}"/>
    <cellStyle name="RISKdarkBoxed 11 3 3" xfId="35896" xr:uid="{00000000-0005-0000-0000-0000A0940000}"/>
    <cellStyle name="RISKdarkBoxed 11 4" xfId="35897" xr:uid="{00000000-0005-0000-0000-0000A1940000}"/>
    <cellStyle name="RISKdarkBoxed 11 5" xfId="35898" xr:uid="{00000000-0005-0000-0000-0000A2940000}"/>
    <cellStyle name="RISKdarkBoxed 11 6" xfId="35899" xr:uid="{00000000-0005-0000-0000-0000A3940000}"/>
    <cellStyle name="RISKdarkBoxed 12" xfId="35900" xr:uid="{00000000-0005-0000-0000-0000A4940000}"/>
    <cellStyle name="RISKdarkBoxed 12 2" xfId="35901" xr:uid="{00000000-0005-0000-0000-0000A5940000}"/>
    <cellStyle name="RISKdarkBoxed 12 3" xfId="35902" xr:uid="{00000000-0005-0000-0000-0000A6940000}"/>
    <cellStyle name="RISKdarkBoxed 13" xfId="35903" xr:uid="{00000000-0005-0000-0000-0000A7940000}"/>
    <cellStyle name="RISKdarkBoxed 13 2" xfId="35904" xr:uid="{00000000-0005-0000-0000-0000A8940000}"/>
    <cellStyle name="RISKdarkBoxed 13 3" xfId="35905" xr:uid="{00000000-0005-0000-0000-0000A9940000}"/>
    <cellStyle name="RISKdarkBoxed 14" xfId="35906" xr:uid="{00000000-0005-0000-0000-0000AA940000}"/>
    <cellStyle name="RISKdarkBoxed 15" xfId="35907" xr:uid="{00000000-0005-0000-0000-0000AB940000}"/>
    <cellStyle name="RISKdarkBoxed 16" xfId="35908" xr:uid="{00000000-0005-0000-0000-0000AC940000}"/>
    <cellStyle name="RISKdarkBoxed 17" xfId="35909" xr:uid="{00000000-0005-0000-0000-0000AD940000}"/>
    <cellStyle name="RISKdarkBoxed 2" xfId="35910" xr:uid="{00000000-0005-0000-0000-0000AE940000}"/>
    <cellStyle name="RISKdarkBoxed 2 10" xfId="35911" xr:uid="{00000000-0005-0000-0000-0000AF940000}"/>
    <cellStyle name="RISKdarkBoxed 2 10 2" xfId="35912" xr:uid="{00000000-0005-0000-0000-0000B0940000}"/>
    <cellStyle name="RISKdarkBoxed 2 10 2 2" xfId="35913" xr:uid="{00000000-0005-0000-0000-0000B1940000}"/>
    <cellStyle name="RISKdarkBoxed 2 10 2 3" xfId="35914" xr:uid="{00000000-0005-0000-0000-0000B2940000}"/>
    <cellStyle name="RISKdarkBoxed 2 10 3" xfId="35915" xr:uid="{00000000-0005-0000-0000-0000B3940000}"/>
    <cellStyle name="RISKdarkBoxed 2 10 3 2" xfId="35916" xr:uid="{00000000-0005-0000-0000-0000B4940000}"/>
    <cellStyle name="RISKdarkBoxed 2 10 3 3" xfId="35917" xr:uid="{00000000-0005-0000-0000-0000B5940000}"/>
    <cellStyle name="RISKdarkBoxed 2 10 4" xfId="35918" xr:uid="{00000000-0005-0000-0000-0000B6940000}"/>
    <cellStyle name="RISKdarkBoxed 2 10 5" xfId="35919" xr:uid="{00000000-0005-0000-0000-0000B7940000}"/>
    <cellStyle name="RISKdarkBoxed 2 10 6" xfId="35920" xr:uid="{00000000-0005-0000-0000-0000B8940000}"/>
    <cellStyle name="RISKdarkBoxed 2 11" xfId="35921" xr:uid="{00000000-0005-0000-0000-0000B9940000}"/>
    <cellStyle name="RISKdarkBoxed 2 11 2" xfId="35922" xr:uid="{00000000-0005-0000-0000-0000BA940000}"/>
    <cellStyle name="RISKdarkBoxed 2 11 3" xfId="35923" xr:uid="{00000000-0005-0000-0000-0000BB940000}"/>
    <cellStyle name="RISKdarkBoxed 2 12" xfId="35924" xr:uid="{00000000-0005-0000-0000-0000BC940000}"/>
    <cellStyle name="RISKdarkBoxed 2 12 2" xfId="35925" xr:uid="{00000000-0005-0000-0000-0000BD940000}"/>
    <cellStyle name="RISKdarkBoxed 2 12 3" xfId="35926" xr:uid="{00000000-0005-0000-0000-0000BE940000}"/>
    <cellStyle name="RISKdarkBoxed 2 13" xfId="35927" xr:uid="{00000000-0005-0000-0000-0000BF940000}"/>
    <cellStyle name="RISKdarkBoxed 2 14" xfId="35928" xr:uid="{00000000-0005-0000-0000-0000C0940000}"/>
    <cellStyle name="RISKdarkBoxed 2 15" xfId="35929" xr:uid="{00000000-0005-0000-0000-0000C1940000}"/>
    <cellStyle name="RISKdarkBoxed 2 2" xfId="35930" xr:uid="{00000000-0005-0000-0000-0000C2940000}"/>
    <cellStyle name="RISKdarkBoxed 2 2 2" xfId="35931" xr:uid="{00000000-0005-0000-0000-0000C3940000}"/>
    <cellStyle name="RISKdarkBoxed 2 2 2 2" xfId="35932" xr:uid="{00000000-0005-0000-0000-0000C4940000}"/>
    <cellStyle name="RISKdarkBoxed 2 2 2 3" xfId="35933" xr:uid="{00000000-0005-0000-0000-0000C5940000}"/>
    <cellStyle name="RISKdarkBoxed 2 2 3" xfId="35934" xr:uid="{00000000-0005-0000-0000-0000C6940000}"/>
    <cellStyle name="RISKdarkBoxed 2 2 3 2" xfId="35935" xr:uid="{00000000-0005-0000-0000-0000C7940000}"/>
    <cellStyle name="RISKdarkBoxed 2 2 3 3" xfId="35936" xr:uid="{00000000-0005-0000-0000-0000C8940000}"/>
    <cellStyle name="RISKdarkBoxed 2 2 4" xfId="35937" xr:uid="{00000000-0005-0000-0000-0000C9940000}"/>
    <cellStyle name="RISKdarkBoxed 2 2 5" xfId="35938" xr:uid="{00000000-0005-0000-0000-0000CA940000}"/>
    <cellStyle name="RISKdarkBoxed 2 2 6" xfId="35939" xr:uid="{00000000-0005-0000-0000-0000CB940000}"/>
    <cellStyle name="RISKdarkBoxed 2 3" xfId="35940" xr:uid="{00000000-0005-0000-0000-0000CC940000}"/>
    <cellStyle name="RISKdarkBoxed 2 3 2" xfId="35941" xr:uid="{00000000-0005-0000-0000-0000CD940000}"/>
    <cellStyle name="RISKdarkBoxed 2 3 2 2" xfId="35942" xr:uid="{00000000-0005-0000-0000-0000CE940000}"/>
    <cellStyle name="RISKdarkBoxed 2 3 2 3" xfId="35943" xr:uid="{00000000-0005-0000-0000-0000CF940000}"/>
    <cellStyle name="RISKdarkBoxed 2 3 3" xfId="35944" xr:uid="{00000000-0005-0000-0000-0000D0940000}"/>
    <cellStyle name="RISKdarkBoxed 2 3 3 2" xfId="35945" xr:uid="{00000000-0005-0000-0000-0000D1940000}"/>
    <cellStyle name="RISKdarkBoxed 2 3 3 3" xfId="35946" xr:uid="{00000000-0005-0000-0000-0000D2940000}"/>
    <cellStyle name="RISKdarkBoxed 2 3 4" xfId="35947" xr:uid="{00000000-0005-0000-0000-0000D3940000}"/>
    <cellStyle name="RISKdarkBoxed 2 3 5" xfId="35948" xr:uid="{00000000-0005-0000-0000-0000D4940000}"/>
    <cellStyle name="RISKdarkBoxed 2 3 6" xfId="35949" xr:uid="{00000000-0005-0000-0000-0000D5940000}"/>
    <cellStyle name="RISKdarkBoxed 2 4" xfId="35950" xr:uid="{00000000-0005-0000-0000-0000D6940000}"/>
    <cellStyle name="RISKdarkBoxed 2 4 2" xfId="35951" xr:uid="{00000000-0005-0000-0000-0000D7940000}"/>
    <cellStyle name="RISKdarkBoxed 2 4 2 2" xfId="35952" xr:uid="{00000000-0005-0000-0000-0000D8940000}"/>
    <cellStyle name="RISKdarkBoxed 2 4 2 3" xfId="35953" xr:uid="{00000000-0005-0000-0000-0000D9940000}"/>
    <cellStyle name="RISKdarkBoxed 2 4 3" xfId="35954" xr:uid="{00000000-0005-0000-0000-0000DA940000}"/>
    <cellStyle name="RISKdarkBoxed 2 4 3 2" xfId="35955" xr:uid="{00000000-0005-0000-0000-0000DB940000}"/>
    <cellStyle name="RISKdarkBoxed 2 4 3 3" xfId="35956" xr:uid="{00000000-0005-0000-0000-0000DC940000}"/>
    <cellStyle name="RISKdarkBoxed 2 4 4" xfId="35957" xr:uid="{00000000-0005-0000-0000-0000DD940000}"/>
    <cellStyle name="RISKdarkBoxed 2 4 5" xfId="35958" xr:uid="{00000000-0005-0000-0000-0000DE940000}"/>
    <cellStyle name="RISKdarkBoxed 2 4 6" xfId="35959" xr:uid="{00000000-0005-0000-0000-0000DF940000}"/>
    <cellStyle name="RISKdarkBoxed 2 5" xfId="35960" xr:uid="{00000000-0005-0000-0000-0000E0940000}"/>
    <cellStyle name="RISKdarkBoxed 2 5 2" xfId="35961" xr:uid="{00000000-0005-0000-0000-0000E1940000}"/>
    <cellStyle name="RISKdarkBoxed 2 5 2 2" xfId="35962" xr:uid="{00000000-0005-0000-0000-0000E2940000}"/>
    <cellStyle name="RISKdarkBoxed 2 5 2 3" xfId="35963" xr:uid="{00000000-0005-0000-0000-0000E3940000}"/>
    <cellStyle name="RISKdarkBoxed 2 5 3" xfId="35964" xr:uid="{00000000-0005-0000-0000-0000E4940000}"/>
    <cellStyle name="RISKdarkBoxed 2 5 3 2" xfId="35965" xr:uid="{00000000-0005-0000-0000-0000E5940000}"/>
    <cellStyle name="RISKdarkBoxed 2 5 3 3" xfId="35966" xr:uid="{00000000-0005-0000-0000-0000E6940000}"/>
    <cellStyle name="RISKdarkBoxed 2 5 4" xfId="35967" xr:uid="{00000000-0005-0000-0000-0000E7940000}"/>
    <cellStyle name="RISKdarkBoxed 2 5 5" xfId="35968" xr:uid="{00000000-0005-0000-0000-0000E8940000}"/>
    <cellStyle name="RISKdarkBoxed 2 5 6" xfId="35969" xr:uid="{00000000-0005-0000-0000-0000E9940000}"/>
    <cellStyle name="RISKdarkBoxed 2 6" xfId="35970" xr:uid="{00000000-0005-0000-0000-0000EA940000}"/>
    <cellStyle name="RISKdarkBoxed 2 6 2" xfId="35971" xr:uid="{00000000-0005-0000-0000-0000EB940000}"/>
    <cellStyle name="RISKdarkBoxed 2 6 2 2" xfId="35972" xr:uid="{00000000-0005-0000-0000-0000EC940000}"/>
    <cellStyle name="RISKdarkBoxed 2 6 2 3" xfId="35973" xr:uid="{00000000-0005-0000-0000-0000ED940000}"/>
    <cellStyle name="RISKdarkBoxed 2 6 3" xfId="35974" xr:uid="{00000000-0005-0000-0000-0000EE940000}"/>
    <cellStyle name="RISKdarkBoxed 2 6 3 2" xfId="35975" xr:uid="{00000000-0005-0000-0000-0000EF940000}"/>
    <cellStyle name="RISKdarkBoxed 2 6 3 3" xfId="35976" xr:uid="{00000000-0005-0000-0000-0000F0940000}"/>
    <cellStyle name="RISKdarkBoxed 2 6 4" xfId="35977" xr:uid="{00000000-0005-0000-0000-0000F1940000}"/>
    <cellStyle name="RISKdarkBoxed 2 6 5" xfId="35978" xr:uid="{00000000-0005-0000-0000-0000F2940000}"/>
    <cellStyle name="RISKdarkBoxed 2 6 6" xfId="35979" xr:uid="{00000000-0005-0000-0000-0000F3940000}"/>
    <cellStyle name="RISKdarkBoxed 2 7" xfId="35980" xr:uid="{00000000-0005-0000-0000-0000F4940000}"/>
    <cellStyle name="RISKdarkBoxed 2 7 2" xfId="35981" xr:uid="{00000000-0005-0000-0000-0000F5940000}"/>
    <cellStyle name="RISKdarkBoxed 2 7 2 2" xfId="35982" xr:uid="{00000000-0005-0000-0000-0000F6940000}"/>
    <cellStyle name="RISKdarkBoxed 2 7 2 3" xfId="35983" xr:uid="{00000000-0005-0000-0000-0000F7940000}"/>
    <cellStyle name="RISKdarkBoxed 2 7 3" xfId="35984" xr:uid="{00000000-0005-0000-0000-0000F8940000}"/>
    <cellStyle name="RISKdarkBoxed 2 7 3 2" xfId="35985" xr:uid="{00000000-0005-0000-0000-0000F9940000}"/>
    <cellStyle name="RISKdarkBoxed 2 7 3 3" xfId="35986" xr:uid="{00000000-0005-0000-0000-0000FA940000}"/>
    <cellStyle name="RISKdarkBoxed 2 7 4" xfId="35987" xr:uid="{00000000-0005-0000-0000-0000FB940000}"/>
    <cellStyle name="RISKdarkBoxed 2 7 5" xfId="35988" xr:uid="{00000000-0005-0000-0000-0000FC940000}"/>
    <cellStyle name="RISKdarkBoxed 2 7 6" xfId="35989" xr:uid="{00000000-0005-0000-0000-0000FD940000}"/>
    <cellStyle name="RISKdarkBoxed 2 8" xfId="35990" xr:uid="{00000000-0005-0000-0000-0000FE940000}"/>
    <cellStyle name="RISKdarkBoxed 2 8 2" xfId="35991" xr:uid="{00000000-0005-0000-0000-0000FF940000}"/>
    <cellStyle name="RISKdarkBoxed 2 8 2 2" xfId="35992" xr:uid="{00000000-0005-0000-0000-000000950000}"/>
    <cellStyle name="RISKdarkBoxed 2 8 2 3" xfId="35993" xr:uid="{00000000-0005-0000-0000-000001950000}"/>
    <cellStyle name="RISKdarkBoxed 2 8 3" xfId="35994" xr:uid="{00000000-0005-0000-0000-000002950000}"/>
    <cellStyle name="RISKdarkBoxed 2 8 3 2" xfId="35995" xr:uid="{00000000-0005-0000-0000-000003950000}"/>
    <cellStyle name="RISKdarkBoxed 2 8 3 3" xfId="35996" xr:uid="{00000000-0005-0000-0000-000004950000}"/>
    <cellStyle name="RISKdarkBoxed 2 8 4" xfId="35997" xr:uid="{00000000-0005-0000-0000-000005950000}"/>
    <cellStyle name="RISKdarkBoxed 2 8 5" xfId="35998" xr:uid="{00000000-0005-0000-0000-000006950000}"/>
    <cellStyle name="RISKdarkBoxed 2 8 6" xfId="35999" xr:uid="{00000000-0005-0000-0000-000007950000}"/>
    <cellStyle name="RISKdarkBoxed 2 9" xfId="36000" xr:uid="{00000000-0005-0000-0000-000008950000}"/>
    <cellStyle name="RISKdarkBoxed 2 9 2" xfId="36001" xr:uid="{00000000-0005-0000-0000-000009950000}"/>
    <cellStyle name="RISKdarkBoxed 2 9 2 2" xfId="36002" xr:uid="{00000000-0005-0000-0000-00000A950000}"/>
    <cellStyle name="RISKdarkBoxed 2 9 2 3" xfId="36003" xr:uid="{00000000-0005-0000-0000-00000B950000}"/>
    <cellStyle name="RISKdarkBoxed 2 9 3" xfId="36004" xr:uid="{00000000-0005-0000-0000-00000C950000}"/>
    <cellStyle name="RISKdarkBoxed 2 9 3 2" xfId="36005" xr:uid="{00000000-0005-0000-0000-00000D950000}"/>
    <cellStyle name="RISKdarkBoxed 2 9 3 3" xfId="36006" xr:uid="{00000000-0005-0000-0000-00000E950000}"/>
    <cellStyle name="RISKdarkBoxed 2 9 4" xfId="36007" xr:uid="{00000000-0005-0000-0000-00000F950000}"/>
    <cellStyle name="RISKdarkBoxed 2 9 5" xfId="36008" xr:uid="{00000000-0005-0000-0000-000010950000}"/>
    <cellStyle name="RISKdarkBoxed 2 9 6" xfId="36009" xr:uid="{00000000-0005-0000-0000-000011950000}"/>
    <cellStyle name="RISKdarkBoxed 2_5.Weekly" xfId="36010" xr:uid="{00000000-0005-0000-0000-000012950000}"/>
    <cellStyle name="RISKdarkBoxed 3" xfId="36011" xr:uid="{00000000-0005-0000-0000-000013950000}"/>
    <cellStyle name="RISKdarkBoxed 3 10" xfId="36012" xr:uid="{00000000-0005-0000-0000-000014950000}"/>
    <cellStyle name="RISKdarkBoxed 3 10 2" xfId="36013" xr:uid="{00000000-0005-0000-0000-000015950000}"/>
    <cellStyle name="RISKdarkBoxed 3 11" xfId="36014" xr:uid="{00000000-0005-0000-0000-000016950000}"/>
    <cellStyle name="RISKdarkBoxed 3 2" xfId="36015" xr:uid="{00000000-0005-0000-0000-000017950000}"/>
    <cellStyle name="RISKdarkBoxed 3 2 2" xfId="36016" xr:uid="{00000000-0005-0000-0000-000018950000}"/>
    <cellStyle name="RISKdarkBoxed 3 2 2 2" xfId="36017" xr:uid="{00000000-0005-0000-0000-000019950000}"/>
    <cellStyle name="RISKdarkBoxed 3 2 3" xfId="36018" xr:uid="{00000000-0005-0000-0000-00001A950000}"/>
    <cellStyle name="RISKdarkBoxed 3 3" xfId="36019" xr:uid="{00000000-0005-0000-0000-00001B950000}"/>
    <cellStyle name="RISKdarkBoxed 3 3 2" xfId="36020" xr:uid="{00000000-0005-0000-0000-00001C950000}"/>
    <cellStyle name="RISKdarkBoxed 3 3 3" xfId="36021" xr:uid="{00000000-0005-0000-0000-00001D950000}"/>
    <cellStyle name="RISKdarkBoxed 3 4" xfId="36022" xr:uid="{00000000-0005-0000-0000-00001E950000}"/>
    <cellStyle name="RISKdarkBoxed 3 4 2" xfId="36023" xr:uid="{00000000-0005-0000-0000-00001F950000}"/>
    <cellStyle name="RISKdarkBoxed 3 5" xfId="36024" xr:uid="{00000000-0005-0000-0000-000020950000}"/>
    <cellStyle name="RISKdarkBoxed 3 5 2" xfId="36025" xr:uid="{00000000-0005-0000-0000-000021950000}"/>
    <cellStyle name="RISKdarkBoxed 3 6" xfId="36026" xr:uid="{00000000-0005-0000-0000-000022950000}"/>
    <cellStyle name="RISKdarkBoxed 3 6 2" xfId="36027" xr:uid="{00000000-0005-0000-0000-000023950000}"/>
    <cellStyle name="RISKdarkBoxed 3 7" xfId="36028" xr:uid="{00000000-0005-0000-0000-000024950000}"/>
    <cellStyle name="RISKdarkBoxed 3 7 2" xfId="36029" xr:uid="{00000000-0005-0000-0000-000025950000}"/>
    <cellStyle name="RISKdarkBoxed 3 8" xfId="36030" xr:uid="{00000000-0005-0000-0000-000026950000}"/>
    <cellStyle name="RISKdarkBoxed 3 8 2" xfId="36031" xr:uid="{00000000-0005-0000-0000-000027950000}"/>
    <cellStyle name="RISKdarkBoxed 3 9" xfId="36032" xr:uid="{00000000-0005-0000-0000-000028950000}"/>
    <cellStyle name="RISKdarkBoxed 3 9 2" xfId="36033" xr:uid="{00000000-0005-0000-0000-000029950000}"/>
    <cellStyle name="RISKdarkBoxed 4" xfId="36034" xr:uid="{00000000-0005-0000-0000-00002A950000}"/>
    <cellStyle name="RISKdarkBoxed 4 2" xfId="36035" xr:uid="{00000000-0005-0000-0000-00002B950000}"/>
    <cellStyle name="RISKdarkBoxed 4 2 2" xfId="36036" xr:uid="{00000000-0005-0000-0000-00002C950000}"/>
    <cellStyle name="RISKdarkBoxed 4 2 3" xfId="36037" xr:uid="{00000000-0005-0000-0000-00002D950000}"/>
    <cellStyle name="RISKdarkBoxed 4 3" xfId="36038" xr:uid="{00000000-0005-0000-0000-00002E950000}"/>
    <cellStyle name="RISKdarkBoxed 4 3 2" xfId="36039" xr:uid="{00000000-0005-0000-0000-00002F950000}"/>
    <cellStyle name="RISKdarkBoxed 4 3 3" xfId="36040" xr:uid="{00000000-0005-0000-0000-000030950000}"/>
    <cellStyle name="RISKdarkBoxed 4 4" xfId="36041" xr:uid="{00000000-0005-0000-0000-000031950000}"/>
    <cellStyle name="RISKdarkBoxed 4 5" xfId="36042" xr:uid="{00000000-0005-0000-0000-000032950000}"/>
    <cellStyle name="RISKdarkBoxed 4 6" xfId="36043" xr:uid="{00000000-0005-0000-0000-000033950000}"/>
    <cellStyle name="RISKdarkBoxed 5" xfId="36044" xr:uid="{00000000-0005-0000-0000-000034950000}"/>
    <cellStyle name="RISKdarkBoxed 5 2" xfId="36045" xr:uid="{00000000-0005-0000-0000-000035950000}"/>
    <cellStyle name="RISKdarkBoxed 5 2 2" xfId="36046" xr:uid="{00000000-0005-0000-0000-000036950000}"/>
    <cellStyle name="RISKdarkBoxed 5 2 3" xfId="36047" xr:uid="{00000000-0005-0000-0000-000037950000}"/>
    <cellStyle name="RISKdarkBoxed 5 3" xfId="36048" xr:uid="{00000000-0005-0000-0000-000038950000}"/>
    <cellStyle name="RISKdarkBoxed 5 3 2" xfId="36049" xr:uid="{00000000-0005-0000-0000-000039950000}"/>
    <cellStyle name="RISKdarkBoxed 5 3 3" xfId="36050" xr:uid="{00000000-0005-0000-0000-00003A950000}"/>
    <cellStyle name="RISKdarkBoxed 5 4" xfId="36051" xr:uid="{00000000-0005-0000-0000-00003B950000}"/>
    <cellStyle name="RISKdarkBoxed 5 5" xfId="36052" xr:uid="{00000000-0005-0000-0000-00003C950000}"/>
    <cellStyle name="RISKdarkBoxed 5 6" xfId="36053" xr:uid="{00000000-0005-0000-0000-00003D950000}"/>
    <cellStyle name="RISKdarkBoxed 6" xfId="36054" xr:uid="{00000000-0005-0000-0000-00003E950000}"/>
    <cellStyle name="RISKdarkBoxed 6 2" xfId="36055" xr:uid="{00000000-0005-0000-0000-00003F950000}"/>
    <cellStyle name="RISKdarkBoxed 6 2 2" xfId="36056" xr:uid="{00000000-0005-0000-0000-000040950000}"/>
    <cellStyle name="RISKdarkBoxed 6 2 3" xfId="36057" xr:uid="{00000000-0005-0000-0000-000041950000}"/>
    <cellStyle name="RISKdarkBoxed 6 3" xfId="36058" xr:uid="{00000000-0005-0000-0000-000042950000}"/>
    <cellStyle name="RISKdarkBoxed 6 3 2" xfId="36059" xr:uid="{00000000-0005-0000-0000-000043950000}"/>
    <cellStyle name="RISKdarkBoxed 6 3 3" xfId="36060" xr:uid="{00000000-0005-0000-0000-000044950000}"/>
    <cellStyle name="RISKdarkBoxed 6 4" xfId="36061" xr:uid="{00000000-0005-0000-0000-000045950000}"/>
    <cellStyle name="RISKdarkBoxed 6 5" xfId="36062" xr:uid="{00000000-0005-0000-0000-000046950000}"/>
    <cellStyle name="RISKdarkBoxed 6 6" xfId="36063" xr:uid="{00000000-0005-0000-0000-000047950000}"/>
    <cellStyle name="RISKdarkBoxed 7" xfId="36064" xr:uid="{00000000-0005-0000-0000-000048950000}"/>
    <cellStyle name="RISKdarkBoxed 7 2" xfId="36065" xr:uid="{00000000-0005-0000-0000-000049950000}"/>
    <cellStyle name="RISKdarkBoxed 7 2 2" xfId="36066" xr:uid="{00000000-0005-0000-0000-00004A950000}"/>
    <cellStyle name="RISKdarkBoxed 7 2 3" xfId="36067" xr:uid="{00000000-0005-0000-0000-00004B950000}"/>
    <cellStyle name="RISKdarkBoxed 7 3" xfId="36068" xr:uid="{00000000-0005-0000-0000-00004C950000}"/>
    <cellStyle name="RISKdarkBoxed 7 3 2" xfId="36069" xr:uid="{00000000-0005-0000-0000-00004D950000}"/>
    <cellStyle name="RISKdarkBoxed 7 3 3" xfId="36070" xr:uid="{00000000-0005-0000-0000-00004E950000}"/>
    <cellStyle name="RISKdarkBoxed 7 4" xfId="36071" xr:uid="{00000000-0005-0000-0000-00004F950000}"/>
    <cellStyle name="RISKdarkBoxed 7 5" xfId="36072" xr:uid="{00000000-0005-0000-0000-000050950000}"/>
    <cellStyle name="RISKdarkBoxed 7 6" xfId="36073" xr:uid="{00000000-0005-0000-0000-000051950000}"/>
    <cellStyle name="RISKdarkBoxed 8" xfId="36074" xr:uid="{00000000-0005-0000-0000-000052950000}"/>
    <cellStyle name="RISKdarkBoxed 8 2" xfId="36075" xr:uid="{00000000-0005-0000-0000-000053950000}"/>
    <cellStyle name="RISKdarkBoxed 8 2 2" xfId="36076" xr:uid="{00000000-0005-0000-0000-000054950000}"/>
    <cellStyle name="RISKdarkBoxed 8 2 3" xfId="36077" xr:uid="{00000000-0005-0000-0000-000055950000}"/>
    <cellStyle name="RISKdarkBoxed 8 3" xfId="36078" xr:uid="{00000000-0005-0000-0000-000056950000}"/>
    <cellStyle name="RISKdarkBoxed 8 3 2" xfId="36079" xr:uid="{00000000-0005-0000-0000-000057950000}"/>
    <cellStyle name="RISKdarkBoxed 8 3 3" xfId="36080" xr:uid="{00000000-0005-0000-0000-000058950000}"/>
    <cellStyle name="RISKdarkBoxed 8 4" xfId="36081" xr:uid="{00000000-0005-0000-0000-000059950000}"/>
    <cellStyle name="RISKdarkBoxed 8 5" xfId="36082" xr:uid="{00000000-0005-0000-0000-00005A950000}"/>
    <cellStyle name="RISKdarkBoxed 8 6" xfId="36083" xr:uid="{00000000-0005-0000-0000-00005B950000}"/>
    <cellStyle name="RISKdarkBoxed 9" xfId="36084" xr:uid="{00000000-0005-0000-0000-00005C950000}"/>
    <cellStyle name="RISKdarkBoxed 9 2" xfId="36085" xr:uid="{00000000-0005-0000-0000-00005D950000}"/>
    <cellStyle name="RISKdarkBoxed 9 2 2" xfId="36086" xr:uid="{00000000-0005-0000-0000-00005E950000}"/>
    <cellStyle name="RISKdarkBoxed 9 2 3" xfId="36087" xr:uid="{00000000-0005-0000-0000-00005F950000}"/>
    <cellStyle name="RISKdarkBoxed 9 3" xfId="36088" xr:uid="{00000000-0005-0000-0000-000060950000}"/>
    <cellStyle name="RISKdarkBoxed 9 3 2" xfId="36089" xr:uid="{00000000-0005-0000-0000-000061950000}"/>
    <cellStyle name="RISKdarkBoxed 9 3 3" xfId="36090" xr:uid="{00000000-0005-0000-0000-000062950000}"/>
    <cellStyle name="RISKdarkBoxed 9 4" xfId="36091" xr:uid="{00000000-0005-0000-0000-000063950000}"/>
    <cellStyle name="RISKdarkBoxed 9 5" xfId="36092" xr:uid="{00000000-0005-0000-0000-000064950000}"/>
    <cellStyle name="RISKdarkBoxed 9 6" xfId="36093" xr:uid="{00000000-0005-0000-0000-000065950000}"/>
    <cellStyle name="RISKdarkBoxed_5.Weekly" xfId="36094" xr:uid="{00000000-0005-0000-0000-000066950000}"/>
    <cellStyle name="RISKdarkShade" xfId="36095" xr:uid="{00000000-0005-0000-0000-000067950000}"/>
    <cellStyle name="RISKdarkShade 2" xfId="36096" xr:uid="{00000000-0005-0000-0000-000068950000}"/>
    <cellStyle name="RISKdarkShade 2 2" xfId="36097" xr:uid="{00000000-0005-0000-0000-000069950000}"/>
    <cellStyle name="RISKdarkShade 2 2 2" xfId="36098" xr:uid="{00000000-0005-0000-0000-00006A950000}"/>
    <cellStyle name="RISKdarkShade 2 3" xfId="36099" xr:uid="{00000000-0005-0000-0000-00006B950000}"/>
    <cellStyle name="RISKdarkShade 3" xfId="36100" xr:uid="{00000000-0005-0000-0000-00006C950000}"/>
    <cellStyle name="RISKdarkShade 3 2" xfId="36101" xr:uid="{00000000-0005-0000-0000-00006D950000}"/>
    <cellStyle name="RISKdarkShade 3 2 2" xfId="36102" xr:uid="{00000000-0005-0000-0000-00006E950000}"/>
    <cellStyle name="RISKdarkShade 3 3" xfId="36103" xr:uid="{00000000-0005-0000-0000-00006F950000}"/>
    <cellStyle name="RISKdarkShade 4" xfId="36104" xr:uid="{00000000-0005-0000-0000-000070950000}"/>
    <cellStyle name="RISKdarkShade 4 2" xfId="36105" xr:uid="{00000000-0005-0000-0000-000071950000}"/>
    <cellStyle name="RISKdarkShade 5" xfId="36106" xr:uid="{00000000-0005-0000-0000-000072950000}"/>
    <cellStyle name="RISKdarkShade 6" xfId="36107" xr:uid="{00000000-0005-0000-0000-000073950000}"/>
    <cellStyle name="RISKdbottomEdge" xfId="36108" xr:uid="{00000000-0005-0000-0000-000074950000}"/>
    <cellStyle name="RISKdbottomEdge 2" xfId="36109" xr:uid="{00000000-0005-0000-0000-000075950000}"/>
    <cellStyle name="RISKdbottomEdge 2 2" xfId="36110" xr:uid="{00000000-0005-0000-0000-000076950000}"/>
    <cellStyle name="RISKdbottomEdge 2 2 2" xfId="36111" xr:uid="{00000000-0005-0000-0000-000077950000}"/>
    <cellStyle name="RISKdbottomEdge 2 3" xfId="36112" xr:uid="{00000000-0005-0000-0000-000078950000}"/>
    <cellStyle name="RISKdbottomEdge 2_CONSOLIDADO" xfId="36113" xr:uid="{00000000-0005-0000-0000-000079950000}"/>
    <cellStyle name="RISKdbottomEdge 3" xfId="36114" xr:uid="{00000000-0005-0000-0000-00007A950000}"/>
    <cellStyle name="RISKdbottomEdge 3 2" xfId="36115" xr:uid="{00000000-0005-0000-0000-00007B950000}"/>
    <cellStyle name="RISKdbottomEdge 3 2 2" xfId="36116" xr:uid="{00000000-0005-0000-0000-00007C950000}"/>
    <cellStyle name="RISKdbottomEdge 3 3" xfId="36117" xr:uid="{00000000-0005-0000-0000-00007D950000}"/>
    <cellStyle name="RISKdbottomEdge 4" xfId="36118" xr:uid="{00000000-0005-0000-0000-00007E950000}"/>
    <cellStyle name="RISKdbottomEdge 4 2" xfId="36119" xr:uid="{00000000-0005-0000-0000-00007F950000}"/>
    <cellStyle name="RISKdbottomEdge 5" xfId="36120" xr:uid="{00000000-0005-0000-0000-000080950000}"/>
    <cellStyle name="RISKdbottomEdge 6" xfId="36121" xr:uid="{00000000-0005-0000-0000-000081950000}"/>
    <cellStyle name="RISKdbottomEdge_AREA" xfId="36122" xr:uid="{00000000-0005-0000-0000-000082950000}"/>
    <cellStyle name="RISKdrightEdge" xfId="36123" xr:uid="{00000000-0005-0000-0000-000083950000}"/>
    <cellStyle name="RISKdrightEdge 2" xfId="36124" xr:uid="{00000000-0005-0000-0000-000084950000}"/>
    <cellStyle name="RISKdrightEdge 2 2" xfId="36125" xr:uid="{00000000-0005-0000-0000-000085950000}"/>
    <cellStyle name="RISKdrightEdge 2 2 2" xfId="36126" xr:uid="{00000000-0005-0000-0000-000086950000}"/>
    <cellStyle name="RISKdrightEdge 2 3" xfId="36127" xr:uid="{00000000-0005-0000-0000-000087950000}"/>
    <cellStyle name="RISKdrightEdge 2_CONSOLIDADO" xfId="36128" xr:uid="{00000000-0005-0000-0000-000088950000}"/>
    <cellStyle name="RISKdrightEdge 3" xfId="36129" xr:uid="{00000000-0005-0000-0000-000089950000}"/>
    <cellStyle name="RISKdrightEdge 3 2" xfId="36130" xr:uid="{00000000-0005-0000-0000-00008A950000}"/>
    <cellStyle name="RISKdrightEdge 3 2 2" xfId="36131" xr:uid="{00000000-0005-0000-0000-00008B950000}"/>
    <cellStyle name="RISKdrightEdge 3 3" xfId="36132" xr:uid="{00000000-0005-0000-0000-00008C950000}"/>
    <cellStyle name="RISKdrightEdge 4" xfId="36133" xr:uid="{00000000-0005-0000-0000-00008D950000}"/>
    <cellStyle name="RISKdrightEdge 4 2" xfId="36134" xr:uid="{00000000-0005-0000-0000-00008E950000}"/>
    <cellStyle name="RISKdrightEdge 5" xfId="36135" xr:uid="{00000000-0005-0000-0000-00008F950000}"/>
    <cellStyle name="RISKdrightEdge 6" xfId="36136" xr:uid="{00000000-0005-0000-0000-000090950000}"/>
    <cellStyle name="RISKdrightEdge_AREA" xfId="36137" xr:uid="{00000000-0005-0000-0000-000091950000}"/>
    <cellStyle name="RISKdurationTime" xfId="36138" xr:uid="{00000000-0005-0000-0000-000092950000}"/>
    <cellStyle name="RISKdurationTime 2" xfId="36139" xr:uid="{00000000-0005-0000-0000-000093950000}"/>
    <cellStyle name="RISKdurationTime 2 2" xfId="36140" xr:uid="{00000000-0005-0000-0000-000094950000}"/>
    <cellStyle name="RISKdurationTime 2 2 2" xfId="36141" xr:uid="{00000000-0005-0000-0000-000095950000}"/>
    <cellStyle name="RISKdurationTime 2 3" xfId="36142" xr:uid="{00000000-0005-0000-0000-000096950000}"/>
    <cellStyle name="RISKdurationTime 3" xfId="36143" xr:uid="{00000000-0005-0000-0000-000097950000}"/>
    <cellStyle name="RISKdurationTime 3 2" xfId="36144" xr:uid="{00000000-0005-0000-0000-000098950000}"/>
    <cellStyle name="RISKdurationTime 3 2 2" xfId="36145" xr:uid="{00000000-0005-0000-0000-000099950000}"/>
    <cellStyle name="RISKdurationTime 3 3" xfId="36146" xr:uid="{00000000-0005-0000-0000-00009A950000}"/>
    <cellStyle name="RISKdurationTime 4" xfId="36147" xr:uid="{00000000-0005-0000-0000-00009B950000}"/>
    <cellStyle name="RISKdurationTime 4 2" xfId="36148" xr:uid="{00000000-0005-0000-0000-00009C950000}"/>
    <cellStyle name="RISKdurationTime 5" xfId="36149" xr:uid="{00000000-0005-0000-0000-00009D950000}"/>
    <cellStyle name="RISKdurationTime 6" xfId="36150" xr:uid="{00000000-0005-0000-0000-00009E950000}"/>
    <cellStyle name="RISKinNumber" xfId="36151" xr:uid="{00000000-0005-0000-0000-00009F950000}"/>
    <cellStyle name="RISKinNumber 2" xfId="36152" xr:uid="{00000000-0005-0000-0000-0000A0950000}"/>
    <cellStyle name="RISKlandrEdge" xfId="36153" xr:uid="{00000000-0005-0000-0000-0000A1950000}"/>
    <cellStyle name="RISKlandrEdge 2" xfId="36154" xr:uid="{00000000-0005-0000-0000-0000A2950000}"/>
    <cellStyle name="RISKlandrEdge 2 2" xfId="36155" xr:uid="{00000000-0005-0000-0000-0000A3950000}"/>
    <cellStyle name="RISKlandrEdge 2 2 2" xfId="36156" xr:uid="{00000000-0005-0000-0000-0000A4950000}"/>
    <cellStyle name="RISKlandrEdge 2 2 2 2" xfId="36157" xr:uid="{00000000-0005-0000-0000-0000A5950000}"/>
    <cellStyle name="RISKlandrEdge 2 2 3" xfId="36158" xr:uid="{00000000-0005-0000-0000-0000A6950000}"/>
    <cellStyle name="RISKlandrEdge 2 3" xfId="36159" xr:uid="{00000000-0005-0000-0000-0000A7950000}"/>
    <cellStyle name="RISKlandrEdge 2 3 2" xfId="36160" xr:uid="{00000000-0005-0000-0000-0000A8950000}"/>
    <cellStyle name="RISKlandrEdge 2 4" xfId="36161" xr:uid="{00000000-0005-0000-0000-0000A9950000}"/>
    <cellStyle name="RISKlandrEdge 2_CONSOLIDADO" xfId="36162" xr:uid="{00000000-0005-0000-0000-0000AA950000}"/>
    <cellStyle name="RISKlandrEdge 3" xfId="36163" xr:uid="{00000000-0005-0000-0000-0000AB950000}"/>
    <cellStyle name="RISKlandrEdge 3 2" xfId="36164" xr:uid="{00000000-0005-0000-0000-0000AC950000}"/>
    <cellStyle name="RISKlandrEdge 3 2 2" xfId="36165" xr:uid="{00000000-0005-0000-0000-0000AD950000}"/>
    <cellStyle name="RISKlandrEdge 3 2 2 2" xfId="36166" xr:uid="{00000000-0005-0000-0000-0000AE950000}"/>
    <cellStyle name="RISKlandrEdge 3 2 3" xfId="36167" xr:uid="{00000000-0005-0000-0000-0000AF950000}"/>
    <cellStyle name="RISKlandrEdge 3 3" xfId="36168" xr:uid="{00000000-0005-0000-0000-0000B0950000}"/>
    <cellStyle name="RISKlandrEdge 3 3 2" xfId="36169" xr:uid="{00000000-0005-0000-0000-0000B1950000}"/>
    <cellStyle name="RISKlandrEdge 3 4" xfId="36170" xr:uid="{00000000-0005-0000-0000-0000B2950000}"/>
    <cellStyle name="RISKlandrEdge 4" xfId="36171" xr:uid="{00000000-0005-0000-0000-0000B3950000}"/>
    <cellStyle name="RISKlandrEdge 4 2" xfId="36172" xr:uid="{00000000-0005-0000-0000-0000B4950000}"/>
    <cellStyle name="RISKlandrEdge 5" xfId="36173" xr:uid="{00000000-0005-0000-0000-0000B5950000}"/>
    <cellStyle name="RISKlandrEdge 6" xfId="36174" xr:uid="{00000000-0005-0000-0000-0000B6950000}"/>
    <cellStyle name="RISKlandrEdge_AREA" xfId="36175" xr:uid="{00000000-0005-0000-0000-0000B7950000}"/>
    <cellStyle name="RISKleftEdge" xfId="36176" xr:uid="{00000000-0005-0000-0000-0000B8950000}"/>
    <cellStyle name="RISKleftEdge 2" xfId="36177" xr:uid="{00000000-0005-0000-0000-0000B9950000}"/>
    <cellStyle name="RISKleftEdge 2 2" xfId="36178" xr:uid="{00000000-0005-0000-0000-0000BA950000}"/>
    <cellStyle name="RISKleftEdge 2 2 2" xfId="36179" xr:uid="{00000000-0005-0000-0000-0000BB950000}"/>
    <cellStyle name="RISKleftEdge 2 2 2 2" xfId="36180" xr:uid="{00000000-0005-0000-0000-0000BC950000}"/>
    <cellStyle name="RISKleftEdge 2 2 3" xfId="36181" xr:uid="{00000000-0005-0000-0000-0000BD950000}"/>
    <cellStyle name="RISKleftEdge 2 3" xfId="36182" xr:uid="{00000000-0005-0000-0000-0000BE950000}"/>
    <cellStyle name="RISKleftEdge 2 3 2" xfId="36183" xr:uid="{00000000-0005-0000-0000-0000BF950000}"/>
    <cellStyle name="RISKleftEdge 2 4" xfId="36184" xr:uid="{00000000-0005-0000-0000-0000C0950000}"/>
    <cellStyle name="RISKleftEdge 2_CONSOLIDADO" xfId="36185" xr:uid="{00000000-0005-0000-0000-0000C1950000}"/>
    <cellStyle name="RISKleftEdge 3" xfId="36186" xr:uid="{00000000-0005-0000-0000-0000C2950000}"/>
    <cellStyle name="RISKleftEdge 3 2" xfId="36187" xr:uid="{00000000-0005-0000-0000-0000C3950000}"/>
    <cellStyle name="RISKleftEdge 3 2 2" xfId="36188" xr:uid="{00000000-0005-0000-0000-0000C4950000}"/>
    <cellStyle name="RISKleftEdge 3 2 2 2" xfId="36189" xr:uid="{00000000-0005-0000-0000-0000C5950000}"/>
    <cellStyle name="RISKleftEdge 3 2 3" xfId="36190" xr:uid="{00000000-0005-0000-0000-0000C6950000}"/>
    <cellStyle name="RISKleftEdge 3 3" xfId="36191" xr:uid="{00000000-0005-0000-0000-0000C7950000}"/>
    <cellStyle name="RISKleftEdge 3 3 2" xfId="36192" xr:uid="{00000000-0005-0000-0000-0000C8950000}"/>
    <cellStyle name="RISKleftEdge 3 4" xfId="36193" xr:uid="{00000000-0005-0000-0000-0000C9950000}"/>
    <cellStyle name="RISKleftEdge 4" xfId="36194" xr:uid="{00000000-0005-0000-0000-0000CA950000}"/>
    <cellStyle name="RISKleftEdge 4 2" xfId="36195" xr:uid="{00000000-0005-0000-0000-0000CB950000}"/>
    <cellStyle name="RISKleftEdge 5" xfId="36196" xr:uid="{00000000-0005-0000-0000-0000CC950000}"/>
    <cellStyle name="RISKleftEdge 6" xfId="36197" xr:uid="{00000000-0005-0000-0000-0000CD950000}"/>
    <cellStyle name="RISKleftEdge_AREA" xfId="36198" xr:uid="{00000000-0005-0000-0000-0000CE950000}"/>
    <cellStyle name="RISKlightBoxed" xfId="36199" xr:uid="{00000000-0005-0000-0000-0000CF950000}"/>
    <cellStyle name="RISKlightBoxed 10" xfId="36200" xr:uid="{00000000-0005-0000-0000-0000D0950000}"/>
    <cellStyle name="RISKlightBoxed 10 2" xfId="36201" xr:uid="{00000000-0005-0000-0000-0000D1950000}"/>
    <cellStyle name="RISKlightBoxed 10 2 2" xfId="36202" xr:uid="{00000000-0005-0000-0000-0000D2950000}"/>
    <cellStyle name="RISKlightBoxed 10 2 3" xfId="36203" xr:uid="{00000000-0005-0000-0000-0000D3950000}"/>
    <cellStyle name="RISKlightBoxed 10 3" xfId="36204" xr:uid="{00000000-0005-0000-0000-0000D4950000}"/>
    <cellStyle name="RISKlightBoxed 10 3 2" xfId="36205" xr:uid="{00000000-0005-0000-0000-0000D5950000}"/>
    <cellStyle name="RISKlightBoxed 10 3 3" xfId="36206" xr:uid="{00000000-0005-0000-0000-0000D6950000}"/>
    <cellStyle name="RISKlightBoxed 10 4" xfId="36207" xr:uid="{00000000-0005-0000-0000-0000D7950000}"/>
    <cellStyle name="RISKlightBoxed 10 5" xfId="36208" xr:uid="{00000000-0005-0000-0000-0000D8950000}"/>
    <cellStyle name="RISKlightBoxed 10 6" xfId="36209" xr:uid="{00000000-0005-0000-0000-0000D9950000}"/>
    <cellStyle name="RISKlightBoxed 11" xfId="36210" xr:uid="{00000000-0005-0000-0000-0000DA950000}"/>
    <cellStyle name="RISKlightBoxed 11 2" xfId="36211" xr:uid="{00000000-0005-0000-0000-0000DB950000}"/>
    <cellStyle name="RISKlightBoxed 11 2 2" xfId="36212" xr:uid="{00000000-0005-0000-0000-0000DC950000}"/>
    <cellStyle name="RISKlightBoxed 11 2 3" xfId="36213" xr:uid="{00000000-0005-0000-0000-0000DD950000}"/>
    <cellStyle name="RISKlightBoxed 11 3" xfId="36214" xr:uid="{00000000-0005-0000-0000-0000DE950000}"/>
    <cellStyle name="RISKlightBoxed 11 3 2" xfId="36215" xr:uid="{00000000-0005-0000-0000-0000DF950000}"/>
    <cellStyle name="RISKlightBoxed 11 3 3" xfId="36216" xr:uid="{00000000-0005-0000-0000-0000E0950000}"/>
    <cellStyle name="RISKlightBoxed 11 4" xfId="36217" xr:uid="{00000000-0005-0000-0000-0000E1950000}"/>
    <cellStyle name="RISKlightBoxed 11 5" xfId="36218" xr:uid="{00000000-0005-0000-0000-0000E2950000}"/>
    <cellStyle name="RISKlightBoxed 11 6" xfId="36219" xr:uid="{00000000-0005-0000-0000-0000E3950000}"/>
    <cellStyle name="RISKlightBoxed 12" xfId="36220" xr:uid="{00000000-0005-0000-0000-0000E4950000}"/>
    <cellStyle name="RISKlightBoxed 12 2" xfId="36221" xr:uid="{00000000-0005-0000-0000-0000E5950000}"/>
    <cellStyle name="RISKlightBoxed 12 3" xfId="36222" xr:uid="{00000000-0005-0000-0000-0000E6950000}"/>
    <cellStyle name="RISKlightBoxed 13" xfId="36223" xr:uid="{00000000-0005-0000-0000-0000E7950000}"/>
    <cellStyle name="RISKlightBoxed 13 2" xfId="36224" xr:uid="{00000000-0005-0000-0000-0000E8950000}"/>
    <cellStyle name="RISKlightBoxed 13 3" xfId="36225" xr:uid="{00000000-0005-0000-0000-0000E9950000}"/>
    <cellStyle name="RISKlightBoxed 14" xfId="36226" xr:uid="{00000000-0005-0000-0000-0000EA950000}"/>
    <cellStyle name="RISKlightBoxed 15" xfId="36227" xr:uid="{00000000-0005-0000-0000-0000EB950000}"/>
    <cellStyle name="RISKlightBoxed 16" xfId="36228" xr:uid="{00000000-0005-0000-0000-0000EC950000}"/>
    <cellStyle name="RISKlightBoxed 17" xfId="36229" xr:uid="{00000000-0005-0000-0000-0000ED950000}"/>
    <cellStyle name="RISKlightBoxed 2" xfId="36230" xr:uid="{00000000-0005-0000-0000-0000EE950000}"/>
    <cellStyle name="RISKlightBoxed 2 10" xfId="36231" xr:uid="{00000000-0005-0000-0000-0000EF950000}"/>
    <cellStyle name="RISKlightBoxed 2 10 2" xfId="36232" xr:uid="{00000000-0005-0000-0000-0000F0950000}"/>
    <cellStyle name="RISKlightBoxed 2 10 2 2" xfId="36233" xr:uid="{00000000-0005-0000-0000-0000F1950000}"/>
    <cellStyle name="RISKlightBoxed 2 10 2 3" xfId="36234" xr:uid="{00000000-0005-0000-0000-0000F2950000}"/>
    <cellStyle name="RISKlightBoxed 2 10 3" xfId="36235" xr:uid="{00000000-0005-0000-0000-0000F3950000}"/>
    <cellStyle name="RISKlightBoxed 2 10 3 2" xfId="36236" xr:uid="{00000000-0005-0000-0000-0000F4950000}"/>
    <cellStyle name="RISKlightBoxed 2 10 3 3" xfId="36237" xr:uid="{00000000-0005-0000-0000-0000F5950000}"/>
    <cellStyle name="RISKlightBoxed 2 10 4" xfId="36238" xr:uid="{00000000-0005-0000-0000-0000F6950000}"/>
    <cellStyle name="RISKlightBoxed 2 10 5" xfId="36239" xr:uid="{00000000-0005-0000-0000-0000F7950000}"/>
    <cellStyle name="RISKlightBoxed 2 10 6" xfId="36240" xr:uid="{00000000-0005-0000-0000-0000F8950000}"/>
    <cellStyle name="RISKlightBoxed 2 11" xfId="36241" xr:uid="{00000000-0005-0000-0000-0000F9950000}"/>
    <cellStyle name="RISKlightBoxed 2 11 2" xfId="36242" xr:uid="{00000000-0005-0000-0000-0000FA950000}"/>
    <cellStyle name="RISKlightBoxed 2 11 3" xfId="36243" xr:uid="{00000000-0005-0000-0000-0000FB950000}"/>
    <cellStyle name="RISKlightBoxed 2 12" xfId="36244" xr:uid="{00000000-0005-0000-0000-0000FC950000}"/>
    <cellStyle name="RISKlightBoxed 2 12 2" xfId="36245" xr:uid="{00000000-0005-0000-0000-0000FD950000}"/>
    <cellStyle name="RISKlightBoxed 2 12 3" xfId="36246" xr:uid="{00000000-0005-0000-0000-0000FE950000}"/>
    <cellStyle name="RISKlightBoxed 2 13" xfId="36247" xr:uid="{00000000-0005-0000-0000-0000FF950000}"/>
    <cellStyle name="RISKlightBoxed 2 14" xfId="36248" xr:uid="{00000000-0005-0000-0000-000000960000}"/>
    <cellStyle name="RISKlightBoxed 2 15" xfId="36249" xr:uid="{00000000-0005-0000-0000-000001960000}"/>
    <cellStyle name="RISKlightBoxed 2 2" xfId="36250" xr:uid="{00000000-0005-0000-0000-000002960000}"/>
    <cellStyle name="RISKlightBoxed 2 2 2" xfId="36251" xr:uid="{00000000-0005-0000-0000-000003960000}"/>
    <cellStyle name="RISKlightBoxed 2 2 2 2" xfId="36252" xr:uid="{00000000-0005-0000-0000-000004960000}"/>
    <cellStyle name="RISKlightBoxed 2 2 2 3" xfId="36253" xr:uid="{00000000-0005-0000-0000-000005960000}"/>
    <cellStyle name="RISKlightBoxed 2 2 3" xfId="36254" xr:uid="{00000000-0005-0000-0000-000006960000}"/>
    <cellStyle name="RISKlightBoxed 2 2 3 2" xfId="36255" xr:uid="{00000000-0005-0000-0000-000007960000}"/>
    <cellStyle name="RISKlightBoxed 2 2 3 3" xfId="36256" xr:uid="{00000000-0005-0000-0000-000008960000}"/>
    <cellStyle name="RISKlightBoxed 2 2 4" xfId="36257" xr:uid="{00000000-0005-0000-0000-000009960000}"/>
    <cellStyle name="RISKlightBoxed 2 2 5" xfId="36258" xr:uid="{00000000-0005-0000-0000-00000A960000}"/>
    <cellStyle name="RISKlightBoxed 2 2 6" xfId="36259" xr:uid="{00000000-0005-0000-0000-00000B960000}"/>
    <cellStyle name="RISKlightBoxed 2 3" xfId="36260" xr:uid="{00000000-0005-0000-0000-00000C960000}"/>
    <cellStyle name="RISKlightBoxed 2 3 2" xfId="36261" xr:uid="{00000000-0005-0000-0000-00000D960000}"/>
    <cellStyle name="RISKlightBoxed 2 3 2 2" xfId="36262" xr:uid="{00000000-0005-0000-0000-00000E960000}"/>
    <cellStyle name="RISKlightBoxed 2 3 2 3" xfId="36263" xr:uid="{00000000-0005-0000-0000-00000F960000}"/>
    <cellStyle name="RISKlightBoxed 2 3 3" xfId="36264" xr:uid="{00000000-0005-0000-0000-000010960000}"/>
    <cellStyle name="RISKlightBoxed 2 3 3 2" xfId="36265" xr:uid="{00000000-0005-0000-0000-000011960000}"/>
    <cellStyle name="RISKlightBoxed 2 3 3 3" xfId="36266" xr:uid="{00000000-0005-0000-0000-000012960000}"/>
    <cellStyle name="RISKlightBoxed 2 3 4" xfId="36267" xr:uid="{00000000-0005-0000-0000-000013960000}"/>
    <cellStyle name="RISKlightBoxed 2 3 5" xfId="36268" xr:uid="{00000000-0005-0000-0000-000014960000}"/>
    <cellStyle name="RISKlightBoxed 2 3 6" xfId="36269" xr:uid="{00000000-0005-0000-0000-000015960000}"/>
    <cellStyle name="RISKlightBoxed 2 4" xfId="36270" xr:uid="{00000000-0005-0000-0000-000016960000}"/>
    <cellStyle name="RISKlightBoxed 2 4 2" xfId="36271" xr:uid="{00000000-0005-0000-0000-000017960000}"/>
    <cellStyle name="RISKlightBoxed 2 4 2 2" xfId="36272" xr:uid="{00000000-0005-0000-0000-000018960000}"/>
    <cellStyle name="RISKlightBoxed 2 4 2 3" xfId="36273" xr:uid="{00000000-0005-0000-0000-000019960000}"/>
    <cellStyle name="RISKlightBoxed 2 4 3" xfId="36274" xr:uid="{00000000-0005-0000-0000-00001A960000}"/>
    <cellStyle name="RISKlightBoxed 2 4 3 2" xfId="36275" xr:uid="{00000000-0005-0000-0000-00001B960000}"/>
    <cellStyle name="RISKlightBoxed 2 4 3 3" xfId="36276" xr:uid="{00000000-0005-0000-0000-00001C960000}"/>
    <cellStyle name="RISKlightBoxed 2 4 4" xfId="36277" xr:uid="{00000000-0005-0000-0000-00001D960000}"/>
    <cellStyle name="RISKlightBoxed 2 4 5" xfId="36278" xr:uid="{00000000-0005-0000-0000-00001E960000}"/>
    <cellStyle name="RISKlightBoxed 2 4 6" xfId="36279" xr:uid="{00000000-0005-0000-0000-00001F960000}"/>
    <cellStyle name="RISKlightBoxed 2 5" xfId="36280" xr:uid="{00000000-0005-0000-0000-000020960000}"/>
    <cellStyle name="RISKlightBoxed 2 5 2" xfId="36281" xr:uid="{00000000-0005-0000-0000-000021960000}"/>
    <cellStyle name="RISKlightBoxed 2 5 2 2" xfId="36282" xr:uid="{00000000-0005-0000-0000-000022960000}"/>
    <cellStyle name="RISKlightBoxed 2 5 2 3" xfId="36283" xr:uid="{00000000-0005-0000-0000-000023960000}"/>
    <cellStyle name="RISKlightBoxed 2 5 3" xfId="36284" xr:uid="{00000000-0005-0000-0000-000024960000}"/>
    <cellStyle name="RISKlightBoxed 2 5 3 2" xfId="36285" xr:uid="{00000000-0005-0000-0000-000025960000}"/>
    <cellStyle name="RISKlightBoxed 2 5 3 3" xfId="36286" xr:uid="{00000000-0005-0000-0000-000026960000}"/>
    <cellStyle name="RISKlightBoxed 2 5 4" xfId="36287" xr:uid="{00000000-0005-0000-0000-000027960000}"/>
    <cellStyle name="RISKlightBoxed 2 5 5" xfId="36288" xr:uid="{00000000-0005-0000-0000-000028960000}"/>
    <cellStyle name="RISKlightBoxed 2 5 6" xfId="36289" xr:uid="{00000000-0005-0000-0000-000029960000}"/>
    <cellStyle name="RISKlightBoxed 2 6" xfId="36290" xr:uid="{00000000-0005-0000-0000-00002A960000}"/>
    <cellStyle name="RISKlightBoxed 2 6 2" xfId="36291" xr:uid="{00000000-0005-0000-0000-00002B960000}"/>
    <cellStyle name="RISKlightBoxed 2 6 2 2" xfId="36292" xr:uid="{00000000-0005-0000-0000-00002C960000}"/>
    <cellStyle name="RISKlightBoxed 2 6 2 3" xfId="36293" xr:uid="{00000000-0005-0000-0000-00002D960000}"/>
    <cellStyle name="RISKlightBoxed 2 6 3" xfId="36294" xr:uid="{00000000-0005-0000-0000-00002E960000}"/>
    <cellStyle name="RISKlightBoxed 2 6 3 2" xfId="36295" xr:uid="{00000000-0005-0000-0000-00002F960000}"/>
    <cellStyle name="RISKlightBoxed 2 6 3 3" xfId="36296" xr:uid="{00000000-0005-0000-0000-000030960000}"/>
    <cellStyle name="RISKlightBoxed 2 6 4" xfId="36297" xr:uid="{00000000-0005-0000-0000-000031960000}"/>
    <cellStyle name="RISKlightBoxed 2 6 5" xfId="36298" xr:uid="{00000000-0005-0000-0000-000032960000}"/>
    <cellStyle name="RISKlightBoxed 2 6 6" xfId="36299" xr:uid="{00000000-0005-0000-0000-000033960000}"/>
    <cellStyle name="RISKlightBoxed 2 7" xfId="36300" xr:uid="{00000000-0005-0000-0000-000034960000}"/>
    <cellStyle name="RISKlightBoxed 2 7 2" xfId="36301" xr:uid="{00000000-0005-0000-0000-000035960000}"/>
    <cellStyle name="RISKlightBoxed 2 7 2 2" xfId="36302" xr:uid="{00000000-0005-0000-0000-000036960000}"/>
    <cellStyle name="RISKlightBoxed 2 7 2 3" xfId="36303" xr:uid="{00000000-0005-0000-0000-000037960000}"/>
    <cellStyle name="RISKlightBoxed 2 7 3" xfId="36304" xr:uid="{00000000-0005-0000-0000-000038960000}"/>
    <cellStyle name="RISKlightBoxed 2 7 3 2" xfId="36305" xr:uid="{00000000-0005-0000-0000-000039960000}"/>
    <cellStyle name="RISKlightBoxed 2 7 3 3" xfId="36306" xr:uid="{00000000-0005-0000-0000-00003A960000}"/>
    <cellStyle name="RISKlightBoxed 2 7 4" xfId="36307" xr:uid="{00000000-0005-0000-0000-00003B960000}"/>
    <cellStyle name="RISKlightBoxed 2 7 5" xfId="36308" xr:uid="{00000000-0005-0000-0000-00003C960000}"/>
    <cellStyle name="RISKlightBoxed 2 7 6" xfId="36309" xr:uid="{00000000-0005-0000-0000-00003D960000}"/>
    <cellStyle name="RISKlightBoxed 2 8" xfId="36310" xr:uid="{00000000-0005-0000-0000-00003E960000}"/>
    <cellStyle name="RISKlightBoxed 2 8 2" xfId="36311" xr:uid="{00000000-0005-0000-0000-00003F960000}"/>
    <cellStyle name="RISKlightBoxed 2 8 2 2" xfId="36312" xr:uid="{00000000-0005-0000-0000-000040960000}"/>
    <cellStyle name="RISKlightBoxed 2 8 2 3" xfId="36313" xr:uid="{00000000-0005-0000-0000-000041960000}"/>
    <cellStyle name="RISKlightBoxed 2 8 3" xfId="36314" xr:uid="{00000000-0005-0000-0000-000042960000}"/>
    <cellStyle name="RISKlightBoxed 2 8 3 2" xfId="36315" xr:uid="{00000000-0005-0000-0000-000043960000}"/>
    <cellStyle name="RISKlightBoxed 2 8 3 3" xfId="36316" xr:uid="{00000000-0005-0000-0000-000044960000}"/>
    <cellStyle name="RISKlightBoxed 2 8 4" xfId="36317" xr:uid="{00000000-0005-0000-0000-000045960000}"/>
    <cellStyle name="RISKlightBoxed 2 8 5" xfId="36318" xr:uid="{00000000-0005-0000-0000-000046960000}"/>
    <cellStyle name="RISKlightBoxed 2 8 6" xfId="36319" xr:uid="{00000000-0005-0000-0000-000047960000}"/>
    <cellStyle name="RISKlightBoxed 2 9" xfId="36320" xr:uid="{00000000-0005-0000-0000-000048960000}"/>
    <cellStyle name="RISKlightBoxed 2 9 2" xfId="36321" xr:uid="{00000000-0005-0000-0000-000049960000}"/>
    <cellStyle name="RISKlightBoxed 2 9 2 2" xfId="36322" xr:uid="{00000000-0005-0000-0000-00004A960000}"/>
    <cellStyle name="RISKlightBoxed 2 9 2 3" xfId="36323" xr:uid="{00000000-0005-0000-0000-00004B960000}"/>
    <cellStyle name="RISKlightBoxed 2 9 3" xfId="36324" xr:uid="{00000000-0005-0000-0000-00004C960000}"/>
    <cellStyle name="RISKlightBoxed 2 9 3 2" xfId="36325" xr:uid="{00000000-0005-0000-0000-00004D960000}"/>
    <cellStyle name="RISKlightBoxed 2 9 3 3" xfId="36326" xr:uid="{00000000-0005-0000-0000-00004E960000}"/>
    <cellStyle name="RISKlightBoxed 2 9 4" xfId="36327" xr:uid="{00000000-0005-0000-0000-00004F960000}"/>
    <cellStyle name="RISKlightBoxed 2 9 5" xfId="36328" xr:uid="{00000000-0005-0000-0000-000050960000}"/>
    <cellStyle name="RISKlightBoxed 2 9 6" xfId="36329" xr:uid="{00000000-0005-0000-0000-000051960000}"/>
    <cellStyle name="RISKlightBoxed 2_5.Weekly" xfId="36330" xr:uid="{00000000-0005-0000-0000-000052960000}"/>
    <cellStyle name="RISKlightBoxed 3" xfId="36331" xr:uid="{00000000-0005-0000-0000-000053960000}"/>
    <cellStyle name="RISKlightBoxed 3 10" xfId="36332" xr:uid="{00000000-0005-0000-0000-000054960000}"/>
    <cellStyle name="RISKlightBoxed 3 10 2" xfId="36333" xr:uid="{00000000-0005-0000-0000-000055960000}"/>
    <cellStyle name="RISKlightBoxed 3 11" xfId="36334" xr:uid="{00000000-0005-0000-0000-000056960000}"/>
    <cellStyle name="RISKlightBoxed 3 2" xfId="36335" xr:uid="{00000000-0005-0000-0000-000057960000}"/>
    <cellStyle name="RISKlightBoxed 3 2 2" xfId="36336" xr:uid="{00000000-0005-0000-0000-000058960000}"/>
    <cellStyle name="RISKlightBoxed 3 2 2 2" xfId="36337" xr:uid="{00000000-0005-0000-0000-000059960000}"/>
    <cellStyle name="RISKlightBoxed 3 2 3" xfId="36338" xr:uid="{00000000-0005-0000-0000-00005A960000}"/>
    <cellStyle name="RISKlightBoxed 3 3" xfId="36339" xr:uid="{00000000-0005-0000-0000-00005B960000}"/>
    <cellStyle name="RISKlightBoxed 3 3 2" xfId="36340" xr:uid="{00000000-0005-0000-0000-00005C960000}"/>
    <cellStyle name="RISKlightBoxed 3 3 3" xfId="36341" xr:uid="{00000000-0005-0000-0000-00005D960000}"/>
    <cellStyle name="RISKlightBoxed 3 4" xfId="36342" xr:uid="{00000000-0005-0000-0000-00005E960000}"/>
    <cellStyle name="RISKlightBoxed 3 4 2" xfId="36343" xr:uid="{00000000-0005-0000-0000-00005F960000}"/>
    <cellStyle name="RISKlightBoxed 3 5" xfId="36344" xr:uid="{00000000-0005-0000-0000-000060960000}"/>
    <cellStyle name="RISKlightBoxed 3 5 2" xfId="36345" xr:uid="{00000000-0005-0000-0000-000061960000}"/>
    <cellStyle name="RISKlightBoxed 3 6" xfId="36346" xr:uid="{00000000-0005-0000-0000-000062960000}"/>
    <cellStyle name="RISKlightBoxed 3 6 2" xfId="36347" xr:uid="{00000000-0005-0000-0000-000063960000}"/>
    <cellStyle name="RISKlightBoxed 3 7" xfId="36348" xr:uid="{00000000-0005-0000-0000-000064960000}"/>
    <cellStyle name="RISKlightBoxed 3 7 2" xfId="36349" xr:uid="{00000000-0005-0000-0000-000065960000}"/>
    <cellStyle name="RISKlightBoxed 3 8" xfId="36350" xr:uid="{00000000-0005-0000-0000-000066960000}"/>
    <cellStyle name="RISKlightBoxed 3 8 2" xfId="36351" xr:uid="{00000000-0005-0000-0000-000067960000}"/>
    <cellStyle name="RISKlightBoxed 3 9" xfId="36352" xr:uid="{00000000-0005-0000-0000-000068960000}"/>
    <cellStyle name="RISKlightBoxed 3 9 2" xfId="36353" xr:uid="{00000000-0005-0000-0000-000069960000}"/>
    <cellStyle name="RISKlightBoxed 4" xfId="36354" xr:uid="{00000000-0005-0000-0000-00006A960000}"/>
    <cellStyle name="RISKlightBoxed 4 2" xfId="36355" xr:uid="{00000000-0005-0000-0000-00006B960000}"/>
    <cellStyle name="RISKlightBoxed 4 2 2" xfId="36356" xr:uid="{00000000-0005-0000-0000-00006C960000}"/>
    <cellStyle name="RISKlightBoxed 4 2 3" xfId="36357" xr:uid="{00000000-0005-0000-0000-00006D960000}"/>
    <cellStyle name="RISKlightBoxed 4 3" xfId="36358" xr:uid="{00000000-0005-0000-0000-00006E960000}"/>
    <cellStyle name="RISKlightBoxed 4 3 2" xfId="36359" xr:uid="{00000000-0005-0000-0000-00006F960000}"/>
    <cellStyle name="RISKlightBoxed 4 3 3" xfId="36360" xr:uid="{00000000-0005-0000-0000-000070960000}"/>
    <cellStyle name="RISKlightBoxed 4 4" xfId="36361" xr:uid="{00000000-0005-0000-0000-000071960000}"/>
    <cellStyle name="RISKlightBoxed 4 5" xfId="36362" xr:uid="{00000000-0005-0000-0000-000072960000}"/>
    <cellStyle name="RISKlightBoxed 4 6" xfId="36363" xr:uid="{00000000-0005-0000-0000-000073960000}"/>
    <cellStyle name="RISKlightBoxed 5" xfId="36364" xr:uid="{00000000-0005-0000-0000-000074960000}"/>
    <cellStyle name="RISKlightBoxed 5 2" xfId="36365" xr:uid="{00000000-0005-0000-0000-000075960000}"/>
    <cellStyle name="RISKlightBoxed 5 2 2" xfId="36366" xr:uid="{00000000-0005-0000-0000-000076960000}"/>
    <cellStyle name="RISKlightBoxed 5 2 3" xfId="36367" xr:uid="{00000000-0005-0000-0000-000077960000}"/>
    <cellStyle name="RISKlightBoxed 5 3" xfId="36368" xr:uid="{00000000-0005-0000-0000-000078960000}"/>
    <cellStyle name="RISKlightBoxed 5 3 2" xfId="36369" xr:uid="{00000000-0005-0000-0000-000079960000}"/>
    <cellStyle name="RISKlightBoxed 5 3 3" xfId="36370" xr:uid="{00000000-0005-0000-0000-00007A960000}"/>
    <cellStyle name="RISKlightBoxed 5 4" xfId="36371" xr:uid="{00000000-0005-0000-0000-00007B960000}"/>
    <cellStyle name="RISKlightBoxed 5 5" xfId="36372" xr:uid="{00000000-0005-0000-0000-00007C960000}"/>
    <cellStyle name="RISKlightBoxed 5 6" xfId="36373" xr:uid="{00000000-0005-0000-0000-00007D960000}"/>
    <cellStyle name="RISKlightBoxed 6" xfId="36374" xr:uid="{00000000-0005-0000-0000-00007E960000}"/>
    <cellStyle name="RISKlightBoxed 6 2" xfId="36375" xr:uid="{00000000-0005-0000-0000-00007F960000}"/>
    <cellStyle name="RISKlightBoxed 6 2 2" xfId="36376" xr:uid="{00000000-0005-0000-0000-000080960000}"/>
    <cellStyle name="RISKlightBoxed 6 2 3" xfId="36377" xr:uid="{00000000-0005-0000-0000-000081960000}"/>
    <cellStyle name="RISKlightBoxed 6 3" xfId="36378" xr:uid="{00000000-0005-0000-0000-000082960000}"/>
    <cellStyle name="RISKlightBoxed 6 3 2" xfId="36379" xr:uid="{00000000-0005-0000-0000-000083960000}"/>
    <cellStyle name="RISKlightBoxed 6 3 3" xfId="36380" xr:uid="{00000000-0005-0000-0000-000084960000}"/>
    <cellStyle name="RISKlightBoxed 6 4" xfId="36381" xr:uid="{00000000-0005-0000-0000-000085960000}"/>
    <cellStyle name="RISKlightBoxed 6 5" xfId="36382" xr:uid="{00000000-0005-0000-0000-000086960000}"/>
    <cellStyle name="RISKlightBoxed 6 6" xfId="36383" xr:uid="{00000000-0005-0000-0000-000087960000}"/>
    <cellStyle name="RISKlightBoxed 7" xfId="36384" xr:uid="{00000000-0005-0000-0000-000088960000}"/>
    <cellStyle name="RISKlightBoxed 7 2" xfId="36385" xr:uid="{00000000-0005-0000-0000-000089960000}"/>
    <cellStyle name="RISKlightBoxed 7 2 2" xfId="36386" xr:uid="{00000000-0005-0000-0000-00008A960000}"/>
    <cellStyle name="RISKlightBoxed 7 2 3" xfId="36387" xr:uid="{00000000-0005-0000-0000-00008B960000}"/>
    <cellStyle name="RISKlightBoxed 7 3" xfId="36388" xr:uid="{00000000-0005-0000-0000-00008C960000}"/>
    <cellStyle name="RISKlightBoxed 7 3 2" xfId="36389" xr:uid="{00000000-0005-0000-0000-00008D960000}"/>
    <cellStyle name="RISKlightBoxed 7 3 3" xfId="36390" xr:uid="{00000000-0005-0000-0000-00008E960000}"/>
    <cellStyle name="RISKlightBoxed 7 4" xfId="36391" xr:uid="{00000000-0005-0000-0000-00008F960000}"/>
    <cellStyle name="RISKlightBoxed 7 5" xfId="36392" xr:uid="{00000000-0005-0000-0000-000090960000}"/>
    <cellStyle name="RISKlightBoxed 7 6" xfId="36393" xr:uid="{00000000-0005-0000-0000-000091960000}"/>
    <cellStyle name="RISKlightBoxed 8" xfId="36394" xr:uid="{00000000-0005-0000-0000-000092960000}"/>
    <cellStyle name="RISKlightBoxed 8 2" xfId="36395" xr:uid="{00000000-0005-0000-0000-000093960000}"/>
    <cellStyle name="RISKlightBoxed 8 2 2" xfId="36396" xr:uid="{00000000-0005-0000-0000-000094960000}"/>
    <cellStyle name="RISKlightBoxed 8 2 3" xfId="36397" xr:uid="{00000000-0005-0000-0000-000095960000}"/>
    <cellStyle name="RISKlightBoxed 8 3" xfId="36398" xr:uid="{00000000-0005-0000-0000-000096960000}"/>
    <cellStyle name="RISKlightBoxed 8 3 2" xfId="36399" xr:uid="{00000000-0005-0000-0000-000097960000}"/>
    <cellStyle name="RISKlightBoxed 8 3 3" xfId="36400" xr:uid="{00000000-0005-0000-0000-000098960000}"/>
    <cellStyle name="RISKlightBoxed 8 4" xfId="36401" xr:uid="{00000000-0005-0000-0000-000099960000}"/>
    <cellStyle name="RISKlightBoxed 8 5" xfId="36402" xr:uid="{00000000-0005-0000-0000-00009A960000}"/>
    <cellStyle name="RISKlightBoxed 8 6" xfId="36403" xr:uid="{00000000-0005-0000-0000-00009B960000}"/>
    <cellStyle name="RISKlightBoxed 9" xfId="36404" xr:uid="{00000000-0005-0000-0000-00009C960000}"/>
    <cellStyle name="RISKlightBoxed 9 2" xfId="36405" xr:uid="{00000000-0005-0000-0000-00009D960000}"/>
    <cellStyle name="RISKlightBoxed 9 2 2" xfId="36406" xr:uid="{00000000-0005-0000-0000-00009E960000}"/>
    <cellStyle name="RISKlightBoxed 9 2 3" xfId="36407" xr:uid="{00000000-0005-0000-0000-00009F960000}"/>
    <cellStyle name="RISKlightBoxed 9 3" xfId="36408" xr:uid="{00000000-0005-0000-0000-0000A0960000}"/>
    <cellStyle name="RISKlightBoxed 9 3 2" xfId="36409" xr:uid="{00000000-0005-0000-0000-0000A1960000}"/>
    <cellStyle name="RISKlightBoxed 9 3 3" xfId="36410" xr:uid="{00000000-0005-0000-0000-0000A2960000}"/>
    <cellStyle name="RISKlightBoxed 9 4" xfId="36411" xr:uid="{00000000-0005-0000-0000-0000A3960000}"/>
    <cellStyle name="RISKlightBoxed 9 5" xfId="36412" xr:uid="{00000000-0005-0000-0000-0000A4960000}"/>
    <cellStyle name="RISKlightBoxed 9 6" xfId="36413" xr:uid="{00000000-0005-0000-0000-0000A5960000}"/>
    <cellStyle name="RISKlightBoxed_1.0 Resumen Ejecutivo" xfId="36414" xr:uid="{00000000-0005-0000-0000-0000A6960000}"/>
    <cellStyle name="RISKltandbEdge" xfId="36415" xr:uid="{00000000-0005-0000-0000-0000A7960000}"/>
    <cellStyle name="RISKltandbEdge 10" xfId="36416" xr:uid="{00000000-0005-0000-0000-0000A8960000}"/>
    <cellStyle name="RISKltandbEdge 10 2" xfId="36417" xr:uid="{00000000-0005-0000-0000-0000A9960000}"/>
    <cellStyle name="RISKltandbEdge 10 2 2" xfId="36418" xr:uid="{00000000-0005-0000-0000-0000AA960000}"/>
    <cellStyle name="RISKltandbEdge 10 2 3" xfId="36419" xr:uid="{00000000-0005-0000-0000-0000AB960000}"/>
    <cellStyle name="RISKltandbEdge 10 3" xfId="36420" xr:uid="{00000000-0005-0000-0000-0000AC960000}"/>
    <cellStyle name="RISKltandbEdge 10 3 2" xfId="36421" xr:uid="{00000000-0005-0000-0000-0000AD960000}"/>
    <cellStyle name="RISKltandbEdge 10 3 3" xfId="36422" xr:uid="{00000000-0005-0000-0000-0000AE960000}"/>
    <cellStyle name="RISKltandbEdge 10 4" xfId="36423" xr:uid="{00000000-0005-0000-0000-0000AF960000}"/>
    <cellStyle name="RISKltandbEdge 10 5" xfId="36424" xr:uid="{00000000-0005-0000-0000-0000B0960000}"/>
    <cellStyle name="RISKltandbEdge 10 6" xfId="36425" xr:uid="{00000000-0005-0000-0000-0000B1960000}"/>
    <cellStyle name="RISKltandbEdge 11" xfId="36426" xr:uid="{00000000-0005-0000-0000-0000B2960000}"/>
    <cellStyle name="RISKltandbEdge 11 2" xfId="36427" xr:uid="{00000000-0005-0000-0000-0000B3960000}"/>
    <cellStyle name="RISKltandbEdge 11 2 2" xfId="36428" xr:uid="{00000000-0005-0000-0000-0000B4960000}"/>
    <cellStyle name="RISKltandbEdge 11 2 3" xfId="36429" xr:uid="{00000000-0005-0000-0000-0000B5960000}"/>
    <cellStyle name="RISKltandbEdge 11 3" xfId="36430" xr:uid="{00000000-0005-0000-0000-0000B6960000}"/>
    <cellStyle name="RISKltandbEdge 11 3 2" xfId="36431" xr:uid="{00000000-0005-0000-0000-0000B7960000}"/>
    <cellStyle name="RISKltandbEdge 11 3 3" xfId="36432" xr:uid="{00000000-0005-0000-0000-0000B8960000}"/>
    <cellStyle name="RISKltandbEdge 11 4" xfId="36433" xr:uid="{00000000-0005-0000-0000-0000B9960000}"/>
    <cellStyle name="RISKltandbEdge 11 5" xfId="36434" xr:uid="{00000000-0005-0000-0000-0000BA960000}"/>
    <cellStyle name="RISKltandbEdge 11 6" xfId="36435" xr:uid="{00000000-0005-0000-0000-0000BB960000}"/>
    <cellStyle name="RISKltandbEdge 12" xfId="36436" xr:uid="{00000000-0005-0000-0000-0000BC960000}"/>
    <cellStyle name="RISKltandbEdge 12 2" xfId="36437" xr:uid="{00000000-0005-0000-0000-0000BD960000}"/>
    <cellStyle name="RISKltandbEdge 12 3" xfId="36438" xr:uid="{00000000-0005-0000-0000-0000BE960000}"/>
    <cellStyle name="RISKltandbEdge 13" xfId="36439" xr:uid="{00000000-0005-0000-0000-0000BF960000}"/>
    <cellStyle name="RISKltandbEdge 13 2" xfId="36440" xr:uid="{00000000-0005-0000-0000-0000C0960000}"/>
    <cellStyle name="RISKltandbEdge 13 3" xfId="36441" xr:uid="{00000000-0005-0000-0000-0000C1960000}"/>
    <cellStyle name="RISKltandbEdge 14" xfId="36442" xr:uid="{00000000-0005-0000-0000-0000C2960000}"/>
    <cellStyle name="RISKltandbEdge 15" xfId="36443" xr:uid="{00000000-0005-0000-0000-0000C3960000}"/>
    <cellStyle name="RISKltandbEdge 16" xfId="36444" xr:uid="{00000000-0005-0000-0000-0000C4960000}"/>
    <cellStyle name="RISKltandbEdge 17" xfId="36445" xr:uid="{00000000-0005-0000-0000-0000C5960000}"/>
    <cellStyle name="RISKltandbEdge 2" xfId="36446" xr:uid="{00000000-0005-0000-0000-0000C6960000}"/>
    <cellStyle name="RISKltandbEdge 2 10" xfId="36447" xr:uid="{00000000-0005-0000-0000-0000C7960000}"/>
    <cellStyle name="RISKltandbEdge 2 10 2" xfId="36448" xr:uid="{00000000-0005-0000-0000-0000C8960000}"/>
    <cellStyle name="RISKltandbEdge 2 10 2 2" xfId="36449" xr:uid="{00000000-0005-0000-0000-0000C9960000}"/>
    <cellStyle name="RISKltandbEdge 2 10 2 3" xfId="36450" xr:uid="{00000000-0005-0000-0000-0000CA960000}"/>
    <cellStyle name="RISKltandbEdge 2 10 3" xfId="36451" xr:uid="{00000000-0005-0000-0000-0000CB960000}"/>
    <cellStyle name="RISKltandbEdge 2 10 3 2" xfId="36452" xr:uid="{00000000-0005-0000-0000-0000CC960000}"/>
    <cellStyle name="RISKltandbEdge 2 10 3 3" xfId="36453" xr:uid="{00000000-0005-0000-0000-0000CD960000}"/>
    <cellStyle name="RISKltandbEdge 2 10 4" xfId="36454" xr:uid="{00000000-0005-0000-0000-0000CE960000}"/>
    <cellStyle name="RISKltandbEdge 2 10 5" xfId="36455" xr:uid="{00000000-0005-0000-0000-0000CF960000}"/>
    <cellStyle name="RISKltandbEdge 2 10 6" xfId="36456" xr:uid="{00000000-0005-0000-0000-0000D0960000}"/>
    <cellStyle name="RISKltandbEdge 2 11" xfId="36457" xr:uid="{00000000-0005-0000-0000-0000D1960000}"/>
    <cellStyle name="RISKltandbEdge 2 11 2" xfId="36458" xr:uid="{00000000-0005-0000-0000-0000D2960000}"/>
    <cellStyle name="RISKltandbEdge 2 11 3" xfId="36459" xr:uid="{00000000-0005-0000-0000-0000D3960000}"/>
    <cellStyle name="RISKltandbEdge 2 12" xfId="36460" xr:uid="{00000000-0005-0000-0000-0000D4960000}"/>
    <cellStyle name="RISKltandbEdge 2 12 2" xfId="36461" xr:uid="{00000000-0005-0000-0000-0000D5960000}"/>
    <cellStyle name="RISKltandbEdge 2 12 3" xfId="36462" xr:uid="{00000000-0005-0000-0000-0000D6960000}"/>
    <cellStyle name="RISKltandbEdge 2 13" xfId="36463" xr:uid="{00000000-0005-0000-0000-0000D7960000}"/>
    <cellStyle name="RISKltandbEdge 2 14" xfId="36464" xr:uid="{00000000-0005-0000-0000-0000D8960000}"/>
    <cellStyle name="RISKltandbEdge 2 15" xfId="36465" xr:uid="{00000000-0005-0000-0000-0000D9960000}"/>
    <cellStyle name="RISKltandbEdge 2 2" xfId="36466" xr:uid="{00000000-0005-0000-0000-0000DA960000}"/>
    <cellStyle name="RISKltandbEdge 2 2 2" xfId="36467" xr:uid="{00000000-0005-0000-0000-0000DB960000}"/>
    <cellStyle name="RISKltandbEdge 2 2 2 2" xfId="36468" xr:uid="{00000000-0005-0000-0000-0000DC960000}"/>
    <cellStyle name="RISKltandbEdge 2 2 2 3" xfId="36469" xr:uid="{00000000-0005-0000-0000-0000DD960000}"/>
    <cellStyle name="RISKltandbEdge 2 2 3" xfId="36470" xr:uid="{00000000-0005-0000-0000-0000DE960000}"/>
    <cellStyle name="RISKltandbEdge 2 2 3 2" xfId="36471" xr:uid="{00000000-0005-0000-0000-0000DF960000}"/>
    <cellStyle name="RISKltandbEdge 2 2 3 3" xfId="36472" xr:uid="{00000000-0005-0000-0000-0000E0960000}"/>
    <cellStyle name="RISKltandbEdge 2 2 4" xfId="36473" xr:uid="{00000000-0005-0000-0000-0000E1960000}"/>
    <cellStyle name="RISKltandbEdge 2 2 5" xfId="36474" xr:uid="{00000000-0005-0000-0000-0000E2960000}"/>
    <cellStyle name="RISKltandbEdge 2 2 6" xfId="36475" xr:uid="{00000000-0005-0000-0000-0000E3960000}"/>
    <cellStyle name="RISKltandbEdge 2 3" xfId="36476" xr:uid="{00000000-0005-0000-0000-0000E4960000}"/>
    <cellStyle name="RISKltandbEdge 2 3 2" xfId="36477" xr:uid="{00000000-0005-0000-0000-0000E5960000}"/>
    <cellStyle name="RISKltandbEdge 2 3 2 2" xfId="36478" xr:uid="{00000000-0005-0000-0000-0000E6960000}"/>
    <cellStyle name="RISKltandbEdge 2 3 2 3" xfId="36479" xr:uid="{00000000-0005-0000-0000-0000E7960000}"/>
    <cellStyle name="RISKltandbEdge 2 3 3" xfId="36480" xr:uid="{00000000-0005-0000-0000-0000E8960000}"/>
    <cellStyle name="RISKltandbEdge 2 3 3 2" xfId="36481" xr:uid="{00000000-0005-0000-0000-0000E9960000}"/>
    <cellStyle name="RISKltandbEdge 2 3 3 3" xfId="36482" xr:uid="{00000000-0005-0000-0000-0000EA960000}"/>
    <cellStyle name="RISKltandbEdge 2 3 4" xfId="36483" xr:uid="{00000000-0005-0000-0000-0000EB960000}"/>
    <cellStyle name="RISKltandbEdge 2 3 5" xfId="36484" xr:uid="{00000000-0005-0000-0000-0000EC960000}"/>
    <cellStyle name="RISKltandbEdge 2 3 6" xfId="36485" xr:uid="{00000000-0005-0000-0000-0000ED960000}"/>
    <cellStyle name="RISKltandbEdge 2 4" xfId="36486" xr:uid="{00000000-0005-0000-0000-0000EE960000}"/>
    <cellStyle name="RISKltandbEdge 2 4 2" xfId="36487" xr:uid="{00000000-0005-0000-0000-0000EF960000}"/>
    <cellStyle name="RISKltandbEdge 2 4 2 2" xfId="36488" xr:uid="{00000000-0005-0000-0000-0000F0960000}"/>
    <cellStyle name="RISKltandbEdge 2 4 2 3" xfId="36489" xr:uid="{00000000-0005-0000-0000-0000F1960000}"/>
    <cellStyle name="RISKltandbEdge 2 4 3" xfId="36490" xr:uid="{00000000-0005-0000-0000-0000F2960000}"/>
    <cellStyle name="RISKltandbEdge 2 4 3 2" xfId="36491" xr:uid="{00000000-0005-0000-0000-0000F3960000}"/>
    <cellStyle name="RISKltandbEdge 2 4 3 3" xfId="36492" xr:uid="{00000000-0005-0000-0000-0000F4960000}"/>
    <cellStyle name="RISKltandbEdge 2 4 4" xfId="36493" xr:uid="{00000000-0005-0000-0000-0000F5960000}"/>
    <cellStyle name="RISKltandbEdge 2 4 5" xfId="36494" xr:uid="{00000000-0005-0000-0000-0000F6960000}"/>
    <cellStyle name="RISKltandbEdge 2 4 6" xfId="36495" xr:uid="{00000000-0005-0000-0000-0000F7960000}"/>
    <cellStyle name="RISKltandbEdge 2 5" xfId="36496" xr:uid="{00000000-0005-0000-0000-0000F8960000}"/>
    <cellStyle name="RISKltandbEdge 2 5 2" xfId="36497" xr:uid="{00000000-0005-0000-0000-0000F9960000}"/>
    <cellStyle name="RISKltandbEdge 2 5 2 2" xfId="36498" xr:uid="{00000000-0005-0000-0000-0000FA960000}"/>
    <cellStyle name="RISKltandbEdge 2 5 2 3" xfId="36499" xr:uid="{00000000-0005-0000-0000-0000FB960000}"/>
    <cellStyle name="RISKltandbEdge 2 5 3" xfId="36500" xr:uid="{00000000-0005-0000-0000-0000FC960000}"/>
    <cellStyle name="RISKltandbEdge 2 5 3 2" xfId="36501" xr:uid="{00000000-0005-0000-0000-0000FD960000}"/>
    <cellStyle name="RISKltandbEdge 2 5 3 3" xfId="36502" xr:uid="{00000000-0005-0000-0000-0000FE960000}"/>
    <cellStyle name="RISKltandbEdge 2 5 4" xfId="36503" xr:uid="{00000000-0005-0000-0000-0000FF960000}"/>
    <cellStyle name="RISKltandbEdge 2 5 5" xfId="36504" xr:uid="{00000000-0005-0000-0000-000000970000}"/>
    <cellStyle name="RISKltandbEdge 2 5 6" xfId="36505" xr:uid="{00000000-0005-0000-0000-000001970000}"/>
    <cellStyle name="RISKltandbEdge 2 6" xfId="36506" xr:uid="{00000000-0005-0000-0000-000002970000}"/>
    <cellStyle name="RISKltandbEdge 2 6 2" xfId="36507" xr:uid="{00000000-0005-0000-0000-000003970000}"/>
    <cellStyle name="RISKltandbEdge 2 6 2 2" xfId="36508" xr:uid="{00000000-0005-0000-0000-000004970000}"/>
    <cellStyle name="RISKltandbEdge 2 6 2 3" xfId="36509" xr:uid="{00000000-0005-0000-0000-000005970000}"/>
    <cellStyle name="RISKltandbEdge 2 6 3" xfId="36510" xr:uid="{00000000-0005-0000-0000-000006970000}"/>
    <cellStyle name="RISKltandbEdge 2 6 3 2" xfId="36511" xr:uid="{00000000-0005-0000-0000-000007970000}"/>
    <cellStyle name="RISKltandbEdge 2 6 3 3" xfId="36512" xr:uid="{00000000-0005-0000-0000-000008970000}"/>
    <cellStyle name="RISKltandbEdge 2 6 4" xfId="36513" xr:uid="{00000000-0005-0000-0000-000009970000}"/>
    <cellStyle name="RISKltandbEdge 2 6 5" xfId="36514" xr:uid="{00000000-0005-0000-0000-00000A970000}"/>
    <cellStyle name="RISKltandbEdge 2 6 6" xfId="36515" xr:uid="{00000000-0005-0000-0000-00000B970000}"/>
    <cellStyle name="RISKltandbEdge 2 7" xfId="36516" xr:uid="{00000000-0005-0000-0000-00000C970000}"/>
    <cellStyle name="RISKltandbEdge 2 7 2" xfId="36517" xr:uid="{00000000-0005-0000-0000-00000D970000}"/>
    <cellStyle name="RISKltandbEdge 2 7 2 2" xfId="36518" xr:uid="{00000000-0005-0000-0000-00000E970000}"/>
    <cellStyle name="RISKltandbEdge 2 7 2 3" xfId="36519" xr:uid="{00000000-0005-0000-0000-00000F970000}"/>
    <cellStyle name="RISKltandbEdge 2 7 3" xfId="36520" xr:uid="{00000000-0005-0000-0000-000010970000}"/>
    <cellStyle name="RISKltandbEdge 2 7 3 2" xfId="36521" xr:uid="{00000000-0005-0000-0000-000011970000}"/>
    <cellStyle name="RISKltandbEdge 2 7 3 3" xfId="36522" xr:uid="{00000000-0005-0000-0000-000012970000}"/>
    <cellStyle name="RISKltandbEdge 2 7 4" xfId="36523" xr:uid="{00000000-0005-0000-0000-000013970000}"/>
    <cellStyle name="RISKltandbEdge 2 7 5" xfId="36524" xr:uid="{00000000-0005-0000-0000-000014970000}"/>
    <cellStyle name="RISKltandbEdge 2 7 6" xfId="36525" xr:uid="{00000000-0005-0000-0000-000015970000}"/>
    <cellStyle name="RISKltandbEdge 2 8" xfId="36526" xr:uid="{00000000-0005-0000-0000-000016970000}"/>
    <cellStyle name="RISKltandbEdge 2 8 2" xfId="36527" xr:uid="{00000000-0005-0000-0000-000017970000}"/>
    <cellStyle name="RISKltandbEdge 2 8 2 2" xfId="36528" xr:uid="{00000000-0005-0000-0000-000018970000}"/>
    <cellStyle name="RISKltandbEdge 2 8 2 3" xfId="36529" xr:uid="{00000000-0005-0000-0000-000019970000}"/>
    <cellStyle name="RISKltandbEdge 2 8 3" xfId="36530" xr:uid="{00000000-0005-0000-0000-00001A970000}"/>
    <cellStyle name="RISKltandbEdge 2 8 3 2" xfId="36531" xr:uid="{00000000-0005-0000-0000-00001B970000}"/>
    <cellStyle name="RISKltandbEdge 2 8 3 3" xfId="36532" xr:uid="{00000000-0005-0000-0000-00001C970000}"/>
    <cellStyle name="RISKltandbEdge 2 8 4" xfId="36533" xr:uid="{00000000-0005-0000-0000-00001D970000}"/>
    <cellStyle name="RISKltandbEdge 2 8 5" xfId="36534" xr:uid="{00000000-0005-0000-0000-00001E970000}"/>
    <cellStyle name="RISKltandbEdge 2 8 6" xfId="36535" xr:uid="{00000000-0005-0000-0000-00001F970000}"/>
    <cellStyle name="RISKltandbEdge 2 9" xfId="36536" xr:uid="{00000000-0005-0000-0000-000020970000}"/>
    <cellStyle name="RISKltandbEdge 2 9 2" xfId="36537" xr:uid="{00000000-0005-0000-0000-000021970000}"/>
    <cellStyle name="RISKltandbEdge 2 9 2 2" xfId="36538" xr:uid="{00000000-0005-0000-0000-000022970000}"/>
    <cellStyle name="RISKltandbEdge 2 9 2 3" xfId="36539" xr:uid="{00000000-0005-0000-0000-000023970000}"/>
    <cellStyle name="RISKltandbEdge 2 9 3" xfId="36540" xr:uid="{00000000-0005-0000-0000-000024970000}"/>
    <cellStyle name="RISKltandbEdge 2 9 3 2" xfId="36541" xr:uid="{00000000-0005-0000-0000-000025970000}"/>
    <cellStyle name="RISKltandbEdge 2 9 3 3" xfId="36542" xr:uid="{00000000-0005-0000-0000-000026970000}"/>
    <cellStyle name="RISKltandbEdge 2 9 4" xfId="36543" xr:uid="{00000000-0005-0000-0000-000027970000}"/>
    <cellStyle name="RISKltandbEdge 2 9 5" xfId="36544" xr:uid="{00000000-0005-0000-0000-000028970000}"/>
    <cellStyle name="RISKltandbEdge 2 9 6" xfId="36545" xr:uid="{00000000-0005-0000-0000-000029970000}"/>
    <cellStyle name="RISKltandbEdge 2_5.Weekly" xfId="36546" xr:uid="{00000000-0005-0000-0000-00002A970000}"/>
    <cellStyle name="RISKltandbEdge 3" xfId="36547" xr:uid="{00000000-0005-0000-0000-00002B970000}"/>
    <cellStyle name="RISKltandbEdge 3 10" xfId="36548" xr:uid="{00000000-0005-0000-0000-00002C970000}"/>
    <cellStyle name="RISKltandbEdge 3 10 2" xfId="36549" xr:uid="{00000000-0005-0000-0000-00002D970000}"/>
    <cellStyle name="RISKltandbEdge 3 11" xfId="36550" xr:uid="{00000000-0005-0000-0000-00002E970000}"/>
    <cellStyle name="RISKltandbEdge 3 2" xfId="36551" xr:uid="{00000000-0005-0000-0000-00002F970000}"/>
    <cellStyle name="RISKltandbEdge 3 2 2" xfId="36552" xr:uid="{00000000-0005-0000-0000-000030970000}"/>
    <cellStyle name="RISKltandbEdge 3 2 2 2" xfId="36553" xr:uid="{00000000-0005-0000-0000-000031970000}"/>
    <cellStyle name="RISKltandbEdge 3 2 3" xfId="36554" xr:uid="{00000000-0005-0000-0000-000032970000}"/>
    <cellStyle name="RISKltandbEdge 3 3" xfId="36555" xr:uid="{00000000-0005-0000-0000-000033970000}"/>
    <cellStyle name="RISKltandbEdge 3 3 2" xfId="36556" xr:uid="{00000000-0005-0000-0000-000034970000}"/>
    <cellStyle name="RISKltandbEdge 3 3 3" xfId="36557" xr:uid="{00000000-0005-0000-0000-000035970000}"/>
    <cellStyle name="RISKltandbEdge 3 4" xfId="36558" xr:uid="{00000000-0005-0000-0000-000036970000}"/>
    <cellStyle name="RISKltandbEdge 3 4 2" xfId="36559" xr:uid="{00000000-0005-0000-0000-000037970000}"/>
    <cellStyle name="RISKltandbEdge 3 5" xfId="36560" xr:uid="{00000000-0005-0000-0000-000038970000}"/>
    <cellStyle name="RISKltandbEdge 3 5 2" xfId="36561" xr:uid="{00000000-0005-0000-0000-000039970000}"/>
    <cellStyle name="RISKltandbEdge 3 6" xfId="36562" xr:uid="{00000000-0005-0000-0000-00003A970000}"/>
    <cellStyle name="RISKltandbEdge 3 6 2" xfId="36563" xr:uid="{00000000-0005-0000-0000-00003B970000}"/>
    <cellStyle name="RISKltandbEdge 3 7" xfId="36564" xr:uid="{00000000-0005-0000-0000-00003C970000}"/>
    <cellStyle name="RISKltandbEdge 3 7 2" xfId="36565" xr:uid="{00000000-0005-0000-0000-00003D970000}"/>
    <cellStyle name="RISKltandbEdge 3 8" xfId="36566" xr:uid="{00000000-0005-0000-0000-00003E970000}"/>
    <cellStyle name="RISKltandbEdge 3 8 2" xfId="36567" xr:uid="{00000000-0005-0000-0000-00003F970000}"/>
    <cellStyle name="RISKltandbEdge 3 9" xfId="36568" xr:uid="{00000000-0005-0000-0000-000040970000}"/>
    <cellStyle name="RISKltandbEdge 3 9 2" xfId="36569" xr:uid="{00000000-0005-0000-0000-000041970000}"/>
    <cellStyle name="RISKltandbEdge 4" xfId="36570" xr:uid="{00000000-0005-0000-0000-000042970000}"/>
    <cellStyle name="RISKltandbEdge 4 2" xfId="36571" xr:uid="{00000000-0005-0000-0000-000043970000}"/>
    <cellStyle name="RISKltandbEdge 4 2 2" xfId="36572" xr:uid="{00000000-0005-0000-0000-000044970000}"/>
    <cellStyle name="RISKltandbEdge 4 2 3" xfId="36573" xr:uid="{00000000-0005-0000-0000-000045970000}"/>
    <cellStyle name="RISKltandbEdge 4 3" xfId="36574" xr:uid="{00000000-0005-0000-0000-000046970000}"/>
    <cellStyle name="RISKltandbEdge 4 3 2" xfId="36575" xr:uid="{00000000-0005-0000-0000-000047970000}"/>
    <cellStyle name="RISKltandbEdge 4 3 3" xfId="36576" xr:uid="{00000000-0005-0000-0000-000048970000}"/>
    <cellStyle name="RISKltandbEdge 4 4" xfId="36577" xr:uid="{00000000-0005-0000-0000-000049970000}"/>
    <cellStyle name="RISKltandbEdge 4 5" xfId="36578" xr:uid="{00000000-0005-0000-0000-00004A970000}"/>
    <cellStyle name="RISKltandbEdge 4 6" xfId="36579" xr:uid="{00000000-0005-0000-0000-00004B970000}"/>
    <cellStyle name="RISKltandbEdge 5" xfId="36580" xr:uid="{00000000-0005-0000-0000-00004C970000}"/>
    <cellStyle name="RISKltandbEdge 5 2" xfId="36581" xr:uid="{00000000-0005-0000-0000-00004D970000}"/>
    <cellStyle name="RISKltandbEdge 5 2 2" xfId="36582" xr:uid="{00000000-0005-0000-0000-00004E970000}"/>
    <cellStyle name="RISKltandbEdge 5 2 3" xfId="36583" xr:uid="{00000000-0005-0000-0000-00004F970000}"/>
    <cellStyle name="RISKltandbEdge 5 3" xfId="36584" xr:uid="{00000000-0005-0000-0000-000050970000}"/>
    <cellStyle name="RISKltandbEdge 5 3 2" xfId="36585" xr:uid="{00000000-0005-0000-0000-000051970000}"/>
    <cellStyle name="RISKltandbEdge 5 3 3" xfId="36586" xr:uid="{00000000-0005-0000-0000-000052970000}"/>
    <cellStyle name="RISKltandbEdge 5 4" xfId="36587" xr:uid="{00000000-0005-0000-0000-000053970000}"/>
    <cellStyle name="RISKltandbEdge 5 5" xfId="36588" xr:uid="{00000000-0005-0000-0000-000054970000}"/>
    <cellStyle name="RISKltandbEdge 5 6" xfId="36589" xr:uid="{00000000-0005-0000-0000-000055970000}"/>
    <cellStyle name="RISKltandbEdge 6" xfId="36590" xr:uid="{00000000-0005-0000-0000-000056970000}"/>
    <cellStyle name="RISKltandbEdge 6 2" xfId="36591" xr:uid="{00000000-0005-0000-0000-000057970000}"/>
    <cellStyle name="RISKltandbEdge 6 2 2" xfId="36592" xr:uid="{00000000-0005-0000-0000-000058970000}"/>
    <cellStyle name="RISKltandbEdge 6 2 3" xfId="36593" xr:uid="{00000000-0005-0000-0000-000059970000}"/>
    <cellStyle name="RISKltandbEdge 6 3" xfId="36594" xr:uid="{00000000-0005-0000-0000-00005A970000}"/>
    <cellStyle name="RISKltandbEdge 6 3 2" xfId="36595" xr:uid="{00000000-0005-0000-0000-00005B970000}"/>
    <cellStyle name="RISKltandbEdge 6 3 3" xfId="36596" xr:uid="{00000000-0005-0000-0000-00005C970000}"/>
    <cellStyle name="RISKltandbEdge 6 4" xfId="36597" xr:uid="{00000000-0005-0000-0000-00005D970000}"/>
    <cellStyle name="RISKltandbEdge 6 5" xfId="36598" xr:uid="{00000000-0005-0000-0000-00005E970000}"/>
    <cellStyle name="RISKltandbEdge 6 6" xfId="36599" xr:uid="{00000000-0005-0000-0000-00005F970000}"/>
    <cellStyle name="RISKltandbEdge 7" xfId="36600" xr:uid="{00000000-0005-0000-0000-000060970000}"/>
    <cellStyle name="RISKltandbEdge 7 2" xfId="36601" xr:uid="{00000000-0005-0000-0000-000061970000}"/>
    <cellStyle name="RISKltandbEdge 7 2 2" xfId="36602" xr:uid="{00000000-0005-0000-0000-000062970000}"/>
    <cellStyle name="RISKltandbEdge 7 2 3" xfId="36603" xr:uid="{00000000-0005-0000-0000-000063970000}"/>
    <cellStyle name="RISKltandbEdge 7 3" xfId="36604" xr:uid="{00000000-0005-0000-0000-000064970000}"/>
    <cellStyle name="RISKltandbEdge 7 3 2" xfId="36605" xr:uid="{00000000-0005-0000-0000-000065970000}"/>
    <cellStyle name="RISKltandbEdge 7 3 3" xfId="36606" xr:uid="{00000000-0005-0000-0000-000066970000}"/>
    <cellStyle name="RISKltandbEdge 7 4" xfId="36607" xr:uid="{00000000-0005-0000-0000-000067970000}"/>
    <cellStyle name="RISKltandbEdge 7 5" xfId="36608" xr:uid="{00000000-0005-0000-0000-000068970000}"/>
    <cellStyle name="RISKltandbEdge 7 6" xfId="36609" xr:uid="{00000000-0005-0000-0000-000069970000}"/>
    <cellStyle name="RISKltandbEdge 8" xfId="36610" xr:uid="{00000000-0005-0000-0000-00006A970000}"/>
    <cellStyle name="RISKltandbEdge 8 2" xfId="36611" xr:uid="{00000000-0005-0000-0000-00006B970000}"/>
    <cellStyle name="RISKltandbEdge 8 2 2" xfId="36612" xr:uid="{00000000-0005-0000-0000-00006C970000}"/>
    <cellStyle name="RISKltandbEdge 8 2 3" xfId="36613" xr:uid="{00000000-0005-0000-0000-00006D970000}"/>
    <cellStyle name="RISKltandbEdge 8 3" xfId="36614" xr:uid="{00000000-0005-0000-0000-00006E970000}"/>
    <cellStyle name="RISKltandbEdge 8 3 2" xfId="36615" xr:uid="{00000000-0005-0000-0000-00006F970000}"/>
    <cellStyle name="RISKltandbEdge 8 3 3" xfId="36616" xr:uid="{00000000-0005-0000-0000-000070970000}"/>
    <cellStyle name="RISKltandbEdge 8 4" xfId="36617" xr:uid="{00000000-0005-0000-0000-000071970000}"/>
    <cellStyle name="RISKltandbEdge 8 5" xfId="36618" xr:uid="{00000000-0005-0000-0000-000072970000}"/>
    <cellStyle name="RISKltandbEdge 8 6" xfId="36619" xr:uid="{00000000-0005-0000-0000-000073970000}"/>
    <cellStyle name="RISKltandbEdge 9" xfId="36620" xr:uid="{00000000-0005-0000-0000-000074970000}"/>
    <cellStyle name="RISKltandbEdge 9 2" xfId="36621" xr:uid="{00000000-0005-0000-0000-000075970000}"/>
    <cellStyle name="RISKltandbEdge 9 2 2" xfId="36622" xr:uid="{00000000-0005-0000-0000-000076970000}"/>
    <cellStyle name="RISKltandbEdge 9 2 3" xfId="36623" xr:uid="{00000000-0005-0000-0000-000077970000}"/>
    <cellStyle name="RISKltandbEdge 9 3" xfId="36624" xr:uid="{00000000-0005-0000-0000-000078970000}"/>
    <cellStyle name="RISKltandbEdge 9 3 2" xfId="36625" xr:uid="{00000000-0005-0000-0000-000079970000}"/>
    <cellStyle name="RISKltandbEdge 9 3 3" xfId="36626" xr:uid="{00000000-0005-0000-0000-00007A970000}"/>
    <cellStyle name="RISKltandbEdge 9 4" xfId="36627" xr:uid="{00000000-0005-0000-0000-00007B970000}"/>
    <cellStyle name="RISKltandbEdge 9 5" xfId="36628" xr:uid="{00000000-0005-0000-0000-00007C970000}"/>
    <cellStyle name="RISKltandbEdge 9 6" xfId="36629" xr:uid="{00000000-0005-0000-0000-00007D970000}"/>
    <cellStyle name="RISKltandbEdge_5.Weekly" xfId="36630" xr:uid="{00000000-0005-0000-0000-00007E970000}"/>
    <cellStyle name="RISKnormBoxed" xfId="36631" xr:uid="{00000000-0005-0000-0000-00007F970000}"/>
    <cellStyle name="RISKnormBoxed 10" xfId="36632" xr:uid="{00000000-0005-0000-0000-000080970000}"/>
    <cellStyle name="RISKnormBoxed 10 2" xfId="36633" xr:uid="{00000000-0005-0000-0000-000081970000}"/>
    <cellStyle name="RISKnormBoxed 10 2 2" xfId="36634" xr:uid="{00000000-0005-0000-0000-000082970000}"/>
    <cellStyle name="RISKnormBoxed 10 2 3" xfId="36635" xr:uid="{00000000-0005-0000-0000-000083970000}"/>
    <cellStyle name="RISKnormBoxed 10 3" xfId="36636" xr:uid="{00000000-0005-0000-0000-000084970000}"/>
    <cellStyle name="RISKnormBoxed 10 3 2" xfId="36637" xr:uid="{00000000-0005-0000-0000-000085970000}"/>
    <cellStyle name="RISKnormBoxed 10 3 3" xfId="36638" xr:uid="{00000000-0005-0000-0000-000086970000}"/>
    <cellStyle name="RISKnormBoxed 10 4" xfId="36639" xr:uid="{00000000-0005-0000-0000-000087970000}"/>
    <cellStyle name="RISKnormBoxed 10 5" xfId="36640" xr:uid="{00000000-0005-0000-0000-000088970000}"/>
    <cellStyle name="RISKnormBoxed 10 6" xfId="36641" xr:uid="{00000000-0005-0000-0000-000089970000}"/>
    <cellStyle name="RISKnormBoxed 11" xfId="36642" xr:uid="{00000000-0005-0000-0000-00008A970000}"/>
    <cellStyle name="RISKnormBoxed 11 2" xfId="36643" xr:uid="{00000000-0005-0000-0000-00008B970000}"/>
    <cellStyle name="RISKnormBoxed 11 2 2" xfId="36644" xr:uid="{00000000-0005-0000-0000-00008C970000}"/>
    <cellStyle name="RISKnormBoxed 11 2 3" xfId="36645" xr:uid="{00000000-0005-0000-0000-00008D970000}"/>
    <cellStyle name="RISKnormBoxed 11 3" xfId="36646" xr:uid="{00000000-0005-0000-0000-00008E970000}"/>
    <cellStyle name="RISKnormBoxed 11 3 2" xfId="36647" xr:uid="{00000000-0005-0000-0000-00008F970000}"/>
    <cellStyle name="RISKnormBoxed 11 3 3" xfId="36648" xr:uid="{00000000-0005-0000-0000-000090970000}"/>
    <cellStyle name="RISKnormBoxed 11 4" xfId="36649" xr:uid="{00000000-0005-0000-0000-000091970000}"/>
    <cellStyle name="RISKnormBoxed 11 5" xfId="36650" xr:uid="{00000000-0005-0000-0000-000092970000}"/>
    <cellStyle name="RISKnormBoxed 11 6" xfId="36651" xr:uid="{00000000-0005-0000-0000-000093970000}"/>
    <cellStyle name="RISKnormBoxed 12" xfId="36652" xr:uid="{00000000-0005-0000-0000-000094970000}"/>
    <cellStyle name="RISKnormBoxed 12 2" xfId="36653" xr:uid="{00000000-0005-0000-0000-000095970000}"/>
    <cellStyle name="RISKnormBoxed 12 3" xfId="36654" xr:uid="{00000000-0005-0000-0000-000096970000}"/>
    <cellStyle name="RISKnormBoxed 13" xfId="36655" xr:uid="{00000000-0005-0000-0000-000097970000}"/>
    <cellStyle name="RISKnormBoxed 13 2" xfId="36656" xr:uid="{00000000-0005-0000-0000-000098970000}"/>
    <cellStyle name="RISKnormBoxed 13 3" xfId="36657" xr:uid="{00000000-0005-0000-0000-000099970000}"/>
    <cellStyle name="RISKnormBoxed 14" xfId="36658" xr:uid="{00000000-0005-0000-0000-00009A970000}"/>
    <cellStyle name="RISKnormBoxed 15" xfId="36659" xr:uid="{00000000-0005-0000-0000-00009B970000}"/>
    <cellStyle name="RISKnormBoxed 16" xfId="36660" xr:uid="{00000000-0005-0000-0000-00009C970000}"/>
    <cellStyle name="RISKnormBoxed 17" xfId="36661" xr:uid="{00000000-0005-0000-0000-00009D970000}"/>
    <cellStyle name="RISKnormBoxed 2" xfId="36662" xr:uid="{00000000-0005-0000-0000-00009E970000}"/>
    <cellStyle name="RISKnormBoxed 2 10" xfId="36663" xr:uid="{00000000-0005-0000-0000-00009F970000}"/>
    <cellStyle name="RISKnormBoxed 2 10 2" xfId="36664" xr:uid="{00000000-0005-0000-0000-0000A0970000}"/>
    <cellStyle name="RISKnormBoxed 2 10 2 2" xfId="36665" xr:uid="{00000000-0005-0000-0000-0000A1970000}"/>
    <cellStyle name="RISKnormBoxed 2 10 2 3" xfId="36666" xr:uid="{00000000-0005-0000-0000-0000A2970000}"/>
    <cellStyle name="RISKnormBoxed 2 10 3" xfId="36667" xr:uid="{00000000-0005-0000-0000-0000A3970000}"/>
    <cellStyle name="RISKnormBoxed 2 10 3 2" xfId="36668" xr:uid="{00000000-0005-0000-0000-0000A4970000}"/>
    <cellStyle name="RISKnormBoxed 2 10 3 3" xfId="36669" xr:uid="{00000000-0005-0000-0000-0000A5970000}"/>
    <cellStyle name="RISKnormBoxed 2 10 4" xfId="36670" xr:uid="{00000000-0005-0000-0000-0000A6970000}"/>
    <cellStyle name="RISKnormBoxed 2 10 5" xfId="36671" xr:uid="{00000000-0005-0000-0000-0000A7970000}"/>
    <cellStyle name="RISKnormBoxed 2 10 6" xfId="36672" xr:uid="{00000000-0005-0000-0000-0000A8970000}"/>
    <cellStyle name="RISKnormBoxed 2 11" xfId="36673" xr:uid="{00000000-0005-0000-0000-0000A9970000}"/>
    <cellStyle name="RISKnormBoxed 2 11 2" xfId="36674" xr:uid="{00000000-0005-0000-0000-0000AA970000}"/>
    <cellStyle name="RISKnormBoxed 2 11 3" xfId="36675" xr:uid="{00000000-0005-0000-0000-0000AB970000}"/>
    <cellStyle name="RISKnormBoxed 2 12" xfId="36676" xr:uid="{00000000-0005-0000-0000-0000AC970000}"/>
    <cellStyle name="RISKnormBoxed 2 12 2" xfId="36677" xr:uid="{00000000-0005-0000-0000-0000AD970000}"/>
    <cellStyle name="RISKnormBoxed 2 12 3" xfId="36678" xr:uid="{00000000-0005-0000-0000-0000AE970000}"/>
    <cellStyle name="RISKnormBoxed 2 13" xfId="36679" xr:uid="{00000000-0005-0000-0000-0000AF970000}"/>
    <cellStyle name="RISKnormBoxed 2 14" xfId="36680" xr:uid="{00000000-0005-0000-0000-0000B0970000}"/>
    <cellStyle name="RISKnormBoxed 2 15" xfId="36681" xr:uid="{00000000-0005-0000-0000-0000B1970000}"/>
    <cellStyle name="RISKnormBoxed 2 2" xfId="36682" xr:uid="{00000000-0005-0000-0000-0000B2970000}"/>
    <cellStyle name="RISKnormBoxed 2 2 2" xfId="36683" xr:uid="{00000000-0005-0000-0000-0000B3970000}"/>
    <cellStyle name="RISKnormBoxed 2 2 2 2" xfId="36684" xr:uid="{00000000-0005-0000-0000-0000B4970000}"/>
    <cellStyle name="RISKnormBoxed 2 2 2 3" xfId="36685" xr:uid="{00000000-0005-0000-0000-0000B5970000}"/>
    <cellStyle name="RISKnormBoxed 2 2 3" xfId="36686" xr:uid="{00000000-0005-0000-0000-0000B6970000}"/>
    <cellStyle name="RISKnormBoxed 2 2 3 2" xfId="36687" xr:uid="{00000000-0005-0000-0000-0000B7970000}"/>
    <cellStyle name="RISKnormBoxed 2 2 3 3" xfId="36688" xr:uid="{00000000-0005-0000-0000-0000B8970000}"/>
    <cellStyle name="RISKnormBoxed 2 2 4" xfId="36689" xr:uid="{00000000-0005-0000-0000-0000B9970000}"/>
    <cellStyle name="RISKnormBoxed 2 2 5" xfId="36690" xr:uid="{00000000-0005-0000-0000-0000BA970000}"/>
    <cellStyle name="RISKnormBoxed 2 2 6" xfId="36691" xr:uid="{00000000-0005-0000-0000-0000BB970000}"/>
    <cellStyle name="RISKnormBoxed 2 3" xfId="36692" xr:uid="{00000000-0005-0000-0000-0000BC970000}"/>
    <cellStyle name="RISKnormBoxed 2 3 2" xfId="36693" xr:uid="{00000000-0005-0000-0000-0000BD970000}"/>
    <cellStyle name="RISKnormBoxed 2 3 2 2" xfId="36694" xr:uid="{00000000-0005-0000-0000-0000BE970000}"/>
    <cellStyle name="RISKnormBoxed 2 3 2 3" xfId="36695" xr:uid="{00000000-0005-0000-0000-0000BF970000}"/>
    <cellStyle name="RISKnormBoxed 2 3 3" xfId="36696" xr:uid="{00000000-0005-0000-0000-0000C0970000}"/>
    <cellStyle name="RISKnormBoxed 2 3 3 2" xfId="36697" xr:uid="{00000000-0005-0000-0000-0000C1970000}"/>
    <cellStyle name="RISKnormBoxed 2 3 3 3" xfId="36698" xr:uid="{00000000-0005-0000-0000-0000C2970000}"/>
    <cellStyle name="RISKnormBoxed 2 3 4" xfId="36699" xr:uid="{00000000-0005-0000-0000-0000C3970000}"/>
    <cellStyle name="RISKnormBoxed 2 3 5" xfId="36700" xr:uid="{00000000-0005-0000-0000-0000C4970000}"/>
    <cellStyle name="RISKnormBoxed 2 3 6" xfId="36701" xr:uid="{00000000-0005-0000-0000-0000C5970000}"/>
    <cellStyle name="RISKnormBoxed 2 4" xfId="36702" xr:uid="{00000000-0005-0000-0000-0000C6970000}"/>
    <cellStyle name="RISKnormBoxed 2 4 2" xfId="36703" xr:uid="{00000000-0005-0000-0000-0000C7970000}"/>
    <cellStyle name="RISKnormBoxed 2 4 2 2" xfId="36704" xr:uid="{00000000-0005-0000-0000-0000C8970000}"/>
    <cellStyle name="RISKnormBoxed 2 4 2 3" xfId="36705" xr:uid="{00000000-0005-0000-0000-0000C9970000}"/>
    <cellStyle name="RISKnormBoxed 2 4 3" xfId="36706" xr:uid="{00000000-0005-0000-0000-0000CA970000}"/>
    <cellStyle name="RISKnormBoxed 2 4 3 2" xfId="36707" xr:uid="{00000000-0005-0000-0000-0000CB970000}"/>
    <cellStyle name="RISKnormBoxed 2 4 3 3" xfId="36708" xr:uid="{00000000-0005-0000-0000-0000CC970000}"/>
    <cellStyle name="RISKnormBoxed 2 4 4" xfId="36709" xr:uid="{00000000-0005-0000-0000-0000CD970000}"/>
    <cellStyle name="RISKnormBoxed 2 4 5" xfId="36710" xr:uid="{00000000-0005-0000-0000-0000CE970000}"/>
    <cellStyle name="RISKnormBoxed 2 4 6" xfId="36711" xr:uid="{00000000-0005-0000-0000-0000CF970000}"/>
    <cellStyle name="RISKnormBoxed 2 5" xfId="36712" xr:uid="{00000000-0005-0000-0000-0000D0970000}"/>
    <cellStyle name="RISKnormBoxed 2 5 2" xfId="36713" xr:uid="{00000000-0005-0000-0000-0000D1970000}"/>
    <cellStyle name="RISKnormBoxed 2 5 2 2" xfId="36714" xr:uid="{00000000-0005-0000-0000-0000D2970000}"/>
    <cellStyle name="RISKnormBoxed 2 5 2 3" xfId="36715" xr:uid="{00000000-0005-0000-0000-0000D3970000}"/>
    <cellStyle name="RISKnormBoxed 2 5 3" xfId="36716" xr:uid="{00000000-0005-0000-0000-0000D4970000}"/>
    <cellStyle name="RISKnormBoxed 2 5 3 2" xfId="36717" xr:uid="{00000000-0005-0000-0000-0000D5970000}"/>
    <cellStyle name="RISKnormBoxed 2 5 3 3" xfId="36718" xr:uid="{00000000-0005-0000-0000-0000D6970000}"/>
    <cellStyle name="RISKnormBoxed 2 5 4" xfId="36719" xr:uid="{00000000-0005-0000-0000-0000D7970000}"/>
    <cellStyle name="RISKnormBoxed 2 5 5" xfId="36720" xr:uid="{00000000-0005-0000-0000-0000D8970000}"/>
    <cellStyle name="RISKnormBoxed 2 5 6" xfId="36721" xr:uid="{00000000-0005-0000-0000-0000D9970000}"/>
    <cellStyle name="RISKnormBoxed 2 6" xfId="36722" xr:uid="{00000000-0005-0000-0000-0000DA970000}"/>
    <cellStyle name="RISKnormBoxed 2 6 2" xfId="36723" xr:uid="{00000000-0005-0000-0000-0000DB970000}"/>
    <cellStyle name="RISKnormBoxed 2 6 2 2" xfId="36724" xr:uid="{00000000-0005-0000-0000-0000DC970000}"/>
    <cellStyle name="RISKnormBoxed 2 6 2 3" xfId="36725" xr:uid="{00000000-0005-0000-0000-0000DD970000}"/>
    <cellStyle name="RISKnormBoxed 2 6 3" xfId="36726" xr:uid="{00000000-0005-0000-0000-0000DE970000}"/>
    <cellStyle name="RISKnormBoxed 2 6 3 2" xfId="36727" xr:uid="{00000000-0005-0000-0000-0000DF970000}"/>
    <cellStyle name="RISKnormBoxed 2 6 3 3" xfId="36728" xr:uid="{00000000-0005-0000-0000-0000E0970000}"/>
    <cellStyle name="RISKnormBoxed 2 6 4" xfId="36729" xr:uid="{00000000-0005-0000-0000-0000E1970000}"/>
    <cellStyle name="RISKnormBoxed 2 6 5" xfId="36730" xr:uid="{00000000-0005-0000-0000-0000E2970000}"/>
    <cellStyle name="RISKnormBoxed 2 6 6" xfId="36731" xr:uid="{00000000-0005-0000-0000-0000E3970000}"/>
    <cellStyle name="RISKnormBoxed 2 7" xfId="36732" xr:uid="{00000000-0005-0000-0000-0000E4970000}"/>
    <cellStyle name="RISKnormBoxed 2 7 2" xfId="36733" xr:uid="{00000000-0005-0000-0000-0000E5970000}"/>
    <cellStyle name="RISKnormBoxed 2 7 2 2" xfId="36734" xr:uid="{00000000-0005-0000-0000-0000E6970000}"/>
    <cellStyle name="RISKnormBoxed 2 7 2 3" xfId="36735" xr:uid="{00000000-0005-0000-0000-0000E7970000}"/>
    <cellStyle name="RISKnormBoxed 2 7 3" xfId="36736" xr:uid="{00000000-0005-0000-0000-0000E8970000}"/>
    <cellStyle name="RISKnormBoxed 2 7 3 2" xfId="36737" xr:uid="{00000000-0005-0000-0000-0000E9970000}"/>
    <cellStyle name="RISKnormBoxed 2 7 3 3" xfId="36738" xr:uid="{00000000-0005-0000-0000-0000EA970000}"/>
    <cellStyle name="RISKnormBoxed 2 7 4" xfId="36739" xr:uid="{00000000-0005-0000-0000-0000EB970000}"/>
    <cellStyle name="RISKnormBoxed 2 7 5" xfId="36740" xr:uid="{00000000-0005-0000-0000-0000EC970000}"/>
    <cellStyle name="RISKnormBoxed 2 7 6" xfId="36741" xr:uid="{00000000-0005-0000-0000-0000ED970000}"/>
    <cellStyle name="RISKnormBoxed 2 8" xfId="36742" xr:uid="{00000000-0005-0000-0000-0000EE970000}"/>
    <cellStyle name="RISKnormBoxed 2 8 2" xfId="36743" xr:uid="{00000000-0005-0000-0000-0000EF970000}"/>
    <cellStyle name="RISKnormBoxed 2 8 2 2" xfId="36744" xr:uid="{00000000-0005-0000-0000-0000F0970000}"/>
    <cellStyle name="RISKnormBoxed 2 8 2 3" xfId="36745" xr:uid="{00000000-0005-0000-0000-0000F1970000}"/>
    <cellStyle name="RISKnormBoxed 2 8 3" xfId="36746" xr:uid="{00000000-0005-0000-0000-0000F2970000}"/>
    <cellStyle name="RISKnormBoxed 2 8 3 2" xfId="36747" xr:uid="{00000000-0005-0000-0000-0000F3970000}"/>
    <cellStyle name="RISKnormBoxed 2 8 3 3" xfId="36748" xr:uid="{00000000-0005-0000-0000-0000F4970000}"/>
    <cellStyle name="RISKnormBoxed 2 8 4" xfId="36749" xr:uid="{00000000-0005-0000-0000-0000F5970000}"/>
    <cellStyle name="RISKnormBoxed 2 8 5" xfId="36750" xr:uid="{00000000-0005-0000-0000-0000F6970000}"/>
    <cellStyle name="RISKnormBoxed 2 8 6" xfId="36751" xr:uid="{00000000-0005-0000-0000-0000F7970000}"/>
    <cellStyle name="RISKnormBoxed 2 9" xfId="36752" xr:uid="{00000000-0005-0000-0000-0000F8970000}"/>
    <cellStyle name="RISKnormBoxed 2 9 2" xfId="36753" xr:uid="{00000000-0005-0000-0000-0000F9970000}"/>
    <cellStyle name="RISKnormBoxed 2 9 2 2" xfId="36754" xr:uid="{00000000-0005-0000-0000-0000FA970000}"/>
    <cellStyle name="RISKnormBoxed 2 9 2 3" xfId="36755" xr:uid="{00000000-0005-0000-0000-0000FB970000}"/>
    <cellStyle name="RISKnormBoxed 2 9 3" xfId="36756" xr:uid="{00000000-0005-0000-0000-0000FC970000}"/>
    <cellStyle name="RISKnormBoxed 2 9 3 2" xfId="36757" xr:uid="{00000000-0005-0000-0000-0000FD970000}"/>
    <cellStyle name="RISKnormBoxed 2 9 3 3" xfId="36758" xr:uid="{00000000-0005-0000-0000-0000FE970000}"/>
    <cellStyle name="RISKnormBoxed 2 9 4" xfId="36759" xr:uid="{00000000-0005-0000-0000-0000FF970000}"/>
    <cellStyle name="RISKnormBoxed 2 9 5" xfId="36760" xr:uid="{00000000-0005-0000-0000-000000980000}"/>
    <cellStyle name="RISKnormBoxed 2 9 6" xfId="36761" xr:uid="{00000000-0005-0000-0000-000001980000}"/>
    <cellStyle name="RISKnormBoxed 2_5.Weekly" xfId="36762" xr:uid="{00000000-0005-0000-0000-000002980000}"/>
    <cellStyle name="RISKnormBoxed 3" xfId="36763" xr:uid="{00000000-0005-0000-0000-000003980000}"/>
    <cellStyle name="RISKnormBoxed 3 10" xfId="36764" xr:uid="{00000000-0005-0000-0000-000004980000}"/>
    <cellStyle name="RISKnormBoxed 3 10 2" xfId="36765" xr:uid="{00000000-0005-0000-0000-000005980000}"/>
    <cellStyle name="RISKnormBoxed 3 11" xfId="36766" xr:uid="{00000000-0005-0000-0000-000006980000}"/>
    <cellStyle name="RISKnormBoxed 3 2" xfId="36767" xr:uid="{00000000-0005-0000-0000-000007980000}"/>
    <cellStyle name="RISKnormBoxed 3 2 2" xfId="36768" xr:uid="{00000000-0005-0000-0000-000008980000}"/>
    <cellStyle name="RISKnormBoxed 3 2 2 2" xfId="36769" xr:uid="{00000000-0005-0000-0000-000009980000}"/>
    <cellStyle name="RISKnormBoxed 3 2 3" xfId="36770" xr:uid="{00000000-0005-0000-0000-00000A980000}"/>
    <cellStyle name="RISKnormBoxed 3 3" xfId="36771" xr:uid="{00000000-0005-0000-0000-00000B980000}"/>
    <cellStyle name="RISKnormBoxed 3 3 2" xfId="36772" xr:uid="{00000000-0005-0000-0000-00000C980000}"/>
    <cellStyle name="RISKnormBoxed 3 3 3" xfId="36773" xr:uid="{00000000-0005-0000-0000-00000D980000}"/>
    <cellStyle name="RISKnormBoxed 3 4" xfId="36774" xr:uid="{00000000-0005-0000-0000-00000E980000}"/>
    <cellStyle name="RISKnormBoxed 3 4 2" xfId="36775" xr:uid="{00000000-0005-0000-0000-00000F980000}"/>
    <cellStyle name="RISKnormBoxed 3 5" xfId="36776" xr:uid="{00000000-0005-0000-0000-000010980000}"/>
    <cellStyle name="RISKnormBoxed 3 5 2" xfId="36777" xr:uid="{00000000-0005-0000-0000-000011980000}"/>
    <cellStyle name="RISKnormBoxed 3 6" xfId="36778" xr:uid="{00000000-0005-0000-0000-000012980000}"/>
    <cellStyle name="RISKnormBoxed 3 6 2" xfId="36779" xr:uid="{00000000-0005-0000-0000-000013980000}"/>
    <cellStyle name="RISKnormBoxed 3 7" xfId="36780" xr:uid="{00000000-0005-0000-0000-000014980000}"/>
    <cellStyle name="RISKnormBoxed 3 7 2" xfId="36781" xr:uid="{00000000-0005-0000-0000-000015980000}"/>
    <cellStyle name="RISKnormBoxed 3 8" xfId="36782" xr:uid="{00000000-0005-0000-0000-000016980000}"/>
    <cellStyle name="RISKnormBoxed 3 8 2" xfId="36783" xr:uid="{00000000-0005-0000-0000-000017980000}"/>
    <cellStyle name="RISKnormBoxed 3 9" xfId="36784" xr:uid="{00000000-0005-0000-0000-000018980000}"/>
    <cellStyle name="RISKnormBoxed 3 9 2" xfId="36785" xr:uid="{00000000-0005-0000-0000-000019980000}"/>
    <cellStyle name="RISKnormBoxed 4" xfId="36786" xr:uid="{00000000-0005-0000-0000-00001A980000}"/>
    <cellStyle name="RISKnormBoxed 4 2" xfId="36787" xr:uid="{00000000-0005-0000-0000-00001B980000}"/>
    <cellStyle name="RISKnormBoxed 4 2 2" xfId="36788" xr:uid="{00000000-0005-0000-0000-00001C980000}"/>
    <cellStyle name="RISKnormBoxed 4 2 3" xfId="36789" xr:uid="{00000000-0005-0000-0000-00001D980000}"/>
    <cellStyle name="RISKnormBoxed 4 3" xfId="36790" xr:uid="{00000000-0005-0000-0000-00001E980000}"/>
    <cellStyle name="RISKnormBoxed 4 3 2" xfId="36791" xr:uid="{00000000-0005-0000-0000-00001F980000}"/>
    <cellStyle name="RISKnormBoxed 4 3 3" xfId="36792" xr:uid="{00000000-0005-0000-0000-000020980000}"/>
    <cellStyle name="RISKnormBoxed 4 4" xfId="36793" xr:uid="{00000000-0005-0000-0000-000021980000}"/>
    <cellStyle name="RISKnormBoxed 4 5" xfId="36794" xr:uid="{00000000-0005-0000-0000-000022980000}"/>
    <cellStyle name="RISKnormBoxed 4 6" xfId="36795" xr:uid="{00000000-0005-0000-0000-000023980000}"/>
    <cellStyle name="RISKnormBoxed 5" xfId="36796" xr:uid="{00000000-0005-0000-0000-000024980000}"/>
    <cellStyle name="RISKnormBoxed 5 2" xfId="36797" xr:uid="{00000000-0005-0000-0000-000025980000}"/>
    <cellStyle name="RISKnormBoxed 5 2 2" xfId="36798" xr:uid="{00000000-0005-0000-0000-000026980000}"/>
    <cellStyle name="RISKnormBoxed 5 2 3" xfId="36799" xr:uid="{00000000-0005-0000-0000-000027980000}"/>
    <cellStyle name="RISKnormBoxed 5 3" xfId="36800" xr:uid="{00000000-0005-0000-0000-000028980000}"/>
    <cellStyle name="RISKnormBoxed 5 3 2" xfId="36801" xr:uid="{00000000-0005-0000-0000-000029980000}"/>
    <cellStyle name="RISKnormBoxed 5 3 3" xfId="36802" xr:uid="{00000000-0005-0000-0000-00002A980000}"/>
    <cellStyle name="RISKnormBoxed 5 4" xfId="36803" xr:uid="{00000000-0005-0000-0000-00002B980000}"/>
    <cellStyle name="RISKnormBoxed 5 5" xfId="36804" xr:uid="{00000000-0005-0000-0000-00002C980000}"/>
    <cellStyle name="RISKnormBoxed 5 6" xfId="36805" xr:uid="{00000000-0005-0000-0000-00002D980000}"/>
    <cellStyle name="RISKnormBoxed 6" xfId="36806" xr:uid="{00000000-0005-0000-0000-00002E980000}"/>
    <cellStyle name="RISKnormBoxed 6 2" xfId="36807" xr:uid="{00000000-0005-0000-0000-00002F980000}"/>
    <cellStyle name="RISKnormBoxed 6 2 2" xfId="36808" xr:uid="{00000000-0005-0000-0000-000030980000}"/>
    <cellStyle name="RISKnormBoxed 6 2 3" xfId="36809" xr:uid="{00000000-0005-0000-0000-000031980000}"/>
    <cellStyle name="RISKnormBoxed 6 3" xfId="36810" xr:uid="{00000000-0005-0000-0000-000032980000}"/>
    <cellStyle name="RISKnormBoxed 6 3 2" xfId="36811" xr:uid="{00000000-0005-0000-0000-000033980000}"/>
    <cellStyle name="RISKnormBoxed 6 3 3" xfId="36812" xr:uid="{00000000-0005-0000-0000-000034980000}"/>
    <cellStyle name="RISKnormBoxed 6 4" xfId="36813" xr:uid="{00000000-0005-0000-0000-000035980000}"/>
    <cellStyle name="RISKnormBoxed 6 5" xfId="36814" xr:uid="{00000000-0005-0000-0000-000036980000}"/>
    <cellStyle name="RISKnormBoxed 6 6" xfId="36815" xr:uid="{00000000-0005-0000-0000-000037980000}"/>
    <cellStyle name="RISKnormBoxed 7" xfId="36816" xr:uid="{00000000-0005-0000-0000-000038980000}"/>
    <cellStyle name="RISKnormBoxed 7 2" xfId="36817" xr:uid="{00000000-0005-0000-0000-000039980000}"/>
    <cellStyle name="RISKnormBoxed 7 2 2" xfId="36818" xr:uid="{00000000-0005-0000-0000-00003A980000}"/>
    <cellStyle name="RISKnormBoxed 7 2 3" xfId="36819" xr:uid="{00000000-0005-0000-0000-00003B980000}"/>
    <cellStyle name="RISKnormBoxed 7 3" xfId="36820" xr:uid="{00000000-0005-0000-0000-00003C980000}"/>
    <cellStyle name="RISKnormBoxed 7 3 2" xfId="36821" xr:uid="{00000000-0005-0000-0000-00003D980000}"/>
    <cellStyle name="RISKnormBoxed 7 3 3" xfId="36822" xr:uid="{00000000-0005-0000-0000-00003E980000}"/>
    <cellStyle name="RISKnormBoxed 7 4" xfId="36823" xr:uid="{00000000-0005-0000-0000-00003F980000}"/>
    <cellStyle name="RISKnormBoxed 7 5" xfId="36824" xr:uid="{00000000-0005-0000-0000-000040980000}"/>
    <cellStyle name="RISKnormBoxed 7 6" xfId="36825" xr:uid="{00000000-0005-0000-0000-000041980000}"/>
    <cellStyle name="RISKnormBoxed 8" xfId="36826" xr:uid="{00000000-0005-0000-0000-000042980000}"/>
    <cellStyle name="RISKnormBoxed 8 2" xfId="36827" xr:uid="{00000000-0005-0000-0000-000043980000}"/>
    <cellStyle name="RISKnormBoxed 8 2 2" xfId="36828" xr:uid="{00000000-0005-0000-0000-000044980000}"/>
    <cellStyle name="RISKnormBoxed 8 2 3" xfId="36829" xr:uid="{00000000-0005-0000-0000-000045980000}"/>
    <cellStyle name="RISKnormBoxed 8 3" xfId="36830" xr:uid="{00000000-0005-0000-0000-000046980000}"/>
    <cellStyle name="RISKnormBoxed 8 3 2" xfId="36831" xr:uid="{00000000-0005-0000-0000-000047980000}"/>
    <cellStyle name="RISKnormBoxed 8 3 3" xfId="36832" xr:uid="{00000000-0005-0000-0000-000048980000}"/>
    <cellStyle name="RISKnormBoxed 8 4" xfId="36833" xr:uid="{00000000-0005-0000-0000-000049980000}"/>
    <cellStyle name="RISKnormBoxed 8 5" xfId="36834" xr:uid="{00000000-0005-0000-0000-00004A980000}"/>
    <cellStyle name="RISKnormBoxed 8 6" xfId="36835" xr:uid="{00000000-0005-0000-0000-00004B980000}"/>
    <cellStyle name="RISKnormBoxed 9" xfId="36836" xr:uid="{00000000-0005-0000-0000-00004C980000}"/>
    <cellStyle name="RISKnormBoxed 9 2" xfId="36837" xr:uid="{00000000-0005-0000-0000-00004D980000}"/>
    <cellStyle name="RISKnormBoxed 9 2 2" xfId="36838" xr:uid="{00000000-0005-0000-0000-00004E980000}"/>
    <cellStyle name="RISKnormBoxed 9 2 3" xfId="36839" xr:uid="{00000000-0005-0000-0000-00004F980000}"/>
    <cellStyle name="RISKnormBoxed 9 3" xfId="36840" xr:uid="{00000000-0005-0000-0000-000050980000}"/>
    <cellStyle name="RISKnormBoxed 9 3 2" xfId="36841" xr:uid="{00000000-0005-0000-0000-000051980000}"/>
    <cellStyle name="RISKnormBoxed 9 3 3" xfId="36842" xr:uid="{00000000-0005-0000-0000-000052980000}"/>
    <cellStyle name="RISKnormBoxed 9 4" xfId="36843" xr:uid="{00000000-0005-0000-0000-000053980000}"/>
    <cellStyle name="RISKnormBoxed 9 5" xfId="36844" xr:uid="{00000000-0005-0000-0000-000054980000}"/>
    <cellStyle name="RISKnormBoxed 9 6" xfId="36845" xr:uid="{00000000-0005-0000-0000-000055980000}"/>
    <cellStyle name="RISKnormBoxed_1.0 Resumen Ejecutivo" xfId="36846" xr:uid="{00000000-0005-0000-0000-000056980000}"/>
    <cellStyle name="RISKnormCenter" xfId="36847" xr:uid="{00000000-0005-0000-0000-000057980000}"/>
    <cellStyle name="RISKnormCenter 2" xfId="36848" xr:uid="{00000000-0005-0000-0000-000058980000}"/>
    <cellStyle name="RISKnormCenter 2 2" xfId="36849" xr:uid="{00000000-0005-0000-0000-000059980000}"/>
    <cellStyle name="RISKnormCenter 2 2 2" xfId="36850" xr:uid="{00000000-0005-0000-0000-00005A980000}"/>
    <cellStyle name="RISKnormCenter 2 3" xfId="36851" xr:uid="{00000000-0005-0000-0000-00005B980000}"/>
    <cellStyle name="RISKnormCenter 3" xfId="36852" xr:uid="{00000000-0005-0000-0000-00005C980000}"/>
    <cellStyle name="RISKnormCenter 3 2" xfId="36853" xr:uid="{00000000-0005-0000-0000-00005D980000}"/>
    <cellStyle name="RISKnormCenter 3 2 2" xfId="36854" xr:uid="{00000000-0005-0000-0000-00005E980000}"/>
    <cellStyle name="RISKnormCenter 3 3" xfId="36855" xr:uid="{00000000-0005-0000-0000-00005F980000}"/>
    <cellStyle name="RISKnormCenter 4" xfId="36856" xr:uid="{00000000-0005-0000-0000-000060980000}"/>
    <cellStyle name="RISKnormCenter 4 2" xfId="36857" xr:uid="{00000000-0005-0000-0000-000061980000}"/>
    <cellStyle name="RISKnormCenter 5" xfId="36858" xr:uid="{00000000-0005-0000-0000-000062980000}"/>
    <cellStyle name="RISKnormCenter 6" xfId="36859" xr:uid="{00000000-0005-0000-0000-000063980000}"/>
    <cellStyle name="RISKnormHeading" xfId="36860" xr:uid="{00000000-0005-0000-0000-000064980000}"/>
    <cellStyle name="RISKnormHeading 2" xfId="36861" xr:uid="{00000000-0005-0000-0000-000065980000}"/>
    <cellStyle name="RISKnormItal" xfId="36862" xr:uid="{00000000-0005-0000-0000-000066980000}"/>
    <cellStyle name="RISKnormItal 2" xfId="36863" xr:uid="{00000000-0005-0000-0000-000067980000}"/>
    <cellStyle name="RISKnormItal 2 2" xfId="36864" xr:uid="{00000000-0005-0000-0000-000068980000}"/>
    <cellStyle name="RISKnormItal 3" xfId="36865" xr:uid="{00000000-0005-0000-0000-000069980000}"/>
    <cellStyle name="RISKnormItal 3 2" xfId="36866" xr:uid="{00000000-0005-0000-0000-00006A980000}"/>
    <cellStyle name="RISKnormItal 4" xfId="36867" xr:uid="{00000000-0005-0000-0000-00006B980000}"/>
    <cellStyle name="RISKnormItal_ Alerta y Medidas" xfId="36868" xr:uid="{00000000-0005-0000-0000-00006C980000}"/>
    <cellStyle name="RISKnormLabel" xfId="36869" xr:uid="{00000000-0005-0000-0000-00006D980000}"/>
    <cellStyle name="RISKnormLabel 2" xfId="36870" xr:uid="{00000000-0005-0000-0000-00006E980000}"/>
    <cellStyle name="RISKnormLabel 3" xfId="45376" xr:uid="{00000000-0005-0000-0000-00006F980000}"/>
    <cellStyle name="RISKnormLabel_EP N° 49 Oct 09" xfId="45377" xr:uid="{00000000-0005-0000-0000-000070980000}"/>
    <cellStyle name="RISKnormShade" xfId="36871" xr:uid="{00000000-0005-0000-0000-000071980000}"/>
    <cellStyle name="RISKnormShade 2" xfId="36872" xr:uid="{00000000-0005-0000-0000-000072980000}"/>
    <cellStyle name="RISKnormShade 2 2" xfId="36873" xr:uid="{00000000-0005-0000-0000-000073980000}"/>
    <cellStyle name="RISKnormShade 2 2 2" xfId="36874" xr:uid="{00000000-0005-0000-0000-000074980000}"/>
    <cellStyle name="RISKnormShade 2 3" xfId="36875" xr:uid="{00000000-0005-0000-0000-000075980000}"/>
    <cellStyle name="RISKnormShade 3" xfId="36876" xr:uid="{00000000-0005-0000-0000-000076980000}"/>
    <cellStyle name="RISKnormShade 3 2" xfId="36877" xr:uid="{00000000-0005-0000-0000-000077980000}"/>
    <cellStyle name="RISKnormShade 3 2 2" xfId="36878" xr:uid="{00000000-0005-0000-0000-000078980000}"/>
    <cellStyle name="RISKnormShade 3 3" xfId="36879" xr:uid="{00000000-0005-0000-0000-000079980000}"/>
    <cellStyle name="RISKnormShade 4" xfId="36880" xr:uid="{00000000-0005-0000-0000-00007A980000}"/>
    <cellStyle name="RISKnormShade 4 2" xfId="36881" xr:uid="{00000000-0005-0000-0000-00007B980000}"/>
    <cellStyle name="RISKnormShade 5" xfId="36882" xr:uid="{00000000-0005-0000-0000-00007C980000}"/>
    <cellStyle name="RISKnormShade 6" xfId="36883" xr:uid="{00000000-0005-0000-0000-00007D980000}"/>
    <cellStyle name="RISKnormTitle" xfId="36884" xr:uid="{00000000-0005-0000-0000-00007E980000}"/>
    <cellStyle name="RISKnormTitle 2" xfId="36885" xr:uid="{00000000-0005-0000-0000-00007F980000}"/>
    <cellStyle name="RISKoutNumber" xfId="36886" xr:uid="{00000000-0005-0000-0000-000080980000}"/>
    <cellStyle name="RISKoutNumber 2" xfId="36887" xr:uid="{00000000-0005-0000-0000-000081980000}"/>
    <cellStyle name="RISKrightEdge" xfId="36888" xr:uid="{00000000-0005-0000-0000-000082980000}"/>
    <cellStyle name="RISKrightEdge 2" xfId="36889" xr:uid="{00000000-0005-0000-0000-000083980000}"/>
    <cellStyle name="RISKrightEdge 2 2" xfId="36890" xr:uid="{00000000-0005-0000-0000-000084980000}"/>
    <cellStyle name="RISKrightEdge 2 2 2" xfId="36891" xr:uid="{00000000-0005-0000-0000-000085980000}"/>
    <cellStyle name="RISKrightEdge 2 2 2 2" xfId="36892" xr:uid="{00000000-0005-0000-0000-000086980000}"/>
    <cellStyle name="RISKrightEdge 2 2 3" xfId="36893" xr:uid="{00000000-0005-0000-0000-000087980000}"/>
    <cellStyle name="RISKrightEdge 2 3" xfId="36894" xr:uid="{00000000-0005-0000-0000-000088980000}"/>
    <cellStyle name="RISKrightEdge 2 3 2" xfId="36895" xr:uid="{00000000-0005-0000-0000-000089980000}"/>
    <cellStyle name="RISKrightEdge 2 4" xfId="36896" xr:uid="{00000000-0005-0000-0000-00008A980000}"/>
    <cellStyle name="RISKrightEdge 2_CONSOLIDADO" xfId="36897" xr:uid="{00000000-0005-0000-0000-00008B980000}"/>
    <cellStyle name="RISKrightEdge 3" xfId="36898" xr:uid="{00000000-0005-0000-0000-00008C980000}"/>
    <cellStyle name="RISKrightEdge 3 2" xfId="36899" xr:uid="{00000000-0005-0000-0000-00008D980000}"/>
    <cellStyle name="RISKrightEdge 3 2 2" xfId="36900" xr:uid="{00000000-0005-0000-0000-00008E980000}"/>
    <cellStyle name="RISKrightEdge 3 2 2 2" xfId="36901" xr:uid="{00000000-0005-0000-0000-00008F980000}"/>
    <cellStyle name="RISKrightEdge 3 2 3" xfId="36902" xr:uid="{00000000-0005-0000-0000-000090980000}"/>
    <cellStyle name="RISKrightEdge 3 3" xfId="36903" xr:uid="{00000000-0005-0000-0000-000091980000}"/>
    <cellStyle name="RISKrightEdge 3 3 2" xfId="36904" xr:uid="{00000000-0005-0000-0000-000092980000}"/>
    <cellStyle name="RISKrightEdge 3 4" xfId="36905" xr:uid="{00000000-0005-0000-0000-000093980000}"/>
    <cellStyle name="RISKrightEdge 4" xfId="36906" xr:uid="{00000000-0005-0000-0000-000094980000}"/>
    <cellStyle name="RISKrightEdge 4 2" xfId="36907" xr:uid="{00000000-0005-0000-0000-000095980000}"/>
    <cellStyle name="RISKrightEdge 5" xfId="36908" xr:uid="{00000000-0005-0000-0000-000096980000}"/>
    <cellStyle name="RISKrightEdge 6" xfId="36909" xr:uid="{00000000-0005-0000-0000-000097980000}"/>
    <cellStyle name="RISKrightEdge_AREA" xfId="36910" xr:uid="{00000000-0005-0000-0000-000098980000}"/>
    <cellStyle name="RISKrtandbEdge" xfId="36911" xr:uid="{00000000-0005-0000-0000-000099980000}"/>
    <cellStyle name="RISKrtandbEdge 10" xfId="36912" xr:uid="{00000000-0005-0000-0000-00009A980000}"/>
    <cellStyle name="RISKrtandbEdge 10 2" xfId="36913" xr:uid="{00000000-0005-0000-0000-00009B980000}"/>
    <cellStyle name="RISKrtandbEdge 10 2 2" xfId="36914" xr:uid="{00000000-0005-0000-0000-00009C980000}"/>
    <cellStyle name="RISKrtandbEdge 10 2 3" xfId="36915" xr:uid="{00000000-0005-0000-0000-00009D980000}"/>
    <cellStyle name="RISKrtandbEdge 10 3" xfId="36916" xr:uid="{00000000-0005-0000-0000-00009E980000}"/>
    <cellStyle name="RISKrtandbEdge 10 3 2" xfId="36917" xr:uid="{00000000-0005-0000-0000-00009F980000}"/>
    <cellStyle name="RISKrtandbEdge 10 3 3" xfId="36918" xr:uid="{00000000-0005-0000-0000-0000A0980000}"/>
    <cellStyle name="RISKrtandbEdge 10 4" xfId="36919" xr:uid="{00000000-0005-0000-0000-0000A1980000}"/>
    <cellStyle name="RISKrtandbEdge 10 5" xfId="36920" xr:uid="{00000000-0005-0000-0000-0000A2980000}"/>
    <cellStyle name="RISKrtandbEdge 10 6" xfId="36921" xr:uid="{00000000-0005-0000-0000-0000A3980000}"/>
    <cellStyle name="RISKrtandbEdge 11" xfId="36922" xr:uid="{00000000-0005-0000-0000-0000A4980000}"/>
    <cellStyle name="RISKrtandbEdge 11 2" xfId="36923" xr:uid="{00000000-0005-0000-0000-0000A5980000}"/>
    <cellStyle name="RISKrtandbEdge 11 2 2" xfId="36924" xr:uid="{00000000-0005-0000-0000-0000A6980000}"/>
    <cellStyle name="RISKrtandbEdge 11 2 3" xfId="36925" xr:uid="{00000000-0005-0000-0000-0000A7980000}"/>
    <cellStyle name="RISKrtandbEdge 11 3" xfId="36926" xr:uid="{00000000-0005-0000-0000-0000A8980000}"/>
    <cellStyle name="RISKrtandbEdge 11 3 2" xfId="36927" xr:uid="{00000000-0005-0000-0000-0000A9980000}"/>
    <cellStyle name="RISKrtandbEdge 11 3 3" xfId="36928" xr:uid="{00000000-0005-0000-0000-0000AA980000}"/>
    <cellStyle name="RISKrtandbEdge 11 4" xfId="36929" xr:uid="{00000000-0005-0000-0000-0000AB980000}"/>
    <cellStyle name="RISKrtandbEdge 11 5" xfId="36930" xr:uid="{00000000-0005-0000-0000-0000AC980000}"/>
    <cellStyle name="RISKrtandbEdge 11 6" xfId="36931" xr:uid="{00000000-0005-0000-0000-0000AD980000}"/>
    <cellStyle name="RISKrtandbEdge 12" xfId="36932" xr:uid="{00000000-0005-0000-0000-0000AE980000}"/>
    <cellStyle name="RISKrtandbEdge 12 2" xfId="36933" xr:uid="{00000000-0005-0000-0000-0000AF980000}"/>
    <cellStyle name="RISKrtandbEdge 12 3" xfId="36934" xr:uid="{00000000-0005-0000-0000-0000B0980000}"/>
    <cellStyle name="RISKrtandbEdge 13" xfId="36935" xr:uid="{00000000-0005-0000-0000-0000B1980000}"/>
    <cellStyle name="RISKrtandbEdge 13 2" xfId="36936" xr:uid="{00000000-0005-0000-0000-0000B2980000}"/>
    <cellStyle name="RISKrtandbEdge 13 3" xfId="36937" xr:uid="{00000000-0005-0000-0000-0000B3980000}"/>
    <cellStyle name="RISKrtandbEdge 14" xfId="36938" xr:uid="{00000000-0005-0000-0000-0000B4980000}"/>
    <cellStyle name="RISKrtandbEdge 15" xfId="36939" xr:uid="{00000000-0005-0000-0000-0000B5980000}"/>
    <cellStyle name="RISKrtandbEdge 16" xfId="36940" xr:uid="{00000000-0005-0000-0000-0000B6980000}"/>
    <cellStyle name="RISKrtandbEdge 17" xfId="36941" xr:uid="{00000000-0005-0000-0000-0000B7980000}"/>
    <cellStyle name="RISKrtandbEdge 2" xfId="36942" xr:uid="{00000000-0005-0000-0000-0000B8980000}"/>
    <cellStyle name="RISKrtandbEdge 2 10" xfId="36943" xr:uid="{00000000-0005-0000-0000-0000B9980000}"/>
    <cellStyle name="RISKrtandbEdge 2 10 2" xfId="36944" xr:uid="{00000000-0005-0000-0000-0000BA980000}"/>
    <cellStyle name="RISKrtandbEdge 2 10 2 2" xfId="36945" xr:uid="{00000000-0005-0000-0000-0000BB980000}"/>
    <cellStyle name="RISKrtandbEdge 2 10 2 3" xfId="36946" xr:uid="{00000000-0005-0000-0000-0000BC980000}"/>
    <cellStyle name="RISKrtandbEdge 2 10 3" xfId="36947" xr:uid="{00000000-0005-0000-0000-0000BD980000}"/>
    <cellStyle name="RISKrtandbEdge 2 10 3 2" xfId="36948" xr:uid="{00000000-0005-0000-0000-0000BE980000}"/>
    <cellStyle name="RISKrtandbEdge 2 10 3 3" xfId="36949" xr:uid="{00000000-0005-0000-0000-0000BF980000}"/>
    <cellStyle name="RISKrtandbEdge 2 10 4" xfId="36950" xr:uid="{00000000-0005-0000-0000-0000C0980000}"/>
    <cellStyle name="RISKrtandbEdge 2 10 5" xfId="36951" xr:uid="{00000000-0005-0000-0000-0000C1980000}"/>
    <cellStyle name="RISKrtandbEdge 2 10 6" xfId="36952" xr:uid="{00000000-0005-0000-0000-0000C2980000}"/>
    <cellStyle name="RISKrtandbEdge 2 11" xfId="36953" xr:uid="{00000000-0005-0000-0000-0000C3980000}"/>
    <cellStyle name="RISKrtandbEdge 2 11 2" xfId="36954" xr:uid="{00000000-0005-0000-0000-0000C4980000}"/>
    <cellStyle name="RISKrtandbEdge 2 11 3" xfId="36955" xr:uid="{00000000-0005-0000-0000-0000C5980000}"/>
    <cellStyle name="RISKrtandbEdge 2 12" xfId="36956" xr:uid="{00000000-0005-0000-0000-0000C6980000}"/>
    <cellStyle name="RISKrtandbEdge 2 12 2" xfId="36957" xr:uid="{00000000-0005-0000-0000-0000C7980000}"/>
    <cellStyle name="RISKrtandbEdge 2 12 3" xfId="36958" xr:uid="{00000000-0005-0000-0000-0000C8980000}"/>
    <cellStyle name="RISKrtandbEdge 2 13" xfId="36959" xr:uid="{00000000-0005-0000-0000-0000C9980000}"/>
    <cellStyle name="RISKrtandbEdge 2 14" xfId="36960" xr:uid="{00000000-0005-0000-0000-0000CA980000}"/>
    <cellStyle name="RISKrtandbEdge 2 15" xfId="36961" xr:uid="{00000000-0005-0000-0000-0000CB980000}"/>
    <cellStyle name="RISKrtandbEdge 2 2" xfId="36962" xr:uid="{00000000-0005-0000-0000-0000CC980000}"/>
    <cellStyle name="RISKrtandbEdge 2 2 2" xfId="36963" xr:uid="{00000000-0005-0000-0000-0000CD980000}"/>
    <cellStyle name="RISKrtandbEdge 2 2 2 2" xfId="36964" xr:uid="{00000000-0005-0000-0000-0000CE980000}"/>
    <cellStyle name="RISKrtandbEdge 2 2 2 3" xfId="36965" xr:uid="{00000000-0005-0000-0000-0000CF980000}"/>
    <cellStyle name="RISKrtandbEdge 2 2 3" xfId="36966" xr:uid="{00000000-0005-0000-0000-0000D0980000}"/>
    <cellStyle name="RISKrtandbEdge 2 2 3 2" xfId="36967" xr:uid="{00000000-0005-0000-0000-0000D1980000}"/>
    <cellStyle name="RISKrtandbEdge 2 2 3 3" xfId="36968" xr:uid="{00000000-0005-0000-0000-0000D2980000}"/>
    <cellStyle name="RISKrtandbEdge 2 2 4" xfId="36969" xr:uid="{00000000-0005-0000-0000-0000D3980000}"/>
    <cellStyle name="RISKrtandbEdge 2 2 5" xfId="36970" xr:uid="{00000000-0005-0000-0000-0000D4980000}"/>
    <cellStyle name="RISKrtandbEdge 2 2 6" xfId="36971" xr:uid="{00000000-0005-0000-0000-0000D5980000}"/>
    <cellStyle name="RISKrtandbEdge 2 3" xfId="36972" xr:uid="{00000000-0005-0000-0000-0000D6980000}"/>
    <cellStyle name="RISKrtandbEdge 2 3 2" xfId="36973" xr:uid="{00000000-0005-0000-0000-0000D7980000}"/>
    <cellStyle name="RISKrtandbEdge 2 3 2 2" xfId="36974" xr:uid="{00000000-0005-0000-0000-0000D8980000}"/>
    <cellStyle name="RISKrtandbEdge 2 3 2 3" xfId="36975" xr:uid="{00000000-0005-0000-0000-0000D9980000}"/>
    <cellStyle name="RISKrtandbEdge 2 3 3" xfId="36976" xr:uid="{00000000-0005-0000-0000-0000DA980000}"/>
    <cellStyle name="RISKrtandbEdge 2 3 3 2" xfId="36977" xr:uid="{00000000-0005-0000-0000-0000DB980000}"/>
    <cellStyle name="RISKrtandbEdge 2 3 3 3" xfId="36978" xr:uid="{00000000-0005-0000-0000-0000DC980000}"/>
    <cellStyle name="RISKrtandbEdge 2 3 4" xfId="36979" xr:uid="{00000000-0005-0000-0000-0000DD980000}"/>
    <cellStyle name="RISKrtandbEdge 2 3 5" xfId="36980" xr:uid="{00000000-0005-0000-0000-0000DE980000}"/>
    <cellStyle name="RISKrtandbEdge 2 3 6" xfId="36981" xr:uid="{00000000-0005-0000-0000-0000DF980000}"/>
    <cellStyle name="RISKrtandbEdge 2 4" xfId="36982" xr:uid="{00000000-0005-0000-0000-0000E0980000}"/>
    <cellStyle name="RISKrtandbEdge 2 4 2" xfId="36983" xr:uid="{00000000-0005-0000-0000-0000E1980000}"/>
    <cellStyle name="RISKrtandbEdge 2 4 2 2" xfId="36984" xr:uid="{00000000-0005-0000-0000-0000E2980000}"/>
    <cellStyle name="RISKrtandbEdge 2 4 2 3" xfId="36985" xr:uid="{00000000-0005-0000-0000-0000E3980000}"/>
    <cellStyle name="RISKrtandbEdge 2 4 3" xfId="36986" xr:uid="{00000000-0005-0000-0000-0000E4980000}"/>
    <cellStyle name="RISKrtandbEdge 2 4 3 2" xfId="36987" xr:uid="{00000000-0005-0000-0000-0000E5980000}"/>
    <cellStyle name="RISKrtandbEdge 2 4 3 3" xfId="36988" xr:uid="{00000000-0005-0000-0000-0000E6980000}"/>
    <cellStyle name="RISKrtandbEdge 2 4 4" xfId="36989" xr:uid="{00000000-0005-0000-0000-0000E7980000}"/>
    <cellStyle name="RISKrtandbEdge 2 4 5" xfId="36990" xr:uid="{00000000-0005-0000-0000-0000E8980000}"/>
    <cellStyle name="RISKrtandbEdge 2 4 6" xfId="36991" xr:uid="{00000000-0005-0000-0000-0000E9980000}"/>
    <cellStyle name="RISKrtandbEdge 2 5" xfId="36992" xr:uid="{00000000-0005-0000-0000-0000EA980000}"/>
    <cellStyle name="RISKrtandbEdge 2 5 2" xfId="36993" xr:uid="{00000000-0005-0000-0000-0000EB980000}"/>
    <cellStyle name="RISKrtandbEdge 2 5 2 2" xfId="36994" xr:uid="{00000000-0005-0000-0000-0000EC980000}"/>
    <cellStyle name="RISKrtandbEdge 2 5 2 3" xfId="36995" xr:uid="{00000000-0005-0000-0000-0000ED980000}"/>
    <cellStyle name="RISKrtandbEdge 2 5 3" xfId="36996" xr:uid="{00000000-0005-0000-0000-0000EE980000}"/>
    <cellStyle name="RISKrtandbEdge 2 5 3 2" xfId="36997" xr:uid="{00000000-0005-0000-0000-0000EF980000}"/>
    <cellStyle name="RISKrtandbEdge 2 5 3 3" xfId="36998" xr:uid="{00000000-0005-0000-0000-0000F0980000}"/>
    <cellStyle name="RISKrtandbEdge 2 5 4" xfId="36999" xr:uid="{00000000-0005-0000-0000-0000F1980000}"/>
    <cellStyle name="RISKrtandbEdge 2 5 5" xfId="37000" xr:uid="{00000000-0005-0000-0000-0000F2980000}"/>
    <cellStyle name="RISKrtandbEdge 2 5 6" xfId="37001" xr:uid="{00000000-0005-0000-0000-0000F3980000}"/>
    <cellStyle name="RISKrtandbEdge 2 6" xfId="37002" xr:uid="{00000000-0005-0000-0000-0000F4980000}"/>
    <cellStyle name="RISKrtandbEdge 2 6 2" xfId="37003" xr:uid="{00000000-0005-0000-0000-0000F5980000}"/>
    <cellStyle name="RISKrtandbEdge 2 6 2 2" xfId="37004" xr:uid="{00000000-0005-0000-0000-0000F6980000}"/>
    <cellStyle name="RISKrtandbEdge 2 6 2 3" xfId="37005" xr:uid="{00000000-0005-0000-0000-0000F7980000}"/>
    <cellStyle name="RISKrtandbEdge 2 6 3" xfId="37006" xr:uid="{00000000-0005-0000-0000-0000F8980000}"/>
    <cellStyle name="RISKrtandbEdge 2 6 3 2" xfId="37007" xr:uid="{00000000-0005-0000-0000-0000F9980000}"/>
    <cellStyle name="RISKrtandbEdge 2 6 3 3" xfId="37008" xr:uid="{00000000-0005-0000-0000-0000FA980000}"/>
    <cellStyle name="RISKrtandbEdge 2 6 4" xfId="37009" xr:uid="{00000000-0005-0000-0000-0000FB980000}"/>
    <cellStyle name="RISKrtandbEdge 2 6 5" xfId="37010" xr:uid="{00000000-0005-0000-0000-0000FC980000}"/>
    <cellStyle name="RISKrtandbEdge 2 6 6" xfId="37011" xr:uid="{00000000-0005-0000-0000-0000FD980000}"/>
    <cellStyle name="RISKrtandbEdge 2 7" xfId="37012" xr:uid="{00000000-0005-0000-0000-0000FE980000}"/>
    <cellStyle name="RISKrtandbEdge 2 7 2" xfId="37013" xr:uid="{00000000-0005-0000-0000-0000FF980000}"/>
    <cellStyle name="RISKrtandbEdge 2 7 2 2" xfId="37014" xr:uid="{00000000-0005-0000-0000-000000990000}"/>
    <cellStyle name="RISKrtandbEdge 2 7 2 3" xfId="37015" xr:uid="{00000000-0005-0000-0000-000001990000}"/>
    <cellStyle name="RISKrtandbEdge 2 7 3" xfId="37016" xr:uid="{00000000-0005-0000-0000-000002990000}"/>
    <cellStyle name="RISKrtandbEdge 2 7 3 2" xfId="37017" xr:uid="{00000000-0005-0000-0000-000003990000}"/>
    <cellStyle name="RISKrtandbEdge 2 7 3 3" xfId="37018" xr:uid="{00000000-0005-0000-0000-000004990000}"/>
    <cellStyle name="RISKrtandbEdge 2 7 4" xfId="37019" xr:uid="{00000000-0005-0000-0000-000005990000}"/>
    <cellStyle name="RISKrtandbEdge 2 7 5" xfId="37020" xr:uid="{00000000-0005-0000-0000-000006990000}"/>
    <cellStyle name="RISKrtandbEdge 2 7 6" xfId="37021" xr:uid="{00000000-0005-0000-0000-000007990000}"/>
    <cellStyle name="RISKrtandbEdge 2 8" xfId="37022" xr:uid="{00000000-0005-0000-0000-000008990000}"/>
    <cellStyle name="RISKrtandbEdge 2 8 2" xfId="37023" xr:uid="{00000000-0005-0000-0000-000009990000}"/>
    <cellStyle name="RISKrtandbEdge 2 8 2 2" xfId="37024" xr:uid="{00000000-0005-0000-0000-00000A990000}"/>
    <cellStyle name="RISKrtandbEdge 2 8 2 3" xfId="37025" xr:uid="{00000000-0005-0000-0000-00000B990000}"/>
    <cellStyle name="RISKrtandbEdge 2 8 3" xfId="37026" xr:uid="{00000000-0005-0000-0000-00000C990000}"/>
    <cellStyle name="RISKrtandbEdge 2 8 3 2" xfId="37027" xr:uid="{00000000-0005-0000-0000-00000D990000}"/>
    <cellStyle name="RISKrtandbEdge 2 8 3 3" xfId="37028" xr:uid="{00000000-0005-0000-0000-00000E990000}"/>
    <cellStyle name="RISKrtandbEdge 2 8 4" xfId="37029" xr:uid="{00000000-0005-0000-0000-00000F990000}"/>
    <cellStyle name="RISKrtandbEdge 2 8 5" xfId="37030" xr:uid="{00000000-0005-0000-0000-000010990000}"/>
    <cellStyle name="RISKrtandbEdge 2 8 6" xfId="37031" xr:uid="{00000000-0005-0000-0000-000011990000}"/>
    <cellStyle name="RISKrtandbEdge 2 9" xfId="37032" xr:uid="{00000000-0005-0000-0000-000012990000}"/>
    <cellStyle name="RISKrtandbEdge 2 9 2" xfId="37033" xr:uid="{00000000-0005-0000-0000-000013990000}"/>
    <cellStyle name="RISKrtandbEdge 2 9 2 2" xfId="37034" xr:uid="{00000000-0005-0000-0000-000014990000}"/>
    <cellStyle name="RISKrtandbEdge 2 9 2 3" xfId="37035" xr:uid="{00000000-0005-0000-0000-000015990000}"/>
    <cellStyle name="RISKrtandbEdge 2 9 3" xfId="37036" xr:uid="{00000000-0005-0000-0000-000016990000}"/>
    <cellStyle name="RISKrtandbEdge 2 9 3 2" xfId="37037" xr:uid="{00000000-0005-0000-0000-000017990000}"/>
    <cellStyle name="RISKrtandbEdge 2 9 3 3" xfId="37038" xr:uid="{00000000-0005-0000-0000-000018990000}"/>
    <cellStyle name="RISKrtandbEdge 2 9 4" xfId="37039" xr:uid="{00000000-0005-0000-0000-000019990000}"/>
    <cellStyle name="RISKrtandbEdge 2 9 5" xfId="37040" xr:uid="{00000000-0005-0000-0000-00001A990000}"/>
    <cellStyle name="RISKrtandbEdge 2 9 6" xfId="37041" xr:uid="{00000000-0005-0000-0000-00001B990000}"/>
    <cellStyle name="RISKrtandbEdge 2_5.Weekly" xfId="37042" xr:uid="{00000000-0005-0000-0000-00001C990000}"/>
    <cellStyle name="RISKrtandbEdge 3" xfId="37043" xr:uid="{00000000-0005-0000-0000-00001D990000}"/>
    <cellStyle name="RISKrtandbEdge 3 10" xfId="37044" xr:uid="{00000000-0005-0000-0000-00001E990000}"/>
    <cellStyle name="RISKrtandbEdge 3 10 2" xfId="37045" xr:uid="{00000000-0005-0000-0000-00001F990000}"/>
    <cellStyle name="RISKrtandbEdge 3 11" xfId="37046" xr:uid="{00000000-0005-0000-0000-000020990000}"/>
    <cellStyle name="RISKrtandbEdge 3 2" xfId="37047" xr:uid="{00000000-0005-0000-0000-000021990000}"/>
    <cellStyle name="RISKrtandbEdge 3 2 2" xfId="37048" xr:uid="{00000000-0005-0000-0000-000022990000}"/>
    <cellStyle name="RISKrtandbEdge 3 2 2 2" xfId="37049" xr:uid="{00000000-0005-0000-0000-000023990000}"/>
    <cellStyle name="RISKrtandbEdge 3 2 3" xfId="37050" xr:uid="{00000000-0005-0000-0000-000024990000}"/>
    <cellStyle name="RISKrtandbEdge 3 3" xfId="37051" xr:uid="{00000000-0005-0000-0000-000025990000}"/>
    <cellStyle name="RISKrtandbEdge 3 3 2" xfId="37052" xr:uid="{00000000-0005-0000-0000-000026990000}"/>
    <cellStyle name="RISKrtandbEdge 3 3 3" xfId="37053" xr:uid="{00000000-0005-0000-0000-000027990000}"/>
    <cellStyle name="RISKrtandbEdge 3 4" xfId="37054" xr:uid="{00000000-0005-0000-0000-000028990000}"/>
    <cellStyle name="RISKrtandbEdge 3 4 2" xfId="37055" xr:uid="{00000000-0005-0000-0000-000029990000}"/>
    <cellStyle name="RISKrtandbEdge 3 5" xfId="37056" xr:uid="{00000000-0005-0000-0000-00002A990000}"/>
    <cellStyle name="RISKrtandbEdge 3 5 2" xfId="37057" xr:uid="{00000000-0005-0000-0000-00002B990000}"/>
    <cellStyle name="RISKrtandbEdge 3 6" xfId="37058" xr:uid="{00000000-0005-0000-0000-00002C990000}"/>
    <cellStyle name="RISKrtandbEdge 3 6 2" xfId="37059" xr:uid="{00000000-0005-0000-0000-00002D990000}"/>
    <cellStyle name="RISKrtandbEdge 3 7" xfId="37060" xr:uid="{00000000-0005-0000-0000-00002E990000}"/>
    <cellStyle name="RISKrtandbEdge 3 7 2" xfId="37061" xr:uid="{00000000-0005-0000-0000-00002F990000}"/>
    <cellStyle name="RISKrtandbEdge 3 8" xfId="37062" xr:uid="{00000000-0005-0000-0000-000030990000}"/>
    <cellStyle name="RISKrtandbEdge 3 8 2" xfId="37063" xr:uid="{00000000-0005-0000-0000-000031990000}"/>
    <cellStyle name="RISKrtandbEdge 3 9" xfId="37064" xr:uid="{00000000-0005-0000-0000-000032990000}"/>
    <cellStyle name="RISKrtandbEdge 3 9 2" xfId="37065" xr:uid="{00000000-0005-0000-0000-000033990000}"/>
    <cellStyle name="RISKrtandbEdge 4" xfId="37066" xr:uid="{00000000-0005-0000-0000-000034990000}"/>
    <cellStyle name="RISKrtandbEdge 4 2" xfId="37067" xr:uid="{00000000-0005-0000-0000-000035990000}"/>
    <cellStyle name="RISKrtandbEdge 4 2 2" xfId="37068" xr:uid="{00000000-0005-0000-0000-000036990000}"/>
    <cellStyle name="RISKrtandbEdge 4 2 3" xfId="37069" xr:uid="{00000000-0005-0000-0000-000037990000}"/>
    <cellStyle name="RISKrtandbEdge 4 3" xfId="37070" xr:uid="{00000000-0005-0000-0000-000038990000}"/>
    <cellStyle name="RISKrtandbEdge 4 3 2" xfId="37071" xr:uid="{00000000-0005-0000-0000-000039990000}"/>
    <cellStyle name="RISKrtandbEdge 4 3 3" xfId="37072" xr:uid="{00000000-0005-0000-0000-00003A990000}"/>
    <cellStyle name="RISKrtandbEdge 4 4" xfId="37073" xr:uid="{00000000-0005-0000-0000-00003B990000}"/>
    <cellStyle name="RISKrtandbEdge 4 5" xfId="37074" xr:uid="{00000000-0005-0000-0000-00003C990000}"/>
    <cellStyle name="RISKrtandbEdge 4 6" xfId="37075" xr:uid="{00000000-0005-0000-0000-00003D990000}"/>
    <cellStyle name="RISKrtandbEdge 5" xfId="37076" xr:uid="{00000000-0005-0000-0000-00003E990000}"/>
    <cellStyle name="RISKrtandbEdge 5 2" xfId="37077" xr:uid="{00000000-0005-0000-0000-00003F990000}"/>
    <cellStyle name="RISKrtandbEdge 5 2 2" xfId="37078" xr:uid="{00000000-0005-0000-0000-000040990000}"/>
    <cellStyle name="RISKrtandbEdge 5 2 3" xfId="37079" xr:uid="{00000000-0005-0000-0000-000041990000}"/>
    <cellStyle name="RISKrtandbEdge 5 3" xfId="37080" xr:uid="{00000000-0005-0000-0000-000042990000}"/>
    <cellStyle name="RISKrtandbEdge 5 3 2" xfId="37081" xr:uid="{00000000-0005-0000-0000-000043990000}"/>
    <cellStyle name="RISKrtandbEdge 5 3 3" xfId="37082" xr:uid="{00000000-0005-0000-0000-000044990000}"/>
    <cellStyle name="RISKrtandbEdge 5 4" xfId="37083" xr:uid="{00000000-0005-0000-0000-000045990000}"/>
    <cellStyle name="RISKrtandbEdge 5 5" xfId="37084" xr:uid="{00000000-0005-0000-0000-000046990000}"/>
    <cellStyle name="RISKrtandbEdge 5 6" xfId="37085" xr:uid="{00000000-0005-0000-0000-000047990000}"/>
    <cellStyle name="RISKrtandbEdge 6" xfId="37086" xr:uid="{00000000-0005-0000-0000-000048990000}"/>
    <cellStyle name="RISKrtandbEdge 6 2" xfId="37087" xr:uid="{00000000-0005-0000-0000-000049990000}"/>
    <cellStyle name="RISKrtandbEdge 6 2 2" xfId="37088" xr:uid="{00000000-0005-0000-0000-00004A990000}"/>
    <cellStyle name="RISKrtandbEdge 6 2 3" xfId="37089" xr:uid="{00000000-0005-0000-0000-00004B990000}"/>
    <cellStyle name="RISKrtandbEdge 6 3" xfId="37090" xr:uid="{00000000-0005-0000-0000-00004C990000}"/>
    <cellStyle name="RISKrtandbEdge 6 3 2" xfId="37091" xr:uid="{00000000-0005-0000-0000-00004D990000}"/>
    <cellStyle name="RISKrtandbEdge 6 3 3" xfId="37092" xr:uid="{00000000-0005-0000-0000-00004E990000}"/>
    <cellStyle name="RISKrtandbEdge 6 4" xfId="37093" xr:uid="{00000000-0005-0000-0000-00004F990000}"/>
    <cellStyle name="RISKrtandbEdge 6 5" xfId="37094" xr:uid="{00000000-0005-0000-0000-000050990000}"/>
    <cellStyle name="RISKrtandbEdge 6 6" xfId="37095" xr:uid="{00000000-0005-0000-0000-000051990000}"/>
    <cellStyle name="RISKrtandbEdge 7" xfId="37096" xr:uid="{00000000-0005-0000-0000-000052990000}"/>
    <cellStyle name="RISKrtandbEdge 7 2" xfId="37097" xr:uid="{00000000-0005-0000-0000-000053990000}"/>
    <cellStyle name="RISKrtandbEdge 7 2 2" xfId="37098" xr:uid="{00000000-0005-0000-0000-000054990000}"/>
    <cellStyle name="RISKrtandbEdge 7 2 3" xfId="37099" xr:uid="{00000000-0005-0000-0000-000055990000}"/>
    <cellStyle name="RISKrtandbEdge 7 3" xfId="37100" xr:uid="{00000000-0005-0000-0000-000056990000}"/>
    <cellStyle name="RISKrtandbEdge 7 3 2" xfId="37101" xr:uid="{00000000-0005-0000-0000-000057990000}"/>
    <cellStyle name="RISKrtandbEdge 7 3 3" xfId="37102" xr:uid="{00000000-0005-0000-0000-000058990000}"/>
    <cellStyle name="RISKrtandbEdge 7 4" xfId="37103" xr:uid="{00000000-0005-0000-0000-000059990000}"/>
    <cellStyle name="RISKrtandbEdge 7 5" xfId="37104" xr:uid="{00000000-0005-0000-0000-00005A990000}"/>
    <cellStyle name="RISKrtandbEdge 7 6" xfId="37105" xr:uid="{00000000-0005-0000-0000-00005B990000}"/>
    <cellStyle name="RISKrtandbEdge 8" xfId="37106" xr:uid="{00000000-0005-0000-0000-00005C990000}"/>
    <cellStyle name="RISKrtandbEdge 8 2" xfId="37107" xr:uid="{00000000-0005-0000-0000-00005D990000}"/>
    <cellStyle name="RISKrtandbEdge 8 2 2" xfId="37108" xr:uid="{00000000-0005-0000-0000-00005E990000}"/>
    <cellStyle name="RISKrtandbEdge 8 2 3" xfId="37109" xr:uid="{00000000-0005-0000-0000-00005F990000}"/>
    <cellStyle name="RISKrtandbEdge 8 3" xfId="37110" xr:uid="{00000000-0005-0000-0000-000060990000}"/>
    <cellStyle name="RISKrtandbEdge 8 3 2" xfId="37111" xr:uid="{00000000-0005-0000-0000-000061990000}"/>
    <cellStyle name="RISKrtandbEdge 8 3 3" xfId="37112" xr:uid="{00000000-0005-0000-0000-000062990000}"/>
    <cellStyle name="RISKrtandbEdge 8 4" xfId="37113" xr:uid="{00000000-0005-0000-0000-000063990000}"/>
    <cellStyle name="RISKrtandbEdge 8 5" xfId="37114" xr:uid="{00000000-0005-0000-0000-000064990000}"/>
    <cellStyle name="RISKrtandbEdge 8 6" xfId="37115" xr:uid="{00000000-0005-0000-0000-000065990000}"/>
    <cellStyle name="RISKrtandbEdge 9" xfId="37116" xr:uid="{00000000-0005-0000-0000-000066990000}"/>
    <cellStyle name="RISKrtandbEdge 9 2" xfId="37117" xr:uid="{00000000-0005-0000-0000-000067990000}"/>
    <cellStyle name="RISKrtandbEdge 9 2 2" xfId="37118" xr:uid="{00000000-0005-0000-0000-000068990000}"/>
    <cellStyle name="RISKrtandbEdge 9 2 3" xfId="37119" xr:uid="{00000000-0005-0000-0000-000069990000}"/>
    <cellStyle name="RISKrtandbEdge 9 3" xfId="37120" xr:uid="{00000000-0005-0000-0000-00006A990000}"/>
    <cellStyle name="RISKrtandbEdge 9 3 2" xfId="37121" xr:uid="{00000000-0005-0000-0000-00006B990000}"/>
    <cellStyle name="RISKrtandbEdge 9 3 3" xfId="37122" xr:uid="{00000000-0005-0000-0000-00006C990000}"/>
    <cellStyle name="RISKrtandbEdge 9 4" xfId="37123" xr:uid="{00000000-0005-0000-0000-00006D990000}"/>
    <cellStyle name="RISKrtandbEdge 9 5" xfId="37124" xr:uid="{00000000-0005-0000-0000-00006E990000}"/>
    <cellStyle name="RISKrtandbEdge 9 6" xfId="37125" xr:uid="{00000000-0005-0000-0000-00006F990000}"/>
    <cellStyle name="RISKrtandbEdge_5.Weekly" xfId="37126" xr:uid="{00000000-0005-0000-0000-000070990000}"/>
    <cellStyle name="RISKssTime" xfId="37127" xr:uid="{00000000-0005-0000-0000-000071990000}"/>
    <cellStyle name="RISKssTime 2" xfId="37128" xr:uid="{00000000-0005-0000-0000-000072990000}"/>
    <cellStyle name="RISKssTime 2 2" xfId="37129" xr:uid="{00000000-0005-0000-0000-000073990000}"/>
    <cellStyle name="RISKssTime 2 2 2" xfId="37130" xr:uid="{00000000-0005-0000-0000-000074990000}"/>
    <cellStyle name="RISKssTime 2 3" xfId="37131" xr:uid="{00000000-0005-0000-0000-000075990000}"/>
    <cellStyle name="RISKssTime 3" xfId="37132" xr:uid="{00000000-0005-0000-0000-000076990000}"/>
    <cellStyle name="RISKssTime 3 2" xfId="37133" xr:uid="{00000000-0005-0000-0000-000077990000}"/>
    <cellStyle name="RISKssTime 3 2 2" xfId="37134" xr:uid="{00000000-0005-0000-0000-000078990000}"/>
    <cellStyle name="RISKssTime 3 3" xfId="37135" xr:uid="{00000000-0005-0000-0000-000079990000}"/>
    <cellStyle name="RISKssTime 4" xfId="37136" xr:uid="{00000000-0005-0000-0000-00007A990000}"/>
    <cellStyle name="RISKssTime 4 2" xfId="37137" xr:uid="{00000000-0005-0000-0000-00007B990000}"/>
    <cellStyle name="RISKssTime 5" xfId="37138" xr:uid="{00000000-0005-0000-0000-00007C990000}"/>
    <cellStyle name="RISKssTime 6" xfId="37139" xr:uid="{00000000-0005-0000-0000-00007D990000}"/>
    <cellStyle name="RISKtandbEdge" xfId="37140" xr:uid="{00000000-0005-0000-0000-00007E990000}"/>
    <cellStyle name="RISKtandbEdge 10" xfId="37141" xr:uid="{00000000-0005-0000-0000-00007F990000}"/>
    <cellStyle name="RISKtandbEdge 10 2" xfId="37142" xr:uid="{00000000-0005-0000-0000-000080990000}"/>
    <cellStyle name="RISKtandbEdge 10 2 2" xfId="37143" xr:uid="{00000000-0005-0000-0000-000081990000}"/>
    <cellStyle name="RISKtandbEdge 10 2 3" xfId="37144" xr:uid="{00000000-0005-0000-0000-000082990000}"/>
    <cellStyle name="RISKtandbEdge 10 3" xfId="37145" xr:uid="{00000000-0005-0000-0000-000083990000}"/>
    <cellStyle name="RISKtandbEdge 10 3 2" xfId="37146" xr:uid="{00000000-0005-0000-0000-000084990000}"/>
    <cellStyle name="RISKtandbEdge 10 3 3" xfId="37147" xr:uid="{00000000-0005-0000-0000-000085990000}"/>
    <cellStyle name="RISKtandbEdge 10 4" xfId="37148" xr:uid="{00000000-0005-0000-0000-000086990000}"/>
    <cellStyle name="RISKtandbEdge 10 5" xfId="37149" xr:uid="{00000000-0005-0000-0000-000087990000}"/>
    <cellStyle name="RISKtandbEdge 10 6" xfId="37150" xr:uid="{00000000-0005-0000-0000-000088990000}"/>
    <cellStyle name="RISKtandbEdge 11" xfId="37151" xr:uid="{00000000-0005-0000-0000-000089990000}"/>
    <cellStyle name="RISKtandbEdge 11 2" xfId="37152" xr:uid="{00000000-0005-0000-0000-00008A990000}"/>
    <cellStyle name="RISKtandbEdge 11 2 2" xfId="37153" xr:uid="{00000000-0005-0000-0000-00008B990000}"/>
    <cellStyle name="RISKtandbEdge 11 2 3" xfId="37154" xr:uid="{00000000-0005-0000-0000-00008C990000}"/>
    <cellStyle name="RISKtandbEdge 11 3" xfId="37155" xr:uid="{00000000-0005-0000-0000-00008D990000}"/>
    <cellStyle name="RISKtandbEdge 11 3 2" xfId="37156" xr:uid="{00000000-0005-0000-0000-00008E990000}"/>
    <cellStyle name="RISKtandbEdge 11 3 3" xfId="37157" xr:uid="{00000000-0005-0000-0000-00008F990000}"/>
    <cellStyle name="RISKtandbEdge 11 4" xfId="37158" xr:uid="{00000000-0005-0000-0000-000090990000}"/>
    <cellStyle name="RISKtandbEdge 11 5" xfId="37159" xr:uid="{00000000-0005-0000-0000-000091990000}"/>
    <cellStyle name="RISKtandbEdge 11 6" xfId="37160" xr:uid="{00000000-0005-0000-0000-000092990000}"/>
    <cellStyle name="RISKtandbEdge 12" xfId="37161" xr:uid="{00000000-0005-0000-0000-000093990000}"/>
    <cellStyle name="RISKtandbEdge 12 2" xfId="37162" xr:uid="{00000000-0005-0000-0000-000094990000}"/>
    <cellStyle name="RISKtandbEdge 12 3" xfId="37163" xr:uid="{00000000-0005-0000-0000-000095990000}"/>
    <cellStyle name="RISKtandbEdge 13" xfId="37164" xr:uid="{00000000-0005-0000-0000-000096990000}"/>
    <cellStyle name="RISKtandbEdge 13 2" xfId="37165" xr:uid="{00000000-0005-0000-0000-000097990000}"/>
    <cellStyle name="RISKtandbEdge 13 3" xfId="37166" xr:uid="{00000000-0005-0000-0000-000098990000}"/>
    <cellStyle name="RISKtandbEdge 14" xfId="37167" xr:uid="{00000000-0005-0000-0000-000099990000}"/>
    <cellStyle name="RISKtandbEdge 15" xfId="37168" xr:uid="{00000000-0005-0000-0000-00009A990000}"/>
    <cellStyle name="RISKtandbEdge 16" xfId="37169" xr:uid="{00000000-0005-0000-0000-00009B990000}"/>
    <cellStyle name="RISKtandbEdge 17" xfId="37170" xr:uid="{00000000-0005-0000-0000-00009C990000}"/>
    <cellStyle name="RISKtandbEdge 2" xfId="37171" xr:uid="{00000000-0005-0000-0000-00009D990000}"/>
    <cellStyle name="RISKtandbEdge 2 10" xfId="37172" xr:uid="{00000000-0005-0000-0000-00009E990000}"/>
    <cellStyle name="RISKtandbEdge 2 10 2" xfId="37173" xr:uid="{00000000-0005-0000-0000-00009F990000}"/>
    <cellStyle name="RISKtandbEdge 2 10 2 2" xfId="37174" xr:uid="{00000000-0005-0000-0000-0000A0990000}"/>
    <cellStyle name="RISKtandbEdge 2 10 2 3" xfId="37175" xr:uid="{00000000-0005-0000-0000-0000A1990000}"/>
    <cellStyle name="RISKtandbEdge 2 10 3" xfId="37176" xr:uid="{00000000-0005-0000-0000-0000A2990000}"/>
    <cellStyle name="RISKtandbEdge 2 10 3 2" xfId="37177" xr:uid="{00000000-0005-0000-0000-0000A3990000}"/>
    <cellStyle name="RISKtandbEdge 2 10 3 3" xfId="37178" xr:uid="{00000000-0005-0000-0000-0000A4990000}"/>
    <cellStyle name="RISKtandbEdge 2 10 4" xfId="37179" xr:uid="{00000000-0005-0000-0000-0000A5990000}"/>
    <cellStyle name="RISKtandbEdge 2 10 5" xfId="37180" xr:uid="{00000000-0005-0000-0000-0000A6990000}"/>
    <cellStyle name="RISKtandbEdge 2 10 6" xfId="37181" xr:uid="{00000000-0005-0000-0000-0000A7990000}"/>
    <cellStyle name="RISKtandbEdge 2 11" xfId="37182" xr:uid="{00000000-0005-0000-0000-0000A8990000}"/>
    <cellStyle name="RISKtandbEdge 2 11 2" xfId="37183" xr:uid="{00000000-0005-0000-0000-0000A9990000}"/>
    <cellStyle name="RISKtandbEdge 2 11 3" xfId="37184" xr:uid="{00000000-0005-0000-0000-0000AA990000}"/>
    <cellStyle name="RISKtandbEdge 2 12" xfId="37185" xr:uid="{00000000-0005-0000-0000-0000AB990000}"/>
    <cellStyle name="RISKtandbEdge 2 12 2" xfId="37186" xr:uid="{00000000-0005-0000-0000-0000AC990000}"/>
    <cellStyle name="RISKtandbEdge 2 12 3" xfId="37187" xr:uid="{00000000-0005-0000-0000-0000AD990000}"/>
    <cellStyle name="RISKtandbEdge 2 13" xfId="37188" xr:uid="{00000000-0005-0000-0000-0000AE990000}"/>
    <cellStyle name="RISKtandbEdge 2 14" xfId="37189" xr:uid="{00000000-0005-0000-0000-0000AF990000}"/>
    <cellStyle name="RISKtandbEdge 2 15" xfId="37190" xr:uid="{00000000-0005-0000-0000-0000B0990000}"/>
    <cellStyle name="RISKtandbEdge 2 2" xfId="37191" xr:uid="{00000000-0005-0000-0000-0000B1990000}"/>
    <cellStyle name="RISKtandbEdge 2 2 2" xfId="37192" xr:uid="{00000000-0005-0000-0000-0000B2990000}"/>
    <cellStyle name="RISKtandbEdge 2 2 2 2" xfId="37193" xr:uid="{00000000-0005-0000-0000-0000B3990000}"/>
    <cellStyle name="RISKtandbEdge 2 2 2 3" xfId="37194" xr:uid="{00000000-0005-0000-0000-0000B4990000}"/>
    <cellStyle name="RISKtandbEdge 2 2 3" xfId="37195" xr:uid="{00000000-0005-0000-0000-0000B5990000}"/>
    <cellStyle name="RISKtandbEdge 2 2 3 2" xfId="37196" xr:uid="{00000000-0005-0000-0000-0000B6990000}"/>
    <cellStyle name="RISKtandbEdge 2 2 3 3" xfId="37197" xr:uid="{00000000-0005-0000-0000-0000B7990000}"/>
    <cellStyle name="RISKtandbEdge 2 2 4" xfId="37198" xr:uid="{00000000-0005-0000-0000-0000B8990000}"/>
    <cellStyle name="RISKtandbEdge 2 2 5" xfId="37199" xr:uid="{00000000-0005-0000-0000-0000B9990000}"/>
    <cellStyle name="RISKtandbEdge 2 2 6" xfId="37200" xr:uid="{00000000-0005-0000-0000-0000BA990000}"/>
    <cellStyle name="RISKtandbEdge 2 3" xfId="37201" xr:uid="{00000000-0005-0000-0000-0000BB990000}"/>
    <cellStyle name="RISKtandbEdge 2 3 2" xfId="37202" xr:uid="{00000000-0005-0000-0000-0000BC990000}"/>
    <cellStyle name="RISKtandbEdge 2 3 2 2" xfId="37203" xr:uid="{00000000-0005-0000-0000-0000BD990000}"/>
    <cellStyle name="RISKtandbEdge 2 3 2 3" xfId="37204" xr:uid="{00000000-0005-0000-0000-0000BE990000}"/>
    <cellStyle name="RISKtandbEdge 2 3 3" xfId="37205" xr:uid="{00000000-0005-0000-0000-0000BF990000}"/>
    <cellStyle name="RISKtandbEdge 2 3 3 2" xfId="37206" xr:uid="{00000000-0005-0000-0000-0000C0990000}"/>
    <cellStyle name="RISKtandbEdge 2 3 3 3" xfId="37207" xr:uid="{00000000-0005-0000-0000-0000C1990000}"/>
    <cellStyle name="RISKtandbEdge 2 3 4" xfId="37208" xr:uid="{00000000-0005-0000-0000-0000C2990000}"/>
    <cellStyle name="RISKtandbEdge 2 3 5" xfId="37209" xr:uid="{00000000-0005-0000-0000-0000C3990000}"/>
    <cellStyle name="RISKtandbEdge 2 3 6" xfId="37210" xr:uid="{00000000-0005-0000-0000-0000C4990000}"/>
    <cellStyle name="RISKtandbEdge 2 4" xfId="37211" xr:uid="{00000000-0005-0000-0000-0000C5990000}"/>
    <cellStyle name="RISKtandbEdge 2 4 2" xfId="37212" xr:uid="{00000000-0005-0000-0000-0000C6990000}"/>
    <cellStyle name="RISKtandbEdge 2 4 2 2" xfId="37213" xr:uid="{00000000-0005-0000-0000-0000C7990000}"/>
    <cellStyle name="RISKtandbEdge 2 4 2 3" xfId="37214" xr:uid="{00000000-0005-0000-0000-0000C8990000}"/>
    <cellStyle name="RISKtandbEdge 2 4 3" xfId="37215" xr:uid="{00000000-0005-0000-0000-0000C9990000}"/>
    <cellStyle name="RISKtandbEdge 2 4 3 2" xfId="37216" xr:uid="{00000000-0005-0000-0000-0000CA990000}"/>
    <cellStyle name="RISKtandbEdge 2 4 3 3" xfId="37217" xr:uid="{00000000-0005-0000-0000-0000CB990000}"/>
    <cellStyle name="RISKtandbEdge 2 4 4" xfId="37218" xr:uid="{00000000-0005-0000-0000-0000CC990000}"/>
    <cellStyle name="RISKtandbEdge 2 4 5" xfId="37219" xr:uid="{00000000-0005-0000-0000-0000CD990000}"/>
    <cellStyle name="RISKtandbEdge 2 4 6" xfId="37220" xr:uid="{00000000-0005-0000-0000-0000CE990000}"/>
    <cellStyle name="RISKtandbEdge 2 5" xfId="37221" xr:uid="{00000000-0005-0000-0000-0000CF990000}"/>
    <cellStyle name="RISKtandbEdge 2 5 2" xfId="37222" xr:uid="{00000000-0005-0000-0000-0000D0990000}"/>
    <cellStyle name="RISKtandbEdge 2 5 2 2" xfId="37223" xr:uid="{00000000-0005-0000-0000-0000D1990000}"/>
    <cellStyle name="RISKtandbEdge 2 5 2 3" xfId="37224" xr:uid="{00000000-0005-0000-0000-0000D2990000}"/>
    <cellStyle name="RISKtandbEdge 2 5 3" xfId="37225" xr:uid="{00000000-0005-0000-0000-0000D3990000}"/>
    <cellStyle name="RISKtandbEdge 2 5 3 2" xfId="37226" xr:uid="{00000000-0005-0000-0000-0000D4990000}"/>
    <cellStyle name="RISKtandbEdge 2 5 3 3" xfId="37227" xr:uid="{00000000-0005-0000-0000-0000D5990000}"/>
    <cellStyle name="RISKtandbEdge 2 5 4" xfId="37228" xr:uid="{00000000-0005-0000-0000-0000D6990000}"/>
    <cellStyle name="RISKtandbEdge 2 5 5" xfId="37229" xr:uid="{00000000-0005-0000-0000-0000D7990000}"/>
    <cellStyle name="RISKtandbEdge 2 5 6" xfId="37230" xr:uid="{00000000-0005-0000-0000-0000D8990000}"/>
    <cellStyle name="RISKtandbEdge 2 6" xfId="37231" xr:uid="{00000000-0005-0000-0000-0000D9990000}"/>
    <cellStyle name="RISKtandbEdge 2 6 2" xfId="37232" xr:uid="{00000000-0005-0000-0000-0000DA990000}"/>
    <cellStyle name="RISKtandbEdge 2 6 2 2" xfId="37233" xr:uid="{00000000-0005-0000-0000-0000DB990000}"/>
    <cellStyle name="RISKtandbEdge 2 6 2 3" xfId="37234" xr:uid="{00000000-0005-0000-0000-0000DC990000}"/>
    <cellStyle name="RISKtandbEdge 2 6 3" xfId="37235" xr:uid="{00000000-0005-0000-0000-0000DD990000}"/>
    <cellStyle name="RISKtandbEdge 2 6 3 2" xfId="37236" xr:uid="{00000000-0005-0000-0000-0000DE990000}"/>
    <cellStyle name="RISKtandbEdge 2 6 3 3" xfId="37237" xr:uid="{00000000-0005-0000-0000-0000DF990000}"/>
    <cellStyle name="RISKtandbEdge 2 6 4" xfId="37238" xr:uid="{00000000-0005-0000-0000-0000E0990000}"/>
    <cellStyle name="RISKtandbEdge 2 6 5" xfId="37239" xr:uid="{00000000-0005-0000-0000-0000E1990000}"/>
    <cellStyle name="RISKtandbEdge 2 6 6" xfId="37240" xr:uid="{00000000-0005-0000-0000-0000E2990000}"/>
    <cellStyle name="RISKtandbEdge 2 7" xfId="37241" xr:uid="{00000000-0005-0000-0000-0000E3990000}"/>
    <cellStyle name="RISKtandbEdge 2 7 2" xfId="37242" xr:uid="{00000000-0005-0000-0000-0000E4990000}"/>
    <cellStyle name="RISKtandbEdge 2 7 2 2" xfId="37243" xr:uid="{00000000-0005-0000-0000-0000E5990000}"/>
    <cellStyle name="RISKtandbEdge 2 7 2 3" xfId="37244" xr:uid="{00000000-0005-0000-0000-0000E6990000}"/>
    <cellStyle name="RISKtandbEdge 2 7 3" xfId="37245" xr:uid="{00000000-0005-0000-0000-0000E7990000}"/>
    <cellStyle name="RISKtandbEdge 2 7 3 2" xfId="37246" xr:uid="{00000000-0005-0000-0000-0000E8990000}"/>
    <cellStyle name="RISKtandbEdge 2 7 3 3" xfId="37247" xr:uid="{00000000-0005-0000-0000-0000E9990000}"/>
    <cellStyle name="RISKtandbEdge 2 7 4" xfId="37248" xr:uid="{00000000-0005-0000-0000-0000EA990000}"/>
    <cellStyle name="RISKtandbEdge 2 7 5" xfId="37249" xr:uid="{00000000-0005-0000-0000-0000EB990000}"/>
    <cellStyle name="RISKtandbEdge 2 7 6" xfId="37250" xr:uid="{00000000-0005-0000-0000-0000EC990000}"/>
    <cellStyle name="RISKtandbEdge 2 8" xfId="37251" xr:uid="{00000000-0005-0000-0000-0000ED990000}"/>
    <cellStyle name="RISKtandbEdge 2 8 2" xfId="37252" xr:uid="{00000000-0005-0000-0000-0000EE990000}"/>
    <cellStyle name="RISKtandbEdge 2 8 2 2" xfId="37253" xr:uid="{00000000-0005-0000-0000-0000EF990000}"/>
    <cellStyle name="RISKtandbEdge 2 8 2 3" xfId="37254" xr:uid="{00000000-0005-0000-0000-0000F0990000}"/>
    <cellStyle name="RISKtandbEdge 2 8 3" xfId="37255" xr:uid="{00000000-0005-0000-0000-0000F1990000}"/>
    <cellStyle name="RISKtandbEdge 2 8 3 2" xfId="37256" xr:uid="{00000000-0005-0000-0000-0000F2990000}"/>
    <cellStyle name="RISKtandbEdge 2 8 3 3" xfId="37257" xr:uid="{00000000-0005-0000-0000-0000F3990000}"/>
    <cellStyle name="RISKtandbEdge 2 8 4" xfId="37258" xr:uid="{00000000-0005-0000-0000-0000F4990000}"/>
    <cellStyle name="RISKtandbEdge 2 8 5" xfId="37259" xr:uid="{00000000-0005-0000-0000-0000F5990000}"/>
    <cellStyle name="RISKtandbEdge 2 8 6" xfId="37260" xr:uid="{00000000-0005-0000-0000-0000F6990000}"/>
    <cellStyle name="RISKtandbEdge 2 9" xfId="37261" xr:uid="{00000000-0005-0000-0000-0000F7990000}"/>
    <cellStyle name="RISKtandbEdge 2 9 2" xfId="37262" xr:uid="{00000000-0005-0000-0000-0000F8990000}"/>
    <cellStyle name="RISKtandbEdge 2 9 2 2" xfId="37263" xr:uid="{00000000-0005-0000-0000-0000F9990000}"/>
    <cellStyle name="RISKtandbEdge 2 9 2 3" xfId="37264" xr:uid="{00000000-0005-0000-0000-0000FA990000}"/>
    <cellStyle name="RISKtandbEdge 2 9 3" xfId="37265" xr:uid="{00000000-0005-0000-0000-0000FB990000}"/>
    <cellStyle name="RISKtandbEdge 2 9 3 2" xfId="37266" xr:uid="{00000000-0005-0000-0000-0000FC990000}"/>
    <cellStyle name="RISKtandbEdge 2 9 3 3" xfId="37267" xr:uid="{00000000-0005-0000-0000-0000FD990000}"/>
    <cellStyle name="RISKtandbEdge 2 9 4" xfId="37268" xr:uid="{00000000-0005-0000-0000-0000FE990000}"/>
    <cellStyle name="RISKtandbEdge 2 9 5" xfId="37269" xr:uid="{00000000-0005-0000-0000-0000FF990000}"/>
    <cellStyle name="RISKtandbEdge 2 9 6" xfId="37270" xr:uid="{00000000-0005-0000-0000-0000009A0000}"/>
    <cellStyle name="RISKtandbEdge 2_5.Weekly" xfId="37271" xr:uid="{00000000-0005-0000-0000-0000019A0000}"/>
    <cellStyle name="RISKtandbEdge 3" xfId="37272" xr:uid="{00000000-0005-0000-0000-0000029A0000}"/>
    <cellStyle name="RISKtandbEdge 3 10" xfId="37273" xr:uid="{00000000-0005-0000-0000-0000039A0000}"/>
    <cellStyle name="RISKtandbEdge 3 10 2" xfId="37274" xr:uid="{00000000-0005-0000-0000-0000049A0000}"/>
    <cellStyle name="RISKtandbEdge 3 11" xfId="37275" xr:uid="{00000000-0005-0000-0000-0000059A0000}"/>
    <cellStyle name="RISKtandbEdge 3 2" xfId="37276" xr:uid="{00000000-0005-0000-0000-0000069A0000}"/>
    <cellStyle name="RISKtandbEdge 3 2 2" xfId="37277" xr:uid="{00000000-0005-0000-0000-0000079A0000}"/>
    <cellStyle name="RISKtandbEdge 3 2 2 2" xfId="37278" xr:uid="{00000000-0005-0000-0000-0000089A0000}"/>
    <cellStyle name="RISKtandbEdge 3 2 3" xfId="37279" xr:uid="{00000000-0005-0000-0000-0000099A0000}"/>
    <cellStyle name="RISKtandbEdge 3 3" xfId="37280" xr:uid="{00000000-0005-0000-0000-00000A9A0000}"/>
    <cellStyle name="RISKtandbEdge 3 3 2" xfId="37281" xr:uid="{00000000-0005-0000-0000-00000B9A0000}"/>
    <cellStyle name="RISKtandbEdge 3 3 3" xfId="37282" xr:uid="{00000000-0005-0000-0000-00000C9A0000}"/>
    <cellStyle name="RISKtandbEdge 3 4" xfId="37283" xr:uid="{00000000-0005-0000-0000-00000D9A0000}"/>
    <cellStyle name="RISKtandbEdge 3 4 2" xfId="37284" xr:uid="{00000000-0005-0000-0000-00000E9A0000}"/>
    <cellStyle name="RISKtandbEdge 3 5" xfId="37285" xr:uid="{00000000-0005-0000-0000-00000F9A0000}"/>
    <cellStyle name="RISKtandbEdge 3 5 2" xfId="37286" xr:uid="{00000000-0005-0000-0000-0000109A0000}"/>
    <cellStyle name="RISKtandbEdge 3 6" xfId="37287" xr:uid="{00000000-0005-0000-0000-0000119A0000}"/>
    <cellStyle name="RISKtandbEdge 3 6 2" xfId="37288" xr:uid="{00000000-0005-0000-0000-0000129A0000}"/>
    <cellStyle name="RISKtandbEdge 3 7" xfId="37289" xr:uid="{00000000-0005-0000-0000-0000139A0000}"/>
    <cellStyle name="RISKtandbEdge 3 7 2" xfId="37290" xr:uid="{00000000-0005-0000-0000-0000149A0000}"/>
    <cellStyle name="RISKtandbEdge 3 8" xfId="37291" xr:uid="{00000000-0005-0000-0000-0000159A0000}"/>
    <cellStyle name="RISKtandbEdge 3 8 2" xfId="37292" xr:uid="{00000000-0005-0000-0000-0000169A0000}"/>
    <cellStyle name="RISKtandbEdge 3 9" xfId="37293" xr:uid="{00000000-0005-0000-0000-0000179A0000}"/>
    <cellStyle name="RISKtandbEdge 3 9 2" xfId="37294" xr:uid="{00000000-0005-0000-0000-0000189A0000}"/>
    <cellStyle name="RISKtandbEdge 4" xfId="37295" xr:uid="{00000000-0005-0000-0000-0000199A0000}"/>
    <cellStyle name="RISKtandbEdge 4 2" xfId="37296" xr:uid="{00000000-0005-0000-0000-00001A9A0000}"/>
    <cellStyle name="RISKtandbEdge 4 2 2" xfId="37297" xr:uid="{00000000-0005-0000-0000-00001B9A0000}"/>
    <cellStyle name="RISKtandbEdge 4 2 3" xfId="37298" xr:uid="{00000000-0005-0000-0000-00001C9A0000}"/>
    <cellStyle name="RISKtandbEdge 4 3" xfId="37299" xr:uid="{00000000-0005-0000-0000-00001D9A0000}"/>
    <cellStyle name="RISKtandbEdge 4 3 2" xfId="37300" xr:uid="{00000000-0005-0000-0000-00001E9A0000}"/>
    <cellStyle name="RISKtandbEdge 4 3 3" xfId="37301" xr:uid="{00000000-0005-0000-0000-00001F9A0000}"/>
    <cellStyle name="RISKtandbEdge 4 4" xfId="37302" xr:uid="{00000000-0005-0000-0000-0000209A0000}"/>
    <cellStyle name="RISKtandbEdge 4 5" xfId="37303" xr:uid="{00000000-0005-0000-0000-0000219A0000}"/>
    <cellStyle name="RISKtandbEdge 4 6" xfId="37304" xr:uid="{00000000-0005-0000-0000-0000229A0000}"/>
    <cellStyle name="RISKtandbEdge 5" xfId="37305" xr:uid="{00000000-0005-0000-0000-0000239A0000}"/>
    <cellStyle name="RISKtandbEdge 5 2" xfId="37306" xr:uid="{00000000-0005-0000-0000-0000249A0000}"/>
    <cellStyle name="RISKtandbEdge 5 2 2" xfId="37307" xr:uid="{00000000-0005-0000-0000-0000259A0000}"/>
    <cellStyle name="RISKtandbEdge 5 2 3" xfId="37308" xr:uid="{00000000-0005-0000-0000-0000269A0000}"/>
    <cellStyle name="RISKtandbEdge 5 3" xfId="37309" xr:uid="{00000000-0005-0000-0000-0000279A0000}"/>
    <cellStyle name="RISKtandbEdge 5 3 2" xfId="37310" xr:uid="{00000000-0005-0000-0000-0000289A0000}"/>
    <cellStyle name="RISKtandbEdge 5 3 3" xfId="37311" xr:uid="{00000000-0005-0000-0000-0000299A0000}"/>
    <cellStyle name="RISKtandbEdge 5 4" xfId="37312" xr:uid="{00000000-0005-0000-0000-00002A9A0000}"/>
    <cellStyle name="RISKtandbEdge 5 5" xfId="37313" xr:uid="{00000000-0005-0000-0000-00002B9A0000}"/>
    <cellStyle name="RISKtandbEdge 5 6" xfId="37314" xr:uid="{00000000-0005-0000-0000-00002C9A0000}"/>
    <cellStyle name="RISKtandbEdge 6" xfId="37315" xr:uid="{00000000-0005-0000-0000-00002D9A0000}"/>
    <cellStyle name="RISKtandbEdge 6 2" xfId="37316" xr:uid="{00000000-0005-0000-0000-00002E9A0000}"/>
    <cellStyle name="RISKtandbEdge 6 2 2" xfId="37317" xr:uid="{00000000-0005-0000-0000-00002F9A0000}"/>
    <cellStyle name="RISKtandbEdge 6 2 3" xfId="37318" xr:uid="{00000000-0005-0000-0000-0000309A0000}"/>
    <cellStyle name="RISKtandbEdge 6 3" xfId="37319" xr:uid="{00000000-0005-0000-0000-0000319A0000}"/>
    <cellStyle name="RISKtandbEdge 6 3 2" xfId="37320" xr:uid="{00000000-0005-0000-0000-0000329A0000}"/>
    <cellStyle name="RISKtandbEdge 6 3 3" xfId="37321" xr:uid="{00000000-0005-0000-0000-0000339A0000}"/>
    <cellStyle name="RISKtandbEdge 6 4" xfId="37322" xr:uid="{00000000-0005-0000-0000-0000349A0000}"/>
    <cellStyle name="RISKtandbEdge 6 5" xfId="37323" xr:uid="{00000000-0005-0000-0000-0000359A0000}"/>
    <cellStyle name="RISKtandbEdge 6 6" xfId="37324" xr:uid="{00000000-0005-0000-0000-0000369A0000}"/>
    <cellStyle name="RISKtandbEdge 7" xfId="37325" xr:uid="{00000000-0005-0000-0000-0000379A0000}"/>
    <cellStyle name="RISKtandbEdge 7 2" xfId="37326" xr:uid="{00000000-0005-0000-0000-0000389A0000}"/>
    <cellStyle name="RISKtandbEdge 7 2 2" xfId="37327" xr:uid="{00000000-0005-0000-0000-0000399A0000}"/>
    <cellStyle name="RISKtandbEdge 7 2 3" xfId="37328" xr:uid="{00000000-0005-0000-0000-00003A9A0000}"/>
    <cellStyle name="RISKtandbEdge 7 3" xfId="37329" xr:uid="{00000000-0005-0000-0000-00003B9A0000}"/>
    <cellStyle name="RISKtandbEdge 7 3 2" xfId="37330" xr:uid="{00000000-0005-0000-0000-00003C9A0000}"/>
    <cellStyle name="RISKtandbEdge 7 3 3" xfId="37331" xr:uid="{00000000-0005-0000-0000-00003D9A0000}"/>
    <cellStyle name="RISKtandbEdge 7 4" xfId="37332" xr:uid="{00000000-0005-0000-0000-00003E9A0000}"/>
    <cellStyle name="RISKtandbEdge 7 5" xfId="37333" xr:uid="{00000000-0005-0000-0000-00003F9A0000}"/>
    <cellStyle name="RISKtandbEdge 7 6" xfId="37334" xr:uid="{00000000-0005-0000-0000-0000409A0000}"/>
    <cellStyle name="RISKtandbEdge 8" xfId="37335" xr:uid="{00000000-0005-0000-0000-0000419A0000}"/>
    <cellStyle name="RISKtandbEdge 8 2" xfId="37336" xr:uid="{00000000-0005-0000-0000-0000429A0000}"/>
    <cellStyle name="RISKtandbEdge 8 2 2" xfId="37337" xr:uid="{00000000-0005-0000-0000-0000439A0000}"/>
    <cellStyle name="RISKtandbEdge 8 2 3" xfId="37338" xr:uid="{00000000-0005-0000-0000-0000449A0000}"/>
    <cellStyle name="RISKtandbEdge 8 3" xfId="37339" xr:uid="{00000000-0005-0000-0000-0000459A0000}"/>
    <cellStyle name="RISKtandbEdge 8 3 2" xfId="37340" xr:uid="{00000000-0005-0000-0000-0000469A0000}"/>
    <cellStyle name="RISKtandbEdge 8 3 3" xfId="37341" xr:uid="{00000000-0005-0000-0000-0000479A0000}"/>
    <cellStyle name="RISKtandbEdge 8 4" xfId="37342" xr:uid="{00000000-0005-0000-0000-0000489A0000}"/>
    <cellStyle name="RISKtandbEdge 8 5" xfId="37343" xr:uid="{00000000-0005-0000-0000-0000499A0000}"/>
    <cellStyle name="RISKtandbEdge 8 6" xfId="37344" xr:uid="{00000000-0005-0000-0000-00004A9A0000}"/>
    <cellStyle name="RISKtandbEdge 9" xfId="37345" xr:uid="{00000000-0005-0000-0000-00004B9A0000}"/>
    <cellStyle name="RISKtandbEdge 9 2" xfId="37346" xr:uid="{00000000-0005-0000-0000-00004C9A0000}"/>
    <cellStyle name="RISKtandbEdge 9 2 2" xfId="37347" xr:uid="{00000000-0005-0000-0000-00004D9A0000}"/>
    <cellStyle name="RISKtandbEdge 9 2 3" xfId="37348" xr:uid="{00000000-0005-0000-0000-00004E9A0000}"/>
    <cellStyle name="RISKtandbEdge 9 3" xfId="37349" xr:uid="{00000000-0005-0000-0000-00004F9A0000}"/>
    <cellStyle name="RISKtandbEdge 9 3 2" xfId="37350" xr:uid="{00000000-0005-0000-0000-0000509A0000}"/>
    <cellStyle name="RISKtandbEdge 9 3 3" xfId="37351" xr:uid="{00000000-0005-0000-0000-0000519A0000}"/>
    <cellStyle name="RISKtandbEdge 9 4" xfId="37352" xr:uid="{00000000-0005-0000-0000-0000529A0000}"/>
    <cellStyle name="RISKtandbEdge 9 5" xfId="37353" xr:uid="{00000000-0005-0000-0000-0000539A0000}"/>
    <cellStyle name="RISKtandbEdge 9 6" xfId="37354" xr:uid="{00000000-0005-0000-0000-0000549A0000}"/>
    <cellStyle name="RISKtandbEdge_5.Weekly" xfId="37355" xr:uid="{00000000-0005-0000-0000-0000559A0000}"/>
    <cellStyle name="RISKtlandrEdge" xfId="37356" xr:uid="{00000000-0005-0000-0000-0000569A0000}"/>
    <cellStyle name="RISKtlandrEdge 10" xfId="37357" xr:uid="{00000000-0005-0000-0000-0000579A0000}"/>
    <cellStyle name="RISKtlandrEdge 10 2" xfId="37358" xr:uid="{00000000-0005-0000-0000-0000589A0000}"/>
    <cellStyle name="RISKtlandrEdge 10 2 2" xfId="37359" xr:uid="{00000000-0005-0000-0000-0000599A0000}"/>
    <cellStyle name="RISKtlandrEdge 10 2 3" xfId="37360" xr:uid="{00000000-0005-0000-0000-00005A9A0000}"/>
    <cellStyle name="RISKtlandrEdge 10 3" xfId="37361" xr:uid="{00000000-0005-0000-0000-00005B9A0000}"/>
    <cellStyle name="RISKtlandrEdge 10 3 2" xfId="37362" xr:uid="{00000000-0005-0000-0000-00005C9A0000}"/>
    <cellStyle name="RISKtlandrEdge 10 3 3" xfId="37363" xr:uid="{00000000-0005-0000-0000-00005D9A0000}"/>
    <cellStyle name="RISKtlandrEdge 10 4" xfId="37364" xr:uid="{00000000-0005-0000-0000-00005E9A0000}"/>
    <cellStyle name="RISKtlandrEdge 10 5" xfId="37365" xr:uid="{00000000-0005-0000-0000-00005F9A0000}"/>
    <cellStyle name="RISKtlandrEdge 10 6" xfId="37366" xr:uid="{00000000-0005-0000-0000-0000609A0000}"/>
    <cellStyle name="RISKtlandrEdge 11" xfId="37367" xr:uid="{00000000-0005-0000-0000-0000619A0000}"/>
    <cellStyle name="RISKtlandrEdge 11 2" xfId="37368" xr:uid="{00000000-0005-0000-0000-0000629A0000}"/>
    <cellStyle name="RISKtlandrEdge 11 2 2" xfId="37369" xr:uid="{00000000-0005-0000-0000-0000639A0000}"/>
    <cellStyle name="RISKtlandrEdge 11 2 3" xfId="37370" xr:uid="{00000000-0005-0000-0000-0000649A0000}"/>
    <cellStyle name="RISKtlandrEdge 11 3" xfId="37371" xr:uid="{00000000-0005-0000-0000-0000659A0000}"/>
    <cellStyle name="RISKtlandrEdge 11 3 2" xfId="37372" xr:uid="{00000000-0005-0000-0000-0000669A0000}"/>
    <cellStyle name="RISKtlandrEdge 11 3 3" xfId="37373" xr:uid="{00000000-0005-0000-0000-0000679A0000}"/>
    <cellStyle name="RISKtlandrEdge 11 4" xfId="37374" xr:uid="{00000000-0005-0000-0000-0000689A0000}"/>
    <cellStyle name="RISKtlandrEdge 11 5" xfId="37375" xr:uid="{00000000-0005-0000-0000-0000699A0000}"/>
    <cellStyle name="RISKtlandrEdge 11 6" xfId="37376" xr:uid="{00000000-0005-0000-0000-00006A9A0000}"/>
    <cellStyle name="RISKtlandrEdge 12" xfId="37377" xr:uid="{00000000-0005-0000-0000-00006B9A0000}"/>
    <cellStyle name="RISKtlandrEdge 12 2" xfId="37378" xr:uid="{00000000-0005-0000-0000-00006C9A0000}"/>
    <cellStyle name="RISKtlandrEdge 12 3" xfId="37379" xr:uid="{00000000-0005-0000-0000-00006D9A0000}"/>
    <cellStyle name="RISKtlandrEdge 13" xfId="37380" xr:uid="{00000000-0005-0000-0000-00006E9A0000}"/>
    <cellStyle name="RISKtlandrEdge 13 2" xfId="37381" xr:uid="{00000000-0005-0000-0000-00006F9A0000}"/>
    <cellStyle name="RISKtlandrEdge 13 3" xfId="37382" xr:uid="{00000000-0005-0000-0000-0000709A0000}"/>
    <cellStyle name="RISKtlandrEdge 14" xfId="37383" xr:uid="{00000000-0005-0000-0000-0000719A0000}"/>
    <cellStyle name="RISKtlandrEdge 15" xfId="37384" xr:uid="{00000000-0005-0000-0000-0000729A0000}"/>
    <cellStyle name="RISKtlandrEdge 16" xfId="37385" xr:uid="{00000000-0005-0000-0000-0000739A0000}"/>
    <cellStyle name="RISKtlandrEdge 17" xfId="37386" xr:uid="{00000000-0005-0000-0000-0000749A0000}"/>
    <cellStyle name="RISKtlandrEdge 2" xfId="37387" xr:uid="{00000000-0005-0000-0000-0000759A0000}"/>
    <cellStyle name="RISKtlandrEdge 2 10" xfId="37388" xr:uid="{00000000-0005-0000-0000-0000769A0000}"/>
    <cellStyle name="RISKtlandrEdge 2 10 2" xfId="37389" xr:uid="{00000000-0005-0000-0000-0000779A0000}"/>
    <cellStyle name="RISKtlandrEdge 2 10 2 2" xfId="37390" xr:uid="{00000000-0005-0000-0000-0000789A0000}"/>
    <cellStyle name="RISKtlandrEdge 2 10 2 3" xfId="37391" xr:uid="{00000000-0005-0000-0000-0000799A0000}"/>
    <cellStyle name="RISKtlandrEdge 2 10 3" xfId="37392" xr:uid="{00000000-0005-0000-0000-00007A9A0000}"/>
    <cellStyle name="RISKtlandrEdge 2 10 3 2" xfId="37393" xr:uid="{00000000-0005-0000-0000-00007B9A0000}"/>
    <cellStyle name="RISKtlandrEdge 2 10 3 3" xfId="37394" xr:uid="{00000000-0005-0000-0000-00007C9A0000}"/>
    <cellStyle name="RISKtlandrEdge 2 10 4" xfId="37395" xr:uid="{00000000-0005-0000-0000-00007D9A0000}"/>
    <cellStyle name="RISKtlandrEdge 2 10 5" xfId="37396" xr:uid="{00000000-0005-0000-0000-00007E9A0000}"/>
    <cellStyle name="RISKtlandrEdge 2 10 6" xfId="37397" xr:uid="{00000000-0005-0000-0000-00007F9A0000}"/>
    <cellStyle name="RISKtlandrEdge 2 11" xfId="37398" xr:uid="{00000000-0005-0000-0000-0000809A0000}"/>
    <cellStyle name="RISKtlandrEdge 2 11 2" xfId="37399" xr:uid="{00000000-0005-0000-0000-0000819A0000}"/>
    <cellStyle name="RISKtlandrEdge 2 11 3" xfId="37400" xr:uid="{00000000-0005-0000-0000-0000829A0000}"/>
    <cellStyle name="RISKtlandrEdge 2 12" xfId="37401" xr:uid="{00000000-0005-0000-0000-0000839A0000}"/>
    <cellStyle name="RISKtlandrEdge 2 12 2" xfId="37402" xr:uid="{00000000-0005-0000-0000-0000849A0000}"/>
    <cellStyle name="RISKtlandrEdge 2 12 3" xfId="37403" xr:uid="{00000000-0005-0000-0000-0000859A0000}"/>
    <cellStyle name="RISKtlandrEdge 2 13" xfId="37404" xr:uid="{00000000-0005-0000-0000-0000869A0000}"/>
    <cellStyle name="RISKtlandrEdge 2 14" xfId="37405" xr:uid="{00000000-0005-0000-0000-0000879A0000}"/>
    <cellStyle name="RISKtlandrEdge 2 15" xfId="37406" xr:uid="{00000000-0005-0000-0000-0000889A0000}"/>
    <cellStyle name="RISKtlandrEdge 2 2" xfId="37407" xr:uid="{00000000-0005-0000-0000-0000899A0000}"/>
    <cellStyle name="RISKtlandrEdge 2 2 2" xfId="37408" xr:uid="{00000000-0005-0000-0000-00008A9A0000}"/>
    <cellStyle name="RISKtlandrEdge 2 2 2 2" xfId="37409" xr:uid="{00000000-0005-0000-0000-00008B9A0000}"/>
    <cellStyle name="RISKtlandrEdge 2 2 2 3" xfId="37410" xr:uid="{00000000-0005-0000-0000-00008C9A0000}"/>
    <cellStyle name="RISKtlandrEdge 2 2 3" xfId="37411" xr:uid="{00000000-0005-0000-0000-00008D9A0000}"/>
    <cellStyle name="RISKtlandrEdge 2 2 3 2" xfId="37412" xr:uid="{00000000-0005-0000-0000-00008E9A0000}"/>
    <cellStyle name="RISKtlandrEdge 2 2 3 3" xfId="37413" xr:uid="{00000000-0005-0000-0000-00008F9A0000}"/>
    <cellStyle name="RISKtlandrEdge 2 2 4" xfId="37414" xr:uid="{00000000-0005-0000-0000-0000909A0000}"/>
    <cellStyle name="RISKtlandrEdge 2 2 5" xfId="37415" xr:uid="{00000000-0005-0000-0000-0000919A0000}"/>
    <cellStyle name="RISKtlandrEdge 2 2 6" xfId="37416" xr:uid="{00000000-0005-0000-0000-0000929A0000}"/>
    <cellStyle name="RISKtlandrEdge 2 3" xfId="37417" xr:uid="{00000000-0005-0000-0000-0000939A0000}"/>
    <cellStyle name="RISKtlandrEdge 2 3 2" xfId="37418" xr:uid="{00000000-0005-0000-0000-0000949A0000}"/>
    <cellStyle name="RISKtlandrEdge 2 3 2 2" xfId="37419" xr:uid="{00000000-0005-0000-0000-0000959A0000}"/>
    <cellStyle name="RISKtlandrEdge 2 3 2 3" xfId="37420" xr:uid="{00000000-0005-0000-0000-0000969A0000}"/>
    <cellStyle name="RISKtlandrEdge 2 3 3" xfId="37421" xr:uid="{00000000-0005-0000-0000-0000979A0000}"/>
    <cellStyle name="RISKtlandrEdge 2 3 3 2" xfId="37422" xr:uid="{00000000-0005-0000-0000-0000989A0000}"/>
    <cellStyle name="RISKtlandrEdge 2 3 3 3" xfId="37423" xr:uid="{00000000-0005-0000-0000-0000999A0000}"/>
    <cellStyle name="RISKtlandrEdge 2 3 4" xfId="37424" xr:uid="{00000000-0005-0000-0000-00009A9A0000}"/>
    <cellStyle name="RISKtlandrEdge 2 3 5" xfId="37425" xr:uid="{00000000-0005-0000-0000-00009B9A0000}"/>
    <cellStyle name="RISKtlandrEdge 2 3 6" xfId="37426" xr:uid="{00000000-0005-0000-0000-00009C9A0000}"/>
    <cellStyle name="RISKtlandrEdge 2 4" xfId="37427" xr:uid="{00000000-0005-0000-0000-00009D9A0000}"/>
    <cellStyle name="RISKtlandrEdge 2 4 2" xfId="37428" xr:uid="{00000000-0005-0000-0000-00009E9A0000}"/>
    <cellStyle name="RISKtlandrEdge 2 4 2 2" xfId="37429" xr:uid="{00000000-0005-0000-0000-00009F9A0000}"/>
    <cellStyle name="RISKtlandrEdge 2 4 2 3" xfId="37430" xr:uid="{00000000-0005-0000-0000-0000A09A0000}"/>
    <cellStyle name="RISKtlandrEdge 2 4 3" xfId="37431" xr:uid="{00000000-0005-0000-0000-0000A19A0000}"/>
    <cellStyle name="RISKtlandrEdge 2 4 3 2" xfId="37432" xr:uid="{00000000-0005-0000-0000-0000A29A0000}"/>
    <cellStyle name="RISKtlandrEdge 2 4 3 3" xfId="37433" xr:uid="{00000000-0005-0000-0000-0000A39A0000}"/>
    <cellStyle name="RISKtlandrEdge 2 4 4" xfId="37434" xr:uid="{00000000-0005-0000-0000-0000A49A0000}"/>
    <cellStyle name="RISKtlandrEdge 2 4 5" xfId="37435" xr:uid="{00000000-0005-0000-0000-0000A59A0000}"/>
    <cellStyle name="RISKtlandrEdge 2 4 6" xfId="37436" xr:uid="{00000000-0005-0000-0000-0000A69A0000}"/>
    <cellStyle name="RISKtlandrEdge 2 5" xfId="37437" xr:uid="{00000000-0005-0000-0000-0000A79A0000}"/>
    <cellStyle name="RISKtlandrEdge 2 5 2" xfId="37438" xr:uid="{00000000-0005-0000-0000-0000A89A0000}"/>
    <cellStyle name="RISKtlandrEdge 2 5 2 2" xfId="37439" xr:uid="{00000000-0005-0000-0000-0000A99A0000}"/>
    <cellStyle name="RISKtlandrEdge 2 5 2 3" xfId="37440" xr:uid="{00000000-0005-0000-0000-0000AA9A0000}"/>
    <cellStyle name="RISKtlandrEdge 2 5 3" xfId="37441" xr:uid="{00000000-0005-0000-0000-0000AB9A0000}"/>
    <cellStyle name="RISKtlandrEdge 2 5 3 2" xfId="37442" xr:uid="{00000000-0005-0000-0000-0000AC9A0000}"/>
    <cellStyle name="RISKtlandrEdge 2 5 3 3" xfId="37443" xr:uid="{00000000-0005-0000-0000-0000AD9A0000}"/>
    <cellStyle name="RISKtlandrEdge 2 5 4" xfId="37444" xr:uid="{00000000-0005-0000-0000-0000AE9A0000}"/>
    <cellStyle name="RISKtlandrEdge 2 5 5" xfId="37445" xr:uid="{00000000-0005-0000-0000-0000AF9A0000}"/>
    <cellStyle name="RISKtlandrEdge 2 5 6" xfId="37446" xr:uid="{00000000-0005-0000-0000-0000B09A0000}"/>
    <cellStyle name="RISKtlandrEdge 2 6" xfId="37447" xr:uid="{00000000-0005-0000-0000-0000B19A0000}"/>
    <cellStyle name="RISKtlandrEdge 2 6 2" xfId="37448" xr:uid="{00000000-0005-0000-0000-0000B29A0000}"/>
    <cellStyle name="RISKtlandrEdge 2 6 2 2" xfId="37449" xr:uid="{00000000-0005-0000-0000-0000B39A0000}"/>
    <cellStyle name="RISKtlandrEdge 2 6 2 3" xfId="37450" xr:uid="{00000000-0005-0000-0000-0000B49A0000}"/>
    <cellStyle name="RISKtlandrEdge 2 6 3" xfId="37451" xr:uid="{00000000-0005-0000-0000-0000B59A0000}"/>
    <cellStyle name="RISKtlandrEdge 2 6 3 2" xfId="37452" xr:uid="{00000000-0005-0000-0000-0000B69A0000}"/>
    <cellStyle name="RISKtlandrEdge 2 6 3 3" xfId="37453" xr:uid="{00000000-0005-0000-0000-0000B79A0000}"/>
    <cellStyle name="RISKtlandrEdge 2 6 4" xfId="37454" xr:uid="{00000000-0005-0000-0000-0000B89A0000}"/>
    <cellStyle name="RISKtlandrEdge 2 6 5" xfId="37455" xr:uid="{00000000-0005-0000-0000-0000B99A0000}"/>
    <cellStyle name="RISKtlandrEdge 2 6 6" xfId="37456" xr:uid="{00000000-0005-0000-0000-0000BA9A0000}"/>
    <cellStyle name="RISKtlandrEdge 2 7" xfId="37457" xr:uid="{00000000-0005-0000-0000-0000BB9A0000}"/>
    <cellStyle name="RISKtlandrEdge 2 7 2" xfId="37458" xr:uid="{00000000-0005-0000-0000-0000BC9A0000}"/>
    <cellStyle name="RISKtlandrEdge 2 7 2 2" xfId="37459" xr:uid="{00000000-0005-0000-0000-0000BD9A0000}"/>
    <cellStyle name="RISKtlandrEdge 2 7 2 3" xfId="37460" xr:uid="{00000000-0005-0000-0000-0000BE9A0000}"/>
    <cellStyle name="RISKtlandrEdge 2 7 3" xfId="37461" xr:uid="{00000000-0005-0000-0000-0000BF9A0000}"/>
    <cellStyle name="RISKtlandrEdge 2 7 3 2" xfId="37462" xr:uid="{00000000-0005-0000-0000-0000C09A0000}"/>
    <cellStyle name="RISKtlandrEdge 2 7 3 3" xfId="37463" xr:uid="{00000000-0005-0000-0000-0000C19A0000}"/>
    <cellStyle name="RISKtlandrEdge 2 7 4" xfId="37464" xr:uid="{00000000-0005-0000-0000-0000C29A0000}"/>
    <cellStyle name="RISKtlandrEdge 2 7 5" xfId="37465" xr:uid="{00000000-0005-0000-0000-0000C39A0000}"/>
    <cellStyle name="RISKtlandrEdge 2 7 6" xfId="37466" xr:uid="{00000000-0005-0000-0000-0000C49A0000}"/>
    <cellStyle name="RISKtlandrEdge 2 8" xfId="37467" xr:uid="{00000000-0005-0000-0000-0000C59A0000}"/>
    <cellStyle name="RISKtlandrEdge 2 8 2" xfId="37468" xr:uid="{00000000-0005-0000-0000-0000C69A0000}"/>
    <cellStyle name="RISKtlandrEdge 2 8 2 2" xfId="37469" xr:uid="{00000000-0005-0000-0000-0000C79A0000}"/>
    <cellStyle name="RISKtlandrEdge 2 8 2 3" xfId="37470" xr:uid="{00000000-0005-0000-0000-0000C89A0000}"/>
    <cellStyle name="RISKtlandrEdge 2 8 3" xfId="37471" xr:uid="{00000000-0005-0000-0000-0000C99A0000}"/>
    <cellStyle name="RISKtlandrEdge 2 8 3 2" xfId="37472" xr:uid="{00000000-0005-0000-0000-0000CA9A0000}"/>
    <cellStyle name="RISKtlandrEdge 2 8 3 3" xfId="37473" xr:uid="{00000000-0005-0000-0000-0000CB9A0000}"/>
    <cellStyle name="RISKtlandrEdge 2 8 4" xfId="37474" xr:uid="{00000000-0005-0000-0000-0000CC9A0000}"/>
    <cellStyle name="RISKtlandrEdge 2 8 5" xfId="37475" xr:uid="{00000000-0005-0000-0000-0000CD9A0000}"/>
    <cellStyle name="RISKtlandrEdge 2 8 6" xfId="37476" xr:uid="{00000000-0005-0000-0000-0000CE9A0000}"/>
    <cellStyle name="RISKtlandrEdge 2 9" xfId="37477" xr:uid="{00000000-0005-0000-0000-0000CF9A0000}"/>
    <cellStyle name="RISKtlandrEdge 2 9 2" xfId="37478" xr:uid="{00000000-0005-0000-0000-0000D09A0000}"/>
    <cellStyle name="RISKtlandrEdge 2 9 2 2" xfId="37479" xr:uid="{00000000-0005-0000-0000-0000D19A0000}"/>
    <cellStyle name="RISKtlandrEdge 2 9 2 3" xfId="37480" xr:uid="{00000000-0005-0000-0000-0000D29A0000}"/>
    <cellStyle name="RISKtlandrEdge 2 9 3" xfId="37481" xr:uid="{00000000-0005-0000-0000-0000D39A0000}"/>
    <cellStyle name="RISKtlandrEdge 2 9 3 2" xfId="37482" xr:uid="{00000000-0005-0000-0000-0000D49A0000}"/>
    <cellStyle name="RISKtlandrEdge 2 9 3 3" xfId="37483" xr:uid="{00000000-0005-0000-0000-0000D59A0000}"/>
    <cellStyle name="RISKtlandrEdge 2 9 4" xfId="37484" xr:uid="{00000000-0005-0000-0000-0000D69A0000}"/>
    <cellStyle name="RISKtlandrEdge 2 9 5" xfId="37485" xr:uid="{00000000-0005-0000-0000-0000D79A0000}"/>
    <cellStyle name="RISKtlandrEdge 2 9 6" xfId="37486" xr:uid="{00000000-0005-0000-0000-0000D89A0000}"/>
    <cellStyle name="RISKtlandrEdge 2_5.Weekly" xfId="37487" xr:uid="{00000000-0005-0000-0000-0000D99A0000}"/>
    <cellStyle name="RISKtlandrEdge 3" xfId="37488" xr:uid="{00000000-0005-0000-0000-0000DA9A0000}"/>
    <cellStyle name="RISKtlandrEdge 3 10" xfId="37489" xr:uid="{00000000-0005-0000-0000-0000DB9A0000}"/>
    <cellStyle name="RISKtlandrEdge 3 10 2" xfId="37490" xr:uid="{00000000-0005-0000-0000-0000DC9A0000}"/>
    <cellStyle name="RISKtlandrEdge 3 11" xfId="37491" xr:uid="{00000000-0005-0000-0000-0000DD9A0000}"/>
    <cellStyle name="RISKtlandrEdge 3 2" xfId="37492" xr:uid="{00000000-0005-0000-0000-0000DE9A0000}"/>
    <cellStyle name="RISKtlandrEdge 3 2 2" xfId="37493" xr:uid="{00000000-0005-0000-0000-0000DF9A0000}"/>
    <cellStyle name="RISKtlandrEdge 3 2 2 2" xfId="37494" xr:uid="{00000000-0005-0000-0000-0000E09A0000}"/>
    <cellStyle name="RISKtlandrEdge 3 2 3" xfId="37495" xr:uid="{00000000-0005-0000-0000-0000E19A0000}"/>
    <cellStyle name="RISKtlandrEdge 3 3" xfId="37496" xr:uid="{00000000-0005-0000-0000-0000E29A0000}"/>
    <cellStyle name="RISKtlandrEdge 3 3 2" xfId="37497" xr:uid="{00000000-0005-0000-0000-0000E39A0000}"/>
    <cellStyle name="RISKtlandrEdge 3 3 3" xfId="37498" xr:uid="{00000000-0005-0000-0000-0000E49A0000}"/>
    <cellStyle name="RISKtlandrEdge 3 4" xfId="37499" xr:uid="{00000000-0005-0000-0000-0000E59A0000}"/>
    <cellStyle name="RISKtlandrEdge 3 4 2" xfId="37500" xr:uid="{00000000-0005-0000-0000-0000E69A0000}"/>
    <cellStyle name="RISKtlandrEdge 3 5" xfId="37501" xr:uid="{00000000-0005-0000-0000-0000E79A0000}"/>
    <cellStyle name="RISKtlandrEdge 3 5 2" xfId="37502" xr:uid="{00000000-0005-0000-0000-0000E89A0000}"/>
    <cellStyle name="RISKtlandrEdge 3 6" xfId="37503" xr:uid="{00000000-0005-0000-0000-0000E99A0000}"/>
    <cellStyle name="RISKtlandrEdge 3 6 2" xfId="37504" xr:uid="{00000000-0005-0000-0000-0000EA9A0000}"/>
    <cellStyle name="RISKtlandrEdge 3 7" xfId="37505" xr:uid="{00000000-0005-0000-0000-0000EB9A0000}"/>
    <cellStyle name="RISKtlandrEdge 3 7 2" xfId="37506" xr:uid="{00000000-0005-0000-0000-0000EC9A0000}"/>
    <cellStyle name="RISKtlandrEdge 3 8" xfId="37507" xr:uid="{00000000-0005-0000-0000-0000ED9A0000}"/>
    <cellStyle name="RISKtlandrEdge 3 8 2" xfId="37508" xr:uid="{00000000-0005-0000-0000-0000EE9A0000}"/>
    <cellStyle name="RISKtlandrEdge 3 9" xfId="37509" xr:uid="{00000000-0005-0000-0000-0000EF9A0000}"/>
    <cellStyle name="RISKtlandrEdge 3 9 2" xfId="37510" xr:uid="{00000000-0005-0000-0000-0000F09A0000}"/>
    <cellStyle name="RISKtlandrEdge 4" xfId="37511" xr:uid="{00000000-0005-0000-0000-0000F19A0000}"/>
    <cellStyle name="RISKtlandrEdge 4 2" xfId="37512" xr:uid="{00000000-0005-0000-0000-0000F29A0000}"/>
    <cellStyle name="RISKtlandrEdge 4 2 2" xfId="37513" xr:uid="{00000000-0005-0000-0000-0000F39A0000}"/>
    <cellStyle name="RISKtlandrEdge 4 2 3" xfId="37514" xr:uid="{00000000-0005-0000-0000-0000F49A0000}"/>
    <cellStyle name="RISKtlandrEdge 4 3" xfId="37515" xr:uid="{00000000-0005-0000-0000-0000F59A0000}"/>
    <cellStyle name="RISKtlandrEdge 4 3 2" xfId="37516" xr:uid="{00000000-0005-0000-0000-0000F69A0000}"/>
    <cellStyle name="RISKtlandrEdge 4 3 3" xfId="37517" xr:uid="{00000000-0005-0000-0000-0000F79A0000}"/>
    <cellStyle name="RISKtlandrEdge 4 4" xfId="37518" xr:uid="{00000000-0005-0000-0000-0000F89A0000}"/>
    <cellStyle name="RISKtlandrEdge 4 5" xfId="37519" xr:uid="{00000000-0005-0000-0000-0000F99A0000}"/>
    <cellStyle name="RISKtlandrEdge 4 6" xfId="37520" xr:uid="{00000000-0005-0000-0000-0000FA9A0000}"/>
    <cellStyle name="RISKtlandrEdge 5" xfId="37521" xr:uid="{00000000-0005-0000-0000-0000FB9A0000}"/>
    <cellStyle name="RISKtlandrEdge 5 2" xfId="37522" xr:uid="{00000000-0005-0000-0000-0000FC9A0000}"/>
    <cellStyle name="RISKtlandrEdge 5 2 2" xfId="37523" xr:uid="{00000000-0005-0000-0000-0000FD9A0000}"/>
    <cellStyle name="RISKtlandrEdge 5 2 3" xfId="37524" xr:uid="{00000000-0005-0000-0000-0000FE9A0000}"/>
    <cellStyle name="RISKtlandrEdge 5 3" xfId="37525" xr:uid="{00000000-0005-0000-0000-0000FF9A0000}"/>
    <cellStyle name="RISKtlandrEdge 5 3 2" xfId="37526" xr:uid="{00000000-0005-0000-0000-0000009B0000}"/>
    <cellStyle name="RISKtlandrEdge 5 3 3" xfId="37527" xr:uid="{00000000-0005-0000-0000-0000019B0000}"/>
    <cellStyle name="RISKtlandrEdge 5 4" xfId="37528" xr:uid="{00000000-0005-0000-0000-0000029B0000}"/>
    <cellStyle name="RISKtlandrEdge 5 5" xfId="37529" xr:uid="{00000000-0005-0000-0000-0000039B0000}"/>
    <cellStyle name="RISKtlandrEdge 5 6" xfId="37530" xr:uid="{00000000-0005-0000-0000-0000049B0000}"/>
    <cellStyle name="RISKtlandrEdge 6" xfId="37531" xr:uid="{00000000-0005-0000-0000-0000059B0000}"/>
    <cellStyle name="RISKtlandrEdge 6 2" xfId="37532" xr:uid="{00000000-0005-0000-0000-0000069B0000}"/>
    <cellStyle name="RISKtlandrEdge 6 2 2" xfId="37533" xr:uid="{00000000-0005-0000-0000-0000079B0000}"/>
    <cellStyle name="RISKtlandrEdge 6 2 3" xfId="37534" xr:uid="{00000000-0005-0000-0000-0000089B0000}"/>
    <cellStyle name="RISKtlandrEdge 6 3" xfId="37535" xr:uid="{00000000-0005-0000-0000-0000099B0000}"/>
    <cellStyle name="RISKtlandrEdge 6 3 2" xfId="37536" xr:uid="{00000000-0005-0000-0000-00000A9B0000}"/>
    <cellStyle name="RISKtlandrEdge 6 3 3" xfId="37537" xr:uid="{00000000-0005-0000-0000-00000B9B0000}"/>
    <cellStyle name="RISKtlandrEdge 6 4" xfId="37538" xr:uid="{00000000-0005-0000-0000-00000C9B0000}"/>
    <cellStyle name="RISKtlandrEdge 6 5" xfId="37539" xr:uid="{00000000-0005-0000-0000-00000D9B0000}"/>
    <cellStyle name="RISKtlandrEdge 6 6" xfId="37540" xr:uid="{00000000-0005-0000-0000-00000E9B0000}"/>
    <cellStyle name="RISKtlandrEdge 7" xfId="37541" xr:uid="{00000000-0005-0000-0000-00000F9B0000}"/>
    <cellStyle name="RISKtlandrEdge 7 2" xfId="37542" xr:uid="{00000000-0005-0000-0000-0000109B0000}"/>
    <cellStyle name="RISKtlandrEdge 7 2 2" xfId="37543" xr:uid="{00000000-0005-0000-0000-0000119B0000}"/>
    <cellStyle name="RISKtlandrEdge 7 2 3" xfId="37544" xr:uid="{00000000-0005-0000-0000-0000129B0000}"/>
    <cellStyle name="RISKtlandrEdge 7 3" xfId="37545" xr:uid="{00000000-0005-0000-0000-0000139B0000}"/>
    <cellStyle name="RISKtlandrEdge 7 3 2" xfId="37546" xr:uid="{00000000-0005-0000-0000-0000149B0000}"/>
    <cellStyle name="RISKtlandrEdge 7 3 3" xfId="37547" xr:uid="{00000000-0005-0000-0000-0000159B0000}"/>
    <cellStyle name="RISKtlandrEdge 7 4" xfId="37548" xr:uid="{00000000-0005-0000-0000-0000169B0000}"/>
    <cellStyle name="RISKtlandrEdge 7 5" xfId="37549" xr:uid="{00000000-0005-0000-0000-0000179B0000}"/>
    <cellStyle name="RISKtlandrEdge 7 6" xfId="37550" xr:uid="{00000000-0005-0000-0000-0000189B0000}"/>
    <cellStyle name="RISKtlandrEdge 8" xfId="37551" xr:uid="{00000000-0005-0000-0000-0000199B0000}"/>
    <cellStyle name="RISKtlandrEdge 8 2" xfId="37552" xr:uid="{00000000-0005-0000-0000-00001A9B0000}"/>
    <cellStyle name="RISKtlandrEdge 8 2 2" xfId="37553" xr:uid="{00000000-0005-0000-0000-00001B9B0000}"/>
    <cellStyle name="RISKtlandrEdge 8 2 3" xfId="37554" xr:uid="{00000000-0005-0000-0000-00001C9B0000}"/>
    <cellStyle name="RISKtlandrEdge 8 3" xfId="37555" xr:uid="{00000000-0005-0000-0000-00001D9B0000}"/>
    <cellStyle name="RISKtlandrEdge 8 3 2" xfId="37556" xr:uid="{00000000-0005-0000-0000-00001E9B0000}"/>
    <cellStyle name="RISKtlandrEdge 8 3 3" xfId="37557" xr:uid="{00000000-0005-0000-0000-00001F9B0000}"/>
    <cellStyle name="RISKtlandrEdge 8 4" xfId="37558" xr:uid="{00000000-0005-0000-0000-0000209B0000}"/>
    <cellStyle name="RISKtlandrEdge 8 5" xfId="37559" xr:uid="{00000000-0005-0000-0000-0000219B0000}"/>
    <cellStyle name="RISKtlandrEdge 8 6" xfId="37560" xr:uid="{00000000-0005-0000-0000-0000229B0000}"/>
    <cellStyle name="RISKtlandrEdge 9" xfId="37561" xr:uid="{00000000-0005-0000-0000-0000239B0000}"/>
    <cellStyle name="RISKtlandrEdge 9 2" xfId="37562" xr:uid="{00000000-0005-0000-0000-0000249B0000}"/>
    <cellStyle name="RISKtlandrEdge 9 2 2" xfId="37563" xr:uid="{00000000-0005-0000-0000-0000259B0000}"/>
    <cellStyle name="RISKtlandrEdge 9 2 3" xfId="37564" xr:uid="{00000000-0005-0000-0000-0000269B0000}"/>
    <cellStyle name="RISKtlandrEdge 9 3" xfId="37565" xr:uid="{00000000-0005-0000-0000-0000279B0000}"/>
    <cellStyle name="RISKtlandrEdge 9 3 2" xfId="37566" xr:uid="{00000000-0005-0000-0000-0000289B0000}"/>
    <cellStyle name="RISKtlandrEdge 9 3 3" xfId="37567" xr:uid="{00000000-0005-0000-0000-0000299B0000}"/>
    <cellStyle name="RISKtlandrEdge 9 4" xfId="37568" xr:uid="{00000000-0005-0000-0000-00002A9B0000}"/>
    <cellStyle name="RISKtlandrEdge 9 5" xfId="37569" xr:uid="{00000000-0005-0000-0000-00002B9B0000}"/>
    <cellStyle name="RISKtlandrEdge 9 6" xfId="37570" xr:uid="{00000000-0005-0000-0000-00002C9B0000}"/>
    <cellStyle name="RISKtlandrEdge_5.Weekly" xfId="37571" xr:uid="{00000000-0005-0000-0000-00002D9B0000}"/>
    <cellStyle name="RISKtlCorner" xfId="37572" xr:uid="{00000000-0005-0000-0000-00002E9B0000}"/>
    <cellStyle name="RISKtlCorner 10" xfId="37573" xr:uid="{00000000-0005-0000-0000-00002F9B0000}"/>
    <cellStyle name="RISKtlCorner 10 2" xfId="37574" xr:uid="{00000000-0005-0000-0000-0000309B0000}"/>
    <cellStyle name="RISKtlCorner 10 2 2" xfId="37575" xr:uid="{00000000-0005-0000-0000-0000319B0000}"/>
    <cellStyle name="RISKtlCorner 10 2 3" xfId="37576" xr:uid="{00000000-0005-0000-0000-0000329B0000}"/>
    <cellStyle name="RISKtlCorner 10 3" xfId="37577" xr:uid="{00000000-0005-0000-0000-0000339B0000}"/>
    <cellStyle name="RISKtlCorner 10 3 2" xfId="37578" xr:uid="{00000000-0005-0000-0000-0000349B0000}"/>
    <cellStyle name="RISKtlCorner 10 3 3" xfId="37579" xr:uid="{00000000-0005-0000-0000-0000359B0000}"/>
    <cellStyle name="RISKtlCorner 10 4" xfId="37580" xr:uid="{00000000-0005-0000-0000-0000369B0000}"/>
    <cellStyle name="RISKtlCorner 10 5" xfId="37581" xr:uid="{00000000-0005-0000-0000-0000379B0000}"/>
    <cellStyle name="RISKtlCorner 10 6" xfId="37582" xr:uid="{00000000-0005-0000-0000-0000389B0000}"/>
    <cellStyle name="RISKtlCorner 11" xfId="37583" xr:uid="{00000000-0005-0000-0000-0000399B0000}"/>
    <cellStyle name="RISKtlCorner 11 2" xfId="37584" xr:uid="{00000000-0005-0000-0000-00003A9B0000}"/>
    <cellStyle name="RISKtlCorner 11 2 2" xfId="37585" xr:uid="{00000000-0005-0000-0000-00003B9B0000}"/>
    <cellStyle name="RISKtlCorner 11 2 3" xfId="37586" xr:uid="{00000000-0005-0000-0000-00003C9B0000}"/>
    <cellStyle name="RISKtlCorner 11 3" xfId="37587" xr:uid="{00000000-0005-0000-0000-00003D9B0000}"/>
    <cellStyle name="RISKtlCorner 11 3 2" xfId="37588" xr:uid="{00000000-0005-0000-0000-00003E9B0000}"/>
    <cellStyle name="RISKtlCorner 11 3 3" xfId="37589" xr:uid="{00000000-0005-0000-0000-00003F9B0000}"/>
    <cellStyle name="RISKtlCorner 11 4" xfId="37590" xr:uid="{00000000-0005-0000-0000-0000409B0000}"/>
    <cellStyle name="RISKtlCorner 11 5" xfId="37591" xr:uid="{00000000-0005-0000-0000-0000419B0000}"/>
    <cellStyle name="RISKtlCorner 11 6" xfId="37592" xr:uid="{00000000-0005-0000-0000-0000429B0000}"/>
    <cellStyle name="RISKtlCorner 12" xfId="37593" xr:uid="{00000000-0005-0000-0000-0000439B0000}"/>
    <cellStyle name="RISKtlCorner 12 2" xfId="37594" xr:uid="{00000000-0005-0000-0000-0000449B0000}"/>
    <cellStyle name="RISKtlCorner 12 3" xfId="37595" xr:uid="{00000000-0005-0000-0000-0000459B0000}"/>
    <cellStyle name="RISKtlCorner 13" xfId="37596" xr:uid="{00000000-0005-0000-0000-0000469B0000}"/>
    <cellStyle name="RISKtlCorner 13 2" xfId="37597" xr:uid="{00000000-0005-0000-0000-0000479B0000}"/>
    <cellStyle name="RISKtlCorner 13 3" xfId="37598" xr:uid="{00000000-0005-0000-0000-0000489B0000}"/>
    <cellStyle name="RISKtlCorner 14" xfId="37599" xr:uid="{00000000-0005-0000-0000-0000499B0000}"/>
    <cellStyle name="RISKtlCorner 15" xfId="37600" xr:uid="{00000000-0005-0000-0000-00004A9B0000}"/>
    <cellStyle name="RISKtlCorner 16" xfId="37601" xr:uid="{00000000-0005-0000-0000-00004B9B0000}"/>
    <cellStyle name="RISKtlCorner 17" xfId="37602" xr:uid="{00000000-0005-0000-0000-00004C9B0000}"/>
    <cellStyle name="RISKtlCorner 2" xfId="37603" xr:uid="{00000000-0005-0000-0000-00004D9B0000}"/>
    <cellStyle name="RISKtlCorner 2 10" xfId="37604" xr:uid="{00000000-0005-0000-0000-00004E9B0000}"/>
    <cellStyle name="RISKtlCorner 2 10 2" xfId="37605" xr:uid="{00000000-0005-0000-0000-00004F9B0000}"/>
    <cellStyle name="RISKtlCorner 2 10 2 2" xfId="37606" xr:uid="{00000000-0005-0000-0000-0000509B0000}"/>
    <cellStyle name="RISKtlCorner 2 10 2 3" xfId="37607" xr:uid="{00000000-0005-0000-0000-0000519B0000}"/>
    <cellStyle name="RISKtlCorner 2 10 3" xfId="37608" xr:uid="{00000000-0005-0000-0000-0000529B0000}"/>
    <cellStyle name="RISKtlCorner 2 10 3 2" xfId="37609" xr:uid="{00000000-0005-0000-0000-0000539B0000}"/>
    <cellStyle name="RISKtlCorner 2 10 3 3" xfId="37610" xr:uid="{00000000-0005-0000-0000-0000549B0000}"/>
    <cellStyle name="RISKtlCorner 2 10 4" xfId="37611" xr:uid="{00000000-0005-0000-0000-0000559B0000}"/>
    <cellStyle name="RISKtlCorner 2 10 5" xfId="37612" xr:uid="{00000000-0005-0000-0000-0000569B0000}"/>
    <cellStyle name="RISKtlCorner 2 10 6" xfId="37613" xr:uid="{00000000-0005-0000-0000-0000579B0000}"/>
    <cellStyle name="RISKtlCorner 2 11" xfId="37614" xr:uid="{00000000-0005-0000-0000-0000589B0000}"/>
    <cellStyle name="RISKtlCorner 2 11 2" xfId="37615" xr:uid="{00000000-0005-0000-0000-0000599B0000}"/>
    <cellStyle name="RISKtlCorner 2 11 3" xfId="37616" xr:uid="{00000000-0005-0000-0000-00005A9B0000}"/>
    <cellStyle name="RISKtlCorner 2 12" xfId="37617" xr:uid="{00000000-0005-0000-0000-00005B9B0000}"/>
    <cellStyle name="RISKtlCorner 2 12 2" xfId="37618" xr:uid="{00000000-0005-0000-0000-00005C9B0000}"/>
    <cellStyle name="RISKtlCorner 2 12 3" xfId="37619" xr:uid="{00000000-0005-0000-0000-00005D9B0000}"/>
    <cellStyle name="RISKtlCorner 2 13" xfId="37620" xr:uid="{00000000-0005-0000-0000-00005E9B0000}"/>
    <cellStyle name="RISKtlCorner 2 14" xfId="37621" xr:uid="{00000000-0005-0000-0000-00005F9B0000}"/>
    <cellStyle name="RISKtlCorner 2 15" xfId="37622" xr:uid="{00000000-0005-0000-0000-0000609B0000}"/>
    <cellStyle name="RISKtlCorner 2 2" xfId="37623" xr:uid="{00000000-0005-0000-0000-0000619B0000}"/>
    <cellStyle name="RISKtlCorner 2 2 2" xfId="37624" xr:uid="{00000000-0005-0000-0000-0000629B0000}"/>
    <cellStyle name="RISKtlCorner 2 2 2 2" xfId="37625" xr:uid="{00000000-0005-0000-0000-0000639B0000}"/>
    <cellStyle name="RISKtlCorner 2 2 2 3" xfId="37626" xr:uid="{00000000-0005-0000-0000-0000649B0000}"/>
    <cellStyle name="RISKtlCorner 2 2 3" xfId="37627" xr:uid="{00000000-0005-0000-0000-0000659B0000}"/>
    <cellStyle name="RISKtlCorner 2 2 3 2" xfId="37628" xr:uid="{00000000-0005-0000-0000-0000669B0000}"/>
    <cellStyle name="RISKtlCorner 2 2 3 3" xfId="37629" xr:uid="{00000000-0005-0000-0000-0000679B0000}"/>
    <cellStyle name="RISKtlCorner 2 2 4" xfId="37630" xr:uid="{00000000-0005-0000-0000-0000689B0000}"/>
    <cellStyle name="RISKtlCorner 2 2 5" xfId="37631" xr:uid="{00000000-0005-0000-0000-0000699B0000}"/>
    <cellStyle name="RISKtlCorner 2 2 6" xfId="37632" xr:uid="{00000000-0005-0000-0000-00006A9B0000}"/>
    <cellStyle name="RISKtlCorner 2 3" xfId="37633" xr:uid="{00000000-0005-0000-0000-00006B9B0000}"/>
    <cellStyle name="RISKtlCorner 2 3 2" xfId="37634" xr:uid="{00000000-0005-0000-0000-00006C9B0000}"/>
    <cellStyle name="RISKtlCorner 2 3 2 2" xfId="37635" xr:uid="{00000000-0005-0000-0000-00006D9B0000}"/>
    <cellStyle name="RISKtlCorner 2 3 2 3" xfId="37636" xr:uid="{00000000-0005-0000-0000-00006E9B0000}"/>
    <cellStyle name="RISKtlCorner 2 3 3" xfId="37637" xr:uid="{00000000-0005-0000-0000-00006F9B0000}"/>
    <cellStyle name="RISKtlCorner 2 3 3 2" xfId="37638" xr:uid="{00000000-0005-0000-0000-0000709B0000}"/>
    <cellStyle name="RISKtlCorner 2 3 3 3" xfId="37639" xr:uid="{00000000-0005-0000-0000-0000719B0000}"/>
    <cellStyle name="RISKtlCorner 2 3 4" xfId="37640" xr:uid="{00000000-0005-0000-0000-0000729B0000}"/>
    <cellStyle name="RISKtlCorner 2 3 5" xfId="37641" xr:uid="{00000000-0005-0000-0000-0000739B0000}"/>
    <cellStyle name="RISKtlCorner 2 3 6" xfId="37642" xr:uid="{00000000-0005-0000-0000-0000749B0000}"/>
    <cellStyle name="RISKtlCorner 2 4" xfId="37643" xr:uid="{00000000-0005-0000-0000-0000759B0000}"/>
    <cellStyle name="RISKtlCorner 2 4 2" xfId="37644" xr:uid="{00000000-0005-0000-0000-0000769B0000}"/>
    <cellStyle name="RISKtlCorner 2 4 2 2" xfId="37645" xr:uid="{00000000-0005-0000-0000-0000779B0000}"/>
    <cellStyle name="RISKtlCorner 2 4 2 3" xfId="37646" xr:uid="{00000000-0005-0000-0000-0000789B0000}"/>
    <cellStyle name="RISKtlCorner 2 4 3" xfId="37647" xr:uid="{00000000-0005-0000-0000-0000799B0000}"/>
    <cellStyle name="RISKtlCorner 2 4 3 2" xfId="37648" xr:uid="{00000000-0005-0000-0000-00007A9B0000}"/>
    <cellStyle name="RISKtlCorner 2 4 3 3" xfId="37649" xr:uid="{00000000-0005-0000-0000-00007B9B0000}"/>
    <cellStyle name="RISKtlCorner 2 4 4" xfId="37650" xr:uid="{00000000-0005-0000-0000-00007C9B0000}"/>
    <cellStyle name="RISKtlCorner 2 4 5" xfId="37651" xr:uid="{00000000-0005-0000-0000-00007D9B0000}"/>
    <cellStyle name="RISKtlCorner 2 4 6" xfId="37652" xr:uid="{00000000-0005-0000-0000-00007E9B0000}"/>
    <cellStyle name="RISKtlCorner 2 5" xfId="37653" xr:uid="{00000000-0005-0000-0000-00007F9B0000}"/>
    <cellStyle name="RISKtlCorner 2 5 2" xfId="37654" xr:uid="{00000000-0005-0000-0000-0000809B0000}"/>
    <cellStyle name="RISKtlCorner 2 5 2 2" xfId="37655" xr:uid="{00000000-0005-0000-0000-0000819B0000}"/>
    <cellStyle name="RISKtlCorner 2 5 2 3" xfId="37656" xr:uid="{00000000-0005-0000-0000-0000829B0000}"/>
    <cellStyle name="RISKtlCorner 2 5 3" xfId="37657" xr:uid="{00000000-0005-0000-0000-0000839B0000}"/>
    <cellStyle name="RISKtlCorner 2 5 3 2" xfId="37658" xr:uid="{00000000-0005-0000-0000-0000849B0000}"/>
    <cellStyle name="RISKtlCorner 2 5 3 3" xfId="37659" xr:uid="{00000000-0005-0000-0000-0000859B0000}"/>
    <cellStyle name="RISKtlCorner 2 5 4" xfId="37660" xr:uid="{00000000-0005-0000-0000-0000869B0000}"/>
    <cellStyle name="RISKtlCorner 2 5 5" xfId="37661" xr:uid="{00000000-0005-0000-0000-0000879B0000}"/>
    <cellStyle name="RISKtlCorner 2 5 6" xfId="37662" xr:uid="{00000000-0005-0000-0000-0000889B0000}"/>
    <cellStyle name="RISKtlCorner 2 6" xfId="37663" xr:uid="{00000000-0005-0000-0000-0000899B0000}"/>
    <cellStyle name="RISKtlCorner 2 6 2" xfId="37664" xr:uid="{00000000-0005-0000-0000-00008A9B0000}"/>
    <cellStyle name="RISKtlCorner 2 6 2 2" xfId="37665" xr:uid="{00000000-0005-0000-0000-00008B9B0000}"/>
    <cellStyle name="RISKtlCorner 2 6 2 3" xfId="37666" xr:uid="{00000000-0005-0000-0000-00008C9B0000}"/>
    <cellStyle name="RISKtlCorner 2 6 3" xfId="37667" xr:uid="{00000000-0005-0000-0000-00008D9B0000}"/>
    <cellStyle name="RISKtlCorner 2 6 3 2" xfId="37668" xr:uid="{00000000-0005-0000-0000-00008E9B0000}"/>
    <cellStyle name="RISKtlCorner 2 6 3 3" xfId="37669" xr:uid="{00000000-0005-0000-0000-00008F9B0000}"/>
    <cellStyle name="RISKtlCorner 2 6 4" xfId="37670" xr:uid="{00000000-0005-0000-0000-0000909B0000}"/>
    <cellStyle name="RISKtlCorner 2 6 5" xfId="37671" xr:uid="{00000000-0005-0000-0000-0000919B0000}"/>
    <cellStyle name="RISKtlCorner 2 6 6" xfId="37672" xr:uid="{00000000-0005-0000-0000-0000929B0000}"/>
    <cellStyle name="RISKtlCorner 2 7" xfId="37673" xr:uid="{00000000-0005-0000-0000-0000939B0000}"/>
    <cellStyle name="RISKtlCorner 2 7 2" xfId="37674" xr:uid="{00000000-0005-0000-0000-0000949B0000}"/>
    <cellStyle name="RISKtlCorner 2 7 2 2" xfId="37675" xr:uid="{00000000-0005-0000-0000-0000959B0000}"/>
    <cellStyle name="RISKtlCorner 2 7 2 3" xfId="37676" xr:uid="{00000000-0005-0000-0000-0000969B0000}"/>
    <cellStyle name="RISKtlCorner 2 7 3" xfId="37677" xr:uid="{00000000-0005-0000-0000-0000979B0000}"/>
    <cellStyle name="RISKtlCorner 2 7 3 2" xfId="37678" xr:uid="{00000000-0005-0000-0000-0000989B0000}"/>
    <cellStyle name="RISKtlCorner 2 7 3 3" xfId="37679" xr:uid="{00000000-0005-0000-0000-0000999B0000}"/>
    <cellStyle name="RISKtlCorner 2 7 4" xfId="37680" xr:uid="{00000000-0005-0000-0000-00009A9B0000}"/>
    <cellStyle name="RISKtlCorner 2 7 5" xfId="37681" xr:uid="{00000000-0005-0000-0000-00009B9B0000}"/>
    <cellStyle name="RISKtlCorner 2 7 6" xfId="37682" xr:uid="{00000000-0005-0000-0000-00009C9B0000}"/>
    <cellStyle name="RISKtlCorner 2 8" xfId="37683" xr:uid="{00000000-0005-0000-0000-00009D9B0000}"/>
    <cellStyle name="RISKtlCorner 2 8 2" xfId="37684" xr:uid="{00000000-0005-0000-0000-00009E9B0000}"/>
    <cellStyle name="RISKtlCorner 2 8 2 2" xfId="37685" xr:uid="{00000000-0005-0000-0000-00009F9B0000}"/>
    <cellStyle name="RISKtlCorner 2 8 2 3" xfId="37686" xr:uid="{00000000-0005-0000-0000-0000A09B0000}"/>
    <cellStyle name="RISKtlCorner 2 8 3" xfId="37687" xr:uid="{00000000-0005-0000-0000-0000A19B0000}"/>
    <cellStyle name="RISKtlCorner 2 8 3 2" xfId="37688" xr:uid="{00000000-0005-0000-0000-0000A29B0000}"/>
    <cellStyle name="RISKtlCorner 2 8 3 3" xfId="37689" xr:uid="{00000000-0005-0000-0000-0000A39B0000}"/>
    <cellStyle name="RISKtlCorner 2 8 4" xfId="37690" xr:uid="{00000000-0005-0000-0000-0000A49B0000}"/>
    <cellStyle name="RISKtlCorner 2 8 5" xfId="37691" xr:uid="{00000000-0005-0000-0000-0000A59B0000}"/>
    <cellStyle name="RISKtlCorner 2 8 6" xfId="37692" xr:uid="{00000000-0005-0000-0000-0000A69B0000}"/>
    <cellStyle name="RISKtlCorner 2 9" xfId="37693" xr:uid="{00000000-0005-0000-0000-0000A79B0000}"/>
    <cellStyle name="RISKtlCorner 2 9 2" xfId="37694" xr:uid="{00000000-0005-0000-0000-0000A89B0000}"/>
    <cellStyle name="RISKtlCorner 2 9 2 2" xfId="37695" xr:uid="{00000000-0005-0000-0000-0000A99B0000}"/>
    <cellStyle name="RISKtlCorner 2 9 2 3" xfId="37696" xr:uid="{00000000-0005-0000-0000-0000AA9B0000}"/>
    <cellStyle name="RISKtlCorner 2 9 3" xfId="37697" xr:uid="{00000000-0005-0000-0000-0000AB9B0000}"/>
    <cellStyle name="RISKtlCorner 2 9 3 2" xfId="37698" xr:uid="{00000000-0005-0000-0000-0000AC9B0000}"/>
    <cellStyle name="RISKtlCorner 2 9 3 3" xfId="37699" xr:uid="{00000000-0005-0000-0000-0000AD9B0000}"/>
    <cellStyle name="RISKtlCorner 2 9 4" xfId="37700" xr:uid="{00000000-0005-0000-0000-0000AE9B0000}"/>
    <cellStyle name="RISKtlCorner 2 9 5" xfId="37701" xr:uid="{00000000-0005-0000-0000-0000AF9B0000}"/>
    <cellStyle name="RISKtlCorner 2 9 6" xfId="37702" xr:uid="{00000000-0005-0000-0000-0000B09B0000}"/>
    <cellStyle name="RISKtlCorner 2_5.Weekly" xfId="37703" xr:uid="{00000000-0005-0000-0000-0000B19B0000}"/>
    <cellStyle name="RISKtlCorner 3" xfId="37704" xr:uid="{00000000-0005-0000-0000-0000B29B0000}"/>
    <cellStyle name="RISKtlCorner 3 10" xfId="37705" xr:uid="{00000000-0005-0000-0000-0000B39B0000}"/>
    <cellStyle name="RISKtlCorner 3 10 2" xfId="37706" xr:uid="{00000000-0005-0000-0000-0000B49B0000}"/>
    <cellStyle name="RISKtlCorner 3 11" xfId="37707" xr:uid="{00000000-0005-0000-0000-0000B59B0000}"/>
    <cellStyle name="RISKtlCorner 3 2" xfId="37708" xr:uid="{00000000-0005-0000-0000-0000B69B0000}"/>
    <cellStyle name="RISKtlCorner 3 2 2" xfId="37709" xr:uid="{00000000-0005-0000-0000-0000B79B0000}"/>
    <cellStyle name="RISKtlCorner 3 2 2 2" xfId="37710" xr:uid="{00000000-0005-0000-0000-0000B89B0000}"/>
    <cellStyle name="RISKtlCorner 3 2 3" xfId="37711" xr:uid="{00000000-0005-0000-0000-0000B99B0000}"/>
    <cellStyle name="RISKtlCorner 3 3" xfId="37712" xr:uid="{00000000-0005-0000-0000-0000BA9B0000}"/>
    <cellStyle name="RISKtlCorner 3 3 2" xfId="37713" xr:uid="{00000000-0005-0000-0000-0000BB9B0000}"/>
    <cellStyle name="RISKtlCorner 3 3 3" xfId="37714" xr:uid="{00000000-0005-0000-0000-0000BC9B0000}"/>
    <cellStyle name="RISKtlCorner 3 4" xfId="37715" xr:uid="{00000000-0005-0000-0000-0000BD9B0000}"/>
    <cellStyle name="RISKtlCorner 3 4 2" xfId="37716" xr:uid="{00000000-0005-0000-0000-0000BE9B0000}"/>
    <cellStyle name="RISKtlCorner 3 5" xfId="37717" xr:uid="{00000000-0005-0000-0000-0000BF9B0000}"/>
    <cellStyle name="RISKtlCorner 3 5 2" xfId="37718" xr:uid="{00000000-0005-0000-0000-0000C09B0000}"/>
    <cellStyle name="RISKtlCorner 3 6" xfId="37719" xr:uid="{00000000-0005-0000-0000-0000C19B0000}"/>
    <cellStyle name="RISKtlCorner 3 6 2" xfId="37720" xr:uid="{00000000-0005-0000-0000-0000C29B0000}"/>
    <cellStyle name="RISKtlCorner 3 7" xfId="37721" xr:uid="{00000000-0005-0000-0000-0000C39B0000}"/>
    <cellStyle name="RISKtlCorner 3 7 2" xfId="37722" xr:uid="{00000000-0005-0000-0000-0000C49B0000}"/>
    <cellStyle name="RISKtlCorner 3 8" xfId="37723" xr:uid="{00000000-0005-0000-0000-0000C59B0000}"/>
    <cellStyle name="RISKtlCorner 3 8 2" xfId="37724" xr:uid="{00000000-0005-0000-0000-0000C69B0000}"/>
    <cellStyle name="RISKtlCorner 3 9" xfId="37725" xr:uid="{00000000-0005-0000-0000-0000C79B0000}"/>
    <cellStyle name="RISKtlCorner 3 9 2" xfId="37726" xr:uid="{00000000-0005-0000-0000-0000C89B0000}"/>
    <cellStyle name="RISKtlCorner 4" xfId="37727" xr:uid="{00000000-0005-0000-0000-0000C99B0000}"/>
    <cellStyle name="RISKtlCorner 4 2" xfId="37728" xr:uid="{00000000-0005-0000-0000-0000CA9B0000}"/>
    <cellStyle name="RISKtlCorner 4 2 2" xfId="37729" xr:uid="{00000000-0005-0000-0000-0000CB9B0000}"/>
    <cellStyle name="RISKtlCorner 4 2 3" xfId="37730" xr:uid="{00000000-0005-0000-0000-0000CC9B0000}"/>
    <cellStyle name="RISKtlCorner 4 3" xfId="37731" xr:uid="{00000000-0005-0000-0000-0000CD9B0000}"/>
    <cellStyle name="RISKtlCorner 4 3 2" xfId="37732" xr:uid="{00000000-0005-0000-0000-0000CE9B0000}"/>
    <cellStyle name="RISKtlCorner 4 3 3" xfId="37733" xr:uid="{00000000-0005-0000-0000-0000CF9B0000}"/>
    <cellStyle name="RISKtlCorner 4 4" xfId="37734" xr:uid="{00000000-0005-0000-0000-0000D09B0000}"/>
    <cellStyle name="RISKtlCorner 4 5" xfId="37735" xr:uid="{00000000-0005-0000-0000-0000D19B0000}"/>
    <cellStyle name="RISKtlCorner 4 6" xfId="37736" xr:uid="{00000000-0005-0000-0000-0000D29B0000}"/>
    <cellStyle name="RISKtlCorner 5" xfId="37737" xr:uid="{00000000-0005-0000-0000-0000D39B0000}"/>
    <cellStyle name="RISKtlCorner 5 2" xfId="37738" xr:uid="{00000000-0005-0000-0000-0000D49B0000}"/>
    <cellStyle name="RISKtlCorner 5 2 2" xfId="37739" xr:uid="{00000000-0005-0000-0000-0000D59B0000}"/>
    <cellStyle name="RISKtlCorner 5 2 3" xfId="37740" xr:uid="{00000000-0005-0000-0000-0000D69B0000}"/>
    <cellStyle name="RISKtlCorner 5 3" xfId="37741" xr:uid="{00000000-0005-0000-0000-0000D79B0000}"/>
    <cellStyle name="RISKtlCorner 5 3 2" xfId="37742" xr:uid="{00000000-0005-0000-0000-0000D89B0000}"/>
    <cellStyle name="RISKtlCorner 5 3 3" xfId="37743" xr:uid="{00000000-0005-0000-0000-0000D99B0000}"/>
    <cellStyle name="RISKtlCorner 5 4" xfId="37744" xr:uid="{00000000-0005-0000-0000-0000DA9B0000}"/>
    <cellStyle name="RISKtlCorner 5 5" xfId="37745" xr:uid="{00000000-0005-0000-0000-0000DB9B0000}"/>
    <cellStyle name="RISKtlCorner 5 6" xfId="37746" xr:uid="{00000000-0005-0000-0000-0000DC9B0000}"/>
    <cellStyle name="RISKtlCorner 6" xfId="37747" xr:uid="{00000000-0005-0000-0000-0000DD9B0000}"/>
    <cellStyle name="RISKtlCorner 6 2" xfId="37748" xr:uid="{00000000-0005-0000-0000-0000DE9B0000}"/>
    <cellStyle name="RISKtlCorner 6 2 2" xfId="37749" xr:uid="{00000000-0005-0000-0000-0000DF9B0000}"/>
    <cellStyle name="RISKtlCorner 6 2 3" xfId="37750" xr:uid="{00000000-0005-0000-0000-0000E09B0000}"/>
    <cellStyle name="RISKtlCorner 6 3" xfId="37751" xr:uid="{00000000-0005-0000-0000-0000E19B0000}"/>
    <cellStyle name="RISKtlCorner 6 3 2" xfId="37752" xr:uid="{00000000-0005-0000-0000-0000E29B0000}"/>
    <cellStyle name="RISKtlCorner 6 3 3" xfId="37753" xr:uid="{00000000-0005-0000-0000-0000E39B0000}"/>
    <cellStyle name="RISKtlCorner 6 4" xfId="37754" xr:uid="{00000000-0005-0000-0000-0000E49B0000}"/>
    <cellStyle name="RISKtlCorner 6 5" xfId="37755" xr:uid="{00000000-0005-0000-0000-0000E59B0000}"/>
    <cellStyle name="RISKtlCorner 6 6" xfId="37756" xr:uid="{00000000-0005-0000-0000-0000E69B0000}"/>
    <cellStyle name="RISKtlCorner 7" xfId="37757" xr:uid="{00000000-0005-0000-0000-0000E79B0000}"/>
    <cellStyle name="RISKtlCorner 7 2" xfId="37758" xr:uid="{00000000-0005-0000-0000-0000E89B0000}"/>
    <cellStyle name="RISKtlCorner 7 2 2" xfId="37759" xr:uid="{00000000-0005-0000-0000-0000E99B0000}"/>
    <cellStyle name="RISKtlCorner 7 2 3" xfId="37760" xr:uid="{00000000-0005-0000-0000-0000EA9B0000}"/>
    <cellStyle name="RISKtlCorner 7 3" xfId="37761" xr:uid="{00000000-0005-0000-0000-0000EB9B0000}"/>
    <cellStyle name="RISKtlCorner 7 3 2" xfId="37762" xr:uid="{00000000-0005-0000-0000-0000EC9B0000}"/>
    <cellStyle name="RISKtlCorner 7 3 3" xfId="37763" xr:uid="{00000000-0005-0000-0000-0000ED9B0000}"/>
    <cellStyle name="RISKtlCorner 7 4" xfId="37764" xr:uid="{00000000-0005-0000-0000-0000EE9B0000}"/>
    <cellStyle name="RISKtlCorner 7 5" xfId="37765" xr:uid="{00000000-0005-0000-0000-0000EF9B0000}"/>
    <cellStyle name="RISKtlCorner 7 6" xfId="37766" xr:uid="{00000000-0005-0000-0000-0000F09B0000}"/>
    <cellStyle name="RISKtlCorner 8" xfId="37767" xr:uid="{00000000-0005-0000-0000-0000F19B0000}"/>
    <cellStyle name="RISKtlCorner 8 2" xfId="37768" xr:uid="{00000000-0005-0000-0000-0000F29B0000}"/>
    <cellStyle name="RISKtlCorner 8 2 2" xfId="37769" xr:uid="{00000000-0005-0000-0000-0000F39B0000}"/>
    <cellStyle name="RISKtlCorner 8 2 3" xfId="37770" xr:uid="{00000000-0005-0000-0000-0000F49B0000}"/>
    <cellStyle name="RISKtlCorner 8 3" xfId="37771" xr:uid="{00000000-0005-0000-0000-0000F59B0000}"/>
    <cellStyle name="RISKtlCorner 8 3 2" xfId="37772" xr:uid="{00000000-0005-0000-0000-0000F69B0000}"/>
    <cellStyle name="RISKtlCorner 8 3 3" xfId="37773" xr:uid="{00000000-0005-0000-0000-0000F79B0000}"/>
    <cellStyle name="RISKtlCorner 8 4" xfId="37774" xr:uid="{00000000-0005-0000-0000-0000F89B0000}"/>
    <cellStyle name="RISKtlCorner 8 5" xfId="37775" xr:uid="{00000000-0005-0000-0000-0000F99B0000}"/>
    <cellStyle name="RISKtlCorner 8 6" xfId="37776" xr:uid="{00000000-0005-0000-0000-0000FA9B0000}"/>
    <cellStyle name="RISKtlCorner 9" xfId="37777" xr:uid="{00000000-0005-0000-0000-0000FB9B0000}"/>
    <cellStyle name="RISKtlCorner 9 2" xfId="37778" xr:uid="{00000000-0005-0000-0000-0000FC9B0000}"/>
    <cellStyle name="RISKtlCorner 9 2 2" xfId="37779" xr:uid="{00000000-0005-0000-0000-0000FD9B0000}"/>
    <cellStyle name="RISKtlCorner 9 2 3" xfId="37780" xr:uid="{00000000-0005-0000-0000-0000FE9B0000}"/>
    <cellStyle name="RISKtlCorner 9 3" xfId="37781" xr:uid="{00000000-0005-0000-0000-0000FF9B0000}"/>
    <cellStyle name="RISKtlCorner 9 3 2" xfId="37782" xr:uid="{00000000-0005-0000-0000-0000009C0000}"/>
    <cellStyle name="RISKtlCorner 9 3 3" xfId="37783" xr:uid="{00000000-0005-0000-0000-0000019C0000}"/>
    <cellStyle name="RISKtlCorner 9 4" xfId="37784" xr:uid="{00000000-0005-0000-0000-0000029C0000}"/>
    <cellStyle name="RISKtlCorner 9 5" xfId="37785" xr:uid="{00000000-0005-0000-0000-0000039C0000}"/>
    <cellStyle name="RISKtlCorner 9 6" xfId="37786" xr:uid="{00000000-0005-0000-0000-0000049C0000}"/>
    <cellStyle name="RISKtlCorner_5.Weekly" xfId="37787" xr:uid="{00000000-0005-0000-0000-0000059C0000}"/>
    <cellStyle name="RISKtopEdge" xfId="37788" xr:uid="{00000000-0005-0000-0000-0000069C0000}"/>
    <cellStyle name="RISKtopEdge 10" xfId="37789" xr:uid="{00000000-0005-0000-0000-0000079C0000}"/>
    <cellStyle name="RISKtopEdge 10 2" xfId="37790" xr:uid="{00000000-0005-0000-0000-0000089C0000}"/>
    <cellStyle name="RISKtopEdge 10 2 2" xfId="37791" xr:uid="{00000000-0005-0000-0000-0000099C0000}"/>
    <cellStyle name="RISKtopEdge 10 2 3" xfId="37792" xr:uid="{00000000-0005-0000-0000-00000A9C0000}"/>
    <cellStyle name="RISKtopEdge 10 3" xfId="37793" xr:uid="{00000000-0005-0000-0000-00000B9C0000}"/>
    <cellStyle name="RISKtopEdge 10 3 2" xfId="37794" xr:uid="{00000000-0005-0000-0000-00000C9C0000}"/>
    <cellStyle name="RISKtopEdge 10 3 3" xfId="37795" xr:uid="{00000000-0005-0000-0000-00000D9C0000}"/>
    <cellStyle name="RISKtopEdge 10 4" xfId="37796" xr:uid="{00000000-0005-0000-0000-00000E9C0000}"/>
    <cellStyle name="RISKtopEdge 10 5" xfId="37797" xr:uid="{00000000-0005-0000-0000-00000F9C0000}"/>
    <cellStyle name="RISKtopEdge 10 6" xfId="37798" xr:uid="{00000000-0005-0000-0000-0000109C0000}"/>
    <cellStyle name="RISKtopEdge 11" xfId="37799" xr:uid="{00000000-0005-0000-0000-0000119C0000}"/>
    <cellStyle name="RISKtopEdge 11 2" xfId="37800" xr:uid="{00000000-0005-0000-0000-0000129C0000}"/>
    <cellStyle name="RISKtopEdge 11 2 2" xfId="37801" xr:uid="{00000000-0005-0000-0000-0000139C0000}"/>
    <cellStyle name="RISKtopEdge 11 2 3" xfId="37802" xr:uid="{00000000-0005-0000-0000-0000149C0000}"/>
    <cellStyle name="RISKtopEdge 11 3" xfId="37803" xr:uid="{00000000-0005-0000-0000-0000159C0000}"/>
    <cellStyle name="RISKtopEdge 11 3 2" xfId="37804" xr:uid="{00000000-0005-0000-0000-0000169C0000}"/>
    <cellStyle name="RISKtopEdge 11 3 3" xfId="37805" xr:uid="{00000000-0005-0000-0000-0000179C0000}"/>
    <cellStyle name="RISKtopEdge 11 4" xfId="37806" xr:uid="{00000000-0005-0000-0000-0000189C0000}"/>
    <cellStyle name="RISKtopEdge 11 5" xfId="37807" xr:uid="{00000000-0005-0000-0000-0000199C0000}"/>
    <cellStyle name="RISKtopEdge 11 6" xfId="37808" xr:uid="{00000000-0005-0000-0000-00001A9C0000}"/>
    <cellStyle name="RISKtopEdge 12" xfId="37809" xr:uid="{00000000-0005-0000-0000-00001B9C0000}"/>
    <cellStyle name="RISKtopEdge 12 2" xfId="37810" xr:uid="{00000000-0005-0000-0000-00001C9C0000}"/>
    <cellStyle name="RISKtopEdge 12 3" xfId="37811" xr:uid="{00000000-0005-0000-0000-00001D9C0000}"/>
    <cellStyle name="RISKtopEdge 13" xfId="37812" xr:uid="{00000000-0005-0000-0000-00001E9C0000}"/>
    <cellStyle name="RISKtopEdge 13 2" xfId="37813" xr:uid="{00000000-0005-0000-0000-00001F9C0000}"/>
    <cellStyle name="RISKtopEdge 13 3" xfId="37814" xr:uid="{00000000-0005-0000-0000-0000209C0000}"/>
    <cellStyle name="RISKtopEdge 14" xfId="37815" xr:uid="{00000000-0005-0000-0000-0000219C0000}"/>
    <cellStyle name="RISKtopEdge 15" xfId="37816" xr:uid="{00000000-0005-0000-0000-0000229C0000}"/>
    <cellStyle name="RISKtopEdge 16" xfId="37817" xr:uid="{00000000-0005-0000-0000-0000239C0000}"/>
    <cellStyle name="RISKtopEdge 17" xfId="37818" xr:uid="{00000000-0005-0000-0000-0000249C0000}"/>
    <cellStyle name="RISKtopEdge 2" xfId="37819" xr:uid="{00000000-0005-0000-0000-0000259C0000}"/>
    <cellStyle name="RISKtopEdge 2 10" xfId="37820" xr:uid="{00000000-0005-0000-0000-0000269C0000}"/>
    <cellStyle name="RISKtopEdge 2 10 2" xfId="37821" xr:uid="{00000000-0005-0000-0000-0000279C0000}"/>
    <cellStyle name="RISKtopEdge 2 10 2 2" xfId="37822" xr:uid="{00000000-0005-0000-0000-0000289C0000}"/>
    <cellStyle name="RISKtopEdge 2 10 2 3" xfId="37823" xr:uid="{00000000-0005-0000-0000-0000299C0000}"/>
    <cellStyle name="RISKtopEdge 2 10 3" xfId="37824" xr:uid="{00000000-0005-0000-0000-00002A9C0000}"/>
    <cellStyle name="RISKtopEdge 2 10 3 2" xfId="37825" xr:uid="{00000000-0005-0000-0000-00002B9C0000}"/>
    <cellStyle name="RISKtopEdge 2 10 3 3" xfId="37826" xr:uid="{00000000-0005-0000-0000-00002C9C0000}"/>
    <cellStyle name="RISKtopEdge 2 10 4" xfId="37827" xr:uid="{00000000-0005-0000-0000-00002D9C0000}"/>
    <cellStyle name="RISKtopEdge 2 10 5" xfId="37828" xr:uid="{00000000-0005-0000-0000-00002E9C0000}"/>
    <cellStyle name="RISKtopEdge 2 10 6" xfId="37829" xr:uid="{00000000-0005-0000-0000-00002F9C0000}"/>
    <cellStyle name="RISKtopEdge 2 11" xfId="37830" xr:uid="{00000000-0005-0000-0000-0000309C0000}"/>
    <cellStyle name="RISKtopEdge 2 11 2" xfId="37831" xr:uid="{00000000-0005-0000-0000-0000319C0000}"/>
    <cellStyle name="RISKtopEdge 2 11 3" xfId="37832" xr:uid="{00000000-0005-0000-0000-0000329C0000}"/>
    <cellStyle name="RISKtopEdge 2 12" xfId="37833" xr:uid="{00000000-0005-0000-0000-0000339C0000}"/>
    <cellStyle name="RISKtopEdge 2 12 2" xfId="37834" xr:uid="{00000000-0005-0000-0000-0000349C0000}"/>
    <cellStyle name="RISKtopEdge 2 12 3" xfId="37835" xr:uid="{00000000-0005-0000-0000-0000359C0000}"/>
    <cellStyle name="RISKtopEdge 2 13" xfId="37836" xr:uid="{00000000-0005-0000-0000-0000369C0000}"/>
    <cellStyle name="RISKtopEdge 2 14" xfId="37837" xr:uid="{00000000-0005-0000-0000-0000379C0000}"/>
    <cellStyle name="RISKtopEdge 2 15" xfId="37838" xr:uid="{00000000-0005-0000-0000-0000389C0000}"/>
    <cellStyle name="RISKtopEdge 2 2" xfId="37839" xr:uid="{00000000-0005-0000-0000-0000399C0000}"/>
    <cellStyle name="RISKtopEdge 2 2 2" xfId="37840" xr:uid="{00000000-0005-0000-0000-00003A9C0000}"/>
    <cellStyle name="RISKtopEdge 2 2 2 2" xfId="37841" xr:uid="{00000000-0005-0000-0000-00003B9C0000}"/>
    <cellStyle name="RISKtopEdge 2 2 2 2 2" xfId="47246" xr:uid="{00000000-0005-0000-0000-00003C9C0000}"/>
    <cellStyle name="RISKtopEdge 2 2 2 3" xfId="37842" xr:uid="{00000000-0005-0000-0000-00003D9C0000}"/>
    <cellStyle name="RISKtopEdge 2 2 2 3 2" xfId="47247" xr:uid="{00000000-0005-0000-0000-00003E9C0000}"/>
    <cellStyle name="RISKtopEdge 2 2 3" xfId="37843" xr:uid="{00000000-0005-0000-0000-00003F9C0000}"/>
    <cellStyle name="RISKtopEdge 2 2 3 2" xfId="37844" xr:uid="{00000000-0005-0000-0000-0000409C0000}"/>
    <cellStyle name="RISKtopEdge 2 2 3 3" xfId="37845" xr:uid="{00000000-0005-0000-0000-0000419C0000}"/>
    <cellStyle name="RISKtopEdge 2 2 4" xfId="37846" xr:uid="{00000000-0005-0000-0000-0000429C0000}"/>
    <cellStyle name="RISKtopEdge 2 2 4 2" xfId="47248" xr:uid="{00000000-0005-0000-0000-0000439C0000}"/>
    <cellStyle name="RISKtopEdge 2 2 5" xfId="37847" xr:uid="{00000000-0005-0000-0000-0000449C0000}"/>
    <cellStyle name="RISKtopEdge 2 2 6" xfId="37848" xr:uid="{00000000-0005-0000-0000-0000459C0000}"/>
    <cellStyle name="RISKtopEdge 2 3" xfId="37849" xr:uid="{00000000-0005-0000-0000-0000469C0000}"/>
    <cellStyle name="RISKtopEdge 2 3 2" xfId="37850" xr:uid="{00000000-0005-0000-0000-0000479C0000}"/>
    <cellStyle name="RISKtopEdge 2 3 2 2" xfId="37851" xr:uid="{00000000-0005-0000-0000-0000489C0000}"/>
    <cellStyle name="RISKtopEdge 2 3 2 2 2" xfId="47249" xr:uid="{00000000-0005-0000-0000-0000499C0000}"/>
    <cellStyle name="RISKtopEdge 2 3 2 3" xfId="37852" xr:uid="{00000000-0005-0000-0000-00004A9C0000}"/>
    <cellStyle name="RISKtopEdge 2 3 2 3 2" xfId="47250" xr:uid="{00000000-0005-0000-0000-00004B9C0000}"/>
    <cellStyle name="RISKtopEdge 2 3 3" xfId="37853" xr:uid="{00000000-0005-0000-0000-00004C9C0000}"/>
    <cellStyle name="RISKtopEdge 2 3 3 2" xfId="37854" xr:uid="{00000000-0005-0000-0000-00004D9C0000}"/>
    <cellStyle name="RISKtopEdge 2 3 3 3" xfId="37855" xr:uid="{00000000-0005-0000-0000-00004E9C0000}"/>
    <cellStyle name="RISKtopEdge 2 3 4" xfId="37856" xr:uid="{00000000-0005-0000-0000-00004F9C0000}"/>
    <cellStyle name="RISKtopEdge 2 3 4 2" xfId="47251" xr:uid="{00000000-0005-0000-0000-0000509C0000}"/>
    <cellStyle name="RISKtopEdge 2 3 5" xfId="37857" xr:uid="{00000000-0005-0000-0000-0000519C0000}"/>
    <cellStyle name="RISKtopEdge 2 3 6" xfId="37858" xr:uid="{00000000-0005-0000-0000-0000529C0000}"/>
    <cellStyle name="RISKtopEdge 2 4" xfId="37859" xr:uid="{00000000-0005-0000-0000-0000539C0000}"/>
    <cellStyle name="RISKtopEdge 2 4 2" xfId="37860" xr:uid="{00000000-0005-0000-0000-0000549C0000}"/>
    <cellStyle name="RISKtopEdge 2 4 2 2" xfId="37861" xr:uid="{00000000-0005-0000-0000-0000559C0000}"/>
    <cellStyle name="RISKtopEdge 2 4 2 3" xfId="37862" xr:uid="{00000000-0005-0000-0000-0000569C0000}"/>
    <cellStyle name="RISKtopEdge 2 4 3" xfId="37863" xr:uid="{00000000-0005-0000-0000-0000579C0000}"/>
    <cellStyle name="RISKtopEdge 2 4 3 2" xfId="37864" xr:uid="{00000000-0005-0000-0000-0000589C0000}"/>
    <cellStyle name="RISKtopEdge 2 4 3 3" xfId="37865" xr:uid="{00000000-0005-0000-0000-0000599C0000}"/>
    <cellStyle name="RISKtopEdge 2 4 4" xfId="37866" xr:uid="{00000000-0005-0000-0000-00005A9C0000}"/>
    <cellStyle name="RISKtopEdge 2 4 5" xfId="37867" xr:uid="{00000000-0005-0000-0000-00005B9C0000}"/>
    <cellStyle name="RISKtopEdge 2 4 6" xfId="37868" xr:uid="{00000000-0005-0000-0000-00005C9C0000}"/>
    <cellStyle name="RISKtopEdge 2 5" xfId="37869" xr:uid="{00000000-0005-0000-0000-00005D9C0000}"/>
    <cellStyle name="RISKtopEdge 2 5 2" xfId="37870" xr:uid="{00000000-0005-0000-0000-00005E9C0000}"/>
    <cellStyle name="RISKtopEdge 2 5 2 2" xfId="37871" xr:uid="{00000000-0005-0000-0000-00005F9C0000}"/>
    <cellStyle name="RISKtopEdge 2 5 2 3" xfId="37872" xr:uid="{00000000-0005-0000-0000-0000609C0000}"/>
    <cellStyle name="RISKtopEdge 2 5 3" xfId="37873" xr:uid="{00000000-0005-0000-0000-0000619C0000}"/>
    <cellStyle name="RISKtopEdge 2 5 3 2" xfId="37874" xr:uid="{00000000-0005-0000-0000-0000629C0000}"/>
    <cellStyle name="RISKtopEdge 2 5 3 3" xfId="37875" xr:uid="{00000000-0005-0000-0000-0000639C0000}"/>
    <cellStyle name="RISKtopEdge 2 5 4" xfId="37876" xr:uid="{00000000-0005-0000-0000-0000649C0000}"/>
    <cellStyle name="RISKtopEdge 2 5 5" xfId="37877" xr:uid="{00000000-0005-0000-0000-0000659C0000}"/>
    <cellStyle name="RISKtopEdge 2 5 6" xfId="37878" xr:uid="{00000000-0005-0000-0000-0000669C0000}"/>
    <cellStyle name="RISKtopEdge 2 6" xfId="37879" xr:uid="{00000000-0005-0000-0000-0000679C0000}"/>
    <cellStyle name="RISKtopEdge 2 6 2" xfId="37880" xr:uid="{00000000-0005-0000-0000-0000689C0000}"/>
    <cellStyle name="RISKtopEdge 2 6 2 2" xfId="37881" xr:uid="{00000000-0005-0000-0000-0000699C0000}"/>
    <cellStyle name="RISKtopEdge 2 6 2 3" xfId="37882" xr:uid="{00000000-0005-0000-0000-00006A9C0000}"/>
    <cellStyle name="RISKtopEdge 2 6 3" xfId="37883" xr:uid="{00000000-0005-0000-0000-00006B9C0000}"/>
    <cellStyle name="RISKtopEdge 2 6 3 2" xfId="37884" xr:uid="{00000000-0005-0000-0000-00006C9C0000}"/>
    <cellStyle name="RISKtopEdge 2 6 3 3" xfId="37885" xr:uid="{00000000-0005-0000-0000-00006D9C0000}"/>
    <cellStyle name="RISKtopEdge 2 6 4" xfId="37886" xr:uid="{00000000-0005-0000-0000-00006E9C0000}"/>
    <cellStyle name="RISKtopEdge 2 6 5" xfId="37887" xr:uid="{00000000-0005-0000-0000-00006F9C0000}"/>
    <cellStyle name="RISKtopEdge 2 6 6" xfId="37888" xr:uid="{00000000-0005-0000-0000-0000709C0000}"/>
    <cellStyle name="RISKtopEdge 2 7" xfId="37889" xr:uid="{00000000-0005-0000-0000-0000719C0000}"/>
    <cellStyle name="RISKtopEdge 2 7 2" xfId="37890" xr:uid="{00000000-0005-0000-0000-0000729C0000}"/>
    <cellStyle name="RISKtopEdge 2 7 2 2" xfId="37891" xr:uid="{00000000-0005-0000-0000-0000739C0000}"/>
    <cellStyle name="RISKtopEdge 2 7 2 3" xfId="37892" xr:uid="{00000000-0005-0000-0000-0000749C0000}"/>
    <cellStyle name="RISKtopEdge 2 7 3" xfId="37893" xr:uid="{00000000-0005-0000-0000-0000759C0000}"/>
    <cellStyle name="RISKtopEdge 2 7 3 2" xfId="37894" xr:uid="{00000000-0005-0000-0000-0000769C0000}"/>
    <cellStyle name="RISKtopEdge 2 7 3 3" xfId="37895" xr:uid="{00000000-0005-0000-0000-0000779C0000}"/>
    <cellStyle name="RISKtopEdge 2 7 4" xfId="37896" xr:uid="{00000000-0005-0000-0000-0000789C0000}"/>
    <cellStyle name="RISKtopEdge 2 7 5" xfId="37897" xr:uid="{00000000-0005-0000-0000-0000799C0000}"/>
    <cellStyle name="RISKtopEdge 2 7 6" xfId="37898" xr:uid="{00000000-0005-0000-0000-00007A9C0000}"/>
    <cellStyle name="RISKtopEdge 2 8" xfId="37899" xr:uid="{00000000-0005-0000-0000-00007B9C0000}"/>
    <cellStyle name="RISKtopEdge 2 8 2" xfId="37900" xr:uid="{00000000-0005-0000-0000-00007C9C0000}"/>
    <cellStyle name="RISKtopEdge 2 8 2 2" xfId="37901" xr:uid="{00000000-0005-0000-0000-00007D9C0000}"/>
    <cellStyle name="RISKtopEdge 2 8 2 3" xfId="37902" xr:uid="{00000000-0005-0000-0000-00007E9C0000}"/>
    <cellStyle name="RISKtopEdge 2 8 3" xfId="37903" xr:uid="{00000000-0005-0000-0000-00007F9C0000}"/>
    <cellStyle name="RISKtopEdge 2 8 3 2" xfId="37904" xr:uid="{00000000-0005-0000-0000-0000809C0000}"/>
    <cellStyle name="RISKtopEdge 2 8 3 3" xfId="37905" xr:uid="{00000000-0005-0000-0000-0000819C0000}"/>
    <cellStyle name="RISKtopEdge 2 8 4" xfId="37906" xr:uid="{00000000-0005-0000-0000-0000829C0000}"/>
    <cellStyle name="RISKtopEdge 2 8 5" xfId="37907" xr:uid="{00000000-0005-0000-0000-0000839C0000}"/>
    <cellStyle name="RISKtopEdge 2 8 6" xfId="37908" xr:uid="{00000000-0005-0000-0000-0000849C0000}"/>
    <cellStyle name="RISKtopEdge 2 9" xfId="37909" xr:uid="{00000000-0005-0000-0000-0000859C0000}"/>
    <cellStyle name="RISKtopEdge 2 9 2" xfId="37910" xr:uid="{00000000-0005-0000-0000-0000869C0000}"/>
    <cellStyle name="RISKtopEdge 2 9 2 2" xfId="37911" xr:uid="{00000000-0005-0000-0000-0000879C0000}"/>
    <cellStyle name="RISKtopEdge 2 9 2 3" xfId="37912" xr:uid="{00000000-0005-0000-0000-0000889C0000}"/>
    <cellStyle name="RISKtopEdge 2 9 3" xfId="37913" xr:uid="{00000000-0005-0000-0000-0000899C0000}"/>
    <cellStyle name="RISKtopEdge 2 9 3 2" xfId="37914" xr:uid="{00000000-0005-0000-0000-00008A9C0000}"/>
    <cellStyle name="RISKtopEdge 2 9 3 3" xfId="37915" xr:uid="{00000000-0005-0000-0000-00008B9C0000}"/>
    <cellStyle name="RISKtopEdge 2 9 4" xfId="37916" xr:uid="{00000000-0005-0000-0000-00008C9C0000}"/>
    <cellStyle name="RISKtopEdge 2 9 5" xfId="37917" xr:uid="{00000000-0005-0000-0000-00008D9C0000}"/>
    <cellStyle name="RISKtopEdge 2 9 6" xfId="37918" xr:uid="{00000000-0005-0000-0000-00008E9C0000}"/>
    <cellStyle name="RISKtopEdge 2_5.Weekly" xfId="37919" xr:uid="{00000000-0005-0000-0000-00008F9C0000}"/>
    <cellStyle name="RISKtopEdge 3" xfId="37920" xr:uid="{00000000-0005-0000-0000-0000909C0000}"/>
    <cellStyle name="RISKtopEdge 3 10" xfId="37921" xr:uid="{00000000-0005-0000-0000-0000919C0000}"/>
    <cellStyle name="RISKtopEdge 3 10 2" xfId="37922" xr:uid="{00000000-0005-0000-0000-0000929C0000}"/>
    <cellStyle name="RISKtopEdge 3 11" xfId="37923" xr:uid="{00000000-0005-0000-0000-0000939C0000}"/>
    <cellStyle name="RISKtopEdge 3 2" xfId="37924" xr:uid="{00000000-0005-0000-0000-0000949C0000}"/>
    <cellStyle name="RISKtopEdge 3 2 2" xfId="37925" xr:uid="{00000000-0005-0000-0000-0000959C0000}"/>
    <cellStyle name="RISKtopEdge 3 2 2 2" xfId="37926" xr:uid="{00000000-0005-0000-0000-0000969C0000}"/>
    <cellStyle name="RISKtopEdge 3 2 3" xfId="37927" xr:uid="{00000000-0005-0000-0000-0000979C0000}"/>
    <cellStyle name="RISKtopEdge 3 3" xfId="37928" xr:uid="{00000000-0005-0000-0000-0000989C0000}"/>
    <cellStyle name="RISKtopEdge 3 3 2" xfId="37929" xr:uid="{00000000-0005-0000-0000-0000999C0000}"/>
    <cellStyle name="RISKtopEdge 3 3 3" xfId="37930" xr:uid="{00000000-0005-0000-0000-00009A9C0000}"/>
    <cellStyle name="RISKtopEdge 3 4" xfId="37931" xr:uid="{00000000-0005-0000-0000-00009B9C0000}"/>
    <cellStyle name="RISKtopEdge 3 4 2" xfId="37932" xr:uid="{00000000-0005-0000-0000-00009C9C0000}"/>
    <cellStyle name="RISKtopEdge 3 5" xfId="37933" xr:uid="{00000000-0005-0000-0000-00009D9C0000}"/>
    <cellStyle name="RISKtopEdge 3 5 2" xfId="37934" xr:uid="{00000000-0005-0000-0000-00009E9C0000}"/>
    <cellStyle name="RISKtopEdge 3 6" xfId="37935" xr:uid="{00000000-0005-0000-0000-00009F9C0000}"/>
    <cellStyle name="RISKtopEdge 3 6 2" xfId="37936" xr:uid="{00000000-0005-0000-0000-0000A09C0000}"/>
    <cellStyle name="RISKtopEdge 3 7" xfId="37937" xr:uid="{00000000-0005-0000-0000-0000A19C0000}"/>
    <cellStyle name="RISKtopEdge 3 7 2" xfId="37938" xr:uid="{00000000-0005-0000-0000-0000A29C0000}"/>
    <cellStyle name="RISKtopEdge 3 8" xfId="37939" xr:uid="{00000000-0005-0000-0000-0000A39C0000}"/>
    <cellStyle name="RISKtopEdge 3 8 2" xfId="37940" xr:uid="{00000000-0005-0000-0000-0000A49C0000}"/>
    <cellStyle name="RISKtopEdge 3 9" xfId="37941" xr:uid="{00000000-0005-0000-0000-0000A59C0000}"/>
    <cellStyle name="RISKtopEdge 3 9 2" xfId="37942" xr:uid="{00000000-0005-0000-0000-0000A69C0000}"/>
    <cellStyle name="RISKtopEdge 4" xfId="37943" xr:uid="{00000000-0005-0000-0000-0000A79C0000}"/>
    <cellStyle name="RISKtopEdge 4 2" xfId="37944" xr:uid="{00000000-0005-0000-0000-0000A89C0000}"/>
    <cellStyle name="RISKtopEdge 4 2 2" xfId="37945" xr:uid="{00000000-0005-0000-0000-0000A99C0000}"/>
    <cellStyle name="RISKtopEdge 4 2 3" xfId="37946" xr:uid="{00000000-0005-0000-0000-0000AA9C0000}"/>
    <cellStyle name="RISKtopEdge 4 3" xfId="37947" xr:uid="{00000000-0005-0000-0000-0000AB9C0000}"/>
    <cellStyle name="RISKtopEdge 4 3 2" xfId="37948" xr:uid="{00000000-0005-0000-0000-0000AC9C0000}"/>
    <cellStyle name="RISKtopEdge 4 3 3" xfId="37949" xr:uid="{00000000-0005-0000-0000-0000AD9C0000}"/>
    <cellStyle name="RISKtopEdge 4 4" xfId="37950" xr:uid="{00000000-0005-0000-0000-0000AE9C0000}"/>
    <cellStyle name="RISKtopEdge 4 5" xfId="37951" xr:uid="{00000000-0005-0000-0000-0000AF9C0000}"/>
    <cellStyle name="RISKtopEdge 4 6" xfId="37952" xr:uid="{00000000-0005-0000-0000-0000B09C0000}"/>
    <cellStyle name="RISKtopEdge 5" xfId="37953" xr:uid="{00000000-0005-0000-0000-0000B19C0000}"/>
    <cellStyle name="RISKtopEdge 5 2" xfId="37954" xr:uid="{00000000-0005-0000-0000-0000B29C0000}"/>
    <cellStyle name="RISKtopEdge 5 2 2" xfId="37955" xr:uid="{00000000-0005-0000-0000-0000B39C0000}"/>
    <cellStyle name="RISKtopEdge 5 2 3" xfId="37956" xr:uid="{00000000-0005-0000-0000-0000B49C0000}"/>
    <cellStyle name="RISKtopEdge 5 3" xfId="37957" xr:uid="{00000000-0005-0000-0000-0000B59C0000}"/>
    <cellStyle name="RISKtopEdge 5 3 2" xfId="37958" xr:uid="{00000000-0005-0000-0000-0000B69C0000}"/>
    <cellStyle name="RISKtopEdge 5 3 3" xfId="37959" xr:uid="{00000000-0005-0000-0000-0000B79C0000}"/>
    <cellStyle name="RISKtopEdge 5 4" xfId="37960" xr:uid="{00000000-0005-0000-0000-0000B89C0000}"/>
    <cellStyle name="RISKtopEdge 5 5" xfId="37961" xr:uid="{00000000-0005-0000-0000-0000B99C0000}"/>
    <cellStyle name="RISKtopEdge 5 6" xfId="37962" xr:uid="{00000000-0005-0000-0000-0000BA9C0000}"/>
    <cellStyle name="RISKtopEdge 6" xfId="37963" xr:uid="{00000000-0005-0000-0000-0000BB9C0000}"/>
    <cellStyle name="RISKtopEdge 6 2" xfId="37964" xr:uid="{00000000-0005-0000-0000-0000BC9C0000}"/>
    <cellStyle name="RISKtopEdge 6 2 2" xfId="37965" xr:uid="{00000000-0005-0000-0000-0000BD9C0000}"/>
    <cellStyle name="RISKtopEdge 6 2 3" xfId="37966" xr:uid="{00000000-0005-0000-0000-0000BE9C0000}"/>
    <cellStyle name="RISKtopEdge 6 3" xfId="37967" xr:uid="{00000000-0005-0000-0000-0000BF9C0000}"/>
    <cellStyle name="RISKtopEdge 6 3 2" xfId="37968" xr:uid="{00000000-0005-0000-0000-0000C09C0000}"/>
    <cellStyle name="RISKtopEdge 6 3 3" xfId="37969" xr:uid="{00000000-0005-0000-0000-0000C19C0000}"/>
    <cellStyle name="RISKtopEdge 6 4" xfId="37970" xr:uid="{00000000-0005-0000-0000-0000C29C0000}"/>
    <cellStyle name="RISKtopEdge 6 5" xfId="37971" xr:uid="{00000000-0005-0000-0000-0000C39C0000}"/>
    <cellStyle name="RISKtopEdge 6 6" xfId="37972" xr:uid="{00000000-0005-0000-0000-0000C49C0000}"/>
    <cellStyle name="RISKtopEdge 7" xfId="37973" xr:uid="{00000000-0005-0000-0000-0000C59C0000}"/>
    <cellStyle name="RISKtopEdge 7 2" xfId="37974" xr:uid="{00000000-0005-0000-0000-0000C69C0000}"/>
    <cellStyle name="RISKtopEdge 7 2 2" xfId="37975" xr:uid="{00000000-0005-0000-0000-0000C79C0000}"/>
    <cellStyle name="RISKtopEdge 7 2 3" xfId="37976" xr:uid="{00000000-0005-0000-0000-0000C89C0000}"/>
    <cellStyle name="RISKtopEdge 7 3" xfId="37977" xr:uid="{00000000-0005-0000-0000-0000C99C0000}"/>
    <cellStyle name="RISKtopEdge 7 3 2" xfId="37978" xr:uid="{00000000-0005-0000-0000-0000CA9C0000}"/>
    <cellStyle name="RISKtopEdge 7 3 3" xfId="37979" xr:uid="{00000000-0005-0000-0000-0000CB9C0000}"/>
    <cellStyle name="RISKtopEdge 7 4" xfId="37980" xr:uid="{00000000-0005-0000-0000-0000CC9C0000}"/>
    <cellStyle name="RISKtopEdge 7 5" xfId="37981" xr:uid="{00000000-0005-0000-0000-0000CD9C0000}"/>
    <cellStyle name="RISKtopEdge 7 6" xfId="37982" xr:uid="{00000000-0005-0000-0000-0000CE9C0000}"/>
    <cellStyle name="RISKtopEdge 8" xfId="37983" xr:uid="{00000000-0005-0000-0000-0000CF9C0000}"/>
    <cellStyle name="RISKtopEdge 8 2" xfId="37984" xr:uid="{00000000-0005-0000-0000-0000D09C0000}"/>
    <cellStyle name="RISKtopEdge 8 2 2" xfId="37985" xr:uid="{00000000-0005-0000-0000-0000D19C0000}"/>
    <cellStyle name="RISKtopEdge 8 2 3" xfId="37986" xr:uid="{00000000-0005-0000-0000-0000D29C0000}"/>
    <cellStyle name="RISKtopEdge 8 3" xfId="37987" xr:uid="{00000000-0005-0000-0000-0000D39C0000}"/>
    <cellStyle name="RISKtopEdge 8 3 2" xfId="37988" xr:uid="{00000000-0005-0000-0000-0000D49C0000}"/>
    <cellStyle name="RISKtopEdge 8 3 3" xfId="37989" xr:uid="{00000000-0005-0000-0000-0000D59C0000}"/>
    <cellStyle name="RISKtopEdge 8 4" xfId="37990" xr:uid="{00000000-0005-0000-0000-0000D69C0000}"/>
    <cellStyle name="RISKtopEdge 8 5" xfId="37991" xr:uid="{00000000-0005-0000-0000-0000D79C0000}"/>
    <cellStyle name="RISKtopEdge 8 6" xfId="37992" xr:uid="{00000000-0005-0000-0000-0000D89C0000}"/>
    <cellStyle name="RISKtopEdge 9" xfId="37993" xr:uid="{00000000-0005-0000-0000-0000D99C0000}"/>
    <cellStyle name="RISKtopEdge 9 2" xfId="37994" xr:uid="{00000000-0005-0000-0000-0000DA9C0000}"/>
    <cellStyle name="RISKtopEdge 9 2 2" xfId="37995" xr:uid="{00000000-0005-0000-0000-0000DB9C0000}"/>
    <cellStyle name="RISKtopEdge 9 2 3" xfId="37996" xr:uid="{00000000-0005-0000-0000-0000DC9C0000}"/>
    <cellStyle name="RISKtopEdge 9 3" xfId="37997" xr:uid="{00000000-0005-0000-0000-0000DD9C0000}"/>
    <cellStyle name="RISKtopEdge 9 3 2" xfId="37998" xr:uid="{00000000-0005-0000-0000-0000DE9C0000}"/>
    <cellStyle name="RISKtopEdge 9 3 3" xfId="37999" xr:uid="{00000000-0005-0000-0000-0000DF9C0000}"/>
    <cellStyle name="RISKtopEdge 9 4" xfId="38000" xr:uid="{00000000-0005-0000-0000-0000E09C0000}"/>
    <cellStyle name="RISKtopEdge 9 5" xfId="38001" xr:uid="{00000000-0005-0000-0000-0000E19C0000}"/>
    <cellStyle name="RISKtopEdge 9 6" xfId="38002" xr:uid="{00000000-0005-0000-0000-0000E29C0000}"/>
    <cellStyle name="RISKtopEdge_5.Weekly" xfId="38003" xr:uid="{00000000-0005-0000-0000-0000E39C0000}"/>
    <cellStyle name="RISKtrCorner" xfId="38004" xr:uid="{00000000-0005-0000-0000-0000E49C0000}"/>
    <cellStyle name="RISKtrCorner 10" xfId="38005" xr:uid="{00000000-0005-0000-0000-0000E59C0000}"/>
    <cellStyle name="RISKtrCorner 10 2" xfId="38006" xr:uid="{00000000-0005-0000-0000-0000E69C0000}"/>
    <cellStyle name="RISKtrCorner 10 2 2" xfId="38007" xr:uid="{00000000-0005-0000-0000-0000E79C0000}"/>
    <cellStyle name="RISKtrCorner 10 2 3" xfId="38008" xr:uid="{00000000-0005-0000-0000-0000E89C0000}"/>
    <cellStyle name="RISKtrCorner 10 3" xfId="38009" xr:uid="{00000000-0005-0000-0000-0000E99C0000}"/>
    <cellStyle name="RISKtrCorner 10 3 2" xfId="38010" xr:uid="{00000000-0005-0000-0000-0000EA9C0000}"/>
    <cellStyle name="RISKtrCorner 10 3 3" xfId="38011" xr:uid="{00000000-0005-0000-0000-0000EB9C0000}"/>
    <cellStyle name="RISKtrCorner 10 4" xfId="38012" xr:uid="{00000000-0005-0000-0000-0000EC9C0000}"/>
    <cellStyle name="RISKtrCorner 10 5" xfId="38013" xr:uid="{00000000-0005-0000-0000-0000ED9C0000}"/>
    <cellStyle name="RISKtrCorner 10 6" xfId="38014" xr:uid="{00000000-0005-0000-0000-0000EE9C0000}"/>
    <cellStyle name="RISKtrCorner 11" xfId="38015" xr:uid="{00000000-0005-0000-0000-0000EF9C0000}"/>
    <cellStyle name="RISKtrCorner 11 2" xfId="38016" xr:uid="{00000000-0005-0000-0000-0000F09C0000}"/>
    <cellStyle name="RISKtrCorner 11 2 2" xfId="38017" xr:uid="{00000000-0005-0000-0000-0000F19C0000}"/>
    <cellStyle name="RISKtrCorner 11 2 3" xfId="38018" xr:uid="{00000000-0005-0000-0000-0000F29C0000}"/>
    <cellStyle name="RISKtrCorner 11 3" xfId="38019" xr:uid="{00000000-0005-0000-0000-0000F39C0000}"/>
    <cellStyle name="RISKtrCorner 11 3 2" xfId="38020" xr:uid="{00000000-0005-0000-0000-0000F49C0000}"/>
    <cellStyle name="RISKtrCorner 11 3 3" xfId="38021" xr:uid="{00000000-0005-0000-0000-0000F59C0000}"/>
    <cellStyle name="RISKtrCorner 11 4" xfId="38022" xr:uid="{00000000-0005-0000-0000-0000F69C0000}"/>
    <cellStyle name="RISKtrCorner 11 5" xfId="38023" xr:uid="{00000000-0005-0000-0000-0000F79C0000}"/>
    <cellStyle name="RISKtrCorner 11 6" xfId="38024" xr:uid="{00000000-0005-0000-0000-0000F89C0000}"/>
    <cellStyle name="RISKtrCorner 12" xfId="38025" xr:uid="{00000000-0005-0000-0000-0000F99C0000}"/>
    <cellStyle name="RISKtrCorner 12 2" xfId="38026" xr:uid="{00000000-0005-0000-0000-0000FA9C0000}"/>
    <cellStyle name="RISKtrCorner 12 3" xfId="38027" xr:uid="{00000000-0005-0000-0000-0000FB9C0000}"/>
    <cellStyle name="RISKtrCorner 13" xfId="38028" xr:uid="{00000000-0005-0000-0000-0000FC9C0000}"/>
    <cellStyle name="RISKtrCorner 13 2" xfId="38029" xr:uid="{00000000-0005-0000-0000-0000FD9C0000}"/>
    <cellStyle name="RISKtrCorner 13 3" xfId="38030" xr:uid="{00000000-0005-0000-0000-0000FE9C0000}"/>
    <cellStyle name="RISKtrCorner 14" xfId="38031" xr:uid="{00000000-0005-0000-0000-0000FF9C0000}"/>
    <cellStyle name="RISKtrCorner 15" xfId="38032" xr:uid="{00000000-0005-0000-0000-0000009D0000}"/>
    <cellStyle name="RISKtrCorner 16" xfId="38033" xr:uid="{00000000-0005-0000-0000-0000019D0000}"/>
    <cellStyle name="RISKtrCorner 17" xfId="38034" xr:uid="{00000000-0005-0000-0000-0000029D0000}"/>
    <cellStyle name="RISKtrCorner 2" xfId="38035" xr:uid="{00000000-0005-0000-0000-0000039D0000}"/>
    <cellStyle name="RISKtrCorner 2 10" xfId="38036" xr:uid="{00000000-0005-0000-0000-0000049D0000}"/>
    <cellStyle name="RISKtrCorner 2 10 2" xfId="38037" xr:uid="{00000000-0005-0000-0000-0000059D0000}"/>
    <cellStyle name="RISKtrCorner 2 10 2 2" xfId="38038" xr:uid="{00000000-0005-0000-0000-0000069D0000}"/>
    <cellStyle name="RISKtrCorner 2 10 2 3" xfId="38039" xr:uid="{00000000-0005-0000-0000-0000079D0000}"/>
    <cellStyle name="RISKtrCorner 2 10 3" xfId="38040" xr:uid="{00000000-0005-0000-0000-0000089D0000}"/>
    <cellStyle name="RISKtrCorner 2 10 3 2" xfId="38041" xr:uid="{00000000-0005-0000-0000-0000099D0000}"/>
    <cellStyle name="RISKtrCorner 2 10 3 3" xfId="38042" xr:uid="{00000000-0005-0000-0000-00000A9D0000}"/>
    <cellStyle name="RISKtrCorner 2 10 4" xfId="38043" xr:uid="{00000000-0005-0000-0000-00000B9D0000}"/>
    <cellStyle name="RISKtrCorner 2 10 5" xfId="38044" xr:uid="{00000000-0005-0000-0000-00000C9D0000}"/>
    <cellStyle name="RISKtrCorner 2 10 6" xfId="38045" xr:uid="{00000000-0005-0000-0000-00000D9D0000}"/>
    <cellStyle name="RISKtrCorner 2 11" xfId="38046" xr:uid="{00000000-0005-0000-0000-00000E9D0000}"/>
    <cellStyle name="RISKtrCorner 2 11 2" xfId="38047" xr:uid="{00000000-0005-0000-0000-00000F9D0000}"/>
    <cellStyle name="RISKtrCorner 2 11 3" xfId="38048" xr:uid="{00000000-0005-0000-0000-0000109D0000}"/>
    <cellStyle name="RISKtrCorner 2 12" xfId="38049" xr:uid="{00000000-0005-0000-0000-0000119D0000}"/>
    <cellStyle name="RISKtrCorner 2 12 2" xfId="38050" xr:uid="{00000000-0005-0000-0000-0000129D0000}"/>
    <cellStyle name="RISKtrCorner 2 12 3" xfId="38051" xr:uid="{00000000-0005-0000-0000-0000139D0000}"/>
    <cellStyle name="RISKtrCorner 2 13" xfId="38052" xr:uid="{00000000-0005-0000-0000-0000149D0000}"/>
    <cellStyle name="RISKtrCorner 2 14" xfId="38053" xr:uid="{00000000-0005-0000-0000-0000159D0000}"/>
    <cellStyle name="RISKtrCorner 2 15" xfId="38054" xr:uid="{00000000-0005-0000-0000-0000169D0000}"/>
    <cellStyle name="RISKtrCorner 2 2" xfId="38055" xr:uid="{00000000-0005-0000-0000-0000179D0000}"/>
    <cellStyle name="RISKtrCorner 2 2 2" xfId="38056" xr:uid="{00000000-0005-0000-0000-0000189D0000}"/>
    <cellStyle name="RISKtrCorner 2 2 2 2" xfId="38057" xr:uid="{00000000-0005-0000-0000-0000199D0000}"/>
    <cellStyle name="RISKtrCorner 2 2 2 2 2" xfId="47252" xr:uid="{00000000-0005-0000-0000-00001A9D0000}"/>
    <cellStyle name="RISKtrCorner 2 2 2 3" xfId="38058" xr:uid="{00000000-0005-0000-0000-00001B9D0000}"/>
    <cellStyle name="RISKtrCorner 2 2 2 3 2" xfId="47253" xr:uid="{00000000-0005-0000-0000-00001C9D0000}"/>
    <cellStyle name="RISKtrCorner 2 2 3" xfId="38059" xr:uid="{00000000-0005-0000-0000-00001D9D0000}"/>
    <cellStyle name="RISKtrCorner 2 2 3 2" xfId="38060" xr:uid="{00000000-0005-0000-0000-00001E9D0000}"/>
    <cellStyle name="RISKtrCorner 2 2 3 3" xfId="38061" xr:uid="{00000000-0005-0000-0000-00001F9D0000}"/>
    <cellStyle name="RISKtrCorner 2 2 4" xfId="38062" xr:uid="{00000000-0005-0000-0000-0000209D0000}"/>
    <cellStyle name="RISKtrCorner 2 2 4 2" xfId="47254" xr:uid="{00000000-0005-0000-0000-0000219D0000}"/>
    <cellStyle name="RISKtrCorner 2 2 5" xfId="38063" xr:uid="{00000000-0005-0000-0000-0000229D0000}"/>
    <cellStyle name="RISKtrCorner 2 2 6" xfId="38064" xr:uid="{00000000-0005-0000-0000-0000239D0000}"/>
    <cellStyle name="RISKtrCorner 2 3" xfId="38065" xr:uid="{00000000-0005-0000-0000-0000249D0000}"/>
    <cellStyle name="RISKtrCorner 2 3 2" xfId="38066" xr:uid="{00000000-0005-0000-0000-0000259D0000}"/>
    <cellStyle name="RISKtrCorner 2 3 2 2" xfId="38067" xr:uid="{00000000-0005-0000-0000-0000269D0000}"/>
    <cellStyle name="RISKtrCorner 2 3 2 2 2" xfId="47255" xr:uid="{00000000-0005-0000-0000-0000279D0000}"/>
    <cellStyle name="RISKtrCorner 2 3 2 3" xfId="38068" xr:uid="{00000000-0005-0000-0000-0000289D0000}"/>
    <cellStyle name="RISKtrCorner 2 3 2 3 2" xfId="47256" xr:uid="{00000000-0005-0000-0000-0000299D0000}"/>
    <cellStyle name="RISKtrCorner 2 3 3" xfId="38069" xr:uid="{00000000-0005-0000-0000-00002A9D0000}"/>
    <cellStyle name="RISKtrCorner 2 3 3 2" xfId="38070" xr:uid="{00000000-0005-0000-0000-00002B9D0000}"/>
    <cellStyle name="RISKtrCorner 2 3 3 3" xfId="38071" xr:uid="{00000000-0005-0000-0000-00002C9D0000}"/>
    <cellStyle name="RISKtrCorner 2 3 4" xfId="38072" xr:uid="{00000000-0005-0000-0000-00002D9D0000}"/>
    <cellStyle name="RISKtrCorner 2 3 4 2" xfId="47257" xr:uid="{00000000-0005-0000-0000-00002E9D0000}"/>
    <cellStyle name="RISKtrCorner 2 3 5" xfId="38073" xr:uid="{00000000-0005-0000-0000-00002F9D0000}"/>
    <cellStyle name="RISKtrCorner 2 3 6" xfId="38074" xr:uid="{00000000-0005-0000-0000-0000309D0000}"/>
    <cellStyle name="RISKtrCorner 2 4" xfId="38075" xr:uid="{00000000-0005-0000-0000-0000319D0000}"/>
    <cellStyle name="RISKtrCorner 2 4 2" xfId="38076" xr:uid="{00000000-0005-0000-0000-0000329D0000}"/>
    <cellStyle name="RISKtrCorner 2 4 2 2" xfId="38077" xr:uid="{00000000-0005-0000-0000-0000339D0000}"/>
    <cellStyle name="RISKtrCorner 2 4 2 3" xfId="38078" xr:uid="{00000000-0005-0000-0000-0000349D0000}"/>
    <cellStyle name="RISKtrCorner 2 4 3" xfId="38079" xr:uid="{00000000-0005-0000-0000-0000359D0000}"/>
    <cellStyle name="RISKtrCorner 2 4 3 2" xfId="38080" xr:uid="{00000000-0005-0000-0000-0000369D0000}"/>
    <cellStyle name="RISKtrCorner 2 4 3 3" xfId="38081" xr:uid="{00000000-0005-0000-0000-0000379D0000}"/>
    <cellStyle name="RISKtrCorner 2 4 4" xfId="38082" xr:uid="{00000000-0005-0000-0000-0000389D0000}"/>
    <cellStyle name="RISKtrCorner 2 4 5" xfId="38083" xr:uid="{00000000-0005-0000-0000-0000399D0000}"/>
    <cellStyle name="RISKtrCorner 2 4 6" xfId="38084" xr:uid="{00000000-0005-0000-0000-00003A9D0000}"/>
    <cellStyle name="RISKtrCorner 2 5" xfId="38085" xr:uid="{00000000-0005-0000-0000-00003B9D0000}"/>
    <cellStyle name="RISKtrCorner 2 5 2" xfId="38086" xr:uid="{00000000-0005-0000-0000-00003C9D0000}"/>
    <cellStyle name="RISKtrCorner 2 5 2 2" xfId="38087" xr:uid="{00000000-0005-0000-0000-00003D9D0000}"/>
    <cellStyle name="RISKtrCorner 2 5 2 3" xfId="38088" xr:uid="{00000000-0005-0000-0000-00003E9D0000}"/>
    <cellStyle name="RISKtrCorner 2 5 3" xfId="38089" xr:uid="{00000000-0005-0000-0000-00003F9D0000}"/>
    <cellStyle name="RISKtrCorner 2 5 3 2" xfId="38090" xr:uid="{00000000-0005-0000-0000-0000409D0000}"/>
    <cellStyle name="RISKtrCorner 2 5 3 3" xfId="38091" xr:uid="{00000000-0005-0000-0000-0000419D0000}"/>
    <cellStyle name="RISKtrCorner 2 5 4" xfId="38092" xr:uid="{00000000-0005-0000-0000-0000429D0000}"/>
    <cellStyle name="RISKtrCorner 2 5 5" xfId="38093" xr:uid="{00000000-0005-0000-0000-0000439D0000}"/>
    <cellStyle name="RISKtrCorner 2 5 6" xfId="38094" xr:uid="{00000000-0005-0000-0000-0000449D0000}"/>
    <cellStyle name="RISKtrCorner 2 6" xfId="38095" xr:uid="{00000000-0005-0000-0000-0000459D0000}"/>
    <cellStyle name="RISKtrCorner 2 6 2" xfId="38096" xr:uid="{00000000-0005-0000-0000-0000469D0000}"/>
    <cellStyle name="RISKtrCorner 2 6 2 2" xfId="38097" xr:uid="{00000000-0005-0000-0000-0000479D0000}"/>
    <cellStyle name="RISKtrCorner 2 6 2 3" xfId="38098" xr:uid="{00000000-0005-0000-0000-0000489D0000}"/>
    <cellStyle name="RISKtrCorner 2 6 3" xfId="38099" xr:uid="{00000000-0005-0000-0000-0000499D0000}"/>
    <cellStyle name="RISKtrCorner 2 6 3 2" xfId="38100" xr:uid="{00000000-0005-0000-0000-00004A9D0000}"/>
    <cellStyle name="RISKtrCorner 2 6 3 3" xfId="38101" xr:uid="{00000000-0005-0000-0000-00004B9D0000}"/>
    <cellStyle name="RISKtrCorner 2 6 4" xfId="38102" xr:uid="{00000000-0005-0000-0000-00004C9D0000}"/>
    <cellStyle name="RISKtrCorner 2 6 5" xfId="38103" xr:uid="{00000000-0005-0000-0000-00004D9D0000}"/>
    <cellStyle name="RISKtrCorner 2 6 6" xfId="38104" xr:uid="{00000000-0005-0000-0000-00004E9D0000}"/>
    <cellStyle name="RISKtrCorner 2 7" xfId="38105" xr:uid="{00000000-0005-0000-0000-00004F9D0000}"/>
    <cellStyle name="RISKtrCorner 2 7 2" xfId="38106" xr:uid="{00000000-0005-0000-0000-0000509D0000}"/>
    <cellStyle name="RISKtrCorner 2 7 2 2" xfId="38107" xr:uid="{00000000-0005-0000-0000-0000519D0000}"/>
    <cellStyle name="RISKtrCorner 2 7 2 3" xfId="38108" xr:uid="{00000000-0005-0000-0000-0000529D0000}"/>
    <cellStyle name="RISKtrCorner 2 7 3" xfId="38109" xr:uid="{00000000-0005-0000-0000-0000539D0000}"/>
    <cellStyle name="RISKtrCorner 2 7 3 2" xfId="38110" xr:uid="{00000000-0005-0000-0000-0000549D0000}"/>
    <cellStyle name="RISKtrCorner 2 7 3 3" xfId="38111" xr:uid="{00000000-0005-0000-0000-0000559D0000}"/>
    <cellStyle name="RISKtrCorner 2 7 4" xfId="38112" xr:uid="{00000000-0005-0000-0000-0000569D0000}"/>
    <cellStyle name="RISKtrCorner 2 7 5" xfId="38113" xr:uid="{00000000-0005-0000-0000-0000579D0000}"/>
    <cellStyle name="RISKtrCorner 2 7 6" xfId="38114" xr:uid="{00000000-0005-0000-0000-0000589D0000}"/>
    <cellStyle name="RISKtrCorner 2 8" xfId="38115" xr:uid="{00000000-0005-0000-0000-0000599D0000}"/>
    <cellStyle name="RISKtrCorner 2 8 2" xfId="38116" xr:uid="{00000000-0005-0000-0000-00005A9D0000}"/>
    <cellStyle name="RISKtrCorner 2 8 2 2" xfId="38117" xr:uid="{00000000-0005-0000-0000-00005B9D0000}"/>
    <cellStyle name="RISKtrCorner 2 8 2 3" xfId="38118" xr:uid="{00000000-0005-0000-0000-00005C9D0000}"/>
    <cellStyle name="RISKtrCorner 2 8 3" xfId="38119" xr:uid="{00000000-0005-0000-0000-00005D9D0000}"/>
    <cellStyle name="RISKtrCorner 2 8 3 2" xfId="38120" xr:uid="{00000000-0005-0000-0000-00005E9D0000}"/>
    <cellStyle name="RISKtrCorner 2 8 3 3" xfId="38121" xr:uid="{00000000-0005-0000-0000-00005F9D0000}"/>
    <cellStyle name="RISKtrCorner 2 8 4" xfId="38122" xr:uid="{00000000-0005-0000-0000-0000609D0000}"/>
    <cellStyle name="RISKtrCorner 2 8 5" xfId="38123" xr:uid="{00000000-0005-0000-0000-0000619D0000}"/>
    <cellStyle name="RISKtrCorner 2 8 6" xfId="38124" xr:uid="{00000000-0005-0000-0000-0000629D0000}"/>
    <cellStyle name="RISKtrCorner 2 9" xfId="38125" xr:uid="{00000000-0005-0000-0000-0000639D0000}"/>
    <cellStyle name="RISKtrCorner 2 9 2" xfId="38126" xr:uid="{00000000-0005-0000-0000-0000649D0000}"/>
    <cellStyle name="RISKtrCorner 2 9 2 2" xfId="38127" xr:uid="{00000000-0005-0000-0000-0000659D0000}"/>
    <cellStyle name="RISKtrCorner 2 9 2 3" xfId="38128" xr:uid="{00000000-0005-0000-0000-0000669D0000}"/>
    <cellStyle name="RISKtrCorner 2 9 3" xfId="38129" xr:uid="{00000000-0005-0000-0000-0000679D0000}"/>
    <cellStyle name="RISKtrCorner 2 9 3 2" xfId="38130" xr:uid="{00000000-0005-0000-0000-0000689D0000}"/>
    <cellStyle name="RISKtrCorner 2 9 3 3" xfId="38131" xr:uid="{00000000-0005-0000-0000-0000699D0000}"/>
    <cellStyle name="RISKtrCorner 2 9 4" xfId="38132" xr:uid="{00000000-0005-0000-0000-00006A9D0000}"/>
    <cellStyle name="RISKtrCorner 2 9 5" xfId="38133" xr:uid="{00000000-0005-0000-0000-00006B9D0000}"/>
    <cellStyle name="RISKtrCorner 2 9 6" xfId="38134" xr:uid="{00000000-0005-0000-0000-00006C9D0000}"/>
    <cellStyle name="RISKtrCorner 2_5.Weekly" xfId="38135" xr:uid="{00000000-0005-0000-0000-00006D9D0000}"/>
    <cellStyle name="RISKtrCorner 3" xfId="38136" xr:uid="{00000000-0005-0000-0000-00006E9D0000}"/>
    <cellStyle name="RISKtrCorner 3 10" xfId="38137" xr:uid="{00000000-0005-0000-0000-00006F9D0000}"/>
    <cellStyle name="RISKtrCorner 3 10 2" xfId="38138" xr:uid="{00000000-0005-0000-0000-0000709D0000}"/>
    <cellStyle name="RISKtrCorner 3 11" xfId="38139" xr:uid="{00000000-0005-0000-0000-0000719D0000}"/>
    <cellStyle name="RISKtrCorner 3 2" xfId="38140" xr:uid="{00000000-0005-0000-0000-0000729D0000}"/>
    <cellStyle name="RISKtrCorner 3 2 2" xfId="38141" xr:uid="{00000000-0005-0000-0000-0000739D0000}"/>
    <cellStyle name="RISKtrCorner 3 2 2 2" xfId="38142" xr:uid="{00000000-0005-0000-0000-0000749D0000}"/>
    <cellStyle name="RISKtrCorner 3 2 3" xfId="38143" xr:uid="{00000000-0005-0000-0000-0000759D0000}"/>
    <cellStyle name="RISKtrCorner 3 3" xfId="38144" xr:uid="{00000000-0005-0000-0000-0000769D0000}"/>
    <cellStyle name="RISKtrCorner 3 3 2" xfId="38145" xr:uid="{00000000-0005-0000-0000-0000779D0000}"/>
    <cellStyle name="RISKtrCorner 3 3 3" xfId="38146" xr:uid="{00000000-0005-0000-0000-0000789D0000}"/>
    <cellStyle name="RISKtrCorner 3 4" xfId="38147" xr:uid="{00000000-0005-0000-0000-0000799D0000}"/>
    <cellStyle name="RISKtrCorner 3 4 2" xfId="38148" xr:uid="{00000000-0005-0000-0000-00007A9D0000}"/>
    <cellStyle name="RISKtrCorner 3 5" xfId="38149" xr:uid="{00000000-0005-0000-0000-00007B9D0000}"/>
    <cellStyle name="RISKtrCorner 3 5 2" xfId="38150" xr:uid="{00000000-0005-0000-0000-00007C9D0000}"/>
    <cellStyle name="RISKtrCorner 3 6" xfId="38151" xr:uid="{00000000-0005-0000-0000-00007D9D0000}"/>
    <cellStyle name="RISKtrCorner 3 6 2" xfId="38152" xr:uid="{00000000-0005-0000-0000-00007E9D0000}"/>
    <cellStyle name="RISKtrCorner 3 7" xfId="38153" xr:uid="{00000000-0005-0000-0000-00007F9D0000}"/>
    <cellStyle name="RISKtrCorner 3 7 2" xfId="38154" xr:uid="{00000000-0005-0000-0000-0000809D0000}"/>
    <cellStyle name="RISKtrCorner 3 8" xfId="38155" xr:uid="{00000000-0005-0000-0000-0000819D0000}"/>
    <cellStyle name="RISKtrCorner 3 8 2" xfId="38156" xr:uid="{00000000-0005-0000-0000-0000829D0000}"/>
    <cellStyle name="RISKtrCorner 3 9" xfId="38157" xr:uid="{00000000-0005-0000-0000-0000839D0000}"/>
    <cellStyle name="RISKtrCorner 3 9 2" xfId="38158" xr:uid="{00000000-0005-0000-0000-0000849D0000}"/>
    <cellStyle name="RISKtrCorner 4" xfId="38159" xr:uid="{00000000-0005-0000-0000-0000859D0000}"/>
    <cellStyle name="RISKtrCorner 4 2" xfId="38160" xr:uid="{00000000-0005-0000-0000-0000869D0000}"/>
    <cellStyle name="RISKtrCorner 4 2 2" xfId="38161" xr:uid="{00000000-0005-0000-0000-0000879D0000}"/>
    <cellStyle name="RISKtrCorner 4 2 3" xfId="38162" xr:uid="{00000000-0005-0000-0000-0000889D0000}"/>
    <cellStyle name="RISKtrCorner 4 3" xfId="38163" xr:uid="{00000000-0005-0000-0000-0000899D0000}"/>
    <cellStyle name="RISKtrCorner 4 3 2" xfId="38164" xr:uid="{00000000-0005-0000-0000-00008A9D0000}"/>
    <cellStyle name="RISKtrCorner 4 3 3" xfId="38165" xr:uid="{00000000-0005-0000-0000-00008B9D0000}"/>
    <cellStyle name="RISKtrCorner 4 4" xfId="38166" xr:uid="{00000000-0005-0000-0000-00008C9D0000}"/>
    <cellStyle name="RISKtrCorner 4 5" xfId="38167" xr:uid="{00000000-0005-0000-0000-00008D9D0000}"/>
    <cellStyle name="RISKtrCorner 4 6" xfId="38168" xr:uid="{00000000-0005-0000-0000-00008E9D0000}"/>
    <cellStyle name="RISKtrCorner 5" xfId="38169" xr:uid="{00000000-0005-0000-0000-00008F9D0000}"/>
    <cellStyle name="RISKtrCorner 5 2" xfId="38170" xr:uid="{00000000-0005-0000-0000-0000909D0000}"/>
    <cellStyle name="RISKtrCorner 5 2 2" xfId="38171" xr:uid="{00000000-0005-0000-0000-0000919D0000}"/>
    <cellStyle name="RISKtrCorner 5 2 3" xfId="38172" xr:uid="{00000000-0005-0000-0000-0000929D0000}"/>
    <cellStyle name="RISKtrCorner 5 3" xfId="38173" xr:uid="{00000000-0005-0000-0000-0000939D0000}"/>
    <cellStyle name="RISKtrCorner 5 3 2" xfId="38174" xr:uid="{00000000-0005-0000-0000-0000949D0000}"/>
    <cellStyle name="RISKtrCorner 5 3 3" xfId="38175" xr:uid="{00000000-0005-0000-0000-0000959D0000}"/>
    <cellStyle name="RISKtrCorner 5 4" xfId="38176" xr:uid="{00000000-0005-0000-0000-0000969D0000}"/>
    <cellStyle name="RISKtrCorner 5 5" xfId="38177" xr:uid="{00000000-0005-0000-0000-0000979D0000}"/>
    <cellStyle name="RISKtrCorner 5 6" xfId="38178" xr:uid="{00000000-0005-0000-0000-0000989D0000}"/>
    <cellStyle name="RISKtrCorner 6" xfId="38179" xr:uid="{00000000-0005-0000-0000-0000999D0000}"/>
    <cellStyle name="RISKtrCorner 6 2" xfId="38180" xr:uid="{00000000-0005-0000-0000-00009A9D0000}"/>
    <cellStyle name="RISKtrCorner 6 2 2" xfId="38181" xr:uid="{00000000-0005-0000-0000-00009B9D0000}"/>
    <cellStyle name="RISKtrCorner 6 2 3" xfId="38182" xr:uid="{00000000-0005-0000-0000-00009C9D0000}"/>
    <cellStyle name="RISKtrCorner 6 3" xfId="38183" xr:uid="{00000000-0005-0000-0000-00009D9D0000}"/>
    <cellStyle name="RISKtrCorner 6 3 2" xfId="38184" xr:uid="{00000000-0005-0000-0000-00009E9D0000}"/>
    <cellStyle name="RISKtrCorner 6 3 3" xfId="38185" xr:uid="{00000000-0005-0000-0000-00009F9D0000}"/>
    <cellStyle name="RISKtrCorner 6 4" xfId="38186" xr:uid="{00000000-0005-0000-0000-0000A09D0000}"/>
    <cellStyle name="RISKtrCorner 6 5" xfId="38187" xr:uid="{00000000-0005-0000-0000-0000A19D0000}"/>
    <cellStyle name="RISKtrCorner 6 6" xfId="38188" xr:uid="{00000000-0005-0000-0000-0000A29D0000}"/>
    <cellStyle name="RISKtrCorner 7" xfId="38189" xr:uid="{00000000-0005-0000-0000-0000A39D0000}"/>
    <cellStyle name="RISKtrCorner 7 2" xfId="38190" xr:uid="{00000000-0005-0000-0000-0000A49D0000}"/>
    <cellStyle name="RISKtrCorner 7 2 2" xfId="38191" xr:uid="{00000000-0005-0000-0000-0000A59D0000}"/>
    <cellStyle name="RISKtrCorner 7 2 3" xfId="38192" xr:uid="{00000000-0005-0000-0000-0000A69D0000}"/>
    <cellStyle name="RISKtrCorner 7 3" xfId="38193" xr:uid="{00000000-0005-0000-0000-0000A79D0000}"/>
    <cellStyle name="RISKtrCorner 7 3 2" xfId="38194" xr:uid="{00000000-0005-0000-0000-0000A89D0000}"/>
    <cellStyle name="RISKtrCorner 7 3 3" xfId="38195" xr:uid="{00000000-0005-0000-0000-0000A99D0000}"/>
    <cellStyle name="RISKtrCorner 7 4" xfId="38196" xr:uid="{00000000-0005-0000-0000-0000AA9D0000}"/>
    <cellStyle name="RISKtrCorner 7 5" xfId="38197" xr:uid="{00000000-0005-0000-0000-0000AB9D0000}"/>
    <cellStyle name="RISKtrCorner 7 6" xfId="38198" xr:uid="{00000000-0005-0000-0000-0000AC9D0000}"/>
    <cellStyle name="RISKtrCorner 8" xfId="38199" xr:uid="{00000000-0005-0000-0000-0000AD9D0000}"/>
    <cellStyle name="RISKtrCorner 8 2" xfId="38200" xr:uid="{00000000-0005-0000-0000-0000AE9D0000}"/>
    <cellStyle name="RISKtrCorner 8 2 2" xfId="38201" xr:uid="{00000000-0005-0000-0000-0000AF9D0000}"/>
    <cellStyle name="RISKtrCorner 8 2 3" xfId="38202" xr:uid="{00000000-0005-0000-0000-0000B09D0000}"/>
    <cellStyle name="RISKtrCorner 8 3" xfId="38203" xr:uid="{00000000-0005-0000-0000-0000B19D0000}"/>
    <cellStyle name="RISKtrCorner 8 3 2" xfId="38204" xr:uid="{00000000-0005-0000-0000-0000B29D0000}"/>
    <cellStyle name="RISKtrCorner 8 3 3" xfId="38205" xr:uid="{00000000-0005-0000-0000-0000B39D0000}"/>
    <cellStyle name="RISKtrCorner 8 4" xfId="38206" xr:uid="{00000000-0005-0000-0000-0000B49D0000}"/>
    <cellStyle name="RISKtrCorner 8 5" xfId="38207" xr:uid="{00000000-0005-0000-0000-0000B59D0000}"/>
    <cellStyle name="RISKtrCorner 8 6" xfId="38208" xr:uid="{00000000-0005-0000-0000-0000B69D0000}"/>
    <cellStyle name="RISKtrCorner 9" xfId="38209" xr:uid="{00000000-0005-0000-0000-0000B79D0000}"/>
    <cellStyle name="RISKtrCorner 9 2" xfId="38210" xr:uid="{00000000-0005-0000-0000-0000B89D0000}"/>
    <cellStyle name="RISKtrCorner 9 2 2" xfId="38211" xr:uid="{00000000-0005-0000-0000-0000B99D0000}"/>
    <cellStyle name="RISKtrCorner 9 2 3" xfId="38212" xr:uid="{00000000-0005-0000-0000-0000BA9D0000}"/>
    <cellStyle name="RISKtrCorner 9 3" xfId="38213" xr:uid="{00000000-0005-0000-0000-0000BB9D0000}"/>
    <cellStyle name="RISKtrCorner 9 3 2" xfId="38214" xr:uid="{00000000-0005-0000-0000-0000BC9D0000}"/>
    <cellStyle name="RISKtrCorner 9 3 3" xfId="38215" xr:uid="{00000000-0005-0000-0000-0000BD9D0000}"/>
    <cellStyle name="RISKtrCorner 9 4" xfId="38216" xr:uid="{00000000-0005-0000-0000-0000BE9D0000}"/>
    <cellStyle name="RISKtrCorner 9 5" xfId="38217" xr:uid="{00000000-0005-0000-0000-0000BF9D0000}"/>
    <cellStyle name="RISKtrCorner 9 6" xfId="38218" xr:uid="{00000000-0005-0000-0000-0000C09D0000}"/>
    <cellStyle name="RISKtrCorner_5.Weekly" xfId="38219" xr:uid="{00000000-0005-0000-0000-0000C19D0000}"/>
    <cellStyle name="RM" xfId="38220" xr:uid="{00000000-0005-0000-0000-0000C29D0000}"/>
    <cellStyle name="RM 2" xfId="38221" xr:uid="{00000000-0005-0000-0000-0000C39D0000}"/>
    <cellStyle name="ROWHIEGHT1" xfId="38222" xr:uid="{00000000-0005-0000-0000-0000C49D0000}"/>
    <cellStyle name="ROWHIEGHT1 2" xfId="38223" xr:uid="{00000000-0005-0000-0000-0000C59D0000}"/>
    <cellStyle name="Saída" xfId="45634" xr:uid="{00000000-0005-0000-0000-0000C69D0000}"/>
    <cellStyle name="Saída 10" xfId="47258" xr:uid="{00000000-0005-0000-0000-0000C79D0000}"/>
    <cellStyle name="Saída 2" xfId="47259" xr:uid="{00000000-0005-0000-0000-0000C89D0000}"/>
    <cellStyle name="Saída 2 2" xfId="47260" xr:uid="{00000000-0005-0000-0000-0000C99D0000}"/>
    <cellStyle name="Saída 2 2 2" xfId="47261" xr:uid="{00000000-0005-0000-0000-0000CA9D0000}"/>
    <cellStyle name="Saída 2 2 2 2" xfId="47262" xr:uid="{00000000-0005-0000-0000-0000CB9D0000}"/>
    <cellStyle name="Saída 2 2 3" xfId="47263" xr:uid="{00000000-0005-0000-0000-0000CC9D0000}"/>
    <cellStyle name="Saída 2 3" xfId="47264" xr:uid="{00000000-0005-0000-0000-0000CD9D0000}"/>
    <cellStyle name="Saída 2 3 2" xfId="47265" xr:uid="{00000000-0005-0000-0000-0000CE9D0000}"/>
    <cellStyle name="Saída 2 4" xfId="47266" xr:uid="{00000000-0005-0000-0000-0000CF9D0000}"/>
    <cellStyle name="Saída 3" xfId="47267" xr:uid="{00000000-0005-0000-0000-0000D09D0000}"/>
    <cellStyle name="Saída 3 2" xfId="47268" xr:uid="{00000000-0005-0000-0000-0000D19D0000}"/>
    <cellStyle name="Saída 4" xfId="47269" xr:uid="{00000000-0005-0000-0000-0000D29D0000}"/>
    <cellStyle name="Saída 5" xfId="47270" xr:uid="{00000000-0005-0000-0000-0000D39D0000}"/>
    <cellStyle name="Saída 6" xfId="47271" xr:uid="{00000000-0005-0000-0000-0000D49D0000}"/>
    <cellStyle name="Saída 7" xfId="47272" xr:uid="{00000000-0005-0000-0000-0000D59D0000}"/>
    <cellStyle name="Saída 8" xfId="47273" xr:uid="{00000000-0005-0000-0000-0000D69D0000}"/>
    <cellStyle name="Saída 9" xfId="47274" xr:uid="{00000000-0005-0000-0000-0000D79D0000}"/>
    <cellStyle name="Salida 10" xfId="38224" xr:uid="{00000000-0005-0000-0000-0000D89D0000}"/>
    <cellStyle name="Salida 10 10" xfId="38225" xr:uid="{00000000-0005-0000-0000-0000D99D0000}"/>
    <cellStyle name="Salida 10 10 2" xfId="38226" xr:uid="{00000000-0005-0000-0000-0000DA9D0000}"/>
    <cellStyle name="Salida 10 10 2 2" xfId="38227" xr:uid="{00000000-0005-0000-0000-0000DB9D0000}"/>
    <cellStyle name="Salida 10 10 2 3" xfId="38228" xr:uid="{00000000-0005-0000-0000-0000DC9D0000}"/>
    <cellStyle name="Salida 10 10 3" xfId="38229" xr:uid="{00000000-0005-0000-0000-0000DD9D0000}"/>
    <cellStyle name="Salida 10 10 3 2" xfId="38230" xr:uid="{00000000-0005-0000-0000-0000DE9D0000}"/>
    <cellStyle name="Salida 10 10 3 3" xfId="38231" xr:uid="{00000000-0005-0000-0000-0000DF9D0000}"/>
    <cellStyle name="Salida 10 10 4" xfId="38232" xr:uid="{00000000-0005-0000-0000-0000E09D0000}"/>
    <cellStyle name="Salida 10 10 5" xfId="38233" xr:uid="{00000000-0005-0000-0000-0000E19D0000}"/>
    <cellStyle name="Salida 10 10 6" xfId="38234" xr:uid="{00000000-0005-0000-0000-0000E29D0000}"/>
    <cellStyle name="Salida 10 11" xfId="38235" xr:uid="{00000000-0005-0000-0000-0000E39D0000}"/>
    <cellStyle name="Salida 10 11 2" xfId="38236" xr:uid="{00000000-0005-0000-0000-0000E49D0000}"/>
    <cellStyle name="Salida 10 11 2 2" xfId="38237" xr:uid="{00000000-0005-0000-0000-0000E59D0000}"/>
    <cellStyle name="Salida 10 11 2 3" xfId="38238" xr:uid="{00000000-0005-0000-0000-0000E69D0000}"/>
    <cellStyle name="Salida 10 11 3" xfId="38239" xr:uid="{00000000-0005-0000-0000-0000E79D0000}"/>
    <cellStyle name="Salida 10 11 3 2" xfId="38240" xr:uid="{00000000-0005-0000-0000-0000E89D0000}"/>
    <cellStyle name="Salida 10 11 3 3" xfId="38241" xr:uid="{00000000-0005-0000-0000-0000E99D0000}"/>
    <cellStyle name="Salida 10 11 4" xfId="38242" xr:uid="{00000000-0005-0000-0000-0000EA9D0000}"/>
    <cellStyle name="Salida 10 11 5" xfId="38243" xr:uid="{00000000-0005-0000-0000-0000EB9D0000}"/>
    <cellStyle name="Salida 10 11 6" xfId="38244" xr:uid="{00000000-0005-0000-0000-0000EC9D0000}"/>
    <cellStyle name="Salida 10 12" xfId="38245" xr:uid="{00000000-0005-0000-0000-0000ED9D0000}"/>
    <cellStyle name="Salida 10 12 2" xfId="38246" xr:uid="{00000000-0005-0000-0000-0000EE9D0000}"/>
    <cellStyle name="Salida 10 12 3" xfId="38247" xr:uid="{00000000-0005-0000-0000-0000EF9D0000}"/>
    <cellStyle name="Salida 10 13" xfId="38248" xr:uid="{00000000-0005-0000-0000-0000F09D0000}"/>
    <cellStyle name="Salida 10 13 2" xfId="38249" xr:uid="{00000000-0005-0000-0000-0000F19D0000}"/>
    <cellStyle name="Salida 10 13 3" xfId="38250" xr:uid="{00000000-0005-0000-0000-0000F29D0000}"/>
    <cellStyle name="Salida 10 14" xfId="38251" xr:uid="{00000000-0005-0000-0000-0000F39D0000}"/>
    <cellStyle name="Salida 10 15" xfId="38252" xr:uid="{00000000-0005-0000-0000-0000F49D0000}"/>
    <cellStyle name="Salida 10 16" xfId="38253" xr:uid="{00000000-0005-0000-0000-0000F59D0000}"/>
    <cellStyle name="Salida 10 17" xfId="38254" xr:uid="{00000000-0005-0000-0000-0000F69D0000}"/>
    <cellStyle name="Salida 10 2" xfId="38255" xr:uid="{00000000-0005-0000-0000-0000F79D0000}"/>
    <cellStyle name="Salida 10 2 10" xfId="38256" xr:uid="{00000000-0005-0000-0000-0000F89D0000}"/>
    <cellStyle name="Salida 10 2 10 2" xfId="38257" xr:uid="{00000000-0005-0000-0000-0000F99D0000}"/>
    <cellStyle name="Salida 10 2 10 2 2" xfId="38258" xr:uid="{00000000-0005-0000-0000-0000FA9D0000}"/>
    <cellStyle name="Salida 10 2 10 2 3" xfId="38259" xr:uid="{00000000-0005-0000-0000-0000FB9D0000}"/>
    <cellStyle name="Salida 10 2 10 3" xfId="38260" xr:uid="{00000000-0005-0000-0000-0000FC9D0000}"/>
    <cellStyle name="Salida 10 2 10 3 2" xfId="38261" xr:uid="{00000000-0005-0000-0000-0000FD9D0000}"/>
    <cellStyle name="Salida 10 2 10 3 3" xfId="38262" xr:uid="{00000000-0005-0000-0000-0000FE9D0000}"/>
    <cellStyle name="Salida 10 2 10 4" xfId="38263" xr:uid="{00000000-0005-0000-0000-0000FF9D0000}"/>
    <cellStyle name="Salida 10 2 10 5" xfId="38264" xr:uid="{00000000-0005-0000-0000-0000009E0000}"/>
    <cellStyle name="Salida 10 2 10 6" xfId="38265" xr:uid="{00000000-0005-0000-0000-0000019E0000}"/>
    <cellStyle name="Salida 10 2 11" xfId="38266" xr:uid="{00000000-0005-0000-0000-0000029E0000}"/>
    <cellStyle name="Salida 10 2 11 2" xfId="38267" xr:uid="{00000000-0005-0000-0000-0000039E0000}"/>
    <cellStyle name="Salida 10 2 11 3" xfId="38268" xr:uid="{00000000-0005-0000-0000-0000049E0000}"/>
    <cellStyle name="Salida 10 2 12" xfId="38269" xr:uid="{00000000-0005-0000-0000-0000059E0000}"/>
    <cellStyle name="Salida 10 2 12 2" xfId="38270" xr:uid="{00000000-0005-0000-0000-0000069E0000}"/>
    <cellStyle name="Salida 10 2 12 3" xfId="38271" xr:uid="{00000000-0005-0000-0000-0000079E0000}"/>
    <cellStyle name="Salida 10 2 13" xfId="38272" xr:uid="{00000000-0005-0000-0000-0000089E0000}"/>
    <cellStyle name="Salida 10 2 14" xfId="38273" xr:uid="{00000000-0005-0000-0000-0000099E0000}"/>
    <cellStyle name="Salida 10 2 15" xfId="38274" xr:uid="{00000000-0005-0000-0000-00000A9E0000}"/>
    <cellStyle name="Salida 10 2 2" xfId="38275" xr:uid="{00000000-0005-0000-0000-00000B9E0000}"/>
    <cellStyle name="Salida 10 2 2 2" xfId="38276" xr:uid="{00000000-0005-0000-0000-00000C9E0000}"/>
    <cellStyle name="Salida 10 2 2 2 2" xfId="38277" xr:uid="{00000000-0005-0000-0000-00000D9E0000}"/>
    <cellStyle name="Salida 10 2 2 2 3" xfId="38278" xr:uid="{00000000-0005-0000-0000-00000E9E0000}"/>
    <cellStyle name="Salida 10 2 2 3" xfId="38279" xr:uid="{00000000-0005-0000-0000-00000F9E0000}"/>
    <cellStyle name="Salida 10 2 2 3 2" xfId="38280" xr:uid="{00000000-0005-0000-0000-0000109E0000}"/>
    <cellStyle name="Salida 10 2 2 3 3" xfId="38281" xr:uid="{00000000-0005-0000-0000-0000119E0000}"/>
    <cellStyle name="Salida 10 2 2 4" xfId="38282" xr:uid="{00000000-0005-0000-0000-0000129E0000}"/>
    <cellStyle name="Salida 10 2 2 5" xfId="38283" xr:uid="{00000000-0005-0000-0000-0000139E0000}"/>
    <cellStyle name="Salida 10 2 2 6" xfId="38284" xr:uid="{00000000-0005-0000-0000-0000149E0000}"/>
    <cellStyle name="Salida 10 2 3" xfId="38285" xr:uid="{00000000-0005-0000-0000-0000159E0000}"/>
    <cellStyle name="Salida 10 2 3 2" xfId="38286" xr:uid="{00000000-0005-0000-0000-0000169E0000}"/>
    <cellStyle name="Salida 10 2 3 2 2" xfId="38287" xr:uid="{00000000-0005-0000-0000-0000179E0000}"/>
    <cellStyle name="Salida 10 2 3 2 3" xfId="38288" xr:uid="{00000000-0005-0000-0000-0000189E0000}"/>
    <cellStyle name="Salida 10 2 3 3" xfId="38289" xr:uid="{00000000-0005-0000-0000-0000199E0000}"/>
    <cellStyle name="Salida 10 2 3 3 2" xfId="38290" xr:uid="{00000000-0005-0000-0000-00001A9E0000}"/>
    <cellStyle name="Salida 10 2 3 3 3" xfId="38291" xr:uid="{00000000-0005-0000-0000-00001B9E0000}"/>
    <cellStyle name="Salida 10 2 3 4" xfId="38292" xr:uid="{00000000-0005-0000-0000-00001C9E0000}"/>
    <cellStyle name="Salida 10 2 3 5" xfId="38293" xr:uid="{00000000-0005-0000-0000-00001D9E0000}"/>
    <cellStyle name="Salida 10 2 3 6" xfId="38294" xr:uid="{00000000-0005-0000-0000-00001E9E0000}"/>
    <cellStyle name="Salida 10 2 4" xfId="38295" xr:uid="{00000000-0005-0000-0000-00001F9E0000}"/>
    <cellStyle name="Salida 10 2 4 2" xfId="38296" xr:uid="{00000000-0005-0000-0000-0000209E0000}"/>
    <cellStyle name="Salida 10 2 4 2 2" xfId="38297" xr:uid="{00000000-0005-0000-0000-0000219E0000}"/>
    <cellStyle name="Salida 10 2 4 2 3" xfId="38298" xr:uid="{00000000-0005-0000-0000-0000229E0000}"/>
    <cellStyle name="Salida 10 2 4 3" xfId="38299" xr:uid="{00000000-0005-0000-0000-0000239E0000}"/>
    <cellStyle name="Salida 10 2 4 3 2" xfId="38300" xr:uid="{00000000-0005-0000-0000-0000249E0000}"/>
    <cellStyle name="Salida 10 2 4 3 3" xfId="38301" xr:uid="{00000000-0005-0000-0000-0000259E0000}"/>
    <cellStyle name="Salida 10 2 4 4" xfId="38302" xr:uid="{00000000-0005-0000-0000-0000269E0000}"/>
    <cellStyle name="Salida 10 2 4 5" xfId="38303" xr:uid="{00000000-0005-0000-0000-0000279E0000}"/>
    <cellStyle name="Salida 10 2 4 6" xfId="38304" xr:uid="{00000000-0005-0000-0000-0000289E0000}"/>
    <cellStyle name="Salida 10 2 5" xfId="38305" xr:uid="{00000000-0005-0000-0000-0000299E0000}"/>
    <cellStyle name="Salida 10 2 5 2" xfId="38306" xr:uid="{00000000-0005-0000-0000-00002A9E0000}"/>
    <cellStyle name="Salida 10 2 5 2 2" xfId="38307" xr:uid="{00000000-0005-0000-0000-00002B9E0000}"/>
    <cellStyle name="Salida 10 2 5 2 3" xfId="38308" xr:uid="{00000000-0005-0000-0000-00002C9E0000}"/>
    <cellStyle name="Salida 10 2 5 3" xfId="38309" xr:uid="{00000000-0005-0000-0000-00002D9E0000}"/>
    <cellStyle name="Salida 10 2 5 3 2" xfId="38310" xr:uid="{00000000-0005-0000-0000-00002E9E0000}"/>
    <cellStyle name="Salida 10 2 5 3 3" xfId="38311" xr:uid="{00000000-0005-0000-0000-00002F9E0000}"/>
    <cellStyle name="Salida 10 2 5 4" xfId="38312" xr:uid="{00000000-0005-0000-0000-0000309E0000}"/>
    <cellStyle name="Salida 10 2 5 5" xfId="38313" xr:uid="{00000000-0005-0000-0000-0000319E0000}"/>
    <cellStyle name="Salida 10 2 5 6" xfId="38314" xr:uid="{00000000-0005-0000-0000-0000329E0000}"/>
    <cellStyle name="Salida 10 2 6" xfId="38315" xr:uid="{00000000-0005-0000-0000-0000339E0000}"/>
    <cellStyle name="Salida 10 2 6 2" xfId="38316" xr:uid="{00000000-0005-0000-0000-0000349E0000}"/>
    <cellStyle name="Salida 10 2 6 2 2" xfId="38317" xr:uid="{00000000-0005-0000-0000-0000359E0000}"/>
    <cellStyle name="Salida 10 2 6 2 3" xfId="38318" xr:uid="{00000000-0005-0000-0000-0000369E0000}"/>
    <cellStyle name="Salida 10 2 6 3" xfId="38319" xr:uid="{00000000-0005-0000-0000-0000379E0000}"/>
    <cellStyle name="Salida 10 2 6 3 2" xfId="38320" xr:uid="{00000000-0005-0000-0000-0000389E0000}"/>
    <cellStyle name="Salida 10 2 6 3 3" xfId="38321" xr:uid="{00000000-0005-0000-0000-0000399E0000}"/>
    <cellStyle name="Salida 10 2 6 4" xfId="38322" xr:uid="{00000000-0005-0000-0000-00003A9E0000}"/>
    <cellStyle name="Salida 10 2 6 5" xfId="38323" xr:uid="{00000000-0005-0000-0000-00003B9E0000}"/>
    <cellStyle name="Salida 10 2 6 6" xfId="38324" xr:uid="{00000000-0005-0000-0000-00003C9E0000}"/>
    <cellStyle name="Salida 10 2 7" xfId="38325" xr:uid="{00000000-0005-0000-0000-00003D9E0000}"/>
    <cellStyle name="Salida 10 2 7 2" xfId="38326" xr:uid="{00000000-0005-0000-0000-00003E9E0000}"/>
    <cellStyle name="Salida 10 2 7 2 2" xfId="38327" xr:uid="{00000000-0005-0000-0000-00003F9E0000}"/>
    <cellStyle name="Salida 10 2 7 2 3" xfId="38328" xr:uid="{00000000-0005-0000-0000-0000409E0000}"/>
    <cellStyle name="Salida 10 2 7 3" xfId="38329" xr:uid="{00000000-0005-0000-0000-0000419E0000}"/>
    <cellStyle name="Salida 10 2 7 3 2" xfId="38330" xr:uid="{00000000-0005-0000-0000-0000429E0000}"/>
    <cellStyle name="Salida 10 2 7 3 3" xfId="38331" xr:uid="{00000000-0005-0000-0000-0000439E0000}"/>
    <cellStyle name="Salida 10 2 7 4" xfId="38332" xr:uid="{00000000-0005-0000-0000-0000449E0000}"/>
    <cellStyle name="Salida 10 2 7 5" xfId="38333" xr:uid="{00000000-0005-0000-0000-0000459E0000}"/>
    <cellStyle name="Salida 10 2 7 6" xfId="38334" xr:uid="{00000000-0005-0000-0000-0000469E0000}"/>
    <cellStyle name="Salida 10 2 8" xfId="38335" xr:uid="{00000000-0005-0000-0000-0000479E0000}"/>
    <cellStyle name="Salida 10 2 8 2" xfId="38336" xr:uid="{00000000-0005-0000-0000-0000489E0000}"/>
    <cellStyle name="Salida 10 2 8 2 2" xfId="38337" xr:uid="{00000000-0005-0000-0000-0000499E0000}"/>
    <cellStyle name="Salida 10 2 8 2 3" xfId="38338" xr:uid="{00000000-0005-0000-0000-00004A9E0000}"/>
    <cellStyle name="Salida 10 2 8 3" xfId="38339" xr:uid="{00000000-0005-0000-0000-00004B9E0000}"/>
    <cellStyle name="Salida 10 2 8 3 2" xfId="38340" xr:uid="{00000000-0005-0000-0000-00004C9E0000}"/>
    <cellStyle name="Salida 10 2 8 3 3" xfId="38341" xr:uid="{00000000-0005-0000-0000-00004D9E0000}"/>
    <cellStyle name="Salida 10 2 8 4" xfId="38342" xr:uid="{00000000-0005-0000-0000-00004E9E0000}"/>
    <cellStyle name="Salida 10 2 8 5" xfId="38343" xr:uid="{00000000-0005-0000-0000-00004F9E0000}"/>
    <cellStyle name="Salida 10 2 8 6" xfId="38344" xr:uid="{00000000-0005-0000-0000-0000509E0000}"/>
    <cellStyle name="Salida 10 2 9" xfId="38345" xr:uid="{00000000-0005-0000-0000-0000519E0000}"/>
    <cellStyle name="Salida 10 2 9 2" xfId="38346" xr:uid="{00000000-0005-0000-0000-0000529E0000}"/>
    <cellStyle name="Salida 10 2 9 2 2" xfId="38347" xr:uid="{00000000-0005-0000-0000-0000539E0000}"/>
    <cellStyle name="Salida 10 2 9 2 3" xfId="38348" xr:uid="{00000000-0005-0000-0000-0000549E0000}"/>
    <cellStyle name="Salida 10 2 9 3" xfId="38349" xr:uid="{00000000-0005-0000-0000-0000559E0000}"/>
    <cellStyle name="Salida 10 2 9 3 2" xfId="38350" xr:uid="{00000000-0005-0000-0000-0000569E0000}"/>
    <cellStyle name="Salida 10 2 9 3 3" xfId="38351" xr:uid="{00000000-0005-0000-0000-0000579E0000}"/>
    <cellStyle name="Salida 10 2 9 4" xfId="38352" xr:uid="{00000000-0005-0000-0000-0000589E0000}"/>
    <cellStyle name="Salida 10 2 9 5" xfId="38353" xr:uid="{00000000-0005-0000-0000-0000599E0000}"/>
    <cellStyle name="Salida 10 2 9 6" xfId="38354" xr:uid="{00000000-0005-0000-0000-00005A9E0000}"/>
    <cellStyle name="Salida 10 2_5.Weekly" xfId="38355" xr:uid="{00000000-0005-0000-0000-00005B9E0000}"/>
    <cellStyle name="Salida 10 3" xfId="38356" xr:uid="{00000000-0005-0000-0000-00005C9E0000}"/>
    <cellStyle name="Salida 10 3 2" xfId="38357" xr:uid="{00000000-0005-0000-0000-00005D9E0000}"/>
    <cellStyle name="Salida 10 3 2 2" xfId="38358" xr:uid="{00000000-0005-0000-0000-00005E9E0000}"/>
    <cellStyle name="Salida 10 3 2 3" xfId="38359" xr:uid="{00000000-0005-0000-0000-00005F9E0000}"/>
    <cellStyle name="Salida 10 3 3" xfId="38360" xr:uid="{00000000-0005-0000-0000-0000609E0000}"/>
    <cellStyle name="Salida 10 3 3 2" xfId="38361" xr:uid="{00000000-0005-0000-0000-0000619E0000}"/>
    <cellStyle name="Salida 10 3 3 3" xfId="38362" xr:uid="{00000000-0005-0000-0000-0000629E0000}"/>
    <cellStyle name="Salida 10 3 4" xfId="38363" xr:uid="{00000000-0005-0000-0000-0000639E0000}"/>
    <cellStyle name="Salida 10 3 5" xfId="38364" xr:uid="{00000000-0005-0000-0000-0000649E0000}"/>
    <cellStyle name="Salida 10 3 6" xfId="38365" xr:uid="{00000000-0005-0000-0000-0000659E0000}"/>
    <cellStyle name="Salida 10 4" xfId="38366" xr:uid="{00000000-0005-0000-0000-0000669E0000}"/>
    <cellStyle name="Salida 10 4 2" xfId="38367" xr:uid="{00000000-0005-0000-0000-0000679E0000}"/>
    <cellStyle name="Salida 10 4 2 2" xfId="38368" xr:uid="{00000000-0005-0000-0000-0000689E0000}"/>
    <cellStyle name="Salida 10 4 2 3" xfId="38369" xr:uid="{00000000-0005-0000-0000-0000699E0000}"/>
    <cellStyle name="Salida 10 4 3" xfId="38370" xr:uid="{00000000-0005-0000-0000-00006A9E0000}"/>
    <cellStyle name="Salida 10 4 3 2" xfId="38371" xr:uid="{00000000-0005-0000-0000-00006B9E0000}"/>
    <cellStyle name="Salida 10 4 3 3" xfId="38372" xr:uid="{00000000-0005-0000-0000-00006C9E0000}"/>
    <cellStyle name="Salida 10 4 4" xfId="38373" xr:uid="{00000000-0005-0000-0000-00006D9E0000}"/>
    <cellStyle name="Salida 10 4 5" xfId="38374" xr:uid="{00000000-0005-0000-0000-00006E9E0000}"/>
    <cellStyle name="Salida 10 4 6" xfId="38375" xr:uid="{00000000-0005-0000-0000-00006F9E0000}"/>
    <cellStyle name="Salida 10 5" xfId="38376" xr:uid="{00000000-0005-0000-0000-0000709E0000}"/>
    <cellStyle name="Salida 10 5 2" xfId="38377" xr:uid="{00000000-0005-0000-0000-0000719E0000}"/>
    <cellStyle name="Salida 10 5 2 2" xfId="38378" xr:uid="{00000000-0005-0000-0000-0000729E0000}"/>
    <cellStyle name="Salida 10 5 2 3" xfId="38379" xr:uid="{00000000-0005-0000-0000-0000739E0000}"/>
    <cellStyle name="Salida 10 5 3" xfId="38380" xr:uid="{00000000-0005-0000-0000-0000749E0000}"/>
    <cellStyle name="Salida 10 5 3 2" xfId="38381" xr:uid="{00000000-0005-0000-0000-0000759E0000}"/>
    <cellStyle name="Salida 10 5 3 3" xfId="38382" xr:uid="{00000000-0005-0000-0000-0000769E0000}"/>
    <cellStyle name="Salida 10 5 4" xfId="38383" xr:uid="{00000000-0005-0000-0000-0000779E0000}"/>
    <cellStyle name="Salida 10 5 5" xfId="38384" xr:uid="{00000000-0005-0000-0000-0000789E0000}"/>
    <cellStyle name="Salida 10 5 6" xfId="38385" xr:uid="{00000000-0005-0000-0000-0000799E0000}"/>
    <cellStyle name="Salida 10 6" xfId="38386" xr:uid="{00000000-0005-0000-0000-00007A9E0000}"/>
    <cellStyle name="Salida 10 6 2" xfId="38387" xr:uid="{00000000-0005-0000-0000-00007B9E0000}"/>
    <cellStyle name="Salida 10 6 2 2" xfId="38388" xr:uid="{00000000-0005-0000-0000-00007C9E0000}"/>
    <cellStyle name="Salida 10 6 2 3" xfId="38389" xr:uid="{00000000-0005-0000-0000-00007D9E0000}"/>
    <cellStyle name="Salida 10 6 3" xfId="38390" xr:uid="{00000000-0005-0000-0000-00007E9E0000}"/>
    <cellStyle name="Salida 10 6 3 2" xfId="38391" xr:uid="{00000000-0005-0000-0000-00007F9E0000}"/>
    <cellStyle name="Salida 10 6 3 3" xfId="38392" xr:uid="{00000000-0005-0000-0000-0000809E0000}"/>
    <cellStyle name="Salida 10 6 4" xfId="38393" xr:uid="{00000000-0005-0000-0000-0000819E0000}"/>
    <cellStyle name="Salida 10 6 5" xfId="38394" xr:uid="{00000000-0005-0000-0000-0000829E0000}"/>
    <cellStyle name="Salida 10 6 6" xfId="38395" xr:uid="{00000000-0005-0000-0000-0000839E0000}"/>
    <cellStyle name="Salida 10 7" xfId="38396" xr:uid="{00000000-0005-0000-0000-0000849E0000}"/>
    <cellStyle name="Salida 10 7 2" xfId="38397" xr:uid="{00000000-0005-0000-0000-0000859E0000}"/>
    <cellStyle name="Salida 10 7 2 2" xfId="38398" xr:uid="{00000000-0005-0000-0000-0000869E0000}"/>
    <cellStyle name="Salida 10 7 2 3" xfId="38399" xr:uid="{00000000-0005-0000-0000-0000879E0000}"/>
    <cellStyle name="Salida 10 7 3" xfId="38400" xr:uid="{00000000-0005-0000-0000-0000889E0000}"/>
    <cellStyle name="Salida 10 7 3 2" xfId="38401" xr:uid="{00000000-0005-0000-0000-0000899E0000}"/>
    <cellStyle name="Salida 10 7 3 3" xfId="38402" xr:uid="{00000000-0005-0000-0000-00008A9E0000}"/>
    <cellStyle name="Salida 10 7 4" xfId="38403" xr:uid="{00000000-0005-0000-0000-00008B9E0000}"/>
    <cellStyle name="Salida 10 7 5" xfId="38404" xr:uid="{00000000-0005-0000-0000-00008C9E0000}"/>
    <cellStyle name="Salida 10 7 6" xfId="38405" xr:uid="{00000000-0005-0000-0000-00008D9E0000}"/>
    <cellStyle name="Salida 10 8" xfId="38406" xr:uid="{00000000-0005-0000-0000-00008E9E0000}"/>
    <cellStyle name="Salida 10 8 2" xfId="38407" xr:uid="{00000000-0005-0000-0000-00008F9E0000}"/>
    <cellStyle name="Salida 10 8 2 2" xfId="38408" xr:uid="{00000000-0005-0000-0000-0000909E0000}"/>
    <cellStyle name="Salida 10 8 2 3" xfId="38409" xr:uid="{00000000-0005-0000-0000-0000919E0000}"/>
    <cellStyle name="Salida 10 8 3" xfId="38410" xr:uid="{00000000-0005-0000-0000-0000929E0000}"/>
    <cellStyle name="Salida 10 8 3 2" xfId="38411" xr:uid="{00000000-0005-0000-0000-0000939E0000}"/>
    <cellStyle name="Salida 10 8 3 3" xfId="38412" xr:uid="{00000000-0005-0000-0000-0000949E0000}"/>
    <cellStyle name="Salida 10 8 4" xfId="38413" xr:uid="{00000000-0005-0000-0000-0000959E0000}"/>
    <cellStyle name="Salida 10 8 5" xfId="38414" xr:uid="{00000000-0005-0000-0000-0000969E0000}"/>
    <cellStyle name="Salida 10 8 6" xfId="38415" xr:uid="{00000000-0005-0000-0000-0000979E0000}"/>
    <cellStyle name="Salida 10 9" xfId="38416" xr:uid="{00000000-0005-0000-0000-0000989E0000}"/>
    <cellStyle name="Salida 10 9 2" xfId="38417" xr:uid="{00000000-0005-0000-0000-0000999E0000}"/>
    <cellStyle name="Salida 10 9 2 2" xfId="38418" xr:uid="{00000000-0005-0000-0000-00009A9E0000}"/>
    <cellStyle name="Salida 10 9 2 3" xfId="38419" xr:uid="{00000000-0005-0000-0000-00009B9E0000}"/>
    <cellStyle name="Salida 10 9 3" xfId="38420" xr:uid="{00000000-0005-0000-0000-00009C9E0000}"/>
    <cellStyle name="Salida 10 9 3 2" xfId="38421" xr:uid="{00000000-0005-0000-0000-00009D9E0000}"/>
    <cellStyle name="Salida 10 9 3 3" xfId="38422" xr:uid="{00000000-0005-0000-0000-00009E9E0000}"/>
    <cellStyle name="Salida 10 9 4" xfId="38423" xr:uid="{00000000-0005-0000-0000-00009F9E0000}"/>
    <cellStyle name="Salida 10 9 5" xfId="38424" xr:uid="{00000000-0005-0000-0000-0000A09E0000}"/>
    <cellStyle name="Salida 10 9 6" xfId="38425" xr:uid="{00000000-0005-0000-0000-0000A19E0000}"/>
    <cellStyle name="Salida 10_5.Weekly" xfId="38426" xr:uid="{00000000-0005-0000-0000-0000A29E0000}"/>
    <cellStyle name="Salida 11" xfId="38427" xr:uid="{00000000-0005-0000-0000-0000A39E0000}"/>
    <cellStyle name="Salida 11 10" xfId="38428" xr:uid="{00000000-0005-0000-0000-0000A49E0000}"/>
    <cellStyle name="Salida 11 10 2" xfId="38429" xr:uid="{00000000-0005-0000-0000-0000A59E0000}"/>
    <cellStyle name="Salida 11 10 2 2" xfId="38430" xr:uid="{00000000-0005-0000-0000-0000A69E0000}"/>
    <cellStyle name="Salida 11 10 2 3" xfId="38431" xr:uid="{00000000-0005-0000-0000-0000A79E0000}"/>
    <cellStyle name="Salida 11 10 3" xfId="38432" xr:uid="{00000000-0005-0000-0000-0000A89E0000}"/>
    <cellStyle name="Salida 11 10 3 2" xfId="38433" xr:uid="{00000000-0005-0000-0000-0000A99E0000}"/>
    <cellStyle name="Salida 11 10 3 3" xfId="38434" xr:uid="{00000000-0005-0000-0000-0000AA9E0000}"/>
    <cellStyle name="Salida 11 10 4" xfId="38435" xr:uid="{00000000-0005-0000-0000-0000AB9E0000}"/>
    <cellStyle name="Salida 11 10 5" xfId="38436" xr:uid="{00000000-0005-0000-0000-0000AC9E0000}"/>
    <cellStyle name="Salida 11 10 6" xfId="38437" xr:uid="{00000000-0005-0000-0000-0000AD9E0000}"/>
    <cellStyle name="Salida 11 11" xfId="38438" xr:uid="{00000000-0005-0000-0000-0000AE9E0000}"/>
    <cellStyle name="Salida 11 11 2" xfId="38439" xr:uid="{00000000-0005-0000-0000-0000AF9E0000}"/>
    <cellStyle name="Salida 11 11 2 2" xfId="38440" xr:uid="{00000000-0005-0000-0000-0000B09E0000}"/>
    <cellStyle name="Salida 11 11 2 3" xfId="38441" xr:uid="{00000000-0005-0000-0000-0000B19E0000}"/>
    <cellStyle name="Salida 11 11 3" xfId="38442" xr:uid="{00000000-0005-0000-0000-0000B29E0000}"/>
    <cellStyle name="Salida 11 11 3 2" xfId="38443" xr:uid="{00000000-0005-0000-0000-0000B39E0000}"/>
    <cellStyle name="Salida 11 11 3 3" xfId="38444" xr:uid="{00000000-0005-0000-0000-0000B49E0000}"/>
    <cellStyle name="Salida 11 11 4" xfId="38445" xr:uid="{00000000-0005-0000-0000-0000B59E0000}"/>
    <cellStyle name="Salida 11 11 5" xfId="38446" xr:uid="{00000000-0005-0000-0000-0000B69E0000}"/>
    <cellStyle name="Salida 11 11 6" xfId="38447" xr:uid="{00000000-0005-0000-0000-0000B79E0000}"/>
    <cellStyle name="Salida 11 12" xfId="38448" xr:uid="{00000000-0005-0000-0000-0000B89E0000}"/>
    <cellStyle name="Salida 11 12 2" xfId="38449" xr:uid="{00000000-0005-0000-0000-0000B99E0000}"/>
    <cellStyle name="Salida 11 12 3" xfId="38450" xr:uid="{00000000-0005-0000-0000-0000BA9E0000}"/>
    <cellStyle name="Salida 11 13" xfId="38451" xr:uid="{00000000-0005-0000-0000-0000BB9E0000}"/>
    <cellStyle name="Salida 11 13 2" xfId="38452" xr:uid="{00000000-0005-0000-0000-0000BC9E0000}"/>
    <cellStyle name="Salida 11 13 3" xfId="38453" xr:uid="{00000000-0005-0000-0000-0000BD9E0000}"/>
    <cellStyle name="Salida 11 14" xfId="38454" xr:uid="{00000000-0005-0000-0000-0000BE9E0000}"/>
    <cellStyle name="Salida 11 15" xfId="38455" xr:uid="{00000000-0005-0000-0000-0000BF9E0000}"/>
    <cellStyle name="Salida 11 16" xfId="38456" xr:uid="{00000000-0005-0000-0000-0000C09E0000}"/>
    <cellStyle name="Salida 11 17" xfId="38457" xr:uid="{00000000-0005-0000-0000-0000C19E0000}"/>
    <cellStyle name="Salida 11 2" xfId="38458" xr:uid="{00000000-0005-0000-0000-0000C29E0000}"/>
    <cellStyle name="Salida 11 2 10" xfId="38459" xr:uid="{00000000-0005-0000-0000-0000C39E0000}"/>
    <cellStyle name="Salida 11 2 10 2" xfId="38460" xr:uid="{00000000-0005-0000-0000-0000C49E0000}"/>
    <cellStyle name="Salida 11 2 10 2 2" xfId="38461" xr:uid="{00000000-0005-0000-0000-0000C59E0000}"/>
    <cellStyle name="Salida 11 2 10 2 3" xfId="38462" xr:uid="{00000000-0005-0000-0000-0000C69E0000}"/>
    <cellStyle name="Salida 11 2 10 3" xfId="38463" xr:uid="{00000000-0005-0000-0000-0000C79E0000}"/>
    <cellStyle name="Salida 11 2 10 3 2" xfId="38464" xr:uid="{00000000-0005-0000-0000-0000C89E0000}"/>
    <cellStyle name="Salida 11 2 10 3 3" xfId="38465" xr:uid="{00000000-0005-0000-0000-0000C99E0000}"/>
    <cellStyle name="Salida 11 2 10 4" xfId="38466" xr:uid="{00000000-0005-0000-0000-0000CA9E0000}"/>
    <cellStyle name="Salida 11 2 10 5" xfId="38467" xr:uid="{00000000-0005-0000-0000-0000CB9E0000}"/>
    <cellStyle name="Salida 11 2 10 6" xfId="38468" xr:uid="{00000000-0005-0000-0000-0000CC9E0000}"/>
    <cellStyle name="Salida 11 2 11" xfId="38469" xr:uid="{00000000-0005-0000-0000-0000CD9E0000}"/>
    <cellStyle name="Salida 11 2 11 2" xfId="38470" xr:uid="{00000000-0005-0000-0000-0000CE9E0000}"/>
    <cellStyle name="Salida 11 2 11 3" xfId="38471" xr:uid="{00000000-0005-0000-0000-0000CF9E0000}"/>
    <cellStyle name="Salida 11 2 12" xfId="38472" xr:uid="{00000000-0005-0000-0000-0000D09E0000}"/>
    <cellStyle name="Salida 11 2 12 2" xfId="38473" xr:uid="{00000000-0005-0000-0000-0000D19E0000}"/>
    <cellStyle name="Salida 11 2 12 3" xfId="38474" xr:uid="{00000000-0005-0000-0000-0000D29E0000}"/>
    <cellStyle name="Salida 11 2 13" xfId="38475" xr:uid="{00000000-0005-0000-0000-0000D39E0000}"/>
    <cellStyle name="Salida 11 2 14" xfId="38476" xr:uid="{00000000-0005-0000-0000-0000D49E0000}"/>
    <cellStyle name="Salida 11 2 15" xfId="38477" xr:uid="{00000000-0005-0000-0000-0000D59E0000}"/>
    <cellStyle name="Salida 11 2 2" xfId="38478" xr:uid="{00000000-0005-0000-0000-0000D69E0000}"/>
    <cellStyle name="Salida 11 2 2 2" xfId="38479" xr:uid="{00000000-0005-0000-0000-0000D79E0000}"/>
    <cellStyle name="Salida 11 2 2 2 2" xfId="38480" xr:uid="{00000000-0005-0000-0000-0000D89E0000}"/>
    <cellStyle name="Salida 11 2 2 2 3" xfId="38481" xr:uid="{00000000-0005-0000-0000-0000D99E0000}"/>
    <cellStyle name="Salida 11 2 2 3" xfId="38482" xr:uid="{00000000-0005-0000-0000-0000DA9E0000}"/>
    <cellStyle name="Salida 11 2 2 3 2" xfId="38483" xr:uid="{00000000-0005-0000-0000-0000DB9E0000}"/>
    <cellStyle name="Salida 11 2 2 3 3" xfId="38484" xr:uid="{00000000-0005-0000-0000-0000DC9E0000}"/>
    <cellStyle name="Salida 11 2 2 4" xfId="38485" xr:uid="{00000000-0005-0000-0000-0000DD9E0000}"/>
    <cellStyle name="Salida 11 2 2 5" xfId="38486" xr:uid="{00000000-0005-0000-0000-0000DE9E0000}"/>
    <cellStyle name="Salida 11 2 2 6" xfId="38487" xr:uid="{00000000-0005-0000-0000-0000DF9E0000}"/>
    <cellStyle name="Salida 11 2 3" xfId="38488" xr:uid="{00000000-0005-0000-0000-0000E09E0000}"/>
    <cellStyle name="Salida 11 2 3 2" xfId="38489" xr:uid="{00000000-0005-0000-0000-0000E19E0000}"/>
    <cellStyle name="Salida 11 2 3 2 2" xfId="38490" xr:uid="{00000000-0005-0000-0000-0000E29E0000}"/>
    <cellStyle name="Salida 11 2 3 2 3" xfId="38491" xr:uid="{00000000-0005-0000-0000-0000E39E0000}"/>
    <cellStyle name="Salida 11 2 3 3" xfId="38492" xr:uid="{00000000-0005-0000-0000-0000E49E0000}"/>
    <cellStyle name="Salida 11 2 3 3 2" xfId="38493" xr:uid="{00000000-0005-0000-0000-0000E59E0000}"/>
    <cellStyle name="Salida 11 2 3 3 3" xfId="38494" xr:uid="{00000000-0005-0000-0000-0000E69E0000}"/>
    <cellStyle name="Salida 11 2 3 4" xfId="38495" xr:uid="{00000000-0005-0000-0000-0000E79E0000}"/>
    <cellStyle name="Salida 11 2 3 5" xfId="38496" xr:uid="{00000000-0005-0000-0000-0000E89E0000}"/>
    <cellStyle name="Salida 11 2 3 6" xfId="38497" xr:uid="{00000000-0005-0000-0000-0000E99E0000}"/>
    <cellStyle name="Salida 11 2 4" xfId="38498" xr:uid="{00000000-0005-0000-0000-0000EA9E0000}"/>
    <cellStyle name="Salida 11 2 4 2" xfId="38499" xr:uid="{00000000-0005-0000-0000-0000EB9E0000}"/>
    <cellStyle name="Salida 11 2 4 2 2" xfId="38500" xr:uid="{00000000-0005-0000-0000-0000EC9E0000}"/>
    <cellStyle name="Salida 11 2 4 2 3" xfId="38501" xr:uid="{00000000-0005-0000-0000-0000ED9E0000}"/>
    <cellStyle name="Salida 11 2 4 3" xfId="38502" xr:uid="{00000000-0005-0000-0000-0000EE9E0000}"/>
    <cellStyle name="Salida 11 2 4 3 2" xfId="38503" xr:uid="{00000000-0005-0000-0000-0000EF9E0000}"/>
    <cellStyle name="Salida 11 2 4 3 3" xfId="38504" xr:uid="{00000000-0005-0000-0000-0000F09E0000}"/>
    <cellStyle name="Salida 11 2 4 4" xfId="38505" xr:uid="{00000000-0005-0000-0000-0000F19E0000}"/>
    <cellStyle name="Salida 11 2 4 5" xfId="38506" xr:uid="{00000000-0005-0000-0000-0000F29E0000}"/>
    <cellStyle name="Salida 11 2 4 6" xfId="38507" xr:uid="{00000000-0005-0000-0000-0000F39E0000}"/>
    <cellStyle name="Salida 11 2 5" xfId="38508" xr:uid="{00000000-0005-0000-0000-0000F49E0000}"/>
    <cellStyle name="Salida 11 2 5 2" xfId="38509" xr:uid="{00000000-0005-0000-0000-0000F59E0000}"/>
    <cellStyle name="Salida 11 2 5 2 2" xfId="38510" xr:uid="{00000000-0005-0000-0000-0000F69E0000}"/>
    <cellStyle name="Salida 11 2 5 2 3" xfId="38511" xr:uid="{00000000-0005-0000-0000-0000F79E0000}"/>
    <cellStyle name="Salida 11 2 5 3" xfId="38512" xr:uid="{00000000-0005-0000-0000-0000F89E0000}"/>
    <cellStyle name="Salida 11 2 5 3 2" xfId="38513" xr:uid="{00000000-0005-0000-0000-0000F99E0000}"/>
    <cellStyle name="Salida 11 2 5 3 3" xfId="38514" xr:uid="{00000000-0005-0000-0000-0000FA9E0000}"/>
    <cellStyle name="Salida 11 2 5 4" xfId="38515" xr:uid="{00000000-0005-0000-0000-0000FB9E0000}"/>
    <cellStyle name="Salida 11 2 5 5" xfId="38516" xr:uid="{00000000-0005-0000-0000-0000FC9E0000}"/>
    <cellStyle name="Salida 11 2 5 6" xfId="38517" xr:uid="{00000000-0005-0000-0000-0000FD9E0000}"/>
    <cellStyle name="Salida 11 2 6" xfId="38518" xr:uid="{00000000-0005-0000-0000-0000FE9E0000}"/>
    <cellStyle name="Salida 11 2 6 2" xfId="38519" xr:uid="{00000000-0005-0000-0000-0000FF9E0000}"/>
    <cellStyle name="Salida 11 2 6 2 2" xfId="38520" xr:uid="{00000000-0005-0000-0000-0000009F0000}"/>
    <cellStyle name="Salida 11 2 6 2 3" xfId="38521" xr:uid="{00000000-0005-0000-0000-0000019F0000}"/>
    <cellStyle name="Salida 11 2 6 3" xfId="38522" xr:uid="{00000000-0005-0000-0000-0000029F0000}"/>
    <cellStyle name="Salida 11 2 6 3 2" xfId="38523" xr:uid="{00000000-0005-0000-0000-0000039F0000}"/>
    <cellStyle name="Salida 11 2 6 3 3" xfId="38524" xr:uid="{00000000-0005-0000-0000-0000049F0000}"/>
    <cellStyle name="Salida 11 2 6 4" xfId="38525" xr:uid="{00000000-0005-0000-0000-0000059F0000}"/>
    <cellStyle name="Salida 11 2 6 5" xfId="38526" xr:uid="{00000000-0005-0000-0000-0000069F0000}"/>
    <cellStyle name="Salida 11 2 6 6" xfId="38527" xr:uid="{00000000-0005-0000-0000-0000079F0000}"/>
    <cellStyle name="Salida 11 2 7" xfId="38528" xr:uid="{00000000-0005-0000-0000-0000089F0000}"/>
    <cellStyle name="Salida 11 2 7 2" xfId="38529" xr:uid="{00000000-0005-0000-0000-0000099F0000}"/>
    <cellStyle name="Salida 11 2 7 2 2" xfId="38530" xr:uid="{00000000-0005-0000-0000-00000A9F0000}"/>
    <cellStyle name="Salida 11 2 7 2 3" xfId="38531" xr:uid="{00000000-0005-0000-0000-00000B9F0000}"/>
    <cellStyle name="Salida 11 2 7 3" xfId="38532" xr:uid="{00000000-0005-0000-0000-00000C9F0000}"/>
    <cellStyle name="Salida 11 2 7 3 2" xfId="38533" xr:uid="{00000000-0005-0000-0000-00000D9F0000}"/>
    <cellStyle name="Salida 11 2 7 3 3" xfId="38534" xr:uid="{00000000-0005-0000-0000-00000E9F0000}"/>
    <cellStyle name="Salida 11 2 7 4" xfId="38535" xr:uid="{00000000-0005-0000-0000-00000F9F0000}"/>
    <cellStyle name="Salida 11 2 7 5" xfId="38536" xr:uid="{00000000-0005-0000-0000-0000109F0000}"/>
    <cellStyle name="Salida 11 2 7 6" xfId="38537" xr:uid="{00000000-0005-0000-0000-0000119F0000}"/>
    <cellStyle name="Salida 11 2 8" xfId="38538" xr:uid="{00000000-0005-0000-0000-0000129F0000}"/>
    <cellStyle name="Salida 11 2 8 2" xfId="38539" xr:uid="{00000000-0005-0000-0000-0000139F0000}"/>
    <cellStyle name="Salida 11 2 8 2 2" xfId="38540" xr:uid="{00000000-0005-0000-0000-0000149F0000}"/>
    <cellStyle name="Salida 11 2 8 2 3" xfId="38541" xr:uid="{00000000-0005-0000-0000-0000159F0000}"/>
    <cellStyle name="Salida 11 2 8 3" xfId="38542" xr:uid="{00000000-0005-0000-0000-0000169F0000}"/>
    <cellStyle name="Salida 11 2 8 3 2" xfId="38543" xr:uid="{00000000-0005-0000-0000-0000179F0000}"/>
    <cellStyle name="Salida 11 2 8 3 3" xfId="38544" xr:uid="{00000000-0005-0000-0000-0000189F0000}"/>
    <cellStyle name="Salida 11 2 8 4" xfId="38545" xr:uid="{00000000-0005-0000-0000-0000199F0000}"/>
    <cellStyle name="Salida 11 2 8 5" xfId="38546" xr:uid="{00000000-0005-0000-0000-00001A9F0000}"/>
    <cellStyle name="Salida 11 2 8 6" xfId="38547" xr:uid="{00000000-0005-0000-0000-00001B9F0000}"/>
    <cellStyle name="Salida 11 2 9" xfId="38548" xr:uid="{00000000-0005-0000-0000-00001C9F0000}"/>
    <cellStyle name="Salida 11 2 9 2" xfId="38549" xr:uid="{00000000-0005-0000-0000-00001D9F0000}"/>
    <cellStyle name="Salida 11 2 9 2 2" xfId="38550" xr:uid="{00000000-0005-0000-0000-00001E9F0000}"/>
    <cellStyle name="Salida 11 2 9 2 3" xfId="38551" xr:uid="{00000000-0005-0000-0000-00001F9F0000}"/>
    <cellStyle name="Salida 11 2 9 3" xfId="38552" xr:uid="{00000000-0005-0000-0000-0000209F0000}"/>
    <cellStyle name="Salida 11 2 9 3 2" xfId="38553" xr:uid="{00000000-0005-0000-0000-0000219F0000}"/>
    <cellStyle name="Salida 11 2 9 3 3" xfId="38554" xr:uid="{00000000-0005-0000-0000-0000229F0000}"/>
    <cellStyle name="Salida 11 2 9 4" xfId="38555" xr:uid="{00000000-0005-0000-0000-0000239F0000}"/>
    <cellStyle name="Salida 11 2 9 5" xfId="38556" xr:uid="{00000000-0005-0000-0000-0000249F0000}"/>
    <cellStyle name="Salida 11 2 9 6" xfId="38557" xr:uid="{00000000-0005-0000-0000-0000259F0000}"/>
    <cellStyle name="Salida 11 2_5.Weekly" xfId="38558" xr:uid="{00000000-0005-0000-0000-0000269F0000}"/>
    <cellStyle name="Salida 11 3" xfId="38559" xr:uid="{00000000-0005-0000-0000-0000279F0000}"/>
    <cellStyle name="Salida 11 3 2" xfId="38560" xr:uid="{00000000-0005-0000-0000-0000289F0000}"/>
    <cellStyle name="Salida 11 3 2 2" xfId="38561" xr:uid="{00000000-0005-0000-0000-0000299F0000}"/>
    <cellStyle name="Salida 11 3 2 3" xfId="38562" xr:uid="{00000000-0005-0000-0000-00002A9F0000}"/>
    <cellStyle name="Salida 11 3 3" xfId="38563" xr:uid="{00000000-0005-0000-0000-00002B9F0000}"/>
    <cellStyle name="Salida 11 3 3 2" xfId="38564" xr:uid="{00000000-0005-0000-0000-00002C9F0000}"/>
    <cellStyle name="Salida 11 3 3 3" xfId="38565" xr:uid="{00000000-0005-0000-0000-00002D9F0000}"/>
    <cellStyle name="Salida 11 3 4" xfId="38566" xr:uid="{00000000-0005-0000-0000-00002E9F0000}"/>
    <cellStyle name="Salida 11 3 5" xfId="38567" xr:uid="{00000000-0005-0000-0000-00002F9F0000}"/>
    <cellStyle name="Salida 11 3 6" xfId="38568" xr:uid="{00000000-0005-0000-0000-0000309F0000}"/>
    <cellStyle name="Salida 11 4" xfId="38569" xr:uid="{00000000-0005-0000-0000-0000319F0000}"/>
    <cellStyle name="Salida 11 4 2" xfId="38570" xr:uid="{00000000-0005-0000-0000-0000329F0000}"/>
    <cellStyle name="Salida 11 4 2 2" xfId="38571" xr:uid="{00000000-0005-0000-0000-0000339F0000}"/>
    <cellStyle name="Salida 11 4 2 3" xfId="38572" xr:uid="{00000000-0005-0000-0000-0000349F0000}"/>
    <cellStyle name="Salida 11 4 3" xfId="38573" xr:uid="{00000000-0005-0000-0000-0000359F0000}"/>
    <cellStyle name="Salida 11 4 3 2" xfId="38574" xr:uid="{00000000-0005-0000-0000-0000369F0000}"/>
    <cellStyle name="Salida 11 4 3 3" xfId="38575" xr:uid="{00000000-0005-0000-0000-0000379F0000}"/>
    <cellStyle name="Salida 11 4 4" xfId="38576" xr:uid="{00000000-0005-0000-0000-0000389F0000}"/>
    <cellStyle name="Salida 11 4 5" xfId="38577" xr:uid="{00000000-0005-0000-0000-0000399F0000}"/>
    <cellStyle name="Salida 11 4 6" xfId="38578" xr:uid="{00000000-0005-0000-0000-00003A9F0000}"/>
    <cellStyle name="Salida 11 5" xfId="38579" xr:uid="{00000000-0005-0000-0000-00003B9F0000}"/>
    <cellStyle name="Salida 11 5 2" xfId="38580" xr:uid="{00000000-0005-0000-0000-00003C9F0000}"/>
    <cellStyle name="Salida 11 5 2 2" xfId="38581" xr:uid="{00000000-0005-0000-0000-00003D9F0000}"/>
    <cellStyle name="Salida 11 5 2 3" xfId="38582" xr:uid="{00000000-0005-0000-0000-00003E9F0000}"/>
    <cellStyle name="Salida 11 5 3" xfId="38583" xr:uid="{00000000-0005-0000-0000-00003F9F0000}"/>
    <cellStyle name="Salida 11 5 3 2" xfId="38584" xr:uid="{00000000-0005-0000-0000-0000409F0000}"/>
    <cellStyle name="Salida 11 5 3 3" xfId="38585" xr:uid="{00000000-0005-0000-0000-0000419F0000}"/>
    <cellStyle name="Salida 11 5 4" xfId="38586" xr:uid="{00000000-0005-0000-0000-0000429F0000}"/>
    <cellStyle name="Salida 11 5 5" xfId="38587" xr:uid="{00000000-0005-0000-0000-0000439F0000}"/>
    <cellStyle name="Salida 11 5 6" xfId="38588" xr:uid="{00000000-0005-0000-0000-0000449F0000}"/>
    <cellStyle name="Salida 11 6" xfId="38589" xr:uid="{00000000-0005-0000-0000-0000459F0000}"/>
    <cellStyle name="Salida 11 6 2" xfId="38590" xr:uid="{00000000-0005-0000-0000-0000469F0000}"/>
    <cellStyle name="Salida 11 6 2 2" xfId="38591" xr:uid="{00000000-0005-0000-0000-0000479F0000}"/>
    <cellStyle name="Salida 11 6 2 3" xfId="38592" xr:uid="{00000000-0005-0000-0000-0000489F0000}"/>
    <cellStyle name="Salida 11 6 3" xfId="38593" xr:uid="{00000000-0005-0000-0000-0000499F0000}"/>
    <cellStyle name="Salida 11 6 3 2" xfId="38594" xr:uid="{00000000-0005-0000-0000-00004A9F0000}"/>
    <cellStyle name="Salida 11 6 3 3" xfId="38595" xr:uid="{00000000-0005-0000-0000-00004B9F0000}"/>
    <cellStyle name="Salida 11 6 4" xfId="38596" xr:uid="{00000000-0005-0000-0000-00004C9F0000}"/>
    <cellStyle name="Salida 11 6 5" xfId="38597" xr:uid="{00000000-0005-0000-0000-00004D9F0000}"/>
    <cellStyle name="Salida 11 6 6" xfId="38598" xr:uid="{00000000-0005-0000-0000-00004E9F0000}"/>
    <cellStyle name="Salida 11 7" xfId="38599" xr:uid="{00000000-0005-0000-0000-00004F9F0000}"/>
    <cellStyle name="Salida 11 7 2" xfId="38600" xr:uid="{00000000-0005-0000-0000-0000509F0000}"/>
    <cellStyle name="Salida 11 7 2 2" xfId="38601" xr:uid="{00000000-0005-0000-0000-0000519F0000}"/>
    <cellStyle name="Salida 11 7 2 3" xfId="38602" xr:uid="{00000000-0005-0000-0000-0000529F0000}"/>
    <cellStyle name="Salida 11 7 3" xfId="38603" xr:uid="{00000000-0005-0000-0000-0000539F0000}"/>
    <cellStyle name="Salida 11 7 3 2" xfId="38604" xr:uid="{00000000-0005-0000-0000-0000549F0000}"/>
    <cellStyle name="Salida 11 7 3 3" xfId="38605" xr:uid="{00000000-0005-0000-0000-0000559F0000}"/>
    <cellStyle name="Salida 11 7 4" xfId="38606" xr:uid="{00000000-0005-0000-0000-0000569F0000}"/>
    <cellStyle name="Salida 11 7 5" xfId="38607" xr:uid="{00000000-0005-0000-0000-0000579F0000}"/>
    <cellStyle name="Salida 11 7 6" xfId="38608" xr:uid="{00000000-0005-0000-0000-0000589F0000}"/>
    <cellStyle name="Salida 11 8" xfId="38609" xr:uid="{00000000-0005-0000-0000-0000599F0000}"/>
    <cellStyle name="Salida 11 8 2" xfId="38610" xr:uid="{00000000-0005-0000-0000-00005A9F0000}"/>
    <cellStyle name="Salida 11 8 2 2" xfId="38611" xr:uid="{00000000-0005-0000-0000-00005B9F0000}"/>
    <cellStyle name="Salida 11 8 2 3" xfId="38612" xr:uid="{00000000-0005-0000-0000-00005C9F0000}"/>
    <cellStyle name="Salida 11 8 3" xfId="38613" xr:uid="{00000000-0005-0000-0000-00005D9F0000}"/>
    <cellStyle name="Salida 11 8 3 2" xfId="38614" xr:uid="{00000000-0005-0000-0000-00005E9F0000}"/>
    <cellStyle name="Salida 11 8 3 3" xfId="38615" xr:uid="{00000000-0005-0000-0000-00005F9F0000}"/>
    <cellStyle name="Salida 11 8 4" xfId="38616" xr:uid="{00000000-0005-0000-0000-0000609F0000}"/>
    <cellStyle name="Salida 11 8 5" xfId="38617" xr:uid="{00000000-0005-0000-0000-0000619F0000}"/>
    <cellStyle name="Salida 11 8 6" xfId="38618" xr:uid="{00000000-0005-0000-0000-0000629F0000}"/>
    <cellStyle name="Salida 11 9" xfId="38619" xr:uid="{00000000-0005-0000-0000-0000639F0000}"/>
    <cellStyle name="Salida 11 9 2" xfId="38620" xr:uid="{00000000-0005-0000-0000-0000649F0000}"/>
    <cellStyle name="Salida 11 9 2 2" xfId="38621" xr:uid="{00000000-0005-0000-0000-0000659F0000}"/>
    <cellStyle name="Salida 11 9 2 3" xfId="38622" xr:uid="{00000000-0005-0000-0000-0000669F0000}"/>
    <cellStyle name="Salida 11 9 3" xfId="38623" xr:uid="{00000000-0005-0000-0000-0000679F0000}"/>
    <cellStyle name="Salida 11 9 3 2" xfId="38624" xr:uid="{00000000-0005-0000-0000-0000689F0000}"/>
    <cellStyle name="Salida 11 9 3 3" xfId="38625" xr:uid="{00000000-0005-0000-0000-0000699F0000}"/>
    <cellStyle name="Salida 11 9 4" xfId="38626" xr:uid="{00000000-0005-0000-0000-00006A9F0000}"/>
    <cellStyle name="Salida 11 9 5" xfId="38627" xr:uid="{00000000-0005-0000-0000-00006B9F0000}"/>
    <cellStyle name="Salida 11 9 6" xfId="38628" xr:uid="{00000000-0005-0000-0000-00006C9F0000}"/>
    <cellStyle name="Salida 11_5.Weekly" xfId="38629" xr:uid="{00000000-0005-0000-0000-00006D9F0000}"/>
    <cellStyle name="Salida 12" xfId="38630" xr:uid="{00000000-0005-0000-0000-00006E9F0000}"/>
    <cellStyle name="Salida 12 2" xfId="38631" xr:uid="{00000000-0005-0000-0000-00006F9F0000}"/>
    <cellStyle name="Salida 13" xfId="38632" xr:uid="{00000000-0005-0000-0000-0000709F0000}"/>
    <cellStyle name="Salida 14" xfId="38633" xr:uid="{00000000-0005-0000-0000-0000719F0000}"/>
    <cellStyle name="Salida 15" xfId="38634" xr:uid="{00000000-0005-0000-0000-0000729F0000}"/>
    <cellStyle name="Salida 16" xfId="38635" xr:uid="{00000000-0005-0000-0000-0000739F0000}"/>
    <cellStyle name="Salida 17" xfId="38636" xr:uid="{00000000-0005-0000-0000-0000749F0000}"/>
    <cellStyle name="Salida 18" xfId="38637" xr:uid="{00000000-0005-0000-0000-0000759F0000}"/>
    <cellStyle name="Salida 18 2" xfId="38638" xr:uid="{00000000-0005-0000-0000-0000769F0000}"/>
    <cellStyle name="Salida 18 2 2" xfId="38639" xr:uid="{00000000-0005-0000-0000-0000779F0000}"/>
    <cellStyle name="Salida 18 2 3" xfId="38640" xr:uid="{00000000-0005-0000-0000-0000789F0000}"/>
    <cellStyle name="Salida 18 3" xfId="38641" xr:uid="{00000000-0005-0000-0000-0000799F0000}"/>
    <cellStyle name="Salida 18 3 2" xfId="38642" xr:uid="{00000000-0005-0000-0000-00007A9F0000}"/>
    <cellStyle name="Salida 18 3 3" xfId="38643" xr:uid="{00000000-0005-0000-0000-00007B9F0000}"/>
    <cellStyle name="Salida 18 4" xfId="38644" xr:uid="{00000000-0005-0000-0000-00007C9F0000}"/>
    <cellStyle name="Salida 18 5" xfId="38645" xr:uid="{00000000-0005-0000-0000-00007D9F0000}"/>
    <cellStyle name="Salida 18 6" xfId="38646" xr:uid="{00000000-0005-0000-0000-00007E9F0000}"/>
    <cellStyle name="Salida 19" xfId="38647" xr:uid="{00000000-0005-0000-0000-00007F9F0000}"/>
    <cellStyle name="Salida 19 2" xfId="38648" xr:uid="{00000000-0005-0000-0000-0000809F0000}"/>
    <cellStyle name="Salida 19 2 2" xfId="38649" xr:uid="{00000000-0005-0000-0000-0000819F0000}"/>
    <cellStyle name="Salida 19 2 3" xfId="38650" xr:uid="{00000000-0005-0000-0000-0000829F0000}"/>
    <cellStyle name="Salida 19 3" xfId="38651" xr:uid="{00000000-0005-0000-0000-0000839F0000}"/>
    <cellStyle name="Salida 19 3 2" xfId="38652" xr:uid="{00000000-0005-0000-0000-0000849F0000}"/>
    <cellStyle name="Salida 19 3 3" xfId="38653" xr:uid="{00000000-0005-0000-0000-0000859F0000}"/>
    <cellStyle name="Salida 19 4" xfId="38654" xr:uid="{00000000-0005-0000-0000-0000869F0000}"/>
    <cellStyle name="Salida 19 5" xfId="38655" xr:uid="{00000000-0005-0000-0000-0000879F0000}"/>
    <cellStyle name="Salida 19 6" xfId="38656" xr:uid="{00000000-0005-0000-0000-0000889F0000}"/>
    <cellStyle name="Salida 2" xfId="38657" xr:uid="{00000000-0005-0000-0000-0000899F0000}"/>
    <cellStyle name="Salida 2 10" xfId="38658" xr:uid="{00000000-0005-0000-0000-00008A9F0000}"/>
    <cellStyle name="Salida 2 10 2" xfId="38659" xr:uid="{00000000-0005-0000-0000-00008B9F0000}"/>
    <cellStyle name="Salida 2 10 2 2" xfId="38660" xr:uid="{00000000-0005-0000-0000-00008C9F0000}"/>
    <cellStyle name="Salida 2 10 2 3" xfId="38661" xr:uid="{00000000-0005-0000-0000-00008D9F0000}"/>
    <cellStyle name="Salida 2 10 3" xfId="38662" xr:uid="{00000000-0005-0000-0000-00008E9F0000}"/>
    <cellStyle name="Salida 2 10 3 2" xfId="38663" xr:uid="{00000000-0005-0000-0000-00008F9F0000}"/>
    <cellStyle name="Salida 2 10 3 3" xfId="38664" xr:uid="{00000000-0005-0000-0000-0000909F0000}"/>
    <cellStyle name="Salida 2 10 4" xfId="38665" xr:uid="{00000000-0005-0000-0000-0000919F0000}"/>
    <cellStyle name="Salida 2 10 5" xfId="38666" xr:uid="{00000000-0005-0000-0000-0000929F0000}"/>
    <cellStyle name="Salida 2 10 6" xfId="38667" xr:uid="{00000000-0005-0000-0000-0000939F0000}"/>
    <cellStyle name="Salida 2 11" xfId="38668" xr:uid="{00000000-0005-0000-0000-0000949F0000}"/>
    <cellStyle name="Salida 2 11 2" xfId="38669" xr:uid="{00000000-0005-0000-0000-0000959F0000}"/>
    <cellStyle name="Salida 2 11 2 2" xfId="38670" xr:uid="{00000000-0005-0000-0000-0000969F0000}"/>
    <cellStyle name="Salida 2 11 2 3" xfId="38671" xr:uid="{00000000-0005-0000-0000-0000979F0000}"/>
    <cellStyle name="Salida 2 11 3" xfId="38672" xr:uid="{00000000-0005-0000-0000-0000989F0000}"/>
    <cellStyle name="Salida 2 11 3 2" xfId="38673" xr:uid="{00000000-0005-0000-0000-0000999F0000}"/>
    <cellStyle name="Salida 2 11 3 3" xfId="38674" xr:uid="{00000000-0005-0000-0000-00009A9F0000}"/>
    <cellStyle name="Salida 2 11 4" xfId="38675" xr:uid="{00000000-0005-0000-0000-00009B9F0000}"/>
    <cellStyle name="Salida 2 11 5" xfId="38676" xr:uid="{00000000-0005-0000-0000-00009C9F0000}"/>
    <cellStyle name="Salida 2 11 6" xfId="38677" xr:uid="{00000000-0005-0000-0000-00009D9F0000}"/>
    <cellStyle name="Salida 2 12" xfId="38678" xr:uid="{00000000-0005-0000-0000-00009E9F0000}"/>
    <cellStyle name="Salida 2 12 2" xfId="38679" xr:uid="{00000000-0005-0000-0000-00009F9F0000}"/>
    <cellStyle name="Salida 2 12 2 2" xfId="38680" xr:uid="{00000000-0005-0000-0000-0000A09F0000}"/>
    <cellStyle name="Salida 2 12 2 3" xfId="38681" xr:uid="{00000000-0005-0000-0000-0000A19F0000}"/>
    <cellStyle name="Salida 2 12 3" xfId="38682" xr:uid="{00000000-0005-0000-0000-0000A29F0000}"/>
    <cellStyle name="Salida 2 12 3 2" xfId="38683" xr:uid="{00000000-0005-0000-0000-0000A39F0000}"/>
    <cellStyle name="Salida 2 12 3 3" xfId="38684" xr:uid="{00000000-0005-0000-0000-0000A49F0000}"/>
    <cellStyle name="Salida 2 12 4" xfId="38685" xr:uid="{00000000-0005-0000-0000-0000A59F0000}"/>
    <cellStyle name="Salida 2 12 5" xfId="38686" xr:uid="{00000000-0005-0000-0000-0000A69F0000}"/>
    <cellStyle name="Salida 2 12 6" xfId="38687" xr:uid="{00000000-0005-0000-0000-0000A79F0000}"/>
    <cellStyle name="Salida 2 13" xfId="38688" xr:uid="{00000000-0005-0000-0000-0000A89F0000}"/>
    <cellStyle name="Salida 2 13 2" xfId="38689" xr:uid="{00000000-0005-0000-0000-0000A99F0000}"/>
    <cellStyle name="Salida 2 13 2 2" xfId="38690" xr:uid="{00000000-0005-0000-0000-0000AA9F0000}"/>
    <cellStyle name="Salida 2 13 2 3" xfId="38691" xr:uid="{00000000-0005-0000-0000-0000AB9F0000}"/>
    <cellStyle name="Salida 2 13 3" xfId="38692" xr:uid="{00000000-0005-0000-0000-0000AC9F0000}"/>
    <cellStyle name="Salida 2 13 3 2" xfId="38693" xr:uid="{00000000-0005-0000-0000-0000AD9F0000}"/>
    <cellStyle name="Salida 2 13 3 3" xfId="38694" xr:uid="{00000000-0005-0000-0000-0000AE9F0000}"/>
    <cellStyle name="Salida 2 13 4" xfId="38695" xr:uid="{00000000-0005-0000-0000-0000AF9F0000}"/>
    <cellStyle name="Salida 2 13 5" xfId="38696" xr:uid="{00000000-0005-0000-0000-0000B09F0000}"/>
    <cellStyle name="Salida 2 13 6" xfId="38697" xr:uid="{00000000-0005-0000-0000-0000B19F0000}"/>
    <cellStyle name="Salida 2 14" xfId="38698" xr:uid="{00000000-0005-0000-0000-0000B29F0000}"/>
    <cellStyle name="Salida 2 14 2" xfId="38699" xr:uid="{00000000-0005-0000-0000-0000B39F0000}"/>
    <cellStyle name="Salida 2 14 3" xfId="38700" xr:uid="{00000000-0005-0000-0000-0000B49F0000}"/>
    <cellStyle name="Salida 2 15" xfId="38701" xr:uid="{00000000-0005-0000-0000-0000B59F0000}"/>
    <cellStyle name="Salida 2 15 2" xfId="38702" xr:uid="{00000000-0005-0000-0000-0000B69F0000}"/>
    <cellStyle name="Salida 2 15 3" xfId="38703" xr:uid="{00000000-0005-0000-0000-0000B79F0000}"/>
    <cellStyle name="Salida 2 16" xfId="38704" xr:uid="{00000000-0005-0000-0000-0000B89F0000}"/>
    <cellStyle name="Salida 2 17" xfId="38705" xr:uid="{00000000-0005-0000-0000-0000B99F0000}"/>
    <cellStyle name="Salida 2 18" xfId="38706" xr:uid="{00000000-0005-0000-0000-0000BA9F0000}"/>
    <cellStyle name="Salida 2 19" xfId="38707" xr:uid="{00000000-0005-0000-0000-0000BB9F0000}"/>
    <cellStyle name="Salida 2 2" xfId="38708" xr:uid="{00000000-0005-0000-0000-0000BC9F0000}"/>
    <cellStyle name="Salida 2 2 10" xfId="38709" xr:uid="{00000000-0005-0000-0000-0000BD9F0000}"/>
    <cellStyle name="Salida 2 2 10 2" xfId="38710" xr:uid="{00000000-0005-0000-0000-0000BE9F0000}"/>
    <cellStyle name="Salida 2 2 10 2 2" xfId="38711" xr:uid="{00000000-0005-0000-0000-0000BF9F0000}"/>
    <cellStyle name="Salida 2 2 10 2 3" xfId="38712" xr:uid="{00000000-0005-0000-0000-0000C09F0000}"/>
    <cellStyle name="Salida 2 2 10 3" xfId="38713" xr:uid="{00000000-0005-0000-0000-0000C19F0000}"/>
    <cellStyle name="Salida 2 2 10 3 2" xfId="38714" xr:uid="{00000000-0005-0000-0000-0000C29F0000}"/>
    <cellStyle name="Salida 2 2 10 3 3" xfId="38715" xr:uid="{00000000-0005-0000-0000-0000C39F0000}"/>
    <cellStyle name="Salida 2 2 10 4" xfId="38716" xr:uid="{00000000-0005-0000-0000-0000C49F0000}"/>
    <cellStyle name="Salida 2 2 10 5" xfId="38717" xr:uid="{00000000-0005-0000-0000-0000C59F0000}"/>
    <cellStyle name="Salida 2 2 10 6" xfId="38718" xr:uid="{00000000-0005-0000-0000-0000C69F0000}"/>
    <cellStyle name="Salida 2 2 11" xfId="38719" xr:uid="{00000000-0005-0000-0000-0000C79F0000}"/>
    <cellStyle name="Salida 2 2 11 2" xfId="38720" xr:uid="{00000000-0005-0000-0000-0000C89F0000}"/>
    <cellStyle name="Salida 2 2 11 2 2" xfId="38721" xr:uid="{00000000-0005-0000-0000-0000C99F0000}"/>
    <cellStyle name="Salida 2 2 11 2 3" xfId="38722" xr:uid="{00000000-0005-0000-0000-0000CA9F0000}"/>
    <cellStyle name="Salida 2 2 11 3" xfId="38723" xr:uid="{00000000-0005-0000-0000-0000CB9F0000}"/>
    <cellStyle name="Salida 2 2 11 3 2" xfId="38724" xr:uid="{00000000-0005-0000-0000-0000CC9F0000}"/>
    <cellStyle name="Salida 2 2 11 3 3" xfId="38725" xr:uid="{00000000-0005-0000-0000-0000CD9F0000}"/>
    <cellStyle name="Salida 2 2 11 4" xfId="38726" xr:uid="{00000000-0005-0000-0000-0000CE9F0000}"/>
    <cellStyle name="Salida 2 2 11 5" xfId="38727" xr:uid="{00000000-0005-0000-0000-0000CF9F0000}"/>
    <cellStyle name="Salida 2 2 11 6" xfId="38728" xr:uid="{00000000-0005-0000-0000-0000D09F0000}"/>
    <cellStyle name="Salida 2 2 12" xfId="38729" xr:uid="{00000000-0005-0000-0000-0000D19F0000}"/>
    <cellStyle name="Salida 2 2 12 2" xfId="38730" xr:uid="{00000000-0005-0000-0000-0000D29F0000}"/>
    <cellStyle name="Salida 2 2 12 3" xfId="38731" xr:uid="{00000000-0005-0000-0000-0000D39F0000}"/>
    <cellStyle name="Salida 2 2 13" xfId="38732" xr:uid="{00000000-0005-0000-0000-0000D49F0000}"/>
    <cellStyle name="Salida 2 2 13 2" xfId="38733" xr:uid="{00000000-0005-0000-0000-0000D59F0000}"/>
    <cellStyle name="Salida 2 2 13 3" xfId="38734" xr:uid="{00000000-0005-0000-0000-0000D69F0000}"/>
    <cellStyle name="Salida 2 2 14" xfId="38735" xr:uid="{00000000-0005-0000-0000-0000D79F0000}"/>
    <cellStyle name="Salida 2 2 15" xfId="38736" xr:uid="{00000000-0005-0000-0000-0000D89F0000}"/>
    <cellStyle name="Salida 2 2 16" xfId="38737" xr:uid="{00000000-0005-0000-0000-0000D99F0000}"/>
    <cellStyle name="Salida 2 2 17" xfId="38738" xr:uid="{00000000-0005-0000-0000-0000DA9F0000}"/>
    <cellStyle name="Salida 2 2 2" xfId="38739" xr:uid="{00000000-0005-0000-0000-0000DB9F0000}"/>
    <cellStyle name="Salida 2 2 2 10" xfId="38740" xr:uid="{00000000-0005-0000-0000-0000DC9F0000}"/>
    <cellStyle name="Salida 2 2 2 10 2" xfId="38741" xr:uid="{00000000-0005-0000-0000-0000DD9F0000}"/>
    <cellStyle name="Salida 2 2 2 10 2 2" xfId="38742" xr:uid="{00000000-0005-0000-0000-0000DE9F0000}"/>
    <cellStyle name="Salida 2 2 2 10 2 3" xfId="38743" xr:uid="{00000000-0005-0000-0000-0000DF9F0000}"/>
    <cellStyle name="Salida 2 2 2 10 3" xfId="38744" xr:uid="{00000000-0005-0000-0000-0000E09F0000}"/>
    <cellStyle name="Salida 2 2 2 10 3 2" xfId="38745" xr:uid="{00000000-0005-0000-0000-0000E19F0000}"/>
    <cellStyle name="Salida 2 2 2 10 3 3" xfId="38746" xr:uid="{00000000-0005-0000-0000-0000E29F0000}"/>
    <cellStyle name="Salida 2 2 2 10 4" xfId="38747" xr:uid="{00000000-0005-0000-0000-0000E39F0000}"/>
    <cellStyle name="Salida 2 2 2 10 5" xfId="38748" xr:uid="{00000000-0005-0000-0000-0000E49F0000}"/>
    <cellStyle name="Salida 2 2 2 10 6" xfId="38749" xr:uid="{00000000-0005-0000-0000-0000E59F0000}"/>
    <cellStyle name="Salida 2 2 2 11" xfId="38750" xr:uid="{00000000-0005-0000-0000-0000E69F0000}"/>
    <cellStyle name="Salida 2 2 2 11 2" xfId="38751" xr:uid="{00000000-0005-0000-0000-0000E79F0000}"/>
    <cellStyle name="Salida 2 2 2 11 3" xfId="38752" xr:uid="{00000000-0005-0000-0000-0000E89F0000}"/>
    <cellStyle name="Salida 2 2 2 12" xfId="38753" xr:uid="{00000000-0005-0000-0000-0000E99F0000}"/>
    <cellStyle name="Salida 2 2 2 12 2" xfId="38754" xr:uid="{00000000-0005-0000-0000-0000EA9F0000}"/>
    <cellStyle name="Salida 2 2 2 12 3" xfId="38755" xr:uid="{00000000-0005-0000-0000-0000EB9F0000}"/>
    <cellStyle name="Salida 2 2 2 13" xfId="38756" xr:uid="{00000000-0005-0000-0000-0000EC9F0000}"/>
    <cellStyle name="Salida 2 2 2 14" xfId="38757" xr:uid="{00000000-0005-0000-0000-0000ED9F0000}"/>
    <cellStyle name="Salida 2 2 2 15" xfId="38758" xr:uid="{00000000-0005-0000-0000-0000EE9F0000}"/>
    <cellStyle name="Salida 2 2 2 16" xfId="38759" xr:uid="{00000000-0005-0000-0000-0000EF9F0000}"/>
    <cellStyle name="Salida 2 2 2 2" xfId="38760" xr:uid="{00000000-0005-0000-0000-0000F09F0000}"/>
    <cellStyle name="Salida 2 2 2 2 2" xfId="38761" xr:uid="{00000000-0005-0000-0000-0000F19F0000}"/>
    <cellStyle name="Salida 2 2 2 2 2 2" xfId="38762" xr:uid="{00000000-0005-0000-0000-0000F29F0000}"/>
    <cellStyle name="Salida 2 2 2 2 2 3" xfId="38763" xr:uid="{00000000-0005-0000-0000-0000F39F0000}"/>
    <cellStyle name="Salida 2 2 2 2 3" xfId="38764" xr:uid="{00000000-0005-0000-0000-0000F49F0000}"/>
    <cellStyle name="Salida 2 2 2 2 3 2" xfId="38765" xr:uid="{00000000-0005-0000-0000-0000F59F0000}"/>
    <cellStyle name="Salida 2 2 2 2 3 3" xfId="38766" xr:uid="{00000000-0005-0000-0000-0000F69F0000}"/>
    <cellStyle name="Salida 2 2 2 2 4" xfId="38767" xr:uid="{00000000-0005-0000-0000-0000F79F0000}"/>
    <cellStyle name="Salida 2 2 2 2 5" xfId="38768" xr:uid="{00000000-0005-0000-0000-0000F89F0000}"/>
    <cellStyle name="Salida 2 2 2 2 6" xfId="38769" xr:uid="{00000000-0005-0000-0000-0000F99F0000}"/>
    <cellStyle name="Salida 2 2 2 3" xfId="38770" xr:uid="{00000000-0005-0000-0000-0000FA9F0000}"/>
    <cellStyle name="Salida 2 2 2 3 2" xfId="38771" xr:uid="{00000000-0005-0000-0000-0000FB9F0000}"/>
    <cellStyle name="Salida 2 2 2 3 2 2" xfId="38772" xr:uid="{00000000-0005-0000-0000-0000FC9F0000}"/>
    <cellStyle name="Salida 2 2 2 3 2 3" xfId="38773" xr:uid="{00000000-0005-0000-0000-0000FD9F0000}"/>
    <cellStyle name="Salida 2 2 2 3 3" xfId="38774" xr:uid="{00000000-0005-0000-0000-0000FE9F0000}"/>
    <cellStyle name="Salida 2 2 2 3 3 2" xfId="38775" xr:uid="{00000000-0005-0000-0000-0000FF9F0000}"/>
    <cellStyle name="Salida 2 2 2 3 3 3" xfId="38776" xr:uid="{00000000-0005-0000-0000-000000A00000}"/>
    <cellStyle name="Salida 2 2 2 3 4" xfId="38777" xr:uid="{00000000-0005-0000-0000-000001A00000}"/>
    <cellStyle name="Salida 2 2 2 3 5" xfId="38778" xr:uid="{00000000-0005-0000-0000-000002A00000}"/>
    <cellStyle name="Salida 2 2 2 3 6" xfId="38779" xr:uid="{00000000-0005-0000-0000-000003A00000}"/>
    <cellStyle name="Salida 2 2 2 4" xfId="38780" xr:uid="{00000000-0005-0000-0000-000004A00000}"/>
    <cellStyle name="Salida 2 2 2 4 2" xfId="38781" xr:uid="{00000000-0005-0000-0000-000005A00000}"/>
    <cellStyle name="Salida 2 2 2 4 2 2" xfId="38782" xr:uid="{00000000-0005-0000-0000-000006A00000}"/>
    <cellStyle name="Salida 2 2 2 4 2 3" xfId="38783" xr:uid="{00000000-0005-0000-0000-000007A00000}"/>
    <cellStyle name="Salida 2 2 2 4 3" xfId="38784" xr:uid="{00000000-0005-0000-0000-000008A00000}"/>
    <cellStyle name="Salida 2 2 2 4 3 2" xfId="38785" xr:uid="{00000000-0005-0000-0000-000009A00000}"/>
    <cellStyle name="Salida 2 2 2 4 3 3" xfId="38786" xr:uid="{00000000-0005-0000-0000-00000AA00000}"/>
    <cellStyle name="Salida 2 2 2 4 4" xfId="38787" xr:uid="{00000000-0005-0000-0000-00000BA00000}"/>
    <cellStyle name="Salida 2 2 2 4 5" xfId="38788" xr:uid="{00000000-0005-0000-0000-00000CA00000}"/>
    <cellStyle name="Salida 2 2 2 4 6" xfId="38789" xr:uid="{00000000-0005-0000-0000-00000DA00000}"/>
    <cellStyle name="Salida 2 2 2 5" xfId="38790" xr:uid="{00000000-0005-0000-0000-00000EA00000}"/>
    <cellStyle name="Salida 2 2 2 5 2" xfId="38791" xr:uid="{00000000-0005-0000-0000-00000FA00000}"/>
    <cellStyle name="Salida 2 2 2 5 2 2" xfId="38792" xr:uid="{00000000-0005-0000-0000-000010A00000}"/>
    <cellStyle name="Salida 2 2 2 5 2 3" xfId="38793" xr:uid="{00000000-0005-0000-0000-000011A00000}"/>
    <cellStyle name="Salida 2 2 2 5 3" xfId="38794" xr:uid="{00000000-0005-0000-0000-000012A00000}"/>
    <cellStyle name="Salida 2 2 2 5 3 2" xfId="38795" xr:uid="{00000000-0005-0000-0000-000013A00000}"/>
    <cellStyle name="Salida 2 2 2 5 3 3" xfId="38796" xr:uid="{00000000-0005-0000-0000-000014A00000}"/>
    <cellStyle name="Salida 2 2 2 5 4" xfId="38797" xr:uid="{00000000-0005-0000-0000-000015A00000}"/>
    <cellStyle name="Salida 2 2 2 5 5" xfId="38798" xr:uid="{00000000-0005-0000-0000-000016A00000}"/>
    <cellStyle name="Salida 2 2 2 5 6" xfId="38799" xr:uid="{00000000-0005-0000-0000-000017A00000}"/>
    <cellStyle name="Salida 2 2 2 6" xfId="38800" xr:uid="{00000000-0005-0000-0000-000018A00000}"/>
    <cellStyle name="Salida 2 2 2 6 2" xfId="38801" xr:uid="{00000000-0005-0000-0000-000019A00000}"/>
    <cellStyle name="Salida 2 2 2 6 2 2" xfId="38802" xr:uid="{00000000-0005-0000-0000-00001AA00000}"/>
    <cellStyle name="Salida 2 2 2 6 2 3" xfId="38803" xr:uid="{00000000-0005-0000-0000-00001BA00000}"/>
    <cellStyle name="Salida 2 2 2 6 3" xfId="38804" xr:uid="{00000000-0005-0000-0000-00001CA00000}"/>
    <cellStyle name="Salida 2 2 2 6 3 2" xfId="38805" xr:uid="{00000000-0005-0000-0000-00001DA00000}"/>
    <cellStyle name="Salida 2 2 2 6 3 3" xfId="38806" xr:uid="{00000000-0005-0000-0000-00001EA00000}"/>
    <cellStyle name="Salida 2 2 2 6 4" xfId="38807" xr:uid="{00000000-0005-0000-0000-00001FA00000}"/>
    <cellStyle name="Salida 2 2 2 6 5" xfId="38808" xr:uid="{00000000-0005-0000-0000-000020A00000}"/>
    <cellStyle name="Salida 2 2 2 6 6" xfId="38809" xr:uid="{00000000-0005-0000-0000-000021A00000}"/>
    <cellStyle name="Salida 2 2 2 7" xfId="38810" xr:uid="{00000000-0005-0000-0000-000022A00000}"/>
    <cellStyle name="Salida 2 2 2 7 2" xfId="38811" xr:uid="{00000000-0005-0000-0000-000023A00000}"/>
    <cellStyle name="Salida 2 2 2 7 2 2" xfId="38812" xr:uid="{00000000-0005-0000-0000-000024A00000}"/>
    <cellStyle name="Salida 2 2 2 7 2 3" xfId="38813" xr:uid="{00000000-0005-0000-0000-000025A00000}"/>
    <cellStyle name="Salida 2 2 2 7 3" xfId="38814" xr:uid="{00000000-0005-0000-0000-000026A00000}"/>
    <cellStyle name="Salida 2 2 2 7 3 2" xfId="38815" xr:uid="{00000000-0005-0000-0000-000027A00000}"/>
    <cellStyle name="Salida 2 2 2 7 3 3" xfId="38816" xr:uid="{00000000-0005-0000-0000-000028A00000}"/>
    <cellStyle name="Salida 2 2 2 7 4" xfId="38817" xr:uid="{00000000-0005-0000-0000-000029A00000}"/>
    <cellStyle name="Salida 2 2 2 7 5" xfId="38818" xr:uid="{00000000-0005-0000-0000-00002AA00000}"/>
    <cellStyle name="Salida 2 2 2 7 6" xfId="38819" xr:uid="{00000000-0005-0000-0000-00002BA00000}"/>
    <cellStyle name="Salida 2 2 2 8" xfId="38820" xr:uid="{00000000-0005-0000-0000-00002CA00000}"/>
    <cellStyle name="Salida 2 2 2 8 2" xfId="38821" xr:uid="{00000000-0005-0000-0000-00002DA00000}"/>
    <cellStyle name="Salida 2 2 2 8 2 2" xfId="38822" xr:uid="{00000000-0005-0000-0000-00002EA00000}"/>
    <cellStyle name="Salida 2 2 2 8 2 3" xfId="38823" xr:uid="{00000000-0005-0000-0000-00002FA00000}"/>
    <cellStyle name="Salida 2 2 2 8 3" xfId="38824" xr:uid="{00000000-0005-0000-0000-000030A00000}"/>
    <cellStyle name="Salida 2 2 2 8 3 2" xfId="38825" xr:uid="{00000000-0005-0000-0000-000031A00000}"/>
    <cellStyle name="Salida 2 2 2 8 3 3" xfId="38826" xr:uid="{00000000-0005-0000-0000-000032A00000}"/>
    <cellStyle name="Salida 2 2 2 8 4" xfId="38827" xr:uid="{00000000-0005-0000-0000-000033A00000}"/>
    <cellStyle name="Salida 2 2 2 8 5" xfId="38828" xr:uid="{00000000-0005-0000-0000-000034A00000}"/>
    <cellStyle name="Salida 2 2 2 8 6" xfId="38829" xr:uid="{00000000-0005-0000-0000-000035A00000}"/>
    <cellStyle name="Salida 2 2 2 9" xfId="38830" xr:uid="{00000000-0005-0000-0000-000036A00000}"/>
    <cellStyle name="Salida 2 2 2 9 2" xfId="38831" xr:uid="{00000000-0005-0000-0000-000037A00000}"/>
    <cellStyle name="Salida 2 2 2 9 2 2" xfId="38832" xr:uid="{00000000-0005-0000-0000-000038A00000}"/>
    <cellStyle name="Salida 2 2 2 9 2 3" xfId="38833" xr:uid="{00000000-0005-0000-0000-000039A00000}"/>
    <cellStyle name="Salida 2 2 2 9 3" xfId="38834" xr:uid="{00000000-0005-0000-0000-00003AA00000}"/>
    <cellStyle name="Salida 2 2 2 9 3 2" xfId="38835" xr:uid="{00000000-0005-0000-0000-00003BA00000}"/>
    <cellStyle name="Salida 2 2 2 9 3 3" xfId="38836" xr:uid="{00000000-0005-0000-0000-00003CA00000}"/>
    <cellStyle name="Salida 2 2 2 9 4" xfId="38837" xr:uid="{00000000-0005-0000-0000-00003DA00000}"/>
    <cellStyle name="Salida 2 2 2 9 5" xfId="38838" xr:uid="{00000000-0005-0000-0000-00003EA00000}"/>
    <cellStyle name="Salida 2 2 2 9 6" xfId="38839" xr:uid="{00000000-0005-0000-0000-00003FA00000}"/>
    <cellStyle name="Salida 2 2 2_5.Weekly" xfId="38840" xr:uid="{00000000-0005-0000-0000-000040A00000}"/>
    <cellStyle name="Salida 2 2 3" xfId="38841" xr:uid="{00000000-0005-0000-0000-000041A00000}"/>
    <cellStyle name="Salida 2 2 3 2" xfId="38842" xr:uid="{00000000-0005-0000-0000-000042A00000}"/>
    <cellStyle name="Salida 2 2 3 2 2" xfId="38843" xr:uid="{00000000-0005-0000-0000-000043A00000}"/>
    <cellStyle name="Salida 2 2 3 2 3" xfId="38844" xr:uid="{00000000-0005-0000-0000-000044A00000}"/>
    <cellStyle name="Salida 2 2 3 3" xfId="38845" xr:uid="{00000000-0005-0000-0000-000045A00000}"/>
    <cellStyle name="Salida 2 2 3 3 2" xfId="38846" xr:uid="{00000000-0005-0000-0000-000046A00000}"/>
    <cellStyle name="Salida 2 2 3 3 3" xfId="38847" xr:uid="{00000000-0005-0000-0000-000047A00000}"/>
    <cellStyle name="Salida 2 2 3 4" xfId="38848" xr:uid="{00000000-0005-0000-0000-000048A00000}"/>
    <cellStyle name="Salida 2 2 3 5" xfId="38849" xr:uid="{00000000-0005-0000-0000-000049A00000}"/>
    <cellStyle name="Salida 2 2 3 6" xfId="38850" xr:uid="{00000000-0005-0000-0000-00004AA00000}"/>
    <cellStyle name="Salida 2 2 4" xfId="38851" xr:uid="{00000000-0005-0000-0000-00004BA00000}"/>
    <cellStyle name="Salida 2 2 4 2" xfId="38852" xr:uid="{00000000-0005-0000-0000-00004CA00000}"/>
    <cellStyle name="Salida 2 2 4 2 2" xfId="38853" xr:uid="{00000000-0005-0000-0000-00004DA00000}"/>
    <cellStyle name="Salida 2 2 4 2 3" xfId="38854" xr:uid="{00000000-0005-0000-0000-00004EA00000}"/>
    <cellStyle name="Salida 2 2 4 3" xfId="38855" xr:uid="{00000000-0005-0000-0000-00004FA00000}"/>
    <cellStyle name="Salida 2 2 4 3 2" xfId="38856" xr:uid="{00000000-0005-0000-0000-000050A00000}"/>
    <cellStyle name="Salida 2 2 4 3 3" xfId="38857" xr:uid="{00000000-0005-0000-0000-000051A00000}"/>
    <cellStyle name="Salida 2 2 4 4" xfId="38858" xr:uid="{00000000-0005-0000-0000-000052A00000}"/>
    <cellStyle name="Salida 2 2 4 5" xfId="38859" xr:uid="{00000000-0005-0000-0000-000053A00000}"/>
    <cellStyle name="Salida 2 2 4 6" xfId="38860" xr:uid="{00000000-0005-0000-0000-000054A00000}"/>
    <cellStyle name="Salida 2 2 5" xfId="38861" xr:uid="{00000000-0005-0000-0000-000055A00000}"/>
    <cellStyle name="Salida 2 2 5 2" xfId="38862" xr:uid="{00000000-0005-0000-0000-000056A00000}"/>
    <cellStyle name="Salida 2 2 5 2 2" xfId="38863" xr:uid="{00000000-0005-0000-0000-000057A00000}"/>
    <cellStyle name="Salida 2 2 5 2 3" xfId="38864" xr:uid="{00000000-0005-0000-0000-000058A00000}"/>
    <cellStyle name="Salida 2 2 5 3" xfId="38865" xr:uid="{00000000-0005-0000-0000-000059A00000}"/>
    <cellStyle name="Salida 2 2 5 3 2" xfId="38866" xr:uid="{00000000-0005-0000-0000-00005AA00000}"/>
    <cellStyle name="Salida 2 2 5 3 3" xfId="38867" xr:uid="{00000000-0005-0000-0000-00005BA00000}"/>
    <cellStyle name="Salida 2 2 5 4" xfId="38868" xr:uid="{00000000-0005-0000-0000-00005CA00000}"/>
    <cellStyle name="Salida 2 2 5 5" xfId="38869" xr:uid="{00000000-0005-0000-0000-00005DA00000}"/>
    <cellStyle name="Salida 2 2 5 6" xfId="38870" xr:uid="{00000000-0005-0000-0000-00005EA00000}"/>
    <cellStyle name="Salida 2 2 6" xfId="38871" xr:uid="{00000000-0005-0000-0000-00005FA00000}"/>
    <cellStyle name="Salida 2 2 6 2" xfId="38872" xr:uid="{00000000-0005-0000-0000-000060A00000}"/>
    <cellStyle name="Salida 2 2 6 2 2" xfId="38873" xr:uid="{00000000-0005-0000-0000-000061A00000}"/>
    <cellStyle name="Salida 2 2 6 2 3" xfId="38874" xr:uid="{00000000-0005-0000-0000-000062A00000}"/>
    <cellStyle name="Salida 2 2 6 3" xfId="38875" xr:uid="{00000000-0005-0000-0000-000063A00000}"/>
    <cellStyle name="Salida 2 2 6 3 2" xfId="38876" xr:uid="{00000000-0005-0000-0000-000064A00000}"/>
    <cellStyle name="Salida 2 2 6 3 3" xfId="38877" xr:uid="{00000000-0005-0000-0000-000065A00000}"/>
    <cellStyle name="Salida 2 2 6 4" xfId="38878" xr:uid="{00000000-0005-0000-0000-000066A00000}"/>
    <cellStyle name="Salida 2 2 6 5" xfId="38879" xr:uid="{00000000-0005-0000-0000-000067A00000}"/>
    <cellStyle name="Salida 2 2 6 6" xfId="38880" xr:uid="{00000000-0005-0000-0000-000068A00000}"/>
    <cellStyle name="Salida 2 2 7" xfId="38881" xr:uid="{00000000-0005-0000-0000-000069A00000}"/>
    <cellStyle name="Salida 2 2 7 2" xfId="38882" xr:uid="{00000000-0005-0000-0000-00006AA00000}"/>
    <cellStyle name="Salida 2 2 7 2 2" xfId="38883" xr:uid="{00000000-0005-0000-0000-00006BA00000}"/>
    <cellStyle name="Salida 2 2 7 2 3" xfId="38884" xr:uid="{00000000-0005-0000-0000-00006CA00000}"/>
    <cellStyle name="Salida 2 2 7 3" xfId="38885" xr:uid="{00000000-0005-0000-0000-00006DA00000}"/>
    <cellStyle name="Salida 2 2 7 3 2" xfId="38886" xr:uid="{00000000-0005-0000-0000-00006EA00000}"/>
    <cellStyle name="Salida 2 2 7 3 3" xfId="38887" xr:uid="{00000000-0005-0000-0000-00006FA00000}"/>
    <cellStyle name="Salida 2 2 7 4" xfId="38888" xr:uid="{00000000-0005-0000-0000-000070A00000}"/>
    <cellStyle name="Salida 2 2 7 5" xfId="38889" xr:uid="{00000000-0005-0000-0000-000071A00000}"/>
    <cellStyle name="Salida 2 2 7 6" xfId="38890" xr:uid="{00000000-0005-0000-0000-000072A00000}"/>
    <cellStyle name="Salida 2 2 8" xfId="38891" xr:uid="{00000000-0005-0000-0000-000073A00000}"/>
    <cellStyle name="Salida 2 2 8 2" xfId="38892" xr:uid="{00000000-0005-0000-0000-000074A00000}"/>
    <cellStyle name="Salida 2 2 8 2 2" xfId="38893" xr:uid="{00000000-0005-0000-0000-000075A00000}"/>
    <cellStyle name="Salida 2 2 8 2 3" xfId="38894" xr:uid="{00000000-0005-0000-0000-000076A00000}"/>
    <cellStyle name="Salida 2 2 8 3" xfId="38895" xr:uid="{00000000-0005-0000-0000-000077A00000}"/>
    <cellStyle name="Salida 2 2 8 3 2" xfId="38896" xr:uid="{00000000-0005-0000-0000-000078A00000}"/>
    <cellStyle name="Salida 2 2 8 3 3" xfId="38897" xr:uid="{00000000-0005-0000-0000-000079A00000}"/>
    <cellStyle name="Salida 2 2 8 4" xfId="38898" xr:uid="{00000000-0005-0000-0000-00007AA00000}"/>
    <cellStyle name="Salida 2 2 8 5" xfId="38899" xr:uid="{00000000-0005-0000-0000-00007BA00000}"/>
    <cellStyle name="Salida 2 2 8 6" xfId="38900" xr:uid="{00000000-0005-0000-0000-00007CA00000}"/>
    <cellStyle name="Salida 2 2 9" xfId="38901" xr:uid="{00000000-0005-0000-0000-00007DA00000}"/>
    <cellStyle name="Salida 2 2 9 2" xfId="38902" xr:uid="{00000000-0005-0000-0000-00007EA00000}"/>
    <cellStyle name="Salida 2 2 9 2 2" xfId="38903" xr:uid="{00000000-0005-0000-0000-00007FA00000}"/>
    <cellStyle name="Salida 2 2 9 2 3" xfId="38904" xr:uid="{00000000-0005-0000-0000-000080A00000}"/>
    <cellStyle name="Salida 2 2 9 3" xfId="38905" xr:uid="{00000000-0005-0000-0000-000081A00000}"/>
    <cellStyle name="Salida 2 2 9 3 2" xfId="38906" xr:uid="{00000000-0005-0000-0000-000082A00000}"/>
    <cellStyle name="Salida 2 2 9 3 3" xfId="38907" xr:uid="{00000000-0005-0000-0000-000083A00000}"/>
    <cellStyle name="Salida 2 2 9 4" xfId="38908" xr:uid="{00000000-0005-0000-0000-000084A00000}"/>
    <cellStyle name="Salida 2 2 9 5" xfId="38909" xr:uid="{00000000-0005-0000-0000-000085A00000}"/>
    <cellStyle name="Salida 2 2 9 6" xfId="38910" xr:uid="{00000000-0005-0000-0000-000086A00000}"/>
    <cellStyle name="Salida 2 2_5.Weekly" xfId="38911" xr:uid="{00000000-0005-0000-0000-000087A00000}"/>
    <cellStyle name="Salida 2 3" xfId="38912" xr:uid="{00000000-0005-0000-0000-000088A00000}"/>
    <cellStyle name="Salida 2 3 10" xfId="38913" xr:uid="{00000000-0005-0000-0000-000089A00000}"/>
    <cellStyle name="Salida 2 3 10 2" xfId="38914" xr:uid="{00000000-0005-0000-0000-00008AA00000}"/>
    <cellStyle name="Salida 2 3 10 2 2" xfId="38915" xr:uid="{00000000-0005-0000-0000-00008BA00000}"/>
    <cellStyle name="Salida 2 3 10 2 3" xfId="38916" xr:uid="{00000000-0005-0000-0000-00008CA00000}"/>
    <cellStyle name="Salida 2 3 10 3" xfId="38917" xr:uid="{00000000-0005-0000-0000-00008DA00000}"/>
    <cellStyle name="Salida 2 3 10 3 2" xfId="38918" xr:uid="{00000000-0005-0000-0000-00008EA00000}"/>
    <cellStyle name="Salida 2 3 10 3 3" xfId="38919" xr:uid="{00000000-0005-0000-0000-00008FA00000}"/>
    <cellStyle name="Salida 2 3 10 4" xfId="38920" xr:uid="{00000000-0005-0000-0000-000090A00000}"/>
    <cellStyle name="Salida 2 3 10 5" xfId="38921" xr:uid="{00000000-0005-0000-0000-000091A00000}"/>
    <cellStyle name="Salida 2 3 10 6" xfId="38922" xr:uid="{00000000-0005-0000-0000-000092A00000}"/>
    <cellStyle name="Salida 2 3 11" xfId="38923" xr:uid="{00000000-0005-0000-0000-000093A00000}"/>
    <cellStyle name="Salida 2 3 11 2" xfId="38924" xr:uid="{00000000-0005-0000-0000-000094A00000}"/>
    <cellStyle name="Salida 2 3 11 2 2" xfId="38925" xr:uid="{00000000-0005-0000-0000-000095A00000}"/>
    <cellStyle name="Salida 2 3 11 2 3" xfId="38926" xr:uid="{00000000-0005-0000-0000-000096A00000}"/>
    <cellStyle name="Salida 2 3 11 3" xfId="38927" xr:uid="{00000000-0005-0000-0000-000097A00000}"/>
    <cellStyle name="Salida 2 3 11 3 2" xfId="38928" xr:uid="{00000000-0005-0000-0000-000098A00000}"/>
    <cellStyle name="Salida 2 3 11 3 3" xfId="38929" xr:uid="{00000000-0005-0000-0000-000099A00000}"/>
    <cellStyle name="Salida 2 3 11 4" xfId="38930" xr:uid="{00000000-0005-0000-0000-00009AA00000}"/>
    <cellStyle name="Salida 2 3 11 5" xfId="38931" xr:uid="{00000000-0005-0000-0000-00009BA00000}"/>
    <cellStyle name="Salida 2 3 11 6" xfId="38932" xr:uid="{00000000-0005-0000-0000-00009CA00000}"/>
    <cellStyle name="Salida 2 3 12" xfId="38933" xr:uid="{00000000-0005-0000-0000-00009DA00000}"/>
    <cellStyle name="Salida 2 3 12 2" xfId="38934" xr:uid="{00000000-0005-0000-0000-00009EA00000}"/>
    <cellStyle name="Salida 2 3 12 3" xfId="38935" xr:uid="{00000000-0005-0000-0000-00009FA00000}"/>
    <cellStyle name="Salida 2 3 13" xfId="38936" xr:uid="{00000000-0005-0000-0000-0000A0A00000}"/>
    <cellStyle name="Salida 2 3 13 2" xfId="38937" xr:uid="{00000000-0005-0000-0000-0000A1A00000}"/>
    <cellStyle name="Salida 2 3 13 3" xfId="38938" xr:uid="{00000000-0005-0000-0000-0000A2A00000}"/>
    <cellStyle name="Salida 2 3 14" xfId="38939" xr:uid="{00000000-0005-0000-0000-0000A3A00000}"/>
    <cellStyle name="Salida 2 3 15" xfId="38940" xr:uid="{00000000-0005-0000-0000-0000A4A00000}"/>
    <cellStyle name="Salida 2 3 16" xfId="38941" xr:uid="{00000000-0005-0000-0000-0000A5A00000}"/>
    <cellStyle name="Salida 2 3 17" xfId="38942" xr:uid="{00000000-0005-0000-0000-0000A6A00000}"/>
    <cellStyle name="Salida 2 3 2" xfId="38943" xr:uid="{00000000-0005-0000-0000-0000A7A00000}"/>
    <cellStyle name="Salida 2 3 2 10" xfId="38944" xr:uid="{00000000-0005-0000-0000-0000A8A00000}"/>
    <cellStyle name="Salida 2 3 2 10 2" xfId="38945" xr:uid="{00000000-0005-0000-0000-0000A9A00000}"/>
    <cellStyle name="Salida 2 3 2 10 2 2" xfId="38946" xr:uid="{00000000-0005-0000-0000-0000AAA00000}"/>
    <cellStyle name="Salida 2 3 2 10 2 3" xfId="38947" xr:uid="{00000000-0005-0000-0000-0000ABA00000}"/>
    <cellStyle name="Salida 2 3 2 10 3" xfId="38948" xr:uid="{00000000-0005-0000-0000-0000ACA00000}"/>
    <cellStyle name="Salida 2 3 2 10 3 2" xfId="38949" xr:uid="{00000000-0005-0000-0000-0000ADA00000}"/>
    <cellStyle name="Salida 2 3 2 10 3 3" xfId="38950" xr:uid="{00000000-0005-0000-0000-0000AEA00000}"/>
    <cellStyle name="Salida 2 3 2 10 4" xfId="38951" xr:uid="{00000000-0005-0000-0000-0000AFA00000}"/>
    <cellStyle name="Salida 2 3 2 10 5" xfId="38952" xr:uid="{00000000-0005-0000-0000-0000B0A00000}"/>
    <cellStyle name="Salida 2 3 2 10 6" xfId="38953" xr:uid="{00000000-0005-0000-0000-0000B1A00000}"/>
    <cellStyle name="Salida 2 3 2 11" xfId="38954" xr:uid="{00000000-0005-0000-0000-0000B2A00000}"/>
    <cellStyle name="Salida 2 3 2 11 2" xfId="38955" xr:uid="{00000000-0005-0000-0000-0000B3A00000}"/>
    <cellStyle name="Salida 2 3 2 11 3" xfId="38956" xr:uid="{00000000-0005-0000-0000-0000B4A00000}"/>
    <cellStyle name="Salida 2 3 2 12" xfId="38957" xr:uid="{00000000-0005-0000-0000-0000B5A00000}"/>
    <cellStyle name="Salida 2 3 2 12 2" xfId="38958" xr:uid="{00000000-0005-0000-0000-0000B6A00000}"/>
    <cellStyle name="Salida 2 3 2 12 3" xfId="38959" xr:uid="{00000000-0005-0000-0000-0000B7A00000}"/>
    <cellStyle name="Salida 2 3 2 13" xfId="38960" xr:uid="{00000000-0005-0000-0000-0000B8A00000}"/>
    <cellStyle name="Salida 2 3 2 14" xfId="38961" xr:uid="{00000000-0005-0000-0000-0000B9A00000}"/>
    <cellStyle name="Salida 2 3 2 15" xfId="38962" xr:uid="{00000000-0005-0000-0000-0000BAA00000}"/>
    <cellStyle name="Salida 2 3 2 2" xfId="38963" xr:uid="{00000000-0005-0000-0000-0000BBA00000}"/>
    <cellStyle name="Salida 2 3 2 2 2" xfId="38964" xr:uid="{00000000-0005-0000-0000-0000BCA00000}"/>
    <cellStyle name="Salida 2 3 2 2 2 2" xfId="38965" xr:uid="{00000000-0005-0000-0000-0000BDA00000}"/>
    <cellStyle name="Salida 2 3 2 2 2 3" xfId="38966" xr:uid="{00000000-0005-0000-0000-0000BEA00000}"/>
    <cellStyle name="Salida 2 3 2 2 3" xfId="38967" xr:uid="{00000000-0005-0000-0000-0000BFA00000}"/>
    <cellStyle name="Salida 2 3 2 2 3 2" xfId="38968" xr:uid="{00000000-0005-0000-0000-0000C0A00000}"/>
    <cellStyle name="Salida 2 3 2 2 3 3" xfId="38969" xr:uid="{00000000-0005-0000-0000-0000C1A00000}"/>
    <cellStyle name="Salida 2 3 2 2 4" xfId="38970" xr:uid="{00000000-0005-0000-0000-0000C2A00000}"/>
    <cellStyle name="Salida 2 3 2 2 5" xfId="38971" xr:uid="{00000000-0005-0000-0000-0000C3A00000}"/>
    <cellStyle name="Salida 2 3 2 2 6" xfId="38972" xr:uid="{00000000-0005-0000-0000-0000C4A00000}"/>
    <cellStyle name="Salida 2 3 2 3" xfId="38973" xr:uid="{00000000-0005-0000-0000-0000C5A00000}"/>
    <cellStyle name="Salida 2 3 2 3 2" xfId="38974" xr:uid="{00000000-0005-0000-0000-0000C6A00000}"/>
    <cellStyle name="Salida 2 3 2 3 2 2" xfId="38975" xr:uid="{00000000-0005-0000-0000-0000C7A00000}"/>
    <cellStyle name="Salida 2 3 2 3 2 3" xfId="38976" xr:uid="{00000000-0005-0000-0000-0000C8A00000}"/>
    <cellStyle name="Salida 2 3 2 3 3" xfId="38977" xr:uid="{00000000-0005-0000-0000-0000C9A00000}"/>
    <cellStyle name="Salida 2 3 2 3 3 2" xfId="38978" xr:uid="{00000000-0005-0000-0000-0000CAA00000}"/>
    <cellStyle name="Salida 2 3 2 3 3 3" xfId="38979" xr:uid="{00000000-0005-0000-0000-0000CBA00000}"/>
    <cellStyle name="Salida 2 3 2 3 4" xfId="38980" xr:uid="{00000000-0005-0000-0000-0000CCA00000}"/>
    <cellStyle name="Salida 2 3 2 3 5" xfId="38981" xr:uid="{00000000-0005-0000-0000-0000CDA00000}"/>
    <cellStyle name="Salida 2 3 2 3 6" xfId="38982" xr:uid="{00000000-0005-0000-0000-0000CEA00000}"/>
    <cellStyle name="Salida 2 3 2 4" xfId="38983" xr:uid="{00000000-0005-0000-0000-0000CFA00000}"/>
    <cellStyle name="Salida 2 3 2 4 2" xfId="38984" xr:uid="{00000000-0005-0000-0000-0000D0A00000}"/>
    <cellStyle name="Salida 2 3 2 4 2 2" xfId="38985" xr:uid="{00000000-0005-0000-0000-0000D1A00000}"/>
    <cellStyle name="Salida 2 3 2 4 2 3" xfId="38986" xr:uid="{00000000-0005-0000-0000-0000D2A00000}"/>
    <cellStyle name="Salida 2 3 2 4 3" xfId="38987" xr:uid="{00000000-0005-0000-0000-0000D3A00000}"/>
    <cellStyle name="Salida 2 3 2 4 3 2" xfId="38988" xr:uid="{00000000-0005-0000-0000-0000D4A00000}"/>
    <cellStyle name="Salida 2 3 2 4 3 3" xfId="38989" xr:uid="{00000000-0005-0000-0000-0000D5A00000}"/>
    <cellStyle name="Salida 2 3 2 4 4" xfId="38990" xr:uid="{00000000-0005-0000-0000-0000D6A00000}"/>
    <cellStyle name="Salida 2 3 2 4 5" xfId="38991" xr:uid="{00000000-0005-0000-0000-0000D7A00000}"/>
    <cellStyle name="Salida 2 3 2 4 6" xfId="38992" xr:uid="{00000000-0005-0000-0000-0000D8A00000}"/>
    <cellStyle name="Salida 2 3 2 5" xfId="38993" xr:uid="{00000000-0005-0000-0000-0000D9A00000}"/>
    <cellStyle name="Salida 2 3 2 5 2" xfId="38994" xr:uid="{00000000-0005-0000-0000-0000DAA00000}"/>
    <cellStyle name="Salida 2 3 2 5 2 2" xfId="38995" xr:uid="{00000000-0005-0000-0000-0000DBA00000}"/>
    <cellStyle name="Salida 2 3 2 5 2 3" xfId="38996" xr:uid="{00000000-0005-0000-0000-0000DCA00000}"/>
    <cellStyle name="Salida 2 3 2 5 3" xfId="38997" xr:uid="{00000000-0005-0000-0000-0000DDA00000}"/>
    <cellStyle name="Salida 2 3 2 5 3 2" xfId="38998" xr:uid="{00000000-0005-0000-0000-0000DEA00000}"/>
    <cellStyle name="Salida 2 3 2 5 3 3" xfId="38999" xr:uid="{00000000-0005-0000-0000-0000DFA00000}"/>
    <cellStyle name="Salida 2 3 2 5 4" xfId="39000" xr:uid="{00000000-0005-0000-0000-0000E0A00000}"/>
    <cellStyle name="Salida 2 3 2 5 5" xfId="39001" xr:uid="{00000000-0005-0000-0000-0000E1A00000}"/>
    <cellStyle name="Salida 2 3 2 5 6" xfId="39002" xr:uid="{00000000-0005-0000-0000-0000E2A00000}"/>
    <cellStyle name="Salida 2 3 2 6" xfId="39003" xr:uid="{00000000-0005-0000-0000-0000E3A00000}"/>
    <cellStyle name="Salida 2 3 2 6 2" xfId="39004" xr:uid="{00000000-0005-0000-0000-0000E4A00000}"/>
    <cellStyle name="Salida 2 3 2 6 2 2" xfId="39005" xr:uid="{00000000-0005-0000-0000-0000E5A00000}"/>
    <cellStyle name="Salida 2 3 2 6 2 3" xfId="39006" xr:uid="{00000000-0005-0000-0000-0000E6A00000}"/>
    <cellStyle name="Salida 2 3 2 6 3" xfId="39007" xr:uid="{00000000-0005-0000-0000-0000E7A00000}"/>
    <cellStyle name="Salida 2 3 2 6 3 2" xfId="39008" xr:uid="{00000000-0005-0000-0000-0000E8A00000}"/>
    <cellStyle name="Salida 2 3 2 6 3 3" xfId="39009" xr:uid="{00000000-0005-0000-0000-0000E9A00000}"/>
    <cellStyle name="Salida 2 3 2 6 4" xfId="39010" xr:uid="{00000000-0005-0000-0000-0000EAA00000}"/>
    <cellStyle name="Salida 2 3 2 6 5" xfId="39011" xr:uid="{00000000-0005-0000-0000-0000EBA00000}"/>
    <cellStyle name="Salida 2 3 2 6 6" xfId="39012" xr:uid="{00000000-0005-0000-0000-0000ECA00000}"/>
    <cellStyle name="Salida 2 3 2 7" xfId="39013" xr:uid="{00000000-0005-0000-0000-0000EDA00000}"/>
    <cellStyle name="Salida 2 3 2 7 2" xfId="39014" xr:uid="{00000000-0005-0000-0000-0000EEA00000}"/>
    <cellStyle name="Salida 2 3 2 7 2 2" xfId="39015" xr:uid="{00000000-0005-0000-0000-0000EFA00000}"/>
    <cellStyle name="Salida 2 3 2 7 2 3" xfId="39016" xr:uid="{00000000-0005-0000-0000-0000F0A00000}"/>
    <cellStyle name="Salida 2 3 2 7 3" xfId="39017" xr:uid="{00000000-0005-0000-0000-0000F1A00000}"/>
    <cellStyle name="Salida 2 3 2 7 3 2" xfId="39018" xr:uid="{00000000-0005-0000-0000-0000F2A00000}"/>
    <cellStyle name="Salida 2 3 2 7 3 3" xfId="39019" xr:uid="{00000000-0005-0000-0000-0000F3A00000}"/>
    <cellStyle name="Salida 2 3 2 7 4" xfId="39020" xr:uid="{00000000-0005-0000-0000-0000F4A00000}"/>
    <cellStyle name="Salida 2 3 2 7 5" xfId="39021" xr:uid="{00000000-0005-0000-0000-0000F5A00000}"/>
    <cellStyle name="Salida 2 3 2 7 6" xfId="39022" xr:uid="{00000000-0005-0000-0000-0000F6A00000}"/>
    <cellStyle name="Salida 2 3 2 8" xfId="39023" xr:uid="{00000000-0005-0000-0000-0000F7A00000}"/>
    <cellStyle name="Salida 2 3 2 8 2" xfId="39024" xr:uid="{00000000-0005-0000-0000-0000F8A00000}"/>
    <cellStyle name="Salida 2 3 2 8 2 2" xfId="39025" xr:uid="{00000000-0005-0000-0000-0000F9A00000}"/>
    <cellStyle name="Salida 2 3 2 8 2 3" xfId="39026" xr:uid="{00000000-0005-0000-0000-0000FAA00000}"/>
    <cellStyle name="Salida 2 3 2 8 3" xfId="39027" xr:uid="{00000000-0005-0000-0000-0000FBA00000}"/>
    <cellStyle name="Salida 2 3 2 8 3 2" xfId="39028" xr:uid="{00000000-0005-0000-0000-0000FCA00000}"/>
    <cellStyle name="Salida 2 3 2 8 3 3" xfId="39029" xr:uid="{00000000-0005-0000-0000-0000FDA00000}"/>
    <cellStyle name="Salida 2 3 2 8 4" xfId="39030" xr:uid="{00000000-0005-0000-0000-0000FEA00000}"/>
    <cellStyle name="Salida 2 3 2 8 5" xfId="39031" xr:uid="{00000000-0005-0000-0000-0000FFA00000}"/>
    <cellStyle name="Salida 2 3 2 8 6" xfId="39032" xr:uid="{00000000-0005-0000-0000-000000A10000}"/>
    <cellStyle name="Salida 2 3 2 9" xfId="39033" xr:uid="{00000000-0005-0000-0000-000001A10000}"/>
    <cellStyle name="Salida 2 3 2 9 2" xfId="39034" xr:uid="{00000000-0005-0000-0000-000002A10000}"/>
    <cellStyle name="Salida 2 3 2 9 2 2" xfId="39035" xr:uid="{00000000-0005-0000-0000-000003A10000}"/>
    <cellStyle name="Salida 2 3 2 9 2 3" xfId="39036" xr:uid="{00000000-0005-0000-0000-000004A10000}"/>
    <cellStyle name="Salida 2 3 2 9 3" xfId="39037" xr:uid="{00000000-0005-0000-0000-000005A10000}"/>
    <cellStyle name="Salida 2 3 2 9 3 2" xfId="39038" xr:uid="{00000000-0005-0000-0000-000006A10000}"/>
    <cellStyle name="Salida 2 3 2 9 3 3" xfId="39039" xr:uid="{00000000-0005-0000-0000-000007A10000}"/>
    <cellStyle name="Salida 2 3 2 9 4" xfId="39040" xr:uid="{00000000-0005-0000-0000-000008A10000}"/>
    <cellStyle name="Salida 2 3 2 9 5" xfId="39041" xr:uid="{00000000-0005-0000-0000-000009A10000}"/>
    <cellStyle name="Salida 2 3 2 9 6" xfId="39042" xr:uid="{00000000-0005-0000-0000-00000AA10000}"/>
    <cellStyle name="Salida 2 3 2_5.Weekly" xfId="39043" xr:uid="{00000000-0005-0000-0000-00000BA10000}"/>
    <cellStyle name="Salida 2 3 3" xfId="39044" xr:uid="{00000000-0005-0000-0000-00000CA10000}"/>
    <cellStyle name="Salida 2 3 3 2" xfId="39045" xr:uid="{00000000-0005-0000-0000-00000DA10000}"/>
    <cellStyle name="Salida 2 3 3 2 2" xfId="39046" xr:uid="{00000000-0005-0000-0000-00000EA10000}"/>
    <cellStyle name="Salida 2 3 3 2 3" xfId="39047" xr:uid="{00000000-0005-0000-0000-00000FA10000}"/>
    <cellStyle name="Salida 2 3 3 3" xfId="39048" xr:uid="{00000000-0005-0000-0000-000010A10000}"/>
    <cellStyle name="Salida 2 3 3 3 2" xfId="39049" xr:uid="{00000000-0005-0000-0000-000011A10000}"/>
    <cellStyle name="Salida 2 3 3 3 3" xfId="39050" xr:uid="{00000000-0005-0000-0000-000012A10000}"/>
    <cellStyle name="Salida 2 3 3 4" xfId="39051" xr:uid="{00000000-0005-0000-0000-000013A10000}"/>
    <cellStyle name="Salida 2 3 3 5" xfId="39052" xr:uid="{00000000-0005-0000-0000-000014A10000}"/>
    <cellStyle name="Salida 2 3 3 6" xfId="39053" xr:uid="{00000000-0005-0000-0000-000015A10000}"/>
    <cellStyle name="Salida 2 3 4" xfId="39054" xr:uid="{00000000-0005-0000-0000-000016A10000}"/>
    <cellStyle name="Salida 2 3 4 2" xfId="39055" xr:uid="{00000000-0005-0000-0000-000017A10000}"/>
    <cellStyle name="Salida 2 3 4 2 2" xfId="39056" xr:uid="{00000000-0005-0000-0000-000018A10000}"/>
    <cellStyle name="Salida 2 3 4 2 3" xfId="39057" xr:uid="{00000000-0005-0000-0000-000019A10000}"/>
    <cellStyle name="Salida 2 3 4 3" xfId="39058" xr:uid="{00000000-0005-0000-0000-00001AA10000}"/>
    <cellStyle name="Salida 2 3 4 3 2" xfId="39059" xr:uid="{00000000-0005-0000-0000-00001BA10000}"/>
    <cellStyle name="Salida 2 3 4 3 3" xfId="39060" xr:uid="{00000000-0005-0000-0000-00001CA10000}"/>
    <cellStyle name="Salida 2 3 4 4" xfId="39061" xr:uid="{00000000-0005-0000-0000-00001DA10000}"/>
    <cellStyle name="Salida 2 3 4 5" xfId="39062" xr:uid="{00000000-0005-0000-0000-00001EA10000}"/>
    <cellStyle name="Salida 2 3 4 6" xfId="39063" xr:uid="{00000000-0005-0000-0000-00001FA10000}"/>
    <cellStyle name="Salida 2 3 5" xfId="39064" xr:uid="{00000000-0005-0000-0000-000020A10000}"/>
    <cellStyle name="Salida 2 3 5 2" xfId="39065" xr:uid="{00000000-0005-0000-0000-000021A10000}"/>
    <cellStyle name="Salida 2 3 5 2 2" xfId="39066" xr:uid="{00000000-0005-0000-0000-000022A10000}"/>
    <cellStyle name="Salida 2 3 5 2 3" xfId="39067" xr:uid="{00000000-0005-0000-0000-000023A10000}"/>
    <cellStyle name="Salida 2 3 5 3" xfId="39068" xr:uid="{00000000-0005-0000-0000-000024A10000}"/>
    <cellStyle name="Salida 2 3 5 3 2" xfId="39069" xr:uid="{00000000-0005-0000-0000-000025A10000}"/>
    <cellStyle name="Salida 2 3 5 3 3" xfId="39070" xr:uid="{00000000-0005-0000-0000-000026A10000}"/>
    <cellStyle name="Salida 2 3 5 4" xfId="39071" xr:uid="{00000000-0005-0000-0000-000027A10000}"/>
    <cellStyle name="Salida 2 3 5 5" xfId="39072" xr:uid="{00000000-0005-0000-0000-000028A10000}"/>
    <cellStyle name="Salida 2 3 5 6" xfId="39073" xr:uid="{00000000-0005-0000-0000-000029A10000}"/>
    <cellStyle name="Salida 2 3 6" xfId="39074" xr:uid="{00000000-0005-0000-0000-00002AA10000}"/>
    <cellStyle name="Salida 2 3 6 2" xfId="39075" xr:uid="{00000000-0005-0000-0000-00002BA10000}"/>
    <cellStyle name="Salida 2 3 6 2 2" xfId="39076" xr:uid="{00000000-0005-0000-0000-00002CA10000}"/>
    <cellStyle name="Salida 2 3 6 2 3" xfId="39077" xr:uid="{00000000-0005-0000-0000-00002DA10000}"/>
    <cellStyle name="Salida 2 3 6 3" xfId="39078" xr:uid="{00000000-0005-0000-0000-00002EA10000}"/>
    <cellStyle name="Salida 2 3 6 3 2" xfId="39079" xr:uid="{00000000-0005-0000-0000-00002FA10000}"/>
    <cellStyle name="Salida 2 3 6 3 3" xfId="39080" xr:uid="{00000000-0005-0000-0000-000030A10000}"/>
    <cellStyle name="Salida 2 3 6 4" xfId="39081" xr:uid="{00000000-0005-0000-0000-000031A10000}"/>
    <cellStyle name="Salida 2 3 6 5" xfId="39082" xr:uid="{00000000-0005-0000-0000-000032A10000}"/>
    <cellStyle name="Salida 2 3 6 6" xfId="39083" xr:uid="{00000000-0005-0000-0000-000033A10000}"/>
    <cellStyle name="Salida 2 3 7" xfId="39084" xr:uid="{00000000-0005-0000-0000-000034A10000}"/>
    <cellStyle name="Salida 2 3 7 2" xfId="39085" xr:uid="{00000000-0005-0000-0000-000035A10000}"/>
    <cellStyle name="Salida 2 3 7 2 2" xfId="39086" xr:uid="{00000000-0005-0000-0000-000036A10000}"/>
    <cellStyle name="Salida 2 3 7 2 3" xfId="39087" xr:uid="{00000000-0005-0000-0000-000037A10000}"/>
    <cellStyle name="Salida 2 3 7 3" xfId="39088" xr:uid="{00000000-0005-0000-0000-000038A10000}"/>
    <cellStyle name="Salida 2 3 7 3 2" xfId="39089" xr:uid="{00000000-0005-0000-0000-000039A10000}"/>
    <cellStyle name="Salida 2 3 7 3 3" xfId="39090" xr:uid="{00000000-0005-0000-0000-00003AA10000}"/>
    <cellStyle name="Salida 2 3 7 4" xfId="39091" xr:uid="{00000000-0005-0000-0000-00003BA10000}"/>
    <cellStyle name="Salida 2 3 7 5" xfId="39092" xr:uid="{00000000-0005-0000-0000-00003CA10000}"/>
    <cellStyle name="Salida 2 3 7 6" xfId="39093" xr:uid="{00000000-0005-0000-0000-00003DA10000}"/>
    <cellStyle name="Salida 2 3 8" xfId="39094" xr:uid="{00000000-0005-0000-0000-00003EA10000}"/>
    <cellStyle name="Salida 2 3 8 2" xfId="39095" xr:uid="{00000000-0005-0000-0000-00003FA10000}"/>
    <cellStyle name="Salida 2 3 8 2 2" xfId="39096" xr:uid="{00000000-0005-0000-0000-000040A10000}"/>
    <cellStyle name="Salida 2 3 8 2 3" xfId="39097" xr:uid="{00000000-0005-0000-0000-000041A10000}"/>
    <cellStyle name="Salida 2 3 8 3" xfId="39098" xr:uid="{00000000-0005-0000-0000-000042A10000}"/>
    <cellStyle name="Salida 2 3 8 3 2" xfId="39099" xr:uid="{00000000-0005-0000-0000-000043A10000}"/>
    <cellStyle name="Salida 2 3 8 3 3" xfId="39100" xr:uid="{00000000-0005-0000-0000-000044A10000}"/>
    <cellStyle name="Salida 2 3 8 4" xfId="39101" xr:uid="{00000000-0005-0000-0000-000045A10000}"/>
    <cellStyle name="Salida 2 3 8 5" xfId="39102" xr:uid="{00000000-0005-0000-0000-000046A10000}"/>
    <cellStyle name="Salida 2 3 8 6" xfId="39103" xr:uid="{00000000-0005-0000-0000-000047A10000}"/>
    <cellStyle name="Salida 2 3 9" xfId="39104" xr:uid="{00000000-0005-0000-0000-000048A10000}"/>
    <cellStyle name="Salida 2 3 9 2" xfId="39105" xr:uid="{00000000-0005-0000-0000-000049A10000}"/>
    <cellStyle name="Salida 2 3 9 2 2" xfId="39106" xr:uid="{00000000-0005-0000-0000-00004AA10000}"/>
    <cellStyle name="Salida 2 3 9 2 3" xfId="39107" xr:uid="{00000000-0005-0000-0000-00004BA10000}"/>
    <cellStyle name="Salida 2 3 9 3" xfId="39108" xr:uid="{00000000-0005-0000-0000-00004CA10000}"/>
    <cellStyle name="Salida 2 3 9 3 2" xfId="39109" xr:uid="{00000000-0005-0000-0000-00004DA10000}"/>
    <cellStyle name="Salida 2 3 9 3 3" xfId="39110" xr:uid="{00000000-0005-0000-0000-00004EA10000}"/>
    <cellStyle name="Salida 2 3 9 4" xfId="39111" xr:uid="{00000000-0005-0000-0000-00004FA10000}"/>
    <cellStyle name="Salida 2 3 9 5" xfId="39112" xr:uid="{00000000-0005-0000-0000-000050A10000}"/>
    <cellStyle name="Salida 2 3 9 6" xfId="39113" xr:uid="{00000000-0005-0000-0000-000051A10000}"/>
    <cellStyle name="Salida 2 3_5.Weekly" xfId="39114" xr:uid="{00000000-0005-0000-0000-000052A10000}"/>
    <cellStyle name="Salida 2 4" xfId="39115" xr:uid="{00000000-0005-0000-0000-000053A10000}"/>
    <cellStyle name="Salida 2 4 10" xfId="39116" xr:uid="{00000000-0005-0000-0000-000054A10000}"/>
    <cellStyle name="Salida 2 4 10 2" xfId="39117" xr:uid="{00000000-0005-0000-0000-000055A10000}"/>
    <cellStyle name="Salida 2 4 10 2 2" xfId="39118" xr:uid="{00000000-0005-0000-0000-000056A10000}"/>
    <cellStyle name="Salida 2 4 10 2 3" xfId="39119" xr:uid="{00000000-0005-0000-0000-000057A10000}"/>
    <cellStyle name="Salida 2 4 10 3" xfId="39120" xr:uid="{00000000-0005-0000-0000-000058A10000}"/>
    <cellStyle name="Salida 2 4 10 3 2" xfId="39121" xr:uid="{00000000-0005-0000-0000-000059A10000}"/>
    <cellStyle name="Salida 2 4 10 3 3" xfId="39122" xr:uid="{00000000-0005-0000-0000-00005AA10000}"/>
    <cellStyle name="Salida 2 4 10 4" xfId="39123" xr:uid="{00000000-0005-0000-0000-00005BA10000}"/>
    <cellStyle name="Salida 2 4 10 5" xfId="39124" xr:uid="{00000000-0005-0000-0000-00005CA10000}"/>
    <cellStyle name="Salida 2 4 10 6" xfId="39125" xr:uid="{00000000-0005-0000-0000-00005DA10000}"/>
    <cellStyle name="Salida 2 4 11" xfId="39126" xr:uid="{00000000-0005-0000-0000-00005EA10000}"/>
    <cellStyle name="Salida 2 4 11 2" xfId="39127" xr:uid="{00000000-0005-0000-0000-00005FA10000}"/>
    <cellStyle name="Salida 2 4 11 3" xfId="39128" xr:uid="{00000000-0005-0000-0000-000060A10000}"/>
    <cellStyle name="Salida 2 4 12" xfId="39129" xr:uid="{00000000-0005-0000-0000-000061A10000}"/>
    <cellStyle name="Salida 2 4 12 2" xfId="39130" xr:uid="{00000000-0005-0000-0000-000062A10000}"/>
    <cellStyle name="Salida 2 4 12 3" xfId="39131" xr:uid="{00000000-0005-0000-0000-000063A10000}"/>
    <cellStyle name="Salida 2 4 13" xfId="39132" xr:uid="{00000000-0005-0000-0000-000064A10000}"/>
    <cellStyle name="Salida 2 4 14" xfId="39133" xr:uid="{00000000-0005-0000-0000-000065A10000}"/>
    <cellStyle name="Salida 2 4 15" xfId="39134" xr:uid="{00000000-0005-0000-0000-000066A10000}"/>
    <cellStyle name="Salida 2 4 2" xfId="39135" xr:uid="{00000000-0005-0000-0000-000067A10000}"/>
    <cellStyle name="Salida 2 4 2 2" xfId="39136" xr:uid="{00000000-0005-0000-0000-000068A10000}"/>
    <cellStyle name="Salida 2 4 2 2 2" xfId="39137" xr:uid="{00000000-0005-0000-0000-000069A10000}"/>
    <cellStyle name="Salida 2 4 2 2 3" xfId="39138" xr:uid="{00000000-0005-0000-0000-00006AA10000}"/>
    <cellStyle name="Salida 2 4 2 3" xfId="39139" xr:uid="{00000000-0005-0000-0000-00006BA10000}"/>
    <cellStyle name="Salida 2 4 2 3 2" xfId="39140" xr:uid="{00000000-0005-0000-0000-00006CA10000}"/>
    <cellStyle name="Salida 2 4 2 3 3" xfId="39141" xr:uid="{00000000-0005-0000-0000-00006DA10000}"/>
    <cellStyle name="Salida 2 4 2 4" xfId="39142" xr:uid="{00000000-0005-0000-0000-00006EA10000}"/>
    <cellStyle name="Salida 2 4 2 5" xfId="39143" xr:uid="{00000000-0005-0000-0000-00006FA10000}"/>
    <cellStyle name="Salida 2 4 2 6" xfId="39144" xr:uid="{00000000-0005-0000-0000-000070A10000}"/>
    <cellStyle name="Salida 2 4 3" xfId="39145" xr:uid="{00000000-0005-0000-0000-000071A10000}"/>
    <cellStyle name="Salida 2 4 3 2" xfId="39146" xr:uid="{00000000-0005-0000-0000-000072A10000}"/>
    <cellStyle name="Salida 2 4 3 2 2" xfId="39147" xr:uid="{00000000-0005-0000-0000-000073A10000}"/>
    <cellStyle name="Salida 2 4 3 2 3" xfId="39148" xr:uid="{00000000-0005-0000-0000-000074A10000}"/>
    <cellStyle name="Salida 2 4 3 3" xfId="39149" xr:uid="{00000000-0005-0000-0000-000075A10000}"/>
    <cellStyle name="Salida 2 4 3 3 2" xfId="39150" xr:uid="{00000000-0005-0000-0000-000076A10000}"/>
    <cellStyle name="Salida 2 4 3 3 3" xfId="39151" xr:uid="{00000000-0005-0000-0000-000077A10000}"/>
    <cellStyle name="Salida 2 4 3 4" xfId="39152" xr:uid="{00000000-0005-0000-0000-000078A10000}"/>
    <cellStyle name="Salida 2 4 3 5" xfId="39153" xr:uid="{00000000-0005-0000-0000-000079A10000}"/>
    <cellStyle name="Salida 2 4 3 6" xfId="39154" xr:uid="{00000000-0005-0000-0000-00007AA10000}"/>
    <cellStyle name="Salida 2 4 4" xfId="39155" xr:uid="{00000000-0005-0000-0000-00007BA10000}"/>
    <cellStyle name="Salida 2 4 4 2" xfId="39156" xr:uid="{00000000-0005-0000-0000-00007CA10000}"/>
    <cellStyle name="Salida 2 4 4 2 2" xfId="39157" xr:uid="{00000000-0005-0000-0000-00007DA10000}"/>
    <cellStyle name="Salida 2 4 4 2 3" xfId="39158" xr:uid="{00000000-0005-0000-0000-00007EA10000}"/>
    <cellStyle name="Salida 2 4 4 3" xfId="39159" xr:uid="{00000000-0005-0000-0000-00007FA10000}"/>
    <cellStyle name="Salida 2 4 4 3 2" xfId="39160" xr:uid="{00000000-0005-0000-0000-000080A10000}"/>
    <cellStyle name="Salida 2 4 4 3 3" xfId="39161" xr:uid="{00000000-0005-0000-0000-000081A10000}"/>
    <cellStyle name="Salida 2 4 4 4" xfId="39162" xr:uid="{00000000-0005-0000-0000-000082A10000}"/>
    <cellStyle name="Salida 2 4 4 5" xfId="39163" xr:uid="{00000000-0005-0000-0000-000083A10000}"/>
    <cellStyle name="Salida 2 4 4 6" xfId="39164" xr:uid="{00000000-0005-0000-0000-000084A10000}"/>
    <cellStyle name="Salida 2 4 5" xfId="39165" xr:uid="{00000000-0005-0000-0000-000085A10000}"/>
    <cellStyle name="Salida 2 4 5 2" xfId="39166" xr:uid="{00000000-0005-0000-0000-000086A10000}"/>
    <cellStyle name="Salida 2 4 5 2 2" xfId="39167" xr:uid="{00000000-0005-0000-0000-000087A10000}"/>
    <cellStyle name="Salida 2 4 5 2 3" xfId="39168" xr:uid="{00000000-0005-0000-0000-000088A10000}"/>
    <cellStyle name="Salida 2 4 5 3" xfId="39169" xr:uid="{00000000-0005-0000-0000-000089A10000}"/>
    <cellStyle name="Salida 2 4 5 3 2" xfId="39170" xr:uid="{00000000-0005-0000-0000-00008AA10000}"/>
    <cellStyle name="Salida 2 4 5 3 3" xfId="39171" xr:uid="{00000000-0005-0000-0000-00008BA10000}"/>
    <cellStyle name="Salida 2 4 5 4" xfId="39172" xr:uid="{00000000-0005-0000-0000-00008CA10000}"/>
    <cellStyle name="Salida 2 4 5 5" xfId="39173" xr:uid="{00000000-0005-0000-0000-00008DA10000}"/>
    <cellStyle name="Salida 2 4 5 6" xfId="39174" xr:uid="{00000000-0005-0000-0000-00008EA10000}"/>
    <cellStyle name="Salida 2 4 6" xfId="39175" xr:uid="{00000000-0005-0000-0000-00008FA10000}"/>
    <cellStyle name="Salida 2 4 6 2" xfId="39176" xr:uid="{00000000-0005-0000-0000-000090A10000}"/>
    <cellStyle name="Salida 2 4 6 2 2" xfId="39177" xr:uid="{00000000-0005-0000-0000-000091A10000}"/>
    <cellStyle name="Salida 2 4 6 2 3" xfId="39178" xr:uid="{00000000-0005-0000-0000-000092A10000}"/>
    <cellStyle name="Salida 2 4 6 3" xfId="39179" xr:uid="{00000000-0005-0000-0000-000093A10000}"/>
    <cellStyle name="Salida 2 4 6 3 2" xfId="39180" xr:uid="{00000000-0005-0000-0000-000094A10000}"/>
    <cellStyle name="Salida 2 4 6 3 3" xfId="39181" xr:uid="{00000000-0005-0000-0000-000095A10000}"/>
    <cellStyle name="Salida 2 4 6 4" xfId="39182" xr:uid="{00000000-0005-0000-0000-000096A10000}"/>
    <cellStyle name="Salida 2 4 6 5" xfId="39183" xr:uid="{00000000-0005-0000-0000-000097A10000}"/>
    <cellStyle name="Salida 2 4 6 6" xfId="39184" xr:uid="{00000000-0005-0000-0000-000098A10000}"/>
    <cellStyle name="Salida 2 4 7" xfId="39185" xr:uid="{00000000-0005-0000-0000-000099A10000}"/>
    <cellStyle name="Salida 2 4 7 2" xfId="39186" xr:uid="{00000000-0005-0000-0000-00009AA10000}"/>
    <cellStyle name="Salida 2 4 7 2 2" xfId="39187" xr:uid="{00000000-0005-0000-0000-00009BA10000}"/>
    <cellStyle name="Salida 2 4 7 2 3" xfId="39188" xr:uid="{00000000-0005-0000-0000-00009CA10000}"/>
    <cellStyle name="Salida 2 4 7 3" xfId="39189" xr:uid="{00000000-0005-0000-0000-00009DA10000}"/>
    <cellStyle name="Salida 2 4 7 3 2" xfId="39190" xr:uid="{00000000-0005-0000-0000-00009EA10000}"/>
    <cellStyle name="Salida 2 4 7 3 3" xfId="39191" xr:uid="{00000000-0005-0000-0000-00009FA10000}"/>
    <cellStyle name="Salida 2 4 7 4" xfId="39192" xr:uid="{00000000-0005-0000-0000-0000A0A10000}"/>
    <cellStyle name="Salida 2 4 7 5" xfId="39193" xr:uid="{00000000-0005-0000-0000-0000A1A10000}"/>
    <cellStyle name="Salida 2 4 7 6" xfId="39194" xr:uid="{00000000-0005-0000-0000-0000A2A10000}"/>
    <cellStyle name="Salida 2 4 8" xfId="39195" xr:uid="{00000000-0005-0000-0000-0000A3A10000}"/>
    <cellStyle name="Salida 2 4 8 2" xfId="39196" xr:uid="{00000000-0005-0000-0000-0000A4A10000}"/>
    <cellStyle name="Salida 2 4 8 2 2" xfId="39197" xr:uid="{00000000-0005-0000-0000-0000A5A10000}"/>
    <cellStyle name="Salida 2 4 8 2 3" xfId="39198" xr:uid="{00000000-0005-0000-0000-0000A6A10000}"/>
    <cellStyle name="Salida 2 4 8 3" xfId="39199" xr:uid="{00000000-0005-0000-0000-0000A7A10000}"/>
    <cellStyle name="Salida 2 4 8 3 2" xfId="39200" xr:uid="{00000000-0005-0000-0000-0000A8A10000}"/>
    <cellStyle name="Salida 2 4 8 3 3" xfId="39201" xr:uid="{00000000-0005-0000-0000-0000A9A10000}"/>
    <cellStyle name="Salida 2 4 8 4" xfId="39202" xr:uid="{00000000-0005-0000-0000-0000AAA10000}"/>
    <cellStyle name="Salida 2 4 8 5" xfId="39203" xr:uid="{00000000-0005-0000-0000-0000ABA10000}"/>
    <cellStyle name="Salida 2 4 8 6" xfId="39204" xr:uid="{00000000-0005-0000-0000-0000ACA10000}"/>
    <cellStyle name="Salida 2 4 9" xfId="39205" xr:uid="{00000000-0005-0000-0000-0000ADA10000}"/>
    <cellStyle name="Salida 2 4 9 2" xfId="39206" xr:uid="{00000000-0005-0000-0000-0000AEA10000}"/>
    <cellStyle name="Salida 2 4 9 2 2" xfId="39207" xr:uid="{00000000-0005-0000-0000-0000AFA10000}"/>
    <cellStyle name="Salida 2 4 9 2 3" xfId="39208" xr:uid="{00000000-0005-0000-0000-0000B0A10000}"/>
    <cellStyle name="Salida 2 4 9 3" xfId="39209" xr:uid="{00000000-0005-0000-0000-0000B1A10000}"/>
    <cellStyle name="Salida 2 4 9 3 2" xfId="39210" xr:uid="{00000000-0005-0000-0000-0000B2A10000}"/>
    <cellStyle name="Salida 2 4 9 3 3" xfId="39211" xr:uid="{00000000-0005-0000-0000-0000B3A10000}"/>
    <cellStyle name="Salida 2 4 9 4" xfId="39212" xr:uid="{00000000-0005-0000-0000-0000B4A10000}"/>
    <cellStyle name="Salida 2 4 9 5" xfId="39213" xr:uid="{00000000-0005-0000-0000-0000B5A10000}"/>
    <cellStyle name="Salida 2 4 9 6" xfId="39214" xr:uid="{00000000-0005-0000-0000-0000B6A10000}"/>
    <cellStyle name="Salida 2 4_5.Weekly" xfId="39215" xr:uid="{00000000-0005-0000-0000-0000B7A10000}"/>
    <cellStyle name="Salida 2 5" xfId="39216" xr:uid="{00000000-0005-0000-0000-0000B8A10000}"/>
    <cellStyle name="Salida 2 5 2" xfId="39217" xr:uid="{00000000-0005-0000-0000-0000B9A10000}"/>
    <cellStyle name="Salida 2 5 2 2" xfId="39218" xr:uid="{00000000-0005-0000-0000-0000BAA10000}"/>
    <cellStyle name="Salida 2 5 2 3" xfId="39219" xr:uid="{00000000-0005-0000-0000-0000BBA10000}"/>
    <cellStyle name="Salida 2 5 3" xfId="39220" xr:uid="{00000000-0005-0000-0000-0000BCA10000}"/>
    <cellStyle name="Salida 2 5 3 2" xfId="39221" xr:uid="{00000000-0005-0000-0000-0000BDA10000}"/>
    <cellStyle name="Salida 2 5 3 3" xfId="39222" xr:uid="{00000000-0005-0000-0000-0000BEA10000}"/>
    <cellStyle name="Salida 2 5 4" xfId="39223" xr:uid="{00000000-0005-0000-0000-0000BFA10000}"/>
    <cellStyle name="Salida 2 5 5" xfId="39224" xr:uid="{00000000-0005-0000-0000-0000C0A10000}"/>
    <cellStyle name="Salida 2 5 6" xfId="39225" xr:uid="{00000000-0005-0000-0000-0000C1A10000}"/>
    <cellStyle name="Salida 2 6" xfId="39226" xr:uid="{00000000-0005-0000-0000-0000C2A10000}"/>
    <cellStyle name="Salida 2 6 2" xfId="39227" xr:uid="{00000000-0005-0000-0000-0000C3A10000}"/>
    <cellStyle name="Salida 2 6 2 2" xfId="39228" xr:uid="{00000000-0005-0000-0000-0000C4A10000}"/>
    <cellStyle name="Salida 2 6 2 3" xfId="39229" xr:uid="{00000000-0005-0000-0000-0000C5A10000}"/>
    <cellStyle name="Salida 2 6 3" xfId="39230" xr:uid="{00000000-0005-0000-0000-0000C6A10000}"/>
    <cellStyle name="Salida 2 6 3 2" xfId="39231" xr:uid="{00000000-0005-0000-0000-0000C7A10000}"/>
    <cellStyle name="Salida 2 6 3 3" xfId="39232" xr:uid="{00000000-0005-0000-0000-0000C8A10000}"/>
    <cellStyle name="Salida 2 6 4" xfId="39233" xr:uid="{00000000-0005-0000-0000-0000C9A10000}"/>
    <cellStyle name="Salida 2 6 5" xfId="39234" xr:uid="{00000000-0005-0000-0000-0000CAA10000}"/>
    <cellStyle name="Salida 2 6 6" xfId="39235" xr:uid="{00000000-0005-0000-0000-0000CBA10000}"/>
    <cellStyle name="Salida 2 7" xfId="39236" xr:uid="{00000000-0005-0000-0000-0000CCA10000}"/>
    <cellStyle name="Salida 2 7 2" xfId="39237" xr:uid="{00000000-0005-0000-0000-0000CDA10000}"/>
    <cellStyle name="Salida 2 7 2 2" xfId="39238" xr:uid="{00000000-0005-0000-0000-0000CEA10000}"/>
    <cellStyle name="Salida 2 7 2 3" xfId="39239" xr:uid="{00000000-0005-0000-0000-0000CFA10000}"/>
    <cellStyle name="Salida 2 7 3" xfId="39240" xr:uid="{00000000-0005-0000-0000-0000D0A10000}"/>
    <cellStyle name="Salida 2 7 3 2" xfId="39241" xr:uid="{00000000-0005-0000-0000-0000D1A10000}"/>
    <cellStyle name="Salida 2 7 3 3" xfId="39242" xr:uid="{00000000-0005-0000-0000-0000D2A10000}"/>
    <cellStyle name="Salida 2 7 4" xfId="39243" xr:uid="{00000000-0005-0000-0000-0000D3A10000}"/>
    <cellStyle name="Salida 2 7 5" xfId="39244" xr:uid="{00000000-0005-0000-0000-0000D4A10000}"/>
    <cellStyle name="Salida 2 7 6" xfId="39245" xr:uid="{00000000-0005-0000-0000-0000D5A10000}"/>
    <cellStyle name="Salida 2 8" xfId="39246" xr:uid="{00000000-0005-0000-0000-0000D6A10000}"/>
    <cellStyle name="Salida 2 8 2" xfId="39247" xr:uid="{00000000-0005-0000-0000-0000D7A10000}"/>
    <cellStyle name="Salida 2 8 2 2" xfId="39248" xr:uid="{00000000-0005-0000-0000-0000D8A10000}"/>
    <cellStyle name="Salida 2 8 2 3" xfId="39249" xr:uid="{00000000-0005-0000-0000-0000D9A10000}"/>
    <cellStyle name="Salida 2 8 3" xfId="39250" xr:uid="{00000000-0005-0000-0000-0000DAA10000}"/>
    <cellStyle name="Salida 2 8 3 2" xfId="39251" xr:uid="{00000000-0005-0000-0000-0000DBA10000}"/>
    <cellStyle name="Salida 2 8 3 3" xfId="39252" xr:uid="{00000000-0005-0000-0000-0000DCA10000}"/>
    <cellStyle name="Salida 2 8 4" xfId="39253" xr:uid="{00000000-0005-0000-0000-0000DDA10000}"/>
    <cellStyle name="Salida 2 8 5" xfId="39254" xr:uid="{00000000-0005-0000-0000-0000DEA10000}"/>
    <cellStyle name="Salida 2 8 6" xfId="39255" xr:uid="{00000000-0005-0000-0000-0000DFA10000}"/>
    <cellStyle name="Salida 2 9" xfId="39256" xr:uid="{00000000-0005-0000-0000-0000E0A10000}"/>
    <cellStyle name="Salida 2 9 2" xfId="39257" xr:uid="{00000000-0005-0000-0000-0000E1A10000}"/>
    <cellStyle name="Salida 2 9 2 2" xfId="39258" xr:uid="{00000000-0005-0000-0000-0000E2A10000}"/>
    <cellStyle name="Salida 2 9 2 3" xfId="39259" xr:uid="{00000000-0005-0000-0000-0000E3A10000}"/>
    <cellStyle name="Salida 2 9 3" xfId="39260" xr:uid="{00000000-0005-0000-0000-0000E4A10000}"/>
    <cellStyle name="Salida 2 9 3 2" xfId="39261" xr:uid="{00000000-0005-0000-0000-0000E5A10000}"/>
    <cellStyle name="Salida 2 9 3 3" xfId="39262" xr:uid="{00000000-0005-0000-0000-0000E6A10000}"/>
    <cellStyle name="Salida 2 9 4" xfId="39263" xr:uid="{00000000-0005-0000-0000-0000E7A10000}"/>
    <cellStyle name="Salida 2 9 5" xfId="39264" xr:uid="{00000000-0005-0000-0000-0000E8A10000}"/>
    <cellStyle name="Salida 2 9 6" xfId="39265" xr:uid="{00000000-0005-0000-0000-0000E9A10000}"/>
    <cellStyle name="Salida 2_5.Weekly" xfId="39266" xr:uid="{00000000-0005-0000-0000-0000EAA10000}"/>
    <cellStyle name="Salida 20" xfId="39267" xr:uid="{00000000-0005-0000-0000-0000EBA10000}"/>
    <cellStyle name="Salida 20 2" xfId="39268" xr:uid="{00000000-0005-0000-0000-0000ECA10000}"/>
    <cellStyle name="Salida 20 2 2" xfId="39269" xr:uid="{00000000-0005-0000-0000-0000EDA10000}"/>
    <cellStyle name="Salida 20 2 3" xfId="39270" xr:uid="{00000000-0005-0000-0000-0000EEA10000}"/>
    <cellStyle name="Salida 20 3" xfId="39271" xr:uid="{00000000-0005-0000-0000-0000EFA10000}"/>
    <cellStyle name="Salida 20 3 2" xfId="39272" xr:uid="{00000000-0005-0000-0000-0000F0A10000}"/>
    <cellStyle name="Salida 20 3 3" xfId="39273" xr:uid="{00000000-0005-0000-0000-0000F1A10000}"/>
    <cellStyle name="Salida 20 4" xfId="39274" xr:uid="{00000000-0005-0000-0000-0000F2A10000}"/>
    <cellStyle name="Salida 20 5" xfId="39275" xr:uid="{00000000-0005-0000-0000-0000F3A10000}"/>
    <cellStyle name="Salida 20 6" xfId="39276" xr:uid="{00000000-0005-0000-0000-0000F4A10000}"/>
    <cellStyle name="Salida 21" xfId="39277" xr:uid="{00000000-0005-0000-0000-0000F5A10000}"/>
    <cellStyle name="Salida 22" xfId="39278" xr:uid="{00000000-0005-0000-0000-0000F6A10000}"/>
    <cellStyle name="Salida 22 2" xfId="39279" xr:uid="{00000000-0005-0000-0000-0000F7A10000}"/>
    <cellStyle name="Salida 22 3" xfId="39280" xr:uid="{00000000-0005-0000-0000-0000F8A10000}"/>
    <cellStyle name="Salida 23" xfId="39281" xr:uid="{00000000-0005-0000-0000-0000F9A10000}"/>
    <cellStyle name="Salida 24" xfId="39282" xr:uid="{00000000-0005-0000-0000-0000FAA10000}"/>
    <cellStyle name="Salida 25" xfId="39283" xr:uid="{00000000-0005-0000-0000-0000FBA10000}"/>
    <cellStyle name="Salida 3" xfId="39284" xr:uid="{00000000-0005-0000-0000-0000FCA10000}"/>
    <cellStyle name="Salida 3 10" xfId="39285" xr:uid="{00000000-0005-0000-0000-0000FDA10000}"/>
    <cellStyle name="Salida 3 10 2" xfId="39286" xr:uid="{00000000-0005-0000-0000-0000FEA10000}"/>
    <cellStyle name="Salida 3 10 2 2" xfId="39287" xr:uid="{00000000-0005-0000-0000-0000FFA10000}"/>
    <cellStyle name="Salida 3 10 2 3" xfId="39288" xr:uid="{00000000-0005-0000-0000-000000A20000}"/>
    <cellStyle name="Salida 3 10 3" xfId="39289" xr:uid="{00000000-0005-0000-0000-000001A20000}"/>
    <cellStyle name="Salida 3 10 3 2" xfId="39290" xr:uid="{00000000-0005-0000-0000-000002A20000}"/>
    <cellStyle name="Salida 3 10 3 3" xfId="39291" xr:uid="{00000000-0005-0000-0000-000003A20000}"/>
    <cellStyle name="Salida 3 10 4" xfId="39292" xr:uid="{00000000-0005-0000-0000-000004A20000}"/>
    <cellStyle name="Salida 3 10 5" xfId="39293" xr:uid="{00000000-0005-0000-0000-000005A20000}"/>
    <cellStyle name="Salida 3 10 6" xfId="39294" xr:uid="{00000000-0005-0000-0000-000006A20000}"/>
    <cellStyle name="Salida 3 11" xfId="39295" xr:uid="{00000000-0005-0000-0000-000007A20000}"/>
    <cellStyle name="Salida 3 11 2" xfId="39296" xr:uid="{00000000-0005-0000-0000-000008A20000}"/>
    <cellStyle name="Salida 3 11 2 2" xfId="39297" xr:uid="{00000000-0005-0000-0000-000009A20000}"/>
    <cellStyle name="Salida 3 11 2 3" xfId="39298" xr:uid="{00000000-0005-0000-0000-00000AA20000}"/>
    <cellStyle name="Salida 3 11 3" xfId="39299" xr:uid="{00000000-0005-0000-0000-00000BA20000}"/>
    <cellStyle name="Salida 3 11 3 2" xfId="39300" xr:uid="{00000000-0005-0000-0000-00000CA20000}"/>
    <cellStyle name="Salida 3 11 3 3" xfId="39301" xr:uid="{00000000-0005-0000-0000-00000DA20000}"/>
    <cellStyle name="Salida 3 11 4" xfId="39302" xr:uid="{00000000-0005-0000-0000-00000EA20000}"/>
    <cellStyle name="Salida 3 11 5" xfId="39303" xr:uid="{00000000-0005-0000-0000-00000FA20000}"/>
    <cellStyle name="Salida 3 11 6" xfId="39304" xr:uid="{00000000-0005-0000-0000-000010A20000}"/>
    <cellStyle name="Salida 3 12" xfId="39305" xr:uid="{00000000-0005-0000-0000-000011A20000}"/>
    <cellStyle name="Salida 3 12 2" xfId="39306" xr:uid="{00000000-0005-0000-0000-000012A20000}"/>
    <cellStyle name="Salida 3 12 3" xfId="39307" xr:uid="{00000000-0005-0000-0000-000013A20000}"/>
    <cellStyle name="Salida 3 13" xfId="39308" xr:uid="{00000000-0005-0000-0000-000014A20000}"/>
    <cellStyle name="Salida 3 13 2" xfId="39309" xr:uid="{00000000-0005-0000-0000-000015A20000}"/>
    <cellStyle name="Salida 3 13 3" xfId="39310" xr:uid="{00000000-0005-0000-0000-000016A20000}"/>
    <cellStyle name="Salida 3 14" xfId="39311" xr:uid="{00000000-0005-0000-0000-000017A20000}"/>
    <cellStyle name="Salida 3 15" xfId="39312" xr:uid="{00000000-0005-0000-0000-000018A20000}"/>
    <cellStyle name="Salida 3 16" xfId="39313" xr:uid="{00000000-0005-0000-0000-000019A20000}"/>
    <cellStyle name="Salida 3 17" xfId="39314" xr:uid="{00000000-0005-0000-0000-00001AA20000}"/>
    <cellStyle name="Salida 3 2" xfId="39315" xr:uid="{00000000-0005-0000-0000-00001BA20000}"/>
    <cellStyle name="Salida 3 2 10" xfId="39316" xr:uid="{00000000-0005-0000-0000-00001CA20000}"/>
    <cellStyle name="Salida 3 2 10 2" xfId="39317" xr:uid="{00000000-0005-0000-0000-00001DA20000}"/>
    <cellStyle name="Salida 3 2 10 2 2" xfId="39318" xr:uid="{00000000-0005-0000-0000-00001EA20000}"/>
    <cellStyle name="Salida 3 2 10 2 3" xfId="39319" xr:uid="{00000000-0005-0000-0000-00001FA20000}"/>
    <cellStyle name="Salida 3 2 10 3" xfId="39320" xr:uid="{00000000-0005-0000-0000-000020A20000}"/>
    <cellStyle name="Salida 3 2 10 3 2" xfId="39321" xr:uid="{00000000-0005-0000-0000-000021A20000}"/>
    <cellStyle name="Salida 3 2 10 3 3" xfId="39322" xr:uid="{00000000-0005-0000-0000-000022A20000}"/>
    <cellStyle name="Salida 3 2 10 4" xfId="39323" xr:uid="{00000000-0005-0000-0000-000023A20000}"/>
    <cellStyle name="Salida 3 2 10 5" xfId="39324" xr:uid="{00000000-0005-0000-0000-000024A20000}"/>
    <cellStyle name="Salida 3 2 10 6" xfId="39325" xr:uid="{00000000-0005-0000-0000-000025A20000}"/>
    <cellStyle name="Salida 3 2 11" xfId="39326" xr:uid="{00000000-0005-0000-0000-000026A20000}"/>
    <cellStyle name="Salida 3 2 11 2" xfId="39327" xr:uid="{00000000-0005-0000-0000-000027A20000}"/>
    <cellStyle name="Salida 3 2 11 3" xfId="39328" xr:uid="{00000000-0005-0000-0000-000028A20000}"/>
    <cellStyle name="Salida 3 2 12" xfId="39329" xr:uid="{00000000-0005-0000-0000-000029A20000}"/>
    <cellStyle name="Salida 3 2 12 2" xfId="39330" xr:uid="{00000000-0005-0000-0000-00002AA20000}"/>
    <cellStyle name="Salida 3 2 12 3" xfId="39331" xr:uid="{00000000-0005-0000-0000-00002BA20000}"/>
    <cellStyle name="Salida 3 2 13" xfId="39332" xr:uid="{00000000-0005-0000-0000-00002CA20000}"/>
    <cellStyle name="Salida 3 2 14" xfId="39333" xr:uid="{00000000-0005-0000-0000-00002DA20000}"/>
    <cellStyle name="Salida 3 2 15" xfId="39334" xr:uid="{00000000-0005-0000-0000-00002EA20000}"/>
    <cellStyle name="Salida 3 2 2" xfId="39335" xr:uid="{00000000-0005-0000-0000-00002FA20000}"/>
    <cellStyle name="Salida 3 2 2 2" xfId="39336" xr:uid="{00000000-0005-0000-0000-000030A20000}"/>
    <cellStyle name="Salida 3 2 2 2 2" xfId="39337" xr:uid="{00000000-0005-0000-0000-000031A20000}"/>
    <cellStyle name="Salida 3 2 2 2 3" xfId="39338" xr:uid="{00000000-0005-0000-0000-000032A20000}"/>
    <cellStyle name="Salida 3 2 2 3" xfId="39339" xr:uid="{00000000-0005-0000-0000-000033A20000}"/>
    <cellStyle name="Salida 3 2 2 3 2" xfId="39340" xr:uid="{00000000-0005-0000-0000-000034A20000}"/>
    <cellStyle name="Salida 3 2 2 3 3" xfId="39341" xr:uid="{00000000-0005-0000-0000-000035A20000}"/>
    <cellStyle name="Salida 3 2 2 4" xfId="39342" xr:uid="{00000000-0005-0000-0000-000036A20000}"/>
    <cellStyle name="Salida 3 2 2 5" xfId="39343" xr:uid="{00000000-0005-0000-0000-000037A20000}"/>
    <cellStyle name="Salida 3 2 2 6" xfId="39344" xr:uid="{00000000-0005-0000-0000-000038A20000}"/>
    <cellStyle name="Salida 3 2 3" xfId="39345" xr:uid="{00000000-0005-0000-0000-000039A20000}"/>
    <cellStyle name="Salida 3 2 3 2" xfId="39346" xr:uid="{00000000-0005-0000-0000-00003AA20000}"/>
    <cellStyle name="Salida 3 2 3 2 2" xfId="39347" xr:uid="{00000000-0005-0000-0000-00003BA20000}"/>
    <cellStyle name="Salida 3 2 3 2 3" xfId="39348" xr:uid="{00000000-0005-0000-0000-00003CA20000}"/>
    <cellStyle name="Salida 3 2 3 3" xfId="39349" xr:uid="{00000000-0005-0000-0000-00003DA20000}"/>
    <cellStyle name="Salida 3 2 3 3 2" xfId="39350" xr:uid="{00000000-0005-0000-0000-00003EA20000}"/>
    <cellStyle name="Salida 3 2 3 3 3" xfId="39351" xr:uid="{00000000-0005-0000-0000-00003FA20000}"/>
    <cellStyle name="Salida 3 2 3 4" xfId="39352" xr:uid="{00000000-0005-0000-0000-000040A20000}"/>
    <cellStyle name="Salida 3 2 3 5" xfId="39353" xr:uid="{00000000-0005-0000-0000-000041A20000}"/>
    <cellStyle name="Salida 3 2 3 6" xfId="39354" xr:uid="{00000000-0005-0000-0000-000042A20000}"/>
    <cellStyle name="Salida 3 2 4" xfId="39355" xr:uid="{00000000-0005-0000-0000-000043A20000}"/>
    <cellStyle name="Salida 3 2 4 2" xfId="39356" xr:uid="{00000000-0005-0000-0000-000044A20000}"/>
    <cellStyle name="Salida 3 2 4 2 2" xfId="39357" xr:uid="{00000000-0005-0000-0000-000045A20000}"/>
    <cellStyle name="Salida 3 2 4 2 3" xfId="39358" xr:uid="{00000000-0005-0000-0000-000046A20000}"/>
    <cellStyle name="Salida 3 2 4 3" xfId="39359" xr:uid="{00000000-0005-0000-0000-000047A20000}"/>
    <cellStyle name="Salida 3 2 4 3 2" xfId="39360" xr:uid="{00000000-0005-0000-0000-000048A20000}"/>
    <cellStyle name="Salida 3 2 4 3 3" xfId="39361" xr:uid="{00000000-0005-0000-0000-000049A20000}"/>
    <cellStyle name="Salida 3 2 4 4" xfId="39362" xr:uid="{00000000-0005-0000-0000-00004AA20000}"/>
    <cellStyle name="Salida 3 2 4 5" xfId="39363" xr:uid="{00000000-0005-0000-0000-00004BA20000}"/>
    <cellStyle name="Salida 3 2 4 6" xfId="39364" xr:uid="{00000000-0005-0000-0000-00004CA20000}"/>
    <cellStyle name="Salida 3 2 5" xfId="39365" xr:uid="{00000000-0005-0000-0000-00004DA20000}"/>
    <cellStyle name="Salida 3 2 5 2" xfId="39366" xr:uid="{00000000-0005-0000-0000-00004EA20000}"/>
    <cellStyle name="Salida 3 2 5 2 2" xfId="39367" xr:uid="{00000000-0005-0000-0000-00004FA20000}"/>
    <cellStyle name="Salida 3 2 5 2 3" xfId="39368" xr:uid="{00000000-0005-0000-0000-000050A20000}"/>
    <cellStyle name="Salida 3 2 5 3" xfId="39369" xr:uid="{00000000-0005-0000-0000-000051A20000}"/>
    <cellStyle name="Salida 3 2 5 3 2" xfId="39370" xr:uid="{00000000-0005-0000-0000-000052A20000}"/>
    <cellStyle name="Salida 3 2 5 3 3" xfId="39371" xr:uid="{00000000-0005-0000-0000-000053A20000}"/>
    <cellStyle name="Salida 3 2 5 4" xfId="39372" xr:uid="{00000000-0005-0000-0000-000054A20000}"/>
    <cellStyle name="Salida 3 2 5 5" xfId="39373" xr:uid="{00000000-0005-0000-0000-000055A20000}"/>
    <cellStyle name="Salida 3 2 5 6" xfId="39374" xr:uid="{00000000-0005-0000-0000-000056A20000}"/>
    <cellStyle name="Salida 3 2 6" xfId="39375" xr:uid="{00000000-0005-0000-0000-000057A20000}"/>
    <cellStyle name="Salida 3 2 6 2" xfId="39376" xr:uid="{00000000-0005-0000-0000-000058A20000}"/>
    <cellStyle name="Salida 3 2 6 2 2" xfId="39377" xr:uid="{00000000-0005-0000-0000-000059A20000}"/>
    <cellStyle name="Salida 3 2 6 2 3" xfId="39378" xr:uid="{00000000-0005-0000-0000-00005AA20000}"/>
    <cellStyle name="Salida 3 2 6 3" xfId="39379" xr:uid="{00000000-0005-0000-0000-00005BA20000}"/>
    <cellStyle name="Salida 3 2 6 3 2" xfId="39380" xr:uid="{00000000-0005-0000-0000-00005CA20000}"/>
    <cellStyle name="Salida 3 2 6 3 3" xfId="39381" xr:uid="{00000000-0005-0000-0000-00005DA20000}"/>
    <cellStyle name="Salida 3 2 6 4" xfId="39382" xr:uid="{00000000-0005-0000-0000-00005EA20000}"/>
    <cellStyle name="Salida 3 2 6 5" xfId="39383" xr:uid="{00000000-0005-0000-0000-00005FA20000}"/>
    <cellStyle name="Salida 3 2 6 6" xfId="39384" xr:uid="{00000000-0005-0000-0000-000060A20000}"/>
    <cellStyle name="Salida 3 2 7" xfId="39385" xr:uid="{00000000-0005-0000-0000-000061A20000}"/>
    <cellStyle name="Salida 3 2 7 2" xfId="39386" xr:uid="{00000000-0005-0000-0000-000062A20000}"/>
    <cellStyle name="Salida 3 2 7 2 2" xfId="39387" xr:uid="{00000000-0005-0000-0000-000063A20000}"/>
    <cellStyle name="Salida 3 2 7 2 3" xfId="39388" xr:uid="{00000000-0005-0000-0000-000064A20000}"/>
    <cellStyle name="Salida 3 2 7 3" xfId="39389" xr:uid="{00000000-0005-0000-0000-000065A20000}"/>
    <cellStyle name="Salida 3 2 7 3 2" xfId="39390" xr:uid="{00000000-0005-0000-0000-000066A20000}"/>
    <cellStyle name="Salida 3 2 7 3 3" xfId="39391" xr:uid="{00000000-0005-0000-0000-000067A20000}"/>
    <cellStyle name="Salida 3 2 7 4" xfId="39392" xr:uid="{00000000-0005-0000-0000-000068A20000}"/>
    <cellStyle name="Salida 3 2 7 5" xfId="39393" xr:uid="{00000000-0005-0000-0000-000069A20000}"/>
    <cellStyle name="Salida 3 2 7 6" xfId="39394" xr:uid="{00000000-0005-0000-0000-00006AA20000}"/>
    <cellStyle name="Salida 3 2 8" xfId="39395" xr:uid="{00000000-0005-0000-0000-00006BA20000}"/>
    <cellStyle name="Salida 3 2 8 2" xfId="39396" xr:uid="{00000000-0005-0000-0000-00006CA20000}"/>
    <cellStyle name="Salida 3 2 8 2 2" xfId="39397" xr:uid="{00000000-0005-0000-0000-00006DA20000}"/>
    <cellStyle name="Salida 3 2 8 2 3" xfId="39398" xr:uid="{00000000-0005-0000-0000-00006EA20000}"/>
    <cellStyle name="Salida 3 2 8 3" xfId="39399" xr:uid="{00000000-0005-0000-0000-00006FA20000}"/>
    <cellStyle name="Salida 3 2 8 3 2" xfId="39400" xr:uid="{00000000-0005-0000-0000-000070A20000}"/>
    <cellStyle name="Salida 3 2 8 3 3" xfId="39401" xr:uid="{00000000-0005-0000-0000-000071A20000}"/>
    <cellStyle name="Salida 3 2 8 4" xfId="39402" xr:uid="{00000000-0005-0000-0000-000072A20000}"/>
    <cellStyle name="Salida 3 2 8 5" xfId="39403" xr:uid="{00000000-0005-0000-0000-000073A20000}"/>
    <cellStyle name="Salida 3 2 8 6" xfId="39404" xr:uid="{00000000-0005-0000-0000-000074A20000}"/>
    <cellStyle name="Salida 3 2 9" xfId="39405" xr:uid="{00000000-0005-0000-0000-000075A20000}"/>
    <cellStyle name="Salida 3 2 9 2" xfId="39406" xr:uid="{00000000-0005-0000-0000-000076A20000}"/>
    <cellStyle name="Salida 3 2 9 2 2" xfId="39407" xr:uid="{00000000-0005-0000-0000-000077A20000}"/>
    <cellStyle name="Salida 3 2 9 2 3" xfId="39408" xr:uid="{00000000-0005-0000-0000-000078A20000}"/>
    <cellStyle name="Salida 3 2 9 3" xfId="39409" xr:uid="{00000000-0005-0000-0000-000079A20000}"/>
    <cellStyle name="Salida 3 2 9 3 2" xfId="39410" xr:uid="{00000000-0005-0000-0000-00007AA20000}"/>
    <cellStyle name="Salida 3 2 9 3 3" xfId="39411" xr:uid="{00000000-0005-0000-0000-00007BA20000}"/>
    <cellStyle name="Salida 3 2 9 4" xfId="39412" xr:uid="{00000000-0005-0000-0000-00007CA20000}"/>
    <cellStyle name="Salida 3 2 9 5" xfId="39413" xr:uid="{00000000-0005-0000-0000-00007DA20000}"/>
    <cellStyle name="Salida 3 2 9 6" xfId="39414" xr:uid="{00000000-0005-0000-0000-00007EA20000}"/>
    <cellStyle name="Salida 3 2_5.Weekly" xfId="39415" xr:uid="{00000000-0005-0000-0000-00007FA20000}"/>
    <cellStyle name="Salida 3 3" xfId="39416" xr:uid="{00000000-0005-0000-0000-000080A20000}"/>
    <cellStyle name="Salida 3 3 2" xfId="39417" xr:uid="{00000000-0005-0000-0000-000081A20000}"/>
    <cellStyle name="Salida 3 3 2 2" xfId="39418" xr:uid="{00000000-0005-0000-0000-000082A20000}"/>
    <cellStyle name="Salida 3 3 2 3" xfId="39419" xr:uid="{00000000-0005-0000-0000-000083A20000}"/>
    <cellStyle name="Salida 3 3 3" xfId="39420" xr:uid="{00000000-0005-0000-0000-000084A20000}"/>
    <cellStyle name="Salida 3 3 3 2" xfId="39421" xr:uid="{00000000-0005-0000-0000-000085A20000}"/>
    <cellStyle name="Salida 3 3 3 3" xfId="39422" xr:uid="{00000000-0005-0000-0000-000086A20000}"/>
    <cellStyle name="Salida 3 3 4" xfId="39423" xr:uid="{00000000-0005-0000-0000-000087A20000}"/>
    <cellStyle name="Salida 3 3 5" xfId="39424" xr:uid="{00000000-0005-0000-0000-000088A20000}"/>
    <cellStyle name="Salida 3 3 6" xfId="39425" xr:uid="{00000000-0005-0000-0000-000089A20000}"/>
    <cellStyle name="Salida 3 4" xfId="39426" xr:uid="{00000000-0005-0000-0000-00008AA20000}"/>
    <cellStyle name="Salida 3 4 2" xfId="39427" xr:uid="{00000000-0005-0000-0000-00008BA20000}"/>
    <cellStyle name="Salida 3 4 2 2" xfId="39428" xr:uid="{00000000-0005-0000-0000-00008CA20000}"/>
    <cellStyle name="Salida 3 4 2 3" xfId="39429" xr:uid="{00000000-0005-0000-0000-00008DA20000}"/>
    <cellStyle name="Salida 3 4 3" xfId="39430" xr:uid="{00000000-0005-0000-0000-00008EA20000}"/>
    <cellStyle name="Salida 3 4 3 2" xfId="39431" xr:uid="{00000000-0005-0000-0000-00008FA20000}"/>
    <cellStyle name="Salida 3 4 3 3" xfId="39432" xr:uid="{00000000-0005-0000-0000-000090A20000}"/>
    <cellStyle name="Salida 3 4 4" xfId="39433" xr:uid="{00000000-0005-0000-0000-000091A20000}"/>
    <cellStyle name="Salida 3 4 5" xfId="39434" xr:uid="{00000000-0005-0000-0000-000092A20000}"/>
    <cellStyle name="Salida 3 4 6" xfId="39435" xr:uid="{00000000-0005-0000-0000-000093A20000}"/>
    <cellStyle name="Salida 3 5" xfId="39436" xr:uid="{00000000-0005-0000-0000-000094A20000}"/>
    <cellStyle name="Salida 3 5 2" xfId="39437" xr:uid="{00000000-0005-0000-0000-000095A20000}"/>
    <cellStyle name="Salida 3 5 2 2" xfId="39438" xr:uid="{00000000-0005-0000-0000-000096A20000}"/>
    <cellStyle name="Salida 3 5 2 3" xfId="39439" xr:uid="{00000000-0005-0000-0000-000097A20000}"/>
    <cellStyle name="Salida 3 5 3" xfId="39440" xr:uid="{00000000-0005-0000-0000-000098A20000}"/>
    <cellStyle name="Salida 3 5 3 2" xfId="39441" xr:uid="{00000000-0005-0000-0000-000099A20000}"/>
    <cellStyle name="Salida 3 5 3 3" xfId="39442" xr:uid="{00000000-0005-0000-0000-00009AA20000}"/>
    <cellStyle name="Salida 3 5 4" xfId="39443" xr:uid="{00000000-0005-0000-0000-00009BA20000}"/>
    <cellStyle name="Salida 3 5 5" xfId="39444" xr:uid="{00000000-0005-0000-0000-00009CA20000}"/>
    <cellStyle name="Salida 3 5 6" xfId="39445" xr:uid="{00000000-0005-0000-0000-00009DA20000}"/>
    <cellStyle name="Salida 3 6" xfId="39446" xr:uid="{00000000-0005-0000-0000-00009EA20000}"/>
    <cellStyle name="Salida 3 6 2" xfId="39447" xr:uid="{00000000-0005-0000-0000-00009FA20000}"/>
    <cellStyle name="Salida 3 6 2 2" xfId="39448" xr:uid="{00000000-0005-0000-0000-0000A0A20000}"/>
    <cellStyle name="Salida 3 6 2 3" xfId="39449" xr:uid="{00000000-0005-0000-0000-0000A1A20000}"/>
    <cellStyle name="Salida 3 6 3" xfId="39450" xr:uid="{00000000-0005-0000-0000-0000A2A20000}"/>
    <cellStyle name="Salida 3 6 3 2" xfId="39451" xr:uid="{00000000-0005-0000-0000-0000A3A20000}"/>
    <cellStyle name="Salida 3 6 3 3" xfId="39452" xr:uid="{00000000-0005-0000-0000-0000A4A20000}"/>
    <cellStyle name="Salida 3 6 4" xfId="39453" xr:uid="{00000000-0005-0000-0000-0000A5A20000}"/>
    <cellStyle name="Salida 3 6 5" xfId="39454" xr:uid="{00000000-0005-0000-0000-0000A6A20000}"/>
    <cellStyle name="Salida 3 6 6" xfId="39455" xr:uid="{00000000-0005-0000-0000-0000A7A20000}"/>
    <cellStyle name="Salida 3 7" xfId="39456" xr:uid="{00000000-0005-0000-0000-0000A8A20000}"/>
    <cellStyle name="Salida 3 7 2" xfId="39457" xr:uid="{00000000-0005-0000-0000-0000A9A20000}"/>
    <cellStyle name="Salida 3 7 2 2" xfId="39458" xr:uid="{00000000-0005-0000-0000-0000AAA20000}"/>
    <cellStyle name="Salida 3 7 2 3" xfId="39459" xr:uid="{00000000-0005-0000-0000-0000ABA20000}"/>
    <cellStyle name="Salida 3 7 3" xfId="39460" xr:uid="{00000000-0005-0000-0000-0000ACA20000}"/>
    <cellStyle name="Salida 3 7 3 2" xfId="39461" xr:uid="{00000000-0005-0000-0000-0000ADA20000}"/>
    <cellStyle name="Salida 3 7 3 3" xfId="39462" xr:uid="{00000000-0005-0000-0000-0000AEA20000}"/>
    <cellStyle name="Salida 3 7 4" xfId="39463" xr:uid="{00000000-0005-0000-0000-0000AFA20000}"/>
    <cellStyle name="Salida 3 7 5" xfId="39464" xr:uid="{00000000-0005-0000-0000-0000B0A20000}"/>
    <cellStyle name="Salida 3 7 6" xfId="39465" xr:uid="{00000000-0005-0000-0000-0000B1A20000}"/>
    <cellStyle name="Salida 3 8" xfId="39466" xr:uid="{00000000-0005-0000-0000-0000B2A20000}"/>
    <cellStyle name="Salida 3 8 2" xfId="39467" xr:uid="{00000000-0005-0000-0000-0000B3A20000}"/>
    <cellStyle name="Salida 3 8 2 2" xfId="39468" xr:uid="{00000000-0005-0000-0000-0000B4A20000}"/>
    <cellStyle name="Salida 3 8 2 3" xfId="39469" xr:uid="{00000000-0005-0000-0000-0000B5A20000}"/>
    <cellStyle name="Salida 3 8 3" xfId="39470" xr:uid="{00000000-0005-0000-0000-0000B6A20000}"/>
    <cellStyle name="Salida 3 8 3 2" xfId="39471" xr:uid="{00000000-0005-0000-0000-0000B7A20000}"/>
    <cellStyle name="Salida 3 8 3 3" xfId="39472" xr:uid="{00000000-0005-0000-0000-0000B8A20000}"/>
    <cellStyle name="Salida 3 8 4" xfId="39473" xr:uid="{00000000-0005-0000-0000-0000B9A20000}"/>
    <cellStyle name="Salida 3 8 5" xfId="39474" xr:uid="{00000000-0005-0000-0000-0000BAA20000}"/>
    <cellStyle name="Salida 3 8 6" xfId="39475" xr:uid="{00000000-0005-0000-0000-0000BBA20000}"/>
    <cellStyle name="Salida 3 9" xfId="39476" xr:uid="{00000000-0005-0000-0000-0000BCA20000}"/>
    <cellStyle name="Salida 3 9 2" xfId="39477" xr:uid="{00000000-0005-0000-0000-0000BDA20000}"/>
    <cellStyle name="Salida 3 9 2 2" xfId="39478" xr:uid="{00000000-0005-0000-0000-0000BEA20000}"/>
    <cellStyle name="Salida 3 9 2 3" xfId="39479" xr:uid="{00000000-0005-0000-0000-0000BFA20000}"/>
    <cellStyle name="Salida 3 9 3" xfId="39480" xr:uid="{00000000-0005-0000-0000-0000C0A20000}"/>
    <cellStyle name="Salida 3 9 3 2" xfId="39481" xr:uid="{00000000-0005-0000-0000-0000C1A20000}"/>
    <cellStyle name="Salida 3 9 3 3" xfId="39482" xr:uid="{00000000-0005-0000-0000-0000C2A20000}"/>
    <cellStyle name="Salida 3 9 4" xfId="39483" xr:uid="{00000000-0005-0000-0000-0000C3A20000}"/>
    <cellStyle name="Salida 3 9 5" xfId="39484" xr:uid="{00000000-0005-0000-0000-0000C4A20000}"/>
    <cellStyle name="Salida 3 9 6" xfId="39485" xr:uid="{00000000-0005-0000-0000-0000C5A20000}"/>
    <cellStyle name="Salida 3_5.Weekly" xfId="39486" xr:uid="{00000000-0005-0000-0000-0000C6A20000}"/>
    <cellStyle name="Salida 4" xfId="39487" xr:uid="{00000000-0005-0000-0000-0000C7A20000}"/>
    <cellStyle name="Salida 4 10" xfId="39488" xr:uid="{00000000-0005-0000-0000-0000C8A20000}"/>
    <cellStyle name="Salida 4 10 2" xfId="39489" xr:uid="{00000000-0005-0000-0000-0000C9A20000}"/>
    <cellStyle name="Salida 4 10 2 2" xfId="39490" xr:uid="{00000000-0005-0000-0000-0000CAA20000}"/>
    <cellStyle name="Salida 4 10 2 3" xfId="39491" xr:uid="{00000000-0005-0000-0000-0000CBA20000}"/>
    <cellStyle name="Salida 4 10 3" xfId="39492" xr:uid="{00000000-0005-0000-0000-0000CCA20000}"/>
    <cellStyle name="Salida 4 10 3 2" xfId="39493" xr:uid="{00000000-0005-0000-0000-0000CDA20000}"/>
    <cellStyle name="Salida 4 10 3 3" xfId="39494" xr:uid="{00000000-0005-0000-0000-0000CEA20000}"/>
    <cellStyle name="Salida 4 10 4" xfId="39495" xr:uid="{00000000-0005-0000-0000-0000CFA20000}"/>
    <cellStyle name="Salida 4 10 5" xfId="39496" xr:uid="{00000000-0005-0000-0000-0000D0A20000}"/>
    <cellStyle name="Salida 4 10 6" xfId="39497" xr:uid="{00000000-0005-0000-0000-0000D1A20000}"/>
    <cellStyle name="Salida 4 11" xfId="39498" xr:uid="{00000000-0005-0000-0000-0000D2A20000}"/>
    <cellStyle name="Salida 4 11 2" xfId="39499" xr:uid="{00000000-0005-0000-0000-0000D3A20000}"/>
    <cellStyle name="Salida 4 11 2 2" xfId="39500" xr:uid="{00000000-0005-0000-0000-0000D4A20000}"/>
    <cellStyle name="Salida 4 11 2 3" xfId="39501" xr:uid="{00000000-0005-0000-0000-0000D5A20000}"/>
    <cellStyle name="Salida 4 11 3" xfId="39502" xr:uid="{00000000-0005-0000-0000-0000D6A20000}"/>
    <cellStyle name="Salida 4 11 3 2" xfId="39503" xr:uid="{00000000-0005-0000-0000-0000D7A20000}"/>
    <cellStyle name="Salida 4 11 3 3" xfId="39504" xr:uid="{00000000-0005-0000-0000-0000D8A20000}"/>
    <cellStyle name="Salida 4 11 4" xfId="39505" xr:uid="{00000000-0005-0000-0000-0000D9A20000}"/>
    <cellStyle name="Salida 4 11 5" xfId="39506" xr:uid="{00000000-0005-0000-0000-0000DAA20000}"/>
    <cellStyle name="Salida 4 11 6" xfId="39507" xr:uid="{00000000-0005-0000-0000-0000DBA20000}"/>
    <cellStyle name="Salida 4 12" xfId="39508" xr:uid="{00000000-0005-0000-0000-0000DCA20000}"/>
    <cellStyle name="Salida 4 12 2" xfId="39509" xr:uid="{00000000-0005-0000-0000-0000DDA20000}"/>
    <cellStyle name="Salida 4 12 3" xfId="39510" xr:uid="{00000000-0005-0000-0000-0000DEA20000}"/>
    <cellStyle name="Salida 4 13" xfId="39511" xr:uid="{00000000-0005-0000-0000-0000DFA20000}"/>
    <cellStyle name="Salida 4 13 2" xfId="39512" xr:uid="{00000000-0005-0000-0000-0000E0A20000}"/>
    <cellStyle name="Salida 4 13 3" xfId="39513" xr:uid="{00000000-0005-0000-0000-0000E1A20000}"/>
    <cellStyle name="Salida 4 14" xfId="39514" xr:uid="{00000000-0005-0000-0000-0000E2A20000}"/>
    <cellStyle name="Salida 4 15" xfId="39515" xr:uid="{00000000-0005-0000-0000-0000E3A20000}"/>
    <cellStyle name="Salida 4 16" xfId="39516" xr:uid="{00000000-0005-0000-0000-0000E4A20000}"/>
    <cellStyle name="Salida 4 17" xfId="39517" xr:uid="{00000000-0005-0000-0000-0000E5A20000}"/>
    <cellStyle name="Salida 4 2" xfId="39518" xr:uid="{00000000-0005-0000-0000-0000E6A20000}"/>
    <cellStyle name="Salida 4 2 10" xfId="39519" xr:uid="{00000000-0005-0000-0000-0000E7A20000}"/>
    <cellStyle name="Salida 4 2 10 2" xfId="39520" xr:uid="{00000000-0005-0000-0000-0000E8A20000}"/>
    <cellStyle name="Salida 4 2 10 2 2" xfId="39521" xr:uid="{00000000-0005-0000-0000-0000E9A20000}"/>
    <cellStyle name="Salida 4 2 10 2 3" xfId="39522" xr:uid="{00000000-0005-0000-0000-0000EAA20000}"/>
    <cellStyle name="Salida 4 2 10 3" xfId="39523" xr:uid="{00000000-0005-0000-0000-0000EBA20000}"/>
    <cellStyle name="Salida 4 2 10 3 2" xfId="39524" xr:uid="{00000000-0005-0000-0000-0000ECA20000}"/>
    <cellStyle name="Salida 4 2 10 3 3" xfId="39525" xr:uid="{00000000-0005-0000-0000-0000EDA20000}"/>
    <cellStyle name="Salida 4 2 10 4" xfId="39526" xr:uid="{00000000-0005-0000-0000-0000EEA20000}"/>
    <cellStyle name="Salida 4 2 10 5" xfId="39527" xr:uid="{00000000-0005-0000-0000-0000EFA20000}"/>
    <cellStyle name="Salida 4 2 10 6" xfId="39528" xr:uid="{00000000-0005-0000-0000-0000F0A20000}"/>
    <cellStyle name="Salida 4 2 11" xfId="39529" xr:uid="{00000000-0005-0000-0000-0000F1A20000}"/>
    <cellStyle name="Salida 4 2 11 2" xfId="39530" xr:uid="{00000000-0005-0000-0000-0000F2A20000}"/>
    <cellStyle name="Salida 4 2 11 3" xfId="39531" xr:uid="{00000000-0005-0000-0000-0000F3A20000}"/>
    <cellStyle name="Salida 4 2 12" xfId="39532" xr:uid="{00000000-0005-0000-0000-0000F4A20000}"/>
    <cellStyle name="Salida 4 2 12 2" xfId="39533" xr:uid="{00000000-0005-0000-0000-0000F5A20000}"/>
    <cellStyle name="Salida 4 2 12 3" xfId="39534" xr:uid="{00000000-0005-0000-0000-0000F6A20000}"/>
    <cellStyle name="Salida 4 2 13" xfId="39535" xr:uid="{00000000-0005-0000-0000-0000F7A20000}"/>
    <cellStyle name="Salida 4 2 14" xfId="39536" xr:uid="{00000000-0005-0000-0000-0000F8A20000}"/>
    <cellStyle name="Salida 4 2 15" xfId="39537" xr:uid="{00000000-0005-0000-0000-0000F9A20000}"/>
    <cellStyle name="Salida 4 2 2" xfId="39538" xr:uid="{00000000-0005-0000-0000-0000FAA20000}"/>
    <cellStyle name="Salida 4 2 2 2" xfId="39539" xr:uid="{00000000-0005-0000-0000-0000FBA20000}"/>
    <cellStyle name="Salida 4 2 2 2 2" xfId="39540" xr:uid="{00000000-0005-0000-0000-0000FCA20000}"/>
    <cellStyle name="Salida 4 2 2 2 3" xfId="39541" xr:uid="{00000000-0005-0000-0000-0000FDA20000}"/>
    <cellStyle name="Salida 4 2 2 3" xfId="39542" xr:uid="{00000000-0005-0000-0000-0000FEA20000}"/>
    <cellStyle name="Salida 4 2 2 3 2" xfId="39543" xr:uid="{00000000-0005-0000-0000-0000FFA20000}"/>
    <cellStyle name="Salida 4 2 2 3 3" xfId="39544" xr:uid="{00000000-0005-0000-0000-000000A30000}"/>
    <cellStyle name="Salida 4 2 2 4" xfId="39545" xr:uid="{00000000-0005-0000-0000-000001A30000}"/>
    <cellStyle name="Salida 4 2 2 5" xfId="39546" xr:uid="{00000000-0005-0000-0000-000002A30000}"/>
    <cellStyle name="Salida 4 2 2 6" xfId="39547" xr:uid="{00000000-0005-0000-0000-000003A30000}"/>
    <cellStyle name="Salida 4 2 3" xfId="39548" xr:uid="{00000000-0005-0000-0000-000004A30000}"/>
    <cellStyle name="Salida 4 2 3 2" xfId="39549" xr:uid="{00000000-0005-0000-0000-000005A30000}"/>
    <cellStyle name="Salida 4 2 3 2 2" xfId="39550" xr:uid="{00000000-0005-0000-0000-000006A30000}"/>
    <cellStyle name="Salida 4 2 3 2 3" xfId="39551" xr:uid="{00000000-0005-0000-0000-000007A30000}"/>
    <cellStyle name="Salida 4 2 3 3" xfId="39552" xr:uid="{00000000-0005-0000-0000-000008A30000}"/>
    <cellStyle name="Salida 4 2 3 3 2" xfId="39553" xr:uid="{00000000-0005-0000-0000-000009A30000}"/>
    <cellStyle name="Salida 4 2 3 3 3" xfId="39554" xr:uid="{00000000-0005-0000-0000-00000AA30000}"/>
    <cellStyle name="Salida 4 2 3 4" xfId="39555" xr:uid="{00000000-0005-0000-0000-00000BA30000}"/>
    <cellStyle name="Salida 4 2 3 5" xfId="39556" xr:uid="{00000000-0005-0000-0000-00000CA30000}"/>
    <cellStyle name="Salida 4 2 3 6" xfId="39557" xr:uid="{00000000-0005-0000-0000-00000DA30000}"/>
    <cellStyle name="Salida 4 2 4" xfId="39558" xr:uid="{00000000-0005-0000-0000-00000EA30000}"/>
    <cellStyle name="Salida 4 2 4 2" xfId="39559" xr:uid="{00000000-0005-0000-0000-00000FA30000}"/>
    <cellStyle name="Salida 4 2 4 2 2" xfId="39560" xr:uid="{00000000-0005-0000-0000-000010A30000}"/>
    <cellStyle name="Salida 4 2 4 2 3" xfId="39561" xr:uid="{00000000-0005-0000-0000-000011A30000}"/>
    <cellStyle name="Salida 4 2 4 3" xfId="39562" xr:uid="{00000000-0005-0000-0000-000012A30000}"/>
    <cellStyle name="Salida 4 2 4 3 2" xfId="39563" xr:uid="{00000000-0005-0000-0000-000013A30000}"/>
    <cellStyle name="Salida 4 2 4 3 3" xfId="39564" xr:uid="{00000000-0005-0000-0000-000014A30000}"/>
    <cellStyle name="Salida 4 2 4 4" xfId="39565" xr:uid="{00000000-0005-0000-0000-000015A30000}"/>
    <cellStyle name="Salida 4 2 4 5" xfId="39566" xr:uid="{00000000-0005-0000-0000-000016A30000}"/>
    <cellStyle name="Salida 4 2 4 6" xfId="39567" xr:uid="{00000000-0005-0000-0000-000017A30000}"/>
    <cellStyle name="Salida 4 2 5" xfId="39568" xr:uid="{00000000-0005-0000-0000-000018A30000}"/>
    <cellStyle name="Salida 4 2 5 2" xfId="39569" xr:uid="{00000000-0005-0000-0000-000019A30000}"/>
    <cellStyle name="Salida 4 2 5 2 2" xfId="39570" xr:uid="{00000000-0005-0000-0000-00001AA30000}"/>
    <cellStyle name="Salida 4 2 5 2 3" xfId="39571" xr:uid="{00000000-0005-0000-0000-00001BA30000}"/>
    <cellStyle name="Salida 4 2 5 3" xfId="39572" xr:uid="{00000000-0005-0000-0000-00001CA30000}"/>
    <cellStyle name="Salida 4 2 5 3 2" xfId="39573" xr:uid="{00000000-0005-0000-0000-00001DA30000}"/>
    <cellStyle name="Salida 4 2 5 3 3" xfId="39574" xr:uid="{00000000-0005-0000-0000-00001EA30000}"/>
    <cellStyle name="Salida 4 2 5 4" xfId="39575" xr:uid="{00000000-0005-0000-0000-00001FA30000}"/>
    <cellStyle name="Salida 4 2 5 5" xfId="39576" xr:uid="{00000000-0005-0000-0000-000020A30000}"/>
    <cellStyle name="Salida 4 2 5 6" xfId="39577" xr:uid="{00000000-0005-0000-0000-000021A30000}"/>
    <cellStyle name="Salida 4 2 6" xfId="39578" xr:uid="{00000000-0005-0000-0000-000022A30000}"/>
    <cellStyle name="Salida 4 2 6 2" xfId="39579" xr:uid="{00000000-0005-0000-0000-000023A30000}"/>
    <cellStyle name="Salida 4 2 6 2 2" xfId="39580" xr:uid="{00000000-0005-0000-0000-000024A30000}"/>
    <cellStyle name="Salida 4 2 6 2 3" xfId="39581" xr:uid="{00000000-0005-0000-0000-000025A30000}"/>
    <cellStyle name="Salida 4 2 6 3" xfId="39582" xr:uid="{00000000-0005-0000-0000-000026A30000}"/>
    <cellStyle name="Salida 4 2 6 3 2" xfId="39583" xr:uid="{00000000-0005-0000-0000-000027A30000}"/>
    <cellStyle name="Salida 4 2 6 3 3" xfId="39584" xr:uid="{00000000-0005-0000-0000-000028A30000}"/>
    <cellStyle name="Salida 4 2 6 4" xfId="39585" xr:uid="{00000000-0005-0000-0000-000029A30000}"/>
    <cellStyle name="Salida 4 2 6 5" xfId="39586" xr:uid="{00000000-0005-0000-0000-00002AA30000}"/>
    <cellStyle name="Salida 4 2 6 6" xfId="39587" xr:uid="{00000000-0005-0000-0000-00002BA30000}"/>
    <cellStyle name="Salida 4 2 7" xfId="39588" xr:uid="{00000000-0005-0000-0000-00002CA30000}"/>
    <cellStyle name="Salida 4 2 7 2" xfId="39589" xr:uid="{00000000-0005-0000-0000-00002DA30000}"/>
    <cellStyle name="Salida 4 2 7 2 2" xfId="39590" xr:uid="{00000000-0005-0000-0000-00002EA30000}"/>
    <cellStyle name="Salida 4 2 7 2 3" xfId="39591" xr:uid="{00000000-0005-0000-0000-00002FA30000}"/>
    <cellStyle name="Salida 4 2 7 3" xfId="39592" xr:uid="{00000000-0005-0000-0000-000030A30000}"/>
    <cellStyle name="Salida 4 2 7 3 2" xfId="39593" xr:uid="{00000000-0005-0000-0000-000031A30000}"/>
    <cellStyle name="Salida 4 2 7 3 3" xfId="39594" xr:uid="{00000000-0005-0000-0000-000032A30000}"/>
    <cellStyle name="Salida 4 2 7 4" xfId="39595" xr:uid="{00000000-0005-0000-0000-000033A30000}"/>
    <cellStyle name="Salida 4 2 7 5" xfId="39596" xr:uid="{00000000-0005-0000-0000-000034A30000}"/>
    <cellStyle name="Salida 4 2 7 6" xfId="39597" xr:uid="{00000000-0005-0000-0000-000035A30000}"/>
    <cellStyle name="Salida 4 2 8" xfId="39598" xr:uid="{00000000-0005-0000-0000-000036A30000}"/>
    <cellStyle name="Salida 4 2 8 2" xfId="39599" xr:uid="{00000000-0005-0000-0000-000037A30000}"/>
    <cellStyle name="Salida 4 2 8 2 2" xfId="39600" xr:uid="{00000000-0005-0000-0000-000038A30000}"/>
    <cellStyle name="Salida 4 2 8 2 3" xfId="39601" xr:uid="{00000000-0005-0000-0000-000039A30000}"/>
    <cellStyle name="Salida 4 2 8 3" xfId="39602" xr:uid="{00000000-0005-0000-0000-00003AA30000}"/>
    <cellStyle name="Salida 4 2 8 3 2" xfId="39603" xr:uid="{00000000-0005-0000-0000-00003BA30000}"/>
    <cellStyle name="Salida 4 2 8 3 3" xfId="39604" xr:uid="{00000000-0005-0000-0000-00003CA30000}"/>
    <cellStyle name="Salida 4 2 8 4" xfId="39605" xr:uid="{00000000-0005-0000-0000-00003DA30000}"/>
    <cellStyle name="Salida 4 2 8 5" xfId="39606" xr:uid="{00000000-0005-0000-0000-00003EA30000}"/>
    <cellStyle name="Salida 4 2 8 6" xfId="39607" xr:uid="{00000000-0005-0000-0000-00003FA30000}"/>
    <cellStyle name="Salida 4 2 9" xfId="39608" xr:uid="{00000000-0005-0000-0000-000040A30000}"/>
    <cellStyle name="Salida 4 2 9 2" xfId="39609" xr:uid="{00000000-0005-0000-0000-000041A30000}"/>
    <cellStyle name="Salida 4 2 9 2 2" xfId="39610" xr:uid="{00000000-0005-0000-0000-000042A30000}"/>
    <cellStyle name="Salida 4 2 9 2 3" xfId="39611" xr:uid="{00000000-0005-0000-0000-000043A30000}"/>
    <cellStyle name="Salida 4 2 9 3" xfId="39612" xr:uid="{00000000-0005-0000-0000-000044A30000}"/>
    <cellStyle name="Salida 4 2 9 3 2" xfId="39613" xr:uid="{00000000-0005-0000-0000-000045A30000}"/>
    <cellStyle name="Salida 4 2 9 3 3" xfId="39614" xr:uid="{00000000-0005-0000-0000-000046A30000}"/>
    <cellStyle name="Salida 4 2 9 4" xfId="39615" xr:uid="{00000000-0005-0000-0000-000047A30000}"/>
    <cellStyle name="Salida 4 2 9 5" xfId="39616" xr:uid="{00000000-0005-0000-0000-000048A30000}"/>
    <cellStyle name="Salida 4 2 9 6" xfId="39617" xr:uid="{00000000-0005-0000-0000-000049A30000}"/>
    <cellStyle name="Salida 4 2_5.Weekly" xfId="39618" xr:uid="{00000000-0005-0000-0000-00004AA30000}"/>
    <cellStyle name="Salida 4 3" xfId="39619" xr:uid="{00000000-0005-0000-0000-00004BA30000}"/>
    <cellStyle name="Salida 4 3 2" xfId="39620" xr:uid="{00000000-0005-0000-0000-00004CA30000}"/>
    <cellStyle name="Salida 4 3 2 2" xfId="39621" xr:uid="{00000000-0005-0000-0000-00004DA30000}"/>
    <cellStyle name="Salida 4 3 2 3" xfId="39622" xr:uid="{00000000-0005-0000-0000-00004EA30000}"/>
    <cellStyle name="Salida 4 3 3" xfId="39623" xr:uid="{00000000-0005-0000-0000-00004FA30000}"/>
    <cellStyle name="Salida 4 3 3 2" xfId="39624" xr:uid="{00000000-0005-0000-0000-000050A30000}"/>
    <cellStyle name="Salida 4 3 3 3" xfId="39625" xr:uid="{00000000-0005-0000-0000-000051A30000}"/>
    <cellStyle name="Salida 4 3 4" xfId="39626" xr:uid="{00000000-0005-0000-0000-000052A30000}"/>
    <cellStyle name="Salida 4 3 5" xfId="39627" xr:uid="{00000000-0005-0000-0000-000053A30000}"/>
    <cellStyle name="Salida 4 3 6" xfId="39628" xr:uid="{00000000-0005-0000-0000-000054A30000}"/>
    <cellStyle name="Salida 4 4" xfId="39629" xr:uid="{00000000-0005-0000-0000-000055A30000}"/>
    <cellStyle name="Salida 4 4 2" xfId="39630" xr:uid="{00000000-0005-0000-0000-000056A30000}"/>
    <cellStyle name="Salida 4 4 2 2" xfId="39631" xr:uid="{00000000-0005-0000-0000-000057A30000}"/>
    <cellStyle name="Salida 4 4 2 3" xfId="39632" xr:uid="{00000000-0005-0000-0000-000058A30000}"/>
    <cellStyle name="Salida 4 4 3" xfId="39633" xr:uid="{00000000-0005-0000-0000-000059A30000}"/>
    <cellStyle name="Salida 4 4 3 2" xfId="39634" xr:uid="{00000000-0005-0000-0000-00005AA30000}"/>
    <cellStyle name="Salida 4 4 3 3" xfId="39635" xr:uid="{00000000-0005-0000-0000-00005BA30000}"/>
    <cellStyle name="Salida 4 4 4" xfId="39636" xr:uid="{00000000-0005-0000-0000-00005CA30000}"/>
    <cellStyle name="Salida 4 4 5" xfId="39637" xr:uid="{00000000-0005-0000-0000-00005DA30000}"/>
    <cellStyle name="Salida 4 4 6" xfId="39638" xr:uid="{00000000-0005-0000-0000-00005EA30000}"/>
    <cellStyle name="Salida 4 5" xfId="39639" xr:uid="{00000000-0005-0000-0000-00005FA30000}"/>
    <cellStyle name="Salida 4 5 2" xfId="39640" xr:uid="{00000000-0005-0000-0000-000060A30000}"/>
    <cellStyle name="Salida 4 5 2 2" xfId="39641" xr:uid="{00000000-0005-0000-0000-000061A30000}"/>
    <cellStyle name="Salida 4 5 2 3" xfId="39642" xr:uid="{00000000-0005-0000-0000-000062A30000}"/>
    <cellStyle name="Salida 4 5 3" xfId="39643" xr:uid="{00000000-0005-0000-0000-000063A30000}"/>
    <cellStyle name="Salida 4 5 3 2" xfId="39644" xr:uid="{00000000-0005-0000-0000-000064A30000}"/>
    <cellStyle name="Salida 4 5 3 3" xfId="39645" xr:uid="{00000000-0005-0000-0000-000065A30000}"/>
    <cellStyle name="Salida 4 5 4" xfId="39646" xr:uid="{00000000-0005-0000-0000-000066A30000}"/>
    <cellStyle name="Salida 4 5 5" xfId="39647" xr:uid="{00000000-0005-0000-0000-000067A30000}"/>
    <cellStyle name="Salida 4 5 6" xfId="39648" xr:uid="{00000000-0005-0000-0000-000068A30000}"/>
    <cellStyle name="Salida 4 6" xfId="39649" xr:uid="{00000000-0005-0000-0000-000069A30000}"/>
    <cellStyle name="Salida 4 6 2" xfId="39650" xr:uid="{00000000-0005-0000-0000-00006AA30000}"/>
    <cellStyle name="Salida 4 6 2 2" xfId="39651" xr:uid="{00000000-0005-0000-0000-00006BA30000}"/>
    <cellStyle name="Salida 4 6 2 3" xfId="39652" xr:uid="{00000000-0005-0000-0000-00006CA30000}"/>
    <cellStyle name="Salida 4 6 3" xfId="39653" xr:uid="{00000000-0005-0000-0000-00006DA30000}"/>
    <cellStyle name="Salida 4 6 3 2" xfId="39654" xr:uid="{00000000-0005-0000-0000-00006EA30000}"/>
    <cellStyle name="Salida 4 6 3 3" xfId="39655" xr:uid="{00000000-0005-0000-0000-00006FA30000}"/>
    <cellStyle name="Salida 4 6 4" xfId="39656" xr:uid="{00000000-0005-0000-0000-000070A30000}"/>
    <cellStyle name="Salida 4 6 5" xfId="39657" xr:uid="{00000000-0005-0000-0000-000071A30000}"/>
    <cellStyle name="Salida 4 6 6" xfId="39658" xr:uid="{00000000-0005-0000-0000-000072A30000}"/>
    <cellStyle name="Salida 4 7" xfId="39659" xr:uid="{00000000-0005-0000-0000-000073A30000}"/>
    <cellStyle name="Salida 4 7 2" xfId="39660" xr:uid="{00000000-0005-0000-0000-000074A30000}"/>
    <cellStyle name="Salida 4 7 2 2" xfId="39661" xr:uid="{00000000-0005-0000-0000-000075A30000}"/>
    <cellStyle name="Salida 4 7 2 3" xfId="39662" xr:uid="{00000000-0005-0000-0000-000076A30000}"/>
    <cellStyle name="Salida 4 7 3" xfId="39663" xr:uid="{00000000-0005-0000-0000-000077A30000}"/>
    <cellStyle name="Salida 4 7 3 2" xfId="39664" xr:uid="{00000000-0005-0000-0000-000078A30000}"/>
    <cellStyle name="Salida 4 7 3 3" xfId="39665" xr:uid="{00000000-0005-0000-0000-000079A30000}"/>
    <cellStyle name="Salida 4 7 4" xfId="39666" xr:uid="{00000000-0005-0000-0000-00007AA30000}"/>
    <cellStyle name="Salida 4 7 5" xfId="39667" xr:uid="{00000000-0005-0000-0000-00007BA30000}"/>
    <cellStyle name="Salida 4 7 6" xfId="39668" xr:uid="{00000000-0005-0000-0000-00007CA30000}"/>
    <cellStyle name="Salida 4 8" xfId="39669" xr:uid="{00000000-0005-0000-0000-00007DA30000}"/>
    <cellStyle name="Salida 4 8 2" xfId="39670" xr:uid="{00000000-0005-0000-0000-00007EA30000}"/>
    <cellStyle name="Salida 4 8 2 2" xfId="39671" xr:uid="{00000000-0005-0000-0000-00007FA30000}"/>
    <cellStyle name="Salida 4 8 2 3" xfId="39672" xr:uid="{00000000-0005-0000-0000-000080A30000}"/>
    <cellStyle name="Salida 4 8 3" xfId="39673" xr:uid="{00000000-0005-0000-0000-000081A30000}"/>
    <cellStyle name="Salida 4 8 3 2" xfId="39674" xr:uid="{00000000-0005-0000-0000-000082A30000}"/>
    <cellStyle name="Salida 4 8 3 3" xfId="39675" xr:uid="{00000000-0005-0000-0000-000083A30000}"/>
    <cellStyle name="Salida 4 8 4" xfId="39676" xr:uid="{00000000-0005-0000-0000-000084A30000}"/>
    <cellStyle name="Salida 4 8 5" xfId="39677" xr:uid="{00000000-0005-0000-0000-000085A30000}"/>
    <cellStyle name="Salida 4 8 6" xfId="39678" xr:uid="{00000000-0005-0000-0000-000086A30000}"/>
    <cellStyle name="Salida 4 9" xfId="39679" xr:uid="{00000000-0005-0000-0000-000087A30000}"/>
    <cellStyle name="Salida 4 9 2" xfId="39680" xr:uid="{00000000-0005-0000-0000-000088A30000}"/>
    <cellStyle name="Salida 4 9 2 2" xfId="39681" xr:uid="{00000000-0005-0000-0000-000089A30000}"/>
    <cellStyle name="Salida 4 9 2 3" xfId="39682" xr:uid="{00000000-0005-0000-0000-00008AA30000}"/>
    <cellStyle name="Salida 4 9 3" xfId="39683" xr:uid="{00000000-0005-0000-0000-00008BA30000}"/>
    <cellStyle name="Salida 4 9 3 2" xfId="39684" xr:uid="{00000000-0005-0000-0000-00008CA30000}"/>
    <cellStyle name="Salida 4 9 3 3" xfId="39685" xr:uid="{00000000-0005-0000-0000-00008DA30000}"/>
    <cellStyle name="Salida 4 9 4" xfId="39686" xr:uid="{00000000-0005-0000-0000-00008EA30000}"/>
    <cellStyle name="Salida 4 9 5" xfId="39687" xr:uid="{00000000-0005-0000-0000-00008FA30000}"/>
    <cellStyle name="Salida 4 9 6" xfId="39688" xr:uid="{00000000-0005-0000-0000-000090A30000}"/>
    <cellStyle name="Salida 4_5.Weekly" xfId="39689" xr:uid="{00000000-0005-0000-0000-000091A30000}"/>
    <cellStyle name="Salida 5" xfId="39690" xr:uid="{00000000-0005-0000-0000-000092A30000}"/>
    <cellStyle name="Salida 5 10" xfId="39691" xr:uid="{00000000-0005-0000-0000-000093A30000}"/>
    <cellStyle name="Salida 5 10 2" xfId="39692" xr:uid="{00000000-0005-0000-0000-000094A30000}"/>
    <cellStyle name="Salida 5 10 2 2" xfId="39693" xr:uid="{00000000-0005-0000-0000-000095A30000}"/>
    <cellStyle name="Salida 5 10 2 3" xfId="39694" xr:uid="{00000000-0005-0000-0000-000096A30000}"/>
    <cellStyle name="Salida 5 10 3" xfId="39695" xr:uid="{00000000-0005-0000-0000-000097A30000}"/>
    <cellStyle name="Salida 5 10 3 2" xfId="39696" xr:uid="{00000000-0005-0000-0000-000098A30000}"/>
    <cellStyle name="Salida 5 10 3 3" xfId="39697" xr:uid="{00000000-0005-0000-0000-000099A30000}"/>
    <cellStyle name="Salida 5 10 4" xfId="39698" xr:uid="{00000000-0005-0000-0000-00009AA30000}"/>
    <cellStyle name="Salida 5 10 5" xfId="39699" xr:uid="{00000000-0005-0000-0000-00009BA30000}"/>
    <cellStyle name="Salida 5 10 6" xfId="39700" xr:uid="{00000000-0005-0000-0000-00009CA30000}"/>
    <cellStyle name="Salida 5 11" xfId="39701" xr:uid="{00000000-0005-0000-0000-00009DA30000}"/>
    <cellStyle name="Salida 5 11 2" xfId="39702" xr:uid="{00000000-0005-0000-0000-00009EA30000}"/>
    <cellStyle name="Salida 5 11 2 2" xfId="39703" xr:uid="{00000000-0005-0000-0000-00009FA30000}"/>
    <cellStyle name="Salida 5 11 2 3" xfId="39704" xr:uid="{00000000-0005-0000-0000-0000A0A30000}"/>
    <cellStyle name="Salida 5 11 3" xfId="39705" xr:uid="{00000000-0005-0000-0000-0000A1A30000}"/>
    <cellStyle name="Salida 5 11 3 2" xfId="39706" xr:uid="{00000000-0005-0000-0000-0000A2A30000}"/>
    <cellStyle name="Salida 5 11 3 3" xfId="39707" xr:uid="{00000000-0005-0000-0000-0000A3A30000}"/>
    <cellStyle name="Salida 5 11 4" xfId="39708" xr:uid="{00000000-0005-0000-0000-0000A4A30000}"/>
    <cellStyle name="Salida 5 11 5" xfId="39709" xr:uid="{00000000-0005-0000-0000-0000A5A30000}"/>
    <cellStyle name="Salida 5 11 6" xfId="39710" xr:uid="{00000000-0005-0000-0000-0000A6A30000}"/>
    <cellStyle name="Salida 5 12" xfId="39711" xr:uid="{00000000-0005-0000-0000-0000A7A30000}"/>
    <cellStyle name="Salida 5 12 2" xfId="39712" xr:uid="{00000000-0005-0000-0000-0000A8A30000}"/>
    <cellStyle name="Salida 5 12 3" xfId="39713" xr:uid="{00000000-0005-0000-0000-0000A9A30000}"/>
    <cellStyle name="Salida 5 13" xfId="39714" xr:uid="{00000000-0005-0000-0000-0000AAA30000}"/>
    <cellStyle name="Salida 5 13 2" xfId="39715" xr:uid="{00000000-0005-0000-0000-0000ABA30000}"/>
    <cellStyle name="Salida 5 13 3" xfId="39716" xr:uid="{00000000-0005-0000-0000-0000ACA30000}"/>
    <cellStyle name="Salida 5 14" xfId="39717" xr:uid="{00000000-0005-0000-0000-0000ADA30000}"/>
    <cellStyle name="Salida 5 15" xfId="39718" xr:uid="{00000000-0005-0000-0000-0000AEA30000}"/>
    <cellStyle name="Salida 5 16" xfId="39719" xr:uid="{00000000-0005-0000-0000-0000AFA30000}"/>
    <cellStyle name="Salida 5 17" xfId="39720" xr:uid="{00000000-0005-0000-0000-0000B0A30000}"/>
    <cellStyle name="Salida 5 2" xfId="39721" xr:uid="{00000000-0005-0000-0000-0000B1A30000}"/>
    <cellStyle name="Salida 5 2 10" xfId="39722" xr:uid="{00000000-0005-0000-0000-0000B2A30000}"/>
    <cellStyle name="Salida 5 2 10 2" xfId="39723" xr:uid="{00000000-0005-0000-0000-0000B3A30000}"/>
    <cellStyle name="Salida 5 2 10 2 2" xfId="39724" xr:uid="{00000000-0005-0000-0000-0000B4A30000}"/>
    <cellStyle name="Salida 5 2 10 2 3" xfId="39725" xr:uid="{00000000-0005-0000-0000-0000B5A30000}"/>
    <cellStyle name="Salida 5 2 10 3" xfId="39726" xr:uid="{00000000-0005-0000-0000-0000B6A30000}"/>
    <cellStyle name="Salida 5 2 10 3 2" xfId="39727" xr:uid="{00000000-0005-0000-0000-0000B7A30000}"/>
    <cellStyle name="Salida 5 2 10 3 3" xfId="39728" xr:uid="{00000000-0005-0000-0000-0000B8A30000}"/>
    <cellStyle name="Salida 5 2 10 4" xfId="39729" xr:uid="{00000000-0005-0000-0000-0000B9A30000}"/>
    <cellStyle name="Salida 5 2 10 5" xfId="39730" xr:uid="{00000000-0005-0000-0000-0000BAA30000}"/>
    <cellStyle name="Salida 5 2 10 6" xfId="39731" xr:uid="{00000000-0005-0000-0000-0000BBA30000}"/>
    <cellStyle name="Salida 5 2 11" xfId="39732" xr:uid="{00000000-0005-0000-0000-0000BCA30000}"/>
    <cellStyle name="Salida 5 2 11 2" xfId="39733" xr:uid="{00000000-0005-0000-0000-0000BDA30000}"/>
    <cellStyle name="Salida 5 2 11 3" xfId="39734" xr:uid="{00000000-0005-0000-0000-0000BEA30000}"/>
    <cellStyle name="Salida 5 2 12" xfId="39735" xr:uid="{00000000-0005-0000-0000-0000BFA30000}"/>
    <cellStyle name="Salida 5 2 12 2" xfId="39736" xr:uid="{00000000-0005-0000-0000-0000C0A30000}"/>
    <cellStyle name="Salida 5 2 12 3" xfId="39737" xr:uid="{00000000-0005-0000-0000-0000C1A30000}"/>
    <cellStyle name="Salida 5 2 13" xfId="39738" xr:uid="{00000000-0005-0000-0000-0000C2A30000}"/>
    <cellStyle name="Salida 5 2 14" xfId="39739" xr:uid="{00000000-0005-0000-0000-0000C3A30000}"/>
    <cellStyle name="Salida 5 2 15" xfId="39740" xr:uid="{00000000-0005-0000-0000-0000C4A30000}"/>
    <cellStyle name="Salida 5 2 2" xfId="39741" xr:uid="{00000000-0005-0000-0000-0000C5A30000}"/>
    <cellStyle name="Salida 5 2 2 2" xfId="39742" xr:uid="{00000000-0005-0000-0000-0000C6A30000}"/>
    <cellStyle name="Salida 5 2 2 2 2" xfId="39743" xr:uid="{00000000-0005-0000-0000-0000C7A30000}"/>
    <cellStyle name="Salida 5 2 2 2 3" xfId="39744" xr:uid="{00000000-0005-0000-0000-0000C8A30000}"/>
    <cellStyle name="Salida 5 2 2 3" xfId="39745" xr:uid="{00000000-0005-0000-0000-0000C9A30000}"/>
    <cellStyle name="Salida 5 2 2 3 2" xfId="39746" xr:uid="{00000000-0005-0000-0000-0000CAA30000}"/>
    <cellStyle name="Salida 5 2 2 3 3" xfId="39747" xr:uid="{00000000-0005-0000-0000-0000CBA30000}"/>
    <cellStyle name="Salida 5 2 2 4" xfId="39748" xr:uid="{00000000-0005-0000-0000-0000CCA30000}"/>
    <cellStyle name="Salida 5 2 2 5" xfId="39749" xr:uid="{00000000-0005-0000-0000-0000CDA30000}"/>
    <cellStyle name="Salida 5 2 2 6" xfId="39750" xr:uid="{00000000-0005-0000-0000-0000CEA30000}"/>
    <cellStyle name="Salida 5 2 3" xfId="39751" xr:uid="{00000000-0005-0000-0000-0000CFA30000}"/>
    <cellStyle name="Salida 5 2 3 2" xfId="39752" xr:uid="{00000000-0005-0000-0000-0000D0A30000}"/>
    <cellStyle name="Salida 5 2 3 2 2" xfId="39753" xr:uid="{00000000-0005-0000-0000-0000D1A30000}"/>
    <cellStyle name="Salida 5 2 3 2 3" xfId="39754" xr:uid="{00000000-0005-0000-0000-0000D2A30000}"/>
    <cellStyle name="Salida 5 2 3 3" xfId="39755" xr:uid="{00000000-0005-0000-0000-0000D3A30000}"/>
    <cellStyle name="Salida 5 2 3 3 2" xfId="39756" xr:uid="{00000000-0005-0000-0000-0000D4A30000}"/>
    <cellStyle name="Salida 5 2 3 3 3" xfId="39757" xr:uid="{00000000-0005-0000-0000-0000D5A30000}"/>
    <cellStyle name="Salida 5 2 3 4" xfId="39758" xr:uid="{00000000-0005-0000-0000-0000D6A30000}"/>
    <cellStyle name="Salida 5 2 3 5" xfId="39759" xr:uid="{00000000-0005-0000-0000-0000D7A30000}"/>
    <cellStyle name="Salida 5 2 3 6" xfId="39760" xr:uid="{00000000-0005-0000-0000-0000D8A30000}"/>
    <cellStyle name="Salida 5 2 4" xfId="39761" xr:uid="{00000000-0005-0000-0000-0000D9A30000}"/>
    <cellStyle name="Salida 5 2 4 2" xfId="39762" xr:uid="{00000000-0005-0000-0000-0000DAA30000}"/>
    <cellStyle name="Salida 5 2 4 2 2" xfId="39763" xr:uid="{00000000-0005-0000-0000-0000DBA30000}"/>
    <cellStyle name="Salida 5 2 4 2 3" xfId="39764" xr:uid="{00000000-0005-0000-0000-0000DCA30000}"/>
    <cellStyle name="Salida 5 2 4 3" xfId="39765" xr:uid="{00000000-0005-0000-0000-0000DDA30000}"/>
    <cellStyle name="Salida 5 2 4 3 2" xfId="39766" xr:uid="{00000000-0005-0000-0000-0000DEA30000}"/>
    <cellStyle name="Salida 5 2 4 3 3" xfId="39767" xr:uid="{00000000-0005-0000-0000-0000DFA30000}"/>
    <cellStyle name="Salida 5 2 4 4" xfId="39768" xr:uid="{00000000-0005-0000-0000-0000E0A30000}"/>
    <cellStyle name="Salida 5 2 4 5" xfId="39769" xr:uid="{00000000-0005-0000-0000-0000E1A30000}"/>
    <cellStyle name="Salida 5 2 4 6" xfId="39770" xr:uid="{00000000-0005-0000-0000-0000E2A30000}"/>
    <cellStyle name="Salida 5 2 5" xfId="39771" xr:uid="{00000000-0005-0000-0000-0000E3A30000}"/>
    <cellStyle name="Salida 5 2 5 2" xfId="39772" xr:uid="{00000000-0005-0000-0000-0000E4A30000}"/>
    <cellStyle name="Salida 5 2 5 2 2" xfId="39773" xr:uid="{00000000-0005-0000-0000-0000E5A30000}"/>
    <cellStyle name="Salida 5 2 5 2 3" xfId="39774" xr:uid="{00000000-0005-0000-0000-0000E6A30000}"/>
    <cellStyle name="Salida 5 2 5 3" xfId="39775" xr:uid="{00000000-0005-0000-0000-0000E7A30000}"/>
    <cellStyle name="Salida 5 2 5 3 2" xfId="39776" xr:uid="{00000000-0005-0000-0000-0000E8A30000}"/>
    <cellStyle name="Salida 5 2 5 3 3" xfId="39777" xr:uid="{00000000-0005-0000-0000-0000E9A30000}"/>
    <cellStyle name="Salida 5 2 5 4" xfId="39778" xr:uid="{00000000-0005-0000-0000-0000EAA30000}"/>
    <cellStyle name="Salida 5 2 5 5" xfId="39779" xr:uid="{00000000-0005-0000-0000-0000EBA30000}"/>
    <cellStyle name="Salida 5 2 5 6" xfId="39780" xr:uid="{00000000-0005-0000-0000-0000ECA30000}"/>
    <cellStyle name="Salida 5 2 6" xfId="39781" xr:uid="{00000000-0005-0000-0000-0000EDA30000}"/>
    <cellStyle name="Salida 5 2 6 2" xfId="39782" xr:uid="{00000000-0005-0000-0000-0000EEA30000}"/>
    <cellStyle name="Salida 5 2 6 2 2" xfId="39783" xr:uid="{00000000-0005-0000-0000-0000EFA30000}"/>
    <cellStyle name="Salida 5 2 6 2 3" xfId="39784" xr:uid="{00000000-0005-0000-0000-0000F0A30000}"/>
    <cellStyle name="Salida 5 2 6 3" xfId="39785" xr:uid="{00000000-0005-0000-0000-0000F1A30000}"/>
    <cellStyle name="Salida 5 2 6 3 2" xfId="39786" xr:uid="{00000000-0005-0000-0000-0000F2A30000}"/>
    <cellStyle name="Salida 5 2 6 3 3" xfId="39787" xr:uid="{00000000-0005-0000-0000-0000F3A30000}"/>
    <cellStyle name="Salida 5 2 6 4" xfId="39788" xr:uid="{00000000-0005-0000-0000-0000F4A30000}"/>
    <cellStyle name="Salida 5 2 6 5" xfId="39789" xr:uid="{00000000-0005-0000-0000-0000F5A30000}"/>
    <cellStyle name="Salida 5 2 6 6" xfId="39790" xr:uid="{00000000-0005-0000-0000-0000F6A30000}"/>
    <cellStyle name="Salida 5 2 7" xfId="39791" xr:uid="{00000000-0005-0000-0000-0000F7A30000}"/>
    <cellStyle name="Salida 5 2 7 2" xfId="39792" xr:uid="{00000000-0005-0000-0000-0000F8A30000}"/>
    <cellStyle name="Salida 5 2 7 2 2" xfId="39793" xr:uid="{00000000-0005-0000-0000-0000F9A30000}"/>
    <cellStyle name="Salida 5 2 7 2 3" xfId="39794" xr:uid="{00000000-0005-0000-0000-0000FAA30000}"/>
    <cellStyle name="Salida 5 2 7 3" xfId="39795" xr:uid="{00000000-0005-0000-0000-0000FBA30000}"/>
    <cellStyle name="Salida 5 2 7 3 2" xfId="39796" xr:uid="{00000000-0005-0000-0000-0000FCA30000}"/>
    <cellStyle name="Salida 5 2 7 3 3" xfId="39797" xr:uid="{00000000-0005-0000-0000-0000FDA30000}"/>
    <cellStyle name="Salida 5 2 7 4" xfId="39798" xr:uid="{00000000-0005-0000-0000-0000FEA30000}"/>
    <cellStyle name="Salida 5 2 7 5" xfId="39799" xr:uid="{00000000-0005-0000-0000-0000FFA30000}"/>
    <cellStyle name="Salida 5 2 7 6" xfId="39800" xr:uid="{00000000-0005-0000-0000-000000A40000}"/>
    <cellStyle name="Salida 5 2 8" xfId="39801" xr:uid="{00000000-0005-0000-0000-000001A40000}"/>
    <cellStyle name="Salida 5 2 8 2" xfId="39802" xr:uid="{00000000-0005-0000-0000-000002A40000}"/>
    <cellStyle name="Salida 5 2 8 2 2" xfId="39803" xr:uid="{00000000-0005-0000-0000-000003A40000}"/>
    <cellStyle name="Salida 5 2 8 2 3" xfId="39804" xr:uid="{00000000-0005-0000-0000-000004A40000}"/>
    <cellStyle name="Salida 5 2 8 3" xfId="39805" xr:uid="{00000000-0005-0000-0000-000005A40000}"/>
    <cellStyle name="Salida 5 2 8 3 2" xfId="39806" xr:uid="{00000000-0005-0000-0000-000006A40000}"/>
    <cellStyle name="Salida 5 2 8 3 3" xfId="39807" xr:uid="{00000000-0005-0000-0000-000007A40000}"/>
    <cellStyle name="Salida 5 2 8 4" xfId="39808" xr:uid="{00000000-0005-0000-0000-000008A40000}"/>
    <cellStyle name="Salida 5 2 8 5" xfId="39809" xr:uid="{00000000-0005-0000-0000-000009A40000}"/>
    <cellStyle name="Salida 5 2 8 6" xfId="39810" xr:uid="{00000000-0005-0000-0000-00000AA40000}"/>
    <cellStyle name="Salida 5 2 9" xfId="39811" xr:uid="{00000000-0005-0000-0000-00000BA40000}"/>
    <cellStyle name="Salida 5 2 9 2" xfId="39812" xr:uid="{00000000-0005-0000-0000-00000CA40000}"/>
    <cellStyle name="Salida 5 2 9 2 2" xfId="39813" xr:uid="{00000000-0005-0000-0000-00000DA40000}"/>
    <cellStyle name="Salida 5 2 9 2 3" xfId="39814" xr:uid="{00000000-0005-0000-0000-00000EA40000}"/>
    <cellStyle name="Salida 5 2 9 3" xfId="39815" xr:uid="{00000000-0005-0000-0000-00000FA40000}"/>
    <cellStyle name="Salida 5 2 9 3 2" xfId="39816" xr:uid="{00000000-0005-0000-0000-000010A40000}"/>
    <cellStyle name="Salida 5 2 9 3 3" xfId="39817" xr:uid="{00000000-0005-0000-0000-000011A40000}"/>
    <cellStyle name="Salida 5 2 9 4" xfId="39818" xr:uid="{00000000-0005-0000-0000-000012A40000}"/>
    <cellStyle name="Salida 5 2 9 5" xfId="39819" xr:uid="{00000000-0005-0000-0000-000013A40000}"/>
    <cellStyle name="Salida 5 2 9 6" xfId="39820" xr:uid="{00000000-0005-0000-0000-000014A40000}"/>
    <cellStyle name="Salida 5 2_5.Weekly" xfId="39821" xr:uid="{00000000-0005-0000-0000-000015A40000}"/>
    <cellStyle name="Salida 5 3" xfId="39822" xr:uid="{00000000-0005-0000-0000-000016A40000}"/>
    <cellStyle name="Salida 5 3 2" xfId="39823" xr:uid="{00000000-0005-0000-0000-000017A40000}"/>
    <cellStyle name="Salida 5 3 2 2" xfId="39824" xr:uid="{00000000-0005-0000-0000-000018A40000}"/>
    <cellStyle name="Salida 5 3 2 3" xfId="39825" xr:uid="{00000000-0005-0000-0000-000019A40000}"/>
    <cellStyle name="Salida 5 3 3" xfId="39826" xr:uid="{00000000-0005-0000-0000-00001AA40000}"/>
    <cellStyle name="Salida 5 3 3 2" xfId="39827" xr:uid="{00000000-0005-0000-0000-00001BA40000}"/>
    <cellStyle name="Salida 5 3 3 3" xfId="39828" xr:uid="{00000000-0005-0000-0000-00001CA40000}"/>
    <cellStyle name="Salida 5 3 4" xfId="39829" xr:uid="{00000000-0005-0000-0000-00001DA40000}"/>
    <cellStyle name="Salida 5 3 5" xfId="39830" xr:uid="{00000000-0005-0000-0000-00001EA40000}"/>
    <cellStyle name="Salida 5 3 6" xfId="39831" xr:uid="{00000000-0005-0000-0000-00001FA40000}"/>
    <cellStyle name="Salida 5 4" xfId="39832" xr:uid="{00000000-0005-0000-0000-000020A40000}"/>
    <cellStyle name="Salida 5 4 2" xfId="39833" xr:uid="{00000000-0005-0000-0000-000021A40000}"/>
    <cellStyle name="Salida 5 4 2 2" xfId="39834" xr:uid="{00000000-0005-0000-0000-000022A40000}"/>
    <cellStyle name="Salida 5 4 2 3" xfId="39835" xr:uid="{00000000-0005-0000-0000-000023A40000}"/>
    <cellStyle name="Salida 5 4 3" xfId="39836" xr:uid="{00000000-0005-0000-0000-000024A40000}"/>
    <cellStyle name="Salida 5 4 3 2" xfId="39837" xr:uid="{00000000-0005-0000-0000-000025A40000}"/>
    <cellStyle name="Salida 5 4 3 3" xfId="39838" xr:uid="{00000000-0005-0000-0000-000026A40000}"/>
    <cellStyle name="Salida 5 4 4" xfId="39839" xr:uid="{00000000-0005-0000-0000-000027A40000}"/>
    <cellStyle name="Salida 5 4 5" xfId="39840" xr:uid="{00000000-0005-0000-0000-000028A40000}"/>
    <cellStyle name="Salida 5 4 6" xfId="39841" xr:uid="{00000000-0005-0000-0000-000029A40000}"/>
    <cellStyle name="Salida 5 5" xfId="39842" xr:uid="{00000000-0005-0000-0000-00002AA40000}"/>
    <cellStyle name="Salida 5 5 2" xfId="39843" xr:uid="{00000000-0005-0000-0000-00002BA40000}"/>
    <cellStyle name="Salida 5 5 2 2" xfId="39844" xr:uid="{00000000-0005-0000-0000-00002CA40000}"/>
    <cellStyle name="Salida 5 5 2 3" xfId="39845" xr:uid="{00000000-0005-0000-0000-00002DA40000}"/>
    <cellStyle name="Salida 5 5 3" xfId="39846" xr:uid="{00000000-0005-0000-0000-00002EA40000}"/>
    <cellStyle name="Salida 5 5 3 2" xfId="39847" xr:uid="{00000000-0005-0000-0000-00002FA40000}"/>
    <cellStyle name="Salida 5 5 3 3" xfId="39848" xr:uid="{00000000-0005-0000-0000-000030A40000}"/>
    <cellStyle name="Salida 5 5 4" xfId="39849" xr:uid="{00000000-0005-0000-0000-000031A40000}"/>
    <cellStyle name="Salida 5 5 5" xfId="39850" xr:uid="{00000000-0005-0000-0000-000032A40000}"/>
    <cellStyle name="Salida 5 5 6" xfId="39851" xr:uid="{00000000-0005-0000-0000-000033A40000}"/>
    <cellStyle name="Salida 5 6" xfId="39852" xr:uid="{00000000-0005-0000-0000-000034A40000}"/>
    <cellStyle name="Salida 5 6 2" xfId="39853" xr:uid="{00000000-0005-0000-0000-000035A40000}"/>
    <cellStyle name="Salida 5 6 2 2" xfId="39854" xr:uid="{00000000-0005-0000-0000-000036A40000}"/>
    <cellStyle name="Salida 5 6 2 3" xfId="39855" xr:uid="{00000000-0005-0000-0000-000037A40000}"/>
    <cellStyle name="Salida 5 6 3" xfId="39856" xr:uid="{00000000-0005-0000-0000-000038A40000}"/>
    <cellStyle name="Salida 5 6 3 2" xfId="39857" xr:uid="{00000000-0005-0000-0000-000039A40000}"/>
    <cellStyle name="Salida 5 6 3 3" xfId="39858" xr:uid="{00000000-0005-0000-0000-00003AA40000}"/>
    <cellStyle name="Salida 5 6 4" xfId="39859" xr:uid="{00000000-0005-0000-0000-00003BA40000}"/>
    <cellStyle name="Salida 5 6 5" xfId="39860" xr:uid="{00000000-0005-0000-0000-00003CA40000}"/>
    <cellStyle name="Salida 5 6 6" xfId="39861" xr:uid="{00000000-0005-0000-0000-00003DA40000}"/>
    <cellStyle name="Salida 5 7" xfId="39862" xr:uid="{00000000-0005-0000-0000-00003EA40000}"/>
    <cellStyle name="Salida 5 7 2" xfId="39863" xr:uid="{00000000-0005-0000-0000-00003FA40000}"/>
    <cellStyle name="Salida 5 7 2 2" xfId="39864" xr:uid="{00000000-0005-0000-0000-000040A40000}"/>
    <cellStyle name="Salida 5 7 2 3" xfId="39865" xr:uid="{00000000-0005-0000-0000-000041A40000}"/>
    <cellStyle name="Salida 5 7 3" xfId="39866" xr:uid="{00000000-0005-0000-0000-000042A40000}"/>
    <cellStyle name="Salida 5 7 3 2" xfId="39867" xr:uid="{00000000-0005-0000-0000-000043A40000}"/>
    <cellStyle name="Salida 5 7 3 3" xfId="39868" xr:uid="{00000000-0005-0000-0000-000044A40000}"/>
    <cellStyle name="Salida 5 7 4" xfId="39869" xr:uid="{00000000-0005-0000-0000-000045A40000}"/>
    <cellStyle name="Salida 5 7 5" xfId="39870" xr:uid="{00000000-0005-0000-0000-000046A40000}"/>
    <cellStyle name="Salida 5 7 6" xfId="39871" xr:uid="{00000000-0005-0000-0000-000047A40000}"/>
    <cellStyle name="Salida 5 8" xfId="39872" xr:uid="{00000000-0005-0000-0000-000048A40000}"/>
    <cellStyle name="Salida 5 8 2" xfId="39873" xr:uid="{00000000-0005-0000-0000-000049A40000}"/>
    <cellStyle name="Salida 5 8 2 2" xfId="39874" xr:uid="{00000000-0005-0000-0000-00004AA40000}"/>
    <cellStyle name="Salida 5 8 2 3" xfId="39875" xr:uid="{00000000-0005-0000-0000-00004BA40000}"/>
    <cellStyle name="Salida 5 8 3" xfId="39876" xr:uid="{00000000-0005-0000-0000-00004CA40000}"/>
    <cellStyle name="Salida 5 8 3 2" xfId="39877" xr:uid="{00000000-0005-0000-0000-00004DA40000}"/>
    <cellStyle name="Salida 5 8 3 3" xfId="39878" xr:uid="{00000000-0005-0000-0000-00004EA40000}"/>
    <cellStyle name="Salida 5 8 4" xfId="39879" xr:uid="{00000000-0005-0000-0000-00004FA40000}"/>
    <cellStyle name="Salida 5 8 5" xfId="39880" xr:uid="{00000000-0005-0000-0000-000050A40000}"/>
    <cellStyle name="Salida 5 8 6" xfId="39881" xr:uid="{00000000-0005-0000-0000-000051A40000}"/>
    <cellStyle name="Salida 5 9" xfId="39882" xr:uid="{00000000-0005-0000-0000-000052A40000}"/>
    <cellStyle name="Salida 5 9 2" xfId="39883" xr:uid="{00000000-0005-0000-0000-000053A40000}"/>
    <cellStyle name="Salida 5 9 2 2" xfId="39884" xr:uid="{00000000-0005-0000-0000-000054A40000}"/>
    <cellStyle name="Salida 5 9 2 3" xfId="39885" xr:uid="{00000000-0005-0000-0000-000055A40000}"/>
    <cellStyle name="Salida 5 9 3" xfId="39886" xr:uid="{00000000-0005-0000-0000-000056A40000}"/>
    <cellStyle name="Salida 5 9 3 2" xfId="39887" xr:uid="{00000000-0005-0000-0000-000057A40000}"/>
    <cellStyle name="Salida 5 9 3 3" xfId="39888" xr:uid="{00000000-0005-0000-0000-000058A40000}"/>
    <cellStyle name="Salida 5 9 4" xfId="39889" xr:uid="{00000000-0005-0000-0000-000059A40000}"/>
    <cellStyle name="Salida 5 9 5" xfId="39890" xr:uid="{00000000-0005-0000-0000-00005AA40000}"/>
    <cellStyle name="Salida 5 9 6" xfId="39891" xr:uid="{00000000-0005-0000-0000-00005BA40000}"/>
    <cellStyle name="Salida 5_5.Weekly" xfId="39892" xr:uid="{00000000-0005-0000-0000-00005CA40000}"/>
    <cellStyle name="Salida 6" xfId="39893" xr:uid="{00000000-0005-0000-0000-00005DA40000}"/>
    <cellStyle name="Salida 6 10" xfId="39894" xr:uid="{00000000-0005-0000-0000-00005EA40000}"/>
    <cellStyle name="Salida 6 10 2" xfId="39895" xr:uid="{00000000-0005-0000-0000-00005FA40000}"/>
    <cellStyle name="Salida 6 10 2 2" xfId="39896" xr:uid="{00000000-0005-0000-0000-000060A40000}"/>
    <cellStyle name="Salida 6 10 2 3" xfId="39897" xr:uid="{00000000-0005-0000-0000-000061A40000}"/>
    <cellStyle name="Salida 6 10 3" xfId="39898" xr:uid="{00000000-0005-0000-0000-000062A40000}"/>
    <cellStyle name="Salida 6 10 3 2" xfId="39899" xr:uid="{00000000-0005-0000-0000-000063A40000}"/>
    <cellStyle name="Salida 6 10 3 3" xfId="39900" xr:uid="{00000000-0005-0000-0000-000064A40000}"/>
    <cellStyle name="Salida 6 10 4" xfId="39901" xr:uid="{00000000-0005-0000-0000-000065A40000}"/>
    <cellStyle name="Salida 6 10 5" xfId="39902" xr:uid="{00000000-0005-0000-0000-000066A40000}"/>
    <cellStyle name="Salida 6 10 6" xfId="39903" xr:uid="{00000000-0005-0000-0000-000067A40000}"/>
    <cellStyle name="Salida 6 11" xfId="39904" xr:uid="{00000000-0005-0000-0000-000068A40000}"/>
    <cellStyle name="Salida 6 11 2" xfId="39905" xr:uid="{00000000-0005-0000-0000-000069A40000}"/>
    <cellStyle name="Salida 6 11 2 2" xfId="39906" xr:uid="{00000000-0005-0000-0000-00006AA40000}"/>
    <cellStyle name="Salida 6 11 2 3" xfId="39907" xr:uid="{00000000-0005-0000-0000-00006BA40000}"/>
    <cellStyle name="Salida 6 11 3" xfId="39908" xr:uid="{00000000-0005-0000-0000-00006CA40000}"/>
    <cellStyle name="Salida 6 11 3 2" xfId="39909" xr:uid="{00000000-0005-0000-0000-00006DA40000}"/>
    <cellStyle name="Salida 6 11 3 3" xfId="39910" xr:uid="{00000000-0005-0000-0000-00006EA40000}"/>
    <cellStyle name="Salida 6 11 4" xfId="39911" xr:uid="{00000000-0005-0000-0000-00006FA40000}"/>
    <cellStyle name="Salida 6 11 5" xfId="39912" xr:uid="{00000000-0005-0000-0000-000070A40000}"/>
    <cellStyle name="Salida 6 11 6" xfId="39913" xr:uid="{00000000-0005-0000-0000-000071A40000}"/>
    <cellStyle name="Salida 6 12" xfId="39914" xr:uid="{00000000-0005-0000-0000-000072A40000}"/>
    <cellStyle name="Salida 6 12 2" xfId="39915" xr:uid="{00000000-0005-0000-0000-000073A40000}"/>
    <cellStyle name="Salida 6 12 3" xfId="39916" xr:uid="{00000000-0005-0000-0000-000074A40000}"/>
    <cellStyle name="Salida 6 13" xfId="39917" xr:uid="{00000000-0005-0000-0000-000075A40000}"/>
    <cellStyle name="Salida 6 13 2" xfId="39918" xr:uid="{00000000-0005-0000-0000-000076A40000}"/>
    <cellStyle name="Salida 6 13 3" xfId="39919" xr:uid="{00000000-0005-0000-0000-000077A40000}"/>
    <cellStyle name="Salida 6 14" xfId="39920" xr:uid="{00000000-0005-0000-0000-000078A40000}"/>
    <cellStyle name="Salida 6 15" xfId="39921" xr:uid="{00000000-0005-0000-0000-000079A40000}"/>
    <cellStyle name="Salida 6 16" xfId="39922" xr:uid="{00000000-0005-0000-0000-00007AA40000}"/>
    <cellStyle name="Salida 6 17" xfId="39923" xr:uid="{00000000-0005-0000-0000-00007BA40000}"/>
    <cellStyle name="Salida 6 2" xfId="39924" xr:uid="{00000000-0005-0000-0000-00007CA40000}"/>
    <cellStyle name="Salida 6 2 10" xfId="39925" xr:uid="{00000000-0005-0000-0000-00007DA40000}"/>
    <cellStyle name="Salida 6 2 10 2" xfId="39926" xr:uid="{00000000-0005-0000-0000-00007EA40000}"/>
    <cellStyle name="Salida 6 2 10 2 2" xfId="39927" xr:uid="{00000000-0005-0000-0000-00007FA40000}"/>
    <cellStyle name="Salida 6 2 10 2 3" xfId="39928" xr:uid="{00000000-0005-0000-0000-000080A40000}"/>
    <cellStyle name="Salida 6 2 10 3" xfId="39929" xr:uid="{00000000-0005-0000-0000-000081A40000}"/>
    <cellStyle name="Salida 6 2 10 3 2" xfId="39930" xr:uid="{00000000-0005-0000-0000-000082A40000}"/>
    <cellStyle name="Salida 6 2 10 3 3" xfId="39931" xr:uid="{00000000-0005-0000-0000-000083A40000}"/>
    <cellStyle name="Salida 6 2 10 4" xfId="39932" xr:uid="{00000000-0005-0000-0000-000084A40000}"/>
    <cellStyle name="Salida 6 2 10 5" xfId="39933" xr:uid="{00000000-0005-0000-0000-000085A40000}"/>
    <cellStyle name="Salida 6 2 10 6" xfId="39934" xr:uid="{00000000-0005-0000-0000-000086A40000}"/>
    <cellStyle name="Salida 6 2 11" xfId="39935" xr:uid="{00000000-0005-0000-0000-000087A40000}"/>
    <cellStyle name="Salida 6 2 11 2" xfId="39936" xr:uid="{00000000-0005-0000-0000-000088A40000}"/>
    <cellStyle name="Salida 6 2 11 3" xfId="39937" xr:uid="{00000000-0005-0000-0000-000089A40000}"/>
    <cellStyle name="Salida 6 2 12" xfId="39938" xr:uid="{00000000-0005-0000-0000-00008AA40000}"/>
    <cellStyle name="Salida 6 2 12 2" xfId="39939" xr:uid="{00000000-0005-0000-0000-00008BA40000}"/>
    <cellStyle name="Salida 6 2 12 3" xfId="39940" xr:uid="{00000000-0005-0000-0000-00008CA40000}"/>
    <cellStyle name="Salida 6 2 13" xfId="39941" xr:uid="{00000000-0005-0000-0000-00008DA40000}"/>
    <cellStyle name="Salida 6 2 14" xfId="39942" xr:uid="{00000000-0005-0000-0000-00008EA40000}"/>
    <cellStyle name="Salida 6 2 15" xfId="39943" xr:uid="{00000000-0005-0000-0000-00008FA40000}"/>
    <cellStyle name="Salida 6 2 2" xfId="39944" xr:uid="{00000000-0005-0000-0000-000090A40000}"/>
    <cellStyle name="Salida 6 2 2 2" xfId="39945" xr:uid="{00000000-0005-0000-0000-000091A40000}"/>
    <cellStyle name="Salida 6 2 2 2 2" xfId="39946" xr:uid="{00000000-0005-0000-0000-000092A40000}"/>
    <cellStyle name="Salida 6 2 2 2 3" xfId="39947" xr:uid="{00000000-0005-0000-0000-000093A40000}"/>
    <cellStyle name="Salida 6 2 2 3" xfId="39948" xr:uid="{00000000-0005-0000-0000-000094A40000}"/>
    <cellStyle name="Salida 6 2 2 3 2" xfId="39949" xr:uid="{00000000-0005-0000-0000-000095A40000}"/>
    <cellStyle name="Salida 6 2 2 3 3" xfId="39950" xr:uid="{00000000-0005-0000-0000-000096A40000}"/>
    <cellStyle name="Salida 6 2 2 4" xfId="39951" xr:uid="{00000000-0005-0000-0000-000097A40000}"/>
    <cellStyle name="Salida 6 2 2 5" xfId="39952" xr:uid="{00000000-0005-0000-0000-000098A40000}"/>
    <cellStyle name="Salida 6 2 2 6" xfId="39953" xr:uid="{00000000-0005-0000-0000-000099A40000}"/>
    <cellStyle name="Salida 6 2 3" xfId="39954" xr:uid="{00000000-0005-0000-0000-00009AA40000}"/>
    <cellStyle name="Salida 6 2 3 2" xfId="39955" xr:uid="{00000000-0005-0000-0000-00009BA40000}"/>
    <cellStyle name="Salida 6 2 3 2 2" xfId="39956" xr:uid="{00000000-0005-0000-0000-00009CA40000}"/>
    <cellStyle name="Salida 6 2 3 2 3" xfId="39957" xr:uid="{00000000-0005-0000-0000-00009DA40000}"/>
    <cellStyle name="Salida 6 2 3 3" xfId="39958" xr:uid="{00000000-0005-0000-0000-00009EA40000}"/>
    <cellStyle name="Salida 6 2 3 3 2" xfId="39959" xr:uid="{00000000-0005-0000-0000-00009FA40000}"/>
    <cellStyle name="Salida 6 2 3 3 3" xfId="39960" xr:uid="{00000000-0005-0000-0000-0000A0A40000}"/>
    <cellStyle name="Salida 6 2 3 4" xfId="39961" xr:uid="{00000000-0005-0000-0000-0000A1A40000}"/>
    <cellStyle name="Salida 6 2 3 5" xfId="39962" xr:uid="{00000000-0005-0000-0000-0000A2A40000}"/>
    <cellStyle name="Salida 6 2 3 6" xfId="39963" xr:uid="{00000000-0005-0000-0000-0000A3A40000}"/>
    <cellStyle name="Salida 6 2 4" xfId="39964" xr:uid="{00000000-0005-0000-0000-0000A4A40000}"/>
    <cellStyle name="Salida 6 2 4 2" xfId="39965" xr:uid="{00000000-0005-0000-0000-0000A5A40000}"/>
    <cellStyle name="Salida 6 2 4 2 2" xfId="39966" xr:uid="{00000000-0005-0000-0000-0000A6A40000}"/>
    <cellStyle name="Salida 6 2 4 2 3" xfId="39967" xr:uid="{00000000-0005-0000-0000-0000A7A40000}"/>
    <cellStyle name="Salida 6 2 4 3" xfId="39968" xr:uid="{00000000-0005-0000-0000-0000A8A40000}"/>
    <cellStyle name="Salida 6 2 4 3 2" xfId="39969" xr:uid="{00000000-0005-0000-0000-0000A9A40000}"/>
    <cellStyle name="Salida 6 2 4 3 3" xfId="39970" xr:uid="{00000000-0005-0000-0000-0000AAA40000}"/>
    <cellStyle name="Salida 6 2 4 4" xfId="39971" xr:uid="{00000000-0005-0000-0000-0000ABA40000}"/>
    <cellStyle name="Salida 6 2 4 5" xfId="39972" xr:uid="{00000000-0005-0000-0000-0000ACA40000}"/>
    <cellStyle name="Salida 6 2 4 6" xfId="39973" xr:uid="{00000000-0005-0000-0000-0000ADA40000}"/>
    <cellStyle name="Salida 6 2 5" xfId="39974" xr:uid="{00000000-0005-0000-0000-0000AEA40000}"/>
    <cellStyle name="Salida 6 2 5 2" xfId="39975" xr:uid="{00000000-0005-0000-0000-0000AFA40000}"/>
    <cellStyle name="Salida 6 2 5 2 2" xfId="39976" xr:uid="{00000000-0005-0000-0000-0000B0A40000}"/>
    <cellStyle name="Salida 6 2 5 2 3" xfId="39977" xr:uid="{00000000-0005-0000-0000-0000B1A40000}"/>
    <cellStyle name="Salida 6 2 5 3" xfId="39978" xr:uid="{00000000-0005-0000-0000-0000B2A40000}"/>
    <cellStyle name="Salida 6 2 5 3 2" xfId="39979" xr:uid="{00000000-0005-0000-0000-0000B3A40000}"/>
    <cellStyle name="Salida 6 2 5 3 3" xfId="39980" xr:uid="{00000000-0005-0000-0000-0000B4A40000}"/>
    <cellStyle name="Salida 6 2 5 4" xfId="39981" xr:uid="{00000000-0005-0000-0000-0000B5A40000}"/>
    <cellStyle name="Salida 6 2 5 5" xfId="39982" xr:uid="{00000000-0005-0000-0000-0000B6A40000}"/>
    <cellStyle name="Salida 6 2 5 6" xfId="39983" xr:uid="{00000000-0005-0000-0000-0000B7A40000}"/>
    <cellStyle name="Salida 6 2 6" xfId="39984" xr:uid="{00000000-0005-0000-0000-0000B8A40000}"/>
    <cellStyle name="Salida 6 2 6 2" xfId="39985" xr:uid="{00000000-0005-0000-0000-0000B9A40000}"/>
    <cellStyle name="Salida 6 2 6 2 2" xfId="39986" xr:uid="{00000000-0005-0000-0000-0000BAA40000}"/>
    <cellStyle name="Salida 6 2 6 2 3" xfId="39987" xr:uid="{00000000-0005-0000-0000-0000BBA40000}"/>
    <cellStyle name="Salida 6 2 6 3" xfId="39988" xr:uid="{00000000-0005-0000-0000-0000BCA40000}"/>
    <cellStyle name="Salida 6 2 6 3 2" xfId="39989" xr:uid="{00000000-0005-0000-0000-0000BDA40000}"/>
    <cellStyle name="Salida 6 2 6 3 3" xfId="39990" xr:uid="{00000000-0005-0000-0000-0000BEA40000}"/>
    <cellStyle name="Salida 6 2 6 4" xfId="39991" xr:uid="{00000000-0005-0000-0000-0000BFA40000}"/>
    <cellStyle name="Salida 6 2 6 5" xfId="39992" xr:uid="{00000000-0005-0000-0000-0000C0A40000}"/>
    <cellStyle name="Salida 6 2 6 6" xfId="39993" xr:uid="{00000000-0005-0000-0000-0000C1A40000}"/>
    <cellStyle name="Salida 6 2 7" xfId="39994" xr:uid="{00000000-0005-0000-0000-0000C2A40000}"/>
    <cellStyle name="Salida 6 2 7 2" xfId="39995" xr:uid="{00000000-0005-0000-0000-0000C3A40000}"/>
    <cellStyle name="Salida 6 2 7 2 2" xfId="39996" xr:uid="{00000000-0005-0000-0000-0000C4A40000}"/>
    <cellStyle name="Salida 6 2 7 2 3" xfId="39997" xr:uid="{00000000-0005-0000-0000-0000C5A40000}"/>
    <cellStyle name="Salida 6 2 7 3" xfId="39998" xr:uid="{00000000-0005-0000-0000-0000C6A40000}"/>
    <cellStyle name="Salida 6 2 7 3 2" xfId="39999" xr:uid="{00000000-0005-0000-0000-0000C7A40000}"/>
    <cellStyle name="Salida 6 2 7 3 3" xfId="40000" xr:uid="{00000000-0005-0000-0000-0000C8A40000}"/>
    <cellStyle name="Salida 6 2 7 4" xfId="40001" xr:uid="{00000000-0005-0000-0000-0000C9A40000}"/>
    <cellStyle name="Salida 6 2 7 5" xfId="40002" xr:uid="{00000000-0005-0000-0000-0000CAA40000}"/>
    <cellStyle name="Salida 6 2 7 6" xfId="40003" xr:uid="{00000000-0005-0000-0000-0000CBA40000}"/>
    <cellStyle name="Salida 6 2 8" xfId="40004" xr:uid="{00000000-0005-0000-0000-0000CCA40000}"/>
    <cellStyle name="Salida 6 2 8 2" xfId="40005" xr:uid="{00000000-0005-0000-0000-0000CDA40000}"/>
    <cellStyle name="Salida 6 2 8 2 2" xfId="40006" xr:uid="{00000000-0005-0000-0000-0000CEA40000}"/>
    <cellStyle name="Salida 6 2 8 2 3" xfId="40007" xr:uid="{00000000-0005-0000-0000-0000CFA40000}"/>
    <cellStyle name="Salida 6 2 8 3" xfId="40008" xr:uid="{00000000-0005-0000-0000-0000D0A40000}"/>
    <cellStyle name="Salida 6 2 8 3 2" xfId="40009" xr:uid="{00000000-0005-0000-0000-0000D1A40000}"/>
    <cellStyle name="Salida 6 2 8 3 3" xfId="40010" xr:uid="{00000000-0005-0000-0000-0000D2A40000}"/>
    <cellStyle name="Salida 6 2 8 4" xfId="40011" xr:uid="{00000000-0005-0000-0000-0000D3A40000}"/>
    <cellStyle name="Salida 6 2 8 5" xfId="40012" xr:uid="{00000000-0005-0000-0000-0000D4A40000}"/>
    <cellStyle name="Salida 6 2 8 6" xfId="40013" xr:uid="{00000000-0005-0000-0000-0000D5A40000}"/>
    <cellStyle name="Salida 6 2 9" xfId="40014" xr:uid="{00000000-0005-0000-0000-0000D6A40000}"/>
    <cellStyle name="Salida 6 2 9 2" xfId="40015" xr:uid="{00000000-0005-0000-0000-0000D7A40000}"/>
    <cellStyle name="Salida 6 2 9 2 2" xfId="40016" xr:uid="{00000000-0005-0000-0000-0000D8A40000}"/>
    <cellStyle name="Salida 6 2 9 2 3" xfId="40017" xr:uid="{00000000-0005-0000-0000-0000D9A40000}"/>
    <cellStyle name="Salida 6 2 9 3" xfId="40018" xr:uid="{00000000-0005-0000-0000-0000DAA40000}"/>
    <cellStyle name="Salida 6 2 9 3 2" xfId="40019" xr:uid="{00000000-0005-0000-0000-0000DBA40000}"/>
    <cellStyle name="Salida 6 2 9 3 3" xfId="40020" xr:uid="{00000000-0005-0000-0000-0000DCA40000}"/>
    <cellStyle name="Salida 6 2 9 4" xfId="40021" xr:uid="{00000000-0005-0000-0000-0000DDA40000}"/>
    <cellStyle name="Salida 6 2 9 5" xfId="40022" xr:uid="{00000000-0005-0000-0000-0000DEA40000}"/>
    <cellStyle name="Salida 6 2 9 6" xfId="40023" xr:uid="{00000000-0005-0000-0000-0000DFA40000}"/>
    <cellStyle name="Salida 6 2_5.Weekly" xfId="40024" xr:uid="{00000000-0005-0000-0000-0000E0A40000}"/>
    <cellStyle name="Salida 6 3" xfId="40025" xr:uid="{00000000-0005-0000-0000-0000E1A40000}"/>
    <cellStyle name="Salida 6 3 2" xfId="40026" xr:uid="{00000000-0005-0000-0000-0000E2A40000}"/>
    <cellStyle name="Salida 6 3 2 2" xfId="40027" xr:uid="{00000000-0005-0000-0000-0000E3A40000}"/>
    <cellStyle name="Salida 6 3 2 3" xfId="40028" xr:uid="{00000000-0005-0000-0000-0000E4A40000}"/>
    <cellStyle name="Salida 6 3 3" xfId="40029" xr:uid="{00000000-0005-0000-0000-0000E5A40000}"/>
    <cellStyle name="Salida 6 3 3 2" xfId="40030" xr:uid="{00000000-0005-0000-0000-0000E6A40000}"/>
    <cellStyle name="Salida 6 3 3 3" xfId="40031" xr:uid="{00000000-0005-0000-0000-0000E7A40000}"/>
    <cellStyle name="Salida 6 3 4" xfId="40032" xr:uid="{00000000-0005-0000-0000-0000E8A40000}"/>
    <cellStyle name="Salida 6 3 5" xfId="40033" xr:uid="{00000000-0005-0000-0000-0000E9A40000}"/>
    <cellStyle name="Salida 6 3 6" xfId="40034" xr:uid="{00000000-0005-0000-0000-0000EAA40000}"/>
    <cellStyle name="Salida 6 4" xfId="40035" xr:uid="{00000000-0005-0000-0000-0000EBA40000}"/>
    <cellStyle name="Salida 6 4 2" xfId="40036" xr:uid="{00000000-0005-0000-0000-0000ECA40000}"/>
    <cellStyle name="Salida 6 4 2 2" xfId="40037" xr:uid="{00000000-0005-0000-0000-0000EDA40000}"/>
    <cellStyle name="Salida 6 4 2 3" xfId="40038" xr:uid="{00000000-0005-0000-0000-0000EEA40000}"/>
    <cellStyle name="Salida 6 4 3" xfId="40039" xr:uid="{00000000-0005-0000-0000-0000EFA40000}"/>
    <cellStyle name="Salida 6 4 3 2" xfId="40040" xr:uid="{00000000-0005-0000-0000-0000F0A40000}"/>
    <cellStyle name="Salida 6 4 3 3" xfId="40041" xr:uid="{00000000-0005-0000-0000-0000F1A40000}"/>
    <cellStyle name="Salida 6 4 4" xfId="40042" xr:uid="{00000000-0005-0000-0000-0000F2A40000}"/>
    <cellStyle name="Salida 6 4 5" xfId="40043" xr:uid="{00000000-0005-0000-0000-0000F3A40000}"/>
    <cellStyle name="Salida 6 4 6" xfId="40044" xr:uid="{00000000-0005-0000-0000-0000F4A40000}"/>
    <cellStyle name="Salida 6 5" xfId="40045" xr:uid="{00000000-0005-0000-0000-0000F5A40000}"/>
    <cellStyle name="Salida 6 5 2" xfId="40046" xr:uid="{00000000-0005-0000-0000-0000F6A40000}"/>
    <cellStyle name="Salida 6 5 2 2" xfId="40047" xr:uid="{00000000-0005-0000-0000-0000F7A40000}"/>
    <cellStyle name="Salida 6 5 2 3" xfId="40048" xr:uid="{00000000-0005-0000-0000-0000F8A40000}"/>
    <cellStyle name="Salida 6 5 3" xfId="40049" xr:uid="{00000000-0005-0000-0000-0000F9A40000}"/>
    <cellStyle name="Salida 6 5 3 2" xfId="40050" xr:uid="{00000000-0005-0000-0000-0000FAA40000}"/>
    <cellStyle name="Salida 6 5 3 3" xfId="40051" xr:uid="{00000000-0005-0000-0000-0000FBA40000}"/>
    <cellStyle name="Salida 6 5 4" xfId="40052" xr:uid="{00000000-0005-0000-0000-0000FCA40000}"/>
    <cellStyle name="Salida 6 5 5" xfId="40053" xr:uid="{00000000-0005-0000-0000-0000FDA40000}"/>
    <cellStyle name="Salida 6 5 6" xfId="40054" xr:uid="{00000000-0005-0000-0000-0000FEA40000}"/>
    <cellStyle name="Salida 6 6" xfId="40055" xr:uid="{00000000-0005-0000-0000-0000FFA40000}"/>
    <cellStyle name="Salida 6 6 2" xfId="40056" xr:uid="{00000000-0005-0000-0000-000000A50000}"/>
    <cellStyle name="Salida 6 6 2 2" xfId="40057" xr:uid="{00000000-0005-0000-0000-000001A50000}"/>
    <cellStyle name="Salida 6 6 2 3" xfId="40058" xr:uid="{00000000-0005-0000-0000-000002A50000}"/>
    <cellStyle name="Salida 6 6 3" xfId="40059" xr:uid="{00000000-0005-0000-0000-000003A50000}"/>
    <cellStyle name="Salida 6 6 3 2" xfId="40060" xr:uid="{00000000-0005-0000-0000-000004A50000}"/>
    <cellStyle name="Salida 6 6 3 3" xfId="40061" xr:uid="{00000000-0005-0000-0000-000005A50000}"/>
    <cellStyle name="Salida 6 6 4" xfId="40062" xr:uid="{00000000-0005-0000-0000-000006A50000}"/>
    <cellStyle name="Salida 6 6 5" xfId="40063" xr:uid="{00000000-0005-0000-0000-000007A50000}"/>
    <cellStyle name="Salida 6 6 6" xfId="40064" xr:uid="{00000000-0005-0000-0000-000008A50000}"/>
    <cellStyle name="Salida 6 7" xfId="40065" xr:uid="{00000000-0005-0000-0000-000009A50000}"/>
    <cellStyle name="Salida 6 7 2" xfId="40066" xr:uid="{00000000-0005-0000-0000-00000AA50000}"/>
    <cellStyle name="Salida 6 7 2 2" xfId="40067" xr:uid="{00000000-0005-0000-0000-00000BA50000}"/>
    <cellStyle name="Salida 6 7 2 3" xfId="40068" xr:uid="{00000000-0005-0000-0000-00000CA50000}"/>
    <cellStyle name="Salida 6 7 3" xfId="40069" xr:uid="{00000000-0005-0000-0000-00000DA50000}"/>
    <cellStyle name="Salida 6 7 3 2" xfId="40070" xr:uid="{00000000-0005-0000-0000-00000EA50000}"/>
    <cellStyle name="Salida 6 7 3 3" xfId="40071" xr:uid="{00000000-0005-0000-0000-00000FA50000}"/>
    <cellStyle name="Salida 6 7 4" xfId="40072" xr:uid="{00000000-0005-0000-0000-000010A50000}"/>
    <cellStyle name="Salida 6 7 5" xfId="40073" xr:uid="{00000000-0005-0000-0000-000011A50000}"/>
    <cellStyle name="Salida 6 7 6" xfId="40074" xr:uid="{00000000-0005-0000-0000-000012A50000}"/>
    <cellStyle name="Salida 6 8" xfId="40075" xr:uid="{00000000-0005-0000-0000-000013A50000}"/>
    <cellStyle name="Salida 6 8 2" xfId="40076" xr:uid="{00000000-0005-0000-0000-000014A50000}"/>
    <cellStyle name="Salida 6 8 2 2" xfId="40077" xr:uid="{00000000-0005-0000-0000-000015A50000}"/>
    <cellStyle name="Salida 6 8 2 3" xfId="40078" xr:uid="{00000000-0005-0000-0000-000016A50000}"/>
    <cellStyle name="Salida 6 8 3" xfId="40079" xr:uid="{00000000-0005-0000-0000-000017A50000}"/>
    <cellStyle name="Salida 6 8 3 2" xfId="40080" xr:uid="{00000000-0005-0000-0000-000018A50000}"/>
    <cellStyle name="Salida 6 8 3 3" xfId="40081" xr:uid="{00000000-0005-0000-0000-000019A50000}"/>
    <cellStyle name="Salida 6 8 4" xfId="40082" xr:uid="{00000000-0005-0000-0000-00001AA50000}"/>
    <cellStyle name="Salida 6 8 5" xfId="40083" xr:uid="{00000000-0005-0000-0000-00001BA50000}"/>
    <cellStyle name="Salida 6 8 6" xfId="40084" xr:uid="{00000000-0005-0000-0000-00001CA50000}"/>
    <cellStyle name="Salida 6 9" xfId="40085" xr:uid="{00000000-0005-0000-0000-00001DA50000}"/>
    <cellStyle name="Salida 6 9 2" xfId="40086" xr:uid="{00000000-0005-0000-0000-00001EA50000}"/>
    <cellStyle name="Salida 6 9 2 2" xfId="40087" xr:uid="{00000000-0005-0000-0000-00001FA50000}"/>
    <cellStyle name="Salida 6 9 2 3" xfId="40088" xr:uid="{00000000-0005-0000-0000-000020A50000}"/>
    <cellStyle name="Salida 6 9 3" xfId="40089" xr:uid="{00000000-0005-0000-0000-000021A50000}"/>
    <cellStyle name="Salida 6 9 3 2" xfId="40090" xr:uid="{00000000-0005-0000-0000-000022A50000}"/>
    <cellStyle name="Salida 6 9 3 3" xfId="40091" xr:uid="{00000000-0005-0000-0000-000023A50000}"/>
    <cellStyle name="Salida 6 9 4" xfId="40092" xr:uid="{00000000-0005-0000-0000-000024A50000}"/>
    <cellStyle name="Salida 6 9 5" xfId="40093" xr:uid="{00000000-0005-0000-0000-000025A50000}"/>
    <cellStyle name="Salida 6 9 6" xfId="40094" xr:uid="{00000000-0005-0000-0000-000026A50000}"/>
    <cellStyle name="Salida 6_5.Weekly" xfId="40095" xr:uid="{00000000-0005-0000-0000-000027A50000}"/>
    <cellStyle name="Salida 7" xfId="40096" xr:uid="{00000000-0005-0000-0000-000028A50000}"/>
    <cellStyle name="Salida 7 10" xfId="40097" xr:uid="{00000000-0005-0000-0000-000029A50000}"/>
    <cellStyle name="Salida 7 10 2" xfId="40098" xr:uid="{00000000-0005-0000-0000-00002AA50000}"/>
    <cellStyle name="Salida 7 10 2 2" xfId="40099" xr:uid="{00000000-0005-0000-0000-00002BA50000}"/>
    <cellStyle name="Salida 7 10 2 3" xfId="40100" xr:uid="{00000000-0005-0000-0000-00002CA50000}"/>
    <cellStyle name="Salida 7 10 3" xfId="40101" xr:uid="{00000000-0005-0000-0000-00002DA50000}"/>
    <cellStyle name="Salida 7 10 3 2" xfId="40102" xr:uid="{00000000-0005-0000-0000-00002EA50000}"/>
    <cellStyle name="Salida 7 10 3 3" xfId="40103" xr:uid="{00000000-0005-0000-0000-00002FA50000}"/>
    <cellStyle name="Salida 7 10 4" xfId="40104" xr:uid="{00000000-0005-0000-0000-000030A50000}"/>
    <cellStyle name="Salida 7 10 5" xfId="40105" xr:uid="{00000000-0005-0000-0000-000031A50000}"/>
    <cellStyle name="Salida 7 10 6" xfId="40106" xr:uid="{00000000-0005-0000-0000-000032A50000}"/>
    <cellStyle name="Salida 7 11" xfId="40107" xr:uid="{00000000-0005-0000-0000-000033A50000}"/>
    <cellStyle name="Salida 7 11 2" xfId="40108" xr:uid="{00000000-0005-0000-0000-000034A50000}"/>
    <cellStyle name="Salida 7 11 2 2" xfId="40109" xr:uid="{00000000-0005-0000-0000-000035A50000}"/>
    <cellStyle name="Salida 7 11 2 3" xfId="40110" xr:uid="{00000000-0005-0000-0000-000036A50000}"/>
    <cellStyle name="Salida 7 11 3" xfId="40111" xr:uid="{00000000-0005-0000-0000-000037A50000}"/>
    <cellStyle name="Salida 7 11 3 2" xfId="40112" xr:uid="{00000000-0005-0000-0000-000038A50000}"/>
    <cellStyle name="Salida 7 11 3 3" xfId="40113" xr:uid="{00000000-0005-0000-0000-000039A50000}"/>
    <cellStyle name="Salida 7 11 4" xfId="40114" xr:uid="{00000000-0005-0000-0000-00003AA50000}"/>
    <cellStyle name="Salida 7 11 5" xfId="40115" xr:uid="{00000000-0005-0000-0000-00003BA50000}"/>
    <cellStyle name="Salida 7 11 6" xfId="40116" xr:uid="{00000000-0005-0000-0000-00003CA50000}"/>
    <cellStyle name="Salida 7 12" xfId="40117" xr:uid="{00000000-0005-0000-0000-00003DA50000}"/>
    <cellStyle name="Salida 7 12 2" xfId="40118" xr:uid="{00000000-0005-0000-0000-00003EA50000}"/>
    <cellStyle name="Salida 7 12 3" xfId="40119" xr:uid="{00000000-0005-0000-0000-00003FA50000}"/>
    <cellStyle name="Salida 7 13" xfId="40120" xr:uid="{00000000-0005-0000-0000-000040A50000}"/>
    <cellStyle name="Salida 7 13 2" xfId="40121" xr:uid="{00000000-0005-0000-0000-000041A50000}"/>
    <cellStyle name="Salida 7 13 3" xfId="40122" xr:uid="{00000000-0005-0000-0000-000042A50000}"/>
    <cellStyle name="Salida 7 14" xfId="40123" xr:uid="{00000000-0005-0000-0000-000043A50000}"/>
    <cellStyle name="Salida 7 15" xfId="40124" xr:uid="{00000000-0005-0000-0000-000044A50000}"/>
    <cellStyle name="Salida 7 16" xfId="40125" xr:uid="{00000000-0005-0000-0000-000045A50000}"/>
    <cellStyle name="Salida 7 17" xfId="40126" xr:uid="{00000000-0005-0000-0000-000046A50000}"/>
    <cellStyle name="Salida 7 2" xfId="40127" xr:uid="{00000000-0005-0000-0000-000047A50000}"/>
    <cellStyle name="Salida 7 2 10" xfId="40128" xr:uid="{00000000-0005-0000-0000-000048A50000}"/>
    <cellStyle name="Salida 7 2 10 2" xfId="40129" xr:uid="{00000000-0005-0000-0000-000049A50000}"/>
    <cellStyle name="Salida 7 2 10 2 2" xfId="40130" xr:uid="{00000000-0005-0000-0000-00004AA50000}"/>
    <cellStyle name="Salida 7 2 10 2 3" xfId="40131" xr:uid="{00000000-0005-0000-0000-00004BA50000}"/>
    <cellStyle name="Salida 7 2 10 3" xfId="40132" xr:uid="{00000000-0005-0000-0000-00004CA50000}"/>
    <cellStyle name="Salida 7 2 10 3 2" xfId="40133" xr:uid="{00000000-0005-0000-0000-00004DA50000}"/>
    <cellStyle name="Salida 7 2 10 3 3" xfId="40134" xr:uid="{00000000-0005-0000-0000-00004EA50000}"/>
    <cellStyle name="Salida 7 2 10 4" xfId="40135" xr:uid="{00000000-0005-0000-0000-00004FA50000}"/>
    <cellStyle name="Salida 7 2 10 5" xfId="40136" xr:uid="{00000000-0005-0000-0000-000050A50000}"/>
    <cellStyle name="Salida 7 2 10 6" xfId="40137" xr:uid="{00000000-0005-0000-0000-000051A50000}"/>
    <cellStyle name="Salida 7 2 11" xfId="40138" xr:uid="{00000000-0005-0000-0000-000052A50000}"/>
    <cellStyle name="Salida 7 2 11 2" xfId="40139" xr:uid="{00000000-0005-0000-0000-000053A50000}"/>
    <cellStyle name="Salida 7 2 11 3" xfId="40140" xr:uid="{00000000-0005-0000-0000-000054A50000}"/>
    <cellStyle name="Salida 7 2 12" xfId="40141" xr:uid="{00000000-0005-0000-0000-000055A50000}"/>
    <cellStyle name="Salida 7 2 12 2" xfId="40142" xr:uid="{00000000-0005-0000-0000-000056A50000}"/>
    <cellStyle name="Salida 7 2 12 3" xfId="40143" xr:uid="{00000000-0005-0000-0000-000057A50000}"/>
    <cellStyle name="Salida 7 2 13" xfId="40144" xr:uid="{00000000-0005-0000-0000-000058A50000}"/>
    <cellStyle name="Salida 7 2 14" xfId="40145" xr:uid="{00000000-0005-0000-0000-000059A50000}"/>
    <cellStyle name="Salida 7 2 15" xfId="40146" xr:uid="{00000000-0005-0000-0000-00005AA50000}"/>
    <cellStyle name="Salida 7 2 2" xfId="40147" xr:uid="{00000000-0005-0000-0000-00005BA50000}"/>
    <cellStyle name="Salida 7 2 2 2" xfId="40148" xr:uid="{00000000-0005-0000-0000-00005CA50000}"/>
    <cellStyle name="Salida 7 2 2 2 2" xfId="40149" xr:uid="{00000000-0005-0000-0000-00005DA50000}"/>
    <cellStyle name="Salida 7 2 2 2 3" xfId="40150" xr:uid="{00000000-0005-0000-0000-00005EA50000}"/>
    <cellStyle name="Salida 7 2 2 3" xfId="40151" xr:uid="{00000000-0005-0000-0000-00005FA50000}"/>
    <cellStyle name="Salida 7 2 2 3 2" xfId="40152" xr:uid="{00000000-0005-0000-0000-000060A50000}"/>
    <cellStyle name="Salida 7 2 2 3 3" xfId="40153" xr:uid="{00000000-0005-0000-0000-000061A50000}"/>
    <cellStyle name="Salida 7 2 2 4" xfId="40154" xr:uid="{00000000-0005-0000-0000-000062A50000}"/>
    <cellStyle name="Salida 7 2 2 5" xfId="40155" xr:uid="{00000000-0005-0000-0000-000063A50000}"/>
    <cellStyle name="Salida 7 2 2 6" xfId="40156" xr:uid="{00000000-0005-0000-0000-000064A50000}"/>
    <cellStyle name="Salida 7 2 3" xfId="40157" xr:uid="{00000000-0005-0000-0000-000065A50000}"/>
    <cellStyle name="Salida 7 2 3 2" xfId="40158" xr:uid="{00000000-0005-0000-0000-000066A50000}"/>
    <cellStyle name="Salida 7 2 3 2 2" xfId="40159" xr:uid="{00000000-0005-0000-0000-000067A50000}"/>
    <cellStyle name="Salida 7 2 3 2 3" xfId="40160" xr:uid="{00000000-0005-0000-0000-000068A50000}"/>
    <cellStyle name="Salida 7 2 3 3" xfId="40161" xr:uid="{00000000-0005-0000-0000-000069A50000}"/>
    <cellStyle name="Salida 7 2 3 3 2" xfId="40162" xr:uid="{00000000-0005-0000-0000-00006AA50000}"/>
    <cellStyle name="Salida 7 2 3 3 3" xfId="40163" xr:uid="{00000000-0005-0000-0000-00006BA50000}"/>
    <cellStyle name="Salida 7 2 3 4" xfId="40164" xr:uid="{00000000-0005-0000-0000-00006CA50000}"/>
    <cellStyle name="Salida 7 2 3 5" xfId="40165" xr:uid="{00000000-0005-0000-0000-00006DA50000}"/>
    <cellStyle name="Salida 7 2 3 6" xfId="40166" xr:uid="{00000000-0005-0000-0000-00006EA50000}"/>
    <cellStyle name="Salida 7 2 4" xfId="40167" xr:uid="{00000000-0005-0000-0000-00006FA50000}"/>
    <cellStyle name="Salida 7 2 4 2" xfId="40168" xr:uid="{00000000-0005-0000-0000-000070A50000}"/>
    <cellStyle name="Salida 7 2 4 2 2" xfId="40169" xr:uid="{00000000-0005-0000-0000-000071A50000}"/>
    <cellStyle name="Salida 7 2 4 2 3" xfId="40170" xr:uid="{00000000-0005-0000-0000-000072A50000}"/>
    <cellStyle name="Salida 7 2 4 3" xfId="40171" xr:uid="{00000000-0005-0000-0000-000073A50000}"/>
    <cellStyle name="Salida 7 2 4 3 2" xfId="40172" xr:uid="{00000000-0005-0000-0000-000074A50000}"/>
    <cellStyle name="Salida 7 2 4 3 3" xfId="40173" xr:uid="{00000000-0005-0000-0000-000075A50000}"/>
    <cellStyle name="Salida 7 2 4 4" xfId="40174" xr:uid="{00000000-0005-0000-0000-000076A50000}"/>
    <cellStyle name="Salida 7 2 4 5" xfId="40175" xr:uid="{00000000-0005-0000-0000-000077A50000}"/>
    <cellStyle name="Salida 7 2 4 6" xfId="40176" xr:uid="{00000000-0005-0000-0000-000078A50000}"/>
    <cellStyle name="Salida 7 2 5" xfId="40177" xr:uid="{00000000-0005-0000-0000-000079A50000}"/>
    <cellStyle name="Salida 7 2 5 2" xfId="40178" xr:uid="{00000000-0005-0000-0000-00007AA50000}"/>
    <cellStyle name="Salida 7 2 5 2 2" xfId="40179" xr:uid="{00000000-0005-0000-0000-00007BA50000}"/>
    <cellStyle name="Salida 7 2 5 2 3" xfId="40180" xr:uid="{00000000-0005-0000-0000-00007CA50000}"/>
    <cellStyle name="Salida 7 2 5 3" xfId="40181" xr:uid="{00000000-0005-0000-0000-00007DA50000}"/>
    <cellStyle name="Salida 7 2 5 3 2" xfId="40182" xr:uid="{00000000-0005-0000-0000-00007EA50000}"/>
    <cellStyle name="Salida 7 2 5 3 3" xfId="40183" xr:uid="{00000000-0005-0000-0000-00007FA50000}"/>
    <cellStyle name="Salida 7 2 5 4" xfId="40184" xr:uid="{00000000-0005-0000-0000-000080A50000}"/>
    <cellStyle name="Salida 7 2 5 5" xfId="40185" xr:uid="{00000000-0005-0000-0000-000081A50000}"/>
    <cellStyle name="Salida 7 2 5 6" xfId="40186" xr:uid="{00000000-0005-0000-0000-000082A50000}"/>
    <cellStyle name="Salida 7 2 6" xfId="40187" xr:uid="{00000000-0005-0000-0000-000083A50000}"/>
    <cellStyle name="Salida 7 2 6 2" xfId="40188" xr:uid="{00000000-0005-0000-0000-000084A50000}"/>
    <cellStyle name="Salida 7 2 6 2 2" xfId="40189" xr:uid="{00000000-0005-0000-0000-000085A50000}"/>
    <cellStyle name="Salida 7 2 6 2 3" xfId="40190" xr:uid="{00000000-0005-0000-0000-000086A50000}"/>
    <cellStyle name="Salida 7 2 6 3" xfId="40191" xr:uid="{00000000-0005-0000-0000-000087A50000}"/>
    <cellStyle name="Salida 7 2 6 3 2" xfId="40192" xr:uid="{00000000-0005-0000-0000-000088A50000}"/>
    <cellStyle name="Salida 7 2 6 3 3" xfId="40193" xr:uid="{00000000-0005-0000-0000-000089A50000}"/>
    <cellStyle name="Salida 7 2 6 4" xfId="40194" xr:uid="{00000000-0005-0000-0000-00008AA50000}"/>
    <cellStyle name="Salida 7 2 6 5" xfId="40195" xr:uid="{00000000-0005-0000-0000-00008BA50000}"/>
    <cellStyle name="Salida 7 2 6 6" xfId="40196" xr:uid="{00000000-0005-0000-0000-00008CA50000}"/>
    <cellStyle name="Salida 7 2 7" xfId="40197" xr:uid="{00000000-0005-0000-0000-00008DA50000}"/>
    <cellStyle name="Salida 7 2 7 2" xfId="40198" xr:uid="{00000000-0005-0000-0000-00008EA50000}"/>
    <cellStyle name="Salida 7 2 7 2 2" xfId="40199" xr:uid="{00000000-0005-0000-0000-00008FA50000}"/>
    <cellStyle name="Salida 7 2 7 2 3" xfId="40200" xr:uid="{00000000-0005-0000-0000-000090A50000}"/>
    <cellStyle name="Salida 7 2 7 3" xfId="40201" xr:uid="{00000000-0005-0000-0000-000091A50000}"/>
    <cellStyle name="Salida 7 2 7 3 2" xfId="40202" xr:uid="{00000000-0005-0000-0000-000092A50000}"/>
    <cellStyle name="Salida 7 2 7 3 3" xfId="40203" xr:uid="{00000000-0005-0000-0000-000093A50000}"/>
    <cellStyle name="Salida 7 2 7 4" xfId="40204" xr:uid="{00000000-0005-0000-0000-000094A50000}"/>
    <cellStyle name="Salida 7 2 7 5" xfId="40205" xr:uid="{00000000-0005-0000-0000-000095A50000}"/>
    <cellStyle name="Salida 7 2 7 6" xfId="40206" xr:uid="{00000000-0005-0000-0000-000096A50000}"/>
    <cellStyle name="Salida 7 2 8" xfId="40207" xr:uid="{00000000-0005-0000-0000-000097A50000}"/>
    <cellStyle name="Salida 7 2 8 2" xfId="40208" xr:uid="{00000000-0005-0000-0000-000098A50000}"/>
    <cellStyle name="Salida 7 2 8 2 2" xfId="40209" xr:uid="{00000000-0005-0000-0000-000099A50000}"/>
    <cellStyle name="Salida 7 2 8 2 3" xfId="40210" xr:uid="{00000000-0005-0000-0000-00009AA50000}"/>
    <cellStyle name="Salida 7 2 8 3" xfId="40211" xr:uid="{00000000-0005-0000-0000-00009BA50000}"/>
    <cellStyle name="Salida 7 2 8 3 2" xfId="40212" xr:uid="{00000000-0005-0000-0000-00009CA50000}"/>
    <cellStyle name="Salida 7 2 8 3 3" xfId="40213" xr:uid="{00000000-0005-0000-0000-00009DA50000}"/>
    <cellStyle name="Salida 7 2 8 4" xfId="40214" xr:uid="{00000000-0005-0000-0000-00009EA50000}"/>
    <cellStyle name="Salida 7 2 8 5" xfId="40215" xr:uid="{00000000-0005-0000-0000-00009FA50000}"/>
    <cellStyle name="Salida 7 2 8 6" xfId="40216" xr:uid="{00000000-0005-0000-0000-0000A0A50000}"/>
    <cellStyle name="Salida 7 2 9" xfId="40217" xr:uid="{00000000-0005-0000-0000-0000A1A50000}"/>
    <cellStyle name="Salida 7 2 9 2" xfId="40218" xr:uid="{00000000-0005-0000-0000-0000A2A50000}"/>
    <cellStyle name="Salida 7 2 9 2 2" xfId="40219" xr:uid="{00000000-0005-0000-0000-0000A3A50000}"/>
    <cellStyle name="Salida 7 2 9 2 3" xfId="40220" xr:uid="{00000000-0005-0000-0000-0000A4A50000}"/>
    <cellStyle name="Salida 7 2 9 3" xfId="40221" xr:uid="{00000000-0005-0000-0000-0000A5A50000}"/>
    <cellStyle name="Salida 7 2 9 3 2" xfId="40222" xr:uid="{00000000-0005-0000-0000-0000A6A50000}"/>
    <cellStyle name="Salida 7 2 9 3 3" xfId="40223" xr:uid="{00000000-0005-0000-0000-0000A7A50000}"/>
    <cellStyle name="Salida 7 2 9 4" xfId="40224" xr:uid="{00000000-0005-0000-0000-0000A8A50000}"/>
    <cellStyle name="Salida 7 2 9 5" xfId="40225" xr:uid="{00000000-0005-0000-0000-0000A9A50000}"/>
    <cellStyle name="Salida 7 2 9 6" xfId="40226" xr:uid="{00000000-0005-0000-0000-0000AAA50000}"/>
    <cellStyle name="Salida 7 2_5.Weekly" xfId="40227" xr:uid="{00000000-0005-0000-0000-0000ABA50000}"/>
    <cellStyle name="Salida 7 3" xfId="40228" xr:uid="{00000000-0005-0000-0000-0000ACA50000}"/>
    <cellStyle name="Salida 7 3 2" xfId="40229" xr:uid="{00000000-0005-0000-0000-0000ADA50000}"/>
    <cellStyle name="Salida 7 3 2 2" xfId="40230" xr:uid="{00000000-0005-0000-0000-0000AEA50000}"/>
    <cellStyle name="Salida 7 3 2 3" xfId="40231" xr:uid="{00000000-0005-0000-0000-0000AFA50000}"/>
    <cellStyle name="Salida 7 3 3" xfId="40232" xr:uid="{00000000-0005-0000-0000-0000B0A50000}"/>
    <cellStyle name="Salida 7 3 3 2" xfId="40233" xr:uid="{00000000-0005-0000-0000-0000B1A50000}"/>
    <cellStyle name="Salida 7 3 3 3" xfId="40234" xr:uid="{00000000-0005-0000-0000-0000B2A50000}"/>
    <cellStyle name="Salida 7 3 4" xfId="40235" xr:uid="{00000000-0005-0000-0000-0000B3A50000}"/>
    <cellStyle name="Salida 7 3 5" xfId="40236" xr:uid="{00000000-0005-0000-0000-0000B4A50000}"/>
    <cellStyle name="Salida 7 3 6" xfId="40237" xr:uid="{00000000-0005-0000-0000-0000B5A50000}"/>
    <cellStyle name="Salida 7 4" xfId="40238" xr:uid="{00000000-0005-0000-0000-0000B6A50000}"/>
    <cellStyle name="Salida 7 4 2" xfId="40239" xr:uid="{00000000-0005-0000-0000-0000B7A50000}"/>
    <cellStyle name="Salida 7 4 2 2" xfId="40240" xr:uid="{00000000-0005-0000-0000-0000B8A50000}"/>
    <cellStyle name="Salida 7 4 2 3" xfId="40241" xr:uid="{00000000-0005-0000-0000-0000B9A50000}"/>
    <cellStyle name="Salida 7 4 3" xfId="40242" xr:uid="{00000000-0005-0000-0000-0000BAA50000}"/>
    <cellStyle name="Salida 7 4 3 2" xfId="40243" xr:uid="{00000000-0005-0000-0000-0000BBA50000}"/>
    <cellStyle name="Salida 7 4 3 3" xfId="40244" xr:uid="{00000000-0005-0000-0000-0000BCA50000}"/>
    <cellStyle name="Salida 7 4 4" xfId="40245" xr:uid="{00000000-0005-0000-0000-0000BDA50000}"/>
    <cellStyle name="Salida 7 4 5" xfId="40246" xr:uid="{00000000-0005-0000-0000-0000BEA50000}"/>
    <cellStyle name="Salida 7 4 6" xfId="40247" xr:uid="{00000000-0005-0000-0000-0000BFA50000}"/>
    <cellStyle name="Salida 7 5" xfId="40248" xr:uid="{00000000-0005-0000-0000-0000C0A50000}"/>
    <cellStyle name="Salida 7 5 2" xfId="40249" xr:uid="{00000000-0005-0000-0000-0000C1A50000}"/>
    <cellStyle name="Salida 7 5 2 2" xfId="40250" xr:uid="{00000000-0005-0000-0000-0000C2A50000}"/>
    <cellStyle name="Salida 7 5 2 3" xfId="40251" xr:uid="{00000000-0005-0000-0000-0000C3A50000}"/>
    <cellStyle name="Salida 7 5 3" xfId="40252" xr:uid="{00000000-0005-0000-0000-0000C4A50000}"/>
    <cellStyle name="Salida 7 5 3 2" xfId="40253" xr:uid="{00000000-0005-0000-0000-0000C5A50000}"/>
    <cellStyle name="Salida 7 5 3 3" xfId="40254" xr:uid="{00000000-0005-0000-0000-0000C6A50000}"/>
    <cellStyle name="Salida 7 5 4" xfId="40255" xr:uid="{00000000-0005-0000-0000-0000C7A50000}"/>
    <cellStyle name="Salida 7 5 5" xfId="40256" xr:uid="{00000000-0005-0000-0000-0000C8A50000}"/>
    <cellStyle name="Salida 7 5 6" xfId="40257" xr:uid="{00000000-0005-0000-0000-0000C9A50000}"/>
    <cellStyle name="Salida 7 6" xfId="40258" xr:uid="{00000000-0005-0000-0000-0000CAA50000}"/>
    <cellStyle name="Salida 7 6 2" xfId="40259" xr:uid="{00000000-0005-0000-0000-0000CBA50000}"/>
    <cellStyle name="Salida 7 6 2 2" xfId="40260" xr:uid="{00000000-0005-0000-0000-0000CCA50000}"/>
    <cellStyle name="Salida 7 6 2 3" xfId="40261" xr:uid="{00000000-0005-0000-0000-0000CDA50000}"/>
    <cellStyle name="Salida 7 6 3" xfId="40262" xr:uid="{00000000-0005-0000-0000-0000CEA50000}"/>
    <cellStyle name="Salida 7 6 3 2" xfId="40263" xr:uid="{00000000-0005-0000-0000-0000CFA50000}"/>
    <cellStyle name="Salida 7 6 3 3" xfId="40264" xr:uid="{00000000-0005-0000-0000-0000D0A50000}"/>
    <cellStyle name="Salida 7 6 4" xfId="40265" xr:uid="{00000000-0005-0000-0000-0000D1A50000}"/>
    <cellStyle name="Salida 7 6 5" xfId="40266" xr:uid="{00000000-0005-0000-0000-0000D2A50000}"/>
    <cellStyle name="Salida 7 6 6" xfId="40267" xr:uid="{00000000-0005-0000-0000-0000D3A50000}"/>
    <cellStyle name="Salida 7 7" xfId="40268" xr:uid="{00000000-0005-0000-0000-0000D4A50000}"/>
    <cellStyle name="Salida 7 7 2" xfId="40269" xr:uid="{00000000-0005-0000-0000-0000D5A50000}"/>
    <cellStyle name="Salida 7 7 2 2" xfId="40270" xr:uid="{00000000-0005-0000-0000-0000D6A50000}"/>
    <cellStyle name="Salida 7 7 2 3" xfId="40271" xr:uid="{00000000-0005-0000-0000-0000D7A50000}"/>
    <cellStyle name="Salida 7 7 3" xfId="40272" xr:uid="{00000000-0005-0000-0000-0000D8A50000}"/>
    <cellStyle name="Salida 7 7 3 2" xfId="40273" xr:uid="{00000000-0005-0000-0000-0000D9A50000}"/>
    <cellStyle name="Salida 7 7 3 3" xfId="40274" xr:uid="{00000000-0005-0000-0000-0000DAA50000}"/>
    <cellStyle name="Salida 7 7 4" xfId="40275" xr:uid="{00000000-0005-0000-0000-0000DBA50000}"/>
    <cellStyle name="Salida 7 7 5" xfId="40276" xr:uid="{00000000-0005-0000-0000-0000DCA50000}"/>
    <cellStyle name="Salida 7 7 6" xfId="40277" xr:uid="{00000000-0005-0000-0000-0000DDA50000}"/>
    <cellStyle name="Salida 7 8" xfId="40278" xr:uid="{00000000-0005-0000-0000-0000DEA50000}"/>
    <cellStyle name="Salida 7 8 2" xfId="40279" xr:uid="{00000000-0005-0000-0000-0000DFA50000}"/>
    <cellStyle name="Salida 7 8 2 2" xfId="40280" xr:uid="{00000000-0005-0000-0000-0000E0A50000}"/>
    <cellStyle name="Salida 7 8 2 3" xfId="40281" xr:uid="{00000000-0005-0000-0000-0000E1A50000}"/>
    <cellStyle name="Salida 7 8 3" xfId="40282" xr:uid="{00000000-0005-0000-0000-0000E2A50000}"/>
    <cellStyle name="Salida 7 8 3 2" xfId="40283" xr:uid="{00000000-0005-0000-0000-0000E3A50000}"/>
    <cellStyle name="Salida 7 8 3 3" xfId="40284" xr:uid="{00000000-0005-0000-0000-0000E4A50000}"/>
    <cellStyle name="Salida 7 8 4" xfId="40285" xr:uid="{00000000-0005-0000-0000-0000E5A50000}"/>
    <cellStyle name="Salida 7 8 5" xfId="40286" xr:uid="{00000000-0005-0000-0000-0000E6A50000}"/>
    <cellStyle name="Salida 7 8 6" xfId="40287" xr:uid="{00000000-0005-0000-0000-0000E7A50000}"/>
    <cellStyle name="Salida 7 9" xfId="40288" xr:uid="{00000000-0005-0000-0000-0000E8A50000}"/>
    <cellStyle name="Salida 7 9 2" xfId="40289" xr:uid="{00000000-0005-0000-0000-0000E9A50000}"/>
    <cellStyle name="Salida 7 9 2 2" xfId="40290" xr:uid="{00000000-0005-0000-0000-0000EAA50000}"/>
    <cellStyle name="Salida 7 9 2 3" xfId="40291" xr:uid="{00000000-0005-0000-0000-0000EBA50000}"/>
    <cellStyle name="Salida 7 9 3" xfId="40292" xr:uid="{00000000-0005-0000-0000-0000ECA50000}"/>
    <cellStyle name="Salida 7 9 3 2" xfId="40293" xr:uid="{00000000-0005-0000-0000-0000EDA50000}"/>
    <cellStyle name="Salida 7 9 3 3" xfId="40294" xr:uid="{00000000-0005-0000-0000-0000EEA50000}"/>
    <cellStyle name="Salida 7 9 4" xfId="40295" xr:uid="{00000000-0005-0000-0000-0000EFA50000}"/>
    <cellStyle name="Salida 7 9 5" xfId="40296" xr:uid="{00000000-0005-0000-0000-0000F0A50000}"/>
    <cellStyle name="Salida 7 9 6" xfId="40297" xr:uid="{00000000-0005-0000-0000-0000F1A50000}"/>
    <cellStyle name="Salida 7_5.Weekly" xfId="40298" xr:uid="{00000000-0005-0000-0000-0000F2A50000}"/>
    <cellStyle name="Salida 8" xfId="40299" xr:uid="{00000000-0005-0000-0000-0000F3A50000}"/>
    <cellStyle name="Salida 8 10" xfId="40300" xr:uid="{00000000-0005-0000-0000-0000F4A50000}"/>
    <cellStyle name="Salida 8 10 2" xfId="40301" xr:uid="{00000000-0005-0000-0000-0000F5A50000}"/>
    <cellStyle name="Salida 8 10 2 2" xfId="40302" xr:uid="{00000000-0005-0000-0000-0000F6A50000}"/>
    <cellStyle name="Salida 8 10 2 3" xfId="40303" xr:uid="{00000000-0005-0000-0000-0000F7A50000}"/>
    <cellStyle name="Salida 8 10 3" xfId="40304" xr:uid="{00000000-0005-0000-0000-0000F8A50000}"/>
    <cellStyle name="Salida 8 10 3 2" xfId="40305" xr:uid="{00000000-0005-0000-0000-0000F9A50000}"/>
    <cellStyle name="Salida 8 10 3 3" xfId="40306" xr:uid="{00000000-0005-0000-0000-0000FAA50000}"/>
    <cellStyle name="Salida 8 10 4" xfId="40307" xr:uid="{00000000-0005-0000-0000-0000FBA50000}"/>
    <cellStyle name="Salida 8 10 5" xfId="40308" xr:uid="{00000000-0005-0000-0000-0000FCA50000}"/>
    <cellStyle name="Salida 8 10 6" xfId="40309" xr:uid="{00000000-0005-0000-0000-0000FDA50000}"/>
    <cellStyle name="Salida 8 11" xfId="40310" xr:uid="{00000000-0005-0000-0000-0000FEA50000}"/>
    <cellStyle name="Salida 8 11 2" xfId="40311" xr:uid="{00000000-0005-0000-0000-0000FFA50000}"/>
    <cellStyle name="Salida 8 11 2 2" xfId="40312" xr:uid="{00000000-0005-0000-0000-000000A60000}"/>
    <cellStyle name="Salida 8 11 2 3" xfId="40313" xr:uid="{00000000-0005-0000-0000-000001A60000}"/>
    <cellStyle name="Salida 8 11 3" xfId="40314" xr:uid="{00000000-0005-0000-0000-000002A60000}"/>
    <cellStyle name="Salida 8 11 3 2" xfId="40315" xr:uid="{00000000-0005-0000-0000-000003A60000}"/>
    <cellStyle name="Salida 8 11 3 3" xfId="40316" xr:uid="{00000000-0005-0000-0000-000004A60000}"/>
    <cellStyle name="Salida 8 11 4" xfId="40317" xr:uid="{00000000-0005-0000-0000-000005A60000}"/>
    <cellStyle name="Salida 8 11 5" xfId="40318" xr:uid="{00000000-0005-0000-0000-000006A60000}"/>
    <cellStyle name="Salida 8 11 6" xfId="40319" xr:uid="{00000000-0005-0000-0000-000007A60000}"/>
    <cellStyle name="Salida 8 12" xfId="40320" xr:uid="{00000000-0005-0000-0000-000008A60000}"/>
    <cellStyle name="Salida 8 12 2" xfId="40321" xr:uid="{00000000-0005-0000-0000-000009A60000}"/>
    <cellStyle name="Salida 8 12 3" xfId="40322" xr:uid="{00000000-0005-0000-0000-00000AA60000}"/>
    <cellStyle name="Salida 8 13" xfId="40323" xr:uid="{00000000-0005-0000-0000-00000BA60000}"/>
    <cellStyle name="Salida 8 13 2" xfId="40324" xr:uid="{00000000-0005-0000-0000-00000CA60000}"/>
    <cellStyle name="Salida 8 13 3" xfId="40325" xr:uid="{00000000-0005-0000-0000-00000DA60000}"/>
    <cellStyle name="Salida 8 14" xfId="40326" xr:uid="{00000000-0005-0000-0000-00000EA60000}"/>
    <cellStyle name="Salida 8 15" xfId="40327" xr:uid="{00000000-0005-0000-0000-00000FA60000}"/>
    <cellStyle name="Salida 8 16" xfId="40328" xr:uid="{00000000-0005-0000-0000-000010A60000}"/>
    <cellStyle name="Salida 8 17" xfId="40329" xr:uid="{00000000-0005-0000-0000-000011A60000}"/>
    <cellStyle name="Salida 8 2" xfId="40330" xr:uid="{00000000-0005-0000-0000-000012A60000}"/>
    <cellStyle name="Salida 8 2 10" xfId="40331" xr:uid="{00000000-0005-0000-0000-000013A60000}"/>
    <cellStyle name="Salida 8 2 10 2" xfId="40332" xr:uid="{00000000-0005-0000-0000-000014A60000}"/>
    <cellStyle name="Salida 8 2 10 2 2" xfId="40333" xr:uid="{00000000-0005-0000-0000-000015A60000}"/>
    <cellStyle name="Salida 8 2 10 2 3" xfId="40334" xr:uid="{00000000-0005-0000-0000-000016A60000}"/>
    <cellStyle name="Salida 8 2 10 3" xfId="40335" xr:uid="{00000000-0005-0000-0000-000017A60000}"/>
    <cellStyle name="Salida 8 2 10 3 2" xfId="40336" xr:uid="{00000000-0005-0000-0000-000018A60000}"/>
    <cellStyle name="Salida 8 2 10 3 3" xfId="40337" xr:uid="{00000000-0005-0000-0000-000019A60000}"/>
    <cellStyle name="Salida 8 2 10 4" xfId="40338" xr:uid="{00000000-0005-0000-0000-00001AA60000}"/>
    <cellStyle name="Salida 8 2 10 5" xfId="40339" xr:uid="{00000000-0005-0000-0000-00001BA60000}"/>
    <cellStyle name="Salida 8 2 10 6" xfId="40340" xr:uid="{00000000-0005-0000-0000-00001CA60000}"/>
    <cellStyle name="Salida 8 2 11" xfId="40341" xr:uid="{00000000-0005-0000-0000-00001DA60000}"/>
    <cellStyle name="Salida 8 2 11 2" xfId="40342" xr:uid="{00000000-0005-0000-0000-00001EA60000}"/>
    <cellStyle name="Salida 8 2 11 3" xfId="40343" xr:uid="{00000000-0005-0000-0000-00001FA60000}"/>
    <cellStyle name="Salida 8 2 12" xfId="40344" xr:uid="{00000000-0005-0000-0000-000020A60000}"/>
    <cellStyle name="Salida 8 2 12 2" xfId="40345" xr:uid="{00000000-0005-0000-0000-000021A60000}"/>
    <cellStyle name="Salida 8 2 12 3" xfId="40346" xr:uid="{00000000-0005-0000-0000-000022A60000}"/>
    <cellStyle name="Salida 8 2 13" xfId="40347" xr:uid="{00000000-0005-0000-0000-000023A60000}"/>
    <cellStyle name="Salida 8 2 14" xfId="40348" xr:uid="{00000000-0005-0000-0000-000024A60000}"/>
    <cellStyle name="Salida 8 2 15" xfId="40349" xr:uid="{00000000-0005-0000-0000-000025A60000}"/>
    <cellStyle name="Salida 8 2 2" xfId="40350" xr:uid="{00000000-0005-0000-0000-000026A60000}"/>
    <cellStyle name="Salida 8 2 2 2" xfId="40351" xr:uid="{00000000-0005-0000-0000-000027A60000}"/>
    <cellStyle name="Salida 8 2 2 2 2" xfId="40352" xr:uid="{00000000-0005-0000-0000-000028A60000}"/>
    <cellStyle name="Salida 8 2 2 2 3" xfId="40353" xr:uid="{00000000-0005-0000-0000-000029A60000}"/>
    <cellStyle name="Salida 8 2 2 3" xfId="40354" xr:uid="{00000000-0005-0000-0000-00002AA60000}"/>
    <cellStyle name="Salida 8 2 2 3 2" xfId="40355" xr:uid="{00000000-0005-0000-0000-00002BA60000}"/>
    <cellStyle name="Salida 8 2 2 3 3" xfId="40356" xr:uid="{00000000-0005-0000-0000-00002CA60000}"/>
    <cellStyle name="Salida 8 2 2 4" xfId="40357" xr:uid="{00000000-0005-0000-0000-00002DA60000}"/>
    <cellStyle name="Salida 8 2 2 5" xfId="40358" xr:uid="{00000000-0005-0000-0000-00002EA60000}"/>
    <cellStyle name="Salida 8 2 2 6" xfId="40359" xr:uid="{00000000-0005-0000-0000-00002FA60000}"/>
    <cellStyle name="Salida 8 2 3" xfId="40360" xr:uid="{00000000-0005-0000-0000-000030A60000}"/>
    <cellStyle name="Salida 8 2 3 2" xfId="40361" xr:uid="{00000000-0005-0000-0000-000031A60000}"/>
    <cellStyle name="Salida 8 2 3 2 2" xfId="40362" xr:uid="{00000000-0005-0000-0000-000032A60000}"/>
    <cellStyle name="Salida 8 2 3 2 3" xfId="40363" xr:uid="{00000000-0005-0000-0000-000033A60000}"/>
    <cellStyle name="Salida 8 2 3 3" xfId="40364" xr:uid="{00000000-0005-0000-0000-000034A60000}"/>
    <cellStyle name="Salida 8 2 3 3 2" xfId="40365" xr:uid="{00000000-0005-0000-0000-000035A60000}"/>
    <cellStyle name="Salida 8 2 3 3 3" xfId="40366" xr:uid="{00000000-0005-0000-0000-000036A60000}"/>
    <cellStyle name="Salida 8 2 3 4" xfId="40367" xr:uid="{00000000-0005-0000-0000-000037A60000}"/>
    <cellStyle name="Salida 8 2 3 5" xfId="40368" xr:uid="{00000000-0005-0000-0000-000038A60000}"/>
    <cellStyle name="Salida 8 2 3 6" xfId="40369" xr:uid="{00000000-0005-0000-0000-000039A60000}"/>
    <cellStyle name="Salida 8 2 4" xfId="40370" xr:uid="{00000000-0005-0000-0000-00003AA60000}"/>
    <cellStyle name="Salida 8 2 4 2" xfId="40371" xr:uid="{00000000-0005-0000-0000-00003BA60000}"/>
    <cellStyle name="Salida 8 2 4 2 2" xfId="40372" xr:uid="{00000000-0005-0000-0000-00003CA60000}"/>
    <cellStyle name="Salida 8 2 4 2 3" xfId="40373" xr:uid="{00000000-0005-0000-0000-00003DA60000}"/>
    <cellStyle name="Salida 8 2 4 3" xfId="40374" xr:uid="{00000000-0005-0000-0000-00003EA60000}"/>
    <cellStyle name="Salida 8 2 4 3 2" xfId="40375" xr:uid="{00000000-0005-0000-0000-00003FA60000}"/>
    <cellStyle name="Salida 8 2 4 3 3" xfId="40376" xr:uid="{00000000-0005-0000-0000-000040A60000}"/>
    <cellStyle name="Salida 8 2 4 4" xfId="40377" xr:uid="{00000000-0005-0000-0000-000041A60000}"/>
    <cellStyle name="Salida 8 2 4 5" xfId="40378" xr:uid="{00000000-0005-0000-0000-000042A60000}"/>
    <cellStyle name="Salida 8 2 4 6" xfId="40379" xr:uid="{00000000-0005-0000-0000-000043A60000}"/>
    <cellStyle name="Salida 8 2 5" xfId="40380" xr:uid="{00000000-0005-0000-0000-000044A60000}"/>
    <cellStyle name="Salida 8 2 5 2" xfId="40381" xr:uid="{00000000-0005-0000-0000-000045A60000}"/>
    <cellStyle name="Salida 8 2 5 2 2" xfId="40382" xr:uid="{00000000-0005-0000-0000-000046A60000}"/>
    <cellStyle name="Salida 8 2 5 2 3" xfId="40383" xr:uid="{00000000-0005-0000-0000-000047A60000}"/>
    <cellStyle name="Salida 8 2 5 3" xfId="40384" xr:uid="{00000000-0005-0000-0000-000048A60000}"/>
    <cellStyle name="Salida 8 2 5 3 2" xfId="40385" xr:uid="{00000000-0005-0000-0000-000049A60000}"/>
    <cellStyle name="Salida 8 2 5 3 3" xfId="40386" xr:uid="{00000000-0005-0000-0000-00004AA60000}"/>
    <cellStyle name="Salida 8 2 5 4" xfId="40387" xr:uid="{00000000-0005-0000-0000-00004BA60000}"/>
    <cellStyle name="Salida 8 2 5 5" xfId="40388" xr:uid="{00000000-0005-0000-0000-00004CA60000}"/>
    <cellStyle name="Salida 8 2 5 6" xfId="40389" xr:uid="{00000000-0005-0000-0000-00004DA60000}"/>
    <cellStyle name="Salida 8 2 6" xfId="40390" xr:uid="{00000000-0005-0000-0000-00004EA60000}"/>
    <cellStyle name="Salida 8 2 6 2" xfId="40391" xr:uid="{00000000-0005-0000-0000-00004FA60000}"/>
    <cellStyle name="Salida 8 2 6 2 2" xfId="40392" xr:uid="{00000000-0005-0000-0000-000050A60000}"/>
    <cellStyle name="Salida 8 2 6 2 3" xfId="40393" xr:uid="{00000000-0005-0000-0000-000051A60000}"/>
    <cellStyle name="Salida 8 2 6 3" xfId="40394" xr:uid="{00000000-0005-0000-0000-000052A60000}"/>
    <cellStyle name="Salida 8 2 6 3 2" xfId="40395" xr:uid="{00000000-0005-0000-0000-000053A60000}"/>
    <cellStyle name="Salida 8 2 6 3 3" xfId="40396" xr:uid="{00000000-0005-0000-0000-000054A60000}"/>
    <cellStyle name="Salida 8 2 6 4" xfId="40397" xr:uid="{00000000-0005-0000-0000-000055A60000}"/>
    <cellStyle name="Salida 8 2 6 5" xfId="40398" xr:uid="{00000000-0005-0000-0000-000056A60000}"/>
    <cellStyle name="Salida 8 2 6 6" xfId="40399" xr:uid="{00000000-0005-0000-0000-000057A60000}"/>
    <cellStyle name="Salida 8 2 7" xfId="40400" xr:uid="{00000000-0005-0000-0000-000058A60000}"/>
    <cellStyle name="Salida 8 2 7 2" xfId="40401" xr:uid="{00000000-0005-0000-0000-000059A60000}"/>
    <cellStyle name="Salida 8 2 7 2 2" xfId="40402" xr:uid="{00000000-0005-0000-0000-00005AA60000}"/>
    <cellStyle name="Salida 8 2 7 2 3" xfId="40403" xr:uid="{00000000-0005-0000-0000-00005BA60000}"/>
    <cellStyle name="Salida 8 2 7 3" xfId="40404" xr:uid="{00000000-0005-0000-0000-00005CA60000}"/>
    <cellStyle name="Salida 8 2 7 3 2" xfId="40405" xr:uid="{00000000-0005-0000-0000-00005DA60000}"/>
    <cellStyle name="Salida 8 2 7 3 3" xfId="40406" xr:uid="{00000000-0005-0000-0000-00005EA60000}"/>
    <cellStyle name="Salida 8 2 7 4" xfId="40407" xr:uid="{00000000-0005-0000-0000-00005FA60000}"/>
    <cellStyle name="Salida 8 2 7 5" xfId="40408" xr:uid="{00000000-0005-0000-0000-000060A60000}"/>
    <cellStyle name="Salida 8 2 7 6" xfId="40409" xr:uid="{00000000-0005-0000-0000-000061A60000}"/>
    <cellStyle name="Salida 8 2 8" xfId="40410" xr:uid="{00000000-0005-0000-0000-000062A60000}"/>
    <cellStyle name="Salida 8 2 8 2" xfId="40411" xr:uid="{00000000-0005-0000-0000-000063A60000}"/>
    <cellStyle name="Salida 8 2 8 2 2" xfId="40412" xr:uid="{00000000-0005-0000-0000-000064A60000}"/>
    <cellStyle name="Salida 8 2 8 2 3" xfId="40413" xr:uid="{00000000-0005-0000-0000-000065A60000}"/>
    <cellStyle name="Salida 8 2 8 3" xfId="40414" xr:uid="{00000000-0005-0000-0000-000066A60000}"/>
    <cellStyle name="Salida 8 2 8 3 2" xfId="40415" xr:uid="{00000000-0005-0000-0000-000067A60000}"/>
    <cellStyle name="Salida 8 2 8 3 3" xfId="40416" xr:uid="{00000000-0005-0000-0000-000068A60000}"/>
    <cellStyle name="Salida 8 2 8 4" xfId="40417" xr:uid="{00000000-0005-0000-0000-000069A60000}"/>
    <cellStyle name="Salida 8 2 8 5" xfId="40418" xr:uid="{00000000-0005-0000-0000-00006AA60000}"/>
    <cellStyle name="Salida 8 2 8 6" xfId="40419" xr:uid="{00000000-0005-0000-0000-00006BA60000}"/>
    <cellStyle name="Salida 8 2 9" xfId="40420" xr:uid="{00000000-0005-0000-0000-00006CA60000}"/>
    <cellStyle name="Salida 8 2 9 2" xfId="40421" xr:uid="{00000000-0005-0000-0000-00006DA60000}"/>
    <cellStyle name="Salida 8 2 9 2 2" xfId="40422" xr:uid="{00000000-0005-0000-0000-00006EA60000}"/>
    <cellStyle name="Salida 8 2 9 2 3" xfId="40423" xr:uid="{00000000-0005-0000-0000-00006FA60000}"/>
    <cellStyle name="Salida 8 2 9 3" xfId="40424" xr:uid="{00000000-0005-0000-0000-000070A60000}"/>
    <cellStyle name="Salida 8 2 9 3 2" xfId="40425" xr:uid="{00000000-0005-0000-0000-000071A60000}"/>
    <cellStyle name="Salida 8 2 9 3 3" xfId="40426" xr:uid="{00000000-0005-0000-0000-000072A60000}"/>
    <cellStyle name="Salida 8 2 9 4" xfId="40427" xr:uid="{00000000-0005-0000-0000-000073A60000}"/>
    <cellStyle name="Salida 8 2 9 5" xfId="40428" xr:uid="{00000000-0005-0000-0000-000074A60000}"/>
    <cellStyle name="Salida 8 2 9 6" xfId="40429" xr:uid="{00000000-0005-0000-0000-000075A60000}"/>
    <cellStyle name="Salida 8 2_5.Weekly" xfId="40430" xr:uid="{00000000-0005-0000-0000-000076A60000}"/>
    <cellStyle name="Salida 8 3" xfId="40431" xr:uid="{00000000-0005-0000-0000-000077A60000}"/>
    <cellStyle name="Salida 8 3 2" xfId="40432" xr:uid="{00000000-0005-0000-0000-000078A60000}"/>
    <cellStyle name="Salida 8 3 2 2" xfId="40433" xr:uid="{00000000-0005-0000-0000-000079A60000}"/>
    <cellStyle name="Salida 8 3 2 3" xfId="40434" xr:uid="{00000000-0005-0000-0000-00007AA60000}"/>
    <cellStyle name="Salida 8 3 3" xfId="40435" xr:uid="{00000000-0005-0000-0000-00007BA60000}"/>
    <cellStyle name="Salida 8 3 3 2" xfId="40436" xr:uid="{00000000-0005-0000-0000-00007CA60000}"/>
    <cellStyle name="Salida 8 3 3 3" xfId="40437" xr:uid="{00000000-0005-0000-0000-00007DA60000}"/>
    <cellStyle name="Salida 8 3 4" xfId="40438" xr:uid="{00000000-0005-0000-0000-00007EA60000}"/>
    <cellStyle name="Salida 8 3 5" xfId="40439" xr:uid="{00000000-0005-0000-0000-00007FA60000}"/>
    <cellStyle name="Salida 8 3 6" xfId="40440" xr:uid="{00000000-0005-0000-0000-000080A60000}"/>
    <cellStyle name="Salida 8 4" xfId="40441" xr:uid="{00000000-0005-0000-0000-000081A60000}"/>
    <cellStyle name="Salida 8 4 2" xfId="40442" xr:uid="{00000000-0005-0000-0000-000082A60000}"/>
    <cellStyle name="Salida 8 4 2 2" xfId="40443" xr:uid="{00000000-0005-0000-0000-000083A60000}"/>
    <cellStyle name="Salida 8 4 2 3" xfId="40444" xr:uid="{00000000-0005-0000-0000-000084A60000}"/>
    <cellStyle name="Salida 8 4 3" xfId="40445" xr:uid="{00000000-0005-0000-0000-000085A60000}"/>
    <cellStyle name="Salida 8 4 3 2" xfId="40446" xr:uid="{00000000-0005-0000-0000-000086A60000}"/>
    <cellStyle name="Salida 8 4 3 3" xfId="40447" xr:uid="{00000000-0005-0000-0000-000087A60000}"/>
    <cellStyle name="Salida 8 4 4" xfId="40448" xr:uid="{00000000-0005-0000-0000-000088A60000}"/>
    <cellStyle name="Salida 8 4 5" xfId="40449" xr:uid="{00000000-0005-0000-0000-000089A60000}"/>
    <cellStyle name="Salida 8 4 6" xfId="40450" xr:uid="{00000000-0005-0000-0000-00008AA60000}"/>
    <cellStyle name="Salida 8 5" xfId="40451" xr:uid="{00000000-0005-0000-0000-00008BA60000}"/>
    <cellStyle name="Salida 8 5 2" xfId="40452" xr:uid="{00000000-0005-0000-0000-00008CA60000}"/>
    <cellStyle name="Salida 8 5 2 2" xfId="40453" xr:uid="{00000000-0005-0000-0000-00008DA60000}"/>
    <cellStyle name="Salida 8 5 2 3" xfId="40454" xr:uid="{00000000-0005-0000-0000-00008EA60000}"/>
    <cellStyle name="Salida 8 5 3" xfId="40455" xr:uid="{00000000-0005-0000-0000-00008FA60000}"/>
    <cellStyle name="Salida 8 5 3 2" xfId="40456" xr:uid="{00000000-0005-0000-0000-000090A60000}"/>
    <cellStyle name="Salida 8 5 3 3" xfId="40457" xr:uid="{00000000-0005-0000-0000-000091A60000}"/>
    <cellStyle name="Salida 8 5 4" xfId="40458" xr:uid="{00000000-0005-0000-0000-000092A60000}"/>
    <cellStyle name="Salida 8 5 5" xfId="40459" xr:uid="{00000000-0005-0000-0000-000093A60000}"/>
    <cellStyle name="Salida 8 5 6" xfId="40460" xr:uid="{00000000-0005-0000-0000-000094A60000}"/>
    <cellStyle name="Salida 8 6" xfId="40461" xr:uid="{00000000-0005-0000-0000-000095A60000}"/>
    <cellStyle name="Salida 8 6 2" xfId="40462" xr:uid="{00000000-0005-0000-0000-000096A60000}"/>
    <cellStyle name="Salida 8 6 2 2" xfId="40463" xr:uid="{00000000-0005-0000-0000-000097A60000}"/>
    <cellStyle name="Salida 8 6 2 3" xfId="40464" xr:uid="{00000000-0005-0000-0000-000098A60000}"/>
    <cellStyle name="Salida 8 6 3" xfId="40465" xr:uid="{00000000-0005-0000-0000-000099A60000}"/>
    <cellStyle name="Salida 8 6 3 2" xfId="40466" xr:uid="{00000000-0005-0000-0000-00009AA60000}"/>
    <cellStyle name="Salida 8 6 3 3" xfId="40467" xr:uid="{00000000-0005-0000-0000-00009BA60000}"/>
    <cellStyle name="Salida 8 6 4" xfId="40468" xr:uid="{00000000-0005-0000-0000-00009CA60000}"/>
    <cellStyle name="Salida 8 6 5" xfId="40469" xr:uid="{00000000-0005-0000-0000-00009DA60000}"/>
    <cellStyle name="Salida 8 6 6" xfId="40470" xr:uid="{00000000-0005-0000-0000-00009EA60000}"/>
    <cellStyle name="Salida 8 7" xfId="40471" xr:uid="{00000000-0005-0000-0000-00009FA60000}"/>
    <cellStyle name="Salida 8 7 2" xfId="40472" xr:uid="{00000000-0005-0000-0000-0000A0A60000}"/>
    <cellStyle name="Salida 8 7 2 2" xfId="40473" xr:uid="{00000000-0005-0000-0000-0000A1A60000}"/>
    <cellStyle name="Salida 8 7 2 3" xfId="40474" xr:uid="{00000000-0005-0000-0000-0000A2A60000}"/>
    <cellStyle name="Salida 8 7 3" xfId="40475" xr:uid="{00000000-0005-0000-0000-0000A3A60000}"/>
    <cellStyle name="Salida 8 7 3 2" xfId="40476" xr:uid="{00000000-0005-0000-0000-0000A4A60000}"/>
    <cellStyle name="Salida 8 7 3 3" xfId="40477" xr:uid="{00000000-0005-0000-0000-0000A5A60000}"/>
    <cellStyle name="Salida 8 7 4" xfId="40478" xr:uid="{00000000-0005-0000-0000-0000A6A60000}"/>
    <cellStyle name="Salida 8 7 5" xfId="40479" xr:uid="{00000000-0005-0000-0000-0000A7A60000}"/>
    <cellStyle name="Salida 8 7 6" xfId="40480" xr:uid="{00000000-0005-0000-0000-0000A8A60000}"/>
    <cellStyle name="Salida 8 8" xfId="40481" xr:uid="{00000000-0005-0000-0000-0000A9A60000}"/>
    <cellStyle name="Salida 8 8 2" xfId="40482" xr:uid="{00000000-0005-0000-0000-0000AAA60000}"/>
    <cellStyle name="Salida 8 8 2 2" xfId="40483" xr:uid="{00000000-0005-0000-0000-0000ABA60000}"/>
    <cellStyle name="Salida 8 8 2 3" xfId="40484" xr:uid="{00000000-0005-0000-0000-0000ACA60000}"/>
    <cellStyle name="Salida 8 8 3" xfId="40485" xr:uid="{00000000-0005-0000-0000-0000ADA60000}"/>
    <cellStyle name="Salida 8 8 3 2" xfId="40486" xr:uid="{00000000-0005-0000-0000-0000AEA60000}"/>
    <cellStyle name="Salida 8 8 3 3" xfId="40487" xr:uid="{00000000-0005-0000-0000-0000AFA60000}"/>
    <cellStyle name="Salida 8 8 4" xfId="40488" xr:uid="{00000000-0005-0000-0000-0000B0A60000}"/>
    <cellStyle name="Salida 8 8 5" xfId="40489" xr:uid="{00000000-0005-0000-0000-0000B1A60000}"/>
    <cellStyle name="Salida 8 8 6" xfId="40490" xr:uid="{00000000-0005-0000-0000-0000B2A60000}"/>
    <cellStyle name="Salida 8 9" xfId="40491" xr:uid="{00000000-0005-0000-0000-0000B3A60000}"/>
    <cellStyle name="Salida 8 9 2" xfId="40492" xr:uid="{00000000-0005-0000-0000-0000B4A60000}"/>
    <cellStyle name="Salida 8 9 2 2" xfId="40493" xr:uid="{00000000-0005-0000-0000-0000B5A60000}"/>
    <cellStyle name="Salida 8 9 2 3" xfId="40494" xr:uid="{00000000-0005-0000-0000-0000B6A60000}"/>
    <cellStyle name="Salida 8 9 3" xfId="40495" xr:uid="{00000000-0005-0000-0000-0000B7A60000}"/>
    <cellStyle name="Salida 8 9 3 2" xfId="40496" xr:uid="{00000000-0005-0000-0000-0000B8A60000}"/>
    <cellStyle name="Salida 8 9 3 3" xfId="40497" xr:uid="{00000000-0005-0000-0000-0000B9A60000}"/>
    <cellStyle name="Salida 8 9 4" xfId="40498" xr:uid="{00000000-0005-0000-0000-0000BAA60000}"/>
    <cellStyle name="Salida 8 9 5" xfId="40499" xr:uid="{00000000-0005-0000-0000-0000BBA60000}"/>
    <cellStyle name="Salida 8 9 6" xfId="40500" xr:uid="{00000000-0005-0000-0000-0000BCA60000}"/>
    <cellStyle name="Salida 8_5.Weekly" xfId="40501" xr:uid="{00000000-0005-0000-0000-0000BDA60000}"/>
    <cellStyle name="Salida 9" xfId="40502" xr:uid="{00000000-0005-0000-0000-0000BEA60000}"/>
    <cellStyle name="Salida 9 10" xfId="40503" xr:uid="{00000000-0005-0000-0000-0000BFA60000}"/>
    <cellStyle name="Salida 9 10 2" xfId="40504" xr:uid="{00000000-0005-0000-0000-0000C0A60000}"/>
    <cellStyle name="Salida 9 10 2 2" xfId="40505" xr:uid="{00000000-0005-0000-0000-0000C1A60000}"/>
    <cellStyle name="Salida 9 10 2 3" xfId="40506" xr:uid="{00000000-0005-0000-0000-0000C2A60000}"/>
    <cellStyle name="Salida 9 10 3" xfId="40507" xr:uid="{00000000-0005-0000-0000-0000C3A60000}"/>
    <cellStyle name="Salida 9 10 3 2" xfId="40508" xr:uid="{00000000-0005-0000-0000-0000C4A60000}"/>
    <cellStyle name="Salida 9 10 3 3" xfId="40509" xr:uid="{00000000-0005-0000-0000-0000C5A60000}"/>
    <cellStyle name="Salida 9 10 4" xfId="40510" xr:uid="{00000000-0005-0000-0000-0000C6A60000}"/>
    <cellStyle name="Salida 9 10 5" xfId="40511" xr:uid="{00000000-0005-0000-0000-0000C7A60000}"/>
    <cellStyle name="Salida 9 10 6" xfId="40512" xr:uid="{00000000-0005-0000-0000-0000C8A60000}"/>
    <cellStyle name="Salida 9 11" xfId="40513" xr:uid="{00000000-0005-0000-0000-0000C9A60000}"/>
    <cellStyle name="Salida 9 11 2" xfId="40514" xr:uid="{00000000-0005-0000-0000-0000CAA60000}"/>
    <cellStyle name="Salida 9 11 2 2" xfId="40515" xr:uid="{00000000-0005-0000-0000-0000CBA60000}"/>
    <cellStyle name="Salida 9 11 2 3" xfId="40516" xr:uid="{00000000-0005-0000-0000-0000CCA60000}"/>
    <cellStyle name="Salida 9 11 3" xfId="40517" xr:uid="{00000000-0005-0000-0000-0000CDA60000}"/>
    <cellStyle name="Salida 9 11 3 2" xfId="40518" xr:uid="{00000000-0005-0000-0000-0000CEA60000}"/>
    <cellStyle name="Salida 9 11 3 3" xfId="40519" xr:uid="{00000000-0005-0000-0000-0000CFA60000}"/>
    <cellStyle name="Salida 9 11 4" xfId="40520" xr:uid="{00000000-0005-0000-0000-0000D0A60000}"/>
    <cellStyle name="Salida 9 11 5" xfId="40521" xr:uid="{00000000-0005-0000-0000-0000D1A60000}"/>
    <cellStyle name="Salida 9 11 6" xfId="40522" xr:uid="{00000000-0005-0000-0000-0000D2A60000}"/>
    <cellStyle name="Salida 9 12" xfId="40523" xr:uid="{00000000-0005-0000-0000-0000D3A60000}"/>
    <cellStyle name="Salida 9 12 2" xfId="40524" xr:uid="{00000000-0005-0000-0000-0000D4A60000}"/>
    <cellStyle name="Salida 9 12 3" xfId="40525" xr:uid="{00000000-0005-0000-0000-0000D5A60000}"/>
    <cellStyle name="Salida 9 13" xfId="40526" xr:uid="{00000000-0005-0000-0000-0000D6A60000}"/>
    <cellStyle name="Salida 9 13 2" xfId="40527" xr:uid="{00000000-0005-0000-0000-0000D7A60000}"/>
    <cellStyle name="Salida 9 13 3" xfId="40528" xr:uid="{00000000-0005-0000-0000-0000D8A60000}"/>
    <cellStyle name="Salida 9 14" xfId="40529" xr:uid="{00000000-0005-0000-0000-0000D9A60000}"/>
    <cellStyle name="Salida 9 15" xfId="40530" xr:uid="{00000000-0005-0000-0000-0000DAA60000}"/>
    <cellStyle name="Salida 9 16" xfId="40531" xr:uid="{00000000-0005-0000-0000-0000DBA60000}"/>
    <cellStyle name="Salida 9 17" xfId="40532" xr:uid="{00000000-0005-0000-0000-0000DCA60000}"/>
    <cellStyle name="Salida 9 2" xfId="40533" xr:uid="{00000000-0005-0000-0000-0000DDA60000}"/>
    <cellStyle name="Salida 9 2 10" xfId="40534" xr:uid="{00000000-0005-0000-0000-0000DEA60000}"/>
    <cellStyle name="Salida 9 2 10 2" xfId="40535" xr:uid="{00000000-0005-0000-0000-0000DFA60000}"/>
    <cellStyle name="Salida 9 2 10 2 2" xfId="40536" xr:uid="{00000000-0005-0000-0000-0000E0A60000}"/>
    <cellStyle name="Salida 9 2 10 2 3" xfId="40537" xr:uid="{00000000-0005-0000-0000-0000E1A60000}"/>
    <cellStyle name="Salida 9 2 10 3" xfId="40538" xr:uid="{00000000-0005-0000-0000-0000E2A60000}"/>
    <cellStyle name="Salida 9 2 10 3 2" xfId="40539" xr:uid="{00000000-0005-0000-0000-0000E3A60000}"/>
    <cellStyle name="Salida 9 2 10 3 3" xfId="40540" xr:uid="{00000000-0005-0000-0000-0000E4A60000}"/>
    <cellStyle name="Salida 9 2 10 4" xfId="40541" xr:uid="{00000000-0005-0000-0000-0000E5A60000}"/>
    <cellStyle name="Salida 9 2 10 5" xfId="40542" xr:uid="{00000000-0005-0000-0000-0000E6A60000}"/>
    <cellStyle name="Salida 9 2 10 6" xfId="40543" xr:uid="{00000000-0005-0000-0000-0000E7A60000}"/>
    <cellStyle name="Salida 9 2 11" xfId="40544" xr:uid="{00000000-0005-0000-0000-0000E8A60000}"/>
    <cellStyle name="Salida 9 2 11 2" xfId="40545" xr:uid="{00000000-0005-0000-0000-0000E9A60000}"/>
    <cellStyle name="Salida 9 2 11 3" xfId="40546" xr:uid="{00000000-0005-0000-0000-0000EAA60000}"/>
    <cellStyle name="Salida 9 2 12" xfId="40547" xr:uid="{00000000-0005-0000-0000-0000EBA60000}"/>
    <cellStyle name="Salida 9 2 12 2" xfId="40548" xr:uid="{00000000-0005-0000-0000-0000ECA60000}"/>
    <cellStyle name="Salida 9 2 12 3" xfId="40549" xr:uid="{00000000-0005-0000-0000-0000EDA60000}"/>
    <cellStyle name="Salida 9 2 13" xfId="40550" xr:uid="{00000000-0005-0000-0000-0000EEA60000}"/>
    <cellStyle name="Salida 9 2 14" xfId="40551" xr:uid="{00000000-0005-0000-0000-0000EFA60000}"/>
    <cellStyle name="Salida 9 2 15" xfId="40552" xr:uid="{00000000-0005-0000-0000-0000F0A60000}"/>
    <cellStyle name="Salida 9 2 2" xfId="40553" xr:uid="{00000000-0005-0000-0000-0000F1A60000}"/>
    <cellStyle name="Salida 9 2 2 2" xfId="40554" xr:uid="{00000000-0005-0000-0000-0000F2A60000}"/>
    <cellStyle name="Salida 9 2 2 2 2" xfId="40555" xr:uid="{00000000-0005-0000-0000-0000F3A60000}"/>
    <cellStyle name="Salida 9 2 2 2 3" xfId="40556" xr:uid="{00000000-0005-0000-0000-0000F4A60000}"/>
    <cellStyle name="Salida 9 2 2 3" xfId="40557" xr:uid="{00000000-0005-0000-0000-0000F5A60000}"/>
    <cellStyle name="Salida 9 2 2 3 2" xfId="40558" xr:uid="{00000000-0005-0000-0000-0000F6A60000}"/>
    <cellStyle name="Salida 9 2 2 3 3" xfId="40559" xr:uid="{00000000-0005-0000-0000-0000F7A60000}"/>
    <cellStyle name="Salida 9 2 2 4" xfId="40560" xr:uid="{00000000-0005-0000-0000-0000F8A60000}"/>
    <cellStyle name="Salida 9 2 2 5" xfId="40561" xr:uid="{00000000-0005-0000-0000-0000F9A60000}"/>
    <cellStyle name="Salida 9 2 2 6" xfId="40562" xr:uid="{00000000-0005-0000-0000-0000FAA60000}"/>
    <cellStyle name="Salida 9 2 3" xfId="40563" xr:uid="{00000000-0005-0000-0000-0000FBA60000}"/>
    <cellStyle name="Salida 9 2 3 2" xfId="40564" xr:uid="{00000000-0005-0000-0000-0000FCA60000}"/>
    <cellStyle name="Salida 9 2 3 2 2" xfId="40565" xr:uid="{00000000-0005-0000-0000-0000FDA60000}"/>
    <cellStyle name="Salida 9 2 3 2 3" xfId="40566" xr:uid="{00000000-0005-0000-0000-0000FEA60000}"/>
    <cellStyle name="Salida 9 2 3 3" xfId="40567" xr:uid="{00000000-0005-0000-0000-0000FFA60000}"/>
    <cellStyle name="Salida 9 2 3 3 2" xfId="40568" xr:uid="{00000000-0005-0000-0000-000000A70000}"/>
    <cellStyle name="Salida 9 2 3 3 3" xfId="40569" xr:uid="{00000000-0005-0000-0000-000001A70000}"/>
    <cellStyle name="Salida 9 2 3 4" xfId="40570" xr:uid="{00000000-0005-0000-0000-000002A70000}"/>
    <cellStyle name="Salida 9 2 3 5" xfId="40571" xr:uid="{00000000-0005-0000-0000-000003A70000}"/>
    <cellStyle name="Salida 9 2 3 6" xfId="40572" xr:uid="{00000000-0005-0000-0000-000004A70000}"/>
    <cellStyle name="Salida 9 2 4" xfId="40573" xr:uid="{00000000-0005-0000-0000-000005A70000}"/>
    <cellStyle name="Salida 9 2 4 2" xfId="40574" xr:uid="{00000000-0005-0000-0000-000006A70000}"/>
    <cellStyle name="Salida 9 2 4 2 2" xfId="40575" xr:uid="{00000000-0005-0000-0000-000007A70000}"/>
    <cellStyle name="Salida 9 2 4 2 3" xfId="40576" xr:uid="{00000000-0005-0000-0000-000008A70000}"/>
    <cellStyle name="Salida 9 2 4 3" xfId="40577" xr:uid="{00000000-0005-0000-0000-000009A70000}"/>
    <cellStyle name="Salida 9 2 4 3 2" xfId="40578" xr:uid="{00000000-0005-0000-0000-00000AA70000}"/>
    <cellStyle name="Salida 9 2 4 3 3" xfId="40579" xr:uid="{00000000-0005-0000-0000-00000BA70000}"/>
    <cellStyle name="Salida 9 2 4 4" xfId="40580" xr:uid="{00000000-0005-0000-0000-00000CA70000}"/>
    <cellStyle name="Salida 9 2 4 5" xfId="40581" xr:uid="{00000000-0005-0000-0000-00000DA70000}"/>
    <cellStyle name="Salida 9 2 4 6" xfId="40582" xr:uid="{00000000-0005-0000-0000-00000EA70000}"/>
    <cellStyle name="Salida 9 2 5" xfId="40583" xr:uid="{00000000-0005-0000-0000-00000FA70000}"/>
    <cellStyle name="Salida 9 2 5 2" xfId="40584" xr:uid="{00000000-0005-0000-0000-000010A70000}"/>
    <cellStyle name="Salida 9 2 5 2 2" xfId="40585" xr:uid="{00000000-0005-0000-0000-000011A70000}"/>
    <cellStyle name="Salida 9 2 5 2 3" xfId="40586" xr:uid="{00000000-0005-0000-0000-000012A70000}"/>
    <cellStyle name="Salida 9 2 5 3" xfId="40587" xr:uid="{00000000-0005-0000-0000-000013A70000}"/>
    <cellStyle name="Salida 9 2 5 3 2" xfId="40588" xr:uid="{00000000-0005-0000-0000-000014A70000}"/>
    <cellStyle name="Salida 9 2 5 3 3" xfId="40589" xr:uid="{00000000-0005-0000-0000-000015A70000}"/>
    <cellStyle name="Salida 9 2 5 4" xfId="40590" xr:uid="{00000000-0005-0000-0000-000016A70000}"/>
    <cellStyle name="Salida 9 2 5 5" xfId="40591" xr:uid="{00000000-0005-0000-0000-000017A70000}"/>
    <cellStyle name="Salida 9 2 5 6" xfId="40592" xr:uid="{00000000-0005-0000-0000-000018A70000}"/>
    <cellStyle name="Salida 9 2 6" xfId="40593" xr:uid="{00000000-0005-0000-0000-000019A70000}"/>
    <cellStyle name="Salida 9 2 6 2" xfId="40594" xr:uid="{00000000-0005-0000-0000-00001AA70000}"/>
    <cellStyle name="Salida 9 2 6 2 2" xfId="40595" xr:uid="{00000000-0005-0000-0000-00001BA70000}"/>
    <cellStyle name="Salida 9 2 6 2 3" xfId="40596" xr:uid="{00000000-0005-0000-0000-00001CA70000}"/>
    <cellStyle name="Salida 9 2 6 3" xfId="40597" xr:uid="{00000000-0005-0000-0000-00001DA70000}"/>
    <cellStyle name="Salida 9 2 6 3 2" xfId="40598" xr:uid="{00000000-0005-0000-0000-00001EA70000}"/>
    <cellStyle name="Salida 9 2 6 3 3" xfId="40599" xr:uid="{00000000-0005-0000-0000-00001FA70000}"/>
    <cellStyle name="Salida 9 2 6 4" xfId="40600" xr:uid="{00000000-0005-0000-0000-000020A70000}"/>
    <cellStyle name="Salida 9 2 6 5" xfId="40601" xr:uid="{00000000-0005-0000-0000-000021A70000}"/>
    <cellStyle name="Salida 9 2 6 6" xfId="40602" xr:uid="{00000000-0005-0000-0000-000022A70000}"/>
    <cellStyle name="Salida 9 2 7" xfId="40603" xr:uid="{00000000-0005-0000-0000-000023A70000}"/>
    <cellStyle name="Salida 9 2 7 2" xfId="40604" xr:uid="{00000000-0005-0000-0000-000024A70000}"/>
    <cellStyle name="Salida 9 2 7 2 2" xfId="40605" xr:uid="{00000000-0005-0000-0000-000025A70000}"/>
    <cellStyle name="Salida 9 2 7 2 3" xfId="40606" xr:uid="{00000000-0005-0000-0000-000026A70000}"/>
    <cellStyle name="Salida 9 2 7 3" xfId="40607" xr:uid="{00000000-0005-0000-0000-000027A70000}"/>
    <cellStyle name="Salida 9 2 7 3 2" xfId="40608" xr:uid="{00000000-0005-0000-0000-000028A70000}"/>
    <cellStyle name="Salida 9 2 7 3 3" xfId="40609" xr:uid="{00000000-0005-0000-0000-000029A70000}"/>
    <cellStyle name="Salida 9 2 7 4" xfId="40610" xr:uid="{00000000-0005-0000-0000-00002AA70000}"/>
    <cellStyle name="Salida 9 2 7 5" xfId="40611" xr:uid="{00000000-0005-0000-0000-00002BA70000}"/>
    <cellStyle name="Salida 9 2 7 6" xfId="40612" xr:uid="{00000000-0005-0000-0000-00002CA70000}"/>
    <cellStyle name="Salida 9 2 8" xfId="40613" xr:uid="{00000000-0005-0000-0000-00002DA70000}"/>
    <cellStyle name="Salida 9 2 8 2" xfId="40614" xr:uid="{00000000-0005-0000-0000-00002EA70000}"/>
    <cellStyle name="Salida 9 2 8 2 2" xfId="40615" xr:uid="{00000000-0005-0000-0000-00002FA70000}"/>
    <cellStyle name="Salida 9 2 8 2 3" xfId="40616" xr:uid="{00000000-0005-0000-0000-000030A70000}"/>
    <cellStyle name="Salida 9 2 8 3" xfId="40617" xr:uid="{00000000-0005-0000-0000-000031A70000}"/>
    <cellStyle name="Salida 9 2 8 3 2" xfId="40618" xr:uid="{00000000-0005-0000-0000-000032A70000}"/>
    <cellStyle name="Salida 9 2 8 3 3" xfId="40619" xr:uid="{00000000-0005-0000-0000-000033A70000}"/>
    <cellStyle name="Salida 9 2 8 4" xfId="40620" xr:uid="{00000000-0005-0000-0000-000034A70000}"/>
    <cellStyle name="Salida 9 2 8 5" xfId="40621" xr:uid="{00000000-0005-0000-0000-000035A70000}"/>
    <cellStyle name="Salida 9 2 8 6" xfId="40622" xr:uid="{00000000-0005-0000-0000-000036A70000}"/>
    <cellStyle name="Salida 9 2 9" xfId="40623" xr:uid="{00000000-0005-0000-0000-000037A70000}"/>
    <cellStyle name="Salida 9 2 9 2" xfId="40624" xr:uid="{00000000-0005-0000-0000-000038A70000}"/>
    <cellStyle name="Salida 9 2 9 2 2" xfId="40625" xr:uid="{00000000-0005-0000-0000-000039A70000}"/>
    <cellStyle name="Salida 9 2 9 2 3" xfId="40626" xr:uid="{00000000-0005-0000-0000-00003AA70000}"/>
    <cellStyle name="Salida 9 2 9 3" xfId="40627" xr:uid="{00000000-0005-0000-0000-00003BA70000}"/>
    <cellStyle name="Salida 9 2 9 3 2" xfId="40628" xr:uid="{00000000-0005-0000-0000-00003CA70000}"/>
    <cellStyle name="Salida 9 2 9 3 3" xfId="40629" xr:uid="{00000000-0005-0000-0000-00003DA70000}"/>
    <cellStyle name="Salida 9 2 9 4" xfId="40630" xr:uid="{00000000-0005-0000-0000-00003EA70000}"/>
    <cellStyle name="Salida 9 2 9 5" xfId="40631" xr:uid="{00000000-0005-0000-0000-00003FA70000}"/>
    <cellStyle name="Salida 9 2 9 6" xfId="40632" xr:uid="{00000000-0005-0000-0000-000040A70000}"/>
    <cellStyle name="Salida 9 2_5.Weekly" xfId="40633" xr:uid="{00000000-0005-0000-0000-000041A70000}"/>
    <cellStyle name="Salida 9 3" xfId="40634" xr:uid="{00000000-0005-0000-0000-000042A70000}"/>
    <cellStyle name="Salida 9 3 2" xfId="40635" xr:uid="{00000000-0005-0000-0000-000043A70000}"/>
    <cellStyle name="Salida 9 3 2 2" xfId="40636" xr:uid="{00000000-0005-0000-0000-000044A70000}"/>
    <cellStyle name="Salida 9 3 2 3" xfId="40637" xr:uid="{00000000-0005-0000-0000-000045A70000}"/>
    <cellStyle name="Salida 9 3 3" xfId="40638" xr:uid="{00000000-0005-0000-0000-000046A70000}"/>
    <cellStyle name="Salida 9 3 3 2" xfId="40639" xr:uid="{00000000-0005-0000-0000-000047A70000}"/>
    <cellStyle name="Salida 9 3 3 3" xfId="40640" xr:uid="{00000000-0005-0000-0000-000048A70000}"/>
    <cellStyle name="Salida 9 3 4" xfId="40641" xr:uid="{00000000-0005-0000-0000-000049A70000}"/>
    <cellStyle name="Salida 9 3 5" xfId="40642" xr:uid="{00000000-0005-0000-0000-00004AA70000}"/>
    <cellStyle name="Salida 9 3 6" xfId="40643" xr:uid="{00000000-0005-0000-0000-00004BA70000}"/>
    <cellStyle name="Salida 9 4" xfId="40644" xr:uid="{00000000-0005-0000-0000-00004CA70000}"/>
    <cellStyle name="Salida 9 4 2" xfId="40645" xr:uid="{00000000-0005-0000-0000-00004DA70000}"/>
    <cellStyle name="Salida 9 4 2 2" xfId="40646" xr:uid="{00000000-0005-0000-0000-00004EA70000}"/>
    <cellStyle name="Salida 9 4 2 3" xfId="40647" xr:uid="{00000000-0005-0000-0000-00004FA70000}"/>
    <cellStyle name="Salida 9 4 3" xfId="40648" xr:uid="{00000000-0005-0000-0000-000050A70000}"/>
    <cellStyle name="Salida 9 4 3 2" xfId="40649" xr:uid="{00000000-0005-0000-0000-000051A70000}"/>
    <cellStyle name="Salida 9 4 3 3" xfId="40650" xr:uid="{00000000-0005-0000-0000-000052A70000}"/>
    <cellStyle name="Salida 9 4 4" xfId="40651" xr:uid="{00000000-0005-0000-0000-000053A70000}"/>
    <cellStyle name="Salida 9 4 5" xfId="40652" xr:uid="{00000000-0005-0000-0000-000054A70000}"/>
    <cellStyle name="Salida 9 4 6" xfId="40653" xr:uid="{00000000-0005-0000-0000-000055A70000}"/>
    <cellStyle name="Salida 9 5" xfId="40654" xr:uid="{00000000-0005-0000-0000-000056A70000}"/>
    <cellStyle name="Salida 9 5 2" xfId="40655" xr:uid="{00000000-0005-0000-0000-000057A70000}"/>
    <cellStyle name="Salida 9 5 2 2" xfId="40656" xr:uid="{00000000-0005-0000-0000-000058A70000}"/>
    <cellStyle name="Salida 9 5 2 3" xfId="40657" xr:uid="{00000000-0005-0000-0000-000059A70000}"/>
    <cellStyle name="Salida 9 5 3" xfId="40658" xr:uid="{00000000-0005-0000-0000-00005AA70000}"/>
    <cellStyle name="Salida 9 5 3 2" xfId="40659" xr:uid="{00000000-0005-0000-0000-00005BA70000}"/>
    <cellStyle name="Salida 9 5 3 3" xfId="40660" xr:uid="{00000000-0005-0000-0000-00005CA70000}"/>
    <cellStyle name="Salida 9 5 4" xfId="40661" xr:uid="{00000000-0005-0000-0000-00005DA70000}"/>
    <cellStyle name="Salida 9 5 5" xfId="40662" xr:uid="{00000000-0005-0000-0000-00005EA70000}"/>
    <cellStyle name="Salida 9 5 6" xfId="40663" xr:uid="{00000000-0005-0000-0000-00005FA70000}"/>
    <cellStyle name="Salida 9 6" xfId="40664" xr:uid="{00000000-0005-0000-0000-000060A70000}"/>
    <cellStyle name="Salida 9 6 2" xfId="40665" xr:uid="{00000000-0005-0000-0000-000061A70000}"/>
    <cellStyle name="Salida 9 6 2 2" xfId="40666" xr:uid="{00000000-0005-0000-0000-000062A70000}"/>
    <cellStyle name="Salida 9 6 2 3" xfId="40667" xr:uid="{00000000-0005-0000-0000-000063A70000}"/>
    <cellStyle name="Salida 9 6 3" xfId="40668" xr:uid="{00000000-0005-0000-0000-000064A70000}"/>
    <cellStyle name="Salida 9 6 3 2" xfId="40669" xr:uid="{00000000-0005-0000-0000-000065A70000}"/>
    <cellStyle name="Salida 9 6 3 3" xfId="40670" xr:uid="{00000000-0005-0000-0000-000066A70000}"/>
    <cellStyle name="Salida 9 6 4" xfId="40671" xr:uid="{00000000-0005-0000-0000-000067A70000}"/>
    <cellStyle name="Salida 9 6 5" xfId="40672" xr:uid="{00000000-0005-0000-0000-000068A70000}"/>
    <cellStyle name="Salida 9 6 6" xfId="40673" xr:uid="{00000000-0005-0000-0000-000069A70000}"/>
    <cellStyle name="Salida 9 7" xfId="40674" xr:uid="{00000000-0005-0000-0000-00006AA70000}"/>
    <cellStyle name="Salida 9 7 2" xfId="40675" xr:uid="{00000000-0005-0000-0000-00006BA70000}"/>
    <cellStyle name="Salida 9 7 2 2" xfId="40676" xr:uid="{00000000-0005-0000-0000-00006CA70000}"/>
    <cellStyle name="Salida 9 7 2 3" xfId="40677" xr:uid="{00000000-0005-0000-0000-00006DA70000}"/>
    <cellStyle name="Salida 9 7 3" xfId="40678" xr:uid="{00000000-0005-0000-0000-00006EA70000}"/>
    <cellStyle name="Salida 9 7 3 2" xfId="40679" xr:uid="{00000000-0005-0000-0000-00006FA70000}"/>
    <cellStyle name="Salida 9 7 3 3" xfId="40680" xr:uid="{00000000-0005-0000-0000-000070A70000}"/>
    <cellStyle name="Salida 9 7 4" xfId="40681" xr:uid="{00000000-0005-0000-0000-000071A70000}"/>
    <cellStyle name="Salida 9 7 5" xfId="40682" xr:uid="{00000000-0005-0000-0000-000072A70000}"/>
    <cellStyle name="Salida 9 7 6" xfId="40683" xr:uid="{00000000-0005-0000-0000-000073A70000}"/>
    <cellStyle name="Salida 9 8" xfId="40684" xr:uid="{00000000-0005-0000-0000-000074A70000}"/>
    <cellStyle name="Salida 9 8 2" xfId="40685" xr:uid="{00000000-0005-0000-0000-000075A70000}"/>
    <cellStyle name="Salida 9 8 2 2" xfId="40686" xr:uid="{00000000-0005-0000-0000-000076A70000}"/>
    <cellStyle name="Salida 9 8 2 3" xfId="40687" xr:uid="{00000000-0005-0000-0000-000077A70000}"/>
    <cellStyle name="Salida 9 8 3" xfId="40688" xr:uid="{00000000-0005-0000-0000-000078A70000}"/>
    <cellStyle name="Salida 9 8 3 2" xfId="40689" xr:uid="{00000000-0005-0000-0000-000079A70000}"/>
    <cellStyle name="Salida 9 8 3 3" xfId="40690" xr:uid="{00000000-0005-0000-0000-00007AA70000}"/>
    <cellStyle name="Salida 9 8 4" xfId="40691" xr:uid="{00000000-0005-0000-0000-00007BA70000}"/>
    <cellStyle name="Salida 9 8 5" xfId="40692" xr:uid="{00000000-0005-0000-0000-00007CA70000}"/>
    <cellStyle name="Salida 9 8 6" xfId="40693" xr:uid="{00000000-0005-0000-0000-00007DA70000}"/>
    <cellStyle name="Salida 9 9" xfId="40694" xr:uid="{00000000-0005-0000-0000-00007EA70000}"/>
    <cellStyle name="Salida 9 9 2" xfId="40695" xr:uid="{00000000-0005-0000-0000-00007FA70000}"/>
    <cellStyle name="Salida 9 9 2 2" xfId="40696" xr:uid="{00000000-0005-0000-0000-000080A70000}"/>
    <cellStyle name="Salida 9 9 2 3" xfId="40697" xr:uid="{00000000-0005-0000-0000-000081A70000}"/>
    <cellStyle name="Salida 9 9 3" xfId="40698" xr:uid="{00000000-0005-0000-0000-000082A70000}"/>
    <cellStyle name="Salida 9 9 3 2" xfId="40699" xr:uid="{00000000-0005-0000-0000-000083A70000}"/>
    <cellStyle name="Salida 9 9 3 3" xfId="40700" xr:uid="{00000000-0005-0000-0000-000084A70000}"/>
    <cellStyle name="Salida 9 9 4" xfId="40701" xr:uid="{00000000-0005-0000-0000-000085A70000}"/>
    <cellStyle name="Salida 9 9 5" xfId="40702" xr:uid="{00000000-0005-0000-0000-000086A70000}"/>
    <cellStyle name="Salida 9 9 6" xfId="40703" xr:uid="{00000000-0005-0000-0000-000087A70000}"/>
    <cellStyle name="Salida 9_5.Weekly" xfId="40704" xr:uid="{00000000-0005-0000-0000-000088A70000}"/>
    <cellStyle name="salmon - Style1" xfId="40705" xr:uid="{00000000-0005-0000-0000-000089A70000}"/>
    <cellStyle name="salmon - Style1 10" xfId="40706" xr:uid="{00000000-0005-0000-0000-00008AA70000}"/>
    <cellStyle name="salmon - Style1 10 2" xfId="40707" xr:uid="{00000000-0005-0000-0000-00008BA70000}"/>
    <cellStyle name="salmon - Style1 10 2 2" xfId="40708" xr:uid="{00000000-0005-0000-0000-00008CA70000}"/>
    <cellStyle name="salmon - Style1 10 2 3" xfId="40709" xr:uid="{00000000-0005-0000-0000-00008DA70000}"/>
    <cellStyle name="salmon - Style1 10 3" xfId="40710" xr:uid="{00000000-0005-0000-0000-00008EA70000}"/>
    <cellStyle name="salmon - Style1 10 3 2" xfId="40711" xr:uid="{00000000-0005-0000-0000-00008FA70000}"/>
    <cellStyle name="salmon - Style1 10 3 3" xfId="40712" xr:uid="{00000000-0005-0000-0000-000090A70000}"/>
    <cellStyle name="salmon - Style1 10 4" xfId="40713" xr:uid="{00000000-0005-0000-0000-000091A70000}"/>
    <cellStyle name="salmon - Style1 10 5" xfId="40714" xr:uid="{00000000-0005-0000-0000-000092A70000}"/>
    <cellStyle name="salmon - Style1 10 6" xfId="40715" xr:uid="{00000000-0005-0000-0000-000093A70000}"/>
    <cellStyle name="salmon - Style1 11" xfId="40716" xr:uid="{00000000-0005-0000-0000-000094A70000}"/>
    <cellStyle name="salmon - Style1 11 2" xfId="40717" xr:uid="{00000000-0005-0000-0000-000095A70000}"/>
    <cellStyle name="salmon - Style1 11 2 2" xfId="40718" xr:uid="{00000000-0005-0000-0000-000096A70000}"/>
    <cellStyle name="salmon - Style1 11 2 3" xfId="40719" xr:uid="{00000000-0005-0000-0000-000097A70000}"/>
    <cellStyle name="salmon - Style1 11 3" xfId="40720" xr:uid="{00000000-0005-0000-0000-000098A70000}"/>
    <cellStyle name="salmon - Style1 11 3 2" xfId="40721" xr:uid="{00000000-0005-0000-0000-000099A70000}"/>
    <cellStyle name="salmon - Style1 11 3 3" xfId="40722" xr:uid="{00000000-0005-0000-0000-00009AA70000}"/>
    <cellStyle name="salmon - Style1 11 4" xfId="40723" xr:uid="{00000000-0005-0000-0000-00009BA70000}"/>
    <cellStyle name="salmon - Style1 11 5" xfId="40724" xr:uid="{00000000-0005-0000-0000-00009CA70000}"/>
    <cellStyle name="salmon - Style1 11 6" xfId="40725" xr:uid="{00000000-0005-0000-0000-00009DA70000}"/>
    <cellStyle name="salmon - Style1 12" xfId="40726" xr:uid="{00000000-0005-0000-0000-00009EA70000}"/>
    <cellStyle name="salmon - Style1 12 2" xfId="40727" xr:uid="{00000000-0005-0000-0000-00009FA70000}"/>
    <cellStyle name="salmon - Style1 12 2 2" xfId="40728" xr:uid="{00000000-0005-0000-0000-0000A0A70000}"/>
    <cellStyle name="salmon - Style1 12 2 3" xfId="40729" xr:uid="{00000000-0005-0000-0000-0000A1A70000}"/>
    <cellStyle name="salmon - Style1 12 3" xfId="40730" xr:uid="{00000000-0005-0000-0000-0000A2A70000}"/>
    <cellStyle name="salmon - Style1 12 3 2" xfId="40731" xr:uid="{00000000-0005-0000-0000-0000A3A70000}"/>
    <cellStyle name="salmon - Style1 12 3 3" xfId="40732" xr:uid="{00000000-0005-0000-0000-0000A4A70000}"/>
    <cellStyle name="salmon - Style1 12 4" xfId="40733" xr:uid="{00000000-0005-0000-0000-0000A5A70000}"/>
    <cellStyle name="salmon - Style1 12 5" xfId="40734" xr:uid="{00000000-0005-0000-0000-0000A6A70000}"/>
    <cellStyle name="salmon - Style1 12 6" xfId="40735" xr:uid="{00000000-0005-0000-0000-0000A7A70000}"/>
    <cellStyle name="salmon - Style1 13" xfId="40736" xr:uid="{00000000-0005-0000-0000-0000A8A70000}"/>
    <cellStyle name="salmon - Style1 13 2" xfId="40737" xr:uid="{00000000-0005-0000-0000-0000A9A70000}"/>
    <cellStyle name="salmon - Style1 13 3" xfId="40738" xr:uid="{00000000-0005-0000-0000-0000AAA70000}"/>
    <cellStyle name="salmon - Style1 14" xfId="40739" xr:uid="{00000000-0005-0000-0000-0000ABA70000}"/>
    <cellStyle name="salmon - Style1 14 2" xfId="40740" xr:uid="{00000000-0005-0000-0000-0000ACA70000}"/>
    <cellStyle name="salmon - Style1 14 3" xfId="40741" xr:uid="{00000000-0005-0000-0000-0000ADA70000}"/>
    <cellStyle name="salmon - Style1 15" xfId="40742" xr:uid="{00000000-0005-0000-0000-0000AEA70000}"/>
    <cellStyle name="salmon - Style1 16" xfId="40743" xr:uid="{00000000-0005-0000-0000-0000AFA70000}"/>
    <cellStyle name="salmon - Style1 17" xfId="40744" xr:uid="{00000000-0005-0000-0000-0000B0A70000}"/>
    <cellStyle name="salmon - Style1 18" xfId="40745" xr:uid="{00000000-0005-0000-0000-0000B1A70000}"/>
    <cellStyle name="salmon - Style1 2" xfId="40746" xr:uid="{00000000-0005-0000-0000-0000B2A70000}"/>
    <cellStyle name="salmon - Style1 2 10" xfId="40747" xr:uid="{00000000-0005-0000-0000-0000B3A70000}"/>
    <cellStyle name="salmon - Style1 2 10 2" xfId="40748" xr:uid="{00000000-0005-0000-0000-0000B4A70000}"/>
    <cellStyle name="salmon - Style1 2 10 2 2" xfId="40749" xr:uid="{00000000-0005-0000-0000-0000B5A70000}"/>
    <cellStyle name="salmon - Style1 2 10 2 3" xfId="40750" xr:uid="{00000000-0005-0000-0000-0000B6A70000}"/>
    <cellStyle name="salmon - Style1 2 10 3" xfId="40751" xr:uid="{00000000-0005-0000-0000-0000B7A70000}"/>
    <cellStyle name="salmon - Style1 2 10 3 2" xfId="40752" xr:uid="{00000000-0005-0000-0000-0000B8A70000}"/>
    <cellStyle name="salmon - Style1 2 10 3 3" xfId="40753" xr:uid="{00000000-0005-0000-0000-0000B9A70000}"/>
    <cellStyle name="salmon - Style1 2 10 4" xfId="40754" xr:uid="{00000000-0005-0000-0000-0000BAA70000}"/>
    <cellStyle name="salmon - Style1 2 10 5" xfId="40755" xr:uid="{00000000-0005-0000-0000-0000BBA70000}"/>
    <cellStyle name="salmon - Style1 2 10 6" xfId="40756" xr:uid="{00000000-0005-0000-0000-0000BCA70000}"/>
    <cellStyle name="salmon - Style1 2 11" xfId="40757" xr:uid="{00000000-0005-0000-0000-0000BDA70000}"/>
    <cellStyle name="salmon - Style1 2 11 2" xfId="40758" xr:uid="{00000000-0005-0000-0000-0000BEA70000}"/>
    <cellStyle name="salmon - Style1 2 11 2 2" xfId="40759" xr:uid="{00000000-0005-0000-0000-0000BFA70000}"/>
    <cellStyle name="salmon - Style1 2 11 2 3" xfId="40760" xr:uid="{00000000-0005-0000-0000-0000C0A70000}"/>
    <cellStyle name="salmon - Style1 2 11 3" xfId="40761" xr:uid="{00000000-0005-0000-0000-0000C1A70000}"/>
    <cellStyle name="salmon - Style1 2 11 3 2" xfId="40762" xr:uid="{00000000-0005-0000-0000-0000C2A70000}"/>
    <cellStyle name="salmon - Style1 2 11 3 3" xfId="40763" xr:uid="{00000000-0005-0000-0000-0000C3A70000}"/>
    <cellStyle name="salmon - Style1 2 11 4" xfId="40764" xr:uid="{00000000-0005-0000-0000-0000C4A70000}"/>
    <cellStyle name="salmon - Style1 2 11 5" xfId="40765" xr:uid="{00000000-0005-0000-0000-0000C5A70000}"/>
    <cellStyle name="salmon - Style1 2 11 6" xfId="40766" xr:uid="{00000000-0005-0000-0000-0000C6A70000}"/>
    <cellStyle name="salmon - Style1 2 12" xfId="40767" xr:uid="{00000000-0005-0000-0000-0000C7A70000}"/>
    <cellStyle name="salmon - Style1 2 12 2" xfId="40768" xr:uid="{00000000-0005-0000-0000-0000C8A70000}"/>
    <cellStyle name="salmon - Style1 2 12 3" xfId="40769" xr:uid="{00000000-0005-0000-0000-0000C9A70000}"/>
    <cellStyle name="salmon - Style1 2 13" xfId="40770" xr:uid="{00000000-0005-0000-0000-0000CAA70000}"/>
    <cellStyle name="salmon - Style1 2 13 2" xfId="40771" xr:uid="{00000000-0005-0000-0000-0000CBA70000}"/>
    <cellStyle name="salmon - Style1 2 13 3" xfId="40772" xr:uid="{00000000-0005-0000-0000-0000CCA70000}"/>
    <cellStyle name="salmon - Style1 2 14" xfId="40773" xr:uid="{00000000-0005-0000-0000-0000CDA70000}"/>
    <cellStyle name="salmon - Style1 2 15" xfId="40774" xr:uid="{00000000-0005-0000-0000-0000CEA70000}"/>
    <cellStyle name="salmon - Style1 2 16" xfId="40775" xr:uid="{00000000-0005-0000-0000-0000CFA70000}"/>
    <cellStyle name="salmon - Style1 2 17" xfId="40776" xr:uid="{00000000-0005-0000-0000-0000D0A70000}"/>
    <cellStyle name="salmon - Style1 2 2" xfId="40777" xr:uid="{00000000-0005-0000-0000-0000D1A70000}"/>
    <cellStyle name="salmon - Style1 2 2 10" xfId="40778" xr:uid="{00000000-0005-0000-0000-0000D2A70000}"/>
    <cellStyle name="salmon - Style1 2 2 10 2" xfId="40779" xr:uid="{00000000-0005-0000-0000-0000D3A70000}"/>
    <cellStyle name="salmon - Style1 2 2 10 2 2" xfId="40780" xr:uid="{00000000-0005-0000-0000-0000D4A70000}"/>
    <cellStyle name="salmon - Style1 2 2 10 2 3" xfId="40781" xr:uid="{00000000-0005-0000-0000-0000D5A70000}"/>
    <cellStyle name="salmon - Style1 2 2 10 3" xfId="40782" xr:uid="{00000000-0005-0000-0000-0000D6A70000}"/>
    <cellStyle name="salmon - Style1 2 2 10 3 2" xfId="40783" xr:uid="{00000000-0005-0000-0000-0000D7A70000}"/>
    <cellStyle name="salmon - Style1 2 2 10 3 3" xfId="40784" xr:uid="{00000000-0005-0000-0000-0000D8A70000}"/>
    <cellStyle name="salmon - Style1 2 2 10 4" xfId="40785" xr:uid="{00000000-0005-0000-0000-0000D9A70000}"/>
    <cellStyle name="salmon - Style1 2 2 10 5" xfId="40786" xr:uid="{00000000-0005-0000-0000-0000DAA70000}"/>
    <cellStyle name="salmon - Style1 2 2 10 6" xfId="40787" xr:uid="{00000000-0005-0000-0000-0000DBA70000}"/>
    <cellStyle name="salmon - Style1 2 2 11" xfId="40788" xr:uid="{00000000-0005-0000-0000-0000DCA70000}"/>
    <cellStyle name="salmon - Style1 2 2 11 2" xfId="40789" xr:uid="{00000000-0005-0000-0000-0000DDA70000}"/>
    <cellStyle name="salmon - Style1 2 2 11 3" xfId="40790" xr:uid="{00000000-0005-0000-0000-0000DEA70000}"/>
    <cellStyle name="salmon - Style1 2 2 12" xfId="40791" xr:uid="{00000000-0005-0000-0000-0000DFA70000}"/>
    <cellStyle name="salmon - Style1 2 2 12 2" xfId="40792" xr:uid="{00000000-0005-0000-0000-0000E0A70000}"/>
    <cellStyle name="salmon - Style1 2 2 12 3" xfId="40793" xr:uid="{00000000-0005-0000-0000-0000E1A70000}"/>
    <cellStyle name="salmon - Style1 2 2 13" xfId="40794" xr:uid="{00000000-0005-0000-0000-0000E2A70000}"/>
    <cellStyle name="salmon - Style1 2 2 14" xfId="40795" xr:uid="{00000000-0005-0000-0000-0000E3A70000}"/>
    <cellStyle name="salmon - Style1 2 2 15" xfId="40796" xr:uid="{00000000-0005-0000-0000-0000E4A70000}"/>
    <cellStyle name="salmon - Style1 2 2 2" xfId="40797" xr:uid="{00000000-0005-0000-0000-0000E5A70000}"/>
    <cellStyle name="salmon - Style1 2 2 2 2" xfId="40798" xr:uid="{00000000-0005-0000-0000-0000E6A70000}"/>
    <cellStyle name="salmon - Style1 2 2 2 2 2" xfId="40799" xr:uid="{00000000-0005-0000-0000-0000E7A70000}"/>
    <cellStyle name="salmon - Style1 2 2 2 2 3" xfId="40800" xr:uid="{00000000-0005-0000-0000-0000E8A70000}"/>
    <cellStyle name="salmon - Style1 2 2 2 3" xfId="40801" xr:uid="{00000000-0005-0000-0000-0000E9A70000}"/>
    <cellStyle name="salmon - Style1 2 2 2 3 2" xfId="40802" xr:uid="{00000000-0005-0000-0000-0000EAA70000}"/>
    <cellStyle name="salmon - Style1 2 2 2 3 3" xfId="40803" xr:uid="{00000000-0005-0000-0000-0000EBA70000}"/>
    <cellStyle name="salmon - Style1 2 2 2 4" xfId="40804" xr:uid="{00000000-0005-0000-0000-0000ECA70000}"/>
    <cellStyle name="salmon - Style1 2 2 2 5" xfId="40805" xr:uid="{00000000-0005-0000-0000-0000EDA70000}"/>
    <cellStyle name="salmon - Style1 2 2 2 6" xfId="40806" xr:uid="{00000000-0005-0000-0000-0000EEA70000}"/>
    <cellStyle name="salmon - Style1 2 2 3" xfId="40807" xr:uid="{00000000-0005-0000-0000-0000EFA70000}"/>
    <cellStyle name="salmon - Style1 2 2 3 2" xfId="40808" xr:uid="{00000000-0005-0000-0000-0000F0A70000}"/>
    <cellStyle name="salmon - Style1 2 2 3 2 2" xfId="40809" xr:uid="{00000000-0005-0000-0000-0000F1A70000}"/>
    <cellStyle name="salmon - Style1 2 2 3 2 3" xfId="40810" xr:uid="{00000000-0005-0000-0000-0000F2A70000}"/>
    <cellStyle name="salmon - Style1 2 2 3 3" xfId="40811" xr:uid="{00000000-0005-0000-0000-0000F3A70000}"/>
    <cellStyle name="salmon - Style1 2 2 3 3 2" xfId="40812" xr:uid="{00000000-0005-0000-0000-0000F4A70000}"/>
    <cellStyle name="salmon - Style1 2 2 3 3 3" xfId="40813" xr:uid="{00000000-0005-0000-0000-0000F5A70000}"/>
    <cellStyle name="salmon - Style1 2 2 3 4" xfId="40814" xr:uid="{00000000-0005-0000-0000-0000F6A70000}"/>
    <cellStyle name="salmon - Style1 2 2 3 5" xfId="40815" xr:uid="{00000000-0005-0000-0000-0000F7A70000}"/>
    <cellStyle name="salmon - Style1 2 2 3 6" xfId="40816" xr:uid="{00000000-0005-0000-0000-0000F8A70000}"/>
    <cellStyle name="salmon - Style1 2 2 4" xfId="40817" xr:uid="{00000000-0005-0000-0000-0000F9A70000}"/>
    <cellStyle name="salmon - Style1 2 2 4 2" xfId="40818" xr:uid="{00000000-0005-0000-0000-0000FAA70000}"/>
    <cellStyle name="salmon - Style1 2 2 4 2 2" xfId="40819" xr:uid="{00000000-0005-0000-0000-0000FBA70000}"/>
    <cellStyle name="salmon - Style1 2 2 4 2 3" xfId="40820" xr:uid="{00000000-0005-0000-0000-0000FCA70000}"/>
    <cellStyle name="salmon - Style1 2 2 4 3" xfId="40821" xr:uid="{00000000-0005-0000-0000-0000FDA70000}"/>
    <cellStyle name="salmon - Style1 2 2 4 3 2" xfId="40822" xr:uid="{00000000-0005-0000-0000-0000FEA70000}"/>
    <cellStyle name="salmon - Style1 2 2 4 3 3" xfId="40823" xr:uid="{00000000-0005-0000-0000-0000FFA70000}"/>
    <cellStyle name="salmon - Style1 2 2 4 4" xfId="40824" xr:uid="{00000000-0005-0000-0000-000000A80000}"/>
    <cellStyle name="salmon - Style1 2 2 4 5" xfId="40825" xr:uid="{00000000-0005-0000-0000-000001A80000}"/>
    <cellStyle name="salmon - Style1 2 2 4 6" xfId="40826" xr:uid="{00000000-0005-0000-0000-000002A80000}"/>
    <cellStyle name="salmon - Style1 2 2 5" xfId="40827" xr:uid="{00000000-0005-0000-0000-000003A80000}"/>
    <cellStyle name="salmon - Style1 2 2 5 2" xfId="40828" xr:uid="{00000000-0005-0000-0000-000004A80000}"/>
    <cellStyle name="salmon - Style1 2 2 5 2 2" xfId="40829" xr:uid="{00000000-0005-0000-0000-000005A80000}"/>
    <cellStyle name="salmon - Style1 2 2 5 2 3" xfId="40830" xr:uid="{00000000-0005-0000-0000-000006A80000}"/>
    <cellStyle name="salmon - Style1 2 2 5 3" xfId="40831" xr:uid="{00000000-0005-0000-0000-000007A80000}"/>
    <cellStyle name="salmon - Style1 2 2 5 3 2" xfId="40832" xr:uid="{00000000-0005-0000-0000-000008A80000}"/>
    <cellStyle name="salmon - Style1 2 2 5 3 3" xfId="40833" xr:uid="{00000000-0005-0000-0000-000009A80000}"/>
    <cellStyle name="salmon - Style1 2 2 5 4" xfId="40834" xr:uid="{00000000-0005-0000-0000-00000AA80000}"/>
    <cellStyle name="salmon - Style1 2 2 5 5" xfId="40835" xr:uid="{00000000-0005-0000-0000-00000BA80000}"/>
    <cellStyle name="salmon - Style1 2 2 5 6" xfId="40836" xr:uid="{00000000-0005-0000-0000-00000CA80000}"/>
    <cellStyle name="salmon - Style1 2 2 6" xfId="40837" xr:uid="{00000000-0005-0000-0000-00000DA80000}"/>
    <cellStyle name="salmon - Style1 2 2 6 2" xfId="40838" xr:uid="{00000000-0005-0000-0000-00000EA80000}"/>
    <cellStyle name="salmon - Style1 2 2 6 2 2" xfId="40839" xr:uid="{00000000-0005-0000-0000-00000FA80000}"/>
    <cellStyle name="salmon - Style1 2 2 6 2 3" xfId="40840" xr:uid="{00000000-0005-0000-0000-000010A80000}"/>
    <cellStyle name="salmon - Style1 2 2 6 3" xfId="40841" xr:uid="{00000000-0005-0000-0000-000011A80000}"/>
    <cellStyle name="salmon - Style1 2 2 6 3 2" xfId="40842" xr:uid="{00000000-0005-0000-0000-000012A80000}"/>
    <cellStyle name="salmon - Style1 2 2 6 3 3" xfId="40843" xr:uid="{00000000-0005-0000-0000-000013A80000}"/>
    <cellStyle name="salmon - Style1 2 2 6 4" xfId="40844" xr:uid="{00000000-0005-0000-0000-000014A80000}"/>
    <cellStyle name="salmon - Style1 2 2 6 5" xfId="40845" xr:uid="{00000000-0005-0000-0000-000015A80000}"/>
    <cellStyle name="salmon - Style1 2 2 6 6" xfId="40846" xr:uid="{00000000-0005-0000-0000-000016A80000}"/>
    <cellStyle name="salmon - Style1 2 2 7" xfId="40847" xr:uid="{00000000-0005-0000-0000-000017A80000}"/>
    <cellStyle name="salmon - Style1 2 2 7 2" xfId="40848" xr:uid="{00000000-0005-0000-0000-000018A80000}"/>
    <cellStyle name="salmon - Style1 2 2 7 2 2" xfId="40849" xr:uid="{00000000-0005-0000-0000-000019A80000}"/>
    <cellStyle name="salmon - Style1 2 2 7 2 3" xfId="40850" xr:uid="{00000000-0005-0000-0000-00001AA80000}"/>
    <cellStyle name="salmon - Style1 2 2 7 3" xfId="40851" xr:uid="{00000000-0005-0000-0000-00001BA80000}"/>
    <cellStyle name="salmon - Style1 2 2 7 3 2" xfId="40852" xr:uid="{00000000-0005-0000-0000-00001CA80000}"/>
    <cellStyle name="salmon - Style1 2 2 7 3 3" xfId="40853" xr:uid="{00000000-0005-0000-0000-00001DA80000}"/>
    <cellStyle name="salmon - Style1 2 2 7 4" xfId="40854" xr:uid="{00000000-0005-0000-0000-00001EA80000}"/>
    <cellStyle name="salmon - Style1 2 2 7 5" xfId="40855" xr:uid="{00000000-0005-0000-0000-00001FA80000}"/>
    <cellStyle name="salmon - Style1 2 2 7 6" xfId="40856" xr:uid="{00000000-0005-0000-0000-000020A80000}"/>
    <cellStyle name="salmon - Style1 2 2 8" xfId="40857" xr:uid="{00000000-0005-0000-0000-000021A80000}"/>
    <cellStyle name="salmon - Style1 2 2 8 2" xfId="40858" xr:uid="{00000000-0005-0000-0000-000022A80000}"/>
    <cellStyle name="salmon - Style1 2 2 8 2 2" xfId="40859" xr:uid="{00000000-0005-0000-0000-000023A80000}"/>
    <cellStyle name="salmon - Style1 2 2 8 2 3" xfId="40860" xr:uid="{00000000-0005-0000-0000-000024A80000}"/>
    <cellStyle name="salmon - Style1 2 2 8 3" xfId="40861" xr:uid="{00000000-0005-0000-0000-000025A80000}"/>
    <cellStyle name="salmon - Style1 2 2 8 3 2" xfId="40862" xr:uid="{00000000-0005-0000-0000-000026A80000}"/>
    <cellStyle name="salmon - Style1 2 2 8 3 3" xfId="40863" xr:uid="{00000000-0005-0000-0000-000027A80000}"/>
    <cellStyle name="salmon - Style1 2 2 8 4" xfId="40864" xr:uid="{00000000-0005-0000-0000-000028A80000}"/>
    <cellStyle name="salmon - Style1 2 2 8 5" xfId="40865" xr:uid="{00000000-0005-0000-0000-000029A80000}"/>
    <cellStyle name="salmon - Style1 2 2 8 6" xfId="40866" xr:uid="{00000000-0005-0000-0000-00002AA80000}"/>
    <cellStyle name="salmon - Style1 2 2 9" xfId="40867" xr:uid="{00000000-0005-0000-0000-00002BA80000}"/>
    <cellStyle name="salmon - Style1 2 2 9 2" xfId="40868" xr:uid="{00000000-0005-0000-0000-00002CA80000}"/>
    <cellStyle name="salmon - Style1 2 2 9 2 2" xfId="40869" xr:uid="{00000000-0005-0000-0000-00002DA80000}"/>
    <cellStyle name="salmon - Style1 2 2 9 2 3" xfId="40870" xr:uid="{00000000-0005-0000-0000-00002EA80000}"/>
    <cellStyle name="salmon - Style1 2 2 9 3" xfId="40871" xr:uid="{00000000-0005-0000-0000-00002FA80000}"/>
    <cellStyle name="salmon - Style1 2 2 9 3 2" xfId="40872" xr:uid="{00000000-0005-0000-0000-000030A80000}"/>
    <cellStyle name="salmon - Style1 2 2 9 3 3" xfId="40873" xr:uid="{00000000-0005-0000-0000-000031A80000}"/>
    <cellStyle name="salmon - Style1 2 2 9 4" xfId="40874" xr:uid="{00000000-0005-0000-0000-000032A80000}"/>
    <cellStyle name="salmon - Style1 2 2 9 5" xfId="40875" xr:uid="{00000000-0005-0000-0000-000033A80000}"/>
    <cellStyle name="salmon - Style1 2 2 9 6" xfId="40876" xr:uid="{00000000-0005-0000-0000-000034A80000}"/>
    <cellStyle name="salmon - Style1 2 2_5.Weekly" xfId="40877" xr:uid="{00000000-0005-0000-0000-000035A80000}"/>
    <cellStyle name="salmon - Style1 2 3" xfId="40878" xr:uid="{00000000-0005-0000-0000-000036A80000}"/>
    <cellStyle name="salmon - Style1 2 3 2" xfId="40879" xr:uid="{00000000-0005-0000-0000-000037A80000}"/>
    <cellStyle name="salmon - Style1 2 3 2 2" xfId="40880" xr:uid="{00000000-0005-0000-0000-000038A80000}"/>
    <cellStyle name="salmon - Style1 2 3 2 3" xfId="40881" xr:uid="{00000000-0005-0000-0000-000039A80000}"/>
    <cellStyle name="salmon - Style1 2 3 3" xfId="40882" xr:uid="{00000000-0005-0000-0000-00003AA80000}"/>
    <cellStyle name="salmon - Style1 2 3 3 2" xfId="40883" xr:uid="{00000000-0005-0000-0000-00003BA80000}"/>
    <cellStyle name="salmon - Style1 2 3 3 3" xfId="40884" xr:uid="{00000000-0005-0000-0000-00003CA80000}"/>
    <cellStyle name="salmon - Style1 2 3 4" xfId="40885" xr:uid="{00000000-0005-0000-0000-00003DA80000}"/>
    <cellStyle name="salmon - Style1 2 3 5" xfId="40886" xr:uid="{00000000-0005-0000-0000-00003EA80000}"/>
    <cellStyle name="salmon - Style1 2 3 6" xfId="40887" xr:uid="{00000000-0005-0000-0000-00003FA80000}"/>
    <cellStyle name="salmon - Style1 2 4" xfId="40888" xr:uid="{00000000-0005-0000-0000-000040A80000}"/>
    <cellStyle name="salmon - Style1 2 4 2" xfId="40889" xr:uid="{00000000-0005-0000-0000-000041A80000}"/>
    <cellStyle name="salmon - Style1 2 4 2 2" xfId="40890" xr:uid="{00000000-0005-0000-0000-000042A80000}"/>
    <cellStyle name="salmon - Style1 2 4 2 3" xfId="40891" xr:uid="{00000000-0005-0000-0000-000043A80000}"/>
    <cellStyle name="salmon - Style1 2 4 3" xfId="40892" xr:uid="{00000000-0005-0000-0000-000044A80000}"/>
    <cellStyle name="salmon - Style1 2 4 3 2" xfId="40893" xr:uid="{00000000-0005-0000-0000-000045A80000}"/>
    <cellStyle name="salmon - Style1 2 4 3 3" xfId="40894" xr:uid="{00000000-0005-0000-0000-000046A80000}"/>
    <cellStyle name="salmon - Style1 2 4 4" xfId="40895" xr:uid="{00000000-0005-0000-0000-000047A80000}"/>
    <cellStyle name="salmon - Style1 2 4 5" xfId="40896" xr:uid="{00000000-0005-0000-0000-000048A80000}"/>
    <cellStyle name="salmon - Style1 2 4 6" xfId="40897" xr:uid="{00000000-0005-0000-0000-000049A80000}"/>
    <cellStyle name="salmon - Style1 2 5" xfId="40898" xr:uid="{00000000-0005-0000-0000-00004AA80000}"/>
    <cellStyle name="salmon - Style1 2 5 2" xfId="40899" xr:uid="{00000000-0005-0000-0000-00004BA80000}"/>
    <cellStyle name="salmon - Style1 2 5 2 2" xfId="40900" xr:uid="{00000000-0005-0000-0000-00004CA80000}"/>
    <cellStyle name="salmon - Style1 2 5 2 3" xfId="40901" xr:uid="{00000000-0005-0000-0000-00004DA80000}"/>
    <cellStyle name="salmon - Style1 2 5 3" xfId="40902" xr:uid="{00000000-0005-0000-0000-00004EA80000}"/>
    <cellStyle name="salmon - Style1 2 5 3 2" xfId="40903" xr:uid="{00000000-0005-0000-0000-00004FA80000}"/>
    <cellStyle name="salmon - Style1 2 5 3 3" xfId="40904" xr:uid="{00000000-0005-0000-0000-000050A80000}"/>
    <cellStyle name="salmon - Style1 2 5 4" xfId="40905" xr:uid="{00000000-0005-0000-0000-000051A80000}"/>
    <cellStyle name="salmon - Style1 2 5 5" xfId="40906" xr:uid="{00000000-0005-0000-0000-000052A80000}"/>
    <cellStyle name="salmon - Style1 2 5 6" xfId="40907" xr:uid="{00000000-0005-0000-0000-000053A80000}"/>
    <cellStyle name="salmon - Style1 2 6" xfId="40908" xr:uid="{00000000-0005-0000-0000-000054A80000}"/>
    <cellStyle name="salmon - Style1 2 6 2" xfId="40909" xr:uid="{00000000-0005-0000-0000-000055A80000}"/>
    <cellStyle name="salmon - Style1 2 6 2 2" xfId="40910" xr:uid="{00000000-0005-0000-0000-000056A80000}"/>
    <cellStyle name="salmon - Style1 2 6 2 3" xfId="40911" xr:uid="{00000000-0005-0000-0000-000057A80000}"/>
    <cellStyle name="salmon - Style1 2 6 3" xfId="40912" xr:uid="{00000000-0005-0000-0000-000058A80000}"/>
    <cellStyle name="salmon - Style1 2 6 3 2" xfId="40913" xr:uid="{00000000-0005-0000-0000-000059A80000}"/>
    <cellStyle name="salmon - Style1 2 6 3 3" xfId="40914" xr:uid="{00000000-0005-0000-0000-00005AA80000}"/>
    <cellStyle name="salmon - Style1 2 6 4" xfId="40915" xr:uid="{00000000-0005-0000-0000-00005BA80000}"/>
    <cellStyle name="salmon - Style1 2 6 5" xfId="40916" xr:uid="{00000000-0005-0000-0000-00005CA80000}"/>
    <cellStyle name="salmon - Style1 2 6 6" xfId="40917" xr:uid="{00000000-0005-0000-0000-00005DA80000}"/>
    <cellStyle name="salmon - Style1 2 7" xfId="40918" xr:uid="{00000000-0005-0000-0000-00005EA80000}"/>
    <cellStyle name="salmon - Style1 2 7 2" xfId="40919" xr:uid="{00000000-0005-0000-0000-00005FA80000}"/>
    <cellStyle name="salmon - Style1 2 7 2 2" xfId="40920" xr:uid="{00000000-0005-0000-0000-000060A80000}"/>
    <cellStyle name="salmon - Style1 2 7 2 3" xfId="40921" xr:uid="{00000000-0005-0000-0000-000061A80000}"/>
    <cellStyle name="salmon - Style1 2 7 3" xfId="40922" xr:uid="{00000000-0005-0000-0000-000062A80000}"/>
    <cellStyle name="salmon - Style1 2 7 3 2" xfId="40923" xr:uid="{00000000-0005-0000-0000-000063A80000}"/>
    <cellStyle name="salmon - Style1 2 7 3 3" xfId="40924" xr:uid="{00000000-0005-0000-0000-000064A80000}"/>
    <cellStyle name="salmon - Style1 2 7 4" xfId="40925" xr:uid="{00000000-0005-0000-0000-000065A80000}"/>
    <cellStyle name="salmon - Style1 2 7 5" xfId="40926" xr:uid="{00000000-0005-0000-0000-000066A80000}"/>
    <cellStyle name="salmon - Style1 2 7 6" xfId="40927" xr:uid="{00000000-0005-0000-0000-000067A80000}"/>
    <cellStyle name="salmon - Style1 2 8" xfId="40928" xr:uid="{00000000-0005-0000-0000-000068A80000}"/>
    <cellStyle name="salmon - Style1 2 8 2" xfId="40929" xr:uid="{00000000-0005-0000-0000-000069A80000}"/>
    <cellStyle name="salmon - Style1 2 8 2 2" xfId="40930" xr:uid="{00000000-0005-0000-0000-00006AA80000}"/>
    <cellStyle name="salmon - Style1 2 8 2 3" xfId="40931" xr:uid="{00000000-0005-0000-0000-00006BA80000}"/>
    <cellStyle name="salmon - Style1 2 8 3" xfId="40932" xr:uid="{00000000-0005-0000-0000-00006CA80000}"/>
    <cellStyle name="salmon - Style1 2 8 3 2" xfId="40933" xr:uid="{00000000-0005-0000-0000-00006DA80000}"/>
    <cellStyle name="salmon - Style1 2 8 3 3" xfId="40934" xr:uid="{00000000-0005-0000-0000-00006EA80000}"/>
    <cellStyle name="salmon - Style1 2 8 4" xfId="40935" xr:uid="{00000000-0005-0000-0000-00006FA80000}"/>
    <cellStyle name="salmon - Style1 2 8 5" xfId="40936" xr:uid="{00000000-0005-0000-0000-000070A80000}"/>
    <cellStyle name="salmon - Style1 2 8 6" xfId="40937" xr:uid="{00000000-0005-0000-0000-000071A80000}"/>
    <cellStyle name="salmon - Style1 2 9" xfId="40938" xr:uid="{00000000-0005-0000-0000-000072A80000}"/>
    <cellStyle name="salmon - Style1 2 9 2" xfId="40939" xr:uid="{00000000-0005-0000-0000-000073A80000}"/>
    <cellStyle name="salmon - Style1 2 9 2 2" xfId="40940" xr:uid="{00000000-0005-0000-0000-000074A80000}"/>
    <cellStyle name="salmon - Style1 2 9 2 3" xfId="40941" xr:uid="{00000000-0005-0000-0000-000075A80000}"/>
    <cellStyle name="salmon - Style1 2 9 3" xfId="40942" xr:uid="{00000000-0005-0000-0000-000076A80000}"/>
    <cellStyle name="salmon - Style1 2 9 3 2" xfId="40943" xr:uid="{00000000-0005-0000-0000-000077A80000}"/>
    <cellStyle name="salmon - Style1 2 9 3 3" xfId="40944" xr:uid="{00000000-0005-0000-0000-000078A80000}"/>
    <cellStyle name="salmon - Style1 2 9 4" xfId="40945" xr:uid="{00000000-0005-0000-0000-000079A80000}"/>
    <cellStyle name="salmon - Style1 2 9 5" xfId="40946" xr:uid="{00000000-0005-0000-0000-00007AA80000}"/>
    <cellStyle name="salmon - Style1 2 9 6" xfId="40947" xr:uid="{00000000-0005-0000-0000-00007BA80000}"/>
    <cellStyle name="salmon - Style1 2_5.Weekly" xfId="40948" xr:uid="{00000000-0005-0000-0000-00007CA80000}"/>
    <cellStyle name="salmon - Style1 3" xfId="40949" xr:uid="{00000000-0005-0000-0000-00007DA80000}"/>
    <cellStyle name="salmon - Style1 3 10" xfId="40950" xr:uid="{00000000-0005-0000-0000-00007EA80000}"/>
    <cellStyle name="salmon - Style1 3 10 2" xfId="40951" xr:uid="{00000000-0005-0000-0000-00007FA80000}"/>
    <cellStyle name="salmon - Style1 3 10 2 2" xfId="40952" xr:uid="{00000000-0005-0000-0000-000080A80000}"/>
    <cellStyle name="salmon - Style1 3 10 2 3" xfId="40953" xr:uid="{00000000-0005-0000-0000-000081A80000}"/>
    <cellStyle name="salmon - Style1 3 10 3" xfId="40954" xr:uid="{00000000-0005-0000-0000-000082A80000}"/>
    <cellStyle name="salmon - Style1 3 10 3 2" xfId="40955" xr:uid="{00000000-0005-0000-0000-000083A80000}"/>
    <cellStyle name="salmon - Style1 3 10 3 3" xfId="40956" xr:uid="{00000000-0005-0000-0000-000084A80000}"/>
    <cellStyle name="salmon - Style1 3 10 4" xfId="40957" xr:uid="{00000000-0005-0000-0000-000085A80000}"/>
    <cellStyle name="salmon - Style1 3 10 5" xfId="40958" xr:uid="{00000000-0005-0000-0000-000086A80000}"/>
    <cellStyle name="salmon - Style1 3 10 6" xfId="40959" xr:uid="{00000000-0005-0000-0000-000087A80000}"/>
    <cellStyle name="salmon - Style1 3 11" xfId="40960" xr:uid="{00000000-0005-0000-0000-000088A80000}"/>
    <cellStyle name="salmon - Style1 3 11 2" xfId="40961" xr:uid="{00000000-0005-0000-0000-000089A80000}"/>
    <cellStyle name="salmon - Style1 3 11 3" xfId="40962" xr:uid="{00000000-0005-0000-0000-00008AA80000}"/>
    <cellStyle name="salmon - Style1 3 12" xfId="40963" xr:uid="{00000000-0005-0000-0000-00008BA80000}"/>
    <cellStyle name="salmon - Style1 3 12 2" xfId="40964" xr:uid="{00000000-0005-0000-0000-00008CA80000}"/>
    <cellStyle name="salmon - Style1 3 12 3" xfId="40965" xr:uid="{00000000-0005-0000-0000-00008DA80000}"/>
    <cellStyle name="salmon - Style1 3 13" xfId="40966" xr:uid="{00000000-0005-0000-0000-00008EA80000}"/>
    <cellStyle name="salmon - Style1 3 14" xfId="40967" xr:uid="{00000000-0005-0000-0000-00008FA80000}"/>
    <cellStyle name="salmon - Style1 3 15" xfId="40968" xr:uid="{00000000-0005-0000-0000-000090A80000}"/>
    <cellStyle name="salmon - Style1 3 2" xfId="40969" xr:uid="{00000000-0005-0000-0000-000091A80000}"/>
    <cellStyle name="salmon - Style1 3 2 2" xfId="40970" xr:uid="{00000000-0005-0000-0000-000092A80000}"/>
    <cellStyle name="salmon - Style1 3 2 2 2" xfId="40971" xr:uid="{00000000-0005-0000-0000-000093A80000}"/>
    <cellStyle name="salmon - Style1 3 2 2 3" xfId="40972" xr:uid="{00000000-0005-0000-0000-000094A80000}"/>
    <cellStyle name="salmon - Style1 3 2 3" xfId="40973" xr:uid="{00000000-0005-0000-0000-000095A80000}"/>
    <cellStyle name="salmon - Style1 3 2 3 2" xfId="40974" xr:uid="{00000000-0005-0000-0000-000096A80000}"/>
    <cellStyle name="salmon - Style1 3 2 3 3" xfId="40975" xr:uid="{00000000-0005-0000-0000-000097A80000}"/>
    <cellStyle name="salmon - Style1 3 2 4" xfId="40976" xr:uid="{00000000-0005-0000-0000-000098A80000}"/>
    <cellStyle name="salmon - Style1 3 2 5" xfId="40977" xr:uid="{00000000-0005-0000-0000-000099A80000}"/>
    <cellStyle name="salmon - Style1 3 2 6" xfId="40978" xr:uid="{00000000-0005-0000-0000-00009AA80000}"/>
    <cellStyle name="salmon - Style1 3 3" xfId="40979" xr:uid="{00000000-0005-0000-0000-00009BA80000}"/>
    <cellStyle name="salmon - Style1 3 3 2" xfId="40980" xr:uid="{00000000-0005-0000-0000-00009CA80000}"/>
    <cellStyle name="salmon - Style1 3 3 2 2" xfId="40981" xr:uid="{00000000-0005-0000-0000-00009DA80000}"/>
    <cellStyle name="salmon - Style1 3 3 2 3" xfId="40982" xr:uid="{00000000-0005-0000-0000-00009EA80000}"/>
    <cellStyle name="salmon - Style1 3 3 3" xfId="40983" xr:uid="{00000000-0005-0000-0000-00009FA80000}"/>
    <cellStyle name="salmon - Style1 3 3 3 2" xfId="40984" xr:uid="{00000000-0005-0000-0000-0000A0A80000}"/>
    <cellStyle name="salmon - Style1 3 3 3 3" xfId="40985" xr:uid="{00000000-0005-0000-0000-0000A1A80000}"/>
    <cellStyle name="salmon - Style1 3 3 4" xfId="40986" xr:uid="{00000000-0005-0000-0000-0000A2A80000}"/>
    <cellStyle name="salmon - Style1 3 3 5" xfId="40987" xr:uid="{00000000-0005-0000-0000-0000A3A80000}"/>
    <cellStyle name="salmon - Style1 3 3 6" xfId="40988" xr:uid="{00000000-0005-0000-0000-0000A4A80000}"/>
    <cellStyle name="salmon - Style1 3 4" xfId="40989" xr:uid="{00000000-0005-0000-0000-0000A5A80000}"/>
    <cellStyle name="salmon - Style1 3 4 2" xfId="40990" xr:uid="{00000000-0005-0000-0000-0000A6A80000}"/>
    <cellStyle name="salmon - Style1 3 4 2 2" xfId="40991" xr:uid="{00000000-0005-0000-0000-0000A7A80000}"/>
    <cellStyle name="salmon - Style1 3 4 2 3" xfId="40992" xr:uid="{00000000-0005-0000-0000-0000A8A80000}"/>
    <cellStyle name="salmon - Style1 3 4 3" xfId="40993" xr:uid="{00000000-0005-0000-0000-0000A9A80000}"/>
    <cellStyle name="salmon - Style1 3 4 3 2" xfId="40994" xr:uid="{00000000-0005-0000-0000-0000AAA80000}"/>
    <cellStyle name="salmon - Style1 3 4 3 3" xfId="40995" xr:uid="{00000000-0005-0000-0000-0000ABA80000}"/>
    <cellStyle name="salmon - Style1 3 4 4" xfId="40996" xr:uid="{00000000-0005-0000-0000-0000ACA80000}"/>
    <cellStyle name="salmon - Style1 3 4 5" xfId="40997" xr:uid="{00000000-0005-0000-0000-0000ADA80000}"/>
    <cellStyle name="salmon - Style1 3 4 6" xfId="40998" xr:uid="{00000000-0005-0000-0000-0000AEA80000}"/>
    <cellStyle name="salmon - Style1 3 5" xfId="40999" xr:uid="{00000000-0005-0000-0000-0000AFA80000}"/>
    <cellStyle name="salmon - Style1 3 5 2" xfId="41000" xr:uid="{00000000-0005-0000-0000-0000B0A80000}"/>
    <cellStyle name="salmon - Style1 3 5 2 2" xfId="41001" xr:uid="{00000000-0005-0000-0000-0000B1A80000}"/>
    <cellStyle name="salmon - Style1 3 5 2 3" xfId="41002" xr:uid="{00000000-0005-0000-0000-0000B2A80000}"/>
    <cellStyle name="salmon - Style1 3 5 3" xfId="41003" xr:uid="{00000000-0005-0000-0000-0000B3A80000}"/>
    <cellStyle name="salmon - Style1 3 5 3 2" xfId="41004" xr:uid="{00000000-0005-0000-0000-0000B4A80000}"/>
    <cellStyle name="salmon - Style1 3 5 3 3" xfId="41005" xr:uid="{00000000-0005-0000-0000-0000B5A80000}"/>
    <cellStyle name="salmon - Style1 3 5 4" xfId="41006" xr:uid="{00000000-0005-0000-0000-0000B6A80000}"/>
    <cellStyle name="salmon - Style1 3 5 5" xfId="41007" xr:uid="{00000000-0005-0000-0000-0000B7A80000}"/>
    <cellStyle name="salmon - Style1 3 5 6" xfId="41008" xr:uid="{00000000-0005-0000-0000-0000B8A80000}"/>
    <cellStyle name="salmon - Style1 3 6" xfId="41009" xr:uid="{00000000-0005-0000-0000-0000B9A80000}"/>
    <cellStyle name="salmon - Style1 3 6 2" xfId="41010" xr:uid="{00000000-0005-0000-0000-0000BAA80000}"/>
    <cellStyle name="salmon - Style1 3 6 2 2" xfId="41011" xr:uid="{00000000-0005-0000-0000-0000BBA80000}"/>
    <cellStyle name="salmon - Style1 3 6 2 3" xfId="41012" xr:uid="{00000000-0005-0000-0000-0000BCA80000}"/>
    <cellStyle name="salmon - Style1 3 6 3" xfId="41013" xr:uid="{00000000-0005-0000-0000-0000BDA80000}"/>
    <cellStyle name="salmon - Style1 3 6 3 2" xfId="41014" xr:uid="{00000000-0005-0000-0000-0000BEA80000}"/>
    <cellStyle name="salmon - Style1 3 6 3 3" xfId="41015" xr:uid="{00000000-0005-0000-0000-0000BFA80000}"/>
    <cellStyle name="salmon - Style1 3 6 4" xfId="41016" xr:uid="{00000000-0005-0000-0000-0000C0A80000}"/>
    <cellStyle name="salmon - Style1 3 6 5" xfId="41017" xr:uid="{00000000-0005-0000-0000-0000C1A80000}"/>
    <cellStyle name="salmon - Style1 3 6 6" xfId="41018" xr:uid="{00000000-0005-0000-0000-0000C2A80000}"/>
    <cellStyle name="salmon - Style1 3 7" xfId="41019" xr:uid="{00000000-0005-0000-0000-0000C3A80000}"/>
    <cellStyle name="salmon - Style1 3 7 2" xfId="41020" xr:uid="{00000000-0005-0000-0000-0000C4A80000}"/>
    <cellStyle name="salmon - Style1 3 7 2 2" xfId="41021" xr:uid="{00000000-0005-0000-0000-0000C5A80000}"/>
    <cellStyle name="salmon - Style1 3 7 2 3" xfId="41022" xr:uid="{00000000-0005-0000-0000-0000C6A80000}"/>
    <cellStyle name="salmon - Style1 3 7 3" xfId="41023" xr:uid="{00000000-0005-0000-0000-0000C7A80000}"/>
    <cellStyle name="salmon - Style1 3 7 3 2" xfId="41024" xr:uid="{00000000-0005-0000-0000-0000C8A80000}"/>
    <cellStyle name="salmon - Style1 3 7 3 3" xfId="41025" xr:uid="{00000000-0005-0000-0000-0000C9A80000}"/>
    <cellStyle name="salmon - Style1 3 7 4" xfId="41026" xr:uid="{00000000-0005-0000-0000-0000CAA80000}"/>
    <cellStyle name="salmon - Style1 3 7 5" xfId="41027" xr:uid="{00000000-0005-0000-0000-0000CBA80000}"/>
    <cellStyle name="salmon - Style1 3 7 6" xfId="41028" xr:uid="{00000000-0005-0000-0000-0000CCA80000}"/>
    <cellStyle name="salmon - Style1 3 8" xfId="41029" xr:uid="{00000000-0005-0000-0000-0000CDA80000}"/>
    <cellStyle name="salmon - Style1 3 8 2" xfId="41030" xr:uid="{00000000-0005-0000-0000-0000CEA80000}"/>
    <cellStyle name="salmon - Style1 3 8 2 2" xfId="41031" xr:uid="{00000000-0005-0000-0000-0000CFA80000}"/>
    <cellStyle name="salmon - Style1 3 8 2 3" xfId="41032" xr:uid="{00000000-0005-0000-0000-0000D0A80000}"/>
    <cellStyle name="salmon - Style1 3 8 3" xfId="41033" xr:uid="{00000000-0005-0000-0000-0000D1A80000}"/>
    <cellStyle name="salmon - Style1 3 8 3 2" xfId="41034" xr:uid="{00000000-0005-0000-0000-0000D2A80000}"/>
    <cellStyle name="salmon - Style1 3 8 3 3" xfId="41035" xr:uid="{00000000-0005-0000-0000-0000D3A80000}"/>
    <cellStyle name="salmon - Style1 3 8 4" xfId="41036" xr:uid="{00000000-0005-0000-0000-0000D4A80000}"/>
    <cellStyle name="salmon - Style1 3 8 5" xfId="41037" xr:uid="{00000000-0005-0000-0000-0000D5A80000}"/>
    <cellStyle name="salmon - Style1 3 8 6" xfId="41038" xr:uid="{00000000-0005-0000-0000-0000D6A80000}"/>
    <cellStyle name="salmon - Style1 3 9" xfId="41039" xr:uid="{00000000-0005-0000-0000-0000D7A80000}"/>
    <cellStyle name="salmon - Style1 3 9 2" xfId="41040" xr:uid="{00000000-0005-0000-0000-0000D8A80000}"/>
    <cellStyle name="salmon - Style1 3 9 2 2" xfId="41041" xr:uid="{00000000-0005-0000-0000-0000D9A80000}"/>
    <cellStyle name="salmon - Style1 3 9 2 3" xfId="41042" xr:uid="{00000000-0005-0000-0000-0000DAA80000}"/>
    <cellStyle name="salmon - Style1 3 9 3" xfId="41043" xr:uid="{00000000-0005-0000-0000-0000DBA80000}"/>
    <cellStyle name="salmon - Style1 3 9 3 2" xfId="41044" xr:uid="{00000000-0005-0000-0000-0000DCA80000}"/>
    <cellStyle name="salmon - Style1 3 9 3 3" xfId="41045" xr:uid="{00000000-0005-0000-0000-0000DDA80000}"/>
    <cellStyle name="salmon - Style1 3 9 4" xfId="41046" xr:uid="{00000000-0005-0000-0000-0000DEA80000}"/>
    <cellStyle name="salmon - Style1 3 9 5" xfId="41047" xr:uid="{00000000-0005-0000-0000-0000DFA80000}"/>
    <cellStyle name="salmon - Style1 3 9 6" xfId="41048" xr:uid="{00000000-0005-0000-0000-0000E0A80000}"/>
    <cellStyle name="salmon - Style1 3_5.Weekly" xfId="41049" xr:uid="{00000000-0005-0000-0000-0000E1A80000}"/>
    <cellStyle name="salmon - Style1 4" xfId="41050" xr:uid="{00000000-0005-0000-0000-0000E2A80000}"/>
    <cellStyle name="salmon - Style1 4 2" xfId="41051" xr:uid="{00000000-0005-0000-0000-0000E3A80000}"/>
    <cellStyle name="salmon - Style1 4 2 2" xfId="41052" xr:uid="{00000000-0005-0000-0000-0000E4A80000}"/>
    <cellStyle name="salmon - Style1 4 2 3" xfId="41053" xr:uid="{00000000-0005-0000-0000-0000E5A80000}"/>
    <cellStyle name="salmon - Style1 4 3" xfId="41054" xr:uid="{00000000-0005-0000-0000-0000E6A80000}"/>
    <cellStyle name="salmon - Style1 4 3 2" xfId="41055" xr:uid="{00000000-0005-0000-0000-0000E7A80000}"/>
    <cellStyle name="salmon - Style1 4 3 3" xfId="41056" xr:uid="{00000000-0005-0000-0000-0000E8A80000}"/>
    <cellStyle name="salmon - Style1 4 4" xfId="41057" xr:uid="{00000000-0005-0000-0000-0000E9A80000}"/>
    <cellStyle name="salmon - Style1 4 5" xfId="41058" xr:uid="{00000000-0005-0000-0000-0000EAA80000}"/>
    <cellStyle name="salmon - Style1 4 6" xfId="41059" xr:uid="{00000000-0005-0000-0000-0000EBA80000}"/>
    <cellStyle name="salmon - Style1 5" xfId="41060" xr:uid="{00000000-0005-0000-0000-0000ECA80000}"/>
    <cellStyle name="salmon - Style1 5 2" xfId="41061" xr:uid="{00000000-0005-0000-0000-0000EDA80000}"/>
    <cellStyle name="salmon - Style1 5 2 2" xfId="41062" xr:uid="{00000000-0005-0000-0000-0000EEA80000}"/>
    <cellStyle name="salmon - Style1 5 2 3" xfId="41063" xr:uid="{00000000-0005-0000-0000-0000EFA80000}"/>
    <cellStyle name="salmon - Style1 5 3" xfId="41064" xr:uid="{00000000-0005-0000-0000-0000F0A80000}"/>
    <cellStyle name="salmon - Style1 5 3 2" xfId="41065" xr:uid="{00000000-0005-0000-0000-0000F1A80000}"/>
    <cellStyle name="salmon - Style1 5 3 3" xfId="41066" xr:uid="{00000000-0005-0000-0000-0000F2A80000}"/>
    <cellStyle name="salmon - Style1 5 4" xfId="41067" xr:uid="{00000000-0005-0000-0000-0000F3A80000}"/>
    <cellStyle name="salmon - Style1 5 5" xfId="41068" xr:uid="{00000000-0005-0000-0000-0000F4A80000}"/>
    <cellStyle name="salmon - Style1 5 6" xfId="41069" xr:uid="{00000000-0005-0000-0000-0000F5A80000}"/>
    <cellStyle name="salmon - Style1 6" xfId="41070" xr:uid="{00000000-0005-0000-0000-0000F6A80000}"/>
    <cellStyle name="salmon - Style1 6 2" xfId="41071" xr:uid="{00000000-0005-0000-0000-0000F7A80000}"/>
    <cellStyle name="salmon - Style1 6 2 2" xfId="41072" xr:uid="{00000000-0005-0000-0000-0000F8A80000}"/>
    <cellStyle name="salmon - Style1 6 2 3" xfId="41073" xr:uid="{00000000-0005-0000-0000-0000F9A80000}"/>
    <cellStyle name="salmon - Style1 6 3" xfId="41074" xr:uid="{00000000-0005-0000-0000-0000FAA80000}"/>
    <cellStyle name="salmon - Style1 6 3 2" xfId="41075" xr:uid="{00000000-0005-0000-0000-0000FBA80000}"/>
    <cellStyle name="salmon - Style1 6 3 3" xfId="41076" xr:uid="{00000000-0005-0000-0000-0000FCA80000}"/>
    <cellStyle name="salmon - Style1 6 4" xfId="41077" xr:uid="{00000000-0005-0000-0000-0000FDA80000}"/>
    <cellStyle name="salmon - Style1 6 5" xfId="41078" xr:uid="{00000000-0005-0000-0000-0000FEA80000}"/>
    <cellStyle name="salmon - Style1 6 6" xfId="41079" xr:uid="{00000000-0005-0000-0000-0000FFA80000}"/>
    <cellStyle name="salmon - Style1 7" xfId="41080" xr:uid="{00000000-0005-0000-0000-000000A90000}"/>
    <cellStyle name="salmon - Style1 7 2" xfId="41081" xr:uid="{00000000-0005-0000-0000-000001A90000}"/>
    <cellStyle name="salmon - Style1 7 2 2" xfId="41082" xr:uid="{00000000-0005-0000-0000-000002A90000}"/>
    <cellStyle name="salmon - Style1 7 2 3" xfId="41083" xr:uid="{00000000-0005-0000-0000-000003A90000}"/>
    <cellStyle name="salmon - Style1 7 3" xfId="41084" xr:uid="{00000000-0005-0000-0000-000004A90000}"/>
    <cellStyle name="salmon - Style1 7 3 2" xfId="41085" xr:uid="{00000000-0005-0000-0000-000005A90000}"/>
    <cellStyle name="salmon - Style1 7 3 3" xfId="41086" xr:uid="{00000000-0005-0000-0000-000006A90000}"/>
    <cellStyle name="salmon - Style1 7 4" xfId="41087" xr:uid="{00000000-0005-0000-0000-000007A90000}"/>
    <cellStyle name="salmon - Style1 7 5" xfId="41088" xr:uid="{00000000-0005-0000-0000-000008A90000}"/>
    <cellStyle name="salmon - Style1 7 6" xfId="41089" xr:uid="{00000000-0005-0000-0000-000009A90000}"/>
    <cellStyle name="salmon - Style1 8" xfId="41090" xr:uid="{00000000-0005-0000-0000-00000AA90000}"/>
    <cellStyle name="salmon - Style1 8 2" xfId="41091" xr:uid="{00000000-0005-0000-0000-00000BA90000}"/>
    <cellStyle name="salmon - Style1 8 2 2" xfId="41092" xr:uid="{00000000-0005-0000-0000-00000CA90000}"/>
    <cellStyle name="salmon - Style1 8 2 3" xfId="41093" xr:uid="{00000000-0005-0000-0000-00000DA90000}"/>
    <cellStyle name="salmon - Style1 8 3" xfId="41094" xr:uid="{00000000-0005-0000-0000-00000EA90000}"/>
    <cellStyle name="salmon - Style1 8 3 2" xfId="41095" xr:uid="{00000000-0005-0000-0000-00000FA90000}"/>
    <cellStyle name="salmon - Style1 8 3 3" xfId="41096" xr:uid="{00000000-0005-0000-0000-000010A90000}"/>
    <cellStyle name="salmon - Style1 8 4" xfId="41097" xr:uid="{00000000-0005-0000-0000-000011A90000}"/>
    <cellStyle name="salmon - Style1 8 5" xfId="41098" xr:uid="{00000000-0005-0000-0000-000012A90000}"/>
    <cellStyle name="salmon - Style1 8 6" xfId="41099" xr:uid="{00000000-0005-0000-0000-000013A90000}"/>
    <cellStyle name="salmon - Style1 9" xfId="41100" xr:uid="{00000000-0005-0000-0000-000014A90000}"/>
    <cellStyle name="salmon - Style1 9 2" xfId="41101" xr:uid="{00000000-0005-0000-0000-000015A90000}"/>
    <cellStyle name="salmon - Style1 9 2 2" xfId="41102" xr:uid="{00000000-0005-0000-0000-000016A90000}"/>
    <cellStyle name="salmon - Style1 9 2 3" xfId="41103" xr:uid="{00000000-0005-0000-0000-000017A90000}"/>
    <cellStyle name="salmon - Style1 9 3" xfId="41104" xr:uid="{00000000-0005-0000-0000-000018A90000}"/>
    <cellStyle name="salmon - Style1 9 3 2" xfId="41105" xr:uid="{00000000-0005-0000-0000-000019A90000}"/>
    <cellStyle name="salmon - Style1 9 3 3" xfId="41106" xr:uid="{00000000-0005-0000-0000-00001AA90000}"/>
    <cellStyle name="salmon - Style1 9 4" xfId="41107" xr:uid="{00000000-0005-0000-0000-00001BA90000}"/>
    <cellStyle name="salmon - Style1 9 5" xfId="41108" xr:uid="{00000000-0005-0000-0000-00001CA90000}"/>
    <cellStyle name="salmon - Style1 9 6" xfId="41109" xr:uid="{00000000-0005-0000-0000-00001DA90000}"/>
    <cellStyle name="salmon - Style1_5.Weekly" xfId="41110" xr:uid="{00000000-0005-0000-0000-00001EA90000}"/>
    <cellStyle name="SAPBEXaggData" xfId="41111" xr:uid="{00000000-0005-0000-0000-00001FA90000}"/>
    <cellStyle name="SAPBEXaggData 2" xfId="41112" xr:uid="{00000000-0005-0000-0000-000020A90000}"/>
    <cellStyle name="SAPBEXaggDataEmph" xfId="41113" xr:uid="{00000000-0005-0000-0000-000021A90000}"/>
    <cellStyle name="SAPBEXaggDataEmph 2" xfId="41114" xr:uid="{00000000-0005-0000-0000-000022A90000}"/>
    <cellStyle name="SAPBEXaggExc1" xfId="41115" xr:uid="{00000000-0005-0000-0000-000023A90000}"/>
    <cellStyle name="SAPBEXaggExc1 2" xfId="41116" xr:uid="{00000000-0005-0000-0000-000024A90000}"/>
    <cellStyle name="SAPBEXaggExc1Emph" xfId="41117" xr:uid="{00000000-0005-0000-0000-000025A90000}"/>
    <cellStyle name="SAPBEXaggExc1Emph 2" xfId="41118" xr:uid="{00000000-0005-0000-0000-000026A90000}"/>
    <cellStyle name="SAPBEXaggExc2" xfId="41119" xr:uid="{00000000-0005-0000-0000-000027A90000}"/>
    <cellStyle name="SAPBEXaggExc2 2" xfId="41120" xr:uid="{00000000-0005-0000-0000-000028A90000}"/>
    <cellStyle name="SAPBEXaggExc2Emph" xfId="41121" xr:uid="{00000000-0005-0000-0000-000029A90000}"/>
    <cellStyle name="SAPBEXaggExc2Emph 2" xfId="41122" xr:uid="{00000000-0005-0000-0000-00002AA90000}"/>
    <cellStyle name="SAPBEXaggItem" xfId="41123" xr:uid="{00000000-0005-0000-0000-00002BA90000}"/>
    <cellStyle name="SAPBEXaggItem 2" xfId="41124" xr:uid="{00000000-0005-0000-0000-00002CA90000}"/>
    <cellStyle name="SAPBEXchaText" xfId="41125" xr:uid="{00000000-0005-0000-0000-00002DA90000}"/>
    <cellStyle name="SAPBEXchaText 2" xfId="41126" xr:uid="{00000000-0005-0000-0000-00002EA90000}"/>
    <cellStyle name="SAPBEXexcBad7" xfId="41127" xr:uid="{00000000-0005-0000-0000-00002FA90000}"/>
    <cellStyle name="SAPBEXexcBad7 2" xfId="41128" xr:uid="{00000000-0005-0000-0000-000030A90000}"/>
    <cellStyle name="SAPBEXexcBad8" xfId="41129" xr:uid="{00000000-0005-0000-0000-000031A90000}"/>
    <cellStyle name="SAPBEXexcBad8 2" xfId="41130" xr:uid="{00000000-0005-0000-0000-000032A90000}"/>
    <cellStyle name="SAPBEXexcBad9" xfId="41131" xr:uid="{00000000-0005-0000-0000-000033A90000}"/>
    <cellStyle name="SAPBEXexcBad9 2" xfId="41132" xr:uid="{00000000-0005-0000-0000-000034A90000}"/>
    <cellStyle name="SAPBEXexcCritical4" xfId="41133" xr:uid="{00000000-0005-0000-0000-000035A90000}"/>
    <cellStyle name="SAPBEXexcCritical4 2" xfId="41134" xr:uid="{00000000-0005-0000-0000-000036A90000}"/>
    <cellStyle name="SAPBEXexcCritical5" xfId="41135" xr:uid="{00000000-0005-0000-0000-000037A90000}"/>
    <cellStyle name="SAPBEXexcCritical5 2" xfId="41136" xr:uid="{00000000-0005-0000-0000-000038A90000}"/>
    <cellStyle name="SAPBEXexcCritical6" xfId="41137" xr:uid="{00000000-0005-0000-0000-000039A90000}"/>
    <cellStyle name="SAPBEXexcCritical6 2" xfId="41138" xr:uid="{00000000-0005-0000-0000-00003AA90000}"/>
    <cellStyle name="SAPBEXexcGood1" xfId="41139" xr:uid="{00000000-0005-0000-0000-00003BA90000}"/>
    <cellStyle name="SAPBEXexcGood1 2" xfId="41140" xr:uid="{00000000-0005-0000-0000-00003CA90000}"/>
    <cellStyle name="SAPBEXexcGood2" xfId="41141" xr:uid="{00000000-0005-0000-0000-00003DA90000}"/>
    <cellStyle name="SAPBEXexcGood2 2" xfId="41142" xr:uid="{00000000-0005-0000-0000-00003EA90000}"/>
    <cellStyle name="SAPBEXexcGood3" xfId="41143" xr:uid="{00000000-0005-0000-0000-00003FA90000}"/>
    <cellStyle name="SAPBEXexcGood3 2" xfId="41144" xr:uid="{00000000-0005-0000-0000-000040A90000}"/>
    <cellStyle name="SAPBEXfilterDrill" xfId="41145" xr:uid="{00000000-0005-0000-0000-000041A90000}"/>
    <cellStyle name="SAPBEXfilterDrill 2" xfId="41146" xr:uid="{00000000-0005-0000-0000-000042A90000}"/>
    <cellStyle name="SAPBEXfilterDrill 2 2" xfId="41147" xr:uid="{00000000-0005-0000-0000-000043A90000}"/>
    <cellStyle name="SAPBEXfilterDrill 3" xfId="41148" xr:uid="{00000000-0005-0000-0000-000044A90000}"/>
    <cellStyle name="SAPBEXfilterItem" xfId="41149" xr:uid="{00000000-0005-0000-0000-000045A90000}"/>
    <cellStyle name="SAPBEXfilterItem 2" xfId="41150" xr:uid="{00000000-0005-0000-0000-000046A90000}"/>
    <cellStyle name="SAPBEXfilterText" xfId="41151" xr:uid="{00000000-0005-0000-0000-000047A90000}"/>
    <cellStyle name="SAPBEXfilterText 2" xfId="41152" xr:uid="{00000000-0005-0000-0000-000048A90000}"/>
    <cellStyle name="SAPBEXformats" xfId="41153" xr:uid="{00000000-0005-0000-0000-000049A90000}"/>
    <cellStyle name="SAPBEXformats 2" xfId="41154" xr:uid="{00000000-0005-0000-0000-00004AA90000}"/>
    <cellStyle name="SAPBEXheaderData" xfId="41155" xr:uid="{00000000-0005-0000-0000-00004BA90000}"/>
    <cellStyle name="SAPBEXheaderData 2" xfId="41156" xr:uid="{00000000-0005-0000-0000-00004CA90000}"/>
    <cellStyle name="SAPBEXheaderItem" xfId="41157" xr:uid="{00000000-0005-0000-0000-00004DA90000}"/>
    <cellStyle name="SAPBEXheaderItem 2" xfId="41158" xr:uid="{00000000-0005-0000-0000-00004EA90000}"/>
    <cellStyle name="SAPBEXheaderText" xfId="41159" xr:uid="{00000000-0005-0000-0000-00004FA90000}"/>
    <cellStyle name="SAPBEXheaderText 2" xfId="41160" xr:uid="{00000000-0005-0000-0000-000050A90000}"/>
    <cellStyle name="SAPBEXHLevel1" xfId="41161" xr:uid="{00000000-0005-0000-0000-000051A90000}"/>
    <cellStyle name="SAPBEXHLevel1 2" xfId="41162" xr:uid="{00000000-0005-0000-0000-000052A90000}"/>
    <cellStyle name="SAPBEXHLevel2" xfId="41163" xr:uid="{00000000-0005-0000-0000-000053A90000}"/>
    <cellStyle name="SAPBEXHLevel2 2" xfId="41164" xr:uid="{00000000-0005-0000-0000-000054A90000}"/>
    <cellStyle name="SAPBEXresData" xfId="41165" xr:uid="{00000000-0005-0000-0000-000055A90000}"/>
    <cellStyle name="SAPBEXresData 2" xfId="41166" xr:uid="{00000000-0005-0000-0000-000056A90000}"/>
    <cellStyle name="SAPBEXresDataEmph" xfId="41167" xr:uid="{00000000-0005-0000-0000-000057A90000}"/>
    <cellStyle name="SAPBEXresDataEmph 2" xfId="41168" xr:uid="{00000000-0005-0000-0000-000058A90000}"/>
    <cellStyle name="SAPBEXresExc1" xfId="41169" xr:uid="{00000000-0005-0000-0000-000059A90000}"/>
    <cellStyle name="SAPBEXresExc1 2" xfId="41170" xr:uid="{00000000-0005-0000-0000-00005AA90000}"/>
    <cellStyle name="SAPBEXresExc1Emph" xfId="41171" xr:uid="{00000000-0005-0000-0000-00005BA90000}"/>
    <cellStyle name="SAPBEXresExc1Emph 2" xfId="41172" xr:uid="{00000000-0005-0000-0000-00005CA90000}"/>
    <cellStyle name="SAPBEXresExc2" xfId="41173" xr:uid="{00000000-0005-0000-0000-00005DA90000}"/>
    <cellStyle name="SAPBEXresExc2 2" xfId="41174" xr:uid="{00000000-0005-0000-0000-00005EA90000}"/>
    <cellStyle name="SAPBEXresExc2Emph" xfId="41175" xr:uid="{00000000-0005-0000-0000-00005FA90000}"/>
    <cellStyle name="SAPBEXresExc2Emph 2" xfId="41176" xr:uid="{00000000-0005-0000-0000-000060A90000}"/>
    <cellStyle name="SAPBEXresItem" xfId="41177" xr:uid="{00000000-0005-0000-0000-000061A90000}"/>
    <cellStyle name="SAPBEXresItem 2" xfId="41178" xr:uid="{00000000-0005-0000-0000-000062A90000}"/>
    <cellStyle name="SAPBEXstdData" xfId="41179" xr:uid="{00000000-0005-0000-0000-000063A90000}"/>
    <cellStyle name="SAPBEXstdData 2" xfId="41180" xr:uid="{00000000-0005-0000-0000-000064A90000}"/>
    <cellStyle name="SAPBEXstdDataEmph" xfId="41181" xr:uid="{00000000-0005-0000-0000-000065A90000}"/>
    <cellStyle name="SAPBEXstdDataEmph 2" xfId="41182" xr:uid="{00000000-0005-0000-0000-000066A90000}"/>
    <cellStyle name="SAPBEXstdItem" xfId="41183" xr:uid="{00000000-0005-0000-0000-000067A90000}"/>
    <cellStyle name="SAPBEXstdItem 2" xfId="41184" xr:uid="{00000000-0005-0000-0000-000068A90000}"/>
    <cellStyle name="SAPBEXstdItemX" xfId="41185" xr:uid="{00000000-0005-0000-0000-000069A90000}"/>
    <cellStyle name="SAPBEXsubData" xfId="41186" xr:uid="{00000000-0005-0000-0000-00006AA90000}"/>
    <cellStyle name="SAPBEXsubData 2" xfId="41187" xr:uid="{00000000-0005-0000-0000-00006BA90000}"/>
    <cellStyle name="SAPBEXsubDataEmph" xfId="41188" xr:uid="{00000000-0005-0000-0000-00006CA90000}"/>
    <cellStyle name="SAPBEXsubDataEmph 2" xfId="41189" xr:uid="{00000000-0005-0000-0000-00006DA90000}"/>
    <cellStyle name="SAPBEXsubExc1" xfId="41190" xr:uid="{00000000-0005-0000-0000-00006EA90000}"/>
    <cellStyle name="SAPBEXsubExc1 2" xfId="41191" xr:uid="{00000000-0005-0000-0000-00006FA90000}"/>
    <cellStyle name="SAPBEXsubExc2" xfId="41192" xr:uid="{00000000-0005-0000-0000-000070A90000}"/>
    <cellStyle name="SAPBEXsubExc2 2" xfId="41193" xr:uid="{00000000-0005-0000-0000-000071A90000}"/>
    <cellStyle name="SAPBEXsubExc2Emph" xfId="41194" xr:uid="{00000000-0005-0000-0000-000072A90000}"/>
    <cellStyle name="SAPBEXsubExc2Emph 2" xfId="41195" xr:uid="{00000000-0005-0000-0000-000073A90000}"/>
    <cellStyle name="SAPBEXtitle" xfId="41196" xr:uid="{00000000-0005-0000-0000-000074A90000}"/>
    <cellStyle name="SAPBEXtitle 2" xfId="41197" xr:uid="{00000000-0005-0000-0000-000075A90000}"/>
    <cellStyle name="SAPBEXundefined" xfId="41198" xr:uid="{00000000-0005-0000-0000-000076A90000}"/>
    <cellStyle name="SAPBEXundefined 2" xfId="41199" xr:uid="{00000000-0005-0000-0000-000077A90000}"/>
    <cellStyle name="Separador de milhares [0]_Barro Alto Simplified FinModel 2,48mtpa (SiMg 1,75) UPDATE 12 04 2005" xfId="45635" xr:uid="{00000000-0005-0000-0000-000078A90000}"/>
    <cellStyle name="Separador de milhares 2" xfId="47275" xr:uid="{00000000-0005-0000-0000-000079A90000}"/>
    <cellStyle name="Separador de milhares_Barro Alto Simplified FinModel 2,48mtpa (SiMg 1,75) UPDATE 12 04 2005" xfId="45636" xr:uid="{00000000-0005-0000-0000-00007AA90000}"/>
    <cellStyle name="Shaded" xfId="41200" xr:uid="{00000000-0005-0000-0000-00007BA90000}"/>
    <cellStyle name="Shaded 2" xfId="41201" xr:uid="{00000000-0005-0000-0000-00007CA90000}"/>
    <cellStyle name="SKM" xfId="41202" xr:uid="{00000000-0005-0000-0000-00007DA90000}"/>
    <cellStyle name="SKM 2" xfId="41203" xr:uid="{00000000-0005-0000-0000-00007EA90000}"/>
    <cellStyle name="STANDARD" xfId="41204" xr:uid="{00000000-0005-0000-0000-00007FA90000}"/>
    <cellStyle name="Style 1" xfId="41205" xr:uid="{00000000-0005-0000-0000-000080A90000}"/>
    <cellStyle name="Style 1 2" xfId="41206" xr:uid="{00000000-0005-0000-0000-000081A90000}"/>
    <cellStyle name="Style 1 2 2" xfId="41207" xr:uid="{00000000-0005-0000-0000-000082A90000}"/>
    <cellStyle name="Style 1 2 2 2" xfId="41208" xr:uid="{00000000-0005-0000-0000-000083A90000}"/>
    <cellStyle name="Style 1 2 3" xfId="41209" xr:uid="{00000000-0005-0000-0000-000084A90000}"/>
    <cellStyle name="Style 1 3" xfId="41210" xr:uid="{00000000-0005-0000-0000-000085A90000}"/>
    <cellStyle name="Style 1 3 2" xfId="41211" xr:uid="{00000000-0005-0000-0000-000086A90000}"/>
    <cellStyle name="Style 1 3 2 2" xfId="41212" xr:uid="{00000000-0005-0000-0000-000087A90000}"/>
    <cellStyle name="Style 1 3 3" xfId="41213" xr:uid="{00000000-0005-0000-0000-000088A90000}"/>
    <cellStyle name="Style 1 4" xfId="41214" xr:uid="{00000000-0005-0000-0000-000089A90000}"/>
    <cellStyle name="Style 1 4 2" xfId="41215" xr:uid="{00000000-0005-0000-0000-00008AA90000}"/>
    <cellStyle name="Style 1 5" xfId="41216" xr:uid="{00000000-0005-0000-0000-00008BA90000}"/>
    <cellStyle name="Style 1_Informe Ejecutivo Semanal 26-Feb-10" xfId="41217" xr:uid="{00000000-0005-0000-0000-00008CA90000}"/>
    <cellStyle name="Style 2" xfId="41218" xr:uid="{00000000-0005-0000-0000-00008DA90000}"/>
    <cellStyle name="Style 2 2" xfId="47276" xr:uid="{00000000-0005-0000-0000-00008EA90000}"/>
    <cellStyle name="STYLE1 - Style1" xfId="41219" xr:uid="{00000000-0005-0000-0000-00008FA90000}"/>
    <cellStyle name="STYLE2 - Style2" xfId="41220" xr:uid="{00000000-0005-0000-0000-000090A90000}"/>
    <cellStyle name="STYLE3 - Style3" xfId="41221" xr:uid="{00000000-0005-0000-0000-000091A90000}"/>
    <cellStyle name="STYLE4 - Style4" xfId="41222" xr:uid="{00000000-0005-0000-0000-000092A90000}"/>
    <cellStyle name="STYLE6" xfId="41223" xr:uid="{00000000-0005-0000-0000-000093A90000}"/>
    <cellStyle name="SubHead1" xfId="41224" xr:uid="{00000000-0005-0000-0000-000094A90000}"/>
    <cellStyle name="SubHead2" xfId="41225" xr:uid="{00000000-0005-0000-0000-000095A90000}"/>
    <cellStyle name="subtotal" xfId="41226" xr:uid="{00000000-0005-0000-0000-000096A90000}"/>
    <cellStyle name="subtotal 10" xfId="41227" xr:uid="{00000000-0005-0000-0000-000097A90000}"/>
    <cellStyle name="subtotal 10 2" xfId="41228" xr:uid="{00000000-0005-0000-0000-000098A90000}"/>
    <cellStyle name="subtotal 10 2 2" xfId="41229" xr:uid="{00000000-0005-0000-0000-000099A90000}"/>
    <cellStyle name="subtotal 10 3" xfId="41230" xr:uid="{00000000-0005-0000-0000-00009AA90000}"/>
    <cellStyle name="subtotal 10 4" xfId="41231" xr:uid="{00000000-0005-0000-0000-00009BA90000}"/>
    <cellStyle name="subtotal 10 5" xfId="41232" xr:uid="{00000000-0005-0000-0000-00009CA90000}"/>
    <cellStyle name="subtotal 11" xfId="41233" xr:uid="{00000000-0005-0000-0000-00009DA90000}"/>
    <cellStyle name="subtotal 11 2" xfId="41234" xr:uid="{00000000-0005-0000-0000-00009EA90000}"/>
    <cellStyle name="subtotal 11 2 2" xfId="41235" xr:uid="{00000000-0005-0000-0000-00009FA90000}"/>
    <cellStyle name="subtotal 11 3" xfId="41236" xr:uid="{00000000-0005-0000-0000-0000A0A90000}"/>
    <cellStyle name="subtotal 11 4" xfId="41237" xr:uid="{00000000-0005-0000-0000-0000A1A90000}"/>
    <cellStyle name="subtotal 11 5" xfId="41238" xr:uid="{00000000-0005-0000-0000-0000A2A90000}"/>
    <cellStyle name="subtotal 12" xfId="41239" xr:uid="{00000000-0005-0000-0000-0000A3A90000}"/>
    <cellStyle name="subtotal 12 2" xfId="41240" xr:uid="{00000000-0005-0000-0000-0000A4A90000}"/>
    <cellStyle name="subtotal 12 2 2" xfId="41241" xr:uid="{00000000-0005-0000-0000-0000A5A90000}"/>
    <cellStyle name="subtotal 12 3" xfId="41242" xr:uid="{00000000-0005-0000-0000-0000A6A90000}"/>
    <cellStyle name="subtotal 13" xfId="41243" xr:uid="{00000000-0005-0000-0000-0000A7A90000}"/>
    <cellStyle name="subtotal 13 2" xfId="41244" xr:uid="{00000000-0005-0000-0000-0000A8A90000}"/>
    <cellStyle name="subtotal 13 2 2" xfId="41245" xr:uid="{00000000-0005-0000-0000-0000A9A90000}"/>
    <cellStyle name="subtotal 13 3" xfId="41246" xr:uid="{00000000-0005-0000-0000-0000AAA90000}"/>
    <cellStyle name="subtotal 14" xfId="41247" xr:uid="{00000000-0005-0000-0000-0000ABA90000}"/>
    <cellStyle name="subtotal 14 2" xfId="41248" xr:uid="{00000000-0005-0000-0000-0000ACA90000}"/>
    <cellStyle name="subtotal 15" xfId="41249" xr:uid="{00000000-0005-0000-0000-0000ADA90000}"/>
    <cellStyle name="subtotal 16" xfId="41250" xr:uid="{00000000-0005-0000-0000-0000AEA90000}"/>
    <cellStyle name="subtotal 17" xfId="41251" xr:uid="{00000000-0005-0000-0000-0000AFA90000}"/>
    <cellStyle name="subtotal 18" xfId="41252" xr:uid="{00000000-0005-0000-0000-0000B0A90000}"/>
    <cellStyle name="subtotal 2" xfId="41253" xr:uid="{00000000-0005-0000-0000-0000B1A90000}"/>
    <cellStyle name="subtotal 2 10" xfId="41254" xr:uid="{00000000-0005-0000-0000-0000B2A90000}"/>
    <cellStyle name="subtotal 2 10 2" xfId="41255" xr:uid="{00000000-0005-0000-0000-0000B3A90000}"/>
    <cellStyle name="subtotal 2 10 2 2" xfId="41256" xr:uid="{00000000-0005-0000-0000-0000B4A90000}"/>
    <cellStyle name="subtotal 2 10 3" xfId="41257" xr:uid="{00000000-0005-0000-0000-0000B5A90000}"/>
    <cellStyle name="subtotal 2 10 4" xfId="41258" xr:uid="{00000000-0005-0000-0000-0000B6A90000}"/>
    <cellStyle name="subtotal 2 10 5" xfId="41259" xr:uid="{00000000-0005-0000-0000-0000B7A90000}"/>
    <cellStyle name="subtotal 2 11" xfId="41260" xr:uid="{00000000-0005-0000-0000-0000B8A90000}"/>
    <cellStyle name="subtotal 2 11 2" xfId="41261" xr:uid="{00000000-0005-0000-0000-0000B9A90000}"/>
    <cellStyle name="subtotal 2 11 2 2" xfId="41262" xr:uid="{00000000-0005-0000-0000-0000BAA90000}"/>
    <cellStyle name="subtotal 2 11 3" xfId="41263" xr:uid="{00000000-0005-0000-0000-0000BBA90000}"/>
    <cellStyle name="subtotal 2 12" xfId="41264" xr:uid="{00000000-0005-0000-0000-0000BCA90000}"/>
    <cellStyle name="subtotal 2 12 2" xfId="41265" xr:uid="{00000000-0005-0000-0000-0000BDA90000}"/>
    <cellStyle name="subtotal 2 12 2 2" xfId="41266" xr:uid="{00000000-0005-0000-0000-0000BEA90000}"/>
    <cellStyle name="subtotal 2 12 3" xfId="41267" xr:uid="{00000000-0005-0000-0000-0000BFA90000}"/>
    <cellStyle name="subtotal 2 13" xfId="41268" xr:uid="{00000000-0005-0000-0000-0000C0A90000}"/>
    <cellStyle name="subtotal 2 13 2" xfId="41269" xr:uid="{00000000-0005-0000-0000-0000C1A90000}"/>
    <cellStyle name="subtotal 2 14" xfId="41270" xr:uid="{00000000-0005-0000-0000-0000C2A90000}"/>
    <cellStyle name="subtotal 2 15" xfId="41271" xr:uid="{00000000-0005-0000-0000-0000C3A90000}"/>
    <cellStyle name="subtotal 2 16" xfId="41272" xr:uid="{00000000-0005-0000-0000-0000C4A90000}"/>
    <cellStyle name="subtotal 2 17" xfId="41273" xr:uid="{00000000-0005-0000-0000-0000C5A90000}"/>
    <cellStyle name="subtotal 2 2" xfId="41274" xr:uid="{00000000-0005-0000-0000-0000C6A90000}"/>
    <cellStyle name="subtotal 2 2 10" xfId="41275" xr:uid="{00000000-0005-0000-0000-0000C7A90000}"/>
    <cellStyle name="subtotal 2 2 10 2" xfId="41276" xr:uid="{00000000-0005-0000-0000-0000C8A90000}"/>
    <cellStyle name="subtotal 2 2 10 2 2" xfId="41277" xr:uid="{00000000-0005-0000-0000-0000C9A90000}"/>
    <cellStyle name="subtotal 2 2 10 3" xfId="41278" xr:uid="{00000000-0005-0000-0000-0000CAA90000}"/>
    <cellStyle name="subtotal 2 2 11" xfId="41279" xr:uid="{00000000-0005-0000-0000-0000CBA90000}"/>
    <cellStyle name="subtotal 2 2 11 2" xfId="41280" xr:uid="{00000000-0005-0000-0000-0000CCA90000}"/>
    <cellStyle name="subtotal 2 2 12" xfId="41281" xr:uid="{00000000-0005-0000-0000-0000CDA90000}"/>
    <cellStyle name="subtotal 2 2 2" xfId="41282" xr:uid="{00000000-0005-0000-0000-0000CEA90000}"/>
    <cellStyle name="subtotal 2 2 2 2" xfId="41283" xr:uid="{00000000-0005-0000-0000-0000CFA90000}"/>
    <cellStyle name="subtotal 2 2 2 2 2" xfId="41284" xr:uid="{00000000-0005-0000-0000-0000D0A90000}"/>
    <cellStyle name="subtotal 2 2 2 3" xfId="41285" xr:uid="{00000000-0005-0000-0000-0000D1A90000}"/>
    <cellStyle name="subtotal 2 2 2 4" xfId="41286" xr:uid="{00000000-0005-0000-0000-0000D2A90000}"/>
    <cellStyle name="subtotal 2 2 2 5" xfId="41287" xr:uid="{00000000-0005-0000-0000-0000D3A90000}"/>
    <cellStyle name="subtotal 2 2 3" xfId="41288" xr:uid="{00000000-0005-0000-0000-0000D4A90000}"/>
    <cellStyle name="subtotal 2 2 3 2" xfId="41289" xr:uid="{00000000-0005-0000-0000-0000D5A90000}"/>
    <cellStyle name="subtotal 2 2 3 2 2" xfId="41290" xr:uid="{00000000-0005-0000-0000-0000D6A90000}"/>
    <cellStyle name="subtotal 2 2 3 3" xfId="41291" xr:uid="{00000000-0005-0000-0000-0000D7A90000}"/>
    <cellStyle name="subtotal 2 2 3 4" xfId="41292" xr:uid="{00000000-0005-0000-0000-0000D8A90000}"/>
    <cellStyle name="subtotal 2 2 3 5" xfId="41293" xr:uid="{00000000-0005-0000-0000-0000D9A90000}"/>
    <cellStyle name="subtotal 2 2 4" xfId="41294" xr:uid="{00000000-0005-0000-0000-0000DAA90000}"/>
    <cellStyle name="subtotal 2 2 4 2" xfId="41295" xr:uid="{00000000-0005-0000-0000-0000DBA90000}"/>
    <cellStyle name="subtotal 2 2 4 2 2" xfId="41296" xr:uid="{00000000-0005-0000-0000-0000DCA90000}"/>
    <cellStyle name="subtotal 2 2 4 3" xfId="41297" xr:uid="{00000000-0005-0000-0000-0000DDA90000}"/>
    <cellStyle name="subtotal 2 2 5" xfId="41298" xr:uid="{00000000-0005-0000-0000-0000DEA90000}"/>
    <cellStyle name="subtotal 2 2 5 2" xfId="41299" xr:uid="{00000000-0005-0000-0000-0000DFA90000}"/>
    <cellStyle name="subtotal 2 2 5 2 2" xfId="41300" xr:uid="{00000000-0005-0000-0000-0000E0A90000}"/>
    <cellStyle name="subtotal 2 2 5 3" xfId="41301" xr:uid="{00000000-0005-0000-0000-0000E1A90000}"/>
    <cellStyle name="subtotal 2 2 6" xfId="41302" xr:uid="{00000000-0005-0000-0000-0000E2A90000}"/>
    <cellStyle name="subtotal 2 2 6 2" xfId="41303" xr:uid="{00000000-0005-0000-0000-0000E3A90000}"/>
    <cellStyle name="subtotal 2 2 6 2 2" xfId="41304" xr:uid="{00000000-0005-0000-0000-0000E4A90000}"/>
    <cellStyle name="subtotal 2 2 6 3" xfId="41305" xr:uid="{00000000-0005-0000-0000-0000E5A90000}"/>
    <cellStyle name="subtotal 2 2 7" xfId="41306" xr:uid="{00000000-0005-0000-0000-0000E6A90000}"/>
    <cellStyle name="subtotal 2 2 7 2" xfId="41307" xr:uid="{00000000-0005-0000-0000-0000E7A90000}"/>
    <cellStyle name="subtotal 2 2 7 2 2" xfId="41308" xr:uid="{00000000-0005-0000-0000-0000E8A90000}"/>
    <cellStyle name="subtotal 2 2 7 3" xfId="41309" xr:uid="{00000000-0005-0000-0000-0000E9A90000}"/>
    <cellStyle name="subtotal 2 2 8" xfId="41310" xr:uid="{00000000-0005-0000-0000-0000EAA90000}"/>
    <cellStyle name="subtotal 2 2 8 2" xfId="41311" xr:uid="{00000000-0005-0000-0000-0000EBA90000}"/>
    <cellStyle name="subtotal 2 2 8 2 2" xfId="41312" xr:uid="{00000000-0005-0000-0000-0000ECA90000}"/>
    <cellStyle name="subtotal 2 2 8 3" xfId="41313" xr:uid="{00000000-0005-0000-0000-0000EDA90000}"/>
    <cellStyle name="subtotal 2 2 9" xfId="41314" xr:uid="{00000000-0005-0000-0000-0000EEA90000}"/>
    <cellStyle name="subtotal 2 2 9 2" xfId="41315" xr:uid="{00000000-0005-0000-0000-0000EFA90000}"/>
    <cellStyle name="subtotal 2 2 9 2 2" xfId="41316" xr:uid="{00000000-0005-0000-0000-0000F0A90000}"/>
    <cellStyle name="subtotal 2 2 9 3" xfId="41317" xr:uid="{00000000-0005-0000-0000-0000F1A90000}"/>
    <cellStyle name="subtotal 2 3" xfId="41318" xr:uid="{00000000-0005-0000-0000-0000F2A90000}"/>
    <cellStyle name="subtotal 2 3 10" xfId="41319" xr:uid="{00000000-0005-0000-0000-0000F3A90000}"/>
    <cellStyle name="subtotal 2 3 10 2" xfId="41320" xr:uid="{00000000-0005-0000-0000-0000F4A90000}"/>
    <cellStyle name="subtotal 2 3 10 2 2" xfId="41321" xr:uid="{00000000-0005-0000-0000-0000F5A90000}"/>
    <cellStyle name="subtotal 2 3 10 3" xfId="41322" xr:uid="{00000000-0005-0000-0000-0000F6A90000}"/>
    <cellStyle name="subtotal 2 3 11" xfId="41323" xr:uid="{00000000-0005-0000-0000-0000F7A90000}"/>
    <cellStyle name="subtotal 2 3 11 2" xfId="41324" xr:uid="{00000000-0005-0000-0000-0000F8A90000}"/>
    <cellStyle name="subtotal 2 3 12" xfId="41325" xr:uid="{00000000-0005-0000-0000-0000F9A90000}"/>
    <cellStyle name="subtotal 2 3 2" xfId="41326" xr:uid="{00000000-0005-0000-0000-0000FAA90000}"/>
    <cellStyle name="subtotal 2 3 2 2" xfId="41327" xr:uid="{00000000-0005-0000-0000-0000FBA90000}"/>
    <cellStyle name="subtotal 2 3 2 2 2" xfId="41328" xr:uid="{00000000-0005-0000-0000-0000FCA90000}"/>
    <cellStyle name="subtotal 2 3 2 3" xfId="41329" xr:uid="{00000000-0005-0000-0000-0000FDA90000}"/>
    <cellStyle name="subtotal 2 3 3" xfId="41330" xr:uid="{00000000-0005-0000-0000-0000FEA90000}"/>
    <cellStyle name="subtotal 2 3 3 2" xfId="41331" xr:uid="{00000000-0005-0000-0000-0000FFA90000}"/>
    <cellStyle name="subtotal 2 3 3 2 2" xfId="41332" xr:uid="{00000000-0005-0000-0000-000000AA0000}"/>
    <cellStyle name="subtotal 2 3 3 3" xfId="41333" xr:uid="{00000000-0005-0000-0000-000001AA0000}"/>
    <cellStyle name="subtotal 2 3 4" xfId="41334" xr:uid="{00000000-0005-0000-0000-000002AA0000}"/>
    <cellStyle name="subtotal 2 3 4 2" xfId="41335" xr:uid="{00000000-0005-0000-0000-000003AA0000}"/>
    <cellStyle name="subtotal 2 3 4 2 2" xfId="41336" xr:uid="{00000000-0005-0000-0000-000004AA0000}"/>
    <cellStyle name="subtotal 2 3 4 3" xfId="41337" xr:uid="{00000000-0005-0000-0000-000005AA0000}"/>
    <cellStyle name="subtotal 2 3 5" xfId="41338" xr:uid="{00000000-0005-0000-0000-000006AA0000}"/>
    <cellStyle name="subtotal 2 3 5 2" xfId="41339" xr:uid="{00000000-0005-0000-0000-000007AA0000}"/>
    <cellStyle name="subtotal 2 3 5 2 2" xfId="41340" xr:uid="{00000000-0005-0000-0000-000008AA0000}"/>
    <cellStyle name="subtotal 2 3 5 3" xfId="41341" xr:uid="{00000000-0005-0000-0000-000009AA0000}"/>
    <cellStyle name="subtotal 2 3 6" xfId="41342" xr:uid="{00000000-0005-0000-0000-00000AAA0000}"/>
    <cellStyle name="subtotal 2 3 6 2" xfId="41343" xr:uid="{00000000-0005-0000-0000-00000BAA0000}"/>
    <cellStyle name="subtotal 2 3 6 2 2" xfId="41344" xr:uid="{00000000-0005-0000-0000-00000CAA0000}"/>
    <cellStyle name="subtotal 2 3 6 3" xfId="41345" xr:uid="{00000000-0005-0000-0000-00000DAA0000}"/>
    <cellStyle name="subtotal 2 3 7" xfId="41346" xr:uid="{00000000-0005-0000-0000-00000EAA0000}"/>
    <cellStyle name="subtotal 2 3 7 2" xfId="41347" xr:uid="{00000000-0005-0000-0000-00000FAA0000}"/>
    <cellStyle name="subtotal 2 3 7 2 2" xfId="41348" xr:uid="{00000000-0005-0000-0000-000010AA0000}"/>
    <cellStyle name="subtotal 2 3 7 3" xfId="41349" xr:uid="{00000000-0005-0000-0000-000011AA0000}"/>
    <cellStyle name="subtotal 2 3 8" xfId="41350" xr:uid="{00000000-0005-0000-0000-000012AA0000}"/>
    <cellStyle name="subtotal 2 3 8 2" xfId="41351" xr:uid="{00000000-0005-0000-0000-000013AA0000}"/>
    <cellStyle name="subtotal 2 3 8 2 2" xfId="41352" xr:uid="{00000000-0005-0000-0000-000014AA0000}"/>
    <cellStyle name="subtotal 2 3 8 3" xfId="41353" xr:uid="{00000000-0005-0000-0000-000015AA0000}"/>
    <cellStyle name="subtotal 2 3 9" xfId="41354" xr:uid="{00000000-0005-0000-0000-000016AA0000}"/>
    <cellStyle name="subtotal 2 3 9 2" xfId="41355" xr:uid="{00000000-0005-0000-0000-000017AA0000}"/>
    <cellStyle name="subtotal 2 3 9 2 2" xfId="41356" xr:uid="{00000000-0005-0000-0000-000018AA0000}"/>
    <cellStyle name="subtotal 2 3 9 3" xfId="41357" xr:uid="{00000000-0005-0000-0000-000019AA0000}"/>
    <cellStyle name="subtotal 2 4" xfId="41358" xr:uid="{00000000-0005-0000-0000-00001AAA0000}"/>
    <cellStyle name="subtotal 2 4 2" xfId="41359" xr:uid="{00000000-0005-0000-0000-00001BAA0000}"/>
    <cellStyle name="subtotal 2 4 2 2" xfId="41360" xr:uid="{00000000-0005-0000-0000-00001CAA0000}"/>
    <cellStyle name="subtotal 2 4 3" xfId="41361" xr:uid="{00000000-0005-0000-0000-00001DAA0000}"/>
    <cellStyle name="subtotal 2 4 4" xfId="41362" xr:uid="{00000000-0005-0000-0000-00001EAA0000}"/>
    <cellStyle name="subtotal 2 4 5" xfId="41363" xr:uid="{00000000-0005-0000-0000-00001FAA0000}"/>
    <cellStyle name="subtotal 2 5" xfId="41364" xr:uid="{00000000-0005-0000-0000-000020AA0000}"/>
    <cellStyle name="subtotal 2 5 2" xfId="41365" xr:uid="{00000000-0005-0000-0000-000021AA0000}"/>
    <cellStyle name="subtotal 2 5 2 2" xfId="41366" xr:uid="{00000000-0005-0000-0000-000022AA0000}"/>
    <cellStyle name="subtotal 2 5 3" xfId="41367" xr:uid="{00000000-0005-0000-0000-000023AA0000}"/>
    <cellStyle name="subtotal 2 5 4" xfId="41368" xr:uid="{00000000-0005-0000-0000-000024AA0000}"/>
    <cellStyle name="subtotal 2 5 5" xfId="41369" xr:uid="{00000000-0005-0000-0000-000025AA0000}"/>
    <cellStyle name="subtotal 2 6" xfId="41370" xr:uid="{00000000-0005-0000-0000-000026AA0000}"/>
    <cellStyle name="subtotal 2 6 2" xfId="41371" xr:uid="{00000000-0005-0000-0000-000027AA0000}"/>
    <cellStyle name="subtotal 2 6 2 2" xfId="41372" xr:uid="{00000000-0005-0000-0000-000028AA0000}"/>
    <cellStyle name="subtotal 2 6 3" xfId="41373" xr:uid="{00000000-0005-0000-0000-000029AA0000}"/>
    <cellStyle name="subtotal 2 6 4" xfId="41374" xr:uid="{00000000-0005-0000-0000-00002AAA0000}"/>
    <cellStyle name="subtotal 2 6 5" xfId="41375" xr:uid="{00000000-0005-0000-0000-00002BAA0000}"/>
    <cellStyle name="subtotal 2 7" xfId="41376" xr:uid="{00000000-0005-0000-0000-00002CAA0000}"/>
    <cellStyle name="subtotal 2 7 2" xfId="41377" xr:uid="{00000000-0005-0000-0000-00002DAA0000}"/>
    <cellStyle name="subtotal 2 7 2 2" xfId="41378" xr:uid="{00000000-0005-0000-0000-00002EAA0000}"/>
    <cellStyle name="subtotal 2 7 3" xfId="41379" xr:uid="{00000000-0005-0000-0000-00002FAA0000}"/>
    <cellStyle name="subtotal 2 7 4" xfId="41380" xr:uid="{00000000-0005-0000-0000-000030AA0000}"/>
    <cellStyle name="subtotal 2 7 5" xfId="41381" xr:uid="{00000000-0005-0000-0000-000031AA0000}"/>
    <cellStyle name="subtotal 2 8" xfId="41382" xr:uid="{00000000-0005-0000-0000-000032AA0000}"/>
    <cellStyle name="subtotal 2 8 2" xfId="41383" xr:uid="{00000000-0005-0000-0000-000033AA0000}"/>
    <cellStyle name="subtotal 2 8 2 2" xfId="41384" xr:uid="{00000000-0005-0000-0000-000034AA0000}"/>
    <cellStyle name="subtotal 2 8 3" xfId="41385" xr:uid="{00000000-0005-0000-0000-000035AA0000}"/>
    <cellStyle name="subtotal 2 8 4" xfId="41386" xr:uid="{00000000-0005-0000-0000-000036AA0000}"/>
    <cellStyle name="subtotal 2 8 5" xfId="41387" xr:uid="{00000000-0005-0000-0000-000037AA0000}"/>
    <cellStyle name="subtotal 2 9" xfId="41388" xr:uid="{00000000-0005-0000-0000-000038AA0000}"/>
    <cellStyle name="subtotal 2 9 2" xfId="41389" xr:uid="{00000000-0005-0000-0000-000039AA0000}"/>
    <cellStyle name="subtotal 2 9 2 2" xfId="41390" xr:uid="{00000000-0005-0000-0000-00003AAA0000}"/>
    <cellStyle name="subtotal 2 9 3" xfId="41391" xr:uid="{00000000-0005-0000-0000-00003BAA0000}"/>
    <cellStyle name="subtotal 2 9 4" xfId="41392" xr:uid="{00000000-0005-0000-0000-00003CAA0000}"/>
    <cellStyle name="subtotal 2 9 5" xfId="41393" xr:uid="{00000000-0005-0000-0000-00003DAA0000}"/>
    <cellStyle name="subtotal 2_5.Weekly" xfId="41394" xr:uid="{00000000-0005-0000-0000-00003EAA0000}"/>
    <cellStyle name="subtotal 3" xfId="41395" xr:uid="{00000000-0005-0000-0000-00003FAA0000}"/>
    <cellStyle name="subtotal 3 10" xfId="41396" xr:uid="{00000000-0005-0000-0000-000040AA0000}"/>
    <cellStyle name="subtotal 3 10 2" xfId="41397" xr:uid="{00000000-0005-0000-0000-000041AA0000}"/>
    <cellStyle name="subtotal 3 10 2 2" xfId="41398" xr:uid="{00000000-0005-0000-0000-000042AA0000}"/>
    <cellStyle name="subtotal 3 10 3" xfId="41399" xr:uid="{00000000-0005-0000-0000-000043AA0000}"/>
    <cellStyle name="subtotal 3 11" xfId="41400" xr:uid="{00000000-0005-0000-0000-000044AA0000}"/>
    <cellStyle name="subtotal 3 11 2" xfId="41401" xr:uid="{00000000-0005-0000-0000-000045AA0000}"/>
    <cellStyle name="subtotal 3 12" xfId="41402" xr:uid="{00000000-0005-0000-0000-000046AA0000}"/>
    <cellStyle name="subtotal 3 2" xfId="41403" xr:uid="{00000000-0005-0000-0000-000047AA0000}"/>
    <cellStyle name="subtotal 3 2 2" xfId="41404" xr:uid="{00000000-0005-0000-0000-000048AA0000}"/>
    <cellStyle name="subtotal 3 2 2 2" xfId="41405" xr:uid="{00000000-0005-0000-0000-000049AA0000}"/>
    <cellStyle name="subtotal 3 2 3" xfId="41406" xr:uid="{00000000-0005-0000-0000-00004AAA0000}"/>
    <cellStyle name="subtotal 3 2 4" xfId="41407" xr:uid="{00000000-0005-0000-0000-00004BAA0000}"/>
    <cellStyle name="subtotal 3 2 5" xfId="41408" xr:uid="{00000000-0005-0000-0000-00004CAA0000}"/>
    <cellStyle name="subtotal 3 3" xfId="41409" xr:uid="{00000000-0005-0000-0000-00004DAA0000}"/>
    <cellStyle name="subtotal 3 3 2" xfId="41410" xr:uid="{00000000-0005-0000-0000-00004EAA0000}"/>
    <cellStyle name="subtotal 3 3 2 2" xfId="41411" xr:uid="{00000000-0005-0000-0000-00004FAA0000}"/>
    <cellStyle name="subtotal 3 3 3" xfId="41412" xr:uid="{00000000-0005-0000-0000-000050AA0000}"/>
    <cellStyle name="subtotal 3 3 4" xfId="41413" xr:uid="{00000000-0005-0000-0000-000051AA0000}"/>
    <cellStyle name="subtotal 3 3 5" xfId="41414" xr:uid="{00000000-0005-0000-0000-000052AA0000}"/>
    <cellStyle name="subtotal 3 4" xfId="41415" xr:uid="{00000000-0005-0000-0000-000053AA0000}"/>
    <cellStyle name="subtotal 3 4 2" xfId="41416" xr:uid="{00000000-0005-0000-0000-000054AA0000}"/>
    <cellStyle name="subtotal 3 4 2 2" xfId="41417" xr:uid="{00000000-0005-0000-0000-000055AA0000}"/>
    <cellStyle name="subtotal 3 4 3" xfId="41418" xr:uid="{00000000-0005-0000-0000-000056AA0000}"/>
    <cellStyle name="subtotal 3 5" xfId="41419" xr:uid="{00000000-0005-0000-0000-000057AA0000}"/>
    <cellStyle name="subtotal 3 5 2" xfId="41420" xr:uid="{00000000-0005-0000-0000-000058AA0000}"/>
    <cellStyle name="subtotal 3 5 2 2" xfId="41421" xr:uid="{00000000-0005-0000-0000-000059AA0000}"/>
    <cellStyle name="subtotal 3 5 3" xfId="41422" xr:uid="{00000000-0005-0000-0000-00005AAA0000}"/>
    <cellStyle name="subtotal 3 6" xfId="41423" xr:uid="{00000000-0005-0000-0000-00005BAA0000}"/>
    <cellStyle name="subtotal 3 6 2" xfId="41424" xr:uid="{00000000-0005-0000-0000-00005CAA0000}"/>
    <cellStyle name="subtotal 3 6 2 2" xfId="41425" xr:uid="{00000000-0005-0000-0000-00005DAA0000}"/>
    <cellStyle name="subtotal 3 6 3" xfId="41426" xr:uid="{00000000-0005-0000-0000-00005EAA0000}"/>
    <cellStyle name="subtotal 3 7" xfId="41427" xr:uid="{00000000-0005-0000-0000-00005FAA0000}"/>
    <cellStyle name="subtotal 3 7 2" xfId="41428" xr:uid="{00000000-0005-0000-0000-000060AA0000}"/>
    <cellStyle name="subtotal 3 7 2 2" xfId="41429" xr:uid="{00000000-0005-0000-0000-000061AA0000}"/>
    <cellStyle name="subtotal 3 7 3" xfId="41430" xr:uid="{00000000-0005-0000-0000-000062AA0000}"/>
    <cellStyle name="subtotal 3 8" xfId="41431" xr:uid="{00000000-0005-0000-0000-000063AA0000}"/>
    <cellStyle name="subtotal 3 8 2" xfId="41432" xr:uid="{00000000-0005-0000-0000-000064AA0000}"/>
    <cellStyle name="subtotal 3 8 2 2" xfId="41433" xr:uid="{00000000-0005-0000-0000-000065AA0000}"/>
    <cellStyle name="subtotal 3 8 3" xfId="41434" xr:uid="{00000000-0005-0000-0000-000066AA0000}"/>
    <cellStyle name="subtotal 3 9" xfId="41435" xr:uid="{00000000-0005-0000-0000-000067AA0000}"/>
    <cellStyle name="subtotal 3 9 2" xfId="41436" xr:uid="{00000000-0005-0000-0000-000068AA0000}"/>
    <cellStyle name="subtotal 3 9 2 2" xfId="41437" xr:uid="{00000000-0005-0000-0000-000069AA0000}"/>
    <cellStyle name="subtotal 3 9 3" xfId="41438" xr:uid="{00000000-0005-0000-0000-00006AAA0000}"/>
    <cellStyle name="subtotal 4" xfId="41439" xr:uid="{00000000-0005-0000-0000-00006BAA0000}"/>
    <cellStyle name="subtotal 4 10" xfId="41440" xr:uid="{00000000-0005-0000-0000-00006CAA0000}"/>
    <cellStyle name="subtotal 4 10 2" xfId="41441" xr:uid="{00000000-0005-0000-0000-00006DAA0000}"/>
    <cellStyle name="subtotal 4 10 2 2" xfId="41442" xr:uid="{00000000-0005-0000-0000-00006EAA0000}"/>
    <cellStyle name="subtotal 4 10 3" xfId="41443" xr:uid="{00000000-0005-0000-0000-00006FAA0000}"/>
    <cellStyle name="subtotal 4 11" xfId="41444" xr:uid="{00000000-0005-0000-0000-000070AA0000}"/>
    <cellStyle name="subtotal 4 11 2" xfId="41445" xr:uid="{00000000-0005-0000-0000-000071AA0000}"/>
    <cellStyle name="subtotal 4 12" xfId="41446" xr:uid="{00000000-0005-0000-0000-000072AA0000}"/>
    <cellStyle name="subtotal 4 2" xfId="41447" xr:uid="{00000000-0005-0000-0000-000073AA0000}"/>
    <cellStyle name="subtotal 4 2 2" xfId="41448" xr:uid="{00000000-0005-0000-0000-000074AA0000}"/>
    <cellStyle name="subtotal 4 2 2 2" xfId="41449" xr:uid="{00000000-0005-0000-0000-000075AA0000}"/>
    <cellStyle name="subtotal 4 2 3" xfId="41450" xr:uid="{00000000-0005-0000-0000-000076AA0000}"/>
    <cellStyle name="subtotal 4 3" xfId="41451" xr:uid="{00000000-0005-0000-0000-000077AA0000}"/>
    <cellStyle name="subtotal 4 3 2" xfId="41452" xr:uid="{00000000-0005-0000-0000-000078AA0000}"/>
    <cellStyle name="subtotal 4 3 2 2" xfId="41453" xr:uid="{00000000-0005-0000-0000-000079AA0000}"/>
    <cellStyle name="subtotal 4 3 3" xfId="41454" xr:uid="{00000000-0005-0000-0000-00007AAA0000}"/>
    <cellStyle name="subtotal 4 4" xfId="41455" xr:uid="{00000000-0005-0000-0000-00007BAA0000}"/>
    <cellStyle name="subtotal 4 4 2" xfId="41456" xr:uid="{00000000-0005-0000-0000-00007CAA0000}"/>
    <cellStyle name="subtotal 4 4 2 2" xfId="41457" xr:uid="{00000000-0005-0000-0000-00007DAA0000}"/>
    <cellStyle name="subtotal 4 4 3" xfId="41458" xr:uid="{00000000-0005-0000-0000-00007EAA0000}"/>
    <cellStyle name="subtotal 4 5" xfId="41459" xr:uid="{00000000-0005-0000-0000-00007FAA0000}"/>
    <cellStyle name="subtotal 4 5 2" xfId="41460" xr:uid="{00000000-0005-0000-0000-000080AA0000}"/>
    <cellStyle name="subtotal 4 5 2 2" xfId="41461" xr:uid="{00000000-0005-0000-0000-000081AA0000}"/>
    <cellStyle name="subtotal 4 5 3" xfId="41462" xr:uid="{00000000-0005-0000-0000-000082AA0000}"/>
    <cellStyle name="subtotal 4 6" xfId="41463" xr:uid="{00000000-0005-0000-0000-000083AA0000}"/>
    <cellStyle name="subtotal 4 6 2" xfId="41464" xr:uid="{00000000-0005-0000-0000-000084AA0000}"/>
    <cellStyle name="subtotal 4 6 2 2" xfId="41465" xr:uid="{00000000-0005-0000-0000-000085AA0000}"/>
    <cellStyle name="subtotal 4 6 3" xfId="41466" xr:uid="{00000000-0005-0000-0000-000086AA0000}"/>
    <cellStyle name="subtotal 4 7" xfId="41467" xr:uid="{00000000-0005-0000-0000-000087AA0000}"/>
    <cellStyle name="subtotal 4 7 2" xfId="41468" xr:uid="{00000000-0005-0000-0000-000088AA0000}"/>
    <cellStyle name="subtotal 4 7 2 2" xfId="41469" xr:uid="{00000000-0005-0000-0000-000089AA0000}"/>
    <cellStyle name="subtotal 4 7 3" xfId="41470" xr:uid="{00000000-0005-0000-0000-00008AAA0000}"/>
    <cellStyle name="subtotal 4 8" xfId="41471" xr:uid="{00000000-0005-0000-0000-00008BAA0000}"/>
    <cellStyle name="subtotal 4 8 2" xfId="41472" xr:uid="{00000000-0005-0000-0000-00008CAA0000}"/>
    <cellStyle name="subtotal 4 8 2 2" xfId="41473" xr:uid="{00000000-0005-0000-0000-00008DAA0000}"/>
    <cellStyle name="subtotal 4 8 3" xfId="41474" xr:uid="{00000000-0005-0000-0000-00008EAA0000}"/>
    <cellStyle name="subtotal 4 9" xfId="41475" xr:uid="{00000000-0005-0000-0000-00008FAA0000}"/>
    <cellStyle name="subtotal 4 9 2" xfId="41476" xr:uid="{00000000-0005-0000-0000-000090AA0000}"/>
    <cellStyle name="subtotal 4 9 2 2" xfId="41477" xr:uid="{00000000-0005-0000-0000-000091AA0000}"/>
    <cellStyle name="subtotal 4 9 3" xfId="41478" xr:uid="{00000000-0005-0000-0000-000092AA0000}"/>
    <cellStyle name="subtotal 5" xfId="41479" xr:uid="{00000000-0005-0000-0000-000093AA0000}"/>
    <cellStyle name="subtotal 5 2" xfId="41480" xr:uid="{00000000-0005-0000-0000-000094AA0000}"/>
    <cellStyle name="subtotal 5 2 2" xfId="41481" xr:uid="{00000000-0005-0000-0000-000095AA0000}"/>
    <cellStyle name="subtotal 5 3" xfId="41482" xr:uid="{00000000-0005-0000-0000-000096AA0000}"/>
    <cellStyle name="subtotal 5 4" xfId="41483" xr:uid="{00000000-0005-0000-0000-000097AA0000}"/>
    <cellStyle name="subtotal 5 5" xfId="41484" xr:uid="{00000000-0005-0000-0000-000098AA0000}"/>
    <cellStyle name="subtotal 6" xfId="41485" xr:uid="{00000000-0005-0000-0000-000099AA0000}"/>
    <cellStyle name="subtotal 6 2" xfId="41486" xr:uid="{00000000-0005-0000-0000-00009AAA0000}"/>
    <cellStyle name="subtotal 6 2 2" xfId="41487" xr:uid="{00000000-0005-0000-0000-00009BAA0000}"/>
    <cellStyle name="subtotal 6 3" xfId="41488" xr:uid="{00000000-0005-0000-0000-00009CAA0000}"/>
    <cellStyle name="subtotal 6 4" xfId="41489" xr:uid="{00000000-0005-0000-0000-00009DAA0000}"/>
    <cellStyle name="subtotal 6 5" xfId="41490" xr:uid="{00000000-0005-0000-0000-00009EAA0000}"/>
    <cellStyle name="subtotal 7" xfId="41491" xr:uid="{00000000-0005-0000-0000-00009FAA0000}"/>
    <cellStyle name="subtotal 7 2" xfId="41492" xr:uid="{00000000-0005-0000-0000-0000A0AA0000}"/>
    <cellStyle name="subtotal 7 2 2" xfId="41493" xr:uid="{00000000-0005-0000-0000-0000A1AA0000}"/>
    <cellStyle name="subtotal 7 3" xfId="41494" xr:uid="{00000000-0005-0000-0000-0000A2AA0000}"/>
    <cellStyle name="subtotal 7 4" xfId="41495" xr:uid="{00000000-0005-0000-0000-0000A3AA0000}"/>
    <cellStyle name="subtotal 7 5" xfId="41496" xr:uid="{00000000-0005-0000-0000-0000A4AA0000}"/>
    <cellStyle name="subtotal 8" xfId="41497" xr:uid="{00000000-0005-0000-0000-0000A5AA0000}"/>
    <cellStyle name="subtotal 8 2" xfId="41498" xr:uid="{00000000-0005-0000-0000-0000A6AA0000}"/>
    <cellStyle name="subtotal 8 2 2" xfId="41499" xr:uid="{00000000-0005-0000-0000-0000A7AA0000}"/>
    <cellStyle name="subtotal 8 3" xfId="41500" xr:uid="{00000000-0005-0000-0000-0000A8AA0000}"/>
    <cellStyle name="subtotal 8 4" xfId="41501" xr:uid="{00000000-0005-0000-0000-0000A9AA0000}"/>
    <cellStyle name="subtotal 8 5" xfId="41502" xr:uid="{00000000-0005-0000-0000-0000AAAA0000}"/>
    <cellStyle name="subtotal 9" xfId="41503" xr:uid="{00000000-0005-0000-0000-0000ABAA0000}"/>
    <cellStyle name="subtotal 9 2" xfId="41504" xr:uid="{00000000-0005-0000-0000-0000ACAA0000}"/>
    <cellStyle name="subtotal 9 2 2" xfId="41505" xr:uid="{00000000-0005-0000-0000-0000ADAA0000}"/>
    <cellStyle name="subtotal 9 3" xfId="41506" xr:uid="{00000000-0005-0000-0000-0000AEAA0000}"/>
    <cellStyle name="subtotal 9 4" xfId="41507" xr:uid="{00000000-0005-0000-0000-0000AFAA0000}"/>
    <cellStyle name="subtotal 9 5" xfId="41508" xr:uid="{00000000-0005-0000-0000-0000B0AA0000}"/>
    <cellStyle name="subtotal_5.Weekly" xfId="41509" xr:uid="{00000000-0005-0000-0000-0000B1AA0000}"/>
    <cellStyle name="Sum" xfId="41510" xr:uid="{00000000-0005-0000-0000-0000B2AA0000}"/>
    <cellStyle name="Sum %of HV" xfId="41511" xr:uid="{00000000-0005-0000-0000-0000B3AA0000}"/>
    <cellStyle name="Sum %of HV 2" xfId="41512" xr:uid="{00000000-0005-0000-0000-0000B4AA0000}"/>
    <cellStyle name="Sum %of HV 2 2" xfId="41513" xr:uid="{00000000-0005-0000-0000-0000B5AA0000}"/>
    <cellStyle name="Sum %of HV 3" xfId="41514" xr:uid="{00000000-0005-0000-0000-0000B6AA0000}"/>
    <cellStyle name="Sum 2" xfId="41515" xr:uid="{00000000-0005-0000-0000-0000B7AA0000}"/>
    <cellStyle name="Sum 3" xfId="41516" xr:uid="{00000000-0005-0000-0000-0000B8AA0000}"/>
    <cellStyle name="Sum 4" xfId="41517" xr:uid="{00000000-0005-0000-0000-0000B9AA0000}"/>
    <cellStyle name="Sum 5" xfId="41518" xr:uid="{00000000-0005-0000-0000-0000BAAA0000}"/>
    <cellStyle name="t]_x000a__x000a_color schemes=Predeterminado de Windows_x000a__x000a__x000a__x000a_[color schemes]_x000a__x000a_Arlequín=9544BB,C1FBFA,FFFFFF,0,FFFFFF,0,FFFF8" xfId="47277" xr:uid="{00000000-0005-0000-0000-0000BBAA0000}"/>
    <cellStyle name="t]_x000d__x000a_color schemes=Predeterminado de Windows_x000d__x000a__x000d__x000a_[color schemes]_x000d__x000a_Arlequín=9544BB,C1FBFA,FFFFFF,0,FFFFFF,0,FFFF8" xfId="41519" xr:uid="{00000000-0005-0000-0000-0000BCAA0000}"/>
    <cellStyle name="t]_x000d__x000a_color schemes=Predeterminado de Windows_x000d__x000a__x000d__x000a_[color schemes]_x000d__x000a_Arlequín=9544BB,C1FBFA,FFFFFF,0,FFFFFF,0,FFFF8 2" xfId="41520" xr:uid="{00000000-0005-0000-0000-0000BDAA0000}"/>
    <cellStyle name="t]_x000d__x000a_color schemes=Predeterminado de Windows_x000d__x000a__x000d__x000a_[color schemes]_x000d__x000a_Arlequín=9544BB,C1FBFA,FFFFFF,0,FFFFFF,0,FFFF8 2 2" xfId="41521" xr:uid="{00000000-0005-0000-0000-0000BEAA0000}"/>
    <cellStyle name="t]_x000d__x000a_color schemes=Predeterminado de Windows_x000d__x000a__x000d__x000a_[color schemes]_x000d__x000a_Arlequín=9544BB,C1FBFA,FFFFFF,0,FFFFFF,0,FFFF8 3" xfId="41522" xr:uid="{00000000-0005-0000-0000-0000BFAA0000}"/>
    <cellStyle name="t]_x000d__x000a_color schemes=Predeterminado de Windows_x000d__x000a__x000d__x000a_[color schemes]_x000d__x000a_Arlequín=9544BB,C1FBFA,FFFFFF,0,FFFFFF,0,FFFF8 3 2" xfId="41523" xr:uid="{00000000-0005-0000-0000-0000C0AA0000}"/>
    <cellStyle name="t]_x000d__x000a_color schemes=Predeterminado de Windows_x000d__x000a__x000d__x000a_[color schemes]_x000d__x000a_Arlequín=9544BB,C1FBFA,FFFFFF,0,FFFFFF,0,FFFF8 4" xfId="41524" xr:uid="{00000000-0005-0000-0000-0000C1AA0000}"/>
    <cellStyle name="t]_x000d__x000d_color schemes=Predeterminado de Windows_x000d__x000d__x000d__x000d_[color schemes]_x000d__x000d_Arlequín=9544BB,C1FBFA,FFFFFF,0,FFFFFF,0,FFFF8" xfId="41525" xr:uid="{00000000-0005-0000-0000-0000C2AA0000}"/>
    <cellStyle name="t]_x000d__x000d_color schemes=Predeterminado de Windows_x000d__x000d__x000d__x000d_[color schemes]_x000d__x000d_Arlequín=9544BB,C1FBFA,FFFFFF,0,FFFFFF,0,FFFF8 2" xfId="41526" xr:uid="{00000000-0005-0000-0000-0000C3AA0000}"/>
    <cellStyle name="Table  - Estilo6" xfId="41527" xr:uid="{00000000-0005-0000-0000-0000C4AA0000}"/>
    <cellStyle name="Table  - Estilo6 2" xfId="41528" xr:uid="{00000000-0005-0000-0000-0000C5AA0000}"/>
    <cellStyle name="Table  - Modelo6" xfId="41529" xr:uid="{00000000-0005-0000-0000-0000C6AA0000}"/>
    <cellStyle name="Table  - Modelo6 10" xfId="41530" xr:uid="{00000000-0005-0000-0000-0000C7AA0000}"/>
    <cellStyle name="Table  - Modelo6 10 2" xfId="41531" xr:uid="{00000000-0005-0000-0000-0000C8AA0000}"/>
    <cellStyle name="Table  - Modelo6 11" xfId="41532" xr:uid="{00000000-0005-0000-0000-0000C9AA0000}"/>
    <cellStyle name="Table  - Modelo6 11 2" xfId="41533" xr:uid="{00000000-0005-0000-0000-0000CAAA0000}"/>
    <cellStyle name="Table  - Modelo6 12" xfId="41534" xr:uid="{00000000-0005-0000-0000-0000CBAA0000}"/>
    <cellStyle name="Table  - Modelo6 12 2" xfId="41535" xr:uid="{00000000-0005-0000-0000-0000CCAA0000}"/>
    <cellStyle name="Table  - Modelo6 13" xfId="41536" xr:uid="{00000000-0005-0000-0000-0000CDAA0000}"/>
    <cellStyle name="Table  - Modelo6 2" xfId="41537" xr:uid="{00000000-0005-0000-0000-0000CEAA0000}"/>
    <cellStyle name="Table  - Modelo6 2 10" xfId="41538" xr:uid="{00000000-0005-0000-0000-0000CFAA0000}"/>
    <cellStyle name="Table  - Modelo6 2 10 2" xfId="41539" xr:uid="{00000000-0005-0000-0000-0000D0AA0000}"/>
    <cellStyle name="Table  - Modelo6 2 11" xfId="41540" xr:uid="{00000000-0005-0000-0000-0000D1AA0000}"/>
    <cellStyle name="Table  - Modelo6 2 2" xfId="41541" xr:uid="{00000000-0005-0000-0000-0000D2AA0000}"/>
    <cellStyle name="Table  - Modelo6 2 2 2" xfId="41542" xr:uid="{00000000-0005-0000-0000-0000D3AA0000}"/>
    <cellStyle name="Table  - Modelo6 2 3" xfId="41543" xr:uid="{00000000-0005-0000-0000-0000D4AA0000}"/>
    <cellStyle name="Table  - Modelo6 2 3 2" xfId="41544" xr:uid="{00000000-0005-0000-0000-0000D5AA0000}"/>
    <cellStyle name="Table  - Modelo6 2 4" xfId="41545" xr:uid="{00000000-0005-0000-0000-0000D6AA0000}"/>
    <cellStyle name="Table  - Modelo6 2 4 2" xfId="41546" xr:uid="{00000000-0005-0000-0000-0000D7AA0000}"/>
    <cellStyle name="Table  - Modelo6 2 5" xfId="41547" xr:uid="{00000000-0005-0000-0000-0000D8AA0000}"/>
    <cellStyle name="Table  - Modelo6 2 5 2" xfId="41548" xr:uid="{00000000-0005-0000-0000-0000D9AA0000}"/>
    <cellStyle name="Table  - Modelo6 2 6" xfId="41549" xr:uid="{00000000-0005-0000-0000-0000DAAA0000}"/>
    <cellStyle name="Table  - Modelo6 2 6 2" xfId="41550" xr:uid="{00000000-0005-0000-0000-0000DBAA0000}"/>
    <cellStyle name="Table  - Modelo6 2 7" xfId="41551" xr:uid="{00000000-0005-0000-0000-0000DCAA0000}"/>
    <cellStyle name="Table  - Modelo6 2 7 2" xfId="41552" xr:uid="{00000000-0005-0000-0000-0000DDAA0000}"/>
    <cellStyle name="Table  - Modelo6 2 8" xfId="41553" xr:uid="{00000000-0005-0000-0000-0000DEAA0000}"/>
    <cellStyle name="Table  - Modelo6 2 8 2" xfId="41554" xr:uid="{00000000-0005-0000-0000-0000DFAA0000}"/>
    <cellStyle name="Table  - Modelo6 2 9" xfId="41555" xr:uid="{00000000-0005-0000-0000-0000E0AA0000}"/>
    <cellStyle name="Table  - Modelo6 2 9 2" xfId="41556" xr:uid="{00000000-0005-0000-0000-0000E1AA0000}"/>
    <cellStyle name="Table  - Modelo6 3" xfId="41557" xr:uid="{00000000-0005-0000-0000-0000E2AA0000}"/>
    <cellStyle name="Table  - Modelo6 3 10" xfId="41558" xr:uid="{00000000-0005-0000-0000-0000E3AA0000}"/>
    <cellStyle name="Table  - Modelo6 3 10 2" xfId="41559" xr:uid="{00000000-0005-0000-0000-0000E4AA0000}"/>
    <cellStyle name="Table  - Modelo6 3 11" xfId="41560" xr:uid="{00000000-0005-0000-0000-0000E5AA0000}"/>
    <cellStyle name="Table  - Modelo6 3 2" xfId="41561" xr:uid="{00000000-0005-0000-0000-0000E6AA0000}"/>
    <cellStyle name="Table  - Modelo6 3 2 2" xfId="41562" xr:uid="{00000000-0005-0000-0000-0000E7AA0000}"/>
    <cellStyle name="Table  - Modelo6 3 3" xfId="41563" xr:uid="{00000000-0005-0000-0000-0000E8AA0000}"/>
    <cellStyle name="Table  - Modelo6 3 3 2" xfId="41564" xr:uid="{00000000-0005-0000-0000-0000E9AA0000}"/>
    <cellStyle name="Table  - Modelo6 3 4" xfId="41565" xr:uid="{00000000-0005-0000-0000-0000EAAA0000}"/>
    <cellStyle name="Table  - Modelo6 3 4 2" xfId="41566" xr:uid="{00000000-0005-0000-0000-0000EBAA0000}"/>
    <cellStyle name="Table  - Modelo6 3 5" xfId="41567" xr:uid="{00000000-0005-0000-0000-0000ECAA0000}"/>
    <cellStyle name="Table  - Modelo6 3 5 2" xfId="41568" xr:uid="{00000000-0005-0000-0000-0000EDAA0000}"/>
    <cellStyle name="Table  - Modelo6 3 6" xfId="41569" xr:uid="{00000000-0005-0000-0000-0000EEAA0000}"/>
    <cellStyle name="Table  - Modelo6 3 6 2" xfId="41570" xr:uid="{00000000-0005-0000-0000-0000EFAA0000}"/>
    <cellStyle name="Table  - Modelo6 3 7" xfId="41571" xr:uid="{00000000-0005-0000-0000-0000F0AA0000}"/>
    <cellStyle name="Table  - Modelo6 3 7 2" xfId="41572" xr:uid="{00000000-0005-0000-0000-0000F1AA0000}"/>
    <cellStyle name="Table  - Modelo6 3 8" xfId="41573" xr:uid="{00000000-0005-0000-0000-0000F2AA0000}"/>
    <cellStyle name="Table  - Modelo6 3 8 2" xfId="41574" xr:uid="{00000000-0005-0000-0000-0000F3AA0000}"/>
    <cellStyle name="Table  - Modelo6 3 9" xfId="41575" xr:uid="{00000000-0005-0000-0000-0000F4AA0000}"/>
    <cellStyle name="Table  - Modelo6 3 9 2" xfId="41576" xr:uid="{00000000-0005-0000-0000-0000F5AA0000}"/>
    <cellStyle name="Table  - Modelo6 4" xfId="41577" xr:uid="{00000000-0005-0000-0000-0000F6AA0000}"/>
    <cellStyle name="Table  - Modelo6 4 2" xfId="41578" xr:uid="{00000000-0005-0000-0000-0000F7AA0000}"/>
    <cellStyle name="Table  - Modelo6 5" xfId="41579" xr:uid="{00000000-0005-0000-0000-0000F8AA0000}"/>
    <cellStyle name="Table  - Modelo6 5 2" xfId="41580" xr:uid="{00000000-0005-0000-0000-0000F9AA0000}"/>
    <cellStyle name="Table  - Modelo6 6" xfId="41581" xr:uid="{00000000-0005-0000-0000-0000FAAA0000}"/>
    <cellStyle name="Table  - Modelo6 6 2" xfId="41582" xr:uid="{00000000-0005-0000-0000-0000FBAA0000}"/>
    <cellStyle name="Table  - Modelo6 7" xfId="41583" xr:uid="{00000000-0005-0000-0000-0000FCAA0000}"/>
    <cellStyle name="Table  - Modelo6 7 2" xfId="41584" xr:uid="{00000000-0005-0000-0000-0000FDAA0000}"/>
    <cellStyle name="Table  - Modelo6 8" xfId="41585" xr:uid="{00000000-0005-0000-0000-0000FEAA0000}"/>
    <cellStyle name="Table  - Modelo6 8 2" xfId="41586" xr:uid="{00000000-0005-0000-0000-0000FFAA0000}"/>
    <cellStyle name="Table  - Modelo6 9" xfId="41587" xr:uid="{00000000-0005-0000-0000-000000AB0000}"/>
    <cellStyle name="Table  - Modelo6 9 2" xfId="41588" xr:uid="{00000000-0005-0000-0000-000001AB0000}"/>
    <cellStyle name="Table Head" xfId="45378" xr:uid="{00000000-0005-0000-0000-000002AB0000}"/>
    <cellStyle name="Table Head Aligned" xfId="41589" xr:uid="{00000000-0005-0000-0000-000003AB0000}"/>
    <cellStyle name="Table Head Blue" xfId="45379" xr:uid="{00000000-0005-0000-0000-000004AB0000}"/>
    <cellStyle name="Table Head Green" xfId="45380" xr:uid="{00000000-0005-0000-0000-000005AB0000}"/>
    <cellStyle name="Table Title" xfId="41590" xr:uid="{00000000-0005-0000-0000-000006AB0000}"/>
    <cellStyle name="Table Top" xfId="41591" xr:uid="{00000000-0005-0000-0000-000007AB0000}"/>
    <cellStyle name="Table Top 2" xfId="41592" xr:uid="{00000000-0005-0000-0000-000008AB0000}"/>
    <cellStyle name="Table Units" xfId="41593" xr:uid="{00000000-0005-0000-0000-000009AB0000}"/>
    <cellStyle name="Table Units 2" xfId="45381" xr:uid="{00000000-0005-0000-0000-00000AAB0000}"/>
    <cellStyle name="TableStyleLight1" xfId="45637" xr:uid="{00000000-0005-0000-0000-00000BAB0000}"/>
    <cellStyle name="Text Bold" xfId="41594" xr:uid="{00000000-0005-0000-0000-00000CAB0000}"/>
    <cellStyle name="Text Indent A" xfId="41595" xr:uid="{00000000-0005-0000-0000-00000DAB0000}"/>
    <cellStyle name="Text Indent A 2" xfId="41596" xr:uid="{00000000-0005-0000-0000-00000EAB0000}"/>
    <cellStyle name="Text Indent B" xfId="41597" xr:uid="{00000000-0005-0000-0000-00000FAB0000}"/>
    <cellStyle name="Text Indent B 2" xfId="41598" xr:uid="{00000000-0005-0000-0000-000010AB0000}"/>
    <cellStyle name="Text Indent B 2 2" xfId="41599" xr:uid="{00000000-0005-0000-0000-000011AB0000}"/>
    <cellStyle name="Text Indent B 2 2 2" xfId="41600" xr:uid="{00000000-0005-0000-0000-000012AB0000}"/>
    <cellStyle name="Text Indent B 2 3" xfId="41601" xr:uid="{00000000-0005-0000-0000-000013AB0000}"/>
    <cellStyle name="Text Indent B 3" xfId="41602" xr:uid="{00000000-0005-0000-0000-000014AB0000}"/>
    <cellStyle name="Text Indent B 3 2" xfId="41603" xr:uid="{00000000-0005-0000-0000-000015AB0000}"/>
    <cellStyle name="Text Indent B 3 2 2" xfId="41604" xr:uid="{00000000-0005-0000-0000-000016AB0000}"/>
    <cellStyle name="Text Indent B 3 3" xfId="41605" xr:uid="{00000000-0005-0000-0000-000017AB0000}"/>
    <cellStyle name="Text Indent B 4" xfId="41606" xr:uid="{00000000-0005-0000-0000-000018AB0000}"/>
    <cellStyle name="Text Indent B 4 2" xfId="41607" xr:uid="{00000000-0005-0000-0000-000019AB0000}"/>
    <cellStyle name="Text Indent B 5" xfId="41608" xr:uid="{00000000-0005-0000-0000-00001AAB0000}"/>
    <cellStyle name="Text Indent B 6" xfId="41609" xr:uid="{00000000-0005-0000-0000-00001BAB0000}"/>
    <cellStyle name="Text Indent B_C1 Avance al 10-Oct" xfId="41610" xr:uid="{00000000-0005-0000-0000-00001CAB0000}"/>
    <cellStyle name="Text Indent C" xfId="41611" xr:uid="{00000000-0005-0000-0000-00001DAB0000}"/>
    <cellStyle name="Text Indent C 2" xfId="41612" xr:uid="{00000000-0005-0000-0000-00001EAB0000}"/>
    <cellStyle name="Text Indent C 2 2" xfId="41613" xr:uid="{00000000-0005-0000-0000-00001FAB0000}"/>
    <cellStyle name="Text Indent C 2 2 2" xfId="41614" xr:uid="{00000000-0005-0000-0000-000020AB0000}"/>
    <cellStyle name="Text Indent C 2 3" xfId="41615" xr:uid="{00000000-0005-0000-0000-000021AB0000}"/>
    <cellStyle name="Text Indent C 3" xfId="41616" xr:uid="{00000000-0005-0000-0000-000022AB0000}"/>
    <cellStyle name="Text Indent C 3 2" xfId="41617" xr:uid="{00000000-0005-0000-0000-000023AB0000}"/>
    <cellStyle name="Text Indent C 3 2 2" xfId="41618" xr:uid="{00000000-0005-0000-0000-000024AB0000}"/>
    <cellStyle name="Text Indent C 3 3" xfId="41619" xr:uid="{00000000-0005-0000-0000-000025AB0000}"/>
    <cellStyle name="Text Indent C 4" xfId="41620" xr:uid="{00000000-0005-0000-0000-000026AB0000}"/>
    <cellStyle name="Text Indent C 4 2" xfId="41621" xr:uid="{00000000-0005-0000-0000-000027AB0000}"/>
    <cellStyle name="Text Indent C 5" xfId="41622" xr:uid="{00000000-0005-0000-0000-000028AB0000}"/>
    <cellStyle name="Text Indent C 6" xfId="41623" xr:uid="{00000000-0005-0000-0000-000029AB0000}"/>
    <cellStyle name="Text Indent C_C1 Avance al 10-Oct" xfId="41624" xr:uid="{00000000-0005-0000-0000-00002AAB0000}"/>
    <cellStyle name="Text Light" xfId="41625" xr:uid="{00000000-0005-0000-0000-00002BAB0000}"/>
    <cellStyle name="Texto" xfId="41626" xr:uid="{00000000-0005-0000-0000-00002CAB0000}"/>
    <cellStyle name="Texto 2" xfId="41627" xr:uid="{00000000-0005-0000-0000-00002DAB0000}"/>
    <cellStyle name="Texto de advertencia 10" xfId="41628" xr:uid="{00000000-0005-0000-0000-00002EAB0000}"/>
    <cellStyle name="Texto de advertencia 11" xfId="41629" xr:uid="{00000000-0005-0000-0000-00002FAB0000}"/>
    <cellStyle name="Texto de advertencia 12" xfId="41630" xr:uid="{00000000-0005-0000-0000-000030AB0000}"/>
    <cellStyle name="Texto de advertencia 13" xfId="41631" xr:uid="{00000000-0005-0000-0000-000031AB0000}"/>
    <cellStyle name="Texto de advertencia 14" xfId="41632" xr:uid="{00000000-0005-0000-0000-000032AB0000}"/>
    <cellStyle name="Texto de advertencia 15" xfId="41633" xr:uid="{00000000-0005-0000-0000-000033AB0000}"/>
    <cellStyle name="Texto de advertencia 16" xfId="41634" xr:uid="{00000000-0005-0000-0000-000034AB0000}"/>
    <cellStyle name="Texto de advertencia 17" xfId="41635" xr:uid="{00000000-0005-0000-0000-000035AB0000}"/>
    <cellStyle name="Texto de advertencia 18" xfId="41636" xr:uid="{00000000-0005-0000-0000-000036AB0000}"/>
    <cellStyle name="Texto de advertencia 19" xfId="41637" xr:uid="{00000000-0005-0000-0000-000037AB0000}"/>
    <cellStyle name="Texto de advertencia 2" xfId="41638" xr:uid="{00000000-0005-0000-0000-000038AB0000}"/>
    <cellStyle name="Texto de advertencia 2 2" xfId="41639" xr:uid="{00000000-0005-0000-0000-000039AB0000}"/>
    <cellStyle name="Texto de advertencia 2 2 2" xfId="41640" xr:uid="{00000000-0005-0000-0000-00003AAB0000}"/>
    <cellStyle name="Texto de advertencia 2 2 3" xfId="41641" xr:uid="{00000000-0005-0000-0000-00003BAB0000}"/>
    <cellStyle name="Texto de advertencia 2 2 4" xfId="41642" xr:uid="{00000000-0005-0000-0000-00003CAB0000}"/>
    <cellStyle name="Texto de advertencia 2 3" xfId="41643" xr:uid="{00000000-0005-0000-0000-00003DAB0000}"/>
    <cellStyle name="Texto de advertencia 2 4" xfId="41644" xr:uid="{00000000-0005-0000-0000-00003EAB0000}"/>
    <cellStyle name="Texto de advertencia 2 5" xfId="41645" xr:uid="{00000000-0005-0000-0000-00003FAB0000}"/>
    <cellStyle name="Texto de advertencia 2 6" xfId="41646" xr:uid="{00000000-0005-0000-0000-000040AB0000}"/>
    <cellStyle name="Texto de advertencia 2 7" xfId="41647" xr:uid="{00000000-0005-0000-0000-000041AB0000}"/>
    <cellStyle name="Texto de advertencia 2 8" xfId="41648" xr:uid="{00000000-0005-0000-0000-000042AB0000}"/>
    <cellStyle name="Texto de advertencia 20" xfId="41649" xr:uid="{00000000-0005-0000-0000-000043AB0000}"/>
    <cellStyle name="Texto de advertencia 21" xfId="41650" xr:uid="{00000000-0005-0000-0000-000044AB0000}"/>
    <cellStyle name="Texto de advertencia 3" xfId="41651" xr:uid="{00000000-0005-0000-0000-000045AB0000}"/>
    <cellStyle name="Texto de advertencia 3 2" xfId="41652" xr:uid="{00000000-0005-0000-0000-000046AB0000}"/>
    <cellStyle name="Texto de advertencia 3 3" xfId="41653" xr:uid="{00000000-0005-0000-0000-000047AB0000}"/>
    <cellStyle name="Texto de advertencia 3 4" xfId="41654" xr:uid="{00000000-0005-0000-0000-000048AB0000}"/>
    <cellStyle name="Texto de advertencia 3 5" xfId="41655" xr:uid="{00000000-0005-0000-0000-000049AB0000}"/>
    <cellStyle name="Texto de advertencia 4" xfId="41656" xr:uid="{00000000-0005-0000-0000-00004AAB0000}"/>
    <cellStyle name="Texto de advertencia 4 2" xfId="41657" xr:uid="{00000000-0005-0000-0000-00004BAB0000}"/>
    <cellStyle name="Texto de advertencia 5" xfId="41658" xr:uid="{00000000-0005-0000-0000-00004CAB0000}"/>
    <cellStyle name="Texto de advertencia 5 2" xfId="41659" xr:uid="{00000000-0005-0000-0000-00004DAB0000}"/>
    <cellStyle name="Texto de advertencia 6" xfId="41660" xr:uid="{00000000-0005-0000-0000-00004EAB0000}"/>
    <cellStyle name="Texto de advertencia 6 2" xfId="41661" xr:uid="{00000000-0005-0000-0000-00004FAB0000}"/>
    <cellStyle name="Texto de advertencia 7" xfId="41662" xr:uid="{00000000-0005-0000-0000-000050AB0000}"/>
    <cellStyle name="Texto de advertencia 8" xfId="41663" xr:uid="{00000000-0005-0000-0000-000051AB0000}"/>
    <cellStyle name="Texto de advertencia 9" xfId="41664" xr:uid="{00000000-0005-0000-0000-000052AB0000}"/>
    <cellStyle name="Texto de Aviso" xfId="45638" xr:uid="{00000000-0005-0000-0000-000053AB0000}"/>
    <cellStyle name="Texto explicativo 10" xfId="41665" xr:uid="{00000000-0005-0000-0000-000054AB0000}"/>
    <cellStyle name="Texto explicativo 11" xfId="41666" xr:uid="{00000000-0005-0000-0000-000055AB0000}"/>
    <cellStyle name="Texto explicativo 12" xfId="41667" xr:uid="{00000000-0005-0000-0000-000056AB0000}"/>
    <cellStyle name="Texto explicativo 13" xfId="41668" xr:uid="{00000000-0005-0000-0000-000057AB0000}"/>
    <cellStyle name="Texto explicativo 14" xfId="41669" xr:uid="{00000000-0005-0000-0000-000058AB0000}"/>
    <cellStyle name="Texto explicativo 15" xfId="41670" xr:uid="{00000000-0005-0000-0000-000059AB0000}"/>
    <cellStyle name="Texto explicativo 16" xfId="41671" xr:uid="{00000000-0005-0000-0000-00005AAB0000}"/>
    <cellStyle name="Texto explicativo 17" xfId="41672" xr:uid="{00000000-0005-0000-0000-00005BAB0000}"/>
    <cellStyle name="Texto explicativo 18" xfId="41673" xr:uid="{00000000-0005-0000-0000-00005CAB0000}"/>
    <cellStyle name="Texto explicativo 19" xfId="41674" xr:uid="{00000000-0005-0000-0000-00005DAB0000}"/>
    <cellStyle name="Texto explicativo 2" xfId="41675" xr:uid="{00000000-0005-0000-0000-00005EAB0000}"/>
    <cellStyle name="Texto explicativo 2 2" xfId="41676" xr:uid="{00000000-0005-0000-0000-00005FAB0000}"/>
    <cellStyle name="Texto explicativo 2 2 2" xfId="41677" xr:uid="{00000000-0005-0000-0000-000060AB0000}"/>
    <cellStyle name="Texto explicativo 2 2 3" xfId="41678" xr:uid="{00000000-0005-0000-0000-000061AB0000}"/>
    <cellStyle name="Texto explicativo 2 2 4" xfId="41679" xr:uid="{00000000-0005-0000-0000-000062AB0000}"/>
    <cellStyle name="Texto explicativo 2 3" xfId="41680" xr:uid="{00000000-0005-0000-0000-000063AB0000}"/>
    <cellStyle name="Texto explicativo 2 4" xfId="41681" xr:uid="{00000000-0005-0000-0000-000064AB0000}"/>
    <cellStyle name="Texto explicativo 2 5" xfId="41682" xr:uid="{00000000-0005-0000-0000-000065AB0000}"/>
    <cellStyle name="Texto explicativo 2 6" xfId="41683" xr:uid="{00000000-0005-0000-0000-000066AB0000}"/>
    <cellStyle name="Texto explicativo 2 7" xfId="41684" xr:uid="{00000000-0005-0000-0000-000067AB0000}"/>
    <cellStyle name="Texto explicativo 2 8" xfId="41685" xr:uid="{00000000-0005-0000-0000-000068AB0000}"/>
    <cellStyle name="Texto explicativo 20" xfId="41686" xr:uid="{00000000-0005-0000-0000-000069AB0000}"/>
    <cellStyle name="Texto explicativo 21" xfId="41687" xr:uid="{00000000-0005-0000-0000-00006AAB0000}"/>
    <cellStyle name="Texto explicativo 3" xfId="41688" xr:uid="{00000000-0005-0000-0000-00006BAB0000}"/>
    <cellStyle name="Texto explicativo 3 2" xfId="41689" xr:uid="{00000000-0005-0000-0000-00006CAB0000}"/>
    <cellStyle name="Texto explicativo 3 3" xfId="41690" xr:uid="{00000000-0005-0000-0000-00006DAB0000}"/>
    <cellStyle name="Texto explicativo 3 4" xfId="41691" xr:uid="{00000000-0005-0000-0000-00006EAB0000}"/>
    <cellStyle name="Texto explicativo 3 5" xfId="41692" xr:uid="{00000000-0005-0000-0000-00006FAB0000}"/>
    <cellStyle name="Texto explicativo 4" xfId="41693" xr:uid="{00000000-0005-0000-0000-000070AB0000}"/>
    <cellStyle name="Texto explicativo 4 2" xfId="41694" xr:uid="{00000000-0005-0000-0000-000071AB0000}"/>
    <cellStyle name="Texto explicativo 5" xfId="41695" xr:uid="{00000000-0005-0000-0000-000072AB0000}"/>
    <cellStyle name="Texto explicativo 5 2" xfId="41696" xr:uid="{00000000-0005-0000-0000-000073AB0000}"/>
    <cellStyle name="Texto explicativo 6" xfId="41697" xr:uid="{00000000-0005-0000-0000-000074AB0000}"/>
    <cellStyle name="Texto explicativo 6 2" xfId="41698" xr:uid="{00000000-0005-0000-0000-000075AB0000}"/>
    <cellStyle name="Texto explicativo 7" xfId="41699" xr:uid="{00000000-0005-0000-0000-000076AB0000}"/>
    <cellStyle name="Texto explicativo 8" xfId="41700" xr:uid="{00000000-0005-0000-0000-000077AB0000}"/>
    <cellStyle name="Texto explicativo 9" xfId="41701" xr:uid="{00000000-0005-0000-0000-000078AB0000}"/>
    <cellStyle name="þ_x001d_ð&quot;_x000c_Býò_x000c_5ýU_x0001_©_x0006__x0008__x0008__x0007__x0001__x0001_" xfId="41702" xr:uid="{00000000-0005-0000-0000-000079AB0000}"/>
    <cellStyle name="þ_x001d_ð&quot;_x000c_Býò_x000c_5ýU_x0001_©_x0006__x0008__x0008__x0007__x0001__x0001_ 2" xfId="41703" xr:uid="{00000000-0005-0000-0000-00007AAB0000}"/>
    <cellStyle name="þ_x001d_ð&quot;_x000c_Býò_x000c_5ýU_x0001_©_x0006__x0008__x0008__x0007__x0001__x0001_ 2 2" xfId="41704" xr:uid="{00000000-0005-0000-0000-00007BAB0000}"/>
    <cellStyle name="þ_x001d_ð&quot;_x000c_Býò_x000c_5ýU_x0001_©_x0006__x0008__x0008__x0007__x0001__x0001_ 2 2 2" xfId="41705" xr:uid="{00000000-0005-0000-0000-00007CAB0000}"/>
    <cellStyle name="þ_x001d_ð&quot;_x000c_Býò_x000c_5ýU_x0001_©_x0006__x0008__x0008__x0007__x0001__x0001_ 2 3" xfId="41706" xr:uid="{00000000-0005-0000-0000-00007DAB0000}"/>
    <cellStyle name="þ_x001d_ð&quot;_x000c_Býò_x000c_5ýU_x0001_©_x0006__x0008__x0008__x0007__x0001__x0001_ 2 3 2" xfId="41707" xr:uid="{00000000-0005-0000-0000-00007EAB0000}"/>
    <cellStyle name="þ_x001d_ð&quot;_x000c_Býò_x000c_5ýU_x0001_©_x0006__x0008__x0008__x0007__x0001__x0001_ 2 4" xfId="41708" xr:uid="{00000000-0005-0000-0000-00007FAB0000}"/>
    <cellStyle name="þ_x001d_ð&quot;_x000c_Býò_x000c_5ýU_x0001_©_x0006__x0008__x0008__x0007__x0001__x0001_ 3" xfId="41709" xr:uid="{00000000-0005-0000-0000-000080AB0000}"/>
    <cellStyle name="þ_x001d_ð&quot;_x000c_Býò_x000c_5ýU_x0001_©_x0006__x0008__x0008__x0007__x0001__x0001_ 3 2" xfId="41710" xr:uid="{00000000-0005-0000-0000-000081AB0000}"/>
    <cellStyle name="þ_x001d_ð&quot;_x000c_Býò_x000c_5ýU_x0001_©_x0006__x0008__x0008__x0007__x0001__x0001_ 4" xfId="41711" xr:uid="{00000000-0005-0000-0000-000082AB0000}"/>
    <cellStyle name="þ_x001d_ð&quot;_x000c_Býò_x000c_5ýU_x0001_©_x0006__x0008__x0008__x0007__x0001__x0001_ 4 2" xfId="41712" xr:uid="{00000000-0005-0000-0000-000083AB0000}"/>
    <cellStyle name="þ_x001d_ð&quot;_x000c_Býò_x000c_5ýU_x0001_©_x0006__x0008__x0008__x0007__x0001__x0001_ 5" xfId="41713" xr:uid="{00000000-0005-0000-0000-000084AB0000}"/>
    <cellStyle name="Thin Rule" xfId="41714" xr:uid="{00000000-0005-0000-0000-000085AB0000}"/>
    <cellStyle name="Thousands (0)" xfId="41715" xr:uid="{00000000-0005-0000-0000-000086AB0000}"/>
    <cellStyle name="Thousands (0) 2" xfId="41716" xr:uid="{00000000-0005-0000-0000-000087AB0000}"/>
    <cellStyle name="Thousands (0) 2 2" xfId="41717" xr:uid="{00000000-0005-0000-0000-000088AB0000}"/>
    <cellStyle name="Thousands (0) 3" xfId="41718" xr:uid="{00000000-0005-0000-0000-000089AB0000}"/>
    <cellStyle name="Thousands (1)" xfId="41719" xr:uid="{00000000-0005-0000-0000-00008AAB0000}"/>
    <cellStyle name="Thousands (1) 2" xfId="41720" xr:uid="{00000000-0005-0000-0000-00008BAB0000}"/>
    <cellStyle name="Thousands (1) 2 2" xfId="41721" xr:uid="{00000000-0005-0000-0000-00008CAB0000}"/>
    <cellStyle name="Thousands (1) 3" xfId="41722" xr:uid="{00000000-0005-0000-0000-00008DAB0000}"/>
    <cellStyle name="ti40" xfId="41723" xr:uid="{00000000-0005-0000-0000-00008EAB0000}"/>
    <cellStyle name="ti40 10" xfId="41724" xr:uid="{00000000-0005-0000-0000-00008FAB0000}"/>
    <cellStyle name="ti40 11" xfId="41725" xr:uid="{00000000-0005-0000-0000-000090AB0000}"/>
    <cellStyle name="ti40 12" xfId="41726" xr:uid="{00000000-0005-0000-0000-000091AB0000}"/>
    <cellStyle name="ti40 13" xfId="41727" xr:uid="{00000000-0005-0000-0000-000092AB0000}"/>
    <cellStyle name="ti40 14" xfId="41728" xr:uid="{00000000-0005-0000-0000-000093AB0000}"/>
    <cellStyle name="ti40 15" xfId="41729" xr:uid="{00000000-0005-0000-0000-000094AB0000}"/>
    <cellStyle name="ti40 2" xfId="41730" xr:uid="{00000000-0005-0000-0000-000095AB0000}"/>
    <cellStyle name="ti40 2 2" xfId="41731" xr:uid="{00000000-0005-0000-0000-000096AB0000}"/>
    <cellStyle name="ti40 3" xfId="41732" xr:uid="{00000000-0005-0000-0000-000097AB0000}"/>
    <cellStyle name="ti40 4" xfId="41733" xr:uid="{00000000-0005-0000-0000-000098AB0000}"/>
    <cellStyle name="ti40 5" xfId="41734" xr:uid="{00000000-0005-0000-0000-000099AB0000}"/>
    <cellStyle name="ti40 6" xfId="41735" xr:uid="{00000000-0005-0000-0000-00009AAB0000}"/>
    <cellStyle name="ti40 7" xfId="41736" xr:uid="{00000000-0005-0000-0000-00009BAB0000}"/>
    <cellStyle name="ti40 8" xfId="41737" xr:uid="{00000000-0005-0000-0000-00009CAB0000}"/>
    <cellStyle name="ti40 9" xfId="41738" xr:uid="{00000000-0005-0000-0000-00009DAB0000}"/>
    <cellStyle name="time" xfId="41739" xr:uid="{00000000-0005-0000-0000-00009EAB0000}"/>
    <cellStyle name="time 2" xfId="41740" xr:uid="{00000000-0005-0000-0000-00009FAB0000}"/>
    <cellStyle name="Title  - Estilo1" xfId="41741" xr:uid="{00000000-0005-0000-0000-0000A0AB0000}"/>
    <cellStyle name="Title  - Estilo1 2" xfId="41742" xr:uid="{00000000-0005-0000-0000-0000A1AB0000}"/>
    <cellStyle name="Title  - Modelo1" xfId="41743" xr:uid="{00000000-0005-0000-0000-0000A2AB0000}"/>
    <cellStyle name="Title  - Modelo1 2" xfId="41744" xr:uid="{00000000-0005-0000-0000-0000A3AB0000}"/>
    <cellStyle name="Title  - Modelo1 2 2" xfId="41745" xr:uid="{00000000-0005-0000-0000-0000A4AB0000}"/>
    <cellStyle name="Title  - Modelo1 3" xfId="41746" xr:uid="{00000000-0005-0000-0000-0000A5AB0000}"/>
    <cellStyle name="Title  - Modelo1 3 2" xfId="41747" xr:uid="{00000000-0005-0000-0000-0000A6AB0000}"/>
    <cellStyle name="Title  - Modelo1 4" xfId="41748" xr:uid="{00000000-0005-0000-0000-0000A7AB0000}"/>
    <cellStyle name="Title 10" xfId="41749" xr:uid="{00000000-0005-0000-0000-0000A8AB0000}"/>
    <cellStyle name="Title 2" xfId="41750" xr:uid="{00000000-0005-0000-0000-0000A9AB0000}"/>
    <cellStyle name="Title 2 2" xfId="41751" xr:uid="{00000000-0005-0000-0000-0000AAAB0000}"/>
    <cellStyle name="Title 3" xfId="41752" xr:uid="{00000000-0005-0000-0000-0000ABAB0000}"/>
    <cellStyle name="Title 3 2" xfId="41753" xr:uid="{00000000-0005-0000-0000-0000ACAB0000}"/>
    <cellStyle name="Title 4" xfId="41754" xr:uid="{00000000-0005-0000-0000-0000ADAB0000}"/>
    <cellStyle name="Title 4 2" xfId="41755" xr:uid="{00000000-0005-0000-0000-0000AEAB0000}"/>
    <cellStyle name="Title 5" xfId="41756" xr:uid="{00000000-0005-0000-0000-0000AFAB0000}"/>
    <cellStyle name="Title 5 2" xfId="41757" xr:uid="{00000000-0005-0000-0000-0000B0AB0000}"/>
    <cellStyle name="Title 6" xfId="41758" xr:uid="{00000000-0005-0000-0000-0000B1AB0000}"/>
    <cellStyle name="Title 6 2" xfId="41759" xr:uid="{00000000-0005-0000-0000-0000B2AB0000}"/>
    <cellStyle name="Title 7" xfId="41760" xr:uid="{00000000-0005-0000-0000-0000B3AB0000}"/>
    <cellStyle name="Title 8" xfId="41761" xr:uid="{00000000-0005-0000-0000-0000B4AB0000}"/>
    <cellStyle name="Title 9" xfId="41762" xr:uid="{00000000-0005-0000-0000-0000B5AB0000}"/>
    <cellStyle name="Título 1 10" xfId="41763" xr:uid="{00000000-0005-0000-0000-0000B6AB0000}"/>
    <cellStyle name="Título 1 11" xfId="41764" xr:uid="{00000000-0005-0000-0000-0000B7AB0000}"/>
    <cellStyle name="Título 1 12" xfId="41765" xr:uid="{00000000-0005-0000-0000-0000B8AB0000}"/>
    <cellStyle name="Título 1 13" xfId="41766" xr:uid="{00000000-0005-0000-0000-0000B9AB0000}"/>
    <cellStyle name="Título 1 14" xfId="41767" xr:uid="{00000000-0005-0000-0000-0000BAAB0000}"/>
    <cellStyle name="Título 1 15" xfId="41768" xr:uid="{00000000-0005-0000-0000-0000BBAB0000}"/>
    <cellStyle name="Título 1 16" xfId="41769" xr:uid="{00000000-0005-0000-0000-0000BCAB0000}"/>
    <cellStyle name="Título 1 17" xfId="41770" xr:uid="{00000000-0005-0000-0000-0000BDAB0000}"/>
    <cellStyle name="Título 1 18" xfId="41771" xr:uid="{00000000-0005-0000-0000-0000BEAB0000}"/>
    <cellStyle name="Título 1 19" xfId="41772" xr:uid="{00000000-0005-0000-0000-0000BFAB0000}"/>
    <cellStyle name="Título 1 2" xfId="41773" xr:uid="{00000000-0005-0000-0000-0000C0AB0000}"/>
    <cellStyle name="Título 1 2 2" xfId="41774" xr:uid="{00000000-0005-0000-0000-0000C1AB0000}"/>
    <cellStyle name="Título 1 2 2 2" xfId="41775" xr:uid="{00000000-0005-0000-0000-0000C2AB0000}"/>
    <cellStyle name="Título 1 2 2 3" xfId="41776" xr:uid="{00000000-0005-0000-0000-0000C3AB0000}"/>
    <cellStyle name="Título 1 2 2 4" xfId="41777" xr:uid="{00000000-0005-0000-0000-0000C4AB0000}"/>
    <cellStyle name="Título 1 2 3" xfId="41778" xr:uid="{00000000-0005-0000-0000-0000C5AB0000}"/>
    <cellStyle name="Título 1 2 4" xfId="41779" xr:uid="{00000000-0005-0000-0000-0000C6AB0000}"/>
    <cellStyle name="Título 1 2 5" xfId="41780" xr:uid="{00000000-0005-0000-0000-0000C7AB0000}"/>
    <cellStyle name="Título 1 2 6" xfId="41781" xr:uid="{00000000-0005-0000-0000-0000C8AB0000}"/>
    <cellStyle name="Título 1 2 7" xfId="41782" xr:uid="{00000000-0005-0000-0000-0000C9AB0000}"/>
    <cellStyle name="Título 1 2 8" xfId="41783" xr:uid="{00000000-0005-0000-0000-0000CAAB0000}"/>
    <cellStyle name="Título 1 2_6.Avance Itemizado VCP-2 y 5" xfId="41784" xr:uid="{00000000-0005-0000-0000-0000CBAB0000}"/>
    <cellStyle name="Título 1 20" xfId="41785" xr:uid="{00000000-0005-0000-0000-0000CCAB0000}"/>
    <cellStyle name="Título 1 21" xfId="41786" xr:uid="{00000000-0005-0000-0000-0000CDAB0000}"/>
    <cellStyle name="Título 1 3" xfId="41787" xr:uid="{00000000-0005-0000-0000-0000CEAB0000}"/>
    <cellStyle name="Título 1 3 2" xfId="41788" xr:uid="{00000000-0005-0000-0000-0000CFAB0000}"/>
    <cellStyle name="Título 1 3 3" xfId="41789" xr:uid="{00000000-0005-0000-0000-0000D0AB0000}"/>
    <cellStyle name="Título 1 3 4" xfId="41790" xr:uid="{00000000-0005-0000-0000-0000D1AB0000}"/>
    <cellStyle name="Título 1 3 5" xfId="41791" xr:uid="{00000000-0005-0000-0000-0000D2AB0000}"/>
    <cellStyle name="Título 1 3_6.Avance Itemizado VCP-2 y 5" xfId="41792" xr:uid="{00000000-0005-0000-0000-0000D3AB0000}"/>
    <cellStyle name="Título 1 4" xfId="41793" xr:uid="{00000000-0005-0000-0000-0000D4AB0000}"/>
    <cellStyle name="Título 1 4 2" xfId="41794" xr:uid="{00000000-0005-0000-0000-0000D5AB0000}"/>
    <cellStyle name="Título 1 5" xfId="41795" xr:uid="{00000000-0005-0000-0000-0000D6AB0000}"/>
    <cellStyle name="Título 1 5 2" xfId="41796" xr:uid="{00000000-0005-0000-0000-0000D7AB0000}"/>
    <cellStyle name="Título 1 6" xfId="41797" xr:uid="{00000000-0005-0000-0000-0000D8AB0000}"/>
    <cellStyle name="Título 1 6 2" xfId="41798" xr:uid="{00000000-0005-0000-0000-0000D9AB0000}"/>
    <cellStyle name="Título 1 7" xfId="41799" xr:uid="{00000000-0005-0000-0000-0000DAAB0000}"/>
    <cellStyle name="Título 1 8" xfId="41800" xr:uid="{00000000-0005-0000-0000-0000DBAB0000}"/>
    <cellStyle name="Título 1 9" xfId="41801" xr:uid="{00000000-0005-0000-0000-0000DCAB0000}"/>
    <cellStyle name="Título 10" xfId="41802" xr:uid="{00000000-0005-0000-0000-0000DDAB0000}"/>
    <cellStyle name="Título 10 2" xfId="41803" xr:uid="{00000000-0005-0000-0000-0000DEAB0000}"/>
    <cellStyle name="Título 11" xfId="41804" xr:uid="{00000000-0005-0000-0000-0000DFAB0000}"/>
    <cellStyle name="Título 11 2" xfId="41805" xr:uid="{00000000-0005-0000-0000-0000E0AB0000}"/>
    <cellStyle name="Título 12" xfId="41806" xr:uid="{00000000-0005-0000-0000-0000E1AB0000}"/>
    <cellStyle name="Título 12 2" xfId="41807" xr:uid="{00000000-0005-0000-0000-0000E2AB0000}"/>
    <cellStyle name="Título 13" xfId="41808" xr:uid="{00000000-0005-0000-0000-0000E3AB0000}"/>
    <cellStyle name="Título 13 2" xfId="41809" xr:uid="{00000000-0005-0000-0000-0000E4AB0000}"/>
    <cellStyle name="Título 14" xfId="41810" xr:uid="{00000000-0005-0000-0000-0000E5AB0000}"/>
    <cellStyle name="Título 15" xfId="41811" xr:uid="{00000000-0005-0000-0000-0000E6AB0000}"/>
    <cellStyle name="Título 16" xfId="41812" xr:uid="{00000000-0005-0000-0000-0000E7AB0000}"/>
    <cellStyle name="Título 17" xfId="41813" xr:uid="{00000000-0005-0000-0000-0000E8AB0000}"/>
    <cellStyle name="Título 18" xfId="41814" xr:uid="{00000000-0005-0000-0000-0000E9AB0000}"/>
    <cellStyle name="Título 19" xfId="41815" xr:uid="{00000000-0005-0000-0000-0000EAAB0000}"/>
    <cellStyle name="Título 2 10" xfId="41816" xr:uid="{00000000-0005-0000-0000-0000EBAB0000}"/>
    <cellStyle name="Título 2 11" xfId="41817" xr:uid="{00000000-0005-0000-0000-0000ECAB0000}"/>
    <cellStyle name="Título 2 12" xfId="41818" xr:uid="{00000000-0005-0000-0000-0000EDAB0000}"/>
    <cellStyle name="Título 2 13" xfId="41819" xr:uid="{00000000-0005-0000-0000-0000EEAB0000}"/>
    <cellStyle name="Título 2 14" xfId="41820" xr:uid="{00000000-0005-0000-0000-0000EFAB0000}"/>
    <cellStyle name="Título 2 15" xfId="41821" xr:uid="{00000000-0005-0000-0000-0000F0AB0000}"/>
    <cellStyle name="Título 2 16" xfId="41822" xr:uid="{00000000-0005-0000-0000-0000F1AB0000}"/>
    <cellStyle name="Título 2 17" xfId="41823" xr:uid="{00000000-0005-0000-0000-0000F2AB0000}"/>
    <cellStyle name="Título 2 18" xfId="41824" xr:uid="{00000000-0005-0000-0000-0000F3AB0000}"/>
    <cellStyle name="Título 2 19" xfId="41825" xr:uid="{00000000-0005-0000-0000-0000F4AB0000}"/>
    <cellStyle name="Título 2 2" xfId="41826" xr:uid="{00000000-0005-0000-0000-0000F5AB0000}"/>
    <cellStyle name="Título 2 2 2" xfId="41827" xr:uid="{00000000-0005-0000-0000-0000F6AB0000}"/>
    <cellStyle name="Título 2 2 2 2" xfId="41828" xr:uid="{00000000-0005-0000-0000-0000F7AB0000}"/>
    <cellStyle name="Título 2 2 2 3" xfId="41829" xr:uid="{00000000-0005-0000-0000-0000F8AB0000}"/>
    <cellStyle name="Título 2 2 2 4" xfId="41830" xr:uid="{00000000-0005-0000-0000-0000F9AB0000}"/>
    <cellStyle name="Título 2 2 3" xfId="41831" xr:uid="{00000000-0005-0000-0000-0000FAAB0000}"/>
    <cellStyle name="Título 2 2 4" xfId="41832" xr:uid="{00000000-0005-0000-0000-0000FBAB0000}"/>
    <cellStyle name="Título 2 2 5" xfId="41833" xr:uid="{00000000-0005-0000-0000-0000FCAB0000}"/>
    <cellStyle name="Título 2 2 6" xfId="41834" xr:uid="{00000000-0005-0000-0000-0000FDAB0000}"/>
    <cellStyle name="Título 2 2 7" xfId="41835" xr:uid="{00000000-0005-0000-0000-0000FEAB0000}"/>
    <cellStyle name="Título 2 2 8" xfId="41836" xr:uid="{00000000-0005-0000-0000-0000FFAB0000}"/>
    <cellStyle name="Título 2 2_6.Avance Itemizado VCP-2 y 5" xfId="41837" xr:uid="{00000000-0005-0000-0000-000000AC0000}"/>
    <cellStyle name="Título 2 20" xfId="41838" xr:uid="{00000000-0005-0000-0000-000001AC0000}"/>
    <cellStyle name="Título 2 21" xfId="41839" xr:uid="{00000000-0005-0000-0000-000002AC0000}"/>
    <cellStyle name="Título 2 3" xfId="41840" xr:uid="{00000000-0005-0000-0000-000003AC0000}"/>
    <cellStyle name="Título 2 3 2" xfId="41841" xr:uid="{00000000-0005-0000-0000-000004AC0000}"/>
    <cellStyle name="Título 2 3 3" xfId="41842" xr:uid="{00000000-0005-0000-0000-000005AC0000}"/>
    <cellStyle name="Título 2 3 4" xfId="41843" xr:uid="{00000000-0005-0000-0000-000006AC0000}"/>
    <cellStyle name="Título 2 3 5" xfId="41844" xr:uid="{00000000-0005-0000-0000-000007AC0000}"/>
    <cellStyle name="Título 2 3_6.Avance Itemizado VCP-2 y 5" xfId="41845" xr:uid="{00000000-0005-0000-0000-000008AC0000}"/>
    <cellStyle name="Título 2 4" xfId="41846" xr:uid="{00000000-0005-0000-0000-000009AC0000}"/>
    <cellStyle name="Título 2 4 2" xfId="41847" xr:uid="{00000000-0005-0000-0000-00000AAC0000}"/>
    <cellStyle name="Título 2 5" xfId="41848" xr:uid="{00000000-0005-0000-0000-00000BAC0000}"/>
    <cellStyle name="Título 2 5 2" xfId="41849" xr:uid="{00000000-0005-0000-0000-00000CAC0000}"/>
    <cellStyle name="Título 2 6" xfId="41850" xr:uid="{00000000-0005-0000-0000-00000DAC0000}"/>
    <cellStyle name="Título 2 6 2" xfId="41851" xr:uid="{00000000-0005-0000-0000-00000EAC0000}"/>
    <cellStyle name="Título 2 7" xfId="41852" xr:uid="{00000000-0005-0000-0000-00000FAC0000}"/>
    <cellStyle name="Título 2 8" xfId="41853" xr:uid="{00000000-0005-0000-0000-000010AC0000}"/>
    <cellStyle name="Título 2 9" xfId="41854" xr:uid="{00000000-0005-0000-0000-000011AC0000}"/>
    <cellStyle name="Título 20" xfId="41855" xr:uid="{00000000-0005-0000-0000-000012AC0000}"/>
    <cellStyle name="Título 21" xfId="41856" xr:uid="{00000000-0005-0000-0000-000013AC0000}"/>
    <cellStyle name="Título 22" xfId="41857" xr:uid="{00000000-0005-0000-0000-000014AC0000}"/>
    <cellStyle name="Título 3 10" xfId="41858" xr:uid="{00000000-0005-0000-0000-000015AC0000}"/>
    <cellStyle name="Título 3 11" xfId="41859" xr:uid="{00000000-0005-0000-0000-000016AC0000}"/>
    <cellStyle name="Título 3 12" xfId="41860" xr:uid="{00000000-0005-0000-0000-000017AC0000}"/>
    <cellStyle name="Título 3 13" xfId="41861" xr:uid="{00000000-0005-0000-0000-000018AC0000}"/>
    <cellStyle name="Título 3 14" xfId="41862" xr:uid="{00000000-0005-0000-0000-000019AC0000}"/>
    <cellStyle name="Título 3 15" xfId="41863" xr:uid="{00000000-0005-0000-0000-00001AAC0000}"/>
    <cellStyle name="Título 3 16" xfId="41864" xr:uid="{00000000-0005-0000-0000-00001BAC0000}"/>
    <cellStyle name="Título 3 17" xfId="41865" xr:uid="{00000000-0005-0000-0000-00001CAC0000}"/>
    <cellStyle name="Título 3 18" xfId="41866" xr:uid="{00000000-0005-0000-0000-00001DAC0000}"/>
    <cellStyle name="Título 3 19" xfId="41867" xr:uid="{00000000-0005-0000-0000-00001EAC0000}"/>
    <cellStyle name="Título 3 2" xfId="41868" xr:uid="{00000000-0005-0000-0000-00001FAC0000}"/>
    <cellStyle name="Título 3 2 2" xfId="41869" xr:uid="{00000000-0005-0000-0000-000020AC0000}"/>
    <cellStyle name="Título 3 2 2 2" xfId="41870" xr:uid="{00000000-0005-0000-0000-000021AC0000}"/>
    <cellStyle name="Título 3 2 2 3" xfId="41871" xr:uid="{00000000-0005-0000-0000-000022AC0000}"/>
    <cellStyle name="Título 3 2 2 4" xfId="41872" xr:uid="{00000000-0005-0000-0000-000023AC0000}"/>
    <cellStyle name="Título 3 2 3" xfId="41873" xr:uid="{00000000-0005-0000-0000-000024AC0000}"/>
    <cellStyle name="Título 3 2 4" xfId="41874" xr:uid="{00000000-0005-0000-0000-000025AC0000}"/>
    <cellStyle name="Título 3 2 5" xfId="41875" xr:uid="{00000000-0005-0000-0000-000026AC0000}"/>
    <cellStyle name="Título 3 2 6" xfId="41876" xr:uid="{00000000-0005-0000-0000-000027AC0000}"/>
    <cellStyle name="Título 3 2 7" xfId="41877" xr:uid="{00000000-0005-0000-0000-000028AC0000}"/>
    <cellStyle name="Título 3 2 8" xfId="41878" xr:uid="{00000000-0005-0000-0000-000029AC0000}"/>
    <cellStyle name="Título 3 2_6.Avance Itemizado VCP-2 y 5" xfId="41879" xr:uid="{00000000-0005-0000-0000-00002AAC0000}"/>
    <cellStyle name="Título 3 20" xfId="41880" xr:uid="{00000000-0005-0000-0000-00002BAC0000}"/>
    <cellStyle name="Título 3 21" xfId="41881" xr:uid="{00000000-0005-0000-0000-00002CAC0000}"/>
    <cellStyle name="Título 3 3" xfId="41882" xr:uid="{00000000-0005-0000-0000-00002DAC0000}"/>
    <cellStyle name="Título 3 3 2" xfId="41883" xr:uid="{00000000-0005-0000-0000-00002EAC0000}"/>
    <cellStyle name="Título 3 3 3" xfId="41884" xr:uid="{00000000-0005-0000-0000-00002FAC0000}"/>
    <cellStyle name="Título 3 3 4" xfId="41885" xr:uid="{00000000-0005-0000-0000-000030AC0000}"/>
    <cellStyle name="Título 3 3 5" xfId="41886" xr:uid="{00000000-0005-0000-0000-000031AC0000}"/>
    <cellStyle name="Título 3 3_6.Avance Itemizado VCP-2 y 5" xfId="41887" xr:uid="{00000000-0005-0000-0000-000032AC0000}"/>
    <cellStyle name="Título 3 4" xfId="41888" xr:uid="{00000000-0005-0000-0000-000033AC0000}"/>
    <cellStyle name="Título 3 4 2" xfId="41889" xr:uid="{00000000-0005-0000-0000-000034AC0000}"/>
    <cellStyle name="Título 3 5" xfId="41890" xr:uid="{00000000-0005-0000-0000-000035AC0000}"/>
    <cellStyle name="Título 3 5 2" xfId="41891" xr:uid="{00000000-0005-0000-0000-000036AC0000}"/>
    <cellStyle name="Título 3 6" xfId="41892" xr:uid="{00000000-0005-0000-0000-000037AC0000}"/>
    <cellStyle name="Título 3 6 2" xfId="41893" xr:uid="{00000000-0005-0000-0000-000038AC0000}"/>
    <cellStyle name="Título 3 7" xfId="41894" xr:uid="{00000000-0005-0000-0000-000039AC0000}"/>
    <cellStyle name="Título 3 8" xfId="41895" xr:uid="{00000000-0005-0000-0000-00003AAC0000}"/>
    <cellStyle name="Título 3 9" xfId="41896" xr:uid="{00000000-0005-0000-0000-00003BAC0000}"/>
    <cellStyle name="Título 4" xfId="41897" xr:uid="{00000000-0005-0000-0000-00003CAC0000}"/>
    <cellStyle name="Título 4 10" xfId="41898" xr:uid="{00000000-0005-0000-0000-00003DAC0000}"/>
    <cellStyle name="Título 4 10 2" xfId="41899" xr:uid="{00000000-0005-0000-0000-00003EAC0000}"/>
    <cellStyle name="Título 4 11" xfId="41900" xr:uid="{00000000-0005-0000-0000-00003FAC0000}"/>
    <cellStyle name="Título 4 11 2" xfId="41901" xr:uid="{00000000-0005-0000-0000-000040AC0000}"/>
    <cellStyle name="Título 4 12" xfId="41902" xr:uid="{00000000-0005-0000-0000-000041AC0000}"/>
    <cellStyle name="Título 4 2" xfId="41903" xr:uid="{00000000-0005-0000-0000-000042AC0000}"/>
    <cellStyle name="Título 4 2 2" xfId="41904" xr:uid="{00000000-0005-0000-0000-000043AC0000}"/>
    <cellStyle name="Título 4 3" xfId="41905" xr:uid="{00000000-0005-0000-0000-000044AC0000}"/>
    <cellStyle name="Título 4 3 2" xfId="41906" xr:uid="{00000000-0005-0000-0000-000045AC0000}"/>
    <cellStyle name="Título 4 4" xfId="41907" xr:uid="{00000000-0005-0000-0000-000046AC0000}"/>
    <cellStyle name="Título 4 4 2" xfId="41908" xr:uid="{00000000-0005-0000-0000-000047AC0000}"/>
    <cellStyle name="Título 4 5" xfId="41909" xr:uid="{00000000-0005-0000-0000-000048AC0000}"/>
    <cellStyle name="Título 4 5 2" xfId="41910" xr:uid="{00000000-0005-0000-0000-000049AC0000}"/>
    <cellStyle name="Título 4 6" xfId="41911" xr:uid="{00000000-0005-0000-0000-00004AAC0000}"/>
    <cellStyle name="Título 4 6 2" xfId="41912" xr:uid="{00000000-0005-0000-0000-00004BAC0000}"/>
    <cellStyle name="Título 4 7" xfId="41913" xr:uid="{00000000-0005-0000-0000-00004CAC0000}"/>
    <cellStyle name="Título 4 7 2" xfId="41914" xr:uid="{00000000-0005-0000-0000-00004DAC0000}"/>
    <cellStyle name="Título 4 8" xfId="41915" xr:uid="{00000000-0005-0000-0000-00004EAC0000}"/>
    <cellStyle name="Título 4 8 2" xfId="41916" xr:uid="{00000000-0005-0000-0000-00004FAC0000}"/>
    <cellStyle name="Título 4 9" xfId="41917" xr:uid="{00000000-0005-0000-0000-000050AC0000}"/>
    <cellStyle name="Título 4 9 2" xfId="41918" xr:uid="{00000000-0005-0000-0000-000051AC0000}"/>
    <cellStyle name="Título 4_CONSOLIDADO" xfId="41919" xr:uid="{00000000-0005-0000-0000-000052AC0000}"/>
    <cellStyle name="Título 5" xfId="41920" xr:uid="{00000000-0005-0000-0000-000053AC0000}"/>
    <cellStyle name="Título 5 2" xfId="41921" xr:uid="{00000000-0005-0000-0000-000054AC0000}"/>
    <cellStyle name="Título 5 3" xfId="41922" xr:uid="{00000000-0005-0000-0000-000055AC0000}"/>
    <cellStyle name="Título 5 4" xfId="41923" xr:uid="{00000000-0005-0000-0000-000056AC0000}"/>
    <cellStyle name="Título 5 5" xfId="41924" xr:uid="{00000000-0005-0000-0000-000057AC0000}"/>
    <cellStyle name="Título 6" xfId="41925" xr:uid="{00000000-0005-0000-0000-000058AC0000}"/>
    <cellStyle name="Título 6 2" xfId="41926" xr:uid="{00000000-0005-0000-0000-000059AC0000}"/>
    <cellStyle name="Título 7" xfId="41927" xr:uid="{00000000-0005-0000-0000-00005AAC0000}"/>
    <cellStyle name="Título 7 2" xfId="41928" xr:uid="{00000000-0005-0000-0000-00005BAC0000}"/>
    <cellStyle name="Título 8" xfId="41929" xr:uid="{00000000-0005-0000-0000-00005CAC0000}"/>
    <cellStyle name="Título 8 2" xfId="41930" xr:uid="{00000000-0005-0000-0000-00005DAC0000}"/>
    <cellStyle name="Título 9" xfId="41931" xr:uid="{00000000-0005-0000-0000-00005EAC0000}"/>
    <cellStyle name="Título 9 2" xfId="41932" xr:uid="{00000000-0005-0000-0000-00005FAC0000}"/>
    <cellStyle name="Título de hoja" xfId="41933" xr:uid="{00000000-0005-0000-0000-000060AC0000}"/>
    <cellStyle name="Título de hoja 2" xfId="41934" xr:uid="{00000000-0005-0000-0000-000061AC0000}"/>
    <cellStyle name="Título de hoja 2 2" xfId="41935" xr:uid="{00000000-0005-0000-0000-000062AC0000}"/>
    <cellStyle name="Título de hoja 3" xfId="41936" xr:uid="{00000000-0005-0000-0000-000063AC0000}"/>
    <cellStyle name="Título de hoja 3 2" xfId="41937" xr:uid="{00000000-0005-0000-0000-000064AC0000}"/>
    <cellStyle name="Título de hoja 4" xfId="41938" xr:uid="{00000000-0005-0000-0000-000065AC0000}"/>
    <cellStyle name="tn" xfId="41939" xr:uid="{00000000-0005-0000-0000-000066AC0000}"/>
    <cellStyle name="tn 2" xfId="41940" xr:uid="{00000000-0005-0000-0000-000067AC0000}"/>
    <cellStyle name="Top Column Head" xfId="41941" xr:uid="{00000000-0005-0000-0000-000068AC0000}"/>
    <cellStyle name="Top Column Head 10" xfId="41942" xr:uid="{00000000-0005-0000-0000-000069AC0000}"/>
    <cellStyle name="Top Column Head 11" xfId="41943" xr:uid="{00000000-0005-0000-0000-00006AAC0000}"/>
    <cellStyle name="Top Column Head 12" xfId="41944" xr:uid="{00000000-0005-0000-0000-00006BAC0000}"/>
    <cellStyle name="Top Column Head 13" xfId="41945" xr:uid="{00000000-0005-0000-0000-00006CAC0000}"/>
    <cellStyle name="Top Column Head 14" xfId="41946" xr:uid="{00000000-0005-0000-0000-00006DAC0000}"/>
    <cellStyle name="Top Column Head 15" xfId="41947" xr:uid="{00000000-0005-0000-0000-00006EAC0000}"/>
    <cellStyle name="Top Column Head 2" xfId="41948" xr:uid="{00000000-0005-0000-0000-00006FAC0000}"/>
    <cellStyle name="Top Column Head 2 2" xfId="41949" xr:uid="{00000000-0005-0000-0000-000070AC0000}"/>
    <cellStyle name="Top Column Head 3" xfId="41950" xr:uid="{00000000-0005-0000-0000-000071AC0000}"/>
    <cellStyle name="Top Column Head 4" xfId="41951" xr:uid="{00000000-0005-0000-0000-000072AC0000}"/>
    <cellStyle name="Top Column Head 5" xfId="41952" xr:uid="{00000000-0005-0000-0000-000073AC0000}"/>
    <cellStyle name="Top Column Head 6" xfId="41953" xr:uid="{00000000-0005-0000-0000-000074AC0000}"/>
    <cellStyle name="Top Column Head 7" xfId="41954" xr:uid="{00000000-0005-0000-0000-000075AC0000}"/>
    <cellStyle name="Top Column Head 8" xfId="41955" xr:uid="{00000000-0005-0000-0000-000076AC0000}"/>
    <cellStyle name="Top Column Head 9" xfId="41956" xr:uid="{00000000-0005-0000-0000-000077AC0000}"/>
    <cellStyle name="Top Column Head_5.Weekly" xfId="41957" xr:uid="{00000000-0005-0000-0000-000078AC0000}"/>
    <cellStyle name="Total 10" xfId="41958" xr:uid="{00000000-0005-0000-0000-000079AC0000}"/>
    <cellStyle name="Total 10 2" xfId="41959" xr:uid="{00000000-0005-0000-0000-00007AAC0000}"/>
    <cellStyle name="Total 11" xfId="41960" xr:uid="{00000000-0005-0000-0000-00007BAC0000}"/>
    <cellStyle name="Total 11 2" xfId="41961" xr:uid="{00000000-0005-0000-0000-00007CAC0000}"/>
    <cellStyle name="Total 12" xfId="41962" xr:uid="{00000000-0005-0000-0000-00007DAC0000}"/>
    <cellStyle name="Total 12 2" xfId="41963" xr:uid="{00000000-0005-0000-0000-00007EAC0000}"/>
    <cellStyle name="Total 13" xfId="41964" xr:uid="{00000000-0005-0000-0000-00007FAC0000}"/>
    <cellStyle name="Total 14" xfId="41965" xr:uid="{00000000-0005-0000-0000-000080AC0000}"/>
    <cellStyle name="Total 15" xfId="41966" xr:uid="{00000000-0005-0000-0000-000081AC0000}"/>
    <cellStyle name="Total 16" xfId="41967" xr:uid="{00000000-0005-0000-0000-000082AC0000}"/>
    <cellStyle name="Total 17" xfId="41968" xr:uid="{00000000-0005-0000-0000-000083AC0000}"/>
    <cellStyle name="Total 18" xfId="41969" xr:uid="{00000000-0005-0000-0000-000084AC0000}"/>
    <cellStyle name="Total 19" xfId="41970" xr:uid="{00000000-0005-0000-0000-000085AC0000}"/>
    <cellStyle name="Total 2" xfId="41971" xr:uid="{00000000-0005-0000-0000-000086AC0000}"/>
    <cellStyle name="Total 2 10" xfId="41972" xr:uid="{00000000-0005-0000-0000-000087AC0000}"/>
    <cellStyle name="Total 2 10 2" xfId="41973" xr:uid="{00000000-0005-0000-0000-000088AC0000}"/>
    <cellStyle name="Total 2 11" xfId="41974" xr:uid="{00000000-0005-0000-0000-000089AC0000}"/>
    <cellStyle name="Total 2 11 2" xfId="41975" xr:uid="{00000000-0005-0000-0000-00008AAC0000}"/>
    <cellStyle name="Total 2 12" xfId="41976" xr:uid="{00000000-0005-0000-0000-00008BAC0000}"/>
    <cellStyle name="Total 2 13" xfId="41977" xr:uid="{00000000-0005-0000-0000-00008CAC0000}"/>
    <cellStyle name="Total 2 14" xfId="41978" xr:uid="{00000000-0005-0000-0000-00008DAC0000}"/>
    <cellStyle name="Total 2 15" xfId="41979" xr:uid="{00000000-0005-0000-0000-00008EAC0000}"/>
    <cellStyle name="Total 2 16" xfId="41980" xr:uid="{00000000-0005-0000-0000-00008FAC0000}"/>
    <cellStyle name="Total 2 17" xfId="41981" xr:uid="{00000000-0005-0000-0000-000090AC0000}"/>
    <cellStyle name="Total 2 18" xfId="41982" xr:uid="{00000000-0005-0000-0000-000091AC0000}"/>
    <cellStyle name="Total 2 18 2" xfId="41983" xr:uid="{00000000-0005-0000-0000-000092AC0000}"/>
    <cellStyle name="Total 2 18 3" xfId="41984" xr:uid="{00000000-0005-0000-0000-000093AC0000}"/>
    <cellStyle name="Total 2 19" xfId="41985" xr:uid="{00000000-0005-0000-0000-000094AC0000}"/>
    <cellStyle name="Total 2 2" xfId="41986" xr:uid="{00000000-0005-0000-0000-000095AC0000}"/>
    <cellStyle name="Total 2 2 2" xfId="41987" xr:uid="{00000000-0005-0000-0000-000096AC0000}"/>
    <cellStyle name="Total 2 2 2 2" xfId="47278" xr:uid="{00000000-0005-0000-0000-000097AC0000}"/>
    <cellStyle name="Total 2 2 3" xfId="41988" xr:uid="{00000000-0005-0000-0000-000098AC0000}"/>
    <cellStyle name="Total 2 2 4" xfId="41989" xr:uid="{00000000-0005-0000-0000-000099AC0000}"/>
    <cellStyle name="Total 2 20" xfId="41990" xr:uid="{00000000-0005-0000-0000-00009AAC0000}"/>
    <cellStyle name="Total 2 3" xfId="41991" xr:uid="{00000000-0005-0000-0000-00009BAC0000}"/>
    <cellStyle name="Total 2 3 2" xfId="41992" xr:uid="{00000000-0005-0000-0000-00009CAC0000}"/>
    <cellStyle name="Total 2 4" xfId="41993" xr:uid="{00000000-0005-0000-0000-00009DAC0000}"/>
    <cellStyle name="Total 2 4 2" xfId="41994" xr:uid="{00000000-0005-0000-0000-00009EAC0000}"/>
    <cellStyle name="Total 2 5" xfId="41995" xr:uid="{00000000-0005-0000-0000-00009FAC0000}"/>
    <cellStyle name="Total 2 5 2" xfId="41996" xr:uid="{00000000-0005-0000-0000-0000A0AC0000}"/>
    <cellStyle name="Total 2 6" xfId="41997" xr:uid="{00000000-0005-0000-0000-0000A1AC0000}"/>
    <cellStyle name="Total 2 6 2" xfId="41998" xr:uid="{00000000-0005-0000-0000-0000A2AC0000}"/>
    <cellStyle name="Total 2 7" xfId="41999" xr:uid="{00000000-0005-0000-0000-0000A3AC0000}"/>
    <cellStyle name="Total 2 7 2" xfId="42000" xr:uid="{00000000-0005-0000-0000-0000A4AC0000}"/>
    <cellStyle name="Total 2 8" xfId="42001" xr:uid="{00000000-0005-0000-0000-0000A5AC0000}"/>
    <cellStyle name="Total 2 8 2" xfId="42002" xr:uid="{00000000-0005-0000-0000-0000A6AC0000}"/>
    <cellStyle name="Total 2 9" xfId="42003" xr:uid="{00000000-0005-0000-0000-0000A7AC0000}"/>
    <cellStyle name="Total 2 9 2" xfId="42004" xr:uid="{00000000-0005-0000-0000-0000A8AC0000}"/>
    <cellStyle name="Total 2_6.Avance Itemizado VCP-2 y 5" xfId="42005" xr:uid="{00000000-0005-0000-0000-0000A9AC0000}"/>
    <cellStyle name="Total 20" xfId="42006" xr:uid="{00000000-0005-0000-0000-0000AAAC0000}"/>
    <cellStyle name="Total 21" xfId="42007" xr:uid="{00000000-0005-0000-0000-0000ABAC0000}"/>
    <cellStyle name="Total 22" xfId="42008" xr:uid="{00000000-0005-0000-0000-0000ACAC0000}"/>
    <cellStyle name="Total 23" xfId="42009" xr:uid="{00000000-0005-0000-0000-0000ADAC0000}"/>
    <cellStyle name="Total 24" xfId="42010" xr:uid="{00000000-0005-0000-0000-0000AEAC0000}"/>
    <cellStyle name="Total 25" xfId="42011" xr:uid="{00000000-0005-0000-0000-0000AFAC0000}"/>
    <cellStyle name="Total 26" xfId="42012" xr:uid="{00000000-0005-0000-0000-0000B0AC0000}"/>
    <cellStyle name="Total 27" xfId="42013" xr:uid="{00000000-0005-0000-0000-0000B1AC0000}"/>
    <cellStyle name="Total 28" xfId="42014" xr:uid="{00000000-0005-0000-0000-0000B2AC0000}"/>
    <cellStyle name="Total 29" xfId="42015" xr:uid="{00000000-0005-0000-0000-0000B3AC0000}"/>
    <cellStyle name="Total 3" xfId="42016" xr:uid="{00000000-0005-0000-0000-0000B4AC0000}"/>
    <cellStyle name="Total 3 10" xfId="42017" xr:uid="{00000000-0005-0000-0000-0000B5AC0000}"/>
    <cellStyle name="Total 3 11" xfId="42018" xr:uid="{00000000-0005-0000-0000-0000B6AC0000}"/>
    <cellStyle name="Total 3 12" xfId="42019" xr:uid="{00000000-0005-0000-0000-0000B7AC0000}"/>
    <cellStyle name="Total 3 13" xfId="42020" xr:uid="{00000000-0005-0000-0000-0000B8AC0000}"/>
    <cellStyle name="Total 3 14" xfId="42021" xr:uid="{00000000-0005-0000-0000-0000B9AC0000}"/>
    <cellStyle name="Total 3 15" xfId="42022" xr:uid="{00000000-0005-0000-0000-0000BAAC0000}"/>
    <cellStyle name="Total 3 16" xfId="42023" xr:uid="{00000000-0005-0000-0000-0000BBAC0000}"/>
    <cellStyle name="Total 3 17" xfId="42024" xr:uid="{00000000-0005-0000-0000-0000BCAC0000}"/>
    <cellStyle name="Total 3 18" xfId="42025" xr:uid="{00000000-0005-0000-0000-0000BDAC0000}"/>
    <cellStyle name="Total 3 19" xfId="42026" xr:uid="{00000000-0005-0000-0000-0000BEAC0000}"/>
    <cellStyle name="Total 3 19 10" xfId="42027" xr:uid="{00000000-0005-0000-0000-0000BFAC0000}"/>
    <cellStyle name="Total 3 19 10 2" xfId="42028" xr:uid="{00000000-0005-0000-0000-0000C0AC0000}"/>
    <cellStyle name="Total 3 19 10 2 2" xfId="42029" xr:uid="{00000000-0005-0000-0000-0000C1AC0000}"/>
    <cellStyle name="Total 3 19 10 2 3" xfId="42030" xr:uid="{00000000-0005-0000-0000-0000C2AC0000}"/>
    <cellStyle name="Total 3 19 10 3" xfId="42031" xr:uid="{00000000-0005-0000-0000-0000C3AC0000}"/>
    <cellStyle name="Total 3 19 10 3 2" xfId="42032" xr:uid="{00000000-0005-0000-0000-0000C4AC0000}"/>
    <cellStyle name="Total 3 19 10 3 3" xfId="42033" xr:uid="{00000000-0005-0000-0000-0000C5AC0000}"/>
    <cellStyle name="Total 3 19 10 4" xfId="42034" xr:uid="{00000000-0005-0000-0000-0000C6AC0000}"/>
    <cellStyle name="Total 3 19 10 5" xfId="42035" xr:uid="{00000000-0005-0000-0000-0000C7AC0000}"/>
    <cellStyle name="Total 3 19 10 6" xfId="42036" xr:uid="{00000000-0005-0000-0000-0000C8AC0000}"/>
    <cellStyle name="Total 3 19 11" xfId="42037" xr:uid="{00000000-0005-0000-0000-0000C9AC0000}"/>
    <cellStyle name="Total 3 19 11 2" xfId="42038" xr:uid="{00000000-0005-0000-0000-0000CAAC0000}"/>
    <cellStyle name="Total 3 19 11 2 2" xfId="42039" xr:uid="{00000000-0005-0000-0000-0000CBAC0000}"/>
    <cellStyle name="Total 3 19 11 2 3" xfId="42040" xr:uid="{00000000-0005-0000-0000-0000CCAC0000}"/>
    <cellStyle name="Total 3 19 11 3" xfId="42041" xr:uid="{00000000-0005-0000-0000-0000CDAC0000}"/>
    <cellStyle name="Total 3 19 11 3 2" xfId="42042" xr:uid="{00000000-0005-0000-0000-0000CEAC0000}"/>
    <cellStyle name="Total 3 19 11 3 3" xfId="42043" xr:uid="{00000000-0005-0000-0000-0000CFAC0000}"/>
    <cellStyle name="Total 3 19 11 4" xfId="42044" xr:uid="{00000000-0005-0000-0000-0000D0AC0000}"/>
    <cellStyle name="Total 3 19 11 5" xfId="42045" xr:uid="{00000000-0005-0000-0000-0000D1AC0000}"/>
    <cellStyle name="Total 3 19 11 6" xfId="42046" xr:uid="{00000000-0005-0000-0000-0000D2AC0000}"/>
    <cellStyle name="Total 3 19 12" xfId="42047" xr:uid="{00000000-0005-0000-0000-0000D3AC0000}"/>
    <cellStyle name="Total 3 19 12 2" xfId="42048" xr:uid="{00000000-0005-0000-0000-0000D4AC0000}"/>
    <cellStyle name="Total 3 19 12 3" xfId="42049" xr:uid="{00000000-0005-0000-0000-0000D5AC0000}"/>
    <cellStyle name="Total 3 19 13" xfId="42050" xr:uid="{00000000-0005-0000-0000-0000D6AC0000}"/>
    <cellStyle name="Total 3 19 13 2" xfId="42051" xr:uid="{00000000-0005-0000-0000-0000D7AC0000}"/>
    <cellStyle name="Total 3 19 13 3" xfId="42052" xr:uid="{00000000-0005-0000-0000-0000D8AC0000}"/>
    <cellStyle name="Total 3 19 14" xfId="42053" xr:uid="{00000000-0005-0000-0000-0000D9AC0000}"/>
    <cellStyle name="Total 3 19 15" xfId="42054" xr:uid="{00000000-0005-0000-0000-0000DAAC0000}"/>
    <cellStyle name="Total 3 19 16" xfId="42055" xr:uid="{00000000-0005-0000-0000-0000DBAC0000}"/>
    <cellStyle name="Total 3 19 17" xfId="42056" xr:uid="{00000000-0005-0000-0000-0000DCAC0000}"/>
    <cellStyle name="Total 3 19 2" xfId="42057" xr:uid="{00000000-0005-0000-0000-0000DDAC0000}"/>
    <cellStyle name="Total 3 19 2 10" xfId="42058" xr:uid="{00000000-0005-0000-0000-0000DEAC0000}"/>
    <cellStyle name="Total 3 19 2 10 2" xfId="42059" xr:uid="{00000000-0005-0000-0000-0000DFAC0000}"/>
    <cellStyle name="Total 3 19 2 10 2 2" xfId="42060" xr:uid="{00000000-0005-0000-0000-0000E0AC0000}"/>
    <cellStyle name="Total 3 19 2 10 2 3" xfId="42061" xr:uid="{00000000-0005-0000-0000-0000E1AC0000}"/>
    <cellStyle name="Total 3 19 2 10 3" xfId="42062" xr:uid="{00000000-0005-0000-0000-0000E2AC0000}"/>
    <cellStyle name="Total 3 19 2 10 3 2" xfId="42063" xr:uid="{00000000-0005-0000-0000-0000E3AC0000}"/>
    <cellStyle name="Total 3 19 2 10 3 3" xfId="42064" xr:uid="{00000000-0005-0000-0000-0000E4AC0000}"/>
    <cellStyle name="Total 3 19 2 10 4" xfId="42065" xr:uid="{00000000-0005-0000-0000-0000E5AC0000}"/>
    <cellStyle name="Total 3 19 2 10 5" xfId="42066" xr:uid="{00000000-0005-0000-0000-0000E6AC0000}"/>
    <cellStyle name="Total 3 19 2 10 6" xfId="42067" xr:uid="{00000000-0005-0000-0000-0000E7AC0000}"/>
    <cellStyle name="Total 3 19 2 11" xfId="42068" xr:uid="{00000000-0005-0000-0000-0000E8AC0000}"/>
    <cellStyle name="Total 3 19 2 11 2" xfId="42069" xr:uid="{00000000-0005-0000-0000-0000E9AC0000}"/>
    <cellStyle name="Total 3 19 2 11 3" xfId="42070" xr:uid="{00000000-0005-0000-0000-0000EAAC0000}"/>
    <cellStyle name="Total 3 19 2 12" xfId="42071" xr:uid="{00000000-0005-0000-0000-0000EBAC0000}"/>
    <cellStyle name="Total 3 19 2 12 2" xfId="42072" xr:uid="{00000000-0005-0000-0000-0000ECAC0000}"/>
    <cellStyle name="Total 3 19 2 12 3" xfId="42073" xr:uid="{00000000-0005-0000-0000-0000EDAC0000}"/>
    <cellStyle name="Total 3 19 2 13" xfId="42074" xr:uid="{00000000-0005-0000-0000-0000EEAC0000}"/>
    <cellStyle name="Total 3 19 2 14" xfId="42075" xr:uid="{00000000-0005-0000-0000-0000EFAC0000}"/>
    <cellStyle name="Total 3 19 2 15" xfId="42076" xr:uid="{00000000-0005-0000-0000-0000F0AC0000}"/>
    <cellStyle name="Total 3 19 2 2" xfId="42077" xr:uid="{00000000-0005-0000-0000-0000F1AC0000}"/>
    <cellStyle name="Total 3 19 2 2 2" xfId="42078" xr:uid="{00000000-0005-0000-0000-0000F2AC0000}"/>
    <cellStyle name="Total 3 19 2 2 2 2" xfId="42079" xr:uid="{00000000-0005-0000-0000-0000F3AC0000}"/>
    <cellStyle name="Total 3 19 2 2 2 3" xfId="42080" xr:uid="{00000000-0005-0000-0000-0000F4AC0000}"/>
    <cellStyle name="Total 3 19 2 2 3" xfId="42081" xr:uid="{00000000-0005-0000-0000-0000F5AC0000}"/>
    <cellStyle name="Total 3 19 2 2 3 2" xfId="42082" xr:uid="{00000000-0005-0000-0000-0000F6AC0000}"/>
    <cellStyle name="Total 3 19 2 2 3 3" xfId="42083" xr:uid="{00000000-0005-0000-0000-0000F7AC0000}"/>
    <cellStyle name="Total 3 19 2 2 4" xfId="42084" xr:uid="{00000000-0005-0000-0000-0000F8AC0000}"/>
    <cellStyle name="Total 3 19 2 2 5" xfId="42085" xr:uid="{00000000-0005-0000-0000-0000F9AC0000}"/>
    <cellStyle name="Total 3 19 2 2 6" xfId="42086" xr:uid="{00000000-0005-0000-0000-0000FAAC0000}"/>
    <cellStyle name="Total 3 19 2 3" xfId="42087" xr:uid="{00000000-0005-0000-0000-0000FBAC0000}"/>
    <cellStyle name="Total 3 19 2 3 2" xfId="42088" xr:uid="{00000000-0005-0000-0000-0000FCAC0000}"/>
    <cellStyle name="Total 3 19 2 3 2 2" xfId="42089" xr:uid="{00000000-0005-0000-0000-0000FDAC0000}"/>
    <cellStyle name="Total 3 19 2 3 2 3" xfId="42090" xr:uid="{00000000-0005-0000-0000-0000FEAC0000}"/>
    <cellStyle name="Total 3 19 2 3 3" xfId="42091" xr:uid="{00000000-0005-0000-0000-0000FFAC0000}"/>
    <cellStyle name="Total 3 19 2 3 3 2" xfId="42092" xr:uid="{00000000-0005-0000-0000-000000AD0000}"/>
    <cellStyle name="Total 3 19 2 3 3 3" xfId="42093" xr:uid="{00000000-0005-0000-0000-000001AD0000}"/>
    <cellStyle name="Total 3 19 2 3 4" xfId="42094" xr:uid="{00000000-0005-0000-0000-000002AD0000}"/>
    <cellStyle name="Total 3 19 2 3 5" xfId="42095" xr:uid="{00000000-0005-0000-0000-000003AD0000}"/>
    <cellStyle name="Total 3 19 2 3 6" xfId="42096" xr:uid="{00000000-0005-0000-0000-000004AD0000}"/>
    <cellStyle name="Total 3 19 2 4" xfId="42097" xr:uid="{00000000-0005-0000-0000-000005AD0000}"/>
    <cellStyle name="Total 3 19 2 4 2" xfId="42098" xr:uid="{00000000-0005-0000-0000-000006AD0000}"/>
    <cellStyle name="Total 3 19 2 4 2 2" xfId="42099" xr:uid="{00000000-0005-0000-0000-000007AD0000}"/>
    <cellStyle name="Total 3 19 2 4 2 3" xfId="42100" xr:uid="{00000000-0005-0000-0000-000008AD0000}"/>
    <cellStyle name="Total 3 19 2 4 3" xfId="42101" xr:uid="{00000000-0005-0000-0000-000009AD0000}"/>
    <cellStyle name="Total 3 19 2 4 3 2" xfId="42102" xr:uid="{00000000-0005-0000-0000-00000AAD0000}"/>
    <cellStyle name="Total 3 19 2 4 3 3" xfId="42103" xr:uid="{00000000-0005-0000-0000-00000BAD0000}"/>
    <cellStyle name="Total 3 19 2 4 4" xfId="42104" xr:uid="{00000000-0005-0000-0000-00000CAD0000}"/>
    <cellStyle name="Total 3 19 2 4 5" xfId="42105" xr:uid="{00000000-0005-0000-0000-00000DAD0000}"/>
    <cellStyle name="Total 3 19 2 4 6" xfId="42106" xr:uid="{00000000-0005-0000-0000-00000EAD0000}"/>
    <cellStyle name="Total 3 19 2 5" xfId="42107" xr:uid="{00000000-0005-0000-0000-00000FAD0000}"/>
    <cellStyle name="Total 3 19 2 5 2" xfId="42108" xr:uid="{00000000-0005-0000-0000-000010AD0000}"/>
    <cellStyle name="Total 3 19 2 5 2 2" xfId="42109" xr:uid="{00000000-0005-0000-0000-000011AD0000}"/>
    <cellStyle name="Total 3 19 2 5 2 3" xfId="42110" xr:uid="{00000000-0005-0000-0000-000012AD0000}"/>
    <cellStyle name="Total 3 19 2 5 3" xfId="42111" xr:uid="{00000000-0005-0000-0000-000013AD0000}"/>
    <cellStyle name="Total 3 19 2 5 3 2" xfId="42112" xr:uid="{00000000-0005-0000-0000-000014AD0000}"/>
    <cellStyle name="Total 3 19 2 5 3 3" xfId="42113" xr:uid="{00000000-0005-0000-0000-000015AD0000}"/>
    <cellStyle name="Total 3 19 2 5 4" xfId="42114" xr:uid="{00000000-0005-0000-0000-000016AD0000}"/>
    <cellStyle name="Total 3 19 2 5 5" xfId="42115" xr:uid="{00000000-0005-0000-0000-000017AD0000}"/>
    <cellStyle name="Total 3 19 2 5 6" xfId="42116" xr:uid="{00000000-0005-0000-0000-000018AD0000}"/>
    <cellStyle name="Total 3 19 2 6" xfId="42117" xr:uid="{00000000-0005-0000-0000-000019AD0000}"/>
    <cellStyle name="Total 3 19 2 6 2" xfId="42118" xr:uid="{00000000-0005-0000-0000-00001AAD0000}"/>
    <cellStyle name="Total 3 19 2 6 2 2" xfId="42119" xr:uid="{00000000-0005-0000-0000-00001BAD0000}"/>
    <cellStyle name="Total 3 19 2 6 2 3" xfId="42120" xr:uid="{00000000-0005-0000-0000-00001CAD0000}"/>
    <cellStyle name="Total 3 19 2 6 3" xfId="42121" xr:uid="{00000000-0005-0000-0000-00001DAD0000}"/>
    <cellStyle name="Total 3 19 2 6 3 2" xfId="42122" xr:uid="{00000000-0005-0000-0000-00001EAD0000}"/>
    <cellStyle name="Total 3 19 2 6 3 3" xfId="42123" xr:uid="{00000000-0005-0000-0000-00001FAD0000}"/>
    <cellStyle name="Total 3 19 2 6 4" xfId="42124" xr:uid="{00000000-0005-0000-0000-000020AD0000}"/>
    <cellStyle name="Total 3 19 2 6 5" xfId="42125" xr:uid="{00000000-0005-0000-0000-000021AD0000}"/>
    <cellStyle name="Total 3 19 2 6 6" xfId="42126" xr:uid="{00000000-0005-0000-0000-000022AD0000}"/>
    <cellStyle name="Total 3 19 2 7" xfId="42127" xr:uid="{00000000-0005-0000-0000-000023AD0000}"/>
    <cellStyle name="Total 3 19 2 7 2" xfId="42128" xr:uid="{00000000-0005-0000-0000-000024AD0000}"/>
    <cellStyle name="Total 3 19 2 7 2 2" xfId="42129" xr:uid="{00000000-0005-0000-0000-000025AD0000}"/>
    <cellStyle name="Total 3 19 2 7 2 3" xfId="42130" xr:uid="{00000000-0005-0000-0000-000026AD0000}"/>
    <cellStyle name="Total 3 19 2 7 3" xfId="42131" xr:uid="{00000000-0005-0000-0000-000027AD0000}"/>
    <cellStyle name="Total 3 19 2 7 3 2" xfId="42132" xr:uid="{00000000-0005-0000-0000-000028AD0000}"/>
    <cellStyle name="Total 3 19 2 7 3 3" xfId="42133" xr:uid="{00000000-0005-0000-0000-000029AD0000}"/>
    <cellStyle name="Total 3 19 2 7 4" xfId="42134" xr:uid="{00000000-0005-0000-0000-00002AAD0000}"/>
    <cellStyle name="Total 3 19 2 7 5" xfId="42135" xr:uid="{00000000-0005-0000-0000-00002BAD0000}"/>
    <cellStyle name="Total 3 19 2 7 6" xfId="42136" xr:uid="{00000000-0005-0000-0000-00002CAD0000}"/>
    <cellStyle name="Total 3 19 2 8" xfId="42137" xr:uid="{00000000-0005-0000-0000-00002DAD0000}"/>
    <cellStyle name="Total 3 19 2 8 2" xfId="42138" xr:uid="{00000000-0005-0000-0000-00002EAD0000}"/>
    <cellStyle name="Total 3 19 2 8 2 2" xfId="42139" xr:uid="{00000000-0005-0000-0000-00002FAD0000}"/>
    <cellStyle name="Total 3 19 2 8 2 3" xfId="42140" xr:uid="{00000000-0005-0000-0000-000030AD0000}"/>
    <cellStyle name="Total 3 19 2 8 3" xfId="42141" xr:uid="{00000000-0005-0000-0000-000031AD0000}"/>
    <cellStyle name="Total 3 19 2 8 3 2" xfId="42142" xr:uid="{00000000-0005-0000-0000-000032AD0000}"/>
    <cellStyle name="Total 3 19 2 8 3 3" xfId="42143" xr:uid="{00000000-0005-0000-0000-000033AD0000}"/>
    <cellStyle name="Total 3 19 2 8 4" xfId="42144" xr:uid="{00000000-0005-0000-0000-000034AD0000}"/>
    <cellStyle name="Total 3 19 2 8 5" xfId="42145" xr:uid="{00000000-0005-0000-0000-000035AD0000}"/>
    <cellStyle name="Total 3 19 2 8 6" xfId="42146" xr:uid="{00000000-0005-0000-0000-000036AD0000}"/>
    <cellStyle name="Total 3 19 2 9" xfId="42147" xr:uid="{00000000-0005-0000-0000-000037AD0000}"/>
    <cellStyle name="Total 3 19 2 9 2" xfId="42148" xr:uid="{00000000-0005-0000-0000-000038AD0000}"/>
    <cellStyle name="Total 3 19 2 9 2 2" xfId="42149" xr:uid="{00000000-0005-0000-0000-000039AD0000}"/>
    <cellStyle name="Total 3 19 2 9 2 3" xfId="42150" xr:uid="{00000000-0005-0000-0000-00003AAD0000}"/>
    <cellStyle name="Total 3 19 2 9 3" xfId="42151" xr:uid="{00000000-0005-0000-0000-00003BAD0000}"/>
    <cellStyle name="Total 3 19 2 9 3 2" xfId="42152" xr:uid="{00000000-0005-0000-0000-00003CAD0000}"/>
    <cellStyle name="Total 3 19 2 9 3 3" xfId="42153" xr:uid="{00000000-0005-0000-0000-00003DAD0000}"/>
    <cellStyle name="Total 3 19 2 9 4" xfId="42154" xr:uid="{00000000-0005-0000-0000-00003EAD0000}"/>
    <cellStyle name="Total 3 19 2 9 5" xfId="42155" xr:uid="{00000000-0005-0000-0000-00003FAD0000}"/>
    <cellStyle name="Total 3 19 2 9 6" xfId="42156" xr:uid="{00000000-0005-0000-0000-000040AD0000}"/>
    <cellStyle name="Total 3 19 2_5.Weekly" xfId="42157" xr:uid="{00000000-0005-0000-0000-000041AD0000}"/>
    <cellStyle name="Total 3 19 3" xfId="42158" xr:uid="{00000000-0005-0000-0000-000042AD0000}"/>
    <cellStyle name="Total 3 19 3 2" xfId="42159" xr:uid="{00000000-0005-0000-0000-000043AD0000}"/>
    <cellStyle name="Total 3 19 3 2 2" xfId="42160" xr:uid="{00000000-0005-0000-0000-000044AD0000}"/>
    <cellStyle name="Total 3 19 3 2 3" xfId="42161" xr:uid="{00000000-0005-0000-0000-000045AD0000}"/>
    <cellStyle name="Total 3 19 3 3" xfId="42162" xr:uid="{00000000-0005-0000-0000-000046AD0000}"/>
    <cellStyle name="Total 3 19 3 3 2" xfId="42163" xr:uid="{00000000-0005-0000-0000-000047AD0000}"/>
    <cellStyle name="Total 3 19 3 3 3" xfId="42164" xr:uid="{00000000-0005-0000-0000-000048AD0000}"/>
    <cellStyle name="Total 3 19 3 4" xfId="42165" xr:uid="{00000000-0005-0000-0000-000049AD0000}"/>
    <cellStyle name="Total 3 19 3 5" xfId="42166" xr:uid="{00000000-0005-0000-0000-00004AAD0000}"/>
    <cellStyle name="Total 3 19 3 6" xfId="42167" xr:uid="{00000000-0005-0000-0000-00004BAD0000}"/>
    <cellStyle name="Total 3 19 4" xfId="42168" xr:uid="{00000000-0005-0000-0000-00004CAD0000}"/>
    <cellStyle name="Total 3 19 4 2" xfId="42169" xr:uid="{00000000-0005-0000-0000-00004DAD0000}"/>
    <cellStyle name="Total 3 19 4 2 2" xfId="42170" xr:uid="{00000000-0005-0000-0000-00004EAD0000}"/>
    <cellStyle name="Total 3 19 4 2 3" xfId="42171" xr:uid="{00000000-0005-0000-0000-00004FAD0000}"/>
    <cellStyle name="Total 3 19 4 3" xfId="42172" xr:uid="{00000000-0005-0000-0000-000050AD0000}"/>
    <cellStyle name="Total 3 19 4 3 2" xfId="42173" xr:uid="{00000000-0005-0000-0000-000051AD0000}"/>
    <cellStyle name="Total 3 19 4 3 3" xfId="42174" xr:uid="{00000000-0005-0000-0000-000052AD0000}"/>
    <cellStyle name="Total 3 19 4 4" xfId="42175" xr:uid="{00000000-0005-0000-0000-000053AD0000}"/>
    <cellStyle name="Total 3 19 4 5" xfId="42176" xr:uid="{00000000-0005-0000-0000-000054AD0000}"/>
    <cellStyle name="Total 3 19 4 6" xfId="42177" xr:uid="{00000000-0005-0000-0000-000055AD0000}"/>
    <cellStyle name="Total 3 19 5" xfId="42178" xr:uid="{00000000-0005-0000-0000-000056AD0000}"/>
    <cellStyle name="Total 3 19 5 2" xfId="42179" xr:uid="{00000000-0005-0000-0000-000057AD0000}"/>
    <cellStyle name="Total 3 19 5 2 2" xfId="42180" xr:uid="{00000000-0005-0000-0000-000058AD0000}"/>
    <cellStyle name="Total 3 19 5 2 3" xfId="42181" xr:uid="{00000000-0005-0000-0000-000059AD0000}"/>
    <cellStyle name="Total 3 19 5 3" xfId="42182" xr:uid="{00000000-0005-0000-0000-00005AAD0000}"/>
    <cellStyle name="Total 3 19 5 3 2" xfId="42183" xr:uid="{00000000-0005-0000-0000-00005BAD0000}"/>
    <cellStyle name="Total 3 19 5 3 3" xfId="42184" xr:uid="{00000000-0005-0000-0000-00005CAD0000}"/>
    <cellStyle name="Total 3 19 5 4" xfId="42185" xr:uid="{00000000-0005-0000-0000-00005DAD0000}"/>
    <cellStyle name="Total 3 19 5 5" xfId="42186" xr:uid="{00000000-0005-0000-0000-00005EAD0000}"/>
    <cellStyle name="Total 3 19 5 6" xfId="42187" xr:uid="{00000000-0005-0000-0000-00005FAD0000}"/>
    <cellStyle name="Total 3 19 6" xfId="42188" xr:uid="{00000000-0005-0000-0000-000060AD0000}"/>
    <cellStyle name="Total 3 19 6 2" xfId="42189" xr:uid="{00000000-0005-0000-0000-000061AD0000}"/>
    <cellStyle name="Total 3 19 6 2 2" xfId="42190" xr:uid="{00000000-0005-0000-0000-000062AD0000}"/>
    <cellStyle name="Total 3 19 6 2 3" xfId="42191" xr:uid="{00000000-0005-0000-0000-000063AD0000}"/>
    <cellStyle name="Total 3 19 6 3" xfId="42192" xr:uid="{00000000-0005-0000-0000-000064AD0000}"/>
    <cellStyle name="Total 3 19 6 3 2" xfId="42193" xr:uid="{00000000-0005-0000-0000-000065AD0000}"/>
    <cellStyle name="Total 3 19 6 3 3" xfId="42194" xr:uid="{00000000-0005-0000-0000-000066AD0000}"/>
    <cellStyle name="Total 3 19 6 4" xfId="42195" xr:uid="{00000000-0005-0000-0000-000067AD0000}"/>
    <cellStyle name="Total 3 19 6 5" xfId="42196" xr:uid="{00000000-0005-0000-0000-000068AD0000}"/>
    <cellStyle name="Total 3 19 6 6" xfId="42197" xr:uid="{00000000-0005-0000-0000-000069AD0000}"/>
    <cellStyle name="Total 3 19 7" xfId="42198" xr:uid="{00000000-0005-0000-0000-00006AAD0000}"/>
    <cellStyle name="Total 3 19 7 2" xfId="42199" xr:uid="{00000000-0005-0000-0000-00006BAD0000}"/>
    <cellStyle name="Total 3 19 7 2 2" xfId="42200" xr:uid="{00000000-0005-0000-0000-00006CAD0000}"/>
    <cellStyle name="Total 3 19 7 2 3" xfId="42201" xr:uid="{00000000-0005-0000-0000-00006DAD0000}"/>
    <cellStyle name="Total 3 19 7 3" xfId="42202" xr:uid="{00000000-0005-0000-0000-00006EAD0000}"/>
    <cellStyle name="Total 3 19 7 3 2" xfId="42203" xr:uid="{00000000-0005-0000-0000-00006FAD0000}"/>
    <cellStyle name="Total 3 19 7 3 3" xfId="42204" xr:uid="{00000000-0005-0000-0000-000070AD0000}"/>
    <cellStyle name="Total 3 19 7 4" xfId="42205" xr:uid="{00000000-0005-0000-0000-000071AD0000}"/>
    <cellStyle name="Total 3 19 7 5" xfId="42206" xr:uid="{00000000-0005-0000-0000-000072AD0000}"/>
    <cellStyle name="Total 3 19 7 6" xfId="42207" xr:uid="{00000000-0005-0000-0000-000073AD0000}"/>
    <cellStyle name="Total 3 19 8" xfId="42208" xr:uid="{00000000-0005-0000-0000-000074AD0000}"/>
    <cellStyle name="Total 3 19 8 2" xfId="42209" xr:uid="{00000000-0005-0000-0000-000075AD0000}"/>
    <cellStyle name="Total 3 19 8 2 2" xfId="42210" xr:uid="{00000000-0005-0000-0000-000076AD0000}"/>
    <cellStyle name="Total 3 19 8 2 3" xfId="42211" xr:uid="{00000000-0005-0000-0000-000077AD0000}"/>
    <cellStyle name="Total 3 19 8 3" xfId="42212" xr:uid="{00000000-0005-0000-0000-000078AD0000}"/>
    <cellStyle name="Total 3 19 8 3 2" xfId="42213" xr:uid="{00000000-0005-0000-0000-000079AD0000}"/>
    <cellStyle name="Total 3 19 8 3 3" xfId="42214" xr:uid="{00000000-0005-0000-0000-00007AAD0000}"/>
    <cellStyle name="Total 3 19 8 4" xfId="42215" xr:uid="{00000000-0005-0000-0000-00007BAD0000}"/>
    <cellStyle name="Total 3 19 8 5" xfId="42216" xr:uid="{00000000-0005-0000-0000-00007CAD0000}"/>
    <cellStyle name="Total 3 19 8 6" xfId="42217" xr:uid="{00000000-0005-0000-0000-00007DAD0000}"/>
    <cellStyle name="Total 3 19 9" xfId="42218" xr:uid="{00000000-0005-0000-0000-00007EAD0000}"/>
    <cellStyle name="Total 3 19 9 2" xfId="42219" xr:uid="{00000000-0005-0000-0000-00007FAD0000}"/>
    <cellStyle name="Total 3 19 9 2 2" xfId="42220" xr:uid="{00000000-0005-0000-0000-000080AD0000}"/>
    <cellStyle name="Total 3 19 9 2 3" xfId="42221" xr:uid="{00000000-0005-0000-0000-000081AD0000}"/>
    <cellStyle name="Total 3 19 9 3" xfId="42222" xr:uid="{00000000-0005-0000-0000-000082AD0000}"/>
    <cellStyle name="Total 3 19 9 3 2" xfId="42223" xr:uid="{00000000-0005-0000-0000-000083AD0000}"/>
    <cellStyle name="Total 3 19 9 3 3" xfId="42224" xr:uid="{00000000-0005-0000-0000-000084AD0000}"/>
    <cellStyle name="Total 3 19 9 4" xfId="42225" xr:uid="{00000000-0005-0000-0000-000085AD0000}"/>
    <cellStyle name="Total 3 19 9 5" xfId="42226" xr:uid="{00000000-0005-0000-0000-000086AD0000}"/>
    <cellStyle name="Total 3 19 9 6" xfId="42227" xr:uid="{00000000-0005-0000-0000-000087AD0000}"/>
    <cellStyle name="Total 3 19_5.Weekly" xfId="42228" xr:uid="{00000000-0005-0000-0000-000088AD0000}"/>
    <cellStyle name="Total 3 2" xfId="42229" xr:uid="{00000000-0005-0000-0000-000089AD0000}"/>
    <cellStyle name="Total 3 2 2" xfId="42230" xr:uid="{00000000-0005-0000-0000-00008AAD0000}"/>
    <cellStyle name="Total 3 20" xfId="42231" xr:uid="{00000000-0005-0000-0000-00008BAD0000}"/>
    <cellStyle name="Total 3 20 2" xfId="42232" xr:uid="{00000000-0005-0000-0000-00008CAD0000}"/>
    <cellStyle name="Total 3 20 2 2" xfId="42233" xr:uid="{00000000-0005-0000-0000-00008DAD0000}"/>
    <cellStyle name="Total 3 20 2 3" xfId="42234" xr:uid="{00000000-0005-0000-0000-00008EAD0000}"/>
    <cellStyle name="Total 3 20 3" xfId="42235" xr:uid="{00000000-0005-0000-0000-00008FAD0000}"/>
    <cellStyle name="Total 3 20 3 2" xfId="42236" xr:uid="{00000000-0005-0000-0000-000090AD0000}"/>
    <cellStyle name="Total 3 20 3 3" xfId="42237" xr:uid="{00000000-0005-0000-0000-000091AD0000}"/>
    <cellStyle name="Total 3 20 4" xfId="42238" xr:uid="{00000000-0005-0000-0000-000092AD0000}"/>
    <cellStyle name="Total 3 20 5" xfId="42239" xr:uid="{00000000-0005-0000-0000-000093AD0000}"/>
    <cellStyle name="Total 3 20 6" xfId="42240" xr:uid="{00000000-0005-0000-0000-000094AD0000}"/>
    <cellStyle name="Total 3 21" xfId="42241" xr:uid="{00000000-0005-0000-0000-000095AD0000}"/>
    <cellStyle name="Total 3 21 2" xfId="42242" xr:uid="{00000000-0005-0000-0000-000096AD0000}"/>
    <cellStyle name="Total 3 21 2 2" xfId="42243" xr:uid="{00000000-0005-0000-0000-000097AD0000}"/>
    <cellStyle name="Total 3 21 2 3" xfId="42244" xr:uid="{00000000-0005-0000-0000-000098AD0000}"/>
    <cellStyle name="Total 3 21 3" xfId="42245" xr:uid="{00000000-0005-0000-0000-000099AD0000}"/>
    <cellStyle name="Total 3 21 3 2" xfId="42246" xr:uid="{00000000-0005-0000-0000-00009AAD0000}"/>
    <cellStyle name="Total 3 21 3 3" xfId="42247" xr:uid="{00000000-0005-0000-0000-00009BAD0000}"/>
    <cellStyle name="Total 3 21 4" xfId="42248" xr:uid="{00000000-0005-0000-0000-00009CAD0000}"/>
    <cellStyle name="Total 3 21 5" xfId="42249" xr:uid="{00000000-0005-0000-0000-00009DAD0000}"/>
    <cellStyle name="Total 3 21 6" xfId="42250" xr:uid="{00000000-0005-0000-0000-00009EAD0000}"/>
    <cellStyle name="Total 3 22" xfId="42251" xr:uid="{00000000-0005-0000-0000-00009FAD0000}"/>
    <cellStyle name="Total 3 22 2" xfId="42252" xr:uid="{00000000-0005-0000-0000-0000A0AD0000}"/>
    <cellStyle name="Total 3 22 2 2" xfId="42253" xr:uid="{00000000-0005-0000-0000-0000A1AD0000}"/>
    <cellStyle name="Total 3 22 2 3" xfId="42254" xr:uid="{00000000-0005-0000-0000-0000A2AD0000}"/>
    <cellStyle name="Total 3 22 3" xfId="42255" xr:uid="{00000000-0005-0000-0000-0000A3AD0000}"/>
    <cellStyle name="Total 3 22 3 2" xfId="42256" xr:uid="{00000000-0005-0000-0000-0000A4AD0000}"/>
    <cellStyle name="Total 3 22 3 3" xfId="42257" xr:uid="{00000000-0005-0000-0000-0000A5AD0000}"/>
    <cellStyle name="Total 3 22 4" xfId="42258" xr:uid="{00000000-0005-0000-0000-0000A6AD0000}"/>
    <cellStyle name="Total 3 22 5" xfId="42259" xr:uid="{00000000-0005-0000-0000-0000A7AD0000}"/>
    <cellStyle name="Total 3 22 6" xfId="42260" xr:uid="{00000000-0005-0000-0000-0000A8AD0000}"/>
    <cellStyle name="Total 3 23" xfId="42261" xr:uid="{00000000-0005-0000-0000-0000A9AD0000}"/>
    <cellStyle name="Total 3 23 2" xfId="42262" xr:uid="{00000000-0005-0000-0000-0000AAAD0000}"/>
    <cellStyle name="Total 3 23 2 2" xfId="42263" xr:uid="{00000000-0005-0000-0000-0000ABAD0000}"/>
    <cellStyle name="Total 3 23 2 3" xfId="42264" xr:uid="{00000000-0005-0000-0000-0000ACAD0000}"/>
    <cellStyle name="Total 3 23 3" xfId="42265" xr:uid="{00000000-0005-0000-0000-0000ADAD0000}"/>
    <cellStyle name="Total 3 23 3 2" xfId="42266" xr:uid="{00000000-0005-0000-0000-0000AEAD0000}"/>
    <cellStyle name="Total 3 23 3 3" xfId="42267" xr:uid="{00000000-0005-0000-0000-0000AFAD0000}"/>
    <cellStyle name="Total 3 23 4" xfId="42268" xr:uid="{00000000-0005-0000-0000-0000B0AD0000}"/>
    <cellStyle name="Total 3 23 5" xfId="42269" xr:uid="{00000000-0005-0000-0000-0000B1AD0000}"/>
    <cellStyle name="Total 3 23 6" xfId="42270" xr:uid="{00000000-0005-0000-0000-0000B2AD0000}"/>
    <cellStyle name="Total 3 24" xfId="42271" xr:uid="{00000000-0005-0000-0000-0000B3AD0000}"/>
    <cellStyle name="Total 3 24 2" xfId="42272" xr:uid="{00000000-0005-0000-0000-0000B4AD0000}"/>
    <cellStyle name="Total 3 24 2 2" xfId="42273" xr:uid="{00000000-0005-0000-0000-0000B5AD0000}"/>
    <cellStyle name="Total 3 24 2 3" xfId="42274" xr:uid="{00000000-0005-0000-0000-0000B6AD0000}"/>
    <cellStyle name="Total 3 24 3" xfId="42275" xr:uid="{00000000-0005-0000-0000-0000B7AD0000}"/>
    <cellStyle name="Total 3 24 3 2" xfId="42276" xr:uid="{00000000-0005-0000-0000-0000B8AD0000}"/>
    <cellStyle name="Total 3 24 3 3" xfId="42277" xr:uid="{00000000-0005-0000-0000-0000B9AD0000}"/>
    <cellStyle name="Total 3 24 4" xfId="42278" xr:uid="{00000000-0005-0000-0000-0000BAAD0000}"/>
    <cellStyle name="Total 3 24 5" xfId="42279" xr:uid="{00000000-0005-0000-0000-0000BBAD0000}"/>
    <cellStyle name="Total 3 24 6" xfId="42280" xr:uid="{00000000-0005-0000-0000-0000BCAD0000}"/>
    <cellStyle name="Total 3 25" xfId="42281" xr:uid="{00000000-0005-0000-0000-0000BDAD0000}"/>
    <cellStyle name="Total 3 25 2" xfId="42282" xr:uid="{00000000-0005-0000-0000-0000BEAD0000}"/>
    <cellStyle name="Total 3 25 2 2" xfId="42283" xr:uid="{00000000-0005-0000-0000-0000BFAD0000}"/>
    <cellStyle name="Total 3 25 2 3" xfId="42284" xr:uid="{00000000-0005-0000-0000-0000C0AD0000}"/>
    <cellStyle name="Total 3 25 3" xfId="42285" xr:uid="{00000000-0005-0000-0000-0000C1AD0000}"/>
    <cellStyle name="Total 3 25 3 2" xfId="42286" xr:uid="{00000000-0005-0000-0000-0000C2AD0000}"/>
    <cellStyle name="Total 3 25 3 3" xfId="42287" xr:uid="{00000000-0005-0000-0000-0000C3AD0000}"/>
    <cellStyle name="Total 3 25 4" xfId="42288" xr:uid="{00000000-0005-0000-0000-0000C4AD0000}"/>
    <cellStyle name="Total 3 25 5" xfId="42289" xr:uid="{00000000-0005-0000-0000-0000C5AD0000}"/>
    <cellStyle name="Total 3 25 6" xfId="42290" xr:uid="{00000000-0005-0000-0000-0000C6AD0000}"/>
    <cellStyle name="Total 3 26" xfId="42291" xr:uid="{00000000-0005-0000-0000-0000C7AD0000}"/>
    <cellStyle name="Total 3 26 2" xfId="42292" xr:uid="{00000000-0005-0000-0000-0000C8AD0000}"/>
    <cellStyle name="Total 3 26 2 2" xfId="42293" xr:uid="{00000000-0005-0000-0000-0000C9AD0000}"/>
    <cellStyle name="Total 3 26 2 3" xfId="42294" xr:uid="{00000000-0005-0000-0000-0000CAAD0000}"/>
    <cellStyle name="Total 3 26 3" xfId="42295" xr:uid="{00000000-0005-0000-0000-0000CBAD0000}"/>
    <cellStyle name="Total 3 26 3 2" xfId="42296" xr:uid="{00000000-0005-0000-0000-0000CCAD0000}"/>
    <cellStyle name="Total 3 26 3 3" xfId="42297" xr:uid="{00000000-0005-0000-0000-0000CDAD0000}"/>
    <cellStyle name="Total 3 26 4" xfId="42298" xr:uid="{00000000-0005-0000-0000-0000CEAD0000}"/>
    <cellStyle name="Total 3 26 5" xfId="42299" xr:uid="{00000000-0005-0000-0000-0000CFAD0000}"/>
    <cellStyle name="Total 3 26 6" xfId="42300" xr:uid="{00000000-0005-0000-0000-0000D0AD0000}"/>
    <cellStyle name="Total 3 27" xfId="42301" xr:uid="{00000000-0005-0000-0000-0000D1AD0000}"/>
    <cellStyle name="Total 3 27 2" xfId="42302" xr:uid="{00000000-0005-0000-0000-0000D2AD0000}"/>
    <cellStyle name="Total 3 27 2 2" xfId="42303" xr:uid="{00000000-0005-0000-0000-0000D3AD0000}"/>
    <cellStyle name="Total 3 27 2 3" xfId="42304" xr:uid="{00000000-0005-0000-0000-0000D4AD0000}"/>
    <cellStyle name="Total 3 27 3" xfId="42305" xr:uid="{00000000-0005-0000-0000-0000D5AD0000}"/>
    <cellStyle name="Total 3 27 3 2" xfId="42306" xr:uid="{00000000-0005-0000-0000-0000D6AD0000}"/>
    <cellStyle name="Total 3 27 3 3" xfId="42307" xr:uid="{00000000-0005-0000-0000-0000D7AD0000}"/>
    <cellStyle name="Total 3 27 4" xfId="42308" xr:uid="{00000000-0005-0000-0000-0000D8AD0000}"/>
    <cellStyle name="Total 3 27 5" xfId="42309" xr:uid="{00000000-0005-0000-0000-0000D9AD0000}"/>
    <cellStyle name="Total 3 27 6" xfId="42310" xr:uid="{00000000-0005-0000-0000-0000DAAD0000}"/>
    <cellStyle name="Total 3 28" xfId="42311" xr:uid="{00000000-0005-0000-0000-0000DBAD0000}"/>
    <cellStyle name="Total 3 28 2" xfId="42312" xr:uid="{00000000-0005-0000-0000-0000DCAD0000}"/>
    <cellStyle name="Total 3 28 2 2" xfId="42313" xr:uid="{00000000-0005-0000-0000-0000DDAD0000}"/>
    <cellStyle name="Total 3 28 2 3" xfId="42314" xr:uid="{00000000-0005-0000-0000-0000DEAD0000}"/>
    <cellStyle name="Total 3 28 3" xfId="42315" xr:uid="{00000000-0005-0000-0000-0000DFAD0000}"/>
    <cellStyle name="Total 3 28 3 2" xfId="42316" xr:uid="{00000000-0005-0000-0000-0000E0AD0000}"/>
    <cellStyle name="Total 3 28 3 3" xfId="42317" xr:uid="{00000000-0005-0000-0000-0000E1AD0000}"/>
    <cellStyle name="Total 3 28 4" xfId="42318" xr:uid="{00000000-0005-0000-0000-0000E2AD0000}"/>
    <cellStyle name="Total 3 28 5" xfId="42319" xr:uid="{00000000-0005-0000-0000-0000E3AD0000}"/>
    <cellStyle name="Total 3 28 6" xfId="42320" xr:uid="{00000000-0005-0000-0000-0000E4AD0000}"/>
    <cellStyle name="Total 3 29" xfId="42321" xr:uid="{00000000-0005-0000-0000-0000E5AD0000}"/>
    <cellStyle name="Total 3 29 2" xfId="42322" xr:uid="{00000000-0005-0000-0000-0000E6AD0000}"/>
    <cellStyle name="Total 3 29 3" xfId="42323" xr:uid="{00000000-0005-0000-0000-0000E7AD0000}"/>
    <cellStyle name="Total 3 3" xfId="42324" xr:uid="{00000000-0005-0000-0000-0000E8AD0000}"/>
    <cellStyle name="Total 3 30" xfId="42325" xr:uid="{00000000-0005-0000-0000-0000E9AD0000}"/>
    <cellStyle name="Total 3 30 2" xfId="42326" xr:uid="{00000000-0005-0000-0000-0000EAAD0000}"/>
    <cellStyle name="Total 3 30 3" xfId="42327" xr:uid="{00000000-0005-0000-0000-0000EBAD0000}"/>
    <cellStyle name="Total 3 31" xfId="42328" xr:uid="{00000000-0005-0000-0000-0000ECAD0000}"/>
    <cellStyle name="Total 3 32" xfId="42329" xr:uid="{00000000-0005-0000-0000-0000EDAD0000}"/>
    <cellStyle name="Total 3 33" xfId="42330" xr:uid="{00000000-0005-0000-0000-0000EEAD0000}"/>
    <cellStyle name="Total 3 34" xfId="42331" xr:uid="{00000000-0005-0000-0000-0000EFAD0000}"/>
    <cellStyle name="Total 3 4" xfId="42332" xr:uid="{00000000-0005-0000-0000-0000F0AD0000}"/>
    <cellStyle name="Total 3 5" xfId="42333" xr:uid="{00000000-0005-0000-0000-0000F1AD0000}"/>
    <cellStyle name="Total 3 6" xfId="42334" xr:uid="{00000000-0005-0000-0000-0000F2AD0000}"/>
    <cellStyle name="Total 3 7" xfId="42335" xr:uid="{00000000-0005-0000-0000-0000F3AD0000}"/>
    <cellStyle name="Total 3 8" xfId="42336" xr:uid="{00000000-0005-0000-0000-0000F4AD0000}"/>
    <cellStyle name="Total 3 9" xfId="42337" xr:uid="{00000000-0005-0000-0000-0000F5AD0000}"/>
    <cellStyle name="Total 3_5.Weekly" xfId="42338" xr:uid="{00000000-0005-0000-0000-0000F6AD0000}"/>
    <cellStyle name="Total 30" xfId="42339" xr:uid="{00000000-0005-0000-0000-0000F7AD0000}"/>
    <cellStyle name="Total 31" xfId="42340" xr:uid="{00000000-0005-0000-0000-0000F8AD0000}"/>
    <cellStyle name="Total 32" xfId="42341" xr:uid="{00000000-0005-0000-0000-0000F9AD0000}"/>
    <cellStyle name="Total 33" xfId="42342" xr:uid="{00000000-0005-0000-0000-0000FAAD0000}"/>
    <cellStyle name="Total 34" xfId="42343" xr:uid="{00000000-0005-0000-0000-0000FBAD0000}"/>
    <cellStyle name="Total 35" xfId="42344" xr:uid="{00000000-0005-0000-0000-0000FCAD0000}"/>
    <cellStyle name="Total 36" xfId="42345" xr:uid="{00000000-0005-0000-0000-0000FDAD0000}"/>
    <cellStyle name="Total 37" xfId="42346" xr:uid="{00000000-0005-0000-0000-0000FEAD0000}"/>
    <cellStyle name="Total 38" xfId="42347" xr:uid="{00000000-0005-0000-0000-0000FFAD0000}"/>
    <cellStyle name="Total 39" xfId="42348" xr:uid="{00000000-0005-0000-0000-000000AE0000}"/>
    <cellStyle name="Total 4" xfId="42349" xr:uid="{00000000-0005-0000-0000-000001AE0000}"/>
    <cellStyle name="Total 4 10" xfId="42350" xr:uid="{00000000-0005-0000-0000-000002AE0000}"/>
    <cellStyle name="Total 4 11" xfId="42351" xr:uid="{00000000-0005-0000-0000-000003AE0000}"/>
    <cellStyle name="Total 4 12" xfId="42352" xr:uid="{00000000-0005-0000-0000-000004AE0000}"/>
    <cellStyle name="Total 4 13" xfId="42353" xr:uid="{00000000-0005-0000-0000-000005AE0000}"/>
    <cellStyle name="Total 4 14" xfId="42354" xr:uid="{00000000-0005-0000-0000-000006AE0000}"/>
    <cellStyle name="Total 4 15" xfId="42355" xr:uid="{00000000-0005-0000-0000-000007AE0000}"/>
    <cellStyle name="Total 4 16" xfId="42356" xr:uid="{00000000-0005-0000-0000-000008AE0000}"/>
    <cellStyle name="Total 4 17" xfId="42357" xr:uid="{00000000-0005-0000-0000-000009AE0000}"/>
    <cellStyle name="Total 4 2" xfId="42358" xr:uid="{00000000-0005-0000-0000-00000AAE0000}"/>
    <cellStyle name="Total 4 2 2" xfId="42359" xr:uid="{00000000-0005-0000-0000-00000BAE0000}"/>
    <cellStyle name="Total 4 3" xfId="42360" xr:uid="{00000000-0005-0000-0000-00000CAE0000}"/>
    <cellStyle name="Total 4 4" xfId="42361" xr:uid="{00000000-0005-0000-0000-00000DAE0000}"/>
    <cellStyle name="Total 4 5" xfId="42362" xr:uid="{00000000-0005-0000-0000-00000EAE0000}"/>
    <cellStyle name="Total 4 6" xfId="42363" xr:uid="{00000000-0005-0000-0000-00000FAE0000}"/>
    <cellStyle name="Total 4 7" xfId="42364" xr:uid="{00000000-0005-0000-0000-000010AE0000}"/>
    <cellStyle name="Total 4 8" xfId="42365" xr:uid="{00000000-0005-0000-0000-000011AE0000}"/>
    <cellStyle name="Total 4 9" xfId="42366" xr:uid="{00000000-0005-0000-0000-000012AE0000}"/>
    <cellStyle name="Total 40" xfId="42367" xr:uid="{00000000-0005-0000-0000-000013AE0000}"/>
    <cellStyle name="Total 40 10" xfId="42368" xr:uid="{00000000-0005-0000-0000-000014AE0000}"/>
    <cellStyle name="Total 40 10 2" xfId="42369" xr:uid="{00000000-0005-0000-0000-000015AE0000}"/>
    <cellStyle name="Total 40 10 2 2" xfId="42370" xr:uid="{00000000-0005-0000-0000-000016AE0000}"/>
    <cellStyle name="Total 40 10 2 3" xfId="42371" xr:uid="{00000000-0005-0000-0000-000017AE0000}"/>
    <cellStyle name="Total 40 10 3" xfId="42372" xr:uid="{00000000-0005-0000-0000-000018AE0000}"/>
    <cellStyle name="Total 40 10 3 2" xfId="42373" xr:uid="{00000000-0005-0000-0000-000019AE0000}"/>
    <cellStyle name="Total 40 10 3 3" xfId="42374" xr:uid="{00000000-0005-0000-0000-00001AAE0000}"/>
    <cellStyle name="Total 40 10 4" xfId="42375" xr:uid="{00000000-0005-0000-0000-00001BAE0000}"/>
    <cellStyle name="Total 40 10 5" xfId="42376" xr:uid="{00000000-0005-0000-0000-00001CAE0000}"/>
    <cellStyle name="Total 40 10 6" xfId="42377" xr:uid="{00000000-0005-0000-0000-00001DAE0000}"/>
    <cellStyle name="Total 40 11" xfId="42378" xr:uid="{00000000-0005-0000-0000-00001EAE0000}"/>
    <cellStyle name="Total 40 11 2" xfId="42379" xr:uid="{00000000-0005-0000-0000-00001FAE0000}"/>
    <cellStyle name="Total 40 11 2 2" xfId="42380" xr:uid="{00000000-0005-0000-0000-000020AE0000}"/>
    <cellStyle name="Total 40 11 2 3" xfId="42381" xr:uid="{00000000-0005-0000-0000-000021AE0000}"/>
    <cellStyle name="Total 40 11 3" xfId="42382" xr:uid="{00000000-0005-0000-0000-000022AE0000}"/>
    <cellStyle name="Total 40 11 3 2" xfId="42383" xr:uid="{00000000-0005-0000-0000-000023AE0000}"/>
    <cellStyle name="Total 40 11 3 3" xfId="42384" xr:uid="{00000000-0005-0000-0000-000024AE0000}"/>
    <cellStyle name="Total 40 11 4" xfId="42385" xr:uid="{00000000-0005-0000-0000-000025AE0000}"/>
    <cellStyle name="Total 40 11 5" xfId="42386" xr:uid="{00000000-0005-0000-0000-000026AE0000}"/>
    <cellStyle name="Total 40 11 6" xfId="42387" xr:uid="{00000000-0005-0000-0000-000027AE0000}"/>
    <cellStyle name="Total 40 12" xfId="42388" xr:uid="{00000000-0005-0000-0000-000028AE0000}"/>
    <cellStyle name="Total 40 12 2" xfId="42389" xr:uid="{00000000-0005-0000-0000-000029AE0000}"/>
    <cellStyle name="Total 40 12 3" xfId="42390" xr:uid="{00000000-0005-0000-0000-00002AAE0000}"/>
    <cellStyle name="Total 40 13" xfId="42391" xr:uid="{00000000-0005-0000-0000-00002BAE0000}"/>
    <cellStyle name="Total 40 13 2" xfId="42392" xr:uid="{00000000-0005-0000-0000-00002CAE0000}"/>
    <cellStyle name="Total 40 13 3" xfId="42393" xr:uid="{00000000-0005-0000-0000-00002DAE0000}"/>
    <cellStyle name="Total 40 14" xfId="42394" xr:uid="{00000000-0005-0000-0000-00002EAE0000}"/>
    <cellStyle name="Total 40 15" xfId="42395" xr:uid="{00000000-0005-0000-0000-00002FAE0000}"/>
    <cellStyle name="Total 40 16" xfId="42396" xr:uid="{00000000-0005-0000-0000-000030AE0000}"/>
    <cellStyle name="Total 40 17" xfId="42397" xr:uid="{00000000-0005-0000-0000-000031AE0000}"/>
    <cellStyle name="Total 40 2" xfId="42398" xr:uid="{00000000-0005-0000-0000-000032AE0000}"/>
    <cellStyle name="Total 40 2 10" xfId="42399" xr:uid="{00000000-0005-0000-0000-000033AE0000}"/>
    <cellStyle name="Total 40 2 10 2" xfId="42400" xr:uid="{00000000-0005-0000-0000-000034AE0000}"/>
    <cellStyle name="Total 40 2 10 2 2" xfId="42401" xr:uid="{00000000-0005-0000-0000-000035AE0000}"/>
    <cellStyle name="Total 40 2 10 2 3" xfId="42402" xr:uid="{00000000-0005-0000-0000-000036AE0000}"/>
    <cellStyle name="Total 40 2 10 3" xfId="42403" xr:uid="{00000000-0005-0000-0000-000037AE0000}"/>
    <cellStyle name="Total 40 2 10 3 2" xfId="42404" xr:uid="{00000000-0005-0000-0000-000038AE0000}"/>
    <cellStyle name="Total 40 2 10 3 3" xfId="42405" xr:uid="{00000000-0005-0000-0000-000039AE0000}"/>
    <cellStyle name="Total 40 2 10 4" xfId="42406" xr:uid="{00000000-0005-0000-0000-00003AAE0000}"/>
    <cellStyle name="Total 40 2 10 5" xfId="42407" xr:uid="{00000000-0005-0000-0000-00003BAE0000}"/>
    <cellStyle name="Total 40 2 10 6" xfId="42408" xr:uid="{00000000-0005-0000-0000-00003CAE0000}"/>
    <cellStyle name="Total 40 2 11" xfId="42409" xr:uid="{00000000-0005-0000-0000-00003DAE0000}"/>
    <cellStyle name="Total 40 2 11 2" xfId="42410" xr:uid="{00000000-0005-0000-0000-00003EAE0000}"/>
    <cellStyle name="Total 40 2 11 3" xfId="42411" xr:uid="{00000000-0005-0000-0000-00003FAE0000}"/>
    <cellStyle name="Total 40 2 12" xfId="42412" xr:uid="{00000000-0005-0000-0000-000040AE0000}"/>
    <cellStyle name="Total 40 2 12 2" xfId="42413" xr:uid="{00000000-0005-0000-0000-000041AE0000}"/>
    <cellStyle name="Total 40 2 12 3" xfId="42414" xr:uid="{00000000-0005-0000-0000-000042AE0000}"/>
    <cellStyle name="Total 40 2 13" xfId="42415" xr:uid="{00000000-0005-0000-0000-000043AE0000}"/>
    <cellStyle name="Total 40 2 14" xfId="42416" xr:uid="{00000000-0005-0000-0000-000044AE0000}"/>
    <cellStyle name="Total 40 2 15" xfId="42417" xr:uid="{00000000-0005-0000-0000-000045AE0000}"/>
    <cellStyle name="Total 40 2 2" xfId="42418" xr:uid="{00000000-0005-0000-0000-000046AE0000}"/>
    <cellStyle name="Total 40 2 2 2" xfId="42419" xr:uid="{00000000-0005-0000-0000-000047AE0000}"/>
    <cellStyle name="Total 40 2 2 2 2" xfId="42420" xr:uid="{00000000-0005-0000-0000-000048AE0000}"/>
    <cellStyle name="Total 40 2 2 2 3" xfId="42421" xr:uid="{00000000-0005-0000-0000-000049AE0000}"/>
    <cellStyle name="Total 40 2 2 3" xfId="42422" xr:uid="{00000000-0005-0000-0000-00004AAE0000}"/>
    <cellStyle name="Total 40 2 2 3 2" xfId="42423" xr:uid="{00000000-0005-0000-0000-00004BAE0000}"/>
    <cellStyle name="Total 40 2 2 3 3" xfId="42424" xr:uid="{00000000-0005-0000-0000-00004CAE0000}"/>
    <cellStyle name="Total 40 2 2 4" xfId="42425" xr:uid="{00000000-0005-0000-0000-00004DAE0000}"/>
    <cellStyle name="Total 40 2 2 5" xfId="42426" xr:uid="{00000000-0005-0000-0000-00004EAE0000}"/>
    <cellStyle name="Total 40 2 2 6" xfId="42427" xr:uid="{00000000-0005-0000-0000-00004FAE0000}"/>
    <cellStyle name="Total 40 2 3" xfId="42428" xr:uid="{00000000-0005-0000-0000-000050AE0000}"/>
    <cellStyle name="Total 40 2 3 2" xfId="42429" xr:uid="{00000000-0005-0000-0000-000051AE0000}"/>
    <cellStyle name="Total 40 2 3 2 2" xfId="42430" xr:uid="{00000000-0005-0000-0000-000052AE0000}"/>
    <cellStyle name="Total 40 2 3 2 3" xfId="42431" xr:uid="{00000000-0005-0000-0000-000053AE0000}"/>
    <cellStyle name="Total 40 2 3 3" xfId="42432" xr:uid="{00000000-0005-0000-0000-000054AE0000}"/>
    <cellStyle name="Total 40 2 3 3 2" xfId="42433" xr:uid="{00000000-0005-0000-0000-000055AE0000}"/>
    <cellStyle name="Total 40 2 3 3 3" xfId="42434" xr:uid="{00000000-0005-0000-0000-000056AE0000}"/>
    <cellStyle name="Total 40 2 3 4" xfId="42435" xr:uid="{00000000-0005-0000-0000-000057AE0000}"/>
    <cellStyle name="Total 40 2 3 5" xfId="42436" xr:uid="{00000000-0005-0000-0000-000058AE0000}"/>
    <cellStyle name="Total 40 2 3 6" xfId="42437" xr:uid="{00000000-0005-0000-0000-000059AE0000}"/>
    <cellStyle name="Total 40 2 4" xfId="42438" xr:uid="{00000000-0005-0000-0000-00005AAE0000}"/>
    <cellStyle name="Total 40 2 4 2" xfId="42439" xr:uid="{00000000-0005-0000-0000-00005BAE0000}"/>
    <cellStyle name="Total 40 2 4 2 2" xfId="42440" xr:uid="{00000000-0005-0000-0000-00005CAE0000}"/>
    <cellStyle name="Total 40 2 4 2 3" xfId="42441" xr:uid="{00000000-0005-0000-0000-00005DAE0000}"/>
    <cellStyle name="Total 40 2 4 3" xfId="42442" xr:uid="{00000000-0005-0000-0000-00005EAE0000}"/>
    <cellStyle name="Total 40 2 4 3 2" xfId="42443" xr:uid="{00000000-0005-0000-0000-00005FAE0000}"/>
    <cellStyle name="Total 40 2 4 3 3" xfId="42444" xr:uid="{00000000-0005-0000-0000-000060AE0000}"/>
    <cellStyle name="Total 40 2 4 4" xfId="42445" xr:uid="{00000000-0005-0000-0000-000061AE0000}"/>
    <cellStyle name="Total 40 2 4 5" xfId="42446" xr:uid="{00000000-0005-0000-0000-000062AE0000}"/>
    <cellStyle name="Total 40 2 4 6" xfId="42447" xr:uid="{00000000-0005-0000-0000-000063AE0000}"/>
    <cellStyle name="Total 40 2 5" xfId="42448" xr:uid="{00000000-0005-0000-0000-000064AE0000}"/>
    <cellStyle name="Total 40 2 5 2" xfId="42449" xr:uid="{00000000-0005-0000-0000-000065AE0000}"/>
    <cellStyle name="Total 40 2 5 2 2" xfId="42450" xr:uid="{00000000-0005-0000-0000-000066AE0000}"/>
    <cellStyle name="Total 40 2 5 2 3" xfId="42451" xr:uid="{00000000-0005-0000-0000-000067AE0000}"/>
    <cellStyle name="Total 40 2 5 3" xfId="42452" xr:uid="{00000000-0005-0000-0000-000068AE0000}"/>
    <cellStyle name="Total 40 2 5 3 2" xfId="42453" xr:uid="{00000000-0005-0000-0000-000069AE0000}"/>
    <cellStyle name="Total 40 2 5 3 3" xfId="42454" xr:uid="{00000000-0005-0000-0000-00006AAE0000}"/>
    <cellStyle name="Total 40 2 5 4" xfId="42455" xr:uid="{00000000-0005-0000-0000-00006BAE0000}"/>
    <cellStyle name="Total 40 2 5 5" xfId="42456" xr:uid="{00000000-0005-0000-0000-00006CAE0000}"/>
    <cellStyle name="Total 40 2 5 6" xfId="42457" xr:uid="{00000000-0005-0000-0000-00006DAE0000}"/>
    <cellStyle name="Total 40 2 6" xfId="42458" xr:uid="{00000000-0005-0000-0000-00006EAE0000}"/>
    <cellStyle name="Total 40 2 6 2" xfId="42459" xr:uid="{00000000-0005-0000-0000-00006FAE0000}"/>
    <cellStyle name="Total 40 2 6 2 2" xfId="42460" xr:uid="{00000000-0005-0000-0000-000070AE0000}"/>
    <cellStyle name="Total 40 2 6 2 3" xfId="42461" xr:uid="{00000000-0005-0000-0000-000071AE0000}"/>
    <cellStyle name="Total 40 2 6 3" xfId="42462" xr:uid="{00000000-0005-0000-0000-000072AE0000}"/>
    <cellStyle name="Total 40 2 6 3 2" xfId="42463" xr:uid="{00000000-0005-0000-0000-000073AE0000}"/>
    <cellStyle name="Total 40 2 6 3 3" xfId="42464" xr:uid="{00000000-0005-0000-0000-000074AE0000}"/>
    <cellStyle name="Total 40 2 6 4" xfId="42465" xr:uid="{00000000-0005-0000-0000-000075AE0000}"/>
    <cellStyle name="Total 40 2 6 5" xfId="42466" xr:uid="{00000000-0005-0000-0000-000076AE0000}"/>
    <cellStyle name="Total 40 2 6 6" xfId="42467" xr:uid="{00000000-0005-0000-0000-000077AE0000}"/>
    <cellStyle name="Total 40 2 7" xfId="42468" xr:uid="{00000000-0005-0000-0000-000078AE0000}"/>
    <cellStyle name="Total 40 2 7 2" xfId="42469" xr:uid="{00000000-0005-0000-0000-000079AE0000}"/>
    <cellStyle name="Total 40 2 7 2 2" xfId="42470" xr:uid="{00000000-0005-0000-0000-00007AAE0000}"/>
    <cellStyle name="Total 40 2 7 2 3" xfId="42471" xr:uid="{00000000-0005-0000-0000-00007BAE0000}"/>
    <cellStyle name="Total 40 2 7 3" xfId="42472" xr:uid="{00000000-0005-0000-0000-00007CAE0000}"/>
    <cellStyle name="Total 40 2 7 3 2" xfId="42473" xr:uid="{00000000-0005-0000-0000-00007DAE0000}"/>
    <cellStyle name="Total 40 2 7 3 3" xfId="42474" xr:uid="{00000000-0005-0000-0000-00007EAE0000}"/>
    <cellStyle name="Total 40 2 7 4" xfId="42475" xr:uid="{00000000-0005-0000-0000-00007FAE0000}"/>
    <cellStyle name="Total 40 2 7 5" xfId="42476" xr:uid="{00000000-0005-0000-0000-000080AE0000}"/>
    <cellStyle name="Total 40 2 7 6" xfId="42477" xr:uid="{00000000-0005-0000-0000-000081AE0000}"/>
    <cellStyle name="Total 40 2 8" xfId="42478" xr:uid="{00000000-0005-0000-0000-000082AE0000}"/>
    <cellStyle name="Total 40 2 8 2" xfId="42479" xr:uid="{00000000-0005-0000-0000-000083AE0000}"/>
    <cellStyle name="Total 40 2 8 2 2" xfId="42480" xr:uid="{00000000-0005-0000-0000-000084AE0000}"/>
    <cellStyle name="Total 40 2 8 2 3" xfId="42481" xr:uid="{00000000-0005-0000-0000-000085AE0000}"/>
    <cellStyle name="Total 40 2 8 3" xfId="42482" xr:uid="{00000000-0005-0000-0000-000086AE0000}"/>
    <cellStyle name="Total 40 2 8 3 2" xfId="42483" xr:uid="{00000000-0005-0000-0000-000087AE0000}"/>
    <cellStyle name="Total 40 2 8 3 3" xfId="42484" xr:uid="{00000000-0005-0000-0000-000088AE0000}"/>
    <cellStyle name="Total 40 2 8 4" xfId="42485" xr:uid="{00000000-0005-0000-0000-000089AE0000}"/>
    <cellStyle name="Total 40 2 8 5" xfId="42486" xr:uid="{00000000-0005-0000-0000-00008AAE0000}"/>
    <cellStyle name="Total 40 2 8 6" xfId="42487" xr:uid="{00000000-0005-0000-0000-00008BAE0000}"/>
    <cellStyle name="Total 40 2 9" xfId="42488" xr:uid="{00000000-0005-0000-0000-00008CAE0000}"/>
    <cellStyle name="Total 40 2 9 2" xfId="42489" xr:uid="{00000000-0005-0000-0000-00008DAE0000}"/>
    <cellStyle name="Total 40 2 9 2 2" xfId="42490" xr:uid="{00000000-0005-0000-0000-00008EAE0000}"/>
    <cellStyle name="Total 40 2 9 2 3" xfId="42491" xr:uid="{00000000-0005-0000-0000-00008FAE0000}"/>
    <cellStyle name="Total 40 2 9 3" xfId="42492" xr:uid="{00000000-0005-0000-0000-000090AE0000}"/>
    <cellStyle name="Total 40 2 9 3 2" xfId="42493" xr:uid="{00000000-0005-0000-0000-000091AE0000}"/>
    <cellStyle name="Total 40 2 9 3 3" xfId="42494" xr:uid="{00000000-0005-0000-0000-000092AE0000}"/>
    <cellStyle name="Total 40 2 9 4" xfId="42495" xr:uid="{00000000-0005-0000-0000-000093AE0000}"/>
    <cellStyle name="Total 40 2 9 5" xfId="42496" xr:uid="{00000000-0005-0000-0000-000094AE0000}"/>
    <cellStyle name="Total 40 2 9 6" xfId="42497" xr:uid="{00000000-0005-0000-0000-000095AE0000}"/>
    <cellStyle name="Total 40 2_5.Weekly" xfId="42498" xr:uid="{00000000-0005-0000-0000-000096AE0000}"/>
    <cellStyle name="Total 40 3" xfId="42499" xr:uid="{00000000-0005-0000-0000-000097AE0000}"/>
    <cellStyle name="Total 40 3 2" xfId="42500" xr:uid="{00000000-0005-0000-0000-000098AE0000}"/>
    <cellStyle name="Total 40 3 2 2" xfId="42501" xr:uid="{00000000-0005-0000-0000-000099AE0000}"/>
    <cellStyle name="Total 40 3 2 3" xfId="42502" xr:uid="{00000000-0005-0000-0000-00009AAE0000}"/>
    <cellStyle name="Total 40 3 3" xfId="42503" xr:uid="{00000000-0005-0000-0000-00009BAE0000}"/>
    <cellStyle name="Total 40 3 3 2" xfId="42504" xr:uid="{00000000-0005-0000-0000-00009CAE0000}"/>
    <cellStyle name="Total 40 3 3 3" xfId="42505" xr:uid="{00000000-0005-0000-0000-00009DAE0000}"/>
    <cellStyle name="Total 40 3 4" xfId="42506" xr:uid="{00000000-0005-0000-0000-00009EAE0000}"/>
    <cellStyle name="Total 40 3 5" xfId="42507" xr:uid="{00000000-0005-0000-0000-00009FAE0000}"/>
    <cellStyle name="Total 40 3 6" xfId="42508" xr:uid="{00000000-0005-0000-0000-0000A0AE0000}"/>
    <cellStyle name="Total 40 4" xfId="42509" xr:uid="{00000000-0005-0000-0000-0000A1AE0000}"/>
    <cellStyle name="Total 40 4 2" xfId="42510" xr:uid="{00000000-0005-0000-0000-0000A2AE0000}"/>
    <cellStyle name="Total 40 4 2 2" xfId="42511" xr:uid="{00000000-0005-0000-0000-0000A3AE0000}"/>
    <cellStyle name="Total 40 4 2 3" xfId="42512" xr:uid="{00000000-0005-0000-0000-0000A4AE0000}"/>
    <cellStyle name="Total 40 4 3" xfId="42513" xr:uid="{00000000-0005-0000-0000-0000A5AE0000}"/>
    <cellStyle name="Total 40 4 3 2" xfId="42514" xr:uid="{00000000-0005-0000-0000-0000A6AE0000}"/>
    <cellStyle name="Total 40 4 3 3" xfId="42515" xr:uid="{00000000-0005-0000-0000-0000A7AE0000}"/>
    <cellStyle name="Total 40 4 4" xfId="42516" xr:uid="{00000000-0005-0000-0000-0000A8AE0000}"/>
    <cellStyle name="Total 40 4 5" xfId="42517" xr:uid="{00000000-0005-0000-0000-0000A9AE0000}"/>
    <cellStyle name="Total 40 4 6" xfId="42518" xr:uid="{00000000-0005-0000-0000-0000AAAE0000}"/>
    <cellStyle name="Total 40 5" xfId="42519" xr:uid="{00000000-0005-0000-0000-0000ABAE0000}"/>
    <cellStyle name="Total 40 5 2" xfId="42520" xr:uid="{00000000-0005-0000-0000-0000ACAE0000}"/>
    <cellStyle name="Total 40 5 2 2" xfId="42521" xr:uid="{00000000-0005-0000-0000-0000ADAE0000}"/>
    <cellStyle name="Total 40 5 2 3" xfId="42522" xr:uid="{00000000-0005-0000-0000-0000AEAE0000}"/>
    <cellStyle name="Total 40 5 3" xfId="42523" xr:uid="{00000000-0005-0000-0000-0000AFAE0000}"/>
    <cellStyle name="Total 40 5 3 2" xfId="42524" xr:uid="{00000000-0005-0000-0000-0000B0AE0000}"/>
    <cellStyle name="Total 40 5 3 3" xfId="42525" xr:uid="{00000000-0005-0000-0000-0000B1AE0000}"/>
    <cellStyle name="Total 40 5 4" xfId="42526" xr:uid="{00000000-0005-0000-0000-0000B2AE0000}"/>
    <cellStyle name="Total 40 5 5" xfId="42527" xr:uid="{00000000-0005-0000-0000-0000B3AE0000}"/>
    <cellStyle name="Total 40 5 6" xfId="42528" xr:uid="{00000000-0005-0000-0000-0000B4AE0000}"/>
    <cellStyle name="Total 40 6" xfId="42529" xr:uid="{00000000-0005-0000-0000-0000B5AE0000}"/>
    <cellStyle name="Total 40 6 2" xfId="42530" xr:uid="{00000000-0005-0000-0000-0000B6AE0000}"/>
    <cellStyle name="Total 40 6 2 2" xfId="42531" xr:uid="{00000000-0005-0000-0000-0000B7AE0000}"/>
    <cellStyle name="Total 40 6 2 3" xfId="42532" xr:uid="{00000000-0005-0000-0000-0000B8AE0000}"/>
    <cellStyle name="Total 40 6 3" xfId="42533" xr:uid="{00000000-0005-0000-0000-0000B9AE0000}"/>
    <cellStyle name="Total 40 6 3 2" xfId="42534" xr:uid="{00000000-0005-0000-0000-0000BAAE0000}"/>
    <cellStyle name="Total 40 6 3 3" xfId="42535" xr:uid="{00000000-0005-0000-0000-0000BBAE0000}"/>
    <cellStyle name="Total 40 6 4" xfId="42536" xr:uid="{00000000-0005-0000-0000-0000BCAE0000}"/>
    <cellStyle name="Total 40 6 5" xfId="42537" xr:uid="{00000000-0005-0000-0000-0000BDAE0000}"/>
    <cellStyle name="Total 40 6 6" xfId="42538" xr:uid="{00000000-0005-0000-0000-0000BEAE0000}"/>
    <cellStyle name="Total 40 7" xfId="42539" xr:uid="{00000000-0005-0000-0000-0000BFAE0000}"/>
    <cellStyle name="Total 40 7 2" xfId="42540" xr:uid="{00000000-0005-0000-0000-0000C0AE0000}"/>
    <cellStyle name="Total 40 7 2 2" xfId="42541" xr:uid="{00000000-0005-0000-0000-0000C1AE0000}"/>
    <cellStyle name="Total 40 7 2 3" xfId="42542" xr:uid="{00000000-0005-0000-0000-0000C2AE0000}"/>
    <cellStyle name="Total 40 7 3" xfId="42543" xr:uid="{00000000-0005-0000-0000-0000C3AE0000}"/>
    <cellStyle name="Total 40 7 3 2" xfId="42544" xr:uid="{00000000-0005-0000-0000-0000C4AE0000}"/>
    <cellStyle name="Total 40 7 3 3" xfId="42545" xr:uid="{00000000-0005-0000-0000-0000C5AE0000}"/>
    <cellStyle name="Total 40 7 4" xfId="42546" xr:uid="{00000000-0005-0000-0000-0000C6AE0000}"/>
    <cellStyle name="Total 40 7 5" xfId="42547" xr:uid="{00000000-0005-0000-0000-0000C7AE0000}"/>
    <cellStyle name="Total 40 7 6" xfId="42548" xr:uid="{00000000-0005-0000-0000-0000C8AE0000}"/>
    <cellStyle name="Total 40 8" xfId="42549" xr:uid="{00000000-0005-0000-0000-0000C9AE0000}"/>
    <cellStyle name="Total 40 8 2" xfId="42550" xr:uid="{00000000-0005-0000-0000-0000CAAE0000}"/>
    <cellStyle name="Total 40 8 2 2" xfId="42551" xr:uid="{00000000-0005-0000-0000-0000CBAE0000}"/>
    <cellStyle name="Total 40 8 2 3" xfId="42552" xr:uid="{00000000-0005-0000-0000-0000CCAE0000}"/>
    <cellStyle name="Total 40 8 3" xfId="42553" xr:uid="{00000000-0005-0000-0000-0000CDAE0000}"/>
    <cellStyle name="Total 40 8 3 2" xfId="42554" xr:uid="{00000000-0005-0000-0000-0000CEAE0000}"/>
    <cellStyle name="Total 40 8 3 3" xfId="42555" xr:uid="{00000000-0005-0000-0000-0000CFAE0000}"/>
    <cellStyle name="Total 40 8 4" xfId="42556" xr:uid="{00000000-0005-0000-0000-0000D0AE0000}"/>
    <cellStyle name="Total 40 8 5" xfId="42557" xr:uid="{00000000-0005-0000-0000-0000D1AE0000}"/>
    <cellStyle name="Total 40 8 6" xfId="42558" xr:uid="{00000000-0005-0000-0000-0000D2AE0000}"/>
    <cellStyle name="Total 40 9" xfId="42559" xr:uid="{00000000-0005-0000-0000-0000D3AE0000}"/>
    <cellStyle name="Total 40 9 2" xfId="42560" xr:uid="{00000000-0005-0000-0000-0000D4AE0000}"/>
    <cellStyle name="Total 40 9 2 2" xfId="42561" xr:uid="{00000000-0005-0000-0000-0000D5AE0000}"/>
    <cellStyle name="Total 40 9 2 3" xfId="42562" xr:uid="{00000000-0005-0000-0000-0000D6AE0000}"/>
    <cellStyle name="Total 40 9 3" xfId="42563" xr:uid="{00000000-0005-0000-0000-0000D7AE0000}"/>
    <cellStyle name="Total 40 9 3 2" xfId="42564" xr:uid="{00000000-0005-0000-0000-0000D8AE0000}"/>
    <cellStyle name="Total 40 9 3 3" xfId="42565" xr:uid="{00000000-0005-0000-0000-0000D9AE0000}"/>
    <cellStyle name="Total 40 9 4" xfId="42566" xr:uid="{00000000-0005-0000-0000-0000DAAE0000}"/>
    <cellStyle name="Total 40 9 5" xfId="42567" xr:uid="{00000000-0005-0000-0000-0000DBAE0000}"/>
    <cellStyle name="Total 40 9 6" xfId="42568" xr:uid="{00000000-0005-0000-0000-0000DCAE0000}"/>
    <cellStyle name="Total 40_5.Weekly" xfId="42569" xr:uid="{00000000-0005-0000-0000-0000DDAE0000}"/>
    <cellStyle name="Total 41" xfId="42570" xr:uid="{00000000-0005-0000-0000-0000DEAE0000}"/>
    <cellStyle name="Total 42" xfId="42571" xr:uid="{00000000-0005-0000-0000-0000DFAE0000}"/>
    <cellStyle name="Total 43" xfId="42572" xr:uid="{00000000-0005-0000-0000-0000E0AE0000}"/>
    <cellStyle name="Total 44" xfId="42573" xr:uid="{00000000-0005-0000-0000-0000E1AE0000}"/>
    <cellStyle name="Total 45" xfId="42574" xr:uid="{00000000-0005-0000-0000-0000E2AE0000}"/>
    <cellStyle name="Total 46" xfId="42575" xr:uid="{00000000-0005-0000-0000-0000E3AE0000}"/>
    <cellStyle name="Total 47" xfId="42576" xr:uid="{00000000-0005-0000-0000-0000E4AE0000}"/>
    <cellStyle name="Total 47 2" xfId="42577" xr:uid="{00000000-0005-0000-0000-0000E5AE0000}"/>
    <cellStyle name="Total 47 2 2" xfId="42578" xr:uid="{00000000-0005-0000-0000-0000E6AE0000}"/>
    <cellStyle name="Total 47 2 3" xfId="42579" xr:uid="{00000000-0005-0000-0000-0000E7AE0000}"/>
    <cellStyle name="Total 47 3" xfId="42580" xr:uid="{00000000-0005-0000-0000-0000E8AE0000}"/>
    <cellStyle name="Total 47 3 2" xfId="42581" xr:uid="{00000000-0005-0000-0000-0000E9AE0000}"/>
    <cellStyle name="Total 47 3 3" xfId="42582" xr:uid="{00000000-0005-0000-0000-0000EAAE0000}"/>
    <cellStyle name="Total 47 4" xfId="42583" xr:uid="{00000000-0005-0000-0000-0000EBAE0000}"/>
    <cellStyle name="Total 47 5" xfId="42584" xr:uid="{00000000-0005-0000-0000-0000ECAE0000}"/>
    <cellStyle name="Total 47 6" xfId="42585" xr:uid="{00000000-0005-0000-0000-0000EDAE0000}"/>
    <cellStyle name="Total 48" xfId="42586" xr:uid="{00000000-0005-0000-0000-0000EEAE0000}"/>
    <cellStyle name="Total 48 2" xfId="42587" xr:uid="{00000000-0005-0000-0000-0000EFAE0000}"/>
    <cellStyle name="Total 48 2 2" xfId="42588" xr:uid="{00000000-0005-0000-0000-0000F0AE0000}"/>
    <cellStyle name="Total 48 2 3" xfId="42589" xr:uid="{00000000-0005-0000-0000-0000F1AE0000}"/>
    <cellStyle name="Total 48 3" xfId="42590" xr:uid="{00000000-0005-0000-0000-0000F2AE0000}"/>
    <cellStyle name="Total 48 3 2" xfId="42591" xr:uid="{00000000-0005-0000-0000-0000F3AE0000}"/>
    <cellStyle name="Total 48 3 3" xfId="42592" xr:uid="{00000000-0005-0000-0000-0000F4AE0000}"/>
    <cellStyle name="Total 48 4" xfId="42593" xr:uid="{00000000-0005-0000-0000-0000F5AE0000}"/>
    <cellStyle name="Total 48 5" xfId="42594" xr:uid="{00000000-0005-0000-0000-0000F6AE0000}"/>
    <cellStyle name="Total 48 6" xfId="42595" xr:uid="{00000000-0005-0000-0000-0000F7AE0000}"/>
    <cellStyle name="Total 49" xfId="42596" xr:uid="{00000000-0005-0000-0000-0000F8AE0000}"/>
    <cellStyle name="Total 49 2" xfId="42597" xr:uid="{00000000-0005-0000-0000-0000F9AE0000}"/>
    <cellStyle name="Total 49 2 2" xfId="42598" xr:uid="{00000000-0005-0000-0000-0000FAAE0000}"/>
    <cellStyle name="Total 49 2 3" xfId="42599" xr:uid="{00000000-0005-0000-0000-0000FBAE0000}"/>
    <cellStyle name="Total 49 3" xfId="42600" xr:uid="{00000000-0005-0000-0000-0000FCAE0000}"/>
    <cellStyle name="Total 49 3 2" xfId="42601" xr:uid="{00000000-0005-0000-0000-0000FDAE0000}"/>
    <cellStyle name="Total 49 3 3" xfId="42602" xr:uid="{00000000-0005-0000-0000-0000FEAE0000}"/>
    <cellStyle name="Total 49 4" xfId="42603" xr:uid="{00000000-0005-0000-0000-0000FFAE0000}"/>
    <cellStyle name="Total 49 5" xfId="42604" xr:uid="{00000000-0005-0000-0000-000000AF0000}"/>
    <cellStyle name="Total 49 6" xfId="42605" xr:uid="{00000000-0005-0000-0000-000001AF0000}"/>
    <cellStyle name="Total 5" xfId="42606" xr:uid="{00000000-0005-0000-0000-000002AF0000}"/>
    <cellStyle name="Total 5 10" xfId="42607" xr:uid="{00000000-0005-0000-0000-000003AF0000}"/>
    <cellStyle name="Total 5 11" xfId="42608" xr:uid="{00000000-0005-0000-0000-000004AF0000}"/>
    <cellStyle name="Total 5 12" xfId="42609" xr:uid="{00000000-0005-0000-0000-000005AF0000}"/>
    <cellStyle name="Total 5 13" xfId="42610" xr:uid="{00000000-0005-0000-0000-000006AF0000}"/>
    <cellStyle name="Total 5 14" xfId="42611" xr:uid="{00000000-0005-0000-0000-000007AF0000}"/>
    <cellStyle name="Total 5 15" xfId="42612" xr:uid="{00000000-0005-0000-0000-000008AF0000}"/>
    <cellStyle name="Total 5 16" xfId="42613" xr:uid="{00000000-0005-0000-0000-000009AF0000}"/>
    <cellStyle name="Total 5 17" xfId="42614" xr:uid="{00000000-0005-0000-0000-00000AAF0000}"/>
    <cellStyle name="Total 5 2" xfId="42615" xr:uid="{00000000-0005-0000-0000-00000BAF0000}"/>
    <cellStyle name="Total 5 3" xfId="42616" xr:uid="{00000000-0005-0000-0000-00000CAF0000}"/>
    <cellStyle name="Total 5 4" xfId="42617" xr:uid="{00000000-0005-0000-0000-00000DAF0000}"/>
    <cellStyle name="Total 5 5" xfId="42618" xr:uid="{00000000-0005-0000-0000-00000EAF0000}"/>
    <cellStyle name="Total 5 6" xfId="42619" xr:uid="{00000000-0005-0000-0000-00000FAF0000}"/>
    <cellStyle name="Total 5 7" xfId="42620" xr:uid="{00000000-0005-0000-0000-000010AF0000}"/>
    <cellStyle name="Total 5 8" xfId="42621" xr:uid="{00000000-0005-0000-0000-000011AF0000}"/>
    <cellStyle name="Total 5 9" xfId="42622" xr:uid="{00000000-0005-0000-0000-000012AF0000}"/>
    <cellStyle name="Total 50" xfId="42623" xr:uid="{00000000-0005-0000-0000-000013AF0000}"/>
    <cellStyle name="Total 51" xfId="42624" xr:uid="{00000000-0005-0000-0000-000014AF0000}"/>
    <cellStyle name="Total 51 2" xfId="42625" xr:uid="{00000000-0005-0000-0000-000015AF0000}"/>
    <cellStyle name="Total 51 3" xfId="42626" xr:uid="{00000000-0005-0000-0000-000016AF0000}"/>
    <cellStyle name="Total 52" xfId="42627" xr:uid="{00000000-0005-0000-0000-000017AF0000}"/>
    <cellStyle name="Total 53" xfId="42628" xr:uid="{00000000-0005-0000-0000-000018AF0000}"/>
    <cellStyle name="Total 54" xfId="42629" xr:uid="{00000000-0005-0000-0000-000019AF0000}"/>
    <cellStyle name="Total 6" xfId="42630" xr:uid="{00000000-0005-0000-0000-00001AAF0000}"/>
    <cellStyle name="Total 6 10" xfId="42631" xr:uid="{00000000-0005-0000-0000-00001BAF0000}"/>
    <cellStyle name="Total 6 11" xfId="42632" xr:uid="{00000000-0005-0000-0000-00001CAF0000}"/>
    <cellStyle name="Total 6 12" xfId="42633" xr:uid="{00000000-0005-0000-0000-00001DAF0000}"/>
    <cellStyle name="Total 6 13" xfId="42634" xr:uid="{00000000-0005-0000-0000-00001EAF0000}"/>
    <cellStyle name="Total 6 14" xfId="42635" xr:uid="{00000000-0005-0000-0000-00001FAF0000}"/>
    <cellStyle name="Total 6 15" xfId="42636" xr:uid="{00000000-0005-0000-0000-000020AF0000}"/>
    <cellStyle name="Total 6 16" xfId="42637" xr:uid="{00000000-0005-0000-0000-000021AF0000}"/>
    <cellStyle name="Total 6 17" xfId="42638" xr:uid="{00000000-0005-0000-0000-000022AF0000}"/>
    <cellStyle name="Total 6 2" xfId="42639" xr:uid="{00000000-0005-0000-0000-000023AF0000}"/>
    <cellStyle name="Total 6 3" xfId="42640" xr:uid="{00000000-0005-0000-0000-000024AF0000}"/>
    <cellStyle name="Total 6 4" xfId="42641" xr:uid="{00000000-0005-0000-0000-000025AF0000}"/>
    <cellStyle name="Total 6 5" xfId="42642" xr:uid="{00000000-0005-0000-0000-000026AF0000}"/>
    <cellStyle name="Total 6 6" xfId="42643" xr:uid="{00000000-0005-0000-0000-000027AF0000}"/>
    <cellStyle name="Total 6 7" xfId="42644" xr:uid="{00000000-0005-0000-0000-000028AF0000}"/>
    <cellStyle name="Total 6 8" xfId="42645" xr:uid="{00000000-0005-0000-0000-000029AF0000}"/>
    <cellStyle name="Total 6 9" xfId="42646" xr:uid="{00000000-0005-0000-0000-00002AAF0000}"/>
    <cellStyle name="Total 7" xfId="42647" xr:uid="{00000000-0005-0000-0000-00002BAF0000}"/>
    <cellStyle name="Total 7 10" xfId="42648" xr:uid="{00000000-0005-0000-0000-00002CAF0000}"/>
    <cellStyle name="Total 7 11" xfId="42649" xr:uid="{00000000-0005-0000-0000-00002DAF0000}"/>
    <cellStyle name="Total 7 12" xfId="42650" xr:uid="{00000000-0005-0000-0000-00002EAF0000}"/>
    <cellStyle name="Total 7 13" xfId="42651" xr:uid="{00000000-0005-0000-0000-00002FAF0000}"/>
    <cellStyle name="Total 7 14" xfId="42652" xr:uid="{00000000-0005-0000-0000-000030AF0000}"/>
    <cellStyle name="Total 7 15" xfId="42653" xr:uid="{00000000-0005-0000-0000-000031AF0000}"/>
    <cellStyle name="Total 7 16" xfId="42654" xr:uid="{00000000-0005-0000-0000-000032AF0000}"/>
    <cellStyle name="Total 7 17" xfId="42655" xr:uid="{00000000-0005-0000-0000-000033AF0000}"/>
    <cellStyle name="Total 7 2" xfId="42656" xr:uid="{00000000-0005-0000-0000-000034AF0000}"/>
    <cellStyle name="Total 7 3" xfId="42657" xr:uid="{00000000-0005-0000-0000-000035AF0000}"/>
    <cellStyle name="Total 7 4" xfId="42658" xr:uid="{00000000-0005-0000-0000-000036AF0000}"/>
    <cellStyle name="Total 7 5" xfId="42659" xr:uid="{00000000-0005-0000-0000-000037AF0000}"/>
    <cellStyle name="Total 7 6" xfId="42660" xr:uid="{00000000-0005-0000-0000-000038AF0000}"/>
    <cellStyle name="Total 7 7" xfId="42661" xr:uid="{00000000-0005-0000-0000-000039AF0000}"/>
    <cellStyle name="Total 7 8" xfId="42662" xr:uid="{00000000-0005-0000-0000-00003AAF0000}"/>
    <cellStyle name="Total 7 9" xfId="42663" xr:uid="{00000000-0005-0000-0000-00003BAF0000}"/>
    <cellStyle name="Total 8" xfId="42664" xr:uid="{00000000-0005-0000-0000-00003CAF0000}"/>
    <cellStyle name="Total 8 10" xfId="42665" xr:uid="{00000000-0005-0000-0000-00003DAF0000}"/>
    <cellStyle name="Total 8 11" xfId="42666" xr:uid="{00000000-0005-0000-0000-00003EAF0000}"/>
    <cellStyle name="Total 8 12" xfId="42667" xr:uid="{00000000-0005-0000-0000-00003FAF0000}"/>
    <cellStyle name="Total 8 13" xfId="42668" xr:uid="{00000000-0005-0000-0000-000040AF0000}"/>
    <cellStyle name="Total 8 14" xfId="42669" xr:uid="{00000000-0005-0000-0000-000041AF0000}"/>
    <cellStyle name="Total 8 15" xfId="42670" xr:uid="{00000000-0005-0000-0000-000042AF0000}"/>
    <cellStyle name="Total 8 16" xfId="42671" xr:uid="{00000000-0005-0000-0000-000043AF0000}"/>
    <cellStyle name="Total 8 17" xfId="42672" xr:uid="{00000000-0005-0000-0000-000044AF0000}"/>
    <cellStyle name="Total 8 2" xfId="42673" xr:uid="{00000000-0005-0000-0000-000045AF0000}"/>
    <cellStyle name="Total 8 3" xfId="42674" xr:uid="{00000000-0005-0000-0000-000046AF0000}"/>
    <cellStyle name="Total 8 4" xfId="42675" xr:uid="{00000000-0005-0000-0000-000047AF0000}"/>
    <cellStyle name="Total 8 5" xfId="42676" xr:uid="{00000000-0005-0000-0000-000048AF0000}"/>
    <cellStyle name="Total 8 6" xfId="42677" xr:uid="{00000000-0005-0000-0000-000049AF0000}"/>
    <cellStyle name="Total 8 7" xfId="42678" xr:uid="{00000000-0005-0000-0000-00004AAF0000}"/>
    <cellStyle name="Total 8 8" xfId="42679" xr:uid="{00000000-0005-0000-0000-00004BAF0000}"/>
    <cellStyle name="Total 8 9" xfId="42680" xr:uid="{00000000-0005-0000-0000-00004CAF0000}"/>
    <cellStyle name="Total 9" xfId="42681" xr:uid="{00000000-0005-0000-0000-00004DAF0000}"/>
    <cellStyle name="Total 9 2" xfId="42682" xr:uid="{00000000-0005-0000-0000-00004EAF0000}"/>
    <cellStyle name="TotCol - Estilo5" xfId="42683" xr:uid="{00000000-0005-0000-0000-00004FAF0000}"/>
    <cellStyle name="TotCol - Estilo5 2" xfId="42684" xr:uid="{00000000-0005-0000-0000-000050AF0000}"/>
    <cellStyle name="TotCol - Modelo5" xfId="42685" xr:uid="{00000000-0005-0000-0000-000051AF0000}"/>
    <cellStyle name="TotCol - Modelo5 2" xfId="42686" xr:uid="{00000000-0005-0000-0000-000052AF0000}"/>
    <cellStyle name="TotCol - Modelo5 2 2" xfId="42687" xr:uid="{00000000-0005-0000-0000-000053AF0000}"/>
    <cellStyle name="TotCol - Modelo5 3" xfId="42688" xr:uid="{00000000-0005-0000-0000-000054AF0000}"/>
    <cellStyle name="TotCol - Modelo5 3 2" xfId="42689" xr:uid="{00000000-0005-0000-0000-000055AF0000}"/>
    <cellStyle name="TotCol - Modelo5 4" xfId="42690" xr:uid="{00000000-0005-0000-0000-000056AF0000}"/>
    <cellStyle name="TotRow - Estilo4" xfId="42691" xr:uid="{00000000-0005-0000-0000-000057AF0000}"/>
    <cellStyle name="TotRow - Estilo4 2" xfId="42692" xr:uid="{00000000-0005-0000-0000-000058AF0000}"/>
    <cellStyle name="TotRow - Modelo4" xfId="42693" xr:uid="{00000000-0005-0000-0000-000059AF0000}"/>
    <cellStyle name="TotRow - Modelo4 10" xfId="42694" xr:uid="{00000000-0005-0000-0000-00005AAF0000}"/>
    <cellStyle name="TotRow - Modelo4 10 2" xfId="42695" xr:uid="{00000000-0005-0000-0000-00005BAF0000}"/>
    <cellStyle name="TotRow - Modelo4 11" xfId="42696" xr:uid="{00000000-0005-0000-0000-00005CAF0000}"/>
    <cellStyle name="TotRow - Modelo4 11 2" xfId="42697" xr:uid="{00000000-0005-0000-0000-00005DAF0000}"/>
    <cellStyle name="TotRow - Modelo4 12" xfId="42698" xr:uid="{00000000-0005-0000-0000-00005EAF0000}"/>
    <cellStyle name="TotRow - Modelo4 12 2" xfId="42699" xr:uid="{00000000-0005-0000-0000-00005FAF0000}"/>
    <cellStyle name="TotRow - Modelo4 13" xfId="42700" xr:uid="{00000000-0005-0000-0000-000060AF0000}"/>
    <cellStyle name="TotRow - Modelo4 2" xfId="42701" xr:uid="{00000000-0005-0000-0000-000061AF0000}"/>
    <cellStyle name="TotRow - Modelo4 2 10" xfId="42702" xr:uid="{00000000-0005-0000-0000-000062AF0000}"/>
    <cellStyle name="TotRow - Modelo4 2 10 2" xfId="42703" xr:uid="{00000000-0005-0000-0000-000063AF0000}"/>
    <cellStyle name="TotRow - Modelo4 2 11" xfId="42704" xr:uid="{00000000-0005-0000-0000-000064AF0000}"/>
    <cellStyle name="TotRow - Modelo4 2 2" xfId="42705" xr:uid="{00000000-0005-0000-0000-000065AF0000}"/>
    <cellStyle name="TotRow - Modelo4 2 2 2" xfId="42706" xr:uid="{00000000-0005-0000-0000-000066AF0000}"/>
    <cellStyle name="TotRow - Modelo4 2 3" xfId="42707" xr:uid="{00000000-0005-0000-0000-000067AF0000}"/>
    <cellStyle name="TotRow - Modelo4 2 3 2" xfId="42708" xr:uid="{00000000-0005-0000-0000-000068AF0000}"/>
    <cellStyle name="TotRow - Modelo4 2 4" xfId="42709" xr:uid="{00000000-0005-0000-0000-000069AF0000}"/>
    <cellStyle name="TotRow - Modelo4 2 4 2" xfId="42710" xr:uid="{00000000-0005-0000-0000-00006AAF0000}"/>
    <cellStyle name="TotRow - Modelo4 2 5" xfId="42711" xr:uid="{00000000-0005-0000-0000-00006BAF0000}"/>
    <cellStyle name="TotRow - Modelo4 2 5 2" xfId="42712" xr:uid="{00000000-0005-0000-0000-00006CAF0000}"/>
    <cellStyle name="TotRow - Modelo4 2 6" xfId="42713" xr:uid="{00000000-0005-0000-0000-00006DAF0000}"/>
    <cellStyle name="TotRow - Modelo4 2 6 2" xfId="42714" xr:uid="{00000000-0005-0000-0000-00006EAF0000}"/>
    <cellStyle name="TotRow - Modelo4 2 7" xfId="42715" xr:uid="{00000000-0005-0000-0000-00006FAF0000}"/>
    <cellStyle name="TotRow - Modelo4 2 7 2" xfId="42716" xr:uid="{00000000-0005-0000-0000-000070AF0000}"/>
    <cellStyle name="TotRow - Modelo4 2 8" xfId="42717" xr:uid="{00000000-0005-0000-0000-000071AF0000}"/>
    <cellStyle name="TotRow - Modelo4 2 8 2" xfId="42718" xr:uid="{00000000-0005-0000-0000-000072AF0000}"/>
    <cellStyle name="TotRow - Modelo4 2 9" xfId="42719" xr:uid="{00000000-0005-0000-0000-000073AF0000}"/>
    <cellStyle name="TotRow - Modelo4 2 9 2" xfId="42720" xr:uid="{00000000-0005-0000-0000-000074AF0000}"/>
    <cellStyle name="TotRow - Modelo4 3" xfId="42721" xr:uid="{00000000-0005-0000-0000-000075AF0000}"/>
    <cellStyle name="TotRow - Modelo4 3 10" xfId="42722" xr:uid="{00000000-0005-0000-0000-000076AF0000}"/>
    <cellStyle name="TotRow - Modelo4 3 10 2" xfId="42723" xr:uid="{00000000-0005-0000-0000-000077AF0000}"/>
    <cellStyle name="TotRow - Modelo4 3 11" xfId="42724" xr:uid="{00000000-0005-0000-0000-000078AF0000}"/>
    <cellStyle name="TotRow - Modelo4 3 2" xfId="42725" xr:uid="{00000000-0005-0000-0000-000079AF0000}"/>
    <cellStyle name="TotRow - Modelo4 3 2 2" xfId="42726" xr:uid="{00000000-0005-0000-0000-00007AAF0000}"/>
    <cellStyle name="TotRow - Modelo4 3 3" xfId="42727" xr:uid="{00000000-0005-0000-0000-00007BAF0000}"/>
    <cellStyle name="TotRow - Modelo4 3 3 2" xfId="42728" xr:uid="{00000000-0005-0000-0000-00007CAF0000}"/>
    <cellStyle name="TotRow - Modelo4 3 4" xfId="42729" xr:uid="{00000000-0005-0000-0000-00007DAF0000}"/>
    <cellStyle name="TotRow - Modelo4 3 4 2" xfId="42730" xr:uid="{00000000-0005-0000-0000-00007EAF0000}"/>
    <cellStyle name="TotRow - Modelo4 3 5" xfId="42731" xr:uid="{00000000-0005-0000-0000-00007FAF0000}"/>
    <cellStyle name="TotRow - Modelo4 3 5 2" xfId="42732" xr:uid="{00000000-0005-0000-0000-000080AF0000}"/>
    <cellStyle name="TotRow - Modelo4 3 6" xfId="42733" xr:uid="{00000000-0005-0000-0000-000081AF0000}"/>
    <cellStyle name="TotRow - Modelo4 3 6 2" xfId="42734" xr:uid="{00000000-0005-0000-0000-000082AF0000}"/>
    <cellStyle name="TotRow - Modelo4 3 7" xfId="42735" xr:uid="{00000000-0005-0000-0000-000083AF0000}"/>
    <cellStyle name="TotRow - Modelo4 3 7 2" xfId="42736" xr:uid="{00000000-0005-0000-0000-000084AF0000}"/>
    <cellStyle name="TotRow - Modelo4 3 8" xfId="42737" xr:uid="{00000000-0005-0000-0000-000085AF0000}"/>
    <cellStyle name="TotRow - Modelo4 3 8 2" xfId="42738" xr:uid="{00000000-0005-0000-0000-000086AF0000}"/>
    <cellStyle name="TotRow - Modelo4 3 9" xfId="42739" xr:uid="{00000000-0005-0000-0000-000087AF0000}"/>
    <cellStyle name="TotRow - Modelo4 3 9 2" xfId="42740" xr:uid="{00000000-0005-0000-0000-000088AF0000}"/>
    <cellStyle name="TotRow - Modelo4 4" xfId="42741" xr:uid="{00000000-0005-0000-0000-000089AF0000}"/>
    <cellStyle name="TotRow - Modelo4 4 2" xfId="42742" xr:uid="{00000000-0005-0000-0000-00008AAF0000}"/>
    <cellStyle name="TotRow - Modelo4 5" xfId="42743" xr:uid="{00000000-0005-0000-0000-00008BAF0000}"/>
    <cellStyle name="TotRow - Modelo4 5 2" xfId="42744" xr:uid="{00000000-0005-0000-0000-00008CAF0000}"/>
    <cellStyle name="TotRow - Modelo4 6" xfId="42745" xr:uid="{00000000-0005-0000-0000-00008DAF0000}"/>
    <cellStyle name="TotRow - Modelo4 6 2" xfId="42746" xr:uid="{00000000-0005-0000-0000-00008EAF0000}"/>
    <cellStyle name="TotRow - Modelo4 7" xfId="42747" xr:uid="{00000000-0005-0000-0000-00008FAF0000}"/>
    <cellStyle name="TotRow - Modelo4 7 2" xfId="42748" xr:uid="{00000000-0005-0000-0000-000090AF0000}"/>
    <cellStyle name="TotRow - Modelo4 8" xfId="42749" xr:uid="{00000000-0005-0000-0000-000091AF0000}"/>
    <cellStyle name="TotRow - Modelo4 8 2" xfId="42750" xr:uid="{00000000-0005-0000-0000-000092AF0000}"/>
    <cellStyle name="TotRow - Modelo4 9" xfId="42751" xr:uid="{00000000-0005-0000-0000-000093AF0000}"/>
    <cellStyle name="TotRow - Modelo4 9 2" xfId="42752" xr:uid="{00000000-0005-0000-0000-000094AF0000}"/>
    <cellStyle name="Ugly - Style2" xfId="42753" xr:uid="{00000000-0005-0000-0000-000095AF0000}"/>
    <cellStyle name="Ugly - Style2 10" xfId="42754" xr:uid="{00000000-0005-0000-0000-000096AF0000}"/>
    <cellStyle name="Ugly - Style2 10 2" xfId="42755" xr:uid="{00000000-0005-0000-0000-000097AF0000}"/>
    <cellStyle name="Ugly - Style2 10 2 2" xfId="42756" xr:uid="{00000000-0005-0000-0000-000098AF0000}"/>
    <cellStyle name="Ugly - Style2 10 2 3" xfId="42757" xr:uid="{00000000-0005-0000-0000-000099AF0000}"/>
    <cellStyle name="Ugly - Style2 10 3" xfId="42758" xr:uid="{00000000-0005-0000-0000-00009AAF0000}"/>
    <cellStyle name="Ugly - Style2 10 3 2" xfId="42759" xr:uid="{00000000-0005-0000-0000-00009BAF0000}"/>
    <cellStyle name="Ugly - Style2 10 3 3" xfId="42760" xr:uid="{00000000-0005-0000-0000-00009CAF0000}"/>
    <cellStyle name="Ugly - Style2 10 4" xfId="42761" xr:uid="{00000000-0005-0000-0000-00009DAF0000}"/>
    <cellStyle name="Ugly - Style2 10 5" xfId="42762" xr:uid="{00000000-0005-0000-0000-00009EAF0000}"/>
    <cellStyle name="Ugly - Style2 10 6" xfId="42763" xr:uid="{00000000-0005-0000-0000-00009FAF0000}"/>
    <cellStyle name="Ugly - Style2 11" xfId="42764" xr:uid="{00000000-0005-0000-0000-0000A0AF0000}"/>
    <cellStyle name="Ugly - Style2 11 2" xfId="42765" xr:uid="{00000000-0005-0000-0000-0000A1AF0000}"/>
    <cellStyle name="Ugly - Style2 11 2 2" xfId="42766" xr:uid="{00000000-0005-0000-0000-0000A2AF0000}"/>
    <cellStyle name="Ugly - Style2 11 2 3" xfId="42767" xr:uid="{00000000-0005-0000-0000-0000A3AF0000}"/>
    <cellStyle name="Ugly - Style2 11 3" xfId="42768" xr:uid="{00000000-0005-0000-0000-0000A4AF0000}"/>
    <cellStyle name="Ugly - Style2 11 3 2" xfId="42769" xr:uid="{00000000-0005-0000-0000-0000A5AF0000}"/>
    <cellStyle name="Ugly - Style2 11 3 3" xfId="42770" xr:uid="{00000000-0005-0000-0000-0000A6AF0000}"/>
    <cellStyle name="Ugly - Style2 11 4" xfId="42771" xr:uid="{00000000-0005-0000-0000-0000A7AF0000}"/>
    <cellStyle name="Ugly - Style2 11 5" xfId="42772" xr:uid="{00000000-0005-0000-0000-0000A8AF0000}"/>
    <cellStyle name="Ugly - Style2 11 6" xfId="42773" xr:uid="{00000000-0005-0000-0000-0000A9AF0000}"/>
    <cellStyle name="Ugly - Style2 12" xfId="42774" xr:uid="{00000000-0005-0000-0000-0000AAAF0000}"/>
    <cellStyle name="Ugly - Style2 12 2" xfId="42775" xr:uid="{00000000-0005-0000-0000-0000ABAF0000}"/>
    <cellStyle name="Ugly - Style2 12 2 2" xfId="42776" xr:uid="{00000000-0005-0000-0000-0000ACAF0000}"/>
    <cellStyle name="Ugly - Style2 12 2 3" xfId="42777" xr:uid="{00000000-0005-0000-0000-0000ADAF0000}"/>
    <cellStyle name="Ugly - Style2 12 3" xfId="42778" xr:uid="{00000000-0005-0000-0000-0000AEAF0000}"/>
    <cellStyle name="Ugly - Style2 12 3 2" xfId="42779" xr:uid="{00000000-0005-0000-0000-0000AFAF0000}"/>
    <cellStyle name="Ugly - Style2 12 3 3" xfId="42780" xr:uid="{00000000-0005-0000-0000-0000B0AF0000}"/>
    <cellStyle name="Ugly - Style2 12 4" xfId="42781" xr:uid="{00000000-0005-0000-0000-0000B1AF0000}"/>
    <cellStyle name="Ugly - Style2 12 5" xfId="42782" xr:uid="{00000000-0005-0000-0000-0000B2AF0000}"/>
    <cellStyle name="Ugly - Style2 12 6" xfId="42783" xr:uid="{00000000-0005-0000-0000-0000B3AF0000}"/>
    <cellStyle name="Ugly - Style2 13" xfId="42784" xr:uid="{00000000-0005-0000-0000-0000B4AF0000}"/>
    <cellStyle name="Ugly - Style2 13 2" xfId="42785" xr:uid="{00000000-0005-0000-0000-0000B5AF0000}"/>
    <cellStyle name="Ugly - Style2 13 3" xfId="42786" xr:uid="{00000000-0005-0000-0000-0000B6AF0000}"/>
    <cellStyle name="Ugly - Style2 14" xfId="42787" xr:uid="{00000000-0005-0000-0000-0000B7AF0000}"/>
    <cellStyle name="Ugly - Style2 14 2" xfId="42788" xr:uid="{00000000-0005-0000-0000-0000B8AF0000}"/>
    <cellStyle name="Ugly - Style2 14 3" xfId="42789" xr:uid="{00000000-0005-0000-0000-0000B9AF0000}"/>
    <cellStyle name="Ugly - Style2 15" xfId="42790" xr:uid="{00000000-0005-0000-0000-0000BAAF0000}"/>
    <cellStyle name="Ugly - Style2 16" xfId="42791" xr:uid="{00000000-0005-0000-0000-0000BBAF0000}"/>
    <cellStyle name="Ugly - Style2 17" xfId="42792" xr:uid="{00000000-0005-0000-0000-0000BCAF0000}"/>
    <cellStyle name="Ugly - Style2 18" xfId="42793" xr:uid="{00000000-0005-0000-0000-0000BDAF0000}"/>
    <cellStyle name="Ugly - Style2 2" xfId="42794" xr:uid="{00000000-0005-0000-0000-0000BEAF0000}"/>
    <cellStyle name="Ugly - Style2 2 10" xfId="42795" xr:uid="{00000000-0005-0000-0000-0000BFAF0000}"/>
    <cellStyle name="Ugly - Style2 2 10 2" xfId="42796" xr:uid="{00000000-0005-0000-0000-0000C0AF0000}"/>
    <cellStyle name="Ugly - Style2 2 10 2 2" xfId="42797" xr:uid="{00000000-0005-0000-0000-0000C1AF0000}"/>
    <cellStyle name="Ugly - Style2 2 10 2 3" xfId="42798" xr:uid="{00000000-0005-0000-0000-0000C2AF0000}"/>
    <cellStyle name="Ugly - Style2 2 10 3" xfId="42799" xr:uid="{00000000-0005-0000-0000-0000C3AF0000}"/>
    <cellStyle name="Ugly - Style2 2 10 3 2" xfId="42800" xr:uid="{00000000-0005-0000-0000-0000C4AF0000}"/>
    <cellStyle name="Ugly - Style2 2 10 3 3" xfId="42801" xr:uid="{00000000-0005-0000-0000-0000C5AF0000}"/>
    <cellStyle name="Ugly - Style2 2 10 4" xfId="42802" xr:uid="{00000000-0005-0000-0000-0000C6AF0000}"/>
    <cellStyle name="Ugly - Style2 2 10 5" xfId="42803" xr:uid="{00000000-0005-0000-0000-0000C7AF0000}"/>
    <cellStyle name="Ugly - Style2 2 10 6" xfId="42804" xr:uid="{00000000-0005-0000-0000-0000C8AF0000}"/>
    <cellStyle name="Ugly - Style2 2 11" xfId="42805" xr:uid="{00000000-0005-0000-0000-0000C9AF0000}"/>
    <cellStyle name="Ugly - Style2 2 11 2" xfId="42806" xr:uid="{00000000-0005-0000-0000-0000CAAF0000}"/>
    <cellStyle name="Ugly - Style2 2 11 2 2" xfId="42807" xr:uid="{00000000-0005-0000-0000-0000CBAF0000}"/>
    <cellStyle name="Ugly - Style2 2 11 2 3" xfId="42808" xr:uid="{00000000-0005-0000-0000-0000CCAF0000}"/>
    <cellStyle name="Ugly - Style2 2 11 3" xfId="42809" xr:uid="{00000000-0005-0000-0000-0000CDAF0000}"/>
    <cellStyle name="Ugly - Style2 2 11 3 2" xfId="42810" xr:uid="{00000000-0005-0000-0000-0000CEAF0000}"/>
    <cellStyle name="Ugly - Style2 2 11 3 3" xfId="42811" xr:uid="{00000000-0005-0000-0000-0000CFAF0000}"/>
    <cellStyle name="Ugly - Style2 2 11 4" xfId="42812" xr:uid="{00000000-0005-0000-0000-0000D0AF0000}"/>
    <cellStyle name="Ugly - Style2 2 11 5" xfId="42813" xr:uid="{00000000-0005-0000-0000-0000D1AF0000}"/>
    <cellStyle name="Ugly - Style2 2 11 6" xfId="42814" xr:uid="{00000000-0005-0000-0000-0000D2AF0000}"/>
    <cellStyle name="Ugly - Style2 2 12" xfId="42815" xr:uid="{00000000-0005-0000-0000-0000D3AF0000}"/>
    <cellStyle name="Ugly - Style2 2 12 2" xfId="42816" xr:uid="{00000000-0005-0000-0000-0000D4AF0000}"/>
    <cellStyle name="Ugly - Style2 2 12 3" xfId="42817" xr:uid="{00000000-0005-0000-0000-0000D5AF0000}"/>
    <cellStyle name="Ugly - Style2 2 13" xfId="42818" xr:uid="{00000000-0005-0000-0000-0000D6AF0000}"/>
    <cellStyle name="Ugly - Style2 2 13 2" xfId="42819" xr:uid="{00000000-0005-0000-0000-0000D7AF0000}"/>
    <cellStyle name="Ugly - Style2 2 13 3" xfId="42820" xr:uid="{00000000-0005-0000-0000-0000D8AF0000}"/>
    <cellStyle name="Ugly - Style2 2 14" xfId="42821" xr:uid="{00000000-0005-0000-0000-0000D9AF0000}"/>
    <cellStyle name="Ugly - Style2 2 15" xfId="42822" xr:uid="{00000000-0005-0000-0000-0000DAAF0000}"/>
    <cellStyle name="Ugly - Style2 2 16" xfId="42823" xr:uid="{00000000-0005-0000-0000-0000DBAF0000}"/>
    <cellStyle name="Ugly - Style2 2 17" xfId="42824" xr:uid="{00000000-0005-0000-0000-0000DCAF0000}"/>
    <cellStyle name="Ugly - Style2 2 2" xfId="42825" xr:uid="{00000000-0005-0000-0000-0000DDAF0000}"/>
    <cellStyle name="Ugly - Style2 2 2 10" xfId="42826" xr:uid="{00000000-0005-0000-0000-0000DEAF0000}"/>
    <cellStyle name="Ugly - Style2 2 2 10 2" xfId="42827" xr:uid="{00000000-0005-0000-0000-0000DFAF0000}"/>
    <cellStyle name="Ugly - Style2 2 2 10 2 2" xfId="42828" xr:uid="{00000000-0005-0000-0000-0000E0AF0000}"/>
    <cellStyle name="Ugly - Style2 2 2 10 2 3" xfId="42829" xr:uid="{00000000-0005-0000-0000-0000E1AF0000}"/>
    <cellStyle name="Ugly - Style2 2 2 10 3" xfId="42830" xr:uid="{00000000-0005-0000-0000-0000E2AF0000}"/>
    <cellStyle name="Ugly - Style2 2 2 10 3 2" xfId="42831" xr:uid="{00000000-0005-0000-0000-0000E3AF0000}"/>
    <cellStyle name="Ugly - Style2 2 2 10 3 3" xfId="42832" xr:uid="{00000000-0005-0000-0000-0000E4AF0000}"/>
    <cellStyle name="Ugly - Style2 2 2 10 4" xfId="42833" xr:uid="{00000000-0005-0000-0000-0000E5AF0000}"/>
    <cellStyle name="Ugly - Style2 2 2 10 5" xfId="42834" xr:uid="{00000000-0005-0000-0000-0000E6AF0000}"/>
    <cellStyle name="Ugly - Style2 2 2 10 6" xfId="42835" xr:uid="{00000000-0005-0000-0000-0000E7AF0000}"/>
    <cellStyle name="Ugly - Style2 2 2 11" xfId="42836" xr:uid="{00000000-0005-0000-0000-0000E8AF0000}"/>
    <cellStyle name="Ugly - Style2 2 2 11 2" xfId="42837" xr:uid="{00000000-0005-0000-0000-0000E9AF0000}"/>
    <cellStyle name="Ugly - Style2 2 2 11 3" xfId="42838" xr:uid="{00000000-0005-0000-0000-0000EAAF0000}"/>
    <cellStyle name="Ugly - Style2 2 2 12" xfId="42839" xr:uid="{00000000-0005-0000-0000-0000EBAF0000}"/>
    <cellStyle name="Ugly - Style2 2 2 12 2" xfId="42840" xr:uid="{00000000-0005-0000-0000-0000ECAF0000}"/>
    <cellStyle name="Ugly - Style2 2 2 12 3" xfId="42841" xr:uid="{00000000-0005-0000-0000-0000EDAF0000}"/>
    <cellStyle name="Ugly - Style2 2 2 13" xfId="42842" xr:uid="{00000000-0005-0000-0000-0000EEAF0000}"/>
    <cellStyle name="Ugly - Style2 2 2 14" xfId="42843" xr:uid="{00000000-0005-0000-0000-0000EFAF0000}"/>
    <cellStyle name="Ugly - Style2 2 2 15" xfId="42844" xr:uid="{00000000-0005-0000-0000-0000F0AF0000}"/>
    <cellStyle name="Ugly - Style2 2 2 2" xfId="42845" xr:uid="{00000000-0005-0000-0000-0000F1AF0000}"/>
    <cellStyle name="Ugly - Style2 2 2 2 2" xfId="42846" xr:uid="{00000000-0005-0000-0000-0000F2AF0000}"/>
    <cellStyle name="Ugly - Style2 2 2 2 2 2" xfId="42847" xr:uid="{00000000-0005-0000-0000-0000F3AF0000}"/>
    <cellStyle name="Ugly - Style2 2 2 2 2 3" xfId="42848" xr:uid="{00000000-0005-0000-0000-0000F4AF0000}"/>
    <cellStyle name="Ugly - Style2 2 2 2 3" xfId="42849" xr:uid="{00000000-0005-0000-0000-0000F5AF0000}"/>
    <cellStyle name="Ugly - Style2 2 2 2 3 2" xfId="42850" xr:uid="{00000000-0005-0000-0000-0000F6AF0000}"/>
    <cellStyle name="Ugly - Style2 2 2 2 3 3" xfId="42851" xr:uid="{00000000-0005-0000-0000-0000F7AF0000}"/>
    <cellStyle name="Ugly - Style2 2 2 2 4" xfId="42852" xr:uid="{00000000-0005-0000-0000-0000F8AF0000}"/>
    <cellStyle name="Ugly - Style2 2 2 2 5" xfId="42853" xr:uid="{00000000-0005-0000-0000-0000F9AF0000}"/>
    <cellStyle name="Ugly - Style2 2 2 2 6" xfId="42854" xr:uid="{00000000-0005-0000-0000-0000FAAF0000}"/>
    <cellStyle name="Ugly - Style2 2 2 3" xfId="42855" xr:uid="{00000000-0005-0000-0000-0000FBAF0000}"/>
    <cellStyle name="Ugly - Style2 2 2 3 2" xfId="42856" xr:uid="{00000000-0005-0000-0000-0000FCAF0000}"/>
    <cellStyle name="Ugly - Style2 2 2 3 2 2" xfId="42857" xr:uid="{00000000-0005-0000-0000-0000FDAF0000}"/>
    <cellStyle name="Ugly - Style2 2 2 3 2 3" xfId="42858" xr:uid="{00000000-0005-0000-0000-0000FEAF0000}"/>
    <cellStyle name="Ugly - Style2 2 2 3 3" xfId="42859" xr:uid="{00000000-0005-0000-0000-0000FFAF0000}"/>
    <cellStyle name="Ugly - Style2 2 2 3 3 2" xfId="42860" xr:uid="{00000000-0005-0000-0000-000000B00000}"/>
    <cellStyle name="Ugly - Style2 2 2 3 3 3" xfId="42861" xr:uid="{00000000-0005-0000-0000-000001B00000}"/>
    <cellStyle name="Ugly - Style2 2 2 3 4" xfId="42862" xr:uid="{00000000-0005-0000-0000-000002B00000}"/>
    <cellStyle name="Ugly - Style2 2 2 3 5" xfId="42863" xr:uid="{00000000-0005-0000-0000-000003B00000}"/>
    <cellStyle name="Ugly - Style2 2 2 3 6" xfId="42864" xr:uid="{00000000-0005-0000-0000-000004B00000}"/>
    <cellStyle name="Ugly - Style2 2 2 4" xfId="42865" xr:uid="{00000000-0005-0000-0000-000005B00000}"/>
    <cellStyle name="Ugly - Style2 2 2 4 2" xfId="42866" xr:uid="{00000000-0005-0000-0000-000006B00000}"/>
    <cellStyle name="Ugly - Style2 2 2 4 2 2" xfId="42867" xr:uid="{00000000-0005-0000-0000-000007B00000}"/>
    <cellStyle name="Ugly - Style2 2 2 4 2 3" xfId="42868" xr:uid="{00000000-0005-0000-0000-000008B00000}"/>
    <cellStyle name="Ugly - Style2 2 2 4 3" xfId="42869" xr:uid="{00000000-0005-0000-0000-000009B00000}"/>
    <cellStyle name="Ugly - Style2 2 2 4 3 2" xfId="42870" xr:uid="{00000000-0005-0000-0000-00000AB00000}"/>
    <cellStyle name="Ugly - Style2 2 2 4 3 3" xfId="42871" xr:uid="{00000000-0005-0000-0000-00000BB00000}"/>
    <cellStyle name="Ugly - Style2 2 2 4 4" xfId="42872" xr:uid="{00000000-0005-0000-0000-00000CB00000}"/>
    <cellStyle name="Ugly - Style2 2 2 4 5" xfId="42873" xr:uid="{00000000-0005-0000-0000-00000DB00000}"/>
    <cellStyle name="Ugly - Style2 2 2 4 6" xfId="42874" xr:uid="{00000000-0005-0000-0000-00000EB00000}"/>
    <cellStyle name="Ugly - Style2 2 2 5" xfId="42875" xr:uid="{00000000-0005-0000-0000-00000FB00000}"/>
    <cellStyle name="Ugly - Style2 2 2 5 2" xfId="42876" xr:uid="{00000000-0005-0000-0000-000010B00000}"/>
    <cellStyle name="Ugly - Style2 2 2 5 2 2" xfId="42877" xr:uid="{00000000-0005-0000-0000-000011B00000}"/>
    <cellStyle name="Ugly - Style2 2 2 5 2 3" xfId="42878" xr:uid="{00000000-0005-0000-0000-000012B00000}"/>
    <cellStyle name="Ugly - Style2 2 2 5 3" xfId="42879" xr:uid="{00000000-0005-0000-0000-000013B00000}"/>
    <cellStyle name="Ugly - Style2 2 2 5 3 2" xfId="42880" xr:uid="{00000000-0005-0000-0000-000014B00000}"/>
    <cellStyle name="Ugly - Style2 2 2 5 3 3" xfId="42881" xr:uid="{00000000-0005-0000-0000-000015B00000}"/>
    <cellStyle name="Ugly - Style2 2 2 5 4" xfId="42882" xr:uid="{00000000-0005-0000-0000-000016B00000}"/>
    <cellStyle name="Ugly - Style2 2 2 5 5" xfId="42883" xr:uid="{00000000-0005-0000-0000-000017B00000}"/>
    <cellStyle name="Ugly - Style2 2 2 5 6" xfId="42884" xr:uid="{00000000-0005-0000-0000-000018B00000}"/>
    <cellStyle name="Ugly - Style2 2 2 6" xfId="42885" xr:uid="{00000000-0005-0000-0000-000019B00000}"/>
    <cellStyle name="Ugly - Style2 2 2 6 2" xfId="42886" xr:uid="{00000000-0005-0000-0000-00001AB00000}"/>
    <cellStyle name="Ugly - Style2 2 2 6 2 2" xfId="42887" xr:uid="{00000000-0005-0000-0000-00001BB00000}"/>
    <cellStyle name="Ugly - Style2 2 2 6 2 3" xfId="42888" xr:uid="{00000000-0005-0000-0000-00001CB00000}"/>
    <cellStyle name="Ugly - Style2 2 2 6 3" xfId="42889" xr:uid="{00000000-0005-0000-0000-00001DB00000}"/>
    <cellStyle name="Ugly - Style2 2 2 6 3 2" xfId="42890" xr:uid="{00000000-0005-0000-0000-00001EB00000}"/>
    <cellStyle name="Ugly - Style2 2 2 6 3 3" xfId="42891" xr:uid="{00000000-0005-0000-0000-00001FB00000}"/>
    <cellStyle name="Ugly - Style2 2 2 6 4" xfId="42892" xr:uid="{00000000-0005-0000-0000-000020B00000}"/>
    <cellStyle name="Ugly - Style2 2 2 6 5" xfId="42893" xr:uid="{00000000-0005-0000-0000-000021B00000}"/>
    <cellStyle name="Ugly - Style2 2 2 6 6" xfId="42894" xr:uid="{00000000-0005-0000-0000-000022B00000}"/>
    <cellStyle name="Ugly - Style2 2 2 7" xfId="42895" xr:uid="{00000000-0005-0000-0000-000023B00000}"/>
    <cellStyle name="Ugly - Style2 2 2 7 2" xfId="42896" xr:uid="{00000000-0005-0000-0000-000024B00000}"/>
    <cellStyle name="Ugly - Style2 2 2 7 2 2" xfId="42897" xr:uid="{00000000-0005-0000-0000-000025B00000}"/>
    <cellStyle name="Ugly - Style2 2 2 7 2 3" xfId="42898" xr:uid="{00000000-0005-0000-0000-000026B00000}"/>
    <cellStyle name="Ugly - Style2 2 2 7 3" xfId="42899" xr:uid="{00000000-0005-0000-0000-000027B00000}"/>
    <cellStyle name="Ugly - Style2 2 2 7 3 2" xfId="42900" xr:uid="{00000000-0005-0000-0000-000028B00000}"/>
    <cellStyle name="Ugly - Style2 2 2 7 3 3" xfId="42901" xr:uid="{00000000-0005-0000-0000-000029B00000}"/>
    <cellStyle name="Ugly - Style2 2 2 7 4" xfId="42902" xr:uid="{00000000-0005-0000-0000-00002AB00000}"/>
    <cellStyle name="Ugly - Style2 2 2 7 5" xfId="42903" xr:uid="{00000000-0005-0000-0000-00002BB00000}"/>
    <cellStyle name="Ugly - Style2 2 2 7 6" xfId="42904" xr:uid="{00000000-0005-0000-0000-00002CB00000}"/>
    <cellStyle name="Ugly - Style2 2 2 8" xfId="42905" xr:uid="{00000000-0005-0000-0000-00002DB00000}"/>
    <cellStyle name="Ugly - Style2 2 2 8 2" xfId="42906" xr:uid="{00000000-0005-0000-0000-00002EB00000}"/>
    <cellStyle name="Ugly - Style2 2 2 8 2 2" xfId="42907" xr:uid="{00000000-0005-0000-0000-00002FB00000}"/>
    <cellStyle name="Ugly - Style2 2 2 8 2 3" xfId="42908" xr:uid="{00000000-0005-0000-0000-000030B00000}"/>
    <cellStyle name="Ugly - Style2 2 2 8 3" xfId="42909" xr:uid="{00000000-0005-0000-0000-000031B00000}"/>
    <cellStyle name="Ugly - Style2 2 2 8 3 2" xfId="42910" xr:uid="{00000000-0005-0000-0000-000032B00000}"/>
    <cellStyle name="Ugly - Style2 2 2 8 3 3" xfId="42911" xr:uid="{00000000-0005-0000-0000-000033B00000}"/>
    <cellStyle name="Ugly - Style2 2 2 8 4" xfId="42912" xr:uid="{00000000-0005-0000-0000-000034B00000}"/>
    <cellStyle name="Ugly - Style2 2 2 8 5" xfId="42913" xr:uid="{00000000-0005-0000-0000-000035B00000}"/>
    <cellStyle name="Ugly - Style2 2 2 8 6" xfId="42914" xr:uid="{00000000-0005-0000-0000-000036B00000}"/>
    <cellStyle name="Ugly - Style2 2 2 9" xfId="42915" xr:uid="{00000000-0005-0000-0000-000037B00000}"/>
    <cellStyle name="Ugly - Style2 2 2 9 2" xfId="42916" xr:uid="{00000000-0005-0000-0000-000038B00000}"/>
    <cellStyle name="Ugly - Style2 2 2 9 2 2" xfId="42917" xr:uid="{00000000-0005-0000-0000-000039B00000}"/>
    <cellStyle name="Ugly - Style2 2 2 9 2 3" xfId="42918" xr:uid="{00000000-0005-0000-0000-00003AB00000}"/>
    <cellStyle name="Ugly - Style2 2 2 9 3" xfId="42919" xr:uid="{00000000-0005-0000-0000-00003BB00000}"/>
    <cellStyle name="Ugly - Style2 2 2 9 3 2" xfId="42920" xr:uid="{00000000-0005-0000-0000-00003CB00000}"/>
    <cellStyle name="Ugly - Style2 2 2 9 3 3" xfId="42921" xr:uid="{00000000-0005-0000-0000-00003DB00000}"/>
    <cellStyle name="Ugly - Style2 2 2 9 4" xfId="42922" xr:uid="{00000000-0005-0000-0000-00003EB00000}"/>
    <cellStyle name="Ugly - Style2 2 2 9 5" xfId="42923" xr:uid="{00000000-0005-0000-0000-00003FB00000}"/>
    <cellStyle name="Ugly - Style2 2 2 9 6" xfId="42924" xr:uid="{00000000-0005-0000-0000-000040B00000}"/>
    <cellStyle name="Ugly - Style2 2 2_5.Weekly" xfId="42925" xr:uid="{00000000-0005-0000-0000-000041B00000}"/>
    <cellStyle name="Ugly - Style2 2 3" xfId="42926" xr:uid="{00000000-0005-0000-0000-000042B00000}"/>
    <cellStyle name="Ugly - Style2 2 3 2" xfId="42927" xr:uid="{00000000-0005-0000-0000-000043B00000}"/>
    <cellStyle name="Ugly - Style2 2 3 2 2" xfId="42928" xr:uid="{00000000-0005-0000-0000-000044B00000}"/>
    <cellStyle name="Ugly - Style2 2 3 2 3" xfId="42929" xr:uid="{00000000-0005-0000-0000-000045B00000}"/>
    <cellStyle name="Ugly - Style2 2 3 3" xfId="42930" xr:uid="{00000000-0005-0000-0000-000046B00000}"/>
    <cellStyle name="Ugly - Style2 2 3 3 2" xfId="42931" xr:uid="{00000000-0005-0000-0000-000047B00000}"/>
    <cellStyle name="Ugly - Style2 2 3 3 3" xfId="42932" xr:uid="{00000000-0005-0000-0000-000048B00000}"/>
    <cellStyle name="Ugly - Style2 2 3 4" xfId="42933" xr:uid="{00000000-0005-0000-0000-000049B00000}"/>
    <cellStyle name="Ugly - Style2 2 3 5" xfId="42934" xr:uid="{00000000-0005-0000-0000-00004AB00000}"/>
    <cellStyle name="Ugly - Style2 2 3 6" xfId="42935" xr:uid="{00000000-0005-0000-0000-00004BB00000}"/>
    <cellStyle name="Ugly - Style2 2 4" xfId="42936" xr:uid="{00000000-0005-0000-0000-00004CB00000}"/>
    <cellStyle name="Ugly - Style2 2 4 2" xfId="42937" xr:uid="{00000000-0005-0000-0000-00004DB00000}"/>
    <cellStyle name="Ugly - Style2 2 4 2 2" xfId="42938" xr:uid="{00000000-0005-0000-0000-00004EB00000}"/>
    <cellStyle name="Ugly - Style2 2 4 2 3" xfId="42939" xr:uid="{00000000-0005-0000-0000-00004FB00000}"/>
    <cellStyle name="Ugly - Style2 2 4 3" xfId="42940" xr:uid="{00000000-0005-0000-0000-000050B00000}"/>
    <cellStyle name="Ugly - Style2 2 4 3 2" xfId="42941" xr:uid="{00000000-0005-0000-0000-000051B00000}"/>
    <cellStyle name="Ugly - Style2 2 4 3 3" xfId="42942" xr:uid="{00000000-0005-0000-0000-000052B00000}"/>
    <cellStyle name="Ugly - Style2 2 4 4" xfId="42943" xr:uid="{00000000-0005-0000-0000-000053B00000}"/>
    <cellStyle name="Ugly - Style2 2 4 5" xfId="42944" xr:uid="{00000000-0005-0000-0000-000054B00000}"/>
    <cellStyle name="Ugly - Style2 2 4 6" xfId="42945" xr:uid="{00000000-0005-0000-0000-000055B00000}"/>
    <cellStyle name="Ugly - Style2 2 5" xfId="42946" xr:uid="{00000000-0005-0000-0000-000056B00000}"/>
    <cellStyle name="Ugly - Style2 2 5 2" xfId="42947" xr:uid="{00000000-0005-0000-0000-000057B00000}"/>
    <cellStyle name="Ugly - Style2 2 5 2 2" xfId="42948" xr:uid="{00000000-0005-0000-0000-000058B00000}"/>
    <cellStyle name="Ugly - Style2 2 5 2 3" xfId="42949" xr:uid="{00000000-0005-0000-0000-000059B00000}"/>
    <cellStyle name="Ugly - Style2 2 5 3" xfId="42950" xr:uid="{00000000-0005-0000-0000-00005AB00000}"/>
    <cellStyle name="Ugly - Style2 2 5 3 2" xfId="42951" xr:uid="{00000000-0005-0000-0000-00005BB00000}"/>
    <cellStyle name="Ugly - Style2 2 5 3 3" xfId="42952" xr:uid="{00000000-0005-0000-0000-00005CB00000}"/>
    <cellStyle name="Ugly - Style2 2 5 4" xfId="42953" xr:uid="{00000000-0005-0000-0000-00005DB00000}"/>
    <cellStyle name="Ugly - Style2 2 5 5" xfId="42954" xr:uid="{00000000-0005-0000-0000-00005EB00000}"/>
    <cellStyle name="Ugly - Style2 2 5 6" xfId="42955" xr:uid="{00000000-0005-0000-0000-00005FB00000}"/>
    <cellStyle name="Ugly - Style2 2 6" xfId="42956" xr:uid="{00000000-0005-0000-0000-000060B00000}"/>
    <cellStyle name="Ugly - Style2 2 6 2" xfId="42957" xr:uid="{00000000-0005-0000-0000-000061B00000}"/>
    <cellStyle name="Ugly - Style2 2 6 2 2" xfId="42958" xr:uid="{00000000-0005-0000-0000-000062B00000}"/>
    <cellStyle name="Ugly - Style2 2 6 2 3" xfId="42959" xr:uid="{00000000-0005-0000-0000-000063B00000}"/>
    <cellStyle name="Ugly - Style2 2 6 3" xfId="42960" xr:uid="{00000000-0005-0000-0000-000064B00000}"/>
    <cellStyle name="Ugly - Style2 2 6 3 2" xfId="42961" xr:uid="{00000000-0005-0000-0000-000065B00000}"/>
    <cellStyle name="Ugly - Style2 2 6 3 3" xfId="42962" xr:uid="{00000000-0005-0000-0000-000066B00000}"/>
    <cellStyle name="Ugly - Style2 2 6 4" xfId="42963" xr:uid="{00000000-0005-0000-0000-000067B00000}"/>
    <cellStyle name="Ugly - Style2 2 6 5" xfId="42964" xr:uid="{00000000-0005-0000-0000-000068B00000}"/>
    <cellStyle name="Ugly - Style2 2 6 6" xfId="42965" xr:uid="{00000000-0005-0000-0000-000069B00000}"/>
    <cellStyle name="Ugly - Style2 2 7" xfId="42966" xr:uid="{00000000-0005-0000-0000-00006AB00000}"/>
    <cellStyle name="Ugly - Style2 2 7 2" xfId="42967" xr:uid="{00000000-0005-0000-0000-00006BB00000}"/>
    <cellStyle name="Ugly - Style2 2 7 2 2" xfId="42968" xr:uid="{00000000-0005-0000-0000-00006CB00000}"/>
    <cellStyle name="Ugly - Style2 2 7 2 3" xfId="42969" xr:uid="{00000000-0005-0000-0000-00006DB00000}"/>
    <cellStyle name="Ugly - Style2 2 7 3" xfId="42970" xr:uid="{00000000-0005-0000-0000-00006EB00000}"/>
    <cellStyle name="Ugly - Style2 2 7 3 2" xfId="42971" xr:uid="{00000000-0005-0000-0000-00006FB00000}"/>
    <cellStyle name="Ugly - Style2 2 7 3 3" xfId="42972" xr:uid="{00000000-0005-0000-0000-000070B00000}"/>
    <cellStyle name="Ugly - Style2 2 7 4" xfId="42973" xr:uid="{00000000-0005-0000-0000-000071B00000}"/>
    <cellStyle name="Ugly - Style2 2 7 5" xfId="42974" xr:uid="{00000000-0005-0000-0000-000072B00000}"/>
    <cellStyle name="Ugly - Style2 2 7 6" xfId="42975" xr:uid="{00000000-0005-0000-0000-000073B00000}"/>
    <cellStyle name="Ugly - Style2 2 8" xfId="42976" xr:uid="{00000000-0005-0000-0000-000074B00000}"/>
    <cellStyle name="Ugly - Style2 2 8 2" xfId="42977" xr:uid="{00000000-0005-0000-0000-000075B00000}"/>
    <cellStyle name="Ugly - Style2 2 8 2 2" xfId="42978" xr:uid="{00000000-0005-0000-0000-000076B00000}"/>
    <cellStyle name="Ugly - Style2 2 8 2 3" xfId="42979" xr:uid="{00000000-0005-0000-0000-000077B00000}"/>
    <cellStyle name="Ugly - Style2 2 8 3" xfId="42980" xr:uid="{00000000-0005-0000-0000-000078B00000}"/>
    <cellStyle name="Ugly - Style2 2 8 3 2" xfId="42981" xr:uid="{00000000-0005-0000-0000-000079B00000}"/>
    <cellStyle name="Ugly - Style2 2 8 3 3" xfId="42982" xr:uid="{00000000-0005-0000-0000-00007AB00000}"/>
    <cellStyle name="Ugly - Style2 2 8 4" xfId="42983" xr:uid="{00000000-0005-0000-0000-00007BB00000}"/>
    <cellStyle name="Ugly - Style2 2 8 5" xfId="42984" xr:uid="{00000000-0005-0000-0000-00007CB00000}"/>
    <cellStyle name="Ugly - Style2 2 8 6" xfId="42985" xr:uid="{00000000-0005-0000-0000-00007DB00000}"/>
    <cellStyle name="Ugly - Style2 2 9" xfId="42986" xr:uid="{00000000-0005-0000-0000-00007EB00000}"/>
    <cellStyle name="Ugly - Style2 2 9 2" xfId="42987" xr:uid="{00000000-0005-0000-0000-00007FB00000}"/>
    <cellStyle name="Ugly - Style2 2 9 2 2" xfId="42988" xr:uid="{00000000-0005-0000-0000-000080B00000}"/>
    <cellStyle name="Ugly - Style2 2 9 2 3" xfId="42989" xr:uid="{00000000-0005-0000-0000-000081B00000}"/>
    <cellStyle name="Ugly - Style2 2 9 3" xfId="42990" xr:uid="{00000000-0005-0000-0000-000082B00000}"/>
    <cellStyle name="Ugly - Style2 2 9 3 2" xfId="42991" xr:uid="{00000000-0005-0000-0000-000083B00000}"/>
    <cellStyle name="Ugly - Style2 2 9 3 3" xfId="42992" xr:uid="{00000000-0005-0000-0000-000084B00000}"/>
    <cellStyle name="Ugly - Style2 2 9 4" xfId="42993" xr:uid="{00000000-0005-0000-0000-000085B00000}"/>
    <cellStyle name="Ugly - Style2 2 9 5" xfId="42994" xr:uid="{00000000-0005-0000-0000-000086B00000}"/>
    <cellStyle name="Ugly - Style2 2 9 6" xfId="42995" xr:uid="{00000000-0005-0000-0000-000087B00000}"/>
    <cellStyle name="Ugly - Style2 2_5.Weekly" xfId="42996" xr:uid="{00000000-0005-0000-0000-000088B00000}"/>
    <cellStyle name="Ugly - Style2 3" xfId="42997" xr:uid="{00000000-0005-0000-0000-000089B00000}"/>
    <cellStyle name="Ugly - Style2 3 10" xfId="42998" xr:uid="{00000000-0005-0000-0000-00008AB00000}"/>
    <cellStyle name="Ugly - Style2 3 10 2" xfId="42999" xr:uid="{00000000-0005-0000-0000-00008BB00000}"/>
    <cellStyle name="Ugly - Style2 3 10 2 2" xfId="43000" xr:uid="{00000000-0005-0000-0000-00008CB00000}"/>
    <cellStyle name="Ugly - Style2 3 10 2 3" xfId="43001" xr:uid="{00000000-0005-0000-0000-00008DB00000}"/>
    <cellStyle name="Ugly - Style2 3 10 3" xfId="43002" xr:uid="{00000000-0005-0000-0000-00008EB00000}"/>
    <cellStyle name="Ugly - Style2 3 10 3 2" xfId="43003" xr:uid="{00000000-0005-0000-0000-00008FB00000}"/>
    <cellStyle name="Ugly - Style2 3 10 3 3" xfId="43004" xr:uid="{00000000-0005-0000-0000-000090B00000}"/>
    <cellStyle name="Ugly - Style2 3 10 4" xfId="43005" xr:uid="{00000000-0005-0000-0000-000091B00000}"/>
    <cellStyle name="Ugly - Style2 3 10 5" xfId="43006" xr:uid="{00000000-0005-0000-0000-000092B00000}"/>
    <cellStyle name="Ugly - Style2 3 10 6" xfId="43007" xr:uid="{00000000-0005-0000-0000-000093B00000}"/>
    <cellStyle name="Ugly - Style2 3 11" xfId="43008" xr:uid="{00000000-0005-0000-0000-000094B00000}"/>
    <cellStyle name="Ugly - Style2 3 11 2" xfId="43009" xr:uid="{00000000-0005-0000-0000-000095B00000}"/>
    <cellStyle name="Ugly - Style2 3 11 3" xfId="43010" xr:uid="{00000000-0005-0000-0000-000096B00000}"/>
    <cellStyle name="Ugly - Style2 3 12" xfId="43011" xr:uid="{00000000-0005-0000-0000-000097B00000}"/>
    <cellStyle name="Ugly - Style2 3 12 2" xfId="43012" xr:uid="{00000000-0005-0000-0000-000098B00000}"/>
    <cellStyle name="Ugly - Style2 3 12 3" xfId="43013" xr:uid="{00000000-0005-0000-0000-000099B00000}"/>
    <cellStyle name="Ugly - Style2 3 13" xfId="43014" xr:uid="{00000000-0005-0000-0000-00009AB00000}"/>
    <cellStyle name="Ugly - Style2 3 14" xfId="43015" xr:uid="{00000000-0005-0000-0000-00009BB00000}"/>
    <cellStyle name="Ugly - Style2 3 15" xfId="43016" xr:uid="{00000000-0005-0000-0000-00009CB00000}"/>
    <cellStyle name="Ugly - Style2 3 2" xfId="43017" xr:uid="{00000000-0005-0000-0000-00009DB00000}"/>
    <cellStyle name="Ugly - Style2 3 2 2" xfId="43018" xr:uid="{00000000-0005-0000-0000-00009EB00000}"/>
    <cellStyle name="Ugly - Style2 3 2 2 2" xfId="43019" xr:uid="{00000000-0005-0000-0000-00009FB00000}"/>
    <cellStyle name="Ugly - Style2 3 2 2 3" xfId="43020" xr:uid="{00000000-0005-0000-0000-0000A0B00000}"/>
    <cellStyle name="Ugly - Style2 3 2 3" xfId="43021" xr:uid="{00000000-0005-0000-0000-0000A1B00000}"/>
    <cellStyle name="Ugly - Style2 3 2 3 2" xfId="43022" xr:uid="{00000000-0005-0000-0000-0000A2B00000}"/>
    <cellStyle name="Ugly - Style2 3 2 3 3" xfId="43023" xr:uid="{00000000-0005-0000-0000-0000A3B00000}"/>
    <cellStyle name="Ugly - Style2 3 2 4" xfId="43024" xr:uid="{00000000-0005-0000-0000-0000A4B00000}"/>
    <cellStyle name="Ugly - Style2 3 2 5" xfId="43025" xr:uid="{00000000-0005-0000-0000-0000A5B00000}"/>
    <cellStyle name="Ugly - Style2 3 2 6" xfId="43026" xr:uid="{00000000-0005-0000-0000-0000A6B00000}"/>
    <cellStyle name="Ugly - Style2 3 3" xfId="43027" xr:uid="{00000000-0005-0000-0000-0000A7B00000}"/>
    <cellStyle name="Ugly - Style2 3 3 2" xfId="43028" xr:uid="{00000000-0005-0000-0000-0000A8B00000}"/>
    <cellStyle name="Ugly - Style2 3 3 2 2" xfId="43029" xr:uid="{00000000-0005-0000-0000-0000A9B00000}"/>
    <cellStyle name="Ugly - Style2 3 3 2 3" xfId="43030" xr:uid="{00000000-0005-0000-0000-0000AAB00000}"/>
    <cellStyle name="Ugly - Style2 3 3 3" xfId="43031" xr:uid="{00000000-0005-0000-0000-0000ABB00000}"/>
    <cellStyle name="Ugly - Style2 3 3 3 2" xfId="43032" xr:uid="{00000000-0005-0000-0000-0000ACB00000}"/>
    <cellStyle name="Ugly - Style2 3 3 3 3" xfId="43033" xr:uid="{00000000-0005-0000-0000-0000ADB00000}"/>
    <cellStyle name="Ugly - Style2 3 3 4" xfId="43034" xr:uid="{00000000-0005-0000-0000-0000AEB00000}"/>
    <cellStyle name="Ugly - Style2 3 3 5" xfId="43035" xr:uid="{00000000-0005-0000-0000-0000AFB00000}"/>
    <cellStyle name="Ugly - Style2 3 3 6" xfId="43036" xr:uid="{00000000-0005-0000-0000-0000B0B00000}"/>
    <cellStyle name="Ugly - Style2 3 4" xfId="43037" xr:uid="{00000000-0005-0000-0000-0000B1B00000}"/>
    <cellStyle name="Ugly - Style2 3 4 2" xfId="43038" xr:uid="{00000000-0005-0000-0000-0000B2B00000}"/>
    <cellStyle name="Ugly - Style2 3 4 2 2" xfId="43039" xr:uid="{00000000-0005-0000-0000-0000B3B00000}"/>
    <cellStyle name="Ugly - Style2 3 4 2 3" xfId="43040" xr:uid="{00000000-0005-0000-0000-0000B4B00000}"/>
    <cellStyle name="Ugly - Style2 3 4 3" xfId="43041" xr:uid="{00000000-0005-0000-0000-0000B5B00000}"/>
    <cellStyle name="Ugly - Style2 3 4 3 2" xfId="43042" xr:uid="{00000000-0005-0000-0000-0000B6B00000}"/>
    <cellStyle name="Ugly - Style2 3 4 3 3" xfId="43043" xr:uid="{00000000-0005-0000-0000-0000B7B00000}"/>
    <cellStyle name="Ugly - Style2 3 4 4" xfId="43044" xr:uid="{00000000-0005-0000-0000-0000B8B00000}"/>
    <cellStyle name="Ugly - Style2 3 4 5" xfId="43045" xr:uid="{00000000-0005-0000-0000-0000B9B00000}"/>
    <cellStyle name="Ugly - Style2 3 4 6" xfId="43046" xr:uid="{00000000-0005-0000-0000-0000BAB00000}"/>
    <cellStyle name="Ugly - Style2 3 5" xfId="43047" xr:uid="{00000000-0005-0000-0000-0000BBB00000}"/>
    <cellStyle name="Ugly - Style2 3 5 2" xfId="43048" xr:uid="{00000000-0005-0000-0000-0000BCB00000}"/>
    <cellStyle name="Ugly - Style2 3 5 2 2" xfId="43049" xr:uid="{00000000-0005-0000-0000-0000BDB00000}"/>
    <cellStyle name="Ugly - Style2 3 5 2 3" xfId="43050" xr:uid="{00000000-0005-0000-0000-0000BEB00000}"/>
    <cellStyle name="Ugly - Style2 3 5 3" xfId="43051" xr:uid="{00000000-0005-0000-0000-0000BFB00000}"/>
    <cellStyle name="Ugly - Style2 3 5 3 2" xfId="43052" xr:uid="{00000000-0005-0000-0000-0000C0B00000}"/>
    <cellStyle name="Ugly - Style2 3 5 3 3" xfId="43053" xr:uid="{00000000-0005-0000-0000-0000C1B00000}"/>
    <cellStyle name="Ugly - Style2 3 5 4" xfId="43054" xr:uid="{00000000-0005-0000-0000-0000C2B00000}"/>
    <cellStyle name="Ugly - Style2 3 5 5" xfId="43055" xr:uid="{00000000-0005-0000-0000-0000C3B00000}"/>
    <cellStyle name="Ugly - Style2 3 5 6" xfId="43056" xr:uid="{00000000-0005-0000-0000-0000C4B00000}"/>
    <cellStyle name="Ugly - Style2 3 6" xfId="43057" xr:uid="{00000000-0005-0000-0000-0000C5B00000}"/>
    <cellStyle name="Ugly - Style2 3 6 2" xfId="43058" xr:uid="{00000000-0005-0000-0000-0000C6B00000}"/>
    <cellStyle name="Ugly - Style2 3 6 2 2" xfId="43059" xr:uid="{00000000-0005-0000-0000-0000C7B00000}"/>
    <cellStyle name="Ugly - Style2 3 6 2 3" xfId="43060" xr:uid="{00000000-0005-0000-0000-0000C8B00000}"/>
    <cellStyle name="Ugly - Style2 3 6 3" xfId="43061" xr:uid="{00000000-0005-0000-0000-0000C9B00000}"/>
    <cellStyle name="Ugly - Style2 3 6 3 2" xfId="43062" xr:uid="{00000000-0005-0000-0000-0000CAB00000}"/>
    <cellStyle name="Ugly - Style2 3 6 3 3" xfId="43063" xr:uid="{00000000-0005-0000-0000-0000CBB00000}"/>
    <cellStyle name="Ugly - Style2 3 6 4" xfId="43064" xr:uid="{00000000-0005-0000-0000-0000CCB00000}"/>
    <cellStyle name="Ugly - Style2 3 6 5" xfId="43065" xr:uid="{00000000-0005-0000-0000-0000CDB00000}"/>
    <cellStyle name="Ugly - Style2 3 6 6" xfId="43066" xr:uid="{00000000-0005-0000-0000-0000CEB00000}"/>
    <cellStyle name="Ugly - Style2 3 7" xfId="43067" xr:uid="{00000000-0005-0000-0000-0000CFB00000}"/>
    <cellStyle name="Ugly - Style2 3 7 2" xfId="43068" xr:uid="{00000000-0005-0000-0000-0000D0B00000}"/>
    <cellStyle name="Ugly - Style2 3 7 2 2" xfId="43069" xr:uid="{00000000-0005-0000-0000-0000D1B00000}"/>
    <cellStyle name="Ugly - Style2 3 7 2 3" xfId="43070" xr:uid="{00000000-0005-0000-0000-0000D2B00000}"/>
    <cellStyle name="Ugly - Style2 3 7 3" xfId="43071" xr:uid="{00000000-0005-0000-0000-0000D3B00000}"/>
    <cellStyle name="Ugly - Style2 3 7 3 2" xfId="43072" xr:uid="{00000000-0005-0000-0000-0000D4B00000}"/>
    <cellStyle name="Ugly - Style2 3 7 3 3" xfId="43073" xr:uid="{00000000-0005-0000-0000-0000D5B00000}"/>
    <cellStyle name="Ugly - Style2 3 7 4" xfId="43074" xr:uid="{00000000-0005-0000-0000-0000D6B00000}"/>
    <cellStyle name="Ugly - Style2 3 7 5" xfId="43075" xr:uid="{00000000-0005-0000-0000-0000D7B00000}"/>
    <cellStyle name="Ugly - Style2 3 7 6" xfId="43076" xr:uid="{00000000-0005-0000-0000-0000D8B00000}"/>
    <cellStyle name="Ugly - Style2 3 8" xfId="43077" xr:uid="{00000000-0005-0000-0000-0000D9B00000}"/>
    <cellStyle name="Ugly - Style2 3 8 2" xfId="43078" xr:uid="{00000000-0005-0000-0000-0000DAB00000}"/>
    <cellStyle name="Ugly - Style2 3 8 2 2" xfId="43079" xr:uid="{00000000-0005-0000-0000-0000DBB00000}"/>
    <cellStyle name="Ugly - Style2 3 8 2 3" xfId="43080" xr:uid="{00000000-0005-0000-0000-0000DCB00000}"/>
    <cellStyle name="Ugly - Style2 3 8 3" xfId="43081" xr:uid="{00000000-0005-0000-0000-0000DDB00000}"/>
    <cellStyle name="Ugly - Style2 3 8 3 2" xfId="43082" xr:uid="{00000000-0005-0000-0000-0000DEB00000}"/>
    <cellStyle name="Ugly - Style2 3 8 3 3" xfId="43083" xr:uid="{00000000-0005-0000-0000-0000DFB00000}"/>
    <cellStyle name="Ugly - Style2 3 8 4" xfId="43084" xr:uid="{00000000-0005-0000-0000-0000E0B00000}"/>
    <cellStyle name="Ugly - Style2 3 8 5" xfId="43085" xr:uid="{00000000-0005-0000-0000-0000E1B00000}"/>
    <cellStyle name="Ugly - Style2 3 8 6" xfId="43086" xr:uid="{00000000-0005-0000-0000-0000E2B00000}"/>
    <cellStyle name="Ugly - Style2 3 9" xfId="43087" xr:uid="{00000000-0005-0000-0000-0000E3B00000}"/>
    <cellStyle name="Ugly - Style2 3 9 2" xfId="43088" xr:uid="{00000000-0005-0000-0000-0000E4B00000}"/>
    <cellStyle name="Ugly - Style2 3 9 2 2" xfId="43089" xr:uid="{00000000-0005-0000-0000-0000E5B00000}"/>
    <cellStyle name="Ugly - Style2 3 9 2 3" xfId="43090" xr:uid="{00000000-0005-0000-0000-0000E6B00000}"/>
    <cellStyle name="Ugly - Style2 3 9 3" xfId="43091" xr:uid="{00000000-0005-0000-0000-0000E7B00000}"/>
    <cellStyle name="Ugly - Style2 3 9 3 2" xfId="43092" xr:uid="{00000000-0005-0000-0000-0000E8B00000}"/>
    <cellStyle name="Ugly - Style2 3 9 3 3" xfId="43093" xr:uid="{00000000-0005-0000-0000-0000E9B00000}"/>
    <cellStyle name="Ugly - Style2 3 9 4" xfId="43094" xr:uid="{00000000-0005-0000-0000-0000EAB00000}"/>
    <cellStyle name="Ugly - Style2 3 9 5" xfId="43095" xr:uid="{00000000-0005-0000-0000-0000EBB00000}"/>
    <cellStyle name="Ugly - Style2 3 9 6" xfId="43096" xr:uid="{00000000-0005-0000-0000-0000ECB00000}"/>
    <cellStyle name="Ugly - Style2 3_5.Weekly" xfId="43097" xr:uid="{00000000-0005-0000-0000-0000EDB00000}"/>
    <cellStyle name="Ugly - Style2 4" xfId="43098" xr:uid="{00000000-0005-0000-0000-0000EEB00000}"/>
    <cellStyle name="Ugly - Style2 4 2" xfId="43099" xr:uid="{00000000-0005-0000-0000-0000EFB00000}"/>
    <cellStyle name="Ugly - Style2 4 2 2" xfId="43100" xr:uid="{00000000-0005-0000-0000-0000F0B00000}"/>
    <cellStyle name="Ugly - Style2 4 2 3" xfId="43101" xr:uid="{00000000-0005-0000-0000-0000F1B00000}"/>
    <cellStyle name="Ugly - Style2 4 3" xfId="43102" xr:uid="{00000000-0005-0000-0000-0000F2B00000}"/>
    <cellStyle name="Ugly - Style2 4 3 2" xfId="43103" xr:uid="{00000000-0005-0000-0000-0000F3B00000}"/>
    <cellStyle name="Ugly - Style2 4 3 3" xfId="43104" xr:uid="{00000000-0005-0000-0000-0000F4B00000}"/>
    <cellStyle name="Ugly - Style2 4 4" xfId="43105" xr:uid="{00000000-0005-0000-0000-0000F5B00000}"/>
    <cellStyle name="Ugly - Style2 4 5" xfId="43106" xr:uid="{00000000-0005-0000-0000-0000F6B00000}"/>
    <cellStyle name="Ugly - Style2 4 6" xfId="43107" xr:uid="{00000000-0005-0000-0000-0000F7B00000}"/>
    <cellStyle name="Ugly - Style2 5" xfId="43108" xr:uid="{00000000-0005-0000-0000-0000F8B00000}"/>
    <cellStyle name="Ugly - Style2 5 2" xfId="43109" xr:uid="{00000000-0005-0000-0000-0000F9B00000}"/>
    <cellStyle name="Ugly - Style2 5 2 2" xfId="43110" xr:uid="{00000000-0005-0000-0000-0000FAB00000}"/>
    <cellStyle name="Ugly - Style2 5 2 3" xfId="43111" xr:uid="{00000000-0005-0000-0000-0000FBB00000}"/>
    <cellStyle name="Ugly - Style2 5 3" xfId="43112" xr:uid="{00000000-0005-0000-0000-0000FCB00000}"/>
    <cellStyle name="Ugly - Style2 5 3 2" xfId="43113" xr:uid="{00000000-0005-0000-0000-0000FDB00000}"/>
    <cellStyle name="Ugly - Style2 5 3 3" xfId="43114" xr:uid="{00000000-0005-0000-0000-0000FEB00000}"/>
    <cellStyle name="Ugly - Style2 5 4" xfId="43115" xr:uid="{00000000-0005-0000-0000-0000FFB00000}"/>
    <cellStyle name="Ugly - Style2 5 5" xfId="43116" xr:uid="{00000000-0005-0000-0000-000000B10000}"/>
    <cellStyle name="Ugly - Style2 5 6" xfId="43117" xr:uid="{00000000-0005-0000-0000-000001B10000}"/>
    <cellStyle name="Ugly - Style2 6" xfId="43118" xr:uid="{00000000-0005-0000-0000-000002B10000}"/>
    <cellStyle name="Ugly - Style2 6 2" xfId="43119" xr:uid="{00000000-0005-0000-0000-000003B10000}"/>
    <cellStyle name="Ugly - Style2 6 2 2" xfId="43120" xr:uid="{00000000-0005-0000-0000-000004B10000}"/>
    <cellStyle name="Ugly - Style2 6 2 3" xfId="43121" xr:uid="{00000000-0005-0000-0000-000005B10000}"/>
    <cellStyle name="Ugly - Style2 6 3" xfId="43122" xr:uid="{00000000-0005-0000-0000-000006B10000}"/>
    <cellStyle name="Ugly - Style2 6 3 2" xfId="43123" xr:uid="{00000000-0005-0000-0000-000007B10000}"/>
    <cellStyle name="Ugly - Style2 6 3 3" xfId="43124" xr:uid="{00000000-0005-0000-0000-000008B10000}"/>
    <cellStyle name="Ugly - Style2 6 4" xfId="43125" xr:uid="{00000000-0005-0000-0000-000009B10000}"/>
    <cellStyle name="Ugly - Style2 6 5" xfId="43126" xr:uid="{00000000-0005-0000-0000-00000AB10000}"/>
    <cellStyle name="Ugly - Style2 6 6" xfId="43127" xr:uid="{00000000-0005-0000-0000-00000BB10000}"/>
    <cellStyle name="Ugly - Style2 7" xfId="43128" xr:uid="{00000000-0005-0000-0000-00000CB10000}"/>
    <cellStyle name="Ugly - Style2 7 2" xfId="43129" xr:uid="{00000000-0005-0000-0000-00000DB10000}"/>
    <cellStyle name="Ugly - Style2 7 2 2" xfId="43130" xr:uid="{00000000-0005-0000-0000-00000EB10000}"/>
    <cellStyle name="Ugly - Style2 7 2 3" xfId="43131" xr:uid="{00000000-0005-0000-0000-00000FB10000}"/>
    <cellStyle name="Ugly - Style2 7 3" xfId="43132" xr:uid="{00000000-0005-0000-0000-000010B10000}"/>
    <cellStyle name="Ugly - Style2 7 3 2" xfId="43133" xr:uid="{00000000-0005-0000-0000-000011B10000}"/>
    <cellStyle name="Ugly - Style2 7 3 3" xfId="43134" xr:uid="{00000000-0005-0000-0000-000012B10000}"/>
    <cellStyle name="Ugly - Style2 7 4" xfId="43135" xr:uid="{00000000-0005-0000-0000-000013B10000}"/>
    <cellStyle name="Ugly - Style2 7 5" xfId="43136" xr:uid="{00000000-0005-0000-0000-000014B10000}"/>
    <cellStyle name="Ugly - Style2 7 6" xfId="43137" xr:uid="{00000000-0005-0000-0000-000015B10000}"/>
    <cellStyle name="Ugly - Style2 8" xfId="43138" xr:uid="{00000000-0005-0000-0000-000016B10000}"/>
    <cellStyle name="Ugly - Style2 8 2" xfId="43139" xr:uid="{00000000-0005-0000-0000-000017B10000}"/>
    <cellStyle name="Ugly - Style2 8 2 2" xfId="43140" xr:uid="{00000000-0005-0000-0000-000018B10000}"/>
    <cellStyle name="Ugly - Style2 8 2 3" xfId="43141" xr:uid="{00000000-0005-0000-0000-000019B10000}"/>
    <cellStyle name="Ugly - Style2 8 3" xfId="43142" xr:uid="{00000000-0005-0000-0000-00001AB10000}"/>
    <cellStyle name="Ugly - Style2 8 3 2" xfId="43143" xr:uid="{00000000-0005-0000-0000-00001BB10000}"/>
    <cellStyle name="Ugly - Style2 8 3 3" xfId="43144" xr:uid="{00000000-0005-0000-0000-00001CB10000}"/>
    <cellStyle name="Ugly - Style2 8 4" xfId="43145" xr:uid="{00000000-0005-0000-0000-00001DB10000}"/>
    <cellStyle name="Ugly - Style2 8 5" xfId="43146" xr:uid="{00000000-0005-0000-0000-00001EB10000}"/>
    <cellStyle name="Ugly - Style2 8 6" xfId="43147" xr:uid="{00000000-0005-0000-0000-00001FB10000}"/>
    <cellStyle name="Ugly - Style2 9" xfId="43148" xr:uid="{00000000-0005-0000-0000-000020B10000}"/>
    <cellStyle name="Ugly - Style2 9 2" xfId="43149" xr:uid="{00000000-0005-0000-0000-000021B10000}"/>
    <cellStyle name="Ugly - Style2 9 2 2" xfId="43150" xr:uid="{00000000-0005-0000-0000-000022B10000}"/>
    <cellStyle name="Ugly - Style2 9 2 3" xfId="43151" xr:uid="{00000000-0005-0000-0000-000023B10000}"/>
    <cellStyle name="Ugly - Style2 9 3" xfId="43152" xr:uid="{00000000-0005-0000-0000-000024B10000}"/>
    <cellStyle name="Ugly - Style2 9 3 2" xfId="43153" xr:uid="{00000000-0005-0000-0000-000025B10000}"/>
    <cellStyle name="Ugly - Style2 9 3 3" xfId="43154" xr:uid="{00000000-0005-0000-0000-000026B10000}"/>
    <cellStyle name="Ugly - Style2 9 4" xfId="43155" xr:uid="{00000000-0005-0000-0000-000027B10000}"/>
    <cellStyle name="Ugly - Style2 9 5" xfId="43156" xr:uid="{00000000-0005-0000-0000-000028B10000}"/>
    <cellStyle name="Ugly - Style2 9 6" xfId="43157" xr:uid="{00000000-0005-0000-0000-000029B10000}"/>
    <cellStyle name="Ugly - Style2_5.Weekly" xfId="43158" xr:uid="{00000000-0005-0000-0000-00002AB10000}"/>
    <cellStyle name="Underline" xfId="45639" xr:uid="{00000000-0005-0000-0000-00002BB10000}"/>
    <cellStyle name="Underline 2" xfId="43159" xr:uid="{00000000-0005-0000-0000-00002CB10000}"/>
    <cellStyle name="Underline 2 2" xfId="43160" xr:uid="{00000000-0005-0000-0000-00002DB10000}"/>
    <cellStyle name="Unprot" xfId="43161" xr:uid="{00000000-0005-0000-0000-00002EB10000}"/>
    <cellStyle name="Unprot 10" xfId="43162" xr:uid="{00000000-0005-0000-0000-00002FB10000}"/>
    <cellStyle name="Unprot 11" xfId="43163" xr:uid="{00000000-0005-0000-0000-000030B10000}"/>
    <cellStyle name="Unprot 12" xfId="43164" xr:uid="{00000000-0005-0000-0000-000031B10000}"/>
    <cellStyle name="Unprot 13" xfId="43165" xr:uid="{00000000-0005-0000-0000-000032B10000}"/>
    <cellStyle name="Unprot 14" xfId="43166" xr:uid="{00000000-0005-0000-0000-000033B10000}"/>
    <cellStyle name="Unprot 15" xfId="43167" xr:uid="{00000000-0005-0000-0000-000034B10000}"/>
    <cellStyle name="Unprot 2" xfId="43168" xr:uid="{00000000-0005-0000-0000-000035B10000}"/>
    <cellStyle name="Unprot 2 2" xfId="43169" xr:uid="{00000000-0005-0000-0000-000036B10000}"/>
    <cellStyle name="Unprot 3" xfId="43170" xr:uid="{00000000-0005-0000-0000-000037B10000}"/>
    <cellStyle name="Unprot 4" xfId="43171" xr:uid="{00000000-0005-0000-0000-000038B10000}"/>
    <cellStyle name="Unprot 5" xfId="43172" xr:uid="{00000000-0005-0000-0000-000039B10000}"/>
    <cellStyle name="Unprot 6" xfId="43173" xr:uid="{00000000-0005-0000-0000-00003AB10000}"/>
    <cellStyle name="Unprot 7" xfId="43174" xr:uid="{00000000-0005-0000-0000-00003BB10000}"/>
    <cellStyle name="Unprot 8" xfId="43175" xr:uid="{00000000-0005-0000-0000-00003CB10000}"/>
    <cellStyle name="Unprot 9" xfId="43176" xr:uid="{00000000-0005-0000-0000-00003DB10000}"/>
    <cellStyle name="Unprot$" xfId="43177" xr:uid="{00000000-0005-0000-0000-00003EB10000}"/>
    <cellStyle name="Unprot$ 2" xfId="43178" xr:uid="{00000000-0005-0000-0000-00003FB10000}"/>
    <cellStyle name="Unprot_ 2.Curva de Avance Proyecto " xfId="43179" xr:uid="{00000000-0005-0000-0000-000040B10000}"/>
    <cellStyle name="Unprotect" xfId="43180" xr:uid="{00000000-0005-0000-0000-000041B10000}"/>
    <cellStyle name="Unprotect 2" xfId="43181" xr:uid="{00000000-0005-0000-0000-000042B10000}"/>
    <cellStyle name="Unprotect 2 2" xfId="43182" xr:uid="{00000000-0005-0000-0000-000043B10000}"/>
    <cellStyle name="Unprotect 2 2 2" xfId="43183" xr:uid="{00000000-0005-0000-0000-000044B10000}"/>
    <cellStyle name="Unprotect 2 3" xfId="43184" xr:uid="{00000000-0005-0000-0000-000045B10000}"/>
    <cellStyle name="Unprotect 2 3 2" xfId="43185" xr:uid="{00000000-0005-0000-0000-000046B10000}"/>
    <cellStyle name="Unprotect 2 4" xfId="43186" xr:uid="{00000000-0005-0000-0000-000047B10000}"/>
    <cellStyle name="Unprotect 2 4 2" xfId="43187" xr:uid="{00000000-0005-0000-0000-000048B10000}"/>
    <cellStyle name="Unprotect 2 5" xfId="43188" xr:uid="{00000000-0005-0000-0000-000049B10000}"/>
    <cellStyle name="Unprotect 2 5 2" xfId="43189" xr:uid="{00000000-0005-0000-0000-00004AB10000}"/>
    <cellStyle name="Unprotect 2 6" xfId="43190" xr:uid="{00000000-0005-0000-0000-00004BB10000}"/>
    <cellStyle name="Unprotect 3" xfId="43191" xr:uid="{00000000-0005-0000-0000-00004CB10000}"/>
    <cellStyle name="Unprotect 3 2" xfId="43192" xr:uid="{00000000-0005-0000-0000-00004DB10000}"/>
    <cellStyle name="Unprotect 3 2 2" xfId="43193" xr:uid="{00000000-0005-0000-0000-00004EB10000}"/>
    <cellStyle name="Unprotect 3 3" xfId="43194" xr:uid="{00000000-0005-0000-0000-00004FB10000}"/>
    <cellStyle name="Unprotect 3 3 2" xfId="43195" xr:uid="{00000000-0005-0000-0000-000050B10000}"/>
    <cellStyle name="Unprotect 3 4" xfId="43196" xr:uid="{00000000-0005-0000-0000-000051B10000}"/>
    <cellStyle name="Unprotect 3 4 2" xfId="43197" xr:uid="{00000000-0005-0000-0000-000052B10000}"/>
    <cellStyle name="Unprotect 3 5" xfId="43198" xr:uid="{00000000-0005-0000-0000-000053B10000}"/>
    <cellStyle name="Unprotect 3 5 2" xfId="43199" xr:uid="{00000000-0005-0000-0000-000054B10000}"/>
    <cellStyle name="Unprotect 3 6" xfId="43200" xr:uid="{00000000-0005-0000-0000-000055B10000}"/>
    <cellStyle name="Unprotect 4" xfId="43201" xr:uid="{00000000-0005-0000-0000-000056B10000}"/>
    <cellStyle name="Unprotected" xfId="43202" xr:uid="{00000000-0005-0000-0000-000057B10000}"/>
    <cellStyle name="Verificar Célula" xfId="45640" xr:uid="{00000000-0005-0000-0000-000058B10000}"/>
    <cellStyle name="Währung" xfId="43203" xr:uid="{00000000-0005-0000-0000-000059B10000}"/>
    <cellStyle name="Währung [0]_FJ01 " xfId="43204" xr:uid="{00000000-0005-0000-0000-00005AB10000}"/>
    <cellStyle name="Währung 10" xfId="43205" xr:uid="{00000000-0005-0000-0000-00005BB10000}"/>
    <cellStyle name="Währung 10 2" xfId="43206" xr:uid="{00000000-0005-0000-0000-00005CB10000}"/>
    <cellStyle name="Währung 11" xfId="43207" xr:uid="{00000000-0005-0000-0000-00005DB10000}"/>
    <cellStyle name="Währung 11 2" xfId="43208" xr:uid="{00000000-0005-0000-0000-00005EB10000}"/>
    <cellStyle name="Währung 12" xfId="43209" xr:uid="{00000000-0005-0000-0000-00005FB10000}"/>
    <cellStyle name="Währung 12 2" xfId="43210" xr:uid="{00000000-0005-0000-0000-000060B10000}"/>
    <cellStyle name="Währung 13" xfId="43211" xr:uid="{00000000-0005-0000-0000-000061B10000}"/>
    <cellStyle name="Währung 13 2" xfId="43212" xr:uid="{00000000-0005-0000-0000-000062B10000}"/>
    <cellStyle name="Währung 14" xfId="43213" xr:uid="{00000000-0005-0000-0000-000063B10000}"/>
    <cellStyle name="Währung 14 2" xfId="43214" xr:uid="{00000000-0005-0000-0000-000064B10000}"/>
    <cellStyle name="Währung 15" xfId="43215" xr:uid="{00000000-0005-0000-0000-000065B10000}"/>
    <cellStyle name="Währung 15 2" xfId="43216" xr:uid="{00000000-0005-0000-0000-000066B10000}"/>
    <cellStyle name="Währung 16" xfId="43217" xr:uid="{00000000-0005-0000-0000-000067B10000}"/>
    <cellStyle name="Währung 16 2" xfId="43218" xr:uid="{00000000-0005-0000-0000-000068B10000}"/>
    <cellStyle name="Währung 17" xfId="43219" xr:uid="{00000000-0005-0000-0000-000069B10000}"/>
    <cellStyle name="Währung 17 2" xfId="43220" xr:uid="{00000000-0005-0000-0000-00006AB10000}"/>
    <cellStyle name="Währung 18" xfId="43221" xr:uid="{00000000-0005-0000-0000-00006BB10000}"/>
    <cellStyle name="Währung 18 2" xfId="43222" xr:uid="{00000000-0005-0000-0000-00006CB10000}"/>
    <cellStyle name="Währung 19" xfId="43223" xr:uid="{00000000-0005-0000-0000-00006DB10000}"/>
    <cellStyle name="Währung 19 2" xfId="43224" xr:uid="{00000000-0005-0000-0000-00006EB10000}"/>
    <cellStyle name="Währung 2" xfId="43225" xr:uid="{00000000-0005-0000-0000-00006FB10000}"/>
    <cellStyle name="Währung 2 2" xfId="43226" xr:uid="{00000000-0005-0000-0000-000070B10000}"/>
    <cellStyle name="Währung 20" xfId="43227" xr:uid="{00000000-0005-0000-0000-000071B10000}"/>
    <cellStyle name="Währung 20 2" xfId="43228" xr:uid="{00000000-0005-0000-0000-000072B10000}"/>
    <cellStyle name="Währung 21" xfId="43229" xr:uid="{00000000-0005-0000-0000-000073B10000}"/>
    <cellStyle name="Währung 22" xfId="43230" xr:uid="{00000000-0005-0000-0000-000074B10000}"/>
    <cellStyle name="Währung 23" xfId="43231" xr:uid="{00000000-0005-0000-0000-000075B10000}"/>
    <cellStyle name="Währung 24" xfId="43232" xr:uid="{00000000-0005-0000-0000-000076B10000}"/>
    <cellStyle name="Währung 25" xfId="43233" xr:uid="{00000000-0005-0000-0000-000077B10000}"/>
    <cellStyle name="Währung 26" xfId="43234" xr:uid="{00000000-0005-0000-0000-000078B10000}"/>
    <cellStyle name="Währung 27" xfId="43235" xr:uid="{00000000-0005-0000-0000-000079B10000}"/>
    <cellStyle name="Währung 28" xfId="43236" xr:uid="{00000000-0005-0000-0000-00007AB10000}"/>
    <cellStyle name="Währung 29" xfId="43237" xr:uid="{00000000-0005-0000-0000-00007BB10000}"/>
    <cellStyle name="Währung 3" xfId="43238" xr:uid="{00000000-0005-0000-0000-00007CB10000}"/>
    <cellStyle name="Währung 3 2" xfId="43239" xr:uid="{00000000-0005-0000-0000-00007DB10000}"/>
    <cellStyle name="Währung 30" xfId="43240" xr:uid="{00000000-0005-0000-0000-00007EB10000}"/>
    <cellStyle name="Währung 31" xfId="43241" xr:uid="{00000000-0005-0000-0000-00007FB10000}"/>
    <cellStyle name="Währung 32" xfId="43242" xr:uid="{00000000-0005-0000-0000-000080B10000}"/>
    <cellStyle name="Währung 33" xfId="43243" xr:uid="{00000000-0005-0000-0000-000081B10000}"/>
    <cellStyle name="Währung 34" xfId="43244" xr:uid="{00000000-0005-0000-0000-000082B10000}"/>
    <cellStyle name="Währung 35" xfId="43245" xr:uid="{00000000-0005-0000-0000-000083B10000}"/>
    <cellStyle name="Währung 36" xfId="43246" xr:uid="{00000000-0005-0000-0000-000084B10000}"/>
    <cellStyle name="Währung 37" xfId="43247" xr:uid="{00000000-0005-0000-0000-000085B10000}"/>
    <cellStyle name="Währung 38" xfId="43248" xr:uid="{00000000-0005-0000-0000-000086B10000}"/>
    <cellStyle name="Währung 39" xfId="43249" xr:uid="{00000000-0005-0000-0000-000087B10000}"/>
    <cellStyle name="Währung 4" xfId="43250" xr:uid="{00000000-0005-0000-0000-000088B10000}"/>
    <cellStyle name="Währung 4 2" xfId="43251" xr:uid="{00000000-0005-0000-0000-000089B10000}"/>
    <cellStyle name="Währung 40" xfId="43252" xr:uid="{00000000-0005-0000-0000-00008AB10000}"/>
    <cellStyle name="Währung 41" xfId="43253" xr:uid="{00000000-0005-0000-0000-00008BB10000}"/>
    <cellStyle name="Währung 42" xfId="43254" xr:uid="{00000000-0005-0000-0000-00008CB10000}"/>
    <cellStyle name="Währung 5" xfId="43255" xr:uid="{00000000-0005-0000-0000-00008DB10000}"/>
    <cellStyle name="Währung 5 2" xfId="43256" xr:uid="{00000000-0005-0000-0000-00008EB10000}"/>
    <cellStyle name="Währung 6" xfId="43257" xr:uid="{00000000-0005-0000-0000-00008FB10000}"/>
    <cellStyle name="Währung 6 2" xfId="43258" xr:uid="{00000000-0005-0000-0000-000090B10000}"/>
    <cellStyle name="Währung 7" xfId="43259" xr:uid="{00000000-0005-0000-0000-000091B10000}"/>
    <cellStyle name="Währung 7 2" xfId="43260" xr:uid="{00000000-0005-0000-0000-000092B10000}"/>
    <cellStyle name="Währung 8" xfId="43261" xr:uid="{00000000-0005-0000-0000-000093B10000}"/>
    <cellStyle name="Währung 8 2" xfId="43262" xr:uid="{00000000-0005-0000-0000-000094B10000}"/>
    <cellStyle name="Währung 9" xfId="43263" xr:uid="{00000000-0005-0000-0000-000095B10000}"/>
    <cellStyle name="Währung 9 2" xfId="43264" xr:uid="{00000000-0005-0000-0000-000096B10000}"/>
    <cellStyle name="Währung_FJ01 " xfId="43265" xr:uid="{00000000-0005-0000-0000-000097B10000}"/>
    <cellStyle name="Warning Text 2" xfId="43266" xr:uid="{00000000-0005-0000-0000-000098B10000}"/>
    <cellStyle name="Warning Text 2 2" xfId="43267" xr:uid="{00000000-0005-0000-0000-000099B10000}"/>
    <cellStyle name="Warning Text 3" xfId="43268" xr:uid="{00000000-0005-0000-0000-00009AB10000}"/>
    <cellStyle name="Warning Text 3 2" xfId="43269" xr:uid="{00000000-0005-0000-0000-00009BB10000}"/>
    <cellStyle name="Warning Text 4" xfId="43270" xr:uid="{00000000-0005-0000-0000-00009CB10000}"/>
    <cellStyle name="Weekly" xfId="43271" xr:uid="{00000000-0005-0000-0000-00009DB10000}"/>
    <cellStyle name="Weekly 2" xfId="43272" xr:uid="{00000000-0005-0000-0000-00009EB10000}"/>
    <cellStyle name="Weekly 2 2" xfId="43273" xr:uid="{00000000-0005-0000-0000-00009FB10000}"/>
    <cellStyle name="Weekly_C1 Avance al 10-Oct" xfId="43274" xr:uid="{00000000-0005-0000-0000-0000A0B10000}"/>
    <cellStyle name="weeks" xfId="43275" xr:uid="{00000000-0005-0000-0000-0000A1B10000}"/>
    <cellStyle name="weeks 10" xfId="45382" xr:uid="{00000000-0005-0000-0000-0000A2B10000}"/>
    <cellStyle name="weeks 2" xfId="43276" xr:uid="{00000000-0005-0000-0000-0000A3B10000}"/>
    <cellStyle name="weeks 3" xfId="45383" xr:uid="{00000000-0005-0000-0000-0000A4B10000}"/>
    <cellStyle name="weeks 4" xfId="45384" xr:uid="{00000000-0005-0000-0000-0000A5B10000}"/>
    <cellStyle name="weeks 5" xfId="45385" xr:uid="{00000000-0005-0000-0000-0000A6B10000}"/>
    <cellStyle name="weeks 6" xfId="45386" xr:uid="{00000000-0005-0000-0000-0000A7B10000}"/>
    <cellStyle name="weeks 7" xfId="45387" xr:uid="{00000000-0005-0000-0000-0000A8B10000}"/>
    <cellStyle name="weeks 8" xfId="45388" xr:uid="{00000000-0005-0000-0000-0000A9B10000}"/>
    <cellStyle name="weeks 9" xfId="45389" xr:uid="{00000000-0005-0000-0000-0000AAB10000}"/>
    <cellStyle name="Wrap" xfId="45641" xr:uid="{00000000-0005-0000-0000-0000ABB10000}"/>
    <cellStyle name="X'S" xfId="43277" xr:uid="{00000000-0005-0000-0000-0000ACB10000}"/>
    <cellStyle name="X'S 2" xfId="43278" xr:uid="{00000000-0005-0000-0000-0000ADB10000}"/>
    <cellStyle name="year" xfId="43279" xr:uid="{00000000-0005-0000-0000-0000AEB10000}"/>
    <cellStyle name="year 10" xfId="45390" xr:uid="{00000000-0005-0000-0000-0000AFB10000}"/>
    <cellStyle name="Year 2" xfId="43280" xr:uid="{00000000-0005-0000-0000-0000B0B10000}"/>
    <cellStyle name="Year 2 10" xfId="43281" xr:uid="{00000000-0005-0000-0000-0000B1B10000}"/>
    <cellStyle name="year 2 11" xfId="43282" xr:uid="{00000000-0005-0000-0000-0000B2B10000}"/>
    <cellStyle name="year 2 12" xfId="43283" xr:uid="{00000000-0005-0000-0000-0000B3B10000}"/>
    <cellStyle name="year 2 13" xfId="43284" xr:uid="{00000000-0005-0000-0000-0000B4B10000}"/>
    <cellStyle name="year 2 14" xfId="43285" xr:uid="{00000000-0005-0000-0000-0000B5B10000}"/>
    <cellStyle name="year 2 15" xfId="43286" xr:uid="{00000000-0005-0000-0000-0000B6B10000}"/>
    <cellStyle name="year 2 16" xfId="43287" xr:uid="{00000000-0005-0000-0000-0000B7B10000}"/>
    <cellStyle name="year 2 17" xfId="43288" xr:uid="{00000000-0005-0000-0000-0000B8B10000}"/>
    <cellStyle name="year 2 2" xfId="43289" xr:uid="{00000000-0005-0000-0000-0000B9B10000}"/>
    <cellStyle name="year 2 2 2" xfId="43290" xr:uid="{00000000-0005-0000-0000-0000BAB10000}"/>
    <cellStyle name="Year 2 3" xfId="43291" xr:uid="{00000000-0005-0000-0000-0000BBB10000}"/>
    <cellStyle name="Year 2 4" xfId="43292" xr:uid="{00000000-0005-0000-0000-0000BCB10000}"/>
    <cellStyle name="Year 2 5" xfId="43293" xr:uid="{00000000-0005-0000-0000-0000BDB10000}"/>
    <cellStyle name="Year 2 6" xfId="43294" xr:uid="{00000000-0005-0000-0000-0000BEB10000}"/>
    <cellStyle name="Year 2 7" xfId="43295" xr:uid="{00000000-0005-0000-0000-0000BFB10000}"/>
    <cellStyle name="Year 2 8" xfId="43296" xr:uid="{00000000-0005-0000-0000-0000C0B10000}"/>
    <cellStyle name="Year 2 9" xfId="43297" xr:uid="{00000000-0005-0000-0000-0000C1B10000}"/>
    <cellStyle name="year 3" xfId="43298" xr:uid="{00000000-0005-0000-0000-0000C2B10000}"/>
    <cellStyle name="year 3 2" xfId="43299" xr:uid="{00000000-0005-0000-0000-0000C3B10000}"/>
    <cellStyle name="year 3 2 2" xfId="43300" xr:uid="{00000000-0005-0000-0000-0000C4B10000}"/>
    <cellStyle name="year 3 3" xfId="43301" xr:uid="{00000000-0005-0000-0000-0000C5B10000}"/>
    <cellStyle name="year 4" xfId="43302" xr:uid="{00000000-0005-0000-0000-0000C6B10000}"/>
    <cellStyle name="year 4 2" xfId="43303" xr:uid="{00000000-0005-0000-0000-0000C7B10000}"/>
    <cellStyle name="year 5" xfId="43304" xr:uid="{00000000-0005-0000-0000-0000C8B10000}"/>
    <cellStyle name="year 6" xfId="45391" xr:uid="{00000000-0005-0000-0000-0000C9B10000}"/>
    <cellStyle name="year 7" xfId="45392" xr:uid="{00000000-0005-0000-0000-0000CAB10000}"/>
    <cellStyle name="year 8" xfId="45393" xr:uid="{00000000-0005-0000-0000-0000CBB10000}"/>
    <cellStyle name="year 9" xfId="45394" xr:uid="{00000000-0005-0000-0000-0000CCB10000}"/>
    <cellStyle name="year_C1 Avance al 10-Oct" xfId="43305" xr:uid="{00000000-0005-0000-0000-0000CDB10000}"/>
    <cellStyle name="years" xfId="43306" xr:uid="{00000000-0005-0000-0000-0000CEB10000}"/>
    <cellStyle name="years 10" xfId="45395" xr:uid="{00000000-0005-0000-0000-0000CFB10000}"/>
    <cellStyle name="Years 2" xfId="43307" xr:uid="{00000000-0005-0000-0000-0000D0B10000}"/>
    <cellStyle name="Years 2 10" xfId="43308" xr:uid="{00000000-0005-0000-0000-0000D1B10000}"/>
    <cellStyle name="Years 2 10 10" xfId="43309" xr:uid="{00000000-0005-0000-0000-0000D2B10000}"/>
    <cellStyle name="Years 2 10 10 2" xfId="43310" xr:uid="{00000000-0005-0000-0000-0000D3B10000}"/>
    <cellStyle name="Years 2 10 10 2 2" xfId="43311" xr:uid="{00000000-0005-0000-0000-0000D4B10000}"/>
    <cellStyle name="Years 2 10 10 2 3" xfId="43312" xr:uid="{00000000-0005-0000-0000-0000D5B10000}"/>
    <cellStyle name="Years 2 10 10 3" xfId="43313" xr:uid="{00000000-0005-0000-0000-0000D6B10000}"/>
    <cellStyle name="Years 2 10 10 3 2" xfId="43314" xr:uid="{00000000-0005-0000-0000-0000D7B10000}"/>
    <cellStyle name="Years 2 10 10 3 3" xfId="43315" xr:uid="{00000000-0005-0000-0000-0000D8B10000}"/>
    <cellStyle name="Years 2 10 10 4" xfId="43316" xr:uid="{00000000-0005-0000-0000-0000D9B10000}"/>
    <cellStyle name="Years 2 10 10 5" xfId="43317" xr:uid="{00000000-0005-0000-0000-0000DAB10000}"/>
    <cellStyle name="Years 2 10 10 6" xfId="43318" xr:uid="{00000000-0005-0000-0000-0000DBB10000}"/>
    <cellStyle name="Years 2 10 11" xfId="43319" xr:uid="{00000000-0005-0000-0000-0000DCB10000}"/>
    <cellStyle name="Years 2 10 11 2" xfId="43320" xr:uid="{00000000-0005-0000-0000-0000DDB10000}"/>
    <cellStyle name="Years 2 10 11 2 2" xfId="43321" xr:uid="{00000000-0005-0000-0000-0000DEB10000}"/>
    <cellStyle name="Years 2 10 11 2 3" xfId="43322" xr:uid="{00000000-0005-0000-0000-0000DFB10000}"/>
    <cellStyle name="Years 2 10 11 3" xfId="43323" xr:uid="{00000000-0005-0000-0000-0000E0B10000}"/>
    <cellStyle name="Years 2 10 11 4" xfId="43324" xr:uid="{00000000-0005-0000-0000-0000E1B10000}"/>
    <cellStyle name="Years 2 10 11 5" xfId="43325" xr:uid="{00000000-0005-0000-0000-0000E2B10000}"/>
    <cellStyle name="Years 2 10 12" xfId="43326" xr:uid="{00000000-0005-0000-0000-0000E3B10000}"/>
    <cellStyle name="Years 2 10 12 2" xfId="43327" xr:uid="{00000000-0005-0000-0000-0000E4B10000}"/>
    <cellStyle name="Years 2 10 12 3" xfId="43328" xr:uid="{00000000-0005-0000-0000-0000E5B10000}"/>
    <cellStyle name="Years 2 10 13" xfId="43329" xr:uid="{00000000-0005-0000-0000-0000E6B10000}"/>
    <cellStyle name="Years 2 10 13 2" xfId="43330" xr:uid="{00000000-0005-0000-0000-0000E7B10000}"/>
    <cellStyle name="Years 2 10 13 3" xfId="43331" xr:uid="{00000000-0005-0000-0000-0000E8B10000}"/>
    <cellStyle name="Years 2 10 14" xfId="43332" xr:uid="{00000000-0005-0000-0000-0000E9B10000}"/>
    <cellStyle name="Years 2 10 15" xfId="43333" xr:uid="{00000000-0005-0000-0000-0000EAB10000}"/>
    <cellStyle name="Years 2 10 16" xfId="43334" xr:uid="{00000000-0005-0000-0000-0000EBB10000}"/>
    <cellStyle name="Years 2 10 17" xfId="43335" xr:uid="{00000000-0005-0000-0000-0000ECB10000}"/>
    <cellStyle name="Years 2 10 2" xfId="43336" xr:uid="{00000000-0005-0000-0000-0000EDB10000}"/>
    <cellStyle name="Years 2 10 2 10" xfId="43337" xr:uid="{00000000-0005-0000-0000-0000EEB10000}"/>
    <cellStyle name="Years 2 10 2 10 2" xfId="43338" xr:uid="{00000000-0005-0000-0000-0000EFB10000}"/>
    <cellStyle name="Years 2 10 2 10 2 2" xfId="43339" xr:uid="{00000000-0005-0000-0000-0000F0B10000}"/>
    <cellStyle name="Years 2 10 2 10 2 3" xfId="43340" xr:uid="{00000000-0005-0000-0000-0000F1B10000}"/>
    <cellStyle name="Years 2 10 2 10 3" xfId="43341" xr:uid="{00000000-0005-0000-0000-0000F2B10000}"/>
    <cellStyle name="Years 2 10 2 10 4" xfId="43342" xr:uid="{00000000-0005-0000-0000-0000F3B10000}"/>
    <cellStyle name="Years 2 10 2 10 5" xfId="43343" xr:uid="{00000000-0005-0000-0000-0000F4B10000}"/>
    <cellStyle name="Years 2 10 2 11" xfId="43344" xr:uid="{00000000-0005-0000-0000-0000F5B10000}"/>
    <cellStyle name="Years 2 10 2 11 2" xfId="43345" xr:uid="{00000000-0005-0000-0000-0000F6B10000}"/>
    <cellStyle name="Years 2 10 2 11 3" xfId="43346" xr:uid="{00000000-0005-0000-0000-0000F7B10000}"/>
    <cellStyle name="Years 2 10 2 12" xfId="43347" xr:uid="{00000000-0005-0000-0000-0000F8B10000}"/>
    <cellStyle name="Years 2 10 2 12 2" xfId="43348" xr:uid="{00000000-0005-0000-0000-0000F9B10000}"/>
    <cellStyle name="Years 2 10 2 12 3" xfId="43349" xr:uid="{00000000-0005-0000-0000-0000FAB10000}"/>
    <cellStyle name="Years 2 10 2 13" xfId="43350" xr:uid="{00000000-0005-0000-0000-0000FBB10000}"/>
    <cellStyle name="Years 2 10 2 14" xfId="43351" xr:uid="{00000000-0005-0000-0000-0000FCB10000}"/>
    <cellStyle name="Years 2 10 2 15" xfId="43352" xr:uid="{00000000-0005-0000-0000-0000FDB10000}"/>
    <cellStyle name="Years 2 10 2 2" xfId="43353" xr:uid="{00000000-0005-0000-0000-0000FEB10000}"/>
    <cellStyle name="Years 2 10 2 2 2" xfId="43354" xr:uid="{00000000-0005-0000-0000-0000FFB10000}"/>
    <cellStyle name="Years 2 10 2 2 2 2" xfId="43355" xr:uid="{00000000-0005-0000-0000-000000B20000}"/>
    <cellStyle name="Years 2 10 2 2 2 3" xfId="43356" xr:uid="{00000000-0005-0000-0000-000001B20000}"/>
    <cellStyle name="Years 2 10 2 2 3" xfId="43357" xr:uid="{00000000-0005-0000-0000-000002B20000}"/>
    <cellStyle name="Years 2 10 2 2 3 2" xfId="43358" xr:uid="{00000000-0005-0000-0000-000003B20000}"/>
    <cellStyle name="Years 2 10 2 2 3 3" xfId="43359" xr:uid="{00000000-0005-0000-0000-000004B20000}"/>
    <cellStyle name="Years 2 10 2 2 4" xfId="43360" xr:uid="{00000000-0005-0000-0000-000005B20000}"/>
    <cellStyle name="Years 2 10 2 2 5" xfId="43361" xr:uid="{00000000-0005-0000-0000-000006B20000}"/>
    <cellStyle name="Years 2 10 2 2 6" xfId="43362" xr:uid="{00000000-0005-0000-0000-000007B20000}"/>
    <cellStyle name="Years 2 10 2 3" xfId="43363" xr:uid="{00000000-0005-0000-0000-000008B20000}"/>
    <cellStyle name="Years 2 10 2 3 2" xfId="43364" xr:uid="{00000000-0005-0000-0000-000009B20000}"/>
    <cellStyle name="Years 2 10 2 3 2 2" xfId="43365" xr:uid="{00000000-0005-0000-0000-00000AB20000}"/>
    <cellStyle name="Years 2 10 2 3 2 3" xfId="43366" xr:uid="{00000000-0005-0000-0000-00000BB20000}"/>
    <cellStyle name="Years 2 10 2 3 3" xfId="43367" xr:uid="{00000000-0005-0000-0000-00000CB20000}"/>
    <cellStyle name="Years 2 10 2 3 3 2" xfId="43368" xr:uid="{00000000-0005-0000-0000-00000DB20000}"/>
    <cellStyle name="Years 2 10 2 3 3 3" xfId="43369" xr:uid="{00000000-0005-0000-0000-00000EB20000}"/>
    <cellStyle name="Years 2 10 2 3 4" xfId="43370" xr:uid="{00000000-0005-0000-0000-00000FB20000}"/>
    <cellStyle name="Years 2 10 2 3 5" xfId="43371" xr:uid="{00000000-0005-0000-0000-000010B20000}"/>
    <cellStyle name="Years 2 10 2 3 6" xfId="43372" xr:uid="{00000000-0005-0000-0000-000011B20000}"/>
    <cellStyle name="Years 2 10 2 4" xfId="43373" xr:uid="{00000000-0005-0000-0000-000012B20000}"/>
    <cellStyle name="Years 2 10 2 4 2" xfId="43374" xr:uid="{00000000-0005-0000-0000-000013B20000}"/>
    <cellStyle name="Years 2 10 2 4 2 2" xfId="43375" xr:uid="{00000000-0005-0000-0000-000014B20000}"/>
    <cellStyle name="Years 2 10 2 4 2 3" xfId="43376" xr:uid="{00000000-0005-0000-0000-000015B20000}"/>
    <cellStyle name="Years 2 10 2 4 3" xfId="43377" xr:uid="{00000000-0005-0000-0000-000016B20000}"/>
    <cellStyle name="Years 2 10 2 4 3 2" xfId="43378" xr:uid="{00000000-0005-0000-0000-000017B20000}"/>
    <cellStyle name="Years 2 10 2 4 3 3" xfId="43379" xr:uid="{00000000-0005-0000-0000-000018B20000}"/>
    <cellStyle name="Years 2 10 2 4 4" xfId="43380" xr:uid="{00000000-0005-0000-0000-000019B20000}"/>
    <cellStyle name="Years 2 10 2 4 5" xfId="43381" xr:uid="{00000000-0005-0000-0000-00001AB20000}"/>
    <cellStyle name="Years 2 10 2 4 6" xfId="43382" xr:uid="{00000000-0005-0000-0000-00001BB20000}"/>
    <cellStyle name="Years 2 10 2 5" xfId="43383" xr:uid="{00000000-0005-0000-0000-00001CB20000}"/>
    <cellStyle name="Years 2 10 2 5 2" xfId="43384" xr:uid="{00000000-0005-0000-0000-00001DB20000}"/>
    <cellStyle name="Years 2 10 2 5 2 2" xfId="43385" xr:uid="{00000000-0005-0000-0000-00001EB20000}"/>
    <cellStyle name="Years 2 10 2 5 2 3" xfId="43386" xr:uid="{00000000-0005-0000-0000-00001FB20000}"/>
    <cellStyle name="Years 2 10 2 5 3" xfId="43387" xr:uid="{00000000-0005-0000-0000-000020B20000}"/>
    <cellStyle name="Years 2 10 2 5 3 2" xfId="43388" xr:uid="{00000000-0005-0000-0000-000021B20000}"/>
    <cellStyle name="Years 2 10 2 5 3 3" xfId="43389" xr:uid="{00000000-0005-0000-0000-000022B20000}"/>
    <cellStyle name="Years 2 10 2 5 4" xfId="43390" xr:uid="{00000000-0005-0000-0000-000023B20000}"/>
    <cellStyle name="Years 2 10 2 5 5" xfId="43391" xr:uid="{00000000-0005-0000-0000-000024B20000}"/>
    <cellStyle name="Years 2 10 2 5 6" xfId="43392" xr:uid="{00000000-0005-0000-0000-000025B20000}"/>
    <cellStyle name="Years 2 10 2 6" xfId="43393" xr:uid="{00000000-0005-0000-0000-000026B20000}"/>
    <cellStyle name="Years 2 10 2 6 2" xfId="43394" xr:uid="{00000000-0005-0000-0000-000027B20000}"/>
    <cellStyle name="Years 2 10 2 6 2 2" xfId="43395" xr:uid="{00000000-0005-0000-0000-000028B20000}"/>
    <cellStyle name="Years 2 10 2 6 2 3" xfId="43396" xr:uid="{00000000-0005-0000-0000-000029B20000}"/>
    <cellStyle name="Years 2 10 2 6 3" xfId="43397" xr:uid="{00000000-0005-0000-0000-00002AB20000}"/>
    <cellStyle name="Years 2 10 2 6 3 2" xfId="43398" xr:uid="{00000000-0005-0000-0000-00002BB20000}"/>
    <cellStyle name="Years 2 10 2 6 3 3" xfId="43399" xr:uid="{00000000-0005-0000-0000-00002CB20000}"/>
    <cellStyle name="Years 2 10 2 6 4" xfId="43400" xr:uid="{00000000-0005-0000-0000-00002DB20000}"/>
    <cellStyle name="Years 2 10 2 6 5" xfId="43401" xr:uid="{00000000-0005-0000-0000-00002EB20000}"/>
    <cellStyle name="Years 2 10 2 6 6" xfId="43402" xr:uid="{00000000-0005-0000-0000-00002FB20000}"/>
    <cellStyle name="Years 2 10 2 7" xfId="43403" xr:uid="{00000000-0005-0000-0000-000030B20000}"/>
    <cellStyle name="Years 2 10 2 7 2" xfId="43404" xr:uid="{00000000-0005-0000-0000-000031B20000}"/>
    <cellStyle name="Years 2 10 2 7 2 2" xfId="43405" xr:uid="{00000000-0005-0000-0000-000032B20000}"/>
    <cellStyle name="Years 2 10 2 7 2 3" xfId="43406" xr:uid="{00000000-0005-0000-0000-000033B20000}"/>
    <cellStyle name="Years 2 10 2 7 3" xfId="43407" xr:uid="{00000000-0005-0000-0000-000034B20000}"/>
    <cellStyle name="Years 2 10 2 7 3 2" xfId="43408" xr:uid="{00000000-0005-0000-0000-000035B20000}"/>
    <cellStyle name="Years 2 10 2 7 3 3" xfId="43409" xr:uid="{00000000-0005-0000-0000-000036B20000}"/>
    <cellStyle name="Years 2 10 2 7 4" xfId="43410" xr:uid="{00000000-0005-0000-0000-000037B20000}"/>
    <cellStyle name="Years 2 10 2 7 5" xfId="43411" xr:uid="{00000000-0005-0000-0000-000038B20000}"/>
    <cellStyle name="Years 2 10 2 7 6" xfId="43412" xr:uid="{00000000-0005-0000-0000-000039B20000}"/>
    <cellStyle name="Years 2 10 2 8" xfId="43413" xr:uid="{00000000-0005-0000-0000-00003AB20000}"/>
    <cellStyle name="Years 2 10 2 8 2" xfId="43414" xr:uid="{00000000-0005-0000-0000-00003BB20000}"/>
    <cellStyle name="Years 2 10 2 8 2 2" xfId="43415" xr:uid="{00000000-0005-0000-0000-00003CB20000}"/>
    <cellStyle name="Years 2 10 2 8 2 3" xfId="43416" xr:uid="{00000000-0005-0000-0000-00003DB20000}"/>
    <cellStyle name="Years 2 10 2 8 3" xfId="43417" xr:uid="{00000000-0005-0000-0000-00003EB20000}"/>
    <cellStyle name="Years 2 10 2 8 3 2" xfId="43418" xr:uid="{00000000-0005-0000-0000-00003FB20000}"/>
    <cellStyle name="Years 2 10 2 8 3 3" xfId="43419" xr:uid="{00000000-0005-0000-0000-000040B20000}"/>
    <cellStyle name="Years 2 10 2 8 4" xfId="43420" xr:uid="{00000000-0005-0000-0000-000041B20000}"/>
    <cellStyle name="Years 2 10 2 8 5" xfId="43421" xr:uid="{00000000-0005-0000-0000-000042B20000}"/>
    <cellStyle name="Years 2 10 2 8 6" xfId="43422" xr:uid="{00000000-0005-0000-0000-000043B20000}"/>
    <cellStyle name="Years 2 10 2 9" xfId="43423" xr:uid="{00000000-0005-0000-0000-000044B20000}"/>
    <cellStyle name="Years 2 10 2 9 2" xfId="43424" xr:uid="{00000000-0005-0000-0000-000045B20000}"/>
    <cellStyle name="Years 2 10 2 9 2 2" xfId="43425" xr:uid="{00000000-0005-0000-0000-000046B20000}"/>
    <cellStyle name="Years 2 10 2 9 2 3" xfId="43426" xr:uid="{00000000-0005-0000-0000-000047B20000}"/>
    <cellStyle name="Years 2 10 2 9 3" xfId="43427" xr:uid="{00000000-0005-0000-0000-000048B20000}"/>
    <cellStyle name="Years 2 10 2 9 3 2" xfId="43428" xr:uid="{00000000-0005-0000-0000-000049B20000}"/>
    <cellStyle name="Years 2 10 2 9 3 3" xfId="43429" xr:uid="{00000000-0005-0000-0000-00004AB20000}"/>
    <cellStyle name="Years 2 10 2 9 4" xfId="43430" xr:uid="{00000000-0005-0000-0000-00004BB20000}"/>
    <cellStyle name="Years 2 10 2 9 5" xfId="43431" xr:uid="{00000000-0005-0000-0000-00004CB20000}"/>
    <cellStyle name="Years 2 10 2 9 6" xfId="43432" xr:uid="{00000000-0005-0000-0000-00004DB20000}"/>
    <cellStyle name="Years 2 10 3" xfId="43433" xr:uid="{00000000-0005-0000-0000-00004EB20000}"/>
    <cellStyle name="Years 2 10 3 2" xfId="43434" xr:uid="{00000000-0005-0000-0000-00004FB20000}"/>
    <cellStyle name="Years 2 10 3 2 2" xfId="43435" xr:uid="{00000000-0005-0000-0000-000050B20000}"/>
    <cellStyle name="Years 2 10 3 2 3" xfId="43436" xr:uid="{00000000-0005-0000-0000-000051B20000}"/>
    <cellStyle name="Years 2 10 3 3" xfId="43437" xr:uid="{00000000-0005-0000-0000-000052B20000}"/>
    <cellStyle name="Years 2 10 3 3 2" xfId="43438" xr:uid="{00000000-0005-0000-0000-000053B20000}"/>
    <cellStyle name="Years 2 10 3 3 3" xfId="43439" xr:uid="{00000000-0005-0000-0000-000054B20000}"/>
    <cellStyle name="Years 2 10 3 4" xfId="43440" xr:uid="{00000000-0005-0000-0000-000055B20000}"/>
    <cellStyle name="Years 2 10 3 5" xfId="43441" xr:uid="{00000000-0005-0000-0000-000056B20000}"/>
    <cellStyle name="Years 2 10 3 6" xfId="43442" xr:uid="{00000000-0005-0000-0000-000057B20000}"/>
    <cellStyle name="Years 2 10 4" xfId="43443" xr:uid="{00000000-0005-0000-0000-000058B20000}"/>
    <cellStyle name="Years 2 10 4 2" xfId="43444" xr:uid="{00000000-0005-0000-0000-000059B20000}"/>
    <cellStyle name="Years 2 10 4 2 2" xfId="43445" xr:uid="{00000000-0005-0000-0000-00005AB20000}"/>
    <cellStyle name="Years 2 10 4 2 3" xfId="43446" xr:uid="{00000000-0005-0000-0000-00005BB20000}"/>
    <cellStyle name="Years 2 10 4 3" xfId="43447" xr:uid="{00000000-0005-0000-0000-00005CB20000}"/>
    <cellStyle name="Years 2 10 4 3 2" xfId="43448" xr:uid="{00000000-0005-0000-0000-00005DB20000}"/>
    <cellStyle name="Years 2 10 4 3 3" xfId="43449" xr:uid="{00000000-0005-0000-0000-00005EB20000}"/>
    <cellStyle name="Years 2 10 4 4" xfId="43450" xr:uid="{00000000-0005-0000-0000-00005FB20000}"/>
    <cellStyle name="Years 2 10 4 5" xfId="43451" xr:uid="{00000000-0005-0000-0000-000060B20000}"/>
    <cellStyle name="Years 2 10 4 6" xfId="43452" xr:uid="{00000000-0005-0000-0000-000061B20000}"/>
    <cellStyle name="Years 2 10 5" xfId="43453" xr:uid="{00000000-0005-0000-0000-000062B20000}"/>
    <cellStyle name="Years 2 10 5 2" xfId="43454" xr:uid="{00000000-0005-0000-0000-000063B20000}"/>
    <cellStyle name="Years 2 10 5 2 2" xfId="43455" xr:uid="{00000000-0005-0000-0000-000064B20000}"/>
    <cellStyle name="Years 2 10 5 2 3" xfId="43456" xr:uid="{00000000-0005-0000-0000-000065B20000}"/>
    <cellStyle name="Years 2 10 5 3" xfId="43457" xr:uid="{00000000-0005-0000-0000-000066B20000}"/>
    <cellStyle name="Years 2 10 5 3 2" xfId="43458" xr:uid="{00000000-0005-0000-0000-000067B20000}"/>
    <cellStyle name="Years 2 10 5 3 3" xfId="43459" xr:uid="{00000000-0005-0000-0000-000068B20000}"/>
    <cellStyle name="Years 2 10 5 4" xfId="43460" xr:uid="{00000000-0005-0000-0000-000069B20000}"/>
    <cellStyle name="Years 2 10 5 5" xfId="43461" xr:uid="{00000000-0005-0000-0000-00006AB20000}"/>
    <cellStyle name="Years 2 10 5 6" xfId="43462" xr:uid="{00000000-0005-0000-0000-00006BB20000}"/>
    <cellStyle name="Years 2 10 6" xfId="43463" xr:uid="{00000000-0005-0000-0000-00006CB20000}"/>
    <cellStyle name="Years 2 10 6 2" xfId="43464" xr:uid="{00000000-0005-0000-0000-00006DB20000}"/>
    <cellStyle name="Years 2 10 6 2 2" xfId="43465" xr:uid="{00000000-0005-0000-0000-00006EB20000}"/>
    <cellStyle name="Years 2 10 6 2 3" xfId="43466" xr:uid="{00000000-0005-0000-0000-00006FB20000}"/>
    <cellStyle name="Years 2 10 6 3" xfId="43467" xr:uid="{00000000-0005-0000-0000-000070B20000}"/>
    <cellStyle name="Years 2 10 6 3 2" xfId="43468" xr:uid="{00000000-0005-0000-0000-000071B20000}"/>
    <cellStyle name="Years 2 10 6 3 3" xfId="43469" xr:uid="{00000000-0005-0000-0000-000072B20000}"/>
    <cellStyle name="Years 2 10 6 4" xfId="43470" xr:uid="{00000000-0005-0000-0000-000073B20000}"/>
    <cellStyle name="Years 2 10 6 5" xfId="43471" xr:uid="{00000000-0005-0000-0000-000074B20000}"/>
    <cellStyle name="Years 2 10 6 6" xfId="43472" xr:uid="{00000000-0005-0000-0000-000075B20000}"/>
    <cellStyle name="Years 2 10 7" xfId="43473" xr:uid="{00000000-0005-0000-0000-000076B20000}"/>
    <cellStyle name="Years 2 10 7 2" xfId="43474" xr:uid="{00000000-0005-0000-0000-000077B20000}"/>
    <cellStyle name="Years 2 10 7 2 2" xfId="43475" xr:uid="{00000000-0005-0000-0000-000078B20000}"/>
    <cellStyle name="Years 2 10 7 2 3" xfId="43476" xr:uid="{00000000-0005-0000-0000-000079B20000}"/>
    <cellStyle name="Years 2 10 7 3" xfId="43477" xr:uid="{00000000-0005-0000-0000-00007AB20000}"/>
    <cellStyle name="Years 2 10 7 3 2" xfId="43478" xr:uid="{00000000-0005-0000-0000-00007BB20000}"/>
    <cellStyle name="Years 2 10 7 3 3" xfId="43479" xr:uid="{00000000-0005-0000-0000-00007CB20000}"/>
    <cellStyle name="Years 2 10 7 4" xfId="43480" xr:uid="{00000000-0005-0000-0000-00007DB20000}"/>
    <cellStyle name="Years 2 10 7 5" xfId="43481" xr:uid="{00000000-0005-0000-0000-00007EB20000}"/>
    <cellStyle name="Years 2 10 7 6" xfId="43482" xr:uid="{00000000-0005-0000-0000-00007FB20000}"/>
    <cellStyle name="Years 2 10 8" xfId="43483" xr:uid="{00000000-0005-0000-0000-000080B20000}"/>
    <cellStyle name="Years 2 10 8 2" xfId="43484" xr:uid="{00000000-0005-0000-0000-000081B20000}"/>
    <cellStyle name="Years 2 10 8 2 2" xfId="43485" xr:uid="{00000000-0005-0000-0000-000082B20000}"/>
    <cellStyle name="Years 2 10 8 2 3" xfId="43486" xr:uid="{00000000-0005-0000-0000-000083B20000}"/>
    <cellStyle name="Years 2 10 8 3" xfId="43487" xr:uid="{00000000-0005-0000-0000-000084B20000}"/>
    <cellStyle name="Years 2 10 8 3 2" xfId="43488" xr:uid="{00000000-0005-0000-0000-000085B20000}"/>
    <cellStyle name="Years 2 10 8 3 3" xfId="43489" xr:uid="{00000000-0005-0000-0000-000086B20000}"/>
    <cellStyle name="Years 2 10 8 4" xfId="43490" xr:uid="{00000000-0005-0000-0000-000087B20000}"/>
    <cellStyle name="Years 2 10 8 5" xfId="43491" xr:uid="{00000000-0005-0000-0000-000088B20000}"/>
    <cellStyle name="Years 2 10 8 6" xfId="43492" xr:uid="{00000000-0005-0000-0000-000089B20000}"/>
    <cellStyle name="Years 2 10 9" xfId="43493" xr:uid="{00000000-0005-0000-0000-00008AB20000}"/>
    <cellStyle name="Years 2 10 9 2" xfId="43494" xr:uid="{00000000-0005-0000-0000-00008BB20000}"/>
    <cellStyle name="Years 2 10 9 2 2" xfId="43495" xr:uid="{00000000-0005-0000-0000-00008CB20000}"/>
    <cellStyle name="Years 2 10 9 2 3" xfId="43496" xr:uid="{00000000-0005-0000-0000-00008DB20000}"/>
    <cellStyle name="Years 2 10 9 3" xfId="43497" xr:uid="{00000000-0005-0000-0000-00008EB20000}"/>
    <cellStyle name="Years 2 10 9 3 2" xfId="43498" xr:uid="{00000000-0005-0000-0000-00008FB20000}"/>
    <cellStyle name="Years 2 10 9 3 3" xfId="43499" xr:uid="{00000000-0005-0000-0000-000090B20000}"/>
    <cellStyle name="Years 2 10 9 4" xfId="43500" xr:uid="{00000000-0005-0000-0000-000091B20000}"/>
    <cellStyle name="Years 2 10 9 5" xfId="43501" xr:uid="{00000000-0005-0000-0000-000092B20000}"/>
    <cellStyle name="Years 2 10 9 6" xfId="43502" xr:uid="{00000000-0005-0000-0000-000093B20000}"/>
    <cellStyle name="years 2 11" xfId="43503" xr:uid="{00000000-0005-0000-0000-000094B20000}"/>
    <cellStyle name="years 2 12" xfId="43504" xr:uid="{00000000-0005-0000-0000-000095B20000}"/>
    <cellStyle name="years 2 13" xfId="43505" xr:uid="{00000000-0005-0000-0000-000096B20000}"/>
    <cellStyle name="years 2 14" xfId="43506" xr:uid="{00000000-0005-0000-0000-000097B20000}"/>
    <cellStyle name="years 2 15" xfId="43507" xr:uid="{00000000-0005-0000-0000-000098B20000}"/>
    <cellStyle name="years 2 16" xfId="43508" xr:uid="{00000000-0005-0000-0000-000099B20000}"/>
    <cellStyle name="years 2 17" xfId="43509" xr:uid="{00000000-0005-0000-0000-00009AB20000}"/>
    <cellStyle name="Years 2 18" xfId="43510" xr:uid="{00000000-0005-0000-0000-00009BB20000}"/>
    <cellStyle name="Years 2 18 2" xfId="43511" xr:uid="{00000000-0005-0000-0000-00009CB20000}"/>
    <cellStyle name="Years 2 18 2 2" xfId="43512" xr:uid="{00000000-0005-0000-0000-00009DB20000}"/>
    <cellStyle name="Years 2 18 2 3" xfId="43513" xr:uid="{00000000-0005-0000-0000-00009EB20000}"/>
    <cellStyle name="Years 2 18 3" xfId="43514" xr:uid="{00000000-0005-0000-0000-00009FB20000}"/>
    <cellStyle name="Years 2 18 3 2" xfId="43515" xr:uid="{00000000-0005-0000-0000-0000A0B20000}"/>
    <cellStyle name="Years 2 18 3 3" xfId="43516" xr:uid="{00000000-0005-0000-0000-0000A1B20000}"/>
    <cellStyle name="Years 2 18 4" xfId="43517" xr:uid="{00000000-0005-0000-0000-0000A2B20000}"/>
    <cellStyle name="Years 2 18 5" xfId="43518" xr:uid="{00000000-0005-0000-0000-0000A3B20000}"/>
    <cellStyle name="Years 2 18 6" xfId="43519" xr:uid="{00000000-0005-0000-0000-0000A4B20000}"/>
    <cellStyle name="Years 2 19" xfId="43520" xr:uid="{00000000-0005-0000-0000-0000A5B20000}"/>
    <cellStyle name="Years 2 19 2" xfId="43521" xr:uid="{00000000-0005-0000-0000-0000A6B20000}"/>
    <cellStyle name="Years 2 19 2 2" xfId="43522" xr:uid="{00000000-0005-0000-0000-0000A7B20000}"/>
    <cellStyle name="Years 2 19 2 3" xfId="43523" xr:uid="{00000000-0005-0000-0000-0000A8B20000}"/>
    <cellStyle name="Years 2 19 3" xfId="43524" xr:uid="{00000000-0005-0000-0000-0000A9B20000}"/>
    <cellStyle name="Years 2 19 3 2" xfId="43525" xr:uid="{00000000-0005-0000-0000-0000AAB20000}"/>
    <cellStyle name="Years 2 19 3 3" xfId="43526" xr:uid="{00000000-0005-0000-0000-0000ABB20000}"/>
    <cellStyle name="Years 2 19 4" xfId="43527" xr:uid="{00000000-0005-0000-0000-0000ACB20000}"/>
    <cellStyle name="Years 2 19 5" xfId="43528" xr:uid="{00000000-0005-0000-0000-0000ADB20000}"/>
    <cellStyle name="Years 2 19 6" xfId="43529" xr:uid="{00000000-0005-0000-0000-0000AEB20000}"/>
    <cellStyle name="years 2 2" xfId="43530" xr:uid="{00000000-0005-0000-0000-0000AFB20000}"/>
    <cellStyle name="Years 2 20" xfId="43531" xr:uid="{00000000-0005-0000-0000-0000B0B20000}"/>
    <cellStyle name="Years 2 20 2" xfId="43532" xr:uid="{00000000-0005-0000-0000-0000B1B20000}"/>
    <cellStyle name="Years 2 20 2 2" xfId="43533" xr:uid="{00000000-0005-0000-0000-0000B2B20000}"/>
    <cellStyle name="Years 2 20 2 3" xfId="43534" xr:uid="{00000000-0005-0000-0000-0000B3B20000}"/>
    <cellStyle name="Years 2 20 3" xfId="43535" xr:uid="{00000000-0005-0000-0000-0000B4B20000}"/>
    <cellStyle name="Years 2 20 3 2" xfId="43536" xr:uid="{00000000-0005-0000-0000-0000B5B20000}"/>
    <cellStyle name="Years 2 20 3 3" xfId="43537" xr:uid="{00000000-0005-0000-0000-0000B6B20000}"/>
    <cellStyle name="Years 2 20 4" xfId="43538" xr:uid="{00000000-0005-0000-0000-0000B7B20000}"/>
    <cellStyle name="Years 2 20 5" xfId="43539" xr:uid="{00000000-0005-0000-0000-0000B8B20000}"/>
    <cellStyle name="Years 2 20 6" xfId="43540" xr:uid="{00000000-0005-0000-0000-0000B9B20000}"/>
    <cellStyle name="Years 2 21" xfId="43541" xr:uid="{00000000-0005-0000-0000-0000BAB20000}"/>
    <cellStyle name="Years 2 21 2" xfId="43542" xr:uid="{00000000-0005-0000-0000-0000BBB20000}"/>
    <cellStyle name="Years 2 21 2 2" xfId="43543" xr:uid="{00000000-0005-0000-0000-0000BCB20000}"/>
    <cellStyle name="Years 2 21 2 3" xfId="43544" xr:uid="{00000000-0005-0000-0000-0000BDB20000}"/>
    <cellStyle name="Years 2 21 3" xfId="43545" xr:uid="{00000000-0005-0000-0000-0000BEB20000}"/>
    <cellStyle name="Years 2 21 3 2" xfId="43546" xr:uid="{00000000-0005-0000-0000-0000BFB20000}"/>
    <cellStyle name="Years 2 21 3 3" xfId="43547" xr:uid="{00000000-0005-0000-0000-0000C0B20000}"/>
    <cellStyle name="Years 2 21 4" xfId="43548" xr:uid="{00000000-0005-0000-0000-0000C1B20000}"/>
    <cellStyle name="Years 2 21 5" xfId="43549" xr:uid="{00000000-0005-0000-0000-0000C2B20000}"/>
    <cellStyle name="Years 2 21 6" xfId="43550" xr:uid="{00000000-0005-0000-0000-0000C3B20000}"/>
    <cellStyle name="Years 2 22" xfId="43551" xr:uid="{00000000-0005-0000-0000-0000C4B20000}"/>
    <cellStyle name="Years 2 22 2" xfId="43552" xr:uid="{00000000-0005-0000-0000-0000C5B20000}"/>
    <cellStyle name="Years 2 22 2 2" xfId="43553" xr:uid="{00000000-0005-0000-0000-0000C6B20000}"/>
    <cellStyle name="Years 2 22 2 3" xfId="43554" xr:uid="{00000000-0005-0000-0000-0000C7B20000}"/>
    <cellStyle name="Years 2 22 3" xfId="43555" xr:uid="{00000000-0005-0000-0000-0000C8B20000}"/>
    <cellStyle name="Years 2 22 3 2" xfId="43556" xr:uid="{00000000-0005-0000-0000-0000C9B20000}"/>
    <cellStyle name="Years 2 22 3 3" xfId="43557" xr:uid="{00000000-0005-0000-0000-0000CAB20000}"/>
    <cellStyle name="Years 2 22 4" xfId="43558" xr:uid="{00000000-0005-0000-0000-0000CBB20000}"/>
    <cellStyle name="Years 2 22 5" xfId="43559" xr:uid="{00000000-0005-0000-0000-0000CCB20000}"/>
    <cellStyle name="Years 2 22 6" xfId="43560" xr:uid="{00000000-0005-0000-0000-0000CDB20000}"/>
    <cellStyle name="Years 2 23" xfId="43561" xr:uid="{00000000-0005-0000-0000-0000CEB20000}"/>
    <cellStyle name="Years 2 23 2" xfId="43562" xr:uid="{00000000-0005-0000-0000-0000CFB20000}"/>
    <cellStyle name="Years 2 23 2 2" xfId="43563" xr:uid="{00000000-0005-0000-0000-0000D0B20000}"/>
    <cellStyle name="Years 2 23 2 3" xfId="43564" xr:uid="{00000000-0005-0000-0000-0000D1B20000}"/>
    <cellStyle name="Years 2 23 3" xfId="43565" xr:uid="{00000000-0005-0000-0000-0000D2B20000}"/>
    <cellStyle name="Years 2 23 3 2" xfId="43566" xr:uid="{00000000-0005-0000-0000-0000D3B20000}"/>
    <cellStyle name="Years 2 23 3 3" xfId="43567" xr:uid="{00000000-0005-0000-0000-0000D4B20000}"/>
    <cellStyle name="Years 2 23 4" xfId="43568" xr:uid="{00000000-0005-0000-0000-0000D5B20000}"/>
    <cellStyle name="Years 2 23 5" xfId="43569" xr:uid="{00000000-0005-0000-0000-0000D6B20000}"/>
    <cellStyle name="Years 2 23 6" xfId="43570" xr:uid="{00000000-0005-0000-0000-0000D7B20000}"/>
    <cellStyle name="Years 2 24" xfId="43571" xr:uid="{00000000-0005-0000-0000-0000D8B20000}"/>
    <cellStyle name="Years 2 24 2" xfId="43572" xr:uid="{00000000-0005-0000-0000-0000D9B20000}"/>
    <cellStyle name="Years 2 24 2 2" xfId="43573" xr:uid="{00000000-0005-0000-0000-0000DAB20000}"/>
    <cellStyle name="Years 2 24 2 3" xfId="43574" xr:uid="{00000000-0005-0000-0000-0000DBB20000}"/>
    <cellStyle name="Years 2 24 3" xfId="43575" xr:uid="{00000000-0005-0000-0000-0000DCB20000}"/>
    <cellStyle name="Years 2 24 3 2" xfId="43576" xr:uid="{00000000-0005-0000-0000-0000DDB20000}"/>
    <cellStyle name="Years 2 24 3 3" xfId="43577" xr:uid="{00000000-0005-0000-0000-0000DEB20000}"/>
    <cellStyle name="Years 2 24 4" xfId="43578" xr:uid="{00000000-0005-0000-0000-0000DFB20000}"/>
    <cellStyle name="Years 2 24 5" xfId="43579" xr:uid="{00000000-0005-0000-0000-0000E0B20000}"/>
    <cellStyle name="Years 2 24 6" xfId="43580" xr:uid="{00000000-0005-0000-0000-0000E1B20000}"/>
    <cellStyle name="Years 2 25" xfId="43581" xr:uid="{00000000-0005-0000-0000-0000E2B20000}"/>
    <cellStyle name="Years 2 25 2" xfId="43582" xr:uid="{00000000-0005-0000-0000-0000E3B20000}"/>
    <cellStyle name="Years 2 25 2 2" xfId="43583" xr:uid="{00000000-0005-0000-0000-0000E4B20000}"/>
    <cellStyle name="Years 2 25 2 3" xfId="43584" xr:uid="{00000000-0005-0000-0000-0000E5B20000}"/>
    <cellStyle name="Years 2 25 3" xfId="43585" xr:uid="{00000000-0005-0000-0000-0000E6B20000}"/>
    <cellStyle name="Years 2 25 3 2" xfId="43586" xr:uid="{00000000-0005-0000-0000-0000E7B20000}"/>
    <cellStyle name="Years 2 25 3 3" xfId="43587" xr:uid="{00000000-0005-0000-0000-0000E8B20000}"/>
    <cellStyle name="Years 2 25 4" xfId="43588" xr:uid="{00000000-0005-0000-0000-0000E9B20000}"/>
    <cellStyle name="Years 2 25 5" xfId="43589" xr:uid="{00000000-0005-0000-0000-0000EAB20000}"/>
    <cellStyle name="Years 2 25 6" xfId="43590" xr:uid="{00000000-0005-0000-0000-0000EBB20000}"/>
    <cellStyle name="Years 2 26" xfId="43591" xr:uid="{00000000-0005-0000-0000-0000ECB20000}"/>
    <cellStyle name="Years 2 26 2" xfId="43592" xr:uid="{00000000-0005-0000-0000-0000EDB20000}"/>
    <cellStyle name="Years 2 26 2 2" xfId="43593" xr:uid="{00000000-0005-0000-0000-0000EEB20000}"/>
    <cellStyle name="Years 2 26 2 3" xfId="43594" xr:uid="{00000000-0005-0000-0000-0000EFB20000}"/>
    <cellStyle name="Years 2 26 3" xfId="43595" xr:uid="{00000000-0005-0000-0000-0000F0B20000}"/>
    <cellStyle name="Years 2 26 4" xfId="43596" xr:uid="{00000000-0005-0000-0000-0000F1B20000}"/>
    <cellStyle name="Years 2 26 5" xfId="43597" xr:uid="{00000000-0005-0000-0000-0000F2B20000}"/>
    <cellStyle name="Years 2 27" xfId="43598" xr:uid="{00000000-0005-0000-0000-0000F3B20000}"/>
    <cellStyle name="Years 2 27 2" xfId="43599" xr:uid="{00000000-0005-0000-0000-0000F4B20000}"/>
    <cellStyle name="Years 2 27 3" xfId="43600" xr:uid="{00000000-0005-0000-0000-0000F5B20000}"/>
    <cellStyle name="Years 2 28" xfId="43601" xr:uid="{00000000-0005-0000-0000-0000F6B20000}"/>
    <cellStyle name="Years 2 28 2" xfId="43602" xr:uid="{00000000-0005-0000-0000-0000F7B20000}"/>
    <cellStyle name="Years 2 28 3" xfId="43603" xr:uid="{00000000-0005-0000-0000-0000F8B20000}"/>
    <cellStyle name="Years 2 29" xfId="43604" xr:uid="{00000000-0005-0000-0000-0000F9B20000}"/>
    <cellStyle name="Years 2 3" xfId="43605" xr:uid="{00000000-0005-0000-0000-0000FAB20000}"/>
    <cellStyle name="Years 2 3 10" xfId="43606" xr:uid="{00000000-0005-0000-0000-0000FBB20000}"/>
    <cellStyle name="Years 2 3 10 2" xfId="43607" xr:uid="{00000000-0005-0000-0000-0000FCB20000}"/>
    <cellStyle name="Years 2 3 10 2 2" xfId="43608" xr:uid="{00000000-0005-0000-0000-0000FDB20000}"/>
    <cellStyle name="Years 2 3 10 2 3" xfId="43609" xr:uid="{00000000-0005-0000-0000-0000FEB20000}"/>
    <cellStyle name="Years 2 3 10 3" xfId="43610" xr:uid="{00000000-0005-0000-0000-0000FFB20000}"/>
    <cellStyle name="Years 2 3 10 3 2" xfId="43611" xr:uid="{00000000-0005-0000-0000-000000B30000}"/>
    <cellStyle name="Years 2 3 10 3 3" xfId="43612" xr:uid="{00000000-0005-0000-0000-000001B30000}"/>
    <cellStyle name="Years 2 3 10 4" xfId="43613" xr:uid="{00000000-0005-0000-0000-000002B30000}"/>
    <cellStyle name="Years 2 3 10 5" xfId="43614" xr:uid="{00000000-0005-0000-0000-000003B30000}"/>
    <cellStyle name="Years 2 3 10 6" xfId="43615" xr:uid="{00000000-0005-0000-0000-000004B30000}"/>
    <cellStyle name="Years 2 3 11" xfId="43616" xr:uid="{00000000-0005-0000-0000-000005B30000}"/>
    <cellStyle name="Years 2 3 11 2" xfId="43617" xr:uid="{00000000-0005-0000-0000-000006B30000}"/>
    <cellStyle name="Years 2 3 11 2 2" xfId="43618" xr:uid="{00000000-0005-0000-0000-000007B30000}"/>
    <cellStyle name="Years 2 3 11 2 3" xfId="43619" xr:uid="{00000000-0005-0000-0000-000008B30000}"/>
    <cellStyle name="Years 2 3 11 3" xfId="43620" xr:uid="{00000000-0005-0000-0000-000009B30000}"/>
    <cellStyle name="Years 2 3 11 4" xfId="43621" xr:uid="{00000000-0005-0000-0000-00000AB30000}"/>
    <cellStyle name="Years 2 3 11 5" xfId="43622" xr:uid="{00000000-0005-0000-0000-00000BB30000}"/>
    <cellStyle name="Years 2 3 12" xfId="43623" xr:uid="{00000000-0005-0000-0000-00000CB30000}"/>
    <cellStyle name="Years 2 3 12 2" xfId="43624" xr:uid="{00000000-0005-0000-0000-00000DB30000}"/>
    <cellStyle name="Years 2 3 12 3" xfId="43625" xr:uid="{00000000-0005-0000-0000-00000EB30000}"/>
    <cellStyle name="Years 2 3 13" xfId="43626" xr:uid="{00000000-0005-0000-0000-00000FB30000}"/>
    <cellStyle name="Years 2 3 13 2" xfId="43627" xr:uid="{00000000-0005-0000-0000-000010B30000}"/>
    <cellStyle name="Years 2 3 13 3" xfId="43628" xr:uid="{00000000-0005-0000-0000-000011B30000}"/>
    <cellStyle name="Years 2 3 14" xfId="43629" xr:uid="{00000000-0005-0000-0000-000012B30000}"/>
    <cellStyle name="Years 2 3 15" xfId="43630" xr:uid="{00000000-0005-0000-0000-000013B30000}"/>
    <cellStyle name="Years 2 3 16" xfId="43631" xr:uid="{00000000-0005-0000-0000-000014B30000}"/>
    <cellStyle name="Years 2 3 17" xfId="43632" xr:uid="{00000000-0005-0000-0000-000015B30000}"/>
    <cellStyle name="Years 2 3 2" xfId="43633" xr:uid="{00000000-0005-0000-0000-000016B30000}"/>
    <cellStyle name="Years 2 3 2 10" xfId="43634" xr:uid="{00000000-0005-0000-0000-000017B30000}"/>
    <cellStyle name="Years 2 3 2 10 2" xfId="43635" xr:uid="{00000000-0005-0000-0000-000018B30000}"/>
    <cellStyle name="Years 2 3 2 10 2 2" xfId="43636" xr:uid="{00000000-0005-0000-0000-000019B30000}"/>
    <cellStyle name="Years 2 3 2 10 2 3" xfId="43637" xr:uid="{00000000-0005-0000-0000-00001AB30000}"/>
    <cellStyle name="Years 2 3 2 10 3" xfId="43638" xr:uid="{00000000-0005-0000-0000-00001BB30000}"/>
    <cellStyle name="Years 2 3 2 10 4" xfId="43639" xr:uid="{00000000-0005-0000-0000-00001CB30000}"/>
    <cellStyle name="Years 2 3 2 10 5" xfId="43640" xr:uid="{00000000-0005-0000-0000-00001DB30000}"/>
    <cellStyle name="Years 2 3 2 11" xfId="43641" xr:uid="{00000000-0005-0000-0000-00001EB30000}"/>
    <cellStyle name="Years 2 3 2 11 2" xfId="43642" xr:uid="{00000000-0005-0000-0000-00001FB30000}"/>
    <cellStyle name="Years 2 3 2 11 3" xfId="43643" xr:uid="{00000000-0005-0000-0000-000020B30000}"/>
    <cellStyle name="Years 2 3 2 12" xfId="43644" xr:uid="{00000000-0005-0000-0000-000021B30000}"/>
    <cellStyle name="Years 2 3 2 12 2" xfId="43645" xr:uid="{00000000-0005-0000-0000-000022B30000}"/>
    <cellStyle name="Years 2 3 2 12 3" xfId="43646" xr:uid="{00000000-0005-0000-0000-000023B30000}"/>
    <cellStyle name="Years 2 3 2 13" xfId="43647" xr:uid="{00000000-0005-0000-0000-000024B30000}"/>
    <cellStyle name="Years 2 3 2 14" xfId="43648" xr:uid="{00000000-0005-0000-0000-000025B30000}"/>
    <cellStyle name="Years 2 3 2 15" xfId="43649" xr:uid="{00000000-0005-0000-0000-000026B30000}"/>
    <cellStyle name="Years 2 3 2 2" xfId="43650" xr:uid="{00000000-0005-0000-0000-000027B30000}"/>
    <cellStyle name="Years 2 3 2 2 2" xfId="43651" xr:uid="{00000000-0005-0000-0000-000028B30000}"/>
    <cellStyle name="Years 2 3 2 2 2 2" xfId="43652" xr:uid="{00000000-0005-0000-0000-000029B30000}"/>
    <cellStyle name="Years 2 3 2 2 2 3" xfId="43653" xr:uid="{00000000-0005-0000-0000-00002AB30000}"/>
    <cellStyle name="Years 2 3 2 2 3" xfId="43654" xr:uid="{00000000-0005-0000-0000-00002BB30000}"/>
    <cellStyle name="Years 2 3 2 2 3 2" xfId="43655" xr:uid="{00000000-0005-0000-0000-00002CB30000}"/>
    <cellStyle name="Years 2 3 2 2 3 3" xfId="43656" xr:uid="{00000000-0005-0000-0000-00002DB30000}"/>
    <cellStyle name="Years 2 3 2 2 4" xfId="43657" xr:uid="{00000000-0005-0000-0000-00002EB30000}"/>
    <cellStyle name="Years 2 3 2 2 5" xfId="43658" xr:uid="{00000000-0005-0000-0000-00002FB30000}"/>
    <cellStyle name="Years 2 3 2 2 6" xfId="43659" xr:uid="{00000000-0005-0000-0000-000030B30000}"/>
    <cellStyle name="Years 2 3 2 3" xfId="43660" xr:uid="{00000000-0005-0000-0000-000031B30000}"/>
    <cellStyle name="Years 2 3 2 3 2" xfId="43661" xr:uid="{00000000-0005-0000-0000-000032B30000}"/>
    <cellStyle name="Years 2 3 2 3 2 2" xfId="43662" xr:uid="{00000000-0005-0000-0000-000033B30000}"/>
    <cellStyle name="Years 2 3 2 3 2 3" xfId="43663" xr:uid="{00000000-0005-0000-0000-000034B30000}"/>
    <cellStyle name="Years 2 3 2 3 3" xfId="43664" xr:uid="{00000000-0005-0000-0000-000035B30000}"/>
    <cellStyle name="Years 2 3 2 3 3 2" xfId="43665" xr:uid="{00000000-0005-0000-0000-000036B30000}"/>
    <cellStyle name="Years 2 3 2 3 3 3" xfId="43666" xr:uid="{00000000-0005-0000-0000-000037B30000}"/>
    <cellStyle name="Years 2 3 2 3 4" xfId="43667" xr:uid="{00000000-0005-0000-0000-000038B30000}"/>
    <cellStyle name="Years 2 3 2 3 5" xfId="43668" xr:uid="{00000000-0005-0000-0000-000039B30000}"/>
    <cellStyle name="Years 2 3 2 3 6" xfId="43669" xr:uid="{00000000-0005-0000-0000-00003AB30000}"/>
    <cellStyle name="Years 2 3 2 4" xfId="43670" xr:uid="{00000000-0005-0000-0000-00003BB30000}"/>
    <cellStyle name="Years 2 3 2 4 2" xfId="43671" xr:uid="{00000000-0005-0000-0000-00003CB30000}"/>
    <cellStyle name="Years 2 3 2 4 2 2" xfId="43672" xr:uid="{00000000-0005-0000-0000-00003DB30000}"/>
    <cellStyle name="Years 2 3 2 4 2 3" xfId="43673" xr:uid="{00000000-0005-0000-0000-00003EB30000}"/>
    <cellStyle name="Years 2 3 2 4 3" xfId="43674" xr:uid="{00000000-0005-0000-0000-00003FB30000}"/>
    <cellStyle name="Years 2 3 2 4 3 2" xfId="43675" xr:uid="{00000000-0005-0000-0000-000040B30000}"/>
    <cellStyle name="Years 2 3 2 4 3 3" xfId="43676" xr:uid="{00000000-0005-0000-0000-000041B30000}"/>
    <cellStyle name="Years 2 3 2 4 4" xfId="43677" xr:uid="{00000000-0005-0000-0000-000042B30000}"/>
    <cellStyle name="Years 2 3 2 4 5" xfId="43678" xr:uid="{00000000-0005-0000-0000-000043B30000}"/>
    <cellStyle name="Years 2 3 2 4 6" xfId="43679" xr:uid="{00000000-0005-0000-0000-000044B30000}"/>
    <cellStyle name="Years 2 3 2 5" xfId="43680" xr:uid="{00000000-0005-0000-0000-000045B30000}"/>
    <cellStyle name="Years 2 3 2 5 2" xfId="43681" xr:uid="{00000000-0005-0000-0000-000046B30000}"/>
    <cellStyle name="Years 2 3 2 5 2 2" xfId="43682" xr:uid="{00000000-0005-0000-0000-000047B30000}"/>
    <cellStyle name="Years 2 3 2 5 2 3" xfId="43683" xr:uid="{00000000-0005-0000-0000-000048B30000}"/>
    <cellStyle name="Years 2 3 2 5 3" xfId="43684" xr:uid="{00000000-0005-0000-0000-000049B30000}"/>
    <cellStyle name="Years 2 3 2 5 3 2" xfId="43685" xr:uid="{00000000-0005-0000-0000-00004AB30000}"/>
    <cellStyle name="Years 2 3 2 5 3 3" xfId="43686" xr:uid="{00000000-0005-0000-0000-00004BB30000}"/>
    <cellStyle name="Years 2 3 2 5 4" xfId="43687" xr:uid="{00000000-0005-0000-0000-00004CB30000}"/>
    <cellStyle name="Years 2 3 2 5 5" xfId="43688" xr:uid="{00000000-0005-0000-0000-00004DB30000}"/>
    <cellStyle name="Years 2 3 2 5 6" xfId="43689" xr:uid="{00000000-0005-0000-0000-00004EB30000}"/>
    <cellStyle name="Years 2 3 2 6" xfId="43690" xr:uid="{00000000-0005-0000-0000-00004FB30000}"/>
    <cellStyle name="Years 2 3 2 6 2" xfId="43691" xr:uid="{00000000-0005-0000-0000-000050B30000}"/>
    <cellStyle name="Years 2 3 2 6 2 2" xfId="43692" xr:uid="{00000000-0005-0000-0000-000051B30000}"/>
    <cellStyle name="Years 2 3 2 6 2 3" xfId="43693" xr:uid="{00000000-0005-0000-0000-000052B30000}"/>
    <cellStyle name="Years 2 3 2 6 3" xfId="43694" xr:uid="{00000000-0005-0000-0000-000053B30000}"/>
    <cellStyle name="Years 2 3 2 6 3 2" xfId="43695" xr:uid="{00000000-0005-0000-0000-000054B30000}"/>
    <cellStyle name="Years 2 3 2 6 3 3" xfId="43696" xr:uid="{00000000-0005-0000-0000-000055B30000}"/>
    <cellStyle name="Years 2 3 2 6 4" xfId="43697" xr:uid="{00000000-0005-0000-0000-000056B30000}"/>
    <cellStyle name="Years 2 3 2 6 5" xfId="43698" xr:uid="{00000000-0005-0000-0000-000057B30000}"/>
    <cellStyle name="Years 2 3 2 6 6" xfId="43699" xr:uid="{00000000-0005-0000-0000-000058B30000}"/>
    <cellStyle name="Years 2 3 2 7" xfId="43700" xr:uid="{00000000-0005-0000-0000-000059B30000}"/>
    <cellStyle name="Years 2 3 2 7 2" xfId="43701" xr:uid="{00000000-0005-0000-0000-00005AB30000}"/>
    <cellStyle name="Years 2 3 2 7 2 2" xfId="43702" xr:uid="{00000000-0005-0000-0000-00005BB30000}"/>
    <cellStyle name="Years 2 3 2 7 2 3" xfId="43703" xr:uid="{00000000-0005-0000-0000-00005CB30000}"/>
    <cellStyle name="Years 2 3 2 7 3" xfId="43704" xr:uid="{00000000-0005-0000-0000-00005DB30000}"/>
    <cellStyle name="Years 2 3 2 7 3 2" xfId="43705" xr:uid="{00000000-0005-0000-0000-00005EB30000}"/>
    <cellStyle name="Years 2 3 2 7 3 3" xfId="43706" xr:uid="{00000000-0005-0000-0000-00005FB30000}"/>
    <cellStyle name="Years 2 3 2 7 4" xfId="43707" xr:uid="{00000000-0005-0000-0000-000060B30000}"/>
    <cellStyle name="Years 2 3 2 7 5" xfId="43708" xr:uid="{00000000-0005-0000-0000-000061B30000}"/>
    <cellStyle name="Years 2 3 2 7 6" xfId="43709" xr:uid="{00000000-0005-0000-0000-000062B30000}"/>
    <cellStyle name="Years 2 3 2 8" xfId="43710" xr:uid="{00000000-0005-0000-0000-000063B30000}"/>
    <cellStyle name="Years 2 3 2 8 2" xfId="43711" xr:uid="{00000000-0005-0000-0000-000064B30000}"/>
    <cellStyle name="Years 2 3 2 8 2 2" xfId="43712" xr:uid="{00000000-0005-0000-0000-000065B30000}"/>
    <cellStyle name="Years 2 3 2 8 2 3" xfId="43713" xr:uid="{00000000-0005-0000-0000-000066B30000}"/>
    <cellStyle name="Years 2 3 2 8 3" xfId="43714" xr:uid="{00000000-0005-0000-0000-000067B30000}"/>
    <cellStyle name="Years 2 3 2 8 3 2" xfId="43715" xr:uid="{00000000-0005-0000-0000-000068B30000}"/>
    <cellStyle name="Years 2 3 2 8 3 3" xfId="43716" xr:uid="{00000000-0005-0000-0000-000069B30000}"/>
    <cellStyle name="Years 2 3 2 8 4" xfId="43717" xr:uid="{00000000-0005-0000-0000-00006AB30000}"/>
    <cellStyle name="Years 2 3 2 8 5" xfId="43718" xr:uid="{00000000-0005-0000-0000-00006BB30000}"/>
    <cellStyle name="Years 2 3 2 8 6" xfId="43719" xr:uid="{00000000-0005-0000-0000-00006CB30000}"/>
    <cellStyle name="Years 2 3 2 9" xfId="43720" xr:uid="{00000000-0005-0000-0000-00006DB30000}"/>
    <cellStyle name="Years 2 3 2 9 2" xfId="43721" xr:uid="{00000000-0005-0000-0000-00006EB30000}"/>
    <cellStyle name="Years 2 3 2 9 2 2" xfId="43722" xr:uid="{00000000-0005-0000-0000-00006FB30000}"/>
    <cellStyle name="Years 2 3 2 9 2 3" xfId="43723" xr:uid="{00000000-0005-0000-0000-000070B30000}"/>
    <cellStyle name="Years 2 3 2 9 3" xfId="43724" xr:uid="{00000000-0005-0000-0000-000071B30000}"/>
    <cellStyle name="Years 2 3 2 9 3 2" xfId="43725" xr:uid="{00000000-0005-0000-0000-000072B30000}"/>
    <cellStyle name="Years 2 3 2 9 3 3" xfId="43726" xr:uid="{00000000-0005-0000-0000-000073B30000}"/>
    <cellStyle name="Years 2 3 2 9 4" xfId="43727" xr:uid="{00000000-0005-0000-0000-000074B30000}"/>
    <cellStyle name="Years 2 3 2 9 5" xfId="43728" xr:uid="{00000000-0005-0000-0000-000075B30000}"/>
    <cellStyle name="Years 2 3 2 9 6" xfId="43729" xr:uid="{00000000-0005-0000-0000-000076B30000}"/>
    <cellStyle name="Years 2 3 3" xfId="43730" xr:uid="{00000000-0005-0000-0000-000077B30000}"/>
    <cellStyle name="Years 2 3 3 2" xfId="43731" xr:uid="{00000000-0005-0000-0000-000078B30000}"/>
    <cellStyle name="Years 2 3 3 2 2" xfId="43732" xr:uid="{00000000-0005-0000-0000-000079B30000}"/>
    <cellStyle name="Years 2 3 3 2 3" xfId="43733" xr:uid="{00000000-0005-0000-0000-00007AB30000}"/>
    <cellStyle name="Years 2 3 3 3" xfId="43734" xr:uid="{00000000-0005-0000-0000-00007BB30000}"/>
    <cellStyle name="Years 2 3 3 3 2" xfId="43735" xr:uid="{00000000-0005-0000-0000-00007CB30000}"/>
    <cellStyle name="Years 2 3 3 3 3" xfId="43736" xr:uid="{00000000-0005-0000-0000-00007DB30000}"/>
    <cellStyle name="Years 2 3 3 4" xfId="43737" xr:uid="{00000000-0005-0000-0000-00007EB30000}"/>
    <cellStyle name="Years 2 3 3 5" xfId="43738" xr:uid="{00000000-0005-0000-0000-00007FB30000}"/>
    <cellStyle name="Years 2 3 3 6" xfId="43739" xr:uid="{00000000-0005-0000-0000-000080B30000}"/>
    <cellStyle name="Years 2 3 4" xfId="43740" xr:uid="{00000000-0005-0000-0000-000081B30000}"/>
    <cellStyle name="Years 2 3 4 2" xfId="43741" xr:uid="{00000000-0005-0000-0000-000082B30000}"/>
    <cellStyle name="Years 2 3 4 2 2" xfId="43742" xr:uid="{00000000-0005-0000-0000-000083B30000}"/>
    <cellStyle name="Years 2 3 4 2 3" xfId="43743" xr:uid="{00000000-0005-0000-0000-000084B30000}"/>
    <cellStyle name="Years 2 3 4 3" xfId="43744" xr:uid="{00000000-0005-0000-0000-000085B30000}"/>
    <cellStyle name="Years 2 3 4 3 2" xfId="43745" xr:uid="{00000000-0005-0000-0000-000086B30000}"/>
    <cellStyle name="Years 2 3 4 3 3" xfId="43746" xr:uid="{00000000-0005-0000-0000-000087B30000}"/>
    <cellStyle name="Years 2 3 4 4" xfId="43747" xr:uid="{00000000-0005-0000-0000-000088B30000}"/>
    <cellStyle name="Years 2 3 4 5" xfId="43748" xr:uid="{00000000-0005-0000-0000-000089B30000}"/>
    <cellStyle name="Years 2 3 4 6" xfId="43749" xr:uid="{00000000-0005-0000-0000-00008AB30000}"/>
    <cellStyle name="Years 2 3 5" xfId="43750" xr:uid="{00000000-0005-0000-0000-00008BB30000}"/>
    <cellStyle name="Years 2 3 5 2" xfId="43751" xr:uid="{00000000-0005-0000-0000-00008CB30000}"/>
    <cellStyle name="Years 2 3 5 2 2" xfId="43752" xr:uid="{00000000-0005-0000-0000-00008DB30000}"/>
    <cellStyle name="Years 2 3 5 2 3" xfId="43753" xr:uid="{00000000-0005-0000-0000-00008EB30000}"/>
    <cellStyle name="Years 2 3 5 3" xfId="43754" xr:uid="{00000000-0005-0000-0000-00008FB30000}"/>
    <cellStyle name="Years 2 3 5 3 2" xfId="43755" xr:uid="{00000000-0005-0000-0000-000090B30000}"/>
    <cellStyle name="Years 2 3 5 3 3" xfId="43756" xr:uid="{00000000-0005-0000-0000-000091B30000}"/>
    <cellStyle name="Years 2 3 5 4" xfId="43757" xr:uid="{00000000-0005-0000-0000-000092B30000}"/>
    <cellStyle name="Years 2 3 5 5" xfId="43758" xr:uid="{00000000-0005-0000-0000-000093B30000}"/>
    <cellStyle name="Years 2 3 5 6" xfId="43759" xr:uid="{00000000-0005-0000-0000-000094B30000}"/>
    <cellStyle name="Years 2 3 6" xfId="43760" xr:uid="{00000000-0005-0000-0000-000095B30000}"/>
    <cellStyle name="Years 2 3 6 2" xfId="43761" xr:uid="{00000000-0005-0000-0000-000096B30000}"/>
    <cellStyle name="Years 2 3 6 2 2" xfId="43762" xr:uid="{00000000-0005-0000-0000-000097B30000}"/>
    <cellStyle name="Years 2 3 6 2 3" xfId="43763" xr:uid="{00000000-0005-0000-0000-000098B30000}"/>
    <cellStyle name="Years 2 3 6 3" xfId="43764" xr:uid="{00000000-0005-0000-0000-000099B30000}"/>
    <cellStyle name="Years 2 3 6 3 2" xfId="43765" xr:uid="{00000000-0005-0000-0000-00009AB30000}"/>
    <cellStyle name="Years 2 3 6 3 3" xfId="43766" xr:uid="{00000000-0005-0000-0000-00009BB30000}"/>
    <cellStyle name="Years 2 3 6 4" xfId="43767" xr:uid="{00000000-0005-0000-0000-00009CB30000}"/>
    <cellStyle name="Years 2 3 6 5" xfId="43768" xr:uid="{00000000-0005-0000-0000-00009DB30000}"/>
    <cellStyle name="Years 2 3 6 6" xfId="43769" xr:uid="{00000000-0005-0000-0000-00009EB30000}"/>
    <cellStyle name="Years 2 3 7" xfId="43770" xr:uid="{00000000-0005-0000-0000-00009FB30000}"/>
    <cellStyle name="Years 2 3 7 2" xfId="43771" xr:uid="{00000000-0005-0000-0000-0000A0B30000}"/>
    <cellStyle name="Years 2 3 7 2 2" xfId="43772" xr:uid="{00000000-0005-0000-0000-0000A1B30000}"/>
    <cellStyle name="Years 2 3 7 2 3" xfId="43773" xr:uid="{00000000-0005-0000-0000-0000A2B30000}"/>
    <cellStyle name="Years 2 3 7 3" xfId="43774" xr:uid="{00000000-0005-0000-0000-0000A3B30000}"/>
    <cellStyle name="Years 2 3 7 3 2" xfId="43775" xr:uid="{00000000-0005-0000-0000-0000A4B30000}"/>
    <cellStyle name="Years 2 3 7 3 3" xfId="43776" xr:uid="{00000000-0005-0000-0000-0000A5B30000}"/>
    <cellStyle name="Years 2 3 7 4" xfId="43777" xr:uid="{00000000-0005-0000-0000-0000A6B30000}"/>
    <cellStyle name="Years 2 3 7 5" xfId="43778" xr:uid="{00000000-0005-0000-0000-0000A7B30000}"/>
    <cellStyle name="Years 2 3 7 6" xfId="43779" xr:uid="{00000000-0005-0000-0000-0000A8B30000}"/>
    <cellStyle name="Years 2 3 8" xfId="43780" xr:uid="{00000000-0005-0000-0000-0000A9B30000}"/>
    <cellStyle name="Years 2 3 8 2" xfId="43781" xr:uid="{00000000-0005-0000-0000-0000AAB30000}"/>
    <cellStyle name="Years 2 3 8 2 2" xfId="43782" xr:uid="{00000000-0005-0000-0000-0000ABB30000}"/>
    <cellStyle name="Years 2 3 8 2 3" xfId="43783" xr:uid="{00000000-0005-0000-0000-0000ACB30000}"/>
    <cellStyle name="Years 2 3 8 3" xfId="43784" xr:uid="{00000000-0005-0000-0000-0000ADB30000}"/>
    <cellStyle name="Years 2 3 8 3 2" xfId="43785" xr:uid="{00000000-0005-0000-0000-0000AEB30000}"/>
    <cellStyle name="Years 2 3 8 3 3" xfId="43786" xr:uid="{00000000-0005-0000-0000-0000AFB30000}"/>
    <cellStyle name="Years 2 3 8 4" xfId="43787" xr:uid="{00000000-0005-0000-0000-0000B0B30000}"/>
    <cellStyle name="Years 2 3 8 5" xfId="43788" xr:uid="{00000000-0005-0000-0000-0000B1B30000}"/>
    <cellStyle name="Years 2 3 8 6" xfId="43789" xr:uid="{00000000-0005-0000-0000-0000B2B30000}"/>
    <cellStyle name="Years 2 3 9" xfId="43790" xr:uid="{00000000-0005-0000-0000-0000B3B30000}"/>
    <cellStyle name="Years 2 3 9 2" xfId="43791" xr:uid="{00000000-0005-0000-0000-0000B4B30000}"/>
    <cellStyle name="Years 2 3 9 2 2" xfId="43792" xr:uid="{00000000-0005-0000-0000-0000B5B30000}"/>
    <cellStyle name="Years 2 3 9 2 3" xfId="43793" xr:uid="{00000000-0005-0000-0000-0000B6B30000}"/>
    <cellStyle name="Years 2 3 9 3" xfId="43794" xr:uid="{00000000-0005-0000-0000-0000B7B30000}"/>
    <cellStyle name="Years 2 3 9 3 2" xfId="43795" xr:uid="{00000000-0005-0000-0000-0000B8B30000}"/>
    <cellStyle name="Years 2 3 9 3 3" xfId="43796" xr:uid="{00000000-0005-0000-0000-0000B9B30000}"/>
    <cellStyle name="Years 2 3 9 4" xfId="43797" xr:uid="{00000000-0005-0000-0000-0000BAB30000}"/>
    <cellStyle name="Years 2 3 9 5" xfId="43798" xr:uid="{00000000-0005-0000-0000-0000BBB30000}"/>
    <cellStyle name="Years 2 3 9 6" xfId="43799" xr:uid="{00000000-0005-0000-0000-0000BCB30000}"/>
    <cellStyle name="Years 2 30" xfId="43800" xr:uid="{00000000-0005-0000-0000-0000BDB30000}"/>
    <cellStyle name="Years 2 31" xfId="43801" xr:uid="{00000000-0005-0000-0000-0000BEB30000}"/>
    <cellStyle name="Years 2 32" xfId="43802" xr:uid="{00000000-0005-0000-0000-0000BFB30000}"/>
    <cellStyle name="Years 2 4" xfId="43803" xr:uid="{00000000-0005-0000-0000-0000C0B30000}"/>
    <cellStyle name="Years 2 4 10" xfId="43804" xr:uid="{00000000-0005-0000-0000-0000C1B30000}"/>
    <cellStyle name="Years 2 4 10 2" xfId="43805" xr:uid="{00000000-0005-0000-0000-0000C2B30000}"/>
    <cellStyle name="Years 2 4 10 2 2" xfId="43806" xr:uid="{00000000-0005-0000-0000-0000C3B30000}"/>
    <cellStyle name="Years 2 4 10 2 3" xfId="43807" xr:uid="{00000000-0005-0000-0000-0000C4B30000}"/>
    <cellStyle name="Years 2 4 10 3" xfId="43808" xr:uid="{00000000-0005-0000-0000-0000C5B30000}"/>
    <cellStyle name="Years 2 4 10 3 2" xfId="43809" xr:uid="{00000000-0005-0000-0000-0000C6B30000}"/>
    <cellStyle name="Years 2 4 10 3 3" xfId="43810" xr:uid="{00000000-0005-0000-0000-0000C7B30000}"/>
    <cellStyle name="Years 2 4 10 4" xfId="43811" xr:uid="{00000000-0005-0000-0000-0000C8B30000}"/>
    <cellStyle name="Years 2 4 10 5" xfId="43812" xr:uid="{00000000-0005-0000-0000-0000C9B30000}"/>
    <cellStyle name="Years 2 4 10 6" xfId="43813" xr:uid="{00000000-0005-0000-0000-0000CAB30000}"/>
    <cellStyle name="Years 2 4 11" xfId="43814" xr:uid="{00000000-0005-0000-0000-0000CBB30000}"/>
    <cellStyle name="Years 2 4 11 2" xfId="43815" xr:uid="{00000000-0005-0000-0000-0000CCB30000}"/>
    <cellStyle name="Years 2 4 11 2 2" xfId="43816" xr:uid="{00000000-0005-0000-0000-0000CDB30000}"/>
    <cellStyle name="Years 2 4 11 2 3" xfId="43817" xr:uid="{00000000-0005-0000-0000-0000CEB30000}"/>
    <cellStyle name="Years 2 4 11 3" xfId="43818" xr:uid="{00000000-0005-0000-0000-0000CFB30000}"/>
    <cellStyle name="Years 2 4 11 4" xfId="43819" xr:uid="{00000000-0005-0000-0000-0000D0B30000}"/>
    <cellStyle name="Years 2 4 11 5" xfId="43820" xr:uid="{00000000-0005-0000-0000-0000D1B30000}"/>
    <cellStyle name="Years 2 4 12" xfId="43821" xr:uid="{00000000-0005-0000-0000-0000D2B30000}"/>
    <cellStyle name="Years 2 4 12 2" xfId="43822" xr:uid="{00000000-0005-0000-0000-0000D3B30000}"/>
    <cellStyle name="Years 2 4 12 3" xfId="43823" xr:uid="{00000000-0005-0000-0000-0000D4B30000}"/>
    <cellStyle name="Years 2 4 13" xfId="43824" xr:uid="{00000000-0005-0000-0000-0000D5B30000}"/>
    <cellStyle name="Years 2 4 13 2" xfId="43825" xr:uid="{00000000-0005-0000-0000-0000D6B30000}"/>
    <cellStyle name="Years 2 4 13 3" xfId="43826" xr:uid="{00000000-0005-0000-0000-0000D7B30000}"/>
    <cellStyle name="Years 2 4 14" xfId="43827" xr:uid="{00000000-0005-0000-0000-0000D8B30000}"/>
    <cellStyle name="Years 2 4 15" xfId="43828" xr:uid="{00000000-0005-0000-0000-0000D9B30000}"/>
    <cellStyle name="Years 2 4 16" xfId="43829" xr:uid="{00000000-0005-0000-0000-0000DAB30000}"/>
    <cellStyle name="Years 2 4 17" xfId="43830" xr:uid="{00000000-0005-0000-0000-0000DBB30000}"/>
    <cellStyle name="Years 2 4 2" xfId="43831" xr:uid="{00000000-0005-0000-0000-0000DCB30000}"/>
    <cellStyle name="Years 2 4 2 10" xfId="43832" xr:uid="{00000000-0005-0000-0000-0000DDB30000}"/>
    <cellStyle name="Years 2 4 2 10 2" xfId="43833" xr:uid="{00000000-0005-0000-0000-0000DEB30000}"/>
    <cellStyle name="Years 2 4 2 10 2 2" xfId="43834" xr:uid="{00000000-0005-0000-0000-0000DFB30000}"/>
    <cellStyle name="Years 2 4 2 10 2 3" xfId="43835" xr:uid="{00000000-0005-0000-0000-0000E0B30000}"/>
    <cellStyle name="Years 2 4 2 10 3" xfId="43836" xr:uid="{00000000-0005-0000-0000-0000E1B30000}"/>
    <cellStyle name="Years 2 4 2 10 4" xfId="43837" xr:uid="{00000000-0005-0000-0000-0000E2B30000}"/>
    <cellStyle name="Years 2 4 2 10 5" xfId="43838" xr:uid="{00000000-0005-0000-0000-0000E3B30000}"/>
    <cellStyle name="Years 2 4 2 11" xfId="43839" xr:uid="{00000000-0005-0000-0000-0000E4B30000}"/>
    <cellStyle name="Years 2 4 2 11 2" xfId="43840" xr:uid="{00000000-0005-0000-0000-0000E5B30000}"/>
    <cellStyle name="Years 2 4 2 11 3" xfId="43841" xr:uid="{00000000-0005-0000-0000-0000E6B30000}"/>
    <cellStyle name="Years 2 4 2 12" xfId="43842" xr:uid="{00000000-0005-0000-0000-0000E7B30000}"/>
    <cellStyle name="Years 2 4 2 12 2" xfId="43843" xr:uid="{00000000-0005-0000-0000-0000E8B30000}"/>
    <cellStyle name="Years 2 4 2 12 3" xfId="43844" xr:uid="{00000000-0005-0000-0000-0000E9B30000}"/>
    <cellStyle name="Years 2 4 2 13" xfId="43845" xr:uid="{00000000-0005-0000-0000-0000EAB30000}"/>
    <cellStyle name="Years 2 4 2 14" xfId="43846" xr:uid="{00000000-0005-0000-0000-0000EBB30000}"/>
    <cellStyle name="Years 2 4 2 15" xfId="43847" xr:uid="{00000000-0005-0000-0000-0000ECB30000}"/>
    <cellStyle name="Years 2 4 2 2" xfId="43848" xr:uid="{00000000-0005-0000-0000-0000EDB30000}"/>
    <cellStyle name="Years 2 4 2 2 2" xfId="43849" xr:uid="{00000000-0005-0000-0000-0000EEB30000}"/>
    <cellStyle name="Years 2 4 2 2 2 2" xfId="43850" xr:uid="{00000000-0005-0000-0000-0000EFB30000}"/>
    <cellStyle name="Years 2 4 2 2 2 3" xfId="43851" xr:uid="{00000000-0005-0000-0000-0000F0B30000}"/>
    <cellStyle name="Years 2 4 2 2 3" xfId="43852" xr:uid="{00000000-0005-0000-0000-0000F1B30000}"/>
    <cellStyle name="Years 2 4 2 2 3 2" xfId="43853" xr:uid="{00000000-0005-0000-0000-0000F2B30000}"/>
    <cellStyle name="Years 2 4 2 2 3 3" xfId="43854" xr:uid="{00000000-0005-0000-0000-0000F3B30000}"/>
    <cellStyle name="Years 2 4 2 2 4" xfId="43855" xr:uid="{00000000-0005-0000-0000-0000F4B30000}"/>
    <cellStyle name="Years 2 4 2 2 5" xfId="43856" xr:uid="{00000000-0005-0000-0000-0000F5B30000}"/>
    <cellStyle name="Years 2 4 2 2 6" xfId="43857" xr:uid="{00000000-0005-0000-0000-0000F6B30000}"/>
    <cellStyle name="Years 2 4 2 3" xfId="43858" xr:uid="{00000000-0005-0000-0000-0000F7B30000}"/>
    <cellStyle name="Years 2 4 2 3 2" xfId="43859" xr:uid="{00000000-0005-0000-0000-0000F8B30000}"/>
    <cellStyle name="Years 2 4 2 3 2 2" xfId="43860" xr:uid="{00000000-0005-0000-0000-0000F9B30000}"/>
    <cellStyle name="Years 2 4 2 3 2 3" xfId="43861" xr:uid="{00000000-0005-0000-0000-0000FAB30000}"/>
    <cellStyle name="Years 2 4 2 3 3" xfId="43862" xr:uid="{00000000-0005-0000-0000-0000FBB30000}"/>
    <cellStyle name="Years 2 4 2 3 3 2" xfId="43863" xr:uid="{00000000-0005-0000-0000-0000FCB30000}"/>
    <cellStyle name="Years 2 4 2 3 3 3" xfId="43864" xr:uid="{00000000-0005-0000-0000-0000FDB30000}"/>
    <cellStyle name="Years 2 4 2 3 4" xfId="43865" xr:uid="{00000000-0005-0000-0000-0000FEB30000}"/>
    <cellStyle name="Years 2 4 2 3 5" xfId="43866" xr:uid="{00000000-0005-0000-0000-0000FFB30000}"/>
    <cellStyle name="Years 2 4 2 3 6" xfId="43867" xr:uid="{00000000-0005-0000-0000-000000B40000}"/>
    <cellStyle name="Years 2 4 2 4" xfId="43868" xr:uid="{00000000-0005-0000-0000-000001B40000}"/>
    <cellStyle name="Years 2 4 2 4 2" xfId="43869" xr:uid="{00000000-0005-0000-0000-000002B40000}"/>
    <cellStyle name="Years 2 4 2 4 2 2" xfId="43870" xr:uid="{00000000-0005-0000-0000-000003B40000}"/>
    <cellStyle name="Years 2 4 2 4 2 3" xfId="43871" xr:uid="{00000000-0005-0000-0000-000004B40000}"/>
    <cellStyle name="Years 2 4 2 4 3" xfId="43872" xr:uid="{00000000-0005-0000-0000-000005B40000}"/>
    <cellStyle name="Years 2 4 2 4 3 2" xfId="43873" xr:uid="{00000000-0005-0000-0000-000006B40000}"/>
    <cellStyle name="Years 2 4 2 4 3 3" xfId="43874" xr:uid="{00000000-0005-0000-0000-000007B40000}"/>
    <cellStyle name="Years 2 4 2 4 4" xfId="43875" xr:uid="{00000000-0005-0000-0000-000008B40000}"/>
    <cellStyle name="Years 2 4 2 4 5" xfId="43876" xr:uid="{00000000-0005-0000-0000-000009B40000}"/>
    <cellStyle name="Years 2 4 2 4 6" xfId="43877" xr:uid="{00000000-0005-0000-0000-00000AB40000}"/>
    <cellStyle name="Years 2 4 2 5" xfId="43878" xr:uid="{00000000-0005-0000-0000-00000BB40000}"/>
    <cellStyle name="Years 2 4 2 5 2" xfId="43879" xr:uid="{00000000-0005-0000-0000-00000CB40000}"/>
    <cellStyle name="Years 2 4 2 5 2 2" xfId="43880" xr:uid="{00000000-0005-0000-0000-00000DB40000}"/>
    <cellStyle name="Years 2 4 2 5 2 3" xfId="43881" xr:uid="{00000000-0005-0000-0000-00000EB40000}"/>
    <cellStyle name="Years 2 4 2 5 3" xfId="43882" xr:uid="{00000000-0005-0000-0000-00000FB40000}"/>
    <cellStyle name="Years 2 4 2 5 3 2" xfId="43883" xr:uid="{00000000-0005-0000-0000-000010B40000}"/>
    <cellStyle name="Years 2 4 2 5 3 3" xfId="43884" xr:uid="{00000000-0005-0000-0000-000011B40000}"/>
    <cellStyle name="Years 2 4 2 5 4" xfId="43885" xr:uid="{00000000-0005-0000-0000-000012B40000}"/>
    <cellStyle name="Years 2 4 2 5 5" xfId="43886" xr:uid="{00000000-0005-0000-0000-000013B40000}"/>
    <cellStyle name="Years 2 4 2 5 6" xfId="43887" xr:uid="{00000000-0005-0000-0000-000014B40000}"/>
    <cellStyle name="Years 2 4 2 6" xfId="43888" xr:uid="{00000000-0005-0000-0000-000015B40000}"/>
    <cellStyle name="Years 2 4 2 6 2" xfId="43889" xr:uid="{00000000-0005-0000-0000-000016B40000}"/>
    <cellStyle name="Years 2 4 2 6 2 2" xfId="43890" xr:uid="{00000000-0005-0000-0000-000017B40000}"/>
    <cellStyle name="Years 2 4 2 6 2 3" xfId="43891" xr:uid="{00000000-0005-0000-0000-000018B40000}"/>
    <cellStyle name="Years 2 4 2 6 3" xfId="43892" xr:uid="{00000000-0005-0000-0000-000019B40000}"/>
    <cellStyle name="Years 2 4 2 6 3 2" xfId="43893" xr:uid="{00000000-0005-0000-0000-00001AB40000}"/>
    <cellStyle name="Years 2 4 2 6 3 3" xfId="43894" xr:uid="{00000000-0005-0000-0000-00001BB40000}"/>
    <cellStyle name="Years 2 4 2 6 4" xfId="43895" xr:uid="{00000000-0005-0000-0000-00001CB40000}"/>
    <cellStyle name="Years 2 4 2 6 5" xfId="43896" xr:uid="{00000000-0005-0000-0000-00001DB40000}"/>
    <cellStyle name="Years 2 4 2 6 6" xfId="43897" xr:uid="{00000000-0005-0000-0000-00001EB40000}"/>
    <cellStyle name="Years 2 4 2 7" xfId="43898" xr:uid="{00000000-0005-0000-0000-00001FB40000}"/>
    <cellStyle name="Years 2 4 2 7 2" xfId="43899" xr:uid="{00000000-0005-0000-0000-000020B40000}"/>
    <cellStyle name="Years 2 4 2 7 2 2" xfId="43900" xr:uid="{00000000-0005-0000-0000-000021B40000}"/>
    <cellStyle name="Years 2 4 2 7 2 3" xfId="43901" xr:uid="{00000000-0005-0000-0000-000022B40000}"/>
    <cellStyle name="Years 2 4 2 7 3" xfId="43902" xr:uid="{00000000-0005-0000-0000-000023B40000}"/>
    <cellStyle name="Years 2 4 2 7 3 2" xfId="43903" xr:uid="{00000000-0005-0000-0000-000024B40000}"/>
    <cellStyle name="Years 2 4 2 7 3 3" xfId="43904" xr:uid="{00000000-0005-0000-0000-000025B40000}"/>
    <cellStyle name="Years 2 4 2 7 4" xfId="43905" xr:uid="{00000000-0005-0000-0000-000026B40000}"/>
    <cellStyle name="Years 2 4 2 7 5" xfId="43906" xr:uid="{00000000-0005-0000-0000-000027B40000}"/>
    <cellStyle name="Years 2 4 2 7 6" xfId="43907" xr:uid="{00000000-0005-0000-0000-000028B40000}"/>
    <cellStyle name="Years 2 4 2 8" xfId="43908" xr:uid="{00000000-0005-0000-0000-000029B40000}"/>
    <cellStyle name="Years 2 4 2 8 2" xfId="43909" xr:uid="{00000000-0005-0000-0000-00002AB40000}"/>
    <cellStyle name="Years 2 4 2 8 2 2" xfId="43910" xr:uid="{00000000-0005-0000-0000-00002BB40000}"/>
    <cellStyle name="Years 2 4 2 8 2 3" xfId="43911" xr:uid="{00000000-0005-0000-0000-00002CB40000}"/>
    <cellStyle name="Years 2 4 2 8 3" xfId="43912" xr:uid="{00000000-0005-0000-0000-00002DB40000}"/>
    <cellStyle name="Years 2 4 2 8 3 2" xfId="43913" xr:uid="{00000000-0005-0000-0000-00002EB40000}"/>
    <cellStyle name="Years 2 4 2 8 3 3" xfId="43914" xr:uid="{00000000-0005-0000-0000-00002FB40000}"/>
    <cellStyle name="Years 2 4 2 8 4" xfId="43915" xr:uid="{00000000-0005-0000-0000-000030B40000}"/>
    <cellStyle name="Years 2 4 2 8 5" xfId="43916" xr:uid="{00000000-0005-0000-0000-000031B40000}"/>
    <cellStyle name="Years 2 4 2 8 6" xfId="43917" xr:uid="{00000000-0005-0000-0000-000032B40000}"/>
    <cellStyle name="Years 2 4 2 9" xfId="43918" xr:uid="{00000000-0005-0000-0000-000033B40000}"/>
    <cellStyle name="Years 2 4 2 9 2" xfId="43919" xr:uid="{00000000-0005-0000-0000-000034B40000}"/>
    <cellStyle name="Years 2 4 2 9 2 2" xfId="43920" xr:uid="{00000000-0005-0000-0000-000035B40000}"/>
    <cellStyle name="Years 2 4 2 9 2 3" xfId="43921" xr:uid="{00000000-0005-0000-0000-000036B40000}"/>
    <cellStyle name="Years 2 4 2 9 3" xfId="43922" xr:uid="{00000000-0005-0000-0000-000037B40000}"/>
    <cellStyle name="Years 2 4 2 9 3 2" xfId="43923" xr:uid="{00000000-0005-0000-0000-000038B40000}"/>
    <cellStyle name="Years 2 4 2 9 3 3" xfId="43924" xr:uid="{00000000-0005-0000-0000-000039B40000}"/>
    <cellStyle name="Years 2 4 2 9 4" xfId="43925" xr:uid="{00000000-0005-0000-0000-00003AB40000}"/>
    <cellStyle name="Years 2 4 2 9 5" xfId="43926" xr:uid="{00000000-0005-0000-0000-00003BB40000}"/>
    <cellStyle name="Years 2 4 2 9 6" xfId="43927" xr:uid="{00000000-0005-0000-0000-00003CB40000}"/>
    <cellStyle name="Years 2 4 3" xfId="43928" xr:uid="{00000000-0005-0000-0000-00003DB40000}"/>
    <cellStyle name="Years 2 4 3 2" xfId="43929" xr:uid="{00000000-0005-0000-0000-00003EB40000}"/>
    <cellStyle name="Years 2 4 3 2 2" xfId="43930" xr:uid="{00000000-0005-0000-0000-00003FB40000}"/>
    <cellStyle name="Years 2 4 3 2 3" xfId="43931" xr:uid="{00000000-0005-0000-0000-000040B40000}"/>
    <cellStyle name="Years 2 4 3 3" xfId="43932" xr:uid="{00000000-0005-0000-0000-000041B40000}"/>
    <cellStyle name="Years 2 4 3 3 2" xfId="43933" xr:uid="{00000000-0005-0000-0000-000042B40000}"/>
    <cellStyle name="Years 2 4 3 3 3" xfId="43934" xr:uid="{00000000-0005-0000-0000-000043B40000}"/>
    <cellStyle name="Years 2 4 3 4" xfId="43935" xr:uid="{00000000-0005-0000-0000-000044B40000}"/>
    <cellStyle name="Years 2 4 3 5" xfId="43936" xr:uid="{00000000-0005-0000-0000-000045B40000}"/>
    <cellStyle name="Years 2 4 3 6" xfId="43937" xr:uid="{00000000-0005-0000-0000-000046B40000}"/>
    <cellStyle name="Years 2 4 4" xfId="43938" xr:uid="{00000000-0005-0000-0000-000047B40000}"/>
    <cellStyle name="Years 2 4 4 2" xfId="43939" xr:uid="{00000000-0005-0000-0000-000048B40000}"/>
    <cellStyle name="Years 2 4 4 2 2" xfId="43940" xr:uid="{00000000-0005-0000-0000-000049B40000}"/>
    <cellStyle name="Years 2 4 4 2 3" xfId="43941" xr:uid="{00000000-0005-0000-0000-00004AB40000}"/>
    <cellStyle name="Years 2 4 4 3" xfId="43942" xr:uid="{00000000-0005-0000-0000-00004BB40000}"/>
    <cellStyle name="Years 2 4 4 3 2" xfId="43943" xr:uid="{00000000-0005-0000-0000-00004CB40000}"/>
    <cellStyle name="Years 2 4 4 3 3" xfId="43944" xr:uid="{00000000-0005-0000-0000-00004DB40000}"/>
    <cellStyle name="Years 2 4 4 4" xfId="43945" xr:uid="{00000000-0005-0000-0000-00004EB40000}"/>
    <cellStyle name="Years 2 4 4 5" xfId="43946" xr:uid="{00000000-0005-0000-0000-00004FB40000}"/>
    <cellStyle name="Years 2 4 4 6" xfId="43947" xr:uid="{00000000-0005-0000-0000-000050B40000}"/>
    <cellStyle name="Years 2 4 5" xfId="43948" xr:uid="{00000000-0005-0000-0000-000051B40000}"/>
    <cellStyle name="Years 2 4 5 2" xfId="43949" xr:uid="{00000000-0005-0000-0000-000052B40000}"/>
    <cellStyle name="Years 2 4 5 2 2" xfId="43950" xr:uid="{00000000-0005-0000-0000-000053B40000}"/>
    <cellStyle name="Years 2 4 5 2 3" xfId="43951" xr:uid="{00000000-0005-0000-0000-000054B40000}"/>
    <cellStyle name="Years 2 4 5 3" xfId="43952" xr:uid="{00000000-0005-0000-0000-000055B40000}"/>
    <cellStyle name="Years 2 4 5 3 2" xfId="43953" xr:uid="{00000000-0005-0000-0000-000056B40000}"/>
    <cellStyle name="Years 2 4 5 3 3" xfId="43954" xr:uid="{00000000-0005-0000-0000-000057B40000}"/>
    <cellStyle name="Years 2 4 5 4" xfId="43955" xr:uid="{00000000-0005-0000-0000-000058B40000}"/>
    <cellStyle name="Years 2 4 5 5" xfId="43956" xr:uid="{00000000-0005-0000-0000-000059B40000}"/>
    <cellStyle name="Years 2 4 5 6" xfId="43957" xr:uid="{00000000-0005-0000-0000-00005AB40000}"/>
    <cellStyle name="Years 2 4 6" xfId="43958" xr:uid="{00000000-0005-0000-0000-00005BB40000}"/>
    <cellStyle name="Years 2 4 6 2" xfId="43959" xr:uid="{00000000-0005-0000-0000-00005CB40000}"/>
    <cellStyle name="Years 2 4 6 2 2" xfId="43960" xr:uid="{00000000-0005-0000-0000-00005DB40000}"/>
    <cellStyle name="Years 2 4 6 2 3" xfId="43961" xr:uid="{00000000-0005-0000-0000-00005EB40000}"/>
    <cellStyle name="Years 2 4 6 3" xfId="43962" xr:uid="{00000000-0005-0000-0000-00005FB40000}"/>
    <cellStyle name="Years 2 4 6 3 2" xfId="43963" xr:uid="{00000000-0005-0000-0000-000060B40000}"/>
    <cellStyle name="Years 2 4 6 3 3" xfId="43964" xr:uid="{00000000-0005-0000-0000-000061B40000}"/>
    <cellStyle name="Years 2 4 6 4" xfId="43965" xr:uid="{00000000-0005-0000-0000-000062B40000}"/>
    <cellStyle name="Years 2 4 6 5" xfId="43966" xr:uid="{00000000-0005-0000-0000-000063B40000}"/>
    <cellStyle name="Years 2 4 6 6" xfId="43967" xr:uid="{00000000-0005-0000-0000-000064B40000}"/>
    <cellStyle name="Years 2 4 7" xfId="43968" xr:uid="{00000000-0005-0000-0000-000065B40000}"/>
    <cellStyle name="Years 2 4 7 2" xfId="43969" xr:uid="{00000000-0005-0000-0000-000066B40000}"/>
    <cellStyle name="Years 2 4 7 2 2" xfId="43970" xr:uid="{00000000-0005-0000-0000-000067B40000}"/>
    <cellStyle name="Years 2 4 7 2 3" xfId="43971" xr:uid="{00000000-0005-0000-0000-000068B40000}"/>
    <cellStyle name="Years 2 4 7 3" xfId="43972" xr:uid="{00000000-0005-0000-0000-000069B40000}"/>
    <cellStyle name="Years 2 4 7 3 2" xfId="43973" xr:uid="{00000000-0005-0000-0000-00006AB40000}"/>
    <cellStyle name="Years 2 4 7 3 3" xfId="43974" xr:uid="{00000000-0005-0000-0000-00006BB40000}"/>
    <cellStyle name="Years 2 4 7 4" xfId="43975" xr:uid="{00000000-0005-0000-0000-00006CB40000}"/>
    <cellStyle name="Years 2 4 7 5" xfId="43976" xr:uid="{00000000-0005-0000-0000-00006DB40000}"/>
    <cellStyle name="Years 2 4 7 6" xfId="43977" xr:uid="{00000000-0005-0000-0000-00006EB40000}"/>
    <cellStyle name="Years 2 4 8" xfId="43978" xr:uid="{00000000-0005-0000-0000-00006FB40000}"/>
    <cellStyle name="Years 2 4 8 2" xfId="43979" xr:uid="{00000000-0005-0000-0000-000070B40000}"/>
    <cellStyle name="Years 2 4 8 2 2" xfId="43980" xr:uid="{00000000-0005-0000-0000-000071B40000}"/>
    <cellStyle name="Years 2 4 8 2 3" xfId="43981" xr:uid="{00000000-0005-0000-0000-000072B40000}"/>
    <cellStyle name="Years 2 4 8 3" xfId="43982" xr:uid="{00000000-0005-0000-0000-000073B40000}"/>
    <cellStyle name="Years 2 4 8 3 2" xfId="43983" xr:uid="{00000000-0005-0000-0000-000074B40000}"/>
    <cellStyle name="Years 2 4 8 3 3" xfId="43984" xr:uid="{00000000-0005-0000-0000-000075B40000}"/>
    <cellStyle name="Years 2 4 8 4" xfId="43985" xr:uid="{00000000-0005-0000-0000-000076B40000}"/>
    <cellStyle name="Years 2 4 8 5" xfId="43986" xr:uid="{00000000-0005-0000-0000-000077B40000}"/>
    <cellStyle name="Years 2 4 8 6" xfId="43987" xr:uid="{00000000-0005-0000-0000-000078B40000}"/>
    <cellStyle name="Years 2 4 9" xfId="43988" xr:uid="{00000000-0005-0000-0000-000079B40000}"/>
    <cellStyle name="Years 2 4 9 2" xfId="43989" xr:uid="{00000000-0005-0000-0000-00007AB40000}"/>
    <cellStyle name="Years 2 4 9 2 2" xfId="43990" xr:uid="{00000000-0005-0000-0000-00007BB40000}"/>
    <cellStyle name="Years 2 4 9 2 3" xfId="43991" xr:uid="{00000000-0005-0000-0000-00007CB40000}"/>
    <cellStyle name="Years 2 4 9 3" xfId="43992" xr:uid="{00000000-0005-0000-0000-00007DB40000}"/>
    <cellStyle name="Years 2 4 9 3 2" xfId="43993" xr:uid="{00000000-0005-0000-0000-00007EB40000}"/>
    <cellStyle name="Years 2 4 9 3 3" xfId="43994" xr:uid="{00000000-0005-0000-0000-00007FB40000}"/>
    <cellStyle name="Years 2 4 9 4" xfId="43995" xr:uid="{00000000-0005-0000-0000-000080B40000}"/>
    <cellStyle name="Years 2 4 9 5" xfId="43996" xr:uid="{00000000-0005-0000-0000-000081B40000}"/>
    <cellStyle name="Years 2 4 9 6" xfId="43997" xr:uid="{00000000-0005-0000-0000-000082B40000}"/>
    <cellStyle name="Years 2 5" xfId="43998" xr:uid="{00000000-0005-0000-0000-000083B40000}"/>
    <cellStyle name="Years 2 5 10" xfId="43999" xr:uid="{00000000-0005-0000-0000-000084B40000}"/>
    <cellStyle name="Years 2 5 10 2" xfId="44000" xr:uid="{00000000-0005-0000-0000-000085B40000}"/>
    <cellStyle name="Years 2 5 10 2 2" xfId="44001" xr:uid="{00000000-0005-0000-0000-000086B40000}"/>
    <cellStyle name="Years 2 5 10 2 3" xfId="44002" xr:uid="{00000000-0005-0000-0000-000087B40000}"/>
    <cellStyle name="Years 2 5 10 3" xfId="44003" xr:uid="{00000000-0005-0000-0000-000088B40000}"/>
    <cellStyle name="Years 2 5 10 3 2" xfId="44004" xr:uid="{00000000-0005-0000-0000-000089B40000}"/>
    <cellStyle name="Years 2 5 10 3 3" xfId="44005" xr:uid="{00000000-0005-0000-0000-00008AB40000}"/>
    <cellStyle name="Years 2 5 10 4" xfId="44006" xr:uid="{00000000-0005-0000-0000-00008BB40000}"/>
    <cellStyle name="Years 2 5 10 5" xfId="44007" xr:uid="{00000000-0005-0000-0000-00008CB40000}"/>
    <cellStyle name="Years 2 5 10 6" xfId="44008" xr:uid="{00000000-0005-0000-0000-00008DB40000}"/>
    <cellStyle name="Years 2 5 11" xfId="44009" xr:uid="{00000000-0005-0000-0000-00008EB40000}"/>
    <cellStyle name="Years 2 5 11 2" xfId="44010" xr:uid="{00000000-0005-0000-0000-00008FB40000}"/>
    <cellStyle name="Years 2 5 11 2 2" xfId="44011" xr:uid="{00000000-0005-0000-0000-000090B40000}"/>
    <cellStyle name="Years 2 5 11 2 3" xfId="44012" xr:uid="{00000000-0005-0000-0000-000091B40000}"/>
    <cellStyle name="Years 2 5 11 3" xfId="44013" xr:uid="{00000000-0005-0000-0000-000092B40000}"/>
    <cellStyle name="Years 2 5 11 4" xfId="44014" xr:uid="{00000000-0005-0000-0000-000093B40000}"/>
    <cellStyle name="Years 2 5 11 5" xfId="44015" xr:uid="{00000000-0005-0000-0000-000094B40000}"/>
    <cellStyle name="Years 2 5 12" xfId="44016" xr:uid="{00000000-0005-0000-0000-000095B40000}"/>
    <cellStyle name="Years 2 5 12 2" xfId="44017" xr:uid="{00000000-0005-0000-0000-000096B40000}"/>
    <cellStyle name="Years 2 5 12 3" xfId="44018" xr:uid="{00000000-0005-0000-0000-000097B40000}"/>
    <cellStyle name="Years 2 5 13" xfId="44019" xr:uid="{00000000-0005-0000-0000-000098B40000}"/>
    <cellStyle name="Years 2 5 13 2" xfId="44020" xr:uid="{00000000-0005-0000-0000-000099B40000}"/>
    <cellStyle name="Years 2 5 13 3" xfId="44021" xr:uid="{00000000-0005-0000-0000-00009AB40000}"/>
    <cellStyle name="Years 2 5 14" xfId="44022" xr:uid="{00000000-0005-0000-0000-00009BB40000}"/>
    <cellStyle name="Years 2 5 15" xfId="44023" xr:uid="{00000000-0005-0000-0000-00009CB40000}"/>
    <cellStyle name="Years 2 5 16" xfId="44024" xr:uid="{00000000-0005-0000-0000-00009DB40000}"/>
    <cellStyle name="Years 2 5 17" xfId="44025" xr:uid="{00000000-0005-0000-0000-00009EB40000}"/>
    <cellStyle name="Years 2 5 2" xfId="44026" xr:uid="{00000000-0005-0000-0000-00009FB40000}"/>
    <cellStyle name="Years 2 5 2 10" xfId="44027" xr:uid="{00000000-0005-0000-0000-0000A0B40000}"/>
    <cellStyle name="Years 2 5 2 10 2" xfId="44028" xr:uid="{00000000-0005-0000-0000-0000A1B40000}"/>
    <cellStyle name="Years 2 5 2 10 2 2" xfId="44029" xr:uid="{00000000-0005-0000-0000-0000A2B40000}"/>
    <cellStyle name="Years 2 5 2 10 2 3" xfId="44030" xr:uid="{00000000-0005-0000-0000-0000A3B40000}"/>
    <cellStyle name="Years 2 5 2 10 3" xfId="44031" xr:uid="{00000000-0005-0000-0000-0000A4B40000}"/>
    <cellStyle name="Years 2 5 2 10 4" xfId="44032" xr:uid="{00000000-0005-0000-0000-0000A5B40000}"/>
    <cellStyle name="Years 2 5 2 10 5" xfId="44033" xr:uid="{00000000-0005-0000-0000-0000A6B40000}"/>
    <cellStyle name="Years 2 5 2 11" xfId="44034" xr:uid="{00000000-0005-0000-0000-0000A7B40000}"/>
    <cellStyle name="Years 2 5 2 11 2" xfId="44035" xr:uid="{00000000-0005-0000-0000-0000A8B40000}"/>
    <cellStyle name="Years 2 5 2 11 3" xfId="44036" xr:uid="{00000000-0005-0000-0000-0000A9B40000}"/>
    <cellStyle name="Years 2 5 2 12" xfId="44037" xr:uid="{00000000-0005-0000-0000-0000AAB40000}"/>
    <cellStyle name="Years 2 5 2 12 2" xfId="44038" xr:uid="{00000000-0005-0000-0000-0000ABB40000}"/>
    <cellStyle name="Years 2 5 2 12 3" xfId="44039" xr:uid="{00000000-0005-0000-0000-0000ACB40000}"/>
    <cellStyle name="Years 2 5 2 13" xfId="44040" xr:uid="{00000000-0005-0000-0000-0000ADB40000}"/>
    <cellStyle name="Years 2 5 2 14" xfId="44041" xr:uid="{00000000-0005-0000-0000-0000AEB40000}"/>
    <cellStyle name="Years 2 5 2 15" xfId="44042" xr:uid="{00000000-0005-0000-0000-0000AFB40000}"/>
    <cellStyle name="Years 2 5 2 2" xfId="44043" xr:uid="{00000000-0005-0000-0000-0000B0B40000}"/>
    <cellStyle name="Years 2 5 2 2 2" xfId="44044" xr:uid="{00000000-0005-0000-0000-0000B1B40000}"/>
    <cellStyle name="Years 2 5 2 2 2 2" xfId="44045" xr:uid="{00000000-0005-0000-0000-0000B2B40000}"/>
    <cellStyle name="Years 2 5 2 2 2 3" xfId="44046" xr:uid="{00000000-0005-0000-0000-0000B3B40000}"/>
    <cellStyle name="Years 2 5 2 2 3" xfId="44047" xr:uid="{00000000-0005-0000-0000-0000B4B40000}"/>
    <cellStyle name="Years 2 5 2 2 3 2" xfId="44048" xr:uid="{00000000-0005-0000-0000-0000B5B40000}"/>
    <cellStyle name="Years 2 5 2 2 3 3" xfId="44049" xr:uid="{00000000-0005-0000-0000-0000B6B40000}"/>
    <cellStyle name="Years 2 5 2 2 4" xfId="44050" xr:uid="{00000000-0005-0000-0000-0000B7B40000}"/>
    <cellStyle name="Years 2 5 2 2 5" xfId="44051" xr:uid="{00000000-0005-0000-0000-0000B8B40000}"/>
    <cellStyle name="Years 2 5 2 2 6" xfId="44052" xr:uid="{00000000-0005-0000-0000-0000B9B40000}"/>
    <cellStyle name="Years 2 5 2 3" xfId="44053" xr:uid="{00000000-0005-0000-0000-0000BAB40000}"/>
    <cellStyle name="Years 2 5 2 3 2" xfId="44054" xr:uid="{00000000-0005-0000-0000-0000BBB40000}"/>
    <cellStyle name="Years 2 5 2 3 2 2" xfId="44055" xr:uid="{00000000-0005-0000-0000-0000BCB40000}"/>
    <cellStyle name="Years 2 5 2 3 2 3" xfId="44056" xr:uid="{00000000-0005-0000-0000-0000BDB40000}"/>
    <cellStyle name="Years 2 5 2 3 3" xfId="44057" xr:uid="{00000000-0005-0000-0000-0000BEB40000}"/>
    <cellStyle name="Years 2 5 2 3 3 2" xfId="44058" xr:uid="{00000000-0005-0000-0000-0000BFB40000}"/>
    <cellStyle name="Years 2 5 2 3 3 3" xfId="44059" xr:uid="{00000000-0005-0000-0000-0000C0B40000}"/>
    <cellStyle name="Years 2 5 2 3 4" xfId="44060" xr:uid="{00000000-0005-0000-0000-0000C1B40000}"/>
    <cellStyle name="Years 2 5 2 3 5" xfId="44061" xr:uid="{00000000-0005-0000-0000-0000C2B40000}"/>
    <cellStyle name="Years 2 5 2 3 6" xfId="44062" xr:uid="{00000000-0005-0000-0000-0000C3B40000}"/>
    <cellStyle name="Years 2 5 2 4" xfId="44063" xr:uid="{00000000-0005-0000-0000-0000C4B40000}"/>
    <cellStyle name="Years 2 5 2 4 2" xfId="44064" xr:uid="{00000000-0005-0000-0000-0000C5B40000}"/>
    <cellStyle name="Years 2 5 2 4 2 2" xfId="44065" xr:uid="{00000000-0005-0000-0000-0000C6B40000}"/>
    <cellStyle name="Years 2 5 2 4 2 3" xfId="44066" xr:uid="{00000000-0005-0000-0000-0000C7B40000}"/>
    <cellStyle name="Years 2 5 2 4 3" xfId="44067" xr:uid="{00000000-0005-0000-0000-0000C8B40000}"/>
    <cellStyle name="Years 2 5 2 4 3 2" xfId="44068" xr:uid="{00000000-0005-0000-0000-0000C9B40000}"/>
    <cellStyle name="Years 2 5 2 4 3 3" xfId="44069" xr:uid="{00000000-0005-0000-0000-0000CAB40000}"/>
    <cellStyle name="Years 2 5 2 4 4" xfId="44070" xr:uid="{00000000-0005-0000-0000-0000CBB40000}"/>
    <cellStyle name="Years 2 5 2 4 5" xfId="44071" xr:uid="{00000000-0005-0000-0000-0000CCB40000}"/>
    <cellStyle name="Years 2 5 2 4 6" xfId="44072" xr:uid="{00000000-0005-0000-0000-0000CDB40000}"/>
    <cellStyle name="Years 2 5 2 5" xfId="44073" xr:uid="{00000000-0005-0000-0000-0000CEB40000}"/>
    <cellStyle name="Years 2 5 2 5 2" xfId="44074" xr:uid="{00000000-0005-0000-0000-0000CFB40000}"/>
    <cellStyle name="Years 2 5 2 5 2 2" xfId="44075" xr:uid="{00000000-0005-0000-0000-0000D0B40000}"/>
    <cellStyle name="Years 2 5 2 5 2 3" xfId="44076" xr:uid="{00000000-0005-0000-0000-0000D1B40000}"/>
    <cellStyle name="Years 2 5 2 5 3" xfId="44077" xr:uid="{00000000-0005-0000-0000-0000D2B40000}"/>
    <cellStyle name="Years 2 5 2 5 3 2" xfId="44078" xr:uid="{00000000-0005-0000-0000-0000D3B40000}"/>
    <cellStyle name="Years 2 5 2 5 3 3" xfId="44079" xr:uid="{00000000-0005-0000-0000-0000D4B40000}"/>
    <cellStyle name="Years 2 5 2 5 4" xfId="44080" xr:uid="{00000000-0005-0000-0000-0000D5B40000}"/>
    <cellStyle name="Years 2 5 2 5 5" xfId="44081" xr:uid="{00000000-0005-0000-0000-0000D6B40000}"/>
    <cellStyle name="Years 2 5 2 5 6" xfId="44082" xr:uid="{00000000-0005-0000-0000-0000D7B40000}"/>
    <cellStyle name="Years 2 5 2 6" xfId="44083" xr:uid="{00000000-0005-0000-0000-0000D8B40000}"/>
    <cellStyle name="Years 2 5 2 6 2" xfId="44084" xr:uid="{00000000-0005-0000-0000-0000D9B40000}"/>
    <cellStyle name="Years 2 5 2 6 2 2" xfId="44085" xr:uid="{00000000-0005-0000-0000-0000DAB40000}"/>
    <cellStyle name="Years 2 5 2 6 2 3" xfId="44086" xr:uid="{00000000-0005-0000-0000-0000DBB40000}"/>
    <cellStyle name="Years 2 5 2 6 3" xfId="44087" xr:uid="{00000000-0005-0000-0000-0000DCB40000}"/>
    <cellStyle name="Years 2 5 2 6 3 2" xfId="44088" xr:uid="{00000000-0005-0000-0000-0000DDB40000}"/>
    <cellStyle name="Years 2 5 2 6 3 3" xfId="44089" xr:uid="{00000000-0005-0000-0000-0000DEB40000}"/>
    <cellStyle name="Years 2 5 2 6 4" xfId="44090" xr:uid="{00000000-0005-0000-0000-0000DFB40000}"/>
    <cellStyle name="Years 2 5 2 6 5" xfId="44091" xr:uid="{00000000-0005-0000-0000-0000E0B40000}"/>
    <cellStyle name="Years 2 5 2 6 6" xfId="44092" xr:uid="{00000000-0005-0000-0000-0000E1B40000}"/>
    <cellStyle name="Years 2 5 2 7" xfId="44093" xr:uid="{00000000-0005-0000-0000-0000E2B40000}"/>
    <cellStyle name="Years 2 5 2 7 2" xfId="44094" xr:uid="{00000000-0005-0000-0000-0000E3B40000}"/>
    <cellStyle name="Years 2 5 2 7 2 2" xfId="44095" xr:uid="{00000000-0005-0000-0000-0000E4B40000}"/>
    <cellStyle name="Years 2 5 2 7 2 3" xfId="44096" xr:uid="{00000000-0005-0000-0000-0000E5B40000}"/>
    <cellStyle name="Years 2 5 2 7 3" xfId="44097" xr:uid="{00000000-0005-0000-0000-0000E6B40000}"/>
    <cellStyle name="Years 2 5 2 7 3 2" xfId="44098" xr:uid="{00000000-0005-0000-0000-0000E7B40000}"/>
    <cellStyle name="Years 2 5 2 7 3 3" xfId="44099" xr:uid="{00000000-0005-0000-0000-0000E8B40000}"/>
    <cellStyle name="Years 2 5 2 7 4" xfId="44100" xr:uid="{00000000-0005-0000-0000-0000E9B40000}"/>
    <cellStyle name="Years 2 5 2 7 5" xfId="44101" xr:uid="{00000000-0005-0000-0000-0000EAB40000}"/>
    <cellStyle name="Years 2 5 2 7 6" xfId="44102" xr:uid="{00000000-0005-0000-0000-0000EBB40000}"/>
    <cellStyle name="Years 2 5 2 8" xfId="44103" xr:uid="{00000000-0005-0000-0000-0000ECB40000}"/>
    <cellStyle name="Years 2 5 2 8 2" xfId="44104" xr:uid="{00000000-0005-0000-0000-0000EDB40000}"/>
    <cellStyle name="Years 2 5 2 8 2 2" xfId="44105" xr:uid="{00000000-0005-0000-0000-0000EEB40000}"/>
    <cellStyle name="Years 2 5 2 8 2 3" xfId="44106" xr:uid="{00000000-0005-0000-0000-0000EFB40000}"/>
    <cellStyle name="Years 2 5 2 8 3" xfId="44107" xr:uid="{00000000-0005-0000-0000-0000F0B40000}"/>
    <cellStyle name="Years 2 5 2 8 3 2" xfId="44108" xr:uid="{00000000-0005-0000-0000-0000F1B40000}"/>
    <cellStyle name="Years 2 5 2 8 3 3" xfId="44109" xr:uid="{00000000-0005-0000-0000-0000F2B40000}"/>
    <cellStyle name="Years 2 5 2 8 4" xfId="44110" xr:uid="{00000000-0005-0000-0000-0000F3B40000}"/>
    <cellStyle name="Years 2 5 2 8 5" xfId="44111" xr:uid="{00000000-0005-0000-0000-0000F4B40000}"/>
    <cellStyle name="Years 2 5 2 8 6" xfId="44112" xr:uid="{00000000-0005-0000-0000-0000F5B40000}"/>
    <cellStyle name="Years 2 5 2 9" xfId="44113" xr:uid="{00000000-0005-0000-0000-0000F6B40000}"/>
    <cellStyle name="Years 2 5 2 9 2" xfId="44114" xr:uid="{00000000-0005-0000-0000-0000F7B40000}"/>
    <cellStyle name="Years 2 5 2 9 2 2" xfId="44115" xr:uid="{00000000-0005-0000-0000-0000F8B40000}"/>
    <cellStyle name="Years 2 5 2 9 2 3" xfId="44116" xr:uid="{00000000-0005-0000-0000-0000F9B40000}"/>
    <cellStyle name="Years 2 5 2 9 3" xfId="44117" xr:uid="{00000000-0005-0000-0000-0000FAB40000}"/>
    <cellStyle name="Years 2 5 2 9 3 2" xfId="44118" xr:uid="{00000000-0005-0000-0000-0000FBB40000}"/>
    <cellStyle name="Years 2 5 2 9 3 3" xfId="44119" xr:uid="{00000000-0005-0000-0000-0000FCB40000}"/>
    <cellStyle name="Years 2 5 2 9 4" xfId="44120" xr:uid="{00000000-0005-0000-0000-0000FDB40000}"/>
    <cellStyle name="Years 2 5 2 9 5" xfId="44121" xr:uid="{00000000-0005-0000-0000-0000FEB40000}"/>
    <cellStyle name="Years 2 5 2 9 6" xfId="44122" xr:uid="{00000000-0005-0000-0000-0000FFB40000}"/>
    <cellStyle name="Years 2 5 3" xfId="44123" xr:uid="{00000000-0005-0000-0000-000000B50000}"/>
    <cellStyle name="Years 2 5 3 2" xfId="44124" xr:uid="{00000000-0005-0000-0000-000001B50000}"/>
    <cellStyle name="Years 2 5 3 2 2" xfId="44125" xr:uid="{00000000-0005-0000-0000-000002B50000}"/>
    <cellStyle name="Years 2 5 3 2 3" xfId="44126" xr:uid="{00000000-0005-0000-0000-000003B50000}"/>
    <cellStyle name="Years 2 5 3 3" xfId="44127" xr:uid="{00000000-0005-0000-0000-000004B50000}"/>
    <cellStyle name="Years 2 5 3 3 2" xfId="44128" xr:uid="{00000000-0005-0000-0000-000005B50000}"/>
    <cellStyle name="Years 2 5 3 3 3" xfId="44129" xr:uid="{00000000-0005-0000-0000-000006B50000}"/>
    <cellStyle name="Years 2 5 3 4" xfId="44130" xr:uid="{00000000-0005-0000-0000-000007B50000}"/>
    <cellStyle name="Years 2 5 3 5" xfId="44131" xr:uid="{00000000-0005-0000-0000-000008B50000}"/>
    <cellStyle name="Years 2 5 3 6" xfId="44132" xr:uid="{00000000-0005-0000-0000-000009B50000}"/>
    <cellStyle name="Years 2 5 4" xfId="44133" xr:uid="{00000000-0005-0000-0000-00000AB50000}"/>
    <cellStyle name="Years 2 5 4 2" xfId="44134" xr:uid="{00000000-0005-0000-0000-00000BB50000}"/>
    <cellStyle name="Years 2 5 4 2 2" xfId="44135" xr:uid="{00000000-0005-0000-0000-00000CB50000}"/>
    <cellStyle name="Years 2 5 4 2 3" xfId="44136" xr:uid="{00000000-0005-0000-0000-00000DB50000}"/>
    <cellStyle name="Years 2 5 4 3" xfId="44137" xr:uid="{00000000-0005-0000-0000-00000EB50000}"/>
    <cellStyle name="Years 2 5 4 3 2" xfId="44138" xr:uid="{00000000-0005-0000-0000-00000FB50000}"/>
    <cellStyle name="Years 2 5 4 3 3" xfId="44139" xr:uid="{00000000-0005-0000-0000-000010B50000}"/>
    <cellStyle name="Years 2 5 4 4" xfId="44140" xr:uid="{00000000-0005-0000-0000-000011B50000}"/>
    <cellStyle name="Years 2 5 4 5" xfId="44141" xr:uid="{00000000-0005-0000-0000-000012B50000}"/>
    <cellStyle name="Years 2 5 4 6" xfId="44142" xr:uid="{00000000-0005-0000-0000-000013B50000}"/>
    <cellStyle name="Years 2 5 5" xfId="44143" xr:uid="{00000000-0005-0000-0000-000014B50000}"/>
    <cellStyle name="Years 2 5 5 2" xfId="44144" xr:uid="{00000000-0005-0000-0000-000015B50000}"/>
    <cellStyle name="Years 2 5 5 2 2" xfId="44145" xr:uid="{00000000-0005-0000-0000-000016B50000}"/>
    <cellStyle name="Years 2 5 5 2 3" xfId="44146" xr:uid="{00000000-0005-0000-0000-000017B50000}"/>
    <cellStyle name="Years 2 5 5 3" xfId="44147" xr:uid="{00000000-0005-0000-0000-000018B50000}"/>
    <cellStyle name="Years 2 5 5 3 2" xfId="44148" xr:uid="{00000000-0005-0000-0000-000019B50000}"/>
    <cellStyle name="Years 2 5 5 3 3" xfId="44149" xr:uid="{00000000-0005-0000-0000-00001AB50000}"/>
    <cellStyle name="Years 2 5 5 4" xfId="44150" xr:uid="{00000000-0005-0000-0000-00001BB50000}"/>
    <cellStyle name="Years 2 5 5 5" xfId="44151" xr:uid="{00000000-0005-0000-0000-00001CB50000}"/>
    <cellStyle name="Years 2 5 5 6" xfId="44152" xr:uid="{00000000-0005-0000-0000-00001DB50000}"/>
    <cellStyle name="Years 2 5 6" xfId="44153" xr:uid="{00000000-0005-0000-0000-00001EB50000}"/>
    <cellStyle name="Years 2 5 6 2" xfId="44154" xr:uid="{00000000-0005-0000-0000-00001FB50000}"/>
    <cellStyle name="Years 2 5 6 2 2" xfId="44155" xr:uid="{00000000-0005-0000-0000-000020B50000}"/>
    <cellStyle name="Years 2 5 6 2 3" xfId="44156" xr:uid="{00000000-0005-0000-0000-000021B50000}"/>
    <cellStyle name="Years 2 5 6 3" xfId="44157" xr:uid="{00000000-0005-0000-0000-000022B50000}"/>
    <cellStyle name="Years 2 5 6 3 2" xfId="44158" xr:uid="{00000000-0005-0000-0000-000023B50000}"/>
    <cellStyle name="Years 2 5 6 3 3" xfId="44159" xr:uid="{00000000-0005-0000-0000-000024B50000}"/>
    <cellStyle name="Years 2 5 6 4" xfId="44160" xr:uid="{00000000-0005-0000-0000-000025B50000}"/>
    <cellStyle name="Years 2 5 6 5" xfId="44161" xr:uid="{00000000-0005-0000-0000-000026B50000}"/>
    <cellStyle name="Years 2 5 6 6" xfId="44162" xr:uid="{00000000-0005-0000-0000-000027B50000}"/>
    <cellStyle name="Years 2 5 7" xfId="44163" xr:uid="{00000000-0005-0000-0000-000028B50000}"/>
    <cellStyle name="Years 2 5 7 2" xfId="44164" xr:uid="{00000000-0005-0000-0000-000029B50000}"/>
    <cellStyle name="Years 2 5 7 2 2" xfId="44165" xr:uid="{00000000-0005-0000-0000-00002AB50000}"/>
    <cellStyle name="Years 2 5 7 2 3" xfId="44166" xr:uid="{00000000-0005-0000-0000-00002BB50000}"/>
    <cellStyle name="Years 2 5 7 3" xfId="44167" xr:uid="{00000000-0005-0000-0000-00002CB50000}"/>
    <cellStyle name="Years 2 5 7 3 2" xfId="44168" xr:uid="{00000000-0005-0000-0000-00002DB50000}"/>
    <cellStyle name="Years 2 5 7 3 3" xfId="44169" xr:uid="{00000000-0005-0000-0000-00002EB50000}"/>
    <cellStyle name="Years 2 5 7 4" xfId="44170" xr:uid="{00000000-0005-0000-0000-00002FB50000}"/>
    <cellStyle name="Years 2 5 7 5" xfId="44171" xr:uid="{00000000-0005-0000-0000-000030B50000}"/>
    <cellStyle name="Years 2 5 7 6" xfId="44172" xr:uid="{00000000-0005-0000-0000-000031B50000}"/>
    <cellStyle name="Years 2 5 8" xfId="44173" xr:uid="{00000000-0005-0000-0000-000032B50000}"/>
    <cellStyle name="Years 2 5 8 2" xfId="44174" xr:uid="{00000000-0005-0000-0000-000033B50000}"/>
    <cellStyle name="Years 2 5 8 2 2" xfId="44175" xr:uid="{00000000-0005-0000-0000-000034B50000}"/>
    <cellStyle name="Years 2 5 8 2 3" xfId="44176" xr:uid="{00000000-0005-0000-0000-000035B50000}"/>
    <cellStyle name="Years 2 5 8 3" xfId="44177" xr:uid="{00000000-0005-0000-0000-000036B50000}"/>
    <cellStyle name="Years 2 5 8 3 2" xfId="44178" xr:uid="{00000000-0005-0000-0000-000037B50000}"/>
    <cellStyle name="Years 2 5 8 3 3" xfId="44179" xr:uid="{00000000-0005-0000-0000-000038B50000}"/>
    <cellStyle name="Years 2 5 8 4" xfId="44180" xr:uid="{00000000-0005-0000-0000-000039B50000}"/>
    <cellStyle name="Years 2 5 8 5" xfId="44181" xr:uid="{00000000-0005-0000-0000-00003AB50000}"/>
    <cellStyle name="Years 2 5 8 6" xfId="44182" xr:uid="{00000000-0005-0000-0000-00003BB50000}"/>
    <cellStyle name="Years 2 5 9" xfId="44183" xr:uid="{00000000-0005-0000-0000-00003CB50000}"/>
    <cellStyle name="Years 2 5 9 2" xfId="44184" xr:uid="{00000000-0005-0000-0000-00003DB50000}"/>
    <cellStyle name="Years 2 5 9 2 2" xfId="44185" xr:uid="{00000000-0005-0000-0000-00003EB50000}"/>
    <cellStyle name="Years 2 5 9 2 3" xfId="44186" xr:uid="{00000000-0005-0000-0000-00003FB50000}"/>
    <cellStyle name="Years 2 5 9 3" xfId="44187" xr:uid="{00000000-0005-0000-0000-000040B50000}"/>
    <cellStyle name="Years 2 5 9 3 2" xfId="44188" xr:uid="{00000000-0005-0000-0000-000041B50000}"/>
    <cellStyle name="Years 2 5 9 3 3" xfId="44189" xr:uid="{00000000-0005-0000-0000-000042B50000}"/>
    <cellStyle name="Years 2 5 9 4" xfId="44190" xr:uid="{00000000-0005-0000-0000-000043B50000}"/>
    <cellStyle name="Years 2 5 9 5" xfId="44191" xr:uid="{00000000-0005-0000-0000-000044B50000}"/>
    <cellStyle name="Years 2 5 9 6" xfId="44192" xr:uid="{00000000-0005-0000-0000-000045B50000}"/>
    <cellStyle name="Years 2 6" xfId="44193" xr:uid="{00000000-0005-0000-0000-000046B50000}"/>
    <cellStyle name="Years 2 6 10" xfId="44194" xr:uid="{00000000-0005-0000-0000-000047B50000}"/>
    <cellStyle name="Years 2 6 10 2" xfId="44195" xr:uid="{00000000-0005-0000-0000-000048B50000}"/>
    <cellStyle name="Years 2 6 10 2 2" xfId="44196" xr:uid="{00000000-0005-0000-0000-000049B50000}"/>
    <cellStyle name="Years 2 6 10 2 3" xfId="44197" xr:uid="{00000000-0005-0000-0000-00004AB50000}"/>
    <cellStyle name="Years 2 6 10 3" xfId="44198" xr:uid="{00000000-0005-0000-0000-00004BB50000}"/>
    <cellStyle name="Years 2 6 10 3 2" xfId="44199" xr:uid="{00000000-0005-0000-0000-00004CB50000}"/>
    <cellStyle name="Years 2 6 10 3 3" xfId="44200" xr:uid="{00000000-0005-0000-0000-00004DB50000}"/>
    <cellStyle name="Years 2 6 10 4" xfId="44201" xr:uid="{00000000-0005-0000-0000-00004EB50000}"/>
    <cellStyle name="Years 2 6 10 5" xfId="44202" xr:uid="{00000000-0005-0000-0000-00004FB50000}"/>
    <cellStyle name="Years 2 6 10 6" xfId="44203" xr:uid="{00000000-0005-0000-0000-000050B50000}"/>
    <cellStyle name="Years 2 6 11" xfId="44204" xr:uid="{00000000-0005-0000-0000-000051B50000}"/>
    <cellStyle name="Years 2 6 11 2" xfId="44205" xr:uid="{00000000-0005-0000-0000-000052B50000}"/>
    <cellStyle name="Years 2 6 11 2 2" xfId="44206" xr:uid="{00000000-0005-0000-0000-000053B50000}"/>
    <cellStyle name="Years 2 6 11 2 3" xfId="44207" xr:uid="{00000000-0005-0000-0000-000054B50000}"/>
    <cellStyle name="Years 2 6 11 3" xfId="44208" xr:uid="{00000000-0005-0000-0000-000055B50000}"/>
    <cellStyle name="Years 2 6 11 4" xfId="44209" xr:uid="{00000000-0005-0000-0000-000056B50000}"/>
    <cellStyle name="Years 2 6 11 5" xfId="44210" xr:uid="{00000000-0005-0000-0000-000057B50000}"/>
    <cellStyle name="Years 2 6 12" xfId="44211" xr:uid="{00000000-0005-0000-0000-000058B50000}"/>
    <cellStyle name="Years 2 6 12 2" xfId="44212" xr:uid="{00000000-0005-0000-0000-000059B50000}"/>
    <cellStyle name="Years 2 6 12 3" xfId="44213" xr:uid="{00000000-0005-0000-0000-00005AB50000}"/>
    <cellStyle name="Years 2 6 13" xfId="44214" xr:uid="{00000000-0005-0000-0000-00005BB50000}"/>
    <cellStyle name="Years 2 6 13 2" xfId="44215" xr:uid="{00000000-0005-0000-0000-00005CB50000}"/>
    <cellStyle name="Years 2 6 13 3" xfId="44216" xr:uid="{00000000-0005-0000-0000-00005DB50000}"/>
    <cellStyle name="Years 2 6 14" xfId="44217" xr:uid="{00000000-0005-0000-0000-00005EB50000}"/>
    <cellStyle name="Years 2 6 15" xfId="44218" xr:uid="{00000000-0005-0000-0000-00005FB50000}"/>
    <cellStyle name="Years 2 6 16" xfId="44219" xr:uid="{00000000-0005-0000-0000-000060B50000}"/>
    <cellStyle name="Years 2 6 17" xfId="44220" xr:uid="{00000000-0005-0000-0000-000061B50000}"/>
    <cellStyle name="Years 2 6 2" xfId="44221" xr:uid="{00000000-0005-0000-0000-000062B50000}"/>
    <cellStyle name="Years 2 6 2 10" xfId="44222" xr:uid="{00000000-0005-0000-0000-000063B50000}"/>
    <cellStyle name="Years 2 6 2 10 2" xfId="44223" xr:uid="{00000000-0005-0000-0000-000064B50000}"/>
    <cellStyle name="Years 2 6 2 10 2 2" xfId="44224" xr:uid="{00000000-0005-0000-0000-000065B50000}"/>
    <cellStyle name="Years 2 6 2 10 2 3" xfId="44225" xr:uid="{00000000-0005-0000-0000-000066B50000}"/>
    <cellStyle name="Years 2 6 2 10 3" xfId="44226" xr:uid="{00000000-0005-0000-0000-000067B50000}"/>
    <cellStyle name="Years 2 6 2 10 4" xfId="44227" xr:uid="{00000000-0005-0000-0000-000068B50000}"/>
    <cellStyle name="Years 2 6 2 10 5" xfId="44228" xr:uid="{00000000-0005-0000-0000-000069B50000}"/>
    <cellStyle name="Years 2 6 2 11" xfId="44229" xr:uid="{00000000-0005-0000-0000-00006AB50000}"/>
    <cellStyle name="Years 2 6 2 11 2" xfId="44230" xr:uid="{00000000-0005-0000-0000-00006BB50000}"/>
    <cellStyle name="Years 2 6 2 11 3" xfId="44231" xr:uid="{00000000-0005-0000-0000-00006CB50000}"/>
    <cellStyle name="Years 2 6 2 12" xfId="44232" xr:uid="{00000000-0005-0000-0000-00006DB50000}"/>
    <cellStyle name="Years 2 6 2 12 2" xfId="44233" xr:uid="{00000000-0005-0000-0000-00006EB50000}"/>
    <cellStyle name="Years 2 6 2 12 3" xfId="44234" xr:uid="{00000000-0005-0000-0000-00006FB50000}"/>
    <cellStyle name="Years 2 6 2 13" xfId="44235" xr:uid="{00000000-0005-0000-0000-000070B50000}"/>
    <cellStyle name="Years 2 6 2 14" xfId="44236" xr:uid="{00000000-0005-0000-0000-000071B50000}"/>
    <cellStyle name="Years 2 6 2 15" xfId="44237" xr:uid="{00000000-0005-0000-0000-000072B50000}"/>
    <cellStyle name="Years 2 6 2 2" xfId="44238" xr:uid="{00000000-0005-0000-0000-000073B50000}"/>
    <cellStyle name="Years 2 6 2 2 2" xfId="44239" xr:uid="{00000000-0005-0000-0000-000074B50000}"/>
    <cellStyle name="Years 2 6 2 2 2 2" xfId="44240" xr:uid="{00000000-0005-0000-0000-000075B50000}"/>
    <cellStyle name="Years 2 6 2 2 2 3" xfId="44241" xr:uid="{00000000-0005-0000-0000-000076B50000}"/>
    <cellStyle name="Years 2 6 2 2 3" xfId="44242" xr:uid="{00000000-0005-0000-0000-000077B50000}"/>
    <cellStyle name="Years 2 6 2 2 3 2" xfId="44243" xr:uid="{00000000-0005-0000-0000-000078B50000}"/>
    <cellStyle name="Years 2 6 2 2 3 3" xfId="44244" xr:uid="{00000000-0005-0000-0000-000079B50000}"/>
    <cellStyle name="Years 2 6 2 2 4" xfId="44245" xr:uid="{00000000-0005-0000-0000-00007AB50000}"/>
    <cellStyle name="Years 2 6 2 2 5" xfId="44246" xr:uid="{00000000-0005-0000-0000-00007BB50000}"/>
    <cellStyle name="Years 2 6 2 2 6" xfId="44247" xr:uid="{00000000-0005-0000-0000-00007CB50000}"/>
    <cellStyle name="Years 2 6 2 3" xfId="44248" xr:uid="{00000000-0005-0000-0000-00007DB50000}"/>
    <cellStyle name="Years 2 6 2 3 2" xfId="44249" xr:uid="{00000000-0005-0000-0000-00007EB50000}"/>
    <cellStyle name="Years 2 6 2 3 2 2" xfId="44250" xr:uid="{00000000-0005-0000-0000-00007FB50000}"/>
    <cellStyle name="Years 2 6 2 3 2 3" xfId="44251" xr:uid="{00000000-0005-0000-0000-000080B50000}"/>
    <cellStyle name="Years 2 6 2 3 3" xfId="44252" xr:uid="{00000000-0005-0000-0000-000081B50000}"/>
    <cellStyle name="Years 2 6 2 3 3 2" xfId="44253" xr:uid="{00000000-0005-0000-0000-000082B50000}"/>
    <cellStyle name="Years 2 6 2 3 3 3" xfId="44254" xr:uid="{00000000-0005-0000-0000-000083B50000}"/>
    <cellStyle name="Years 2 6 2 3 4" xfId="44255" xr:uid="{00000000-0005-0000-0000-000084B50000}"/>
    <cellStyle name="Years 2 6 2 3 5" xfId="44256" xr:uid="{00000000-0005-0000-0000-000085B50000}"/>
    <cellStyle name="Years 2 6 2 3 6" xfId="44257" xr:uid="{00000000-0005-0000-0000-000086B50000}"/>
    <cellStyle name="Years 2 6 2 4" xfId="44258" xr:uid="{00000000-0005-0000-0000-000087B50000}"/>
    <cellStyle name="Years 2 6 2 4 2" xfId="44259" xr:uid="{00000000-0005-0000-0000-000088B50000}"/>
    <cellStyle name="Years 2 6 2 4 2 2" xfId="44260" xr:uid="{00000000-0005-0000-0000-000089B50000}"/>
    <cellStyle name="Years 2 6 2 4 2 3" xfId="44261" xr:uid="{00000000-0005-0000-0000-00008AB50000}"/>
    <cellStyle name="Years 2 6 2 4 3" xfId="44262" xr:uid="{00000000-0005-0000-0000-00008BB50000}"/>
    <cellStyle name="Years 2 6 2 4 3 2" xfId="44263" xr:uid="{00000000-0005-0000-0000-00008CB50000}"/>
    <cellStyle name="Years 2 6 2 4 3 3" xfId="44264" xr:uid="{00000000-0005-0000-0000-00008DB50000}"/>
    <cellStyle name="Years 2 6 2 4 4" xfId="44265" xr:uid="{00000000-0005-0000-0000-00008EB50000}"/>
    <cellStyle name="Years 2 6 2 4 5" xfId="44266" xr:uid="{00000000-0005-0000-0000-00008FB50000}"/>
    <cellStyle name="Years 2 6 2 4 6" xfId="44267" xr:uid="{00000000-0005-0000-0000-000090B50000}"/>
    <cellStyle name="Years 2 6 2 5" xfId="44268" xr:uid="{00000000-0005-0000-0000-000091B50000}"/>
    <cellStyle name="Years 2 6 2 5 2" xfId="44269" xr:uid="{00000000-0005-0000-0000-000092B50000}"/>
    <cellStyle name="Years 2 6 2 5 2 2" xfId="44270" xr:uid="{00000000-0005-0000-0000-000093B50000}"/>
    <cellStyle name="Years 2 6 2 5 2 3" xfId="44271" xr:uid="{00000000-0005-0000-0000-000094B50000}"/>
    <cellStyle name="Years 2 6 2 5 3" xfId="44272" xr:uid="{00000000-0005-0000-0000-000095B50000}"/>
    <cellStyle name="Years 2 6 2 5 3 2" xfId="44273" xr:uid="{00000000-0005-0000-0000-000096B50000}"/>
    <cellStyle name="Years 2 6 2 5 3 3" xfId="44274" xr:uid="{00000000-0005-0000-0000-000097B50000}"/>
    <cellStyle name="Years 2 6 2 5 4" xfId="44275" xr:uid="{00000000-0005-0000-0000-000098B50000}"/>
    <cellStyle name="Years 2 6 2 5 5" xfId="44276" xr:uid="{00000000-0005-0000-0000-000099B50000}"/>
    <cellStyle name="Years 2 6 2 5 6" xfId="44277" xr:uid="{00000000-0005-0000-0000-00009AB50000}"/>
    <cellStyle name="Years 2 6 2 6" xfId="44278" xr:uid="{00000000-0005-0000-0000-00009BB50000}"/>
    <cellStyle name="Years 2 6 2 6 2" xfId="44279" xr:uid="{00000000-0005-0000-0000-00009CB50000}"/>
    <cellStyle name="Years 2 6 2 6 2 2" xfId="44280" xr:uid="{00000000-0005-0000-0000-00009DB50000}"/>
    <cellStyle name="Years 2 6 2 6 2 3" xfId="44281" xr:uid="{00000000-0005-0000-0000-00009EB50000}"/>
    <cellStyle name="Years 2 6 2 6 3" xfId="44282" xr:uid="{00000000-0005-0000-0000-00009FB50000}"/>
    <cellStyle name="Years 2 6 2 6 3 2" xfId="44283" xr:uid="{00000000-0005-0000-0000-0000A0B50000}"/>
    <cellStyle name="Years 2 6 2 6 3 3" xfId="44284" xr:uid="{00000000-0005-0000-0000-0000A1B50000}"/>
    <cellStyle name="Years 2 6 2 6 4" xfId="44285" xr:uid="{00000000-0005-0000-0000-0000A2B50000}"/>
    <cellStyle name="Years 2 6 2 6 5" xfId="44286" xr:uid="{00000000-0005-0000-0000-0000A3B50000}"/>
    <cellStyle name="Years 2 6 2 6 6" xfId="44287" xr:uid="{00000000-0005-0000-0000-0000A4B50000}"/>
    <cellStyle name="Years 2 6 2 7" xfId="44288" xr:uid="{00000000-0005-0000-0000-0000A5B50000}"/>
    <cellStyle name="Years 2 6 2 7 2" xfId="44289" xr:uid="{00000000-0005-0000-0000-0000A6B50000}"/>
    <cellStyle name="Years 2 6 2 7 2 2" xfId="44290" xr:uid="{00000000-0005-0000-0000-0000A7B50000}"/>
    <cellStyle name="Years 2 6 2 7 2 3" xfId="44291" xr:uid="{00000000-0005-0000-0000-0000A8B50000}"/>
    <cellStyle name="Years 2 6 2 7 3" xfId="44292" xr:uid="{00000000-0005-0000-0000-0000A9B50000}"/>
    <cellStyle name="Years 2 6 2 7 3 2" xfId="44293" xr:uid="{00000000-0005-0000-0000-0000AAB50000}"/>
    <cellStyle name="Years 2 6 2 7 3 3" xfId="44294" xr:uid="{00000000-0005-0000-0000-0000ABB50000}"/>
    <cellStyle name="Years 2 6 2 7 4" xfId="44295" xr:uid="{00000000-0005-0000-0000-0000ACB50000}"/>
    <cellStyle name="Years 2 6 2 7 5" xfId="44296" xr:uid="{00000000-0005-0000-0000-0000ADB50000}"/>
    <cellStyle name="Years 2 6 2 7 6" xfId="44297" xr:uid="{00000000-0005-0000-0000-0000AEB50000}"/>
    <cellStyle name="Years 2 6 2 8" xfId="44298" xr:uid="{00000000-0005-0000-0000-0000AFB50000}"/>
    <cellStyle name="Years 2 6 2 8 2" xfId="44299" xr:uid="{00000000-0005-0000-0000-0000B0B50000}"/>
    <cellStyle name="Years 2 6 2 8 2 2" xfId="44300" xr:uid="{00000000-0005-0000-0000-0000B1B50000}"/>
    <cellStyle name="Years 2 6 2 8 2 3" xfId="44301" xr:uid="{00000000-0005-0000-0000-0000B2B50000}"/>
    <cellStyle name="Years 2 6 2 8 3" xfId="44302" xr:uid="{00000000-0005-0000-0000-0000B3B50000}"/>
    <cellStyle name="Years 2 6 2 8 3 2" xfId="44303" xr:uid="{00000000-0005-0000-0000-0000B4B50000}"/>
    <cellStyle name="Years 2 6 2 8 3 3" xfId="44304" xr:uid="{00000000-0005-0000-0000-0000B5B50000}"/>
    <cellStyle name="Years 2 6 2 8 4" xfId="44305" xr:uid="{00000000-0005-0000-0000-0000B6B50000}"/>
    <cellStyle name="Years 2 6 2 8 5" xfId="44306" xr:uid="{00000000-0005-0000-0000-0000B7B50000}"/>
    <cellStyle name="Years 2 6 2 8 6" xfId="44307" xr:uid="{00000000-0005-0000-0000-0000B8B50000}"/>
    <cellStyle name="Years 2 6 2 9" xfId="44308" xr:uid="{00000000-0005-0000-0000-0000B9B50000}"/>
    <cellStyle name="Years 2 6 2 9 2" xfId="44309" xr:uid="{00000000-0005-0000-0000-0000BAB50000}"/>
    <cellStyle name="Years 2 6 2 9 2 2" xfId="44310" xr:uid="{00000000-0005-0000-0000-0000BBB50000}"/>
    <cellStyle name="Years 2 6 2 9 2 3" xfId="44311" xr:uid="{00000000-0005-0000-0000-0000BCB50000}"/>
    <cellStyle name="Years 2 6 2 9 3" xfId="44312" xr:uid="{00000000-0005-0000-0000-0000BDB50000}"/>
    <cellStyle name="Years 2 6 2 9 3 2" xfId="44313" xr:uid="{00000000-0005-0000-0000-0000BEB50000}"/>
    <cellStyle name="Years 2 6 2 9 3 3" xfId="44314" xr:uid="{00000000-0005-0000-0000-0000BFB50000}"/>
    <cellStyle name="Years 2 6 2 9 4" xfId="44315" xr:uid="{00000000-0005-0000-0000-0000C0B50000}"/>
    <cellStyle name="Years 2 6 2 9 5" xfId="44316" xr:uid="{00000000-0005-0000-0000-0000C1B50000}"/>
    <cellStyle name="Years 2 6 2 9 6" xfId="44317" xr:uid="{00000000-0005-0000-0000-0000C2B50000}"/>
    <cellStyle name="Years 2 6 3" xfId="44318" xr:uid="{00000000-0005-0000-0000-0000C3B50000}"/>
    <cellStyle name="Years 2 6 3 2" xfId="44319" xr:uid="{00000000-0005-0000-0000-0000C4B50000}"/>
    <cellStyle name="Years 2 6 3 2 2" xfId="44320" xr:uid="{00000000-0005-0000-0000-0000C5B50000}"/>
    <cellStyle name="Years 2 6 3 2 3" xfId="44321" xr:uid="{00000000-0005-0000-0000-0000C6B50000}"/>
    <cellStyle name="Years 2 6 3 3" xfId="44322" xr:uid="{00000000-0005-0000-0000-0000C7B50000}"/>
    <cellStyle name="Years 2 6 3 3 2" xfId="44323" xr:uid="{00000000-0005-0000-0000-0000C8B50000}"/>
    <cellStyle name="Years 2 6 3 3 3" xfId="44324" xr:uid="{00000000-0005-0000-0000-0000C9B50000}"/>
    <cellStyle name="Years 2 6 3 4" xfId="44325" xr:uid="{00000000-0005-0000-0000-0000CAB50000}"/>
    <cellStyle name="Years 2 6 3 5" xfId="44326" xr:uid="{00000000-0005-0000-0000-0000CBB50000}"/>
    <cellStyle name="Years 2 6 3 6" xfId="44327" xr:uid="{00000000-0005-0000-0000-0000CCB50000}"/>
    <cellStyle name="Years 2 6 4" xfId="44328" xr:uid="{00000000-0005-0000-0000-0000CDB50000}"/>
    <cellStyle name="Years 2 6 4 2" xfId="44329" xr:uid="{00000000-0005-0000-0000-0000CEB50000}"/>
    <cellStyle name="Years 2 6 4 2 2" xfId="44330" xr:uid="{00000000-0005-0000-0000-0000CFB50000}"/>
    <cellStyle name="Years 2 6 4 2 3" xfId="44331" xr:uid="{00000000-0005-0000-0000-0000D0B50000}"/>
    <cellStyle name="Years 2 6 4 3" xfId="44332" xr:uid="{00000000-0005-0000-0000-0000D1B50000}"/>
    <cellStyle name="Years 2 6 4 3 2" xfId="44333" xr:uid="{00000000-0005-0000-0000-0000D2B50000}"/>
    <cellStyle name="Years 2 6 4 3 3" xfId="44334" xr:uid="{00000000-0005-0000-0000-0000D3B50000}"/>
    <cellStyle name="Years 2 6 4 4" xfId="44335" xr:uid="{00000000-0005-0000-0000-0000D4B50000}"/>
    <cellStyle name="Years 2 6 4 5" xfId="44336" xr:uid="{00000000-0005-0000-0000-0000D5B50000}"/>
    <cellStyle name="Years 2 6 4 6" xfId="44337" xr:uid="{00000000-0005-0000-0000-0000D6B50000}"/>
    <cellStyle name="Years 2 6 5" xfId="44338" xr:uid="{00000000-0005-0000-0000-0000D7B50000}"/>
    <cellStyle name="Years 2 6 5 2" xfId="44339" xr:uid="{00000000-0005-0000-0000-0000D8B50000}"/>
    <cellStyle name="Years 2 6 5 2 2" xfId="44340" xr:uid="{00000000-0005-0000-0000-0000D9B50000}"/>
    <cellStyle name="Years 2 6 5 2 3" xfId="44341" xr:uid="{00000000-0005-0000-0000-0000DAB50000}"/>
    <cellStyle name="Years 2 6 5 3" xfId="44342" xr:uid="{00000000-0005-0000-0000-0000DBB50000}"/>
    <cellStyle name="Years 2 6 5 3 2" xfId="44343" xr:uid="{00000000-0005-0000-0000-0000DCB50000}"/>
    <cellStyle name="Years 2 6 5 3 3" xfId="44344" xr:uid="{00000000-0005-0000-0000-0000DDB50000}"/>
    <cellStyle name="Years 2 6 5 4" xfId="44345" xr:uid="{00000000-0005-0000-0000-0000DEB50000}"/>
    <cellStyle name="Years 2 6 5 5" xfId="44346" xr:uid="{00000000-0005-0000-0000-0000DFB50000}"/>
    <cellStyle name="Years 2 6 5 6" xfId="44347" xr:uid="{00000000-0005-0000-0000-0000E0B50000}"/>
    <cellStyle name="Years 2 6 6" xfId="44348" xr:uid="{00000000-0005-0000-0000-0000E1B50000}"/>
    <cellStyle name="Years 2 6 6 2" xfId="44349" xr:uid="{00000000-0005-0000-0000-0000E2B50000}"/>
    <cellStyle name="Years 2 6 6 2 2" xfId="44350" xr:uid="{00000000-0005-0000-0000-0000E3B50000}"/>
    <cellStyle name="Years 2 6 6 2 3" xfId="44351" xr:uid="{00000000-0005-0000-0000-0000E4B50000}"/>
    <cellStyle name="Years 2 6 6 3" xfId="44352" xr:uid="{00000000-0005-0000-0000-0000E5B50000}"/>
    <cellStyle name="Years 2 6 6 3 2" xfId="44353" xr:uid="{00000000-0005-0000-0000-0000E6B50000}"/>
    <cellStyle name="Years 2 6 6 3 3" xfId="44354" xr:uid="{00000000-0005-0000-0000-0000E7B50000}"/>
    <cellStyle name="Years 2 6 6 4" xfId="44355" xr:uid="{00000000-0005-0000-0000-0000E8B50000}"/>
    <cellStyle name="Years 2 6 6 5" xfId="44356" xr:uid="{00000000-0005-0000-0000-0000E9B50000}"/>
    <cellStyle name="Years 2 6 6 6" xfId="44357" xr:uid="{00000000-0005-0000-0000-0000EAB50000}"/>
    <cellStyle name="Years 2 6 7" xfId="44358" xr:uid="{00000000-0005-0000-0000-0000EBB50000}"/>
    <cellStyle name="Years 2 6 7 2" xfId="44359" xr:uid="{00000000-0005-0000-0000-0000ECB50000}"/>
    <cellStyle name="Years 2 6 7 2 2" xfId="44360" xr:uid="{00000000-0005-0000-0000-0000EDB50000}"/>
    <cellStyle name="Years 2 6 7 2 3" xfId="44361" xr:uid="{00000000-0005-0000-0000-0000EEB50000}"/>
    <cellStyle name="Years 2 6 7 3" xfId="44362" xr:uid="{00000000-0005-0000-0000-0000EFB50000}"/>
    <cellStyle name="Years 2 6 7 3 2" xfId="44363" xr:uid="{00000000-0005-0000-0000-0000F0B50000}"/>
    <cellStyle name="Years 2 6 7 3 3" xfId="44364" xr:uid="{00000000-0005-0000-0000-0000F1B50000}"/>
    <cellStyle name="Years 2 6 7 4" xfId="44365" xr:uid="{00000000-0005-0000-0000-0000F2B50000}"/>
    <cellStyle name="Years 2 6 7 5" xfId="44366" xr:uid="{00000000-0005-0000-0000-0000F3B50000}"/>
    <cellStyle name="Years 2 6 7 6" xfId="44367" xr:uid="{00000000-0005-0000-0000-0000F4B50000}"/>
    <cellStyle name="Years 2 6 8" xfId="44368" xr:uid="{00000000-0005-0000-0000-0000F5B50000}"/>
    <cellStyle name="Years 2 6 8 2" xfId="44369" xr:uid="{00000000-0005-0000-0000-0000F6B50000}"/>
    <cellStyle name="Years 2 6 8 2 2" xfId="44370" xr:uid="{00000000-0005-0000-0000-0000F7B50000}"/>
    <cellStyle name="Years 2 6 8 2 3" xfId="44371" xr:uid="{00000000-0005-0000-0000-0000F8B50000}"/>
    <cellStyle name="Years 2 6 8 3" xfId="44372" xr:uid="{00000000-0005-0000-0000-0000F9B50000}"/>
    <cellStyle name="Years 2 6 8 3 2" xfId="44373" xr:uid="{00000000-0005-0000-0000-0000FAB50000}"/>
    <cellStyle name="Years 2 6 8 3 3" xfId="44374" xr:uid="{00000000-0005-0000-0000-0000FBB50000}"/>
    <cellStyle name="Years 2 6 8 4" xfId="44375" xr:uid="{00000000-0005-0000-0000-0000FCB50000}"/>
    <cellStyle name="Years 2 6 8 5" xfId="44376" xr:uid="{00000000-0005-0000-0000-0000FDB50000}"/>
    <cellStyle name="Years 2 6 8 6" xfId="44377" xr:uid="{00000000-0005-0000-0000-0000FEB50000}"/>
    <cellStyle name="Years 2 6 9" xfId="44378" xr:uid="{00000000-0005-0000-0000-0000FFB50000}"/>
    <cellStyle name="Years 2 6 9 2" xfId="44379" xr:uid="{00000000-0005-0000-0000-000000B60000}"/>
    <cellStyle name="Years 2 6 9 2 2" xfId="44380" xr:uid="{00000000-0005-0000-0000-000001B60000}"/>
    <cellStyle name="Years 2 6 9 2 3" xfId="44381" xr:uid="{00000000-0005-0000-0000-000002B60000}"/>
    <cellStyle name="Years 2 6 9 3" xfId="44382" xr:uid="{00000000-0005-0000-0000-000003B60000}"/>
    <cellStyle name="Years 2 6 9 3 2" xfId="44383" xr:uid="{00000000-0005-0000-0000-000004B60000}"/>
    <cellStyle name="Years 2 6 9 3 3" xfId="44384" xr:uid="{00000000-0005-0000-0000-000005B60000}"/>
    <cellStyle name="Years 2 6 9 4" xfId="44385" xr:uid="{00000000-0005-0000-0000-000006B60000}"/>
    <cellStyle name="Years 2 6 9 5" xfId="44386" xr:uid="{00000000-0005-0000-0000-000007B60000}"/>
    <cellStyle name="Years 2 6 9 6" xfId="44387" xr:uid="{00000000-0005-0000-0000-000008B60000}"/>
    <cellStyle name="Years 2 7" xfId="44388" xr:uid="{00000000-0005-0000-0000-000009B60000}"/>
    <cellStyle name="Years 2 7 10" xfId="44389" xr:uid="{00000000-0005-0000-0000-00000AB60000}"/>
    <cellStyle name="Years 2 7 10 2" xfId="44390" xr:uid="{00000000-0005-0000-0000-00000BB60000}"/>
    <cellStyle name="Years 2 7 10 2 2" xfId="44391" xr:uid="{00000000-0005-0000-0000-00000CB60000}"/>
    <cellStyle name="Years 2 7 10 2 3" xfId="44392" xr:uid="{00000000-0005-0000-0000-00000DB60000}"/>
    <cellStyle name="Years 2 7 10 3" xfId="44393" xr:uid="{00000000-0005-0000-0000-00000EB60000}"/>
    <cellStyle name="Years 2 7 10 3 2" xfId="44394" xr:uid="{00000000-0005-0000-0000-00000FB60000}"/>
    <cellStyle name="Years 2 7 10 3 3" xfId="44395" xr:uid="{00000000-0005-0000-0000-000010B60000}"/>
    <cellStyle name="Years 2 7 10 4" xfId="44396" xr:uid="{00000000-0005-0000-0000-000011B60000}"/>
    <cellStyle name="Years 2 7 10 5" xfId="44397" xr:uid="{00000000-0005-0000-0000-000012B60000}"/>
    <cellStyle name="Years 2 7 10 6" xfId="44398" xr:uid="{00000000-0005-0000-0000-000013B60000}"/>
    <cellStyle name="Years 2 7 11" xfId="44399" xr:uid="{00000000-0005-0000-0000-000014B60000}"/>
    <cellStyle name="Years 2 7 11 2" xfId="44400" xr:uid="{00000000-0005-0000-0000-000015B60000}"/>
    <cellStyle name="Years 2 7 11 2 2" xfId="44401" xr:uid="{00000000-0005-0000-0000-000016B60000}"/>
    <cellStyle name="Years 2 7 11 2 3" xfId="44402" xr:uid="{00000000-0005-0000-0000-000017B60000}"/>
    <cellStyle name="Years 2 7 11 3" xfId="44403" xr:uid="{00000000-0005-0000-0000-000018B60000}"/>
    <cellStyle name="Years 2 7 11 4" xfId="44404" xr:uid="{00000000-0005-0000-0000-000019B60000}"/>
    <cellStyle name="Years 2 7 11 5" xfId="44405" xr:uid="{00000000-0005-0000-0000-00001AB60000}"/>
    <cellStyle name="Years 2 7 12" xfId="44406" xr:uid="{00000000-0005-0000-0000-00001BB60000}"/>
    <cellStyle name="Years 2 7 12 2" xfId="44407" xr:uid="{00000000-0005-0000-0000-00001CB60000}"/>
    <cellStyle name="Years 2 7 12 3" xfId="44408" xr:uid="{00000000-0005-0000-0000-00001DB60000}"/>
    <cellStyle name="Years 2 7 13" xfId="44409" xr:uid="{00000000-0005-0000-0000-00001EB60000}"/>
    <cellStyle name="Years 2 7 13 2" xfId="44410" xr:uid="{00000000-0005-0000-0000-00001FB60000}"/>
    <cellStyle name="Years 2 7 13 3" xfId="44411" xr:uid="{00000000-0005-0000-0000-000020B60000}"/>
    <cellStyle name="Years 2 7 14" xfId="44412" xr:uid="{00000000-0005-0000-0000-000021B60000}"/>
    <cellStyle name="Years 2 7 15" xfId="44413" xr:uid="{00000000-0005-0000-0000-000022B60000}"/>
    <cellStyle name="Years 2 7 16" xfId="44414" xr:uid="{00000000-0005-0000-0000-000023B60000}"/>
    <cellStyle name="Years 2 7 17" xfId="44415" xr:uid="{00000000-0005-0000-0000-000024B60000}"/>
    <cellStyle name="Years 2 7 2" xfId="44416" xr:uid="{00000000-0005-0000-0000-000025B60000}"/>
    <cellStyle name="Years 2 7 2 10" xfId="44417" xr:uid="{00000000-0005-0000-0000-000026B60000}"/>
    <cellStyle name="Years 2 7 2 10 2" xfId="44418" xr:uid="{00000000-0005-0000-0000-000027B60000}"/>
    <cellStyle name="Years 2 7 2 10 2 2" xfId="44419" xr:uid="{00000000-0005-0000-0000-000028B60000}"/>
    <cellStyle name="Years 2 7 2 10 2 3" xfId="44420" xr:uid="{00000000-0005-0000-0000-000029B60000}"/>
    <cellStyle name="Years 2 7 2 10 3" xfId="44421" xr:uid="{00000000-0005-0000-0000-00002AB60000}"/>
    <cellStyle name="Years 2 7 2 10 4" xfId="44422" xr:uid="{00000000-0005-0000-0000-00002BB60000}"/>
    <cellStyle name="Years 2 7 2 10 5" xfId="44423" xr:uid="{00000000-0005-0000-0000-00002CB60000}"/>
    <cellStyle name="Years 2 7 2 11" xfId="44424" xr:uid="{00000000-0005-0000-0000-00002DB60000}"/>
    <cellStyle name="Years 2 7 2 11 2" xfId="44425" xr:uid="{00000000-0005-0000-0000-00002EB60000}"/>
    <cellStyle name="Years 2 7 2 11 3" xfId="44426" xr:uid="{00000000-0005-0000-0000-00002FB60000}"/>
    <cellStyle name="Years 2 7 2 12" xfId="44427" xr:uid="{00000000-0005-0000-0000-000030B60000}"/>
    <cellStyle name="Years 2 7 2 12 2" xfId="44428" xr:uid="{00000000-0005-0000-0000-000031B60000}"/>
    <cellStyle name="Years 2 7 2 12 3" xfId="44429" xr:uid="{00000000-0005-0000-0000-000032B60000}"/>
    <cellStyle name="Years 2 7 2 13" xfId="44430" xr:uid="{00000000-0005-0000-0000-000033B60000}"/>
    <cellStyle name="Years 2 7 2 14" xfId="44431" xr:uid="{00000000-0005-0000-0000-000034B60000}"/>
    <cellStyle name="Years 2 7 2 15" xfId="44432" xr:uid="{00000000-0005-0000-0000-000035B60000}"/>
    <cellStyle name="Years 2 7 2 2" xfId="44433" xr:uid="{00000000-0005-0000-0000-000036B60000}"/>
    <cellStyle name="Years 2 7 2 2 2" xfId="44434" xr:uid="{00000000-0005-0000-0000-000037B60000}"/>
    <cellStyle name="Years 2 7 2 2 2 2" xfId="44435" xr:uid="{00000000-0005-0000-0000-000038B60000}"/>
    <cellStyle name="Years 2 7 2 2 2 3" xfId="44436" xr:uid="{00000000-0005-0000-0000-000039B60000}"/>
    <cellStyle name="Years 2 7 2 2 3" xfId="44437" xr:uid="{00000000-0005-0000-0000-00003AB60000}"/>
    <cellStyle name="Years 2 7 2 2 3 2" xfId="44438" xr:uid="{00000000-0005-0000-0000-00003BB60000}"/>
    <cellStyle name="Years 2 7 2 2 3 3" xfId="44439" xr:uid="{00000000-0005-0000-0000-00003CB60000}"/>
    <cellStyle name="Years 2 7 2 2 4" xfId="44440" xr:uid="{00000000-0005-0000-0000-00003DB60000}"/>
    <cellStyle name="Years 2 7 2 2 5" xfId="44441" xr:uid="{00000000-0005-0000-0000-00003EB60000}"/>
    <cellStyle name="Years 2 7 2 2 6" xfId="44442" xr:uid="{00000000-0005-0000-0000-00003FB60000}"/>
    <cellStyle name="Years 2 7 2 3" xfId="44443" xr:uid="{00000000-0005-0000-0000-000040B60000}"/>
    <cellStyle name="Years 2 7 2 3 2" xfId="44444" xr:uid="{00000000-0005-0000-0000-000041B60000}"/>
    <cellStyle name="Years 2 7 2 3 2 2" xfId="44445" xr:uid="{00000000-0005-0000-0000-000042B60000}"/>
    <cellStyle name="Years 2 7 2 3 2 3" xfId="44446" xr:uid="{00000000-0005-0000-0000-000043B60000}"/>
    <cellStyle name="Years 2 7 2 3 3" xfId="44447" xr:uid="{00000000-0005-0000-0000-000044B60000}"/>
    <cellStyle name="Years 2 7 2 3 3 2" xfId="44448" xr:uid="{00000000-0005-0000-0000-000045B60000}"/>
    <cellStyle name="Years 2 7 2 3 3 3" xfId="44449" xr:uid="{00000000-0005-0000-0000-000046B60000}"/>
    <cellStyle name="Years 2 7 2 3 4" xfId="44450" xr:uid="{00000000-0005-0000-0000-000047B60000}"/>
    <cellStyle name="Years 2 7 2 3 5" xfId="44451" xr:uid="{00000000-0005-0000-0000-000048B60000}"/>
    <cellStyle name="Years 2 7 2 3 6" xfId="44452" xr:uid="{00000000-0005-0000-0000-000049B60000}"/>
    <cellStyle name="Years 2 7 2 4" xfId="44453" xr:uid="{00000000-0005-0000-0000-00004AB60000}"/>
    <cellStyle name="Years 2 7 2 4 2" xfId="44454" xr:uid="{00000000-0005-0000-0000-00004BB60000}"/>
    <cellStyle name="Years 2 7 2 4 2 2" xfId="44455" xr:uid="{00000000-0005-0000-0000-00004CB60000}"/>
    <cellStyle name="Years 2 7 2 4 2 3" xfId="44456" xr:uid="{00000000-0005-0000-0000-00004DB60000}"/>
    <cellStyle name="Years 2 7 2 4 3" xfId="44457" xr:uid="{00000000-0005-0000-0000-00004EB60000}"/>
    <cellStyle name="Years 2 7 2 4 3 2" xfId="44458" xr:uid="{00000000-0005-0000-0000-00004FB60000}"/>
    <cellStyle name="Years 2 7 2 4 3 3" xfId="44459" xr:uid="{00000000-0005-0000-0000-000050B60000}"/>
    <cellStyle name="Years 2 7 2 4 4" xfId="44460" xr:uid="{00000000-0005-0000-0000-000051B60000}"/>
    <cellStyle name="Years 2 7 2 4 5" xfId="44461" xr:uid="{00000000-0005-0000-0000-000052B60000}"/>
    <cellStyle name="Years 2 7 2 4 6" xfId="44462" xr:uid="{00000000-0005-0000-0000-000053B60000}"/>
    <cellStyle name="Years 2 7 2 5" xfId="44463" xr:uid="{00000000-0005-0000-0000-000054B60000}"/>
    <cellStyle name="Years 2 7 2 5 2" xfId="44464" xr:uid="{00000000-0005-0000-0000-000055B60000}"/>
    <cellStyle name="Years 2 7 2 5 2 2" xfId="44465" xr:uid="{00000000-0005-0000-0000-000056B60000}"/>
    <cellStyle name="Years 2 7 2 5 2 3" xfId="44466" xr:uid="{00000000-0005-0000-0000-000057B60000}"/>
    <cellStyle name="Years 2 7 2 5 3" xfId="44467" xr:uid="{00000000-0005-0000-0000-000058B60000}"/>
    <cellStyle name="Years 2 7 2 5 3 2" xfId="44468" xr:uid="{00000000-0005-0000-0000-000059B60000}"/>
    <cellStyle name="Years 2 7 2 5 3 3" xfId="44469" xr:uid="{00000000-0005-0000-0000-00005AB60000}"/>
    <cellStyle name="Years 2 7 2 5 4" xfId="44470" xr:uid="{00000000-0005-0000-0000-00005BB60000}"/>
    <cellStyle name="Years 2 7 2 5 5" xfId="44471" xr:uid="{00000000-0005-0000-0000-00005CB60000}"/>
    <cellStyle name="Years 2 7 2 5 6" xfId="44472" xr:uid="{00000000-0005-0000-0000-00005DB60000}"/>
    <cellStyle name="Years 2 7 2 6" xfId="44473" xr:uid="{00000000-0005-0000-0000-00005EB60000}"/>
    <cellStyle name="Years 2 7 2 6 2" xfId="44474" xr:uid="{00000000-0005-0000-0000-00005FB60000}"/>
    <cellStyle name="Years 2 7 2 6 2 2" xfId="44475" xr:uid="{00000000-0005-0000-0000-000060B60000}"/>
    <cellStyle name="Years 2 7 2 6 2 3" xfId="44476" xr:uid="{00000000-0005-0000-0000-000061B60000}"/>
    <cellStyle name="Years 2 7 2 6 3" xfId="44477" xr:uid="{00000000-0005-0000-0000-000062B60000}"/>
    <cellStyle name="Years 2 7 2 6 3 2" xfId="44478" xr:uid="{00000000-0005-0000-0000-000063B60000}"/>
    <cellStyle name="Years 2 7 2 6 3 3" xfId="44479" xr:uid="{00000000-0005-0000-0000-000064B60000}"/>
    <cellStyle name="Years 2 7 2 6 4" xfId="44480" xr:uid="{00000000-0005-0000-0000-000065B60000}"/>
    <cellStyle name="Years 2 7 2 6 5" xfId="44481" xr:uid="{00000000-0005-0000-0000-000066B60000}"/>
    <cellStyle name="Years 2 7 2 6 6" xfId="44482" xr:uid="{00000000-0005-0000-0000-000067B60000}"/>
    <cellStyle name="Years 2 7 2 7" xfId="44483" xr:uid="{00000000-0005-0000-0000-000068B60000}"/>
    <cellStyle name="Years 2 7 2 7 2" xfId="44484" xr:uid="{00000000-0005-0000-0000-000069B60000}"/>
    <cellStyle name="Years 2 7 2 7 2 2" xfId="44485" xr:uid="{00000000-0005-0000-0000-00006AB60000}"/>
    <cellStyle name="Years 2 7 2 7 2 3" xfId="44486" xr:uid="{00000000-0005-0000-0000-00006BB60000}"/>
    <cellStyle name="Years 2 7 2 7 3" xfId="44487" xr:uid="{00000000-0005-0000-0000-00006CB60000}"/>
    <cellStyle name="Years 2 7 2 7 3 2" xfId="44488" xr:uid="{00000000-0005-0000-0000-00006DB60000}"/>
    <cellStyle name="Years 2 7 2 7 3 3" xfId="44489" xr:uid="{00000000-0005-0000-0000-00006EB60000}"/>
    <cellStyle name="Years 2 7 2 7 4" xfId="44490" xr:uid="{00000000-0005-0000-0000-00006FB60000}"/>
    <cellStyle name="Years 2 7 2 7 5" xfId="44491" xr:uid="{00000000-0005-0000-0000-000070B60000}"/>
    <cellStyle name="Years 2 7 2 7 6" xfId="44492" xr:uid="{00000000-0005-0000-0000-000071B60000}"/>
    <cellStyle name="Years 2 7 2 8" xfId="44493" xr:uid="{00000000-0005-0000-0000-000072B60000}"/>
    <cellStyle name="Years 2 7 2 8 2" xfId="44494" xr:uid="{00000000-0005-0000-0000-000073B60000}"/>
    <cellStyle name="Years 2 7 2 8 2 2" xfId="44495" xr:uid="{00000000-0005-0000-0000-000074B60000}"/>
    <cellStyle name="Years 2 7 2 8 2 3" xfId="44496" xr:uid="{00000000-0005-0000-0000-000075B60000}"/>
    <cellStyle name="Years 2 7 2 8 3" xfId="44497" xr:uid="{00000000-0005-0000-0000-000076B60000}"/>
    <cellStyle name="Years 2 7 2 8 3 2" xfId="44498" xr:uid="{00000000-0005-0000-0000-000077B60000}"/>
    <cellStyle name="Years 2 7 2 8 3 3" xfId="44499" xr:uid="{00000000-0005-0000-0000-000078B60000}"/>
    <cellStyle name="Years 2 7 2 8 4" xfId="44500" xr:uid="{00000000-0005-0000-0000-000079B60000}"/>
    <cellStyle name="Years 2 7 2 8 5" xfId="44501" xr:uid="{00000000-0005-0000-0000-00007AB60000}"/>
    <cellStyle name="Years 2 7 2 8 6" xfId="44502" xr:uid="{00000000-0005-0000-0000-00007BB60000}"/>
    <cellStyle name="Years 2 7 2 9" xfId="44503" xr:uid="{00000000-0005-0000-0000-00007CB60000}"/>
    <cellStyle name="Years 2 7 2 9 2" xfId="44504" xr:uid="{00000000-0005-0000-0000-00007DB60000}"/>
    <cellStyle name="Years 2 7 2 9 2 2" xfId="44505" xr:uid="{00000000-0005-0000-0000-00007EB60000}"/>
    <cellStyle name="Years 2 7 2 9 2 3" xfId="44506" xr:uid="{00000000-0005-0000-0000-00007FB60000}"/>
    <cellStyle name="Years 2 7 2 9 3" xfId="44507" xr:uid="{00000000-0005-0000-0000-000080B60000}"/>
    <cellStyle name="Years 2 7 2 9 3 2" xfId="44508" xr:uid="{00000000-0005-0000-0000-000081B60000}"/>
    <cellStyle name="Years 2 7 2 9 3 3" xfId="44509" xr:uid="{00000000-0005-0000-0000-000082B60000}"/>
    <cellStyle name="Years 2 7 2 9 4" xfId="44510" xr:uid="{00000000-0005-0000-0000-000083B60000}"/>
    <cellStyle name="Years 2 7 2 9 5" xfId="44511" xr:uid="{00000000-0005-0000-0000-000084B60000}"/>
    <cellStyle name="Years 2 7 2 9 6" xfId="44512" xr:uid="{00000000-0005-0000-0000-000085B60000}"/>
    <cellStyle name="Years 2 7 3" xfId="44513" xr:uid="{00000000-0005-0000-0000-000086B60000}"/>
    <cellStyle name="Years 2 7 3 2" xfId="44514" xr:uid="{00000000-0005-0000-0000-000087B60000}"/>
    <cellStyle name="Years 2 7 3 2 2" xfId="44515" xr:uid="{00000000-0005-0000-0000-000088B60000}"/>
    <cellStyle name="Years 2 7 3 2 3" xfId="44516" xr:uid="{00000000-0005-0000-0000-000089B60000}"/>
    <cellStyle name="Years 2 7 3 3" xfId="44517" xr:uid="{00000000-0005-0000-0000-00008AB60000}"/>
    <cellStyle name="Years 2 7 3 3 2" xfId="44518" xr:uid="{00000000-0005-0000-0000-00008BB60000}"/>
    <cellStyle name="Years 2 7 3 3 3" xfId="44519" xr:uid="{00000000-0005-0000-0000-00008CB60000}"/>
    <cellStyle name="Years 2 7 3 4" xfId="44520" xr:uid="{00000000-0005-0000-0000-00008DB60000}"/>
    <cellStyle name="Years 2 7 3 5" xfId="44521" xr:uid="{00000000-0005-0000-0000-00008EB60000}"/>
    <cellStyle name="Years 2 7 3 6" xfId="44522" xr:uid="{00000000-0005-0000-0000-00008FB60000}"/>
    <cellStyle name="Years 2 7 4" xfId="44523" xr:uid="{00000000-0005-0000-0000-000090B60000}"/>
    <cellStyle name="Years 2 7 4 2" xfId="44524" xr:uid="{00000000-0005-0000-0000-000091B60000}"/>
    <cellStyle name="Years 2 7 4 2 2" xfId="44525" xr:uid="{00000000-0005-0000-0000-000092B60000}"/>
    <cellStyle name="Years 2 7 4 2 3" xfId="44526" xr:uid="{00000000-0005-0000-0000-000093B60000}"/>
    <cellStyle name="Years 2 7 4 3" xfId="44527" xr:uid="{00000000-0005-0000-0000-000094B60000}"/>
    <cellStyle name="Years 2 7 4 3 2" xfId="44528" xr:uid="{00000000-0005-0000-0000-000095B60000}"/>
    <cellStyle name="Years 2 7 4 3 3" xfId="44529" xr:uid="{00000000-0005-0000-0000-000096B60000}"/>
    <cellStyle name="Years 2 7 4 4" xfId="44530" xr:uid="{00000000-0005-0000-0000-000097B60000}"/>
    <cellStyle name="Years 2 7 4 5" xfId="44531" xr:uid="{00000000-0005-0000-0000-000098B60000}"/>
    <cellStyle name="Years 2 7 4 6" xfId="44532" xr:uid="{00000000-0005-0000-0000-000099B60000}"/>
    <cellStyle name="Years 2 7 5" xfId="44533" xr:uid="{00000000-0005-0000-0000-00009AB60000}"/>
    <cellStyle name="Years 2 7 5 2" xfId="44534" xr:uid="{00000000-0005-0000-0000-00009BB60000}"/>
    <cellStyle name="Years 2 7 5 2 2" xfId="44535" xr:uid="{00000000-0005-0000-0000-00009CB60000}"/>
    <cellStyle name="Years 2 7 5 2 3" xfId="44536" xr:uid="{00000000-0005-0000-0000-00009DB60000}"/>
    <cellStyle name="Years 2 7 5 3" xfId="44537" xr:uid="{00000000-0005-0000-0000-00009EB60000}"/>
    <cellStyle name="Years 2 7 5 3 2" xfId="44538" xr:uid="{00000000-0005-0000-0000-00009FB60000}"/>
    <cellStyle name="Years 2 7 5 3 3" xfId="44539" xr:uid="{00000000-0005-0000-0000-0000A0B60000}"/>
    <cellStyle name="Years 2 7 5 4" xfId="44540" xr:uid="{00000000-0005-0000-0000-0000A1B60000}"/>
    <cellStyle name="Years 2 7 5 5" xfId="44541" xr:uid="{00000000-0005-0000-0000-0000A2B60000}"/>
    <cellStyle name="Years 2 7 5 6" xfId="44542" xr:uid="{00000000-0005-0000-0000-0000A3B60000}"/>
    <cellStyle name="Years 2 7 6" xfId="44543" xr:uid="{00000000-0005-0000-0000-0000A4B60000}"/>
    <cellStyle name="Years 2 7 6 2" xfId="44544" xr:uid="{00000000-0005-0000-0000-0000A5B60000}"/>
    <cellStyle name="Years 2 7 6 2 2" xfId="44545" xr:uid="{00000000-0005-0000-0000-0000A6B60000}"/>
    <cellStyle name="Years 2 7 6 2 3" xfId="44546" xr:uid="{00000000-0005-0000-0000-0000A7B60000}"/>
    <cellStyle name="Years 2 7 6 3" xfId="44547" xr:uid="{00000000-0005-0000-0000-0000A8B60000}"/>
    <cellStyle name="Years 2 7 6 3 2" xfId="44548" xr:uid="{00000000-0005-0000-0000-0000A9B60000}"/>
    <cellStyle name="Years 2 7 6 3 3" xfId="44549" xr:uid="{00000000-0005-0000-0000-0000AAB60000}"/>
    <cellStyle name="Years 2 7 6 4" xfId="44550" xr:uid="{00000000-0005-0000-0000-0000ABB60000}"/>
    <cellStyle name="Years 2 7 6 5" xfId="44551" xr:uid="{00000000-0005-0000-0000-0000ACB60000}"/>
    <cellStyle name="Years 2 7 6 6" xfId="44552" xr:uid="{00000000-0005-0000-0000-0000ADB60000}"/>
    <cellStyle name="Years 2 7 7" xfId="44553" xr:uid="{00000000-0005-0000-0000-0000AEB60000}"/>
    <cellStyle name="Years 2 7 7 2" xfId="44554" xr:uid="{00000000-0005-0000-0000-0000AFB60000}"/>
    <cellStyle name="Years 2 7 7 2 2" xfId="44555" xr:uid="{00000000-0005-0000-0000-0000B0B60000}"/>
    <cellStyle name="Years 2 7 7 2 3" xfId="44556" xr:uid="{00000000-0005-0000-0000-0000B1B60000}"/>
    <cellStyle name="Years 2 7 7 3" xfId="44557" xr:uid="{00000000-0005-0000-0000-0000B2B60000}"/>
    <cellStyle name="Years 2 7 7 3 2" xfId="44558" xr:uid="{00000000-0005-0000-0000-0000B3B60000}"/>
    <cellStyle name="Years 2 7 7 3 3" xfId="44559" xr:uid="{00000000-0005-0000-0000-0000B4B60000}"/>
    <cellStyle name="Years 2 7 7 4" xfId="44560" xr:uid="{00000000-0005-0000-0000-0000B5B60000}"/>
    <cellStyle name="Years 2 7 7 5" xfId="44561" xr:uid="{00000000-0005-0000-0000-0000B6B60000}"/>
    <cellStyle name="Years 2 7 7 6" xfId="44562" xr:uid="{00000000-0005-0000-0000-0000B7B60000}"/>
    <cellStyle name="Years 2 7 8" xfId="44563" xr:uid="{00000000-0005-0000-0000-0000B8B60000}"/>
    <cellStyle name="Years 2 7 8 2" xfId="44564" xr:uid="{00000000-0005-0000-0000-0000B9B60000}"/>
    <cellStyle name="Years 2 7 8 2 2" xfId="44565" xr:uid="{00000000-0005-0000-0000-0000BAB60000}"/>
    <cellStyle name="Years 2 7 8 2 3" xfId="44566" xr:uid="{00000000-0005-0000-0000-0000BBB60000}"/>
    <cellStyle name="Years 2 7 8 3" xfId="44567" xr:uid="{00000000-0005-0000-0000-0000BCB60000}"/>
    <cellStyle name="Years 2 7 8 3 2" xfId="44568" xr:uid="{00000000-0005-0000-0000-0000BDB60000}"/>
    <cellStyle name="Years 2 7 8 3 3" xfId="44569" xr:uid="{00000000-0005-0000-0000-0000BEB60000}"/>
    <cellStyle name="Years 2 7 8 4" xfId="44570" xr:uid="{00000000-0005-0000-0000-0000BFB60000}"/>
    <cellStyle name="Years 2 7 8 5" xfId="44571" xr:uid="{00000000-0005-0000-0000-0000C0B60000}"/>
    <cellStyle name="Years 2 7 8 6" xfId="44572" xr:uid="{00000000-0005-0000-0000-0000C1B60000}"/>
    <cellStyle name="Years 2 7 9" xfId="44573" xr:uid="{00000000-0005-0000-0000-0000C2B60000}"/>
    <cellStyle name="Years 2 7 9 2" xfId="44574" xr:uid="{00000000-0005-0000-0000-0000C3B60000}"/>
    <cellStyle name="Years 2 7 9 2 2" xfId="44575" xr:uid="{00000000-0005-0000-0000-0000C4B60000}"/>
    <cellStyle name="Years 2 7 9 2 3" xfId="44576" xr:uid="{00000000-0005-0000-0000-0000C5B60000}"/>
    <cellStyle name="Years 2 7 9 3" xfId="44577" xr:uid="{00000000-0005-0000-0000-0000C6B60000}"/>
    <cellStyle name="Years 2 7 9 3 2" xfId="44578" xr:uid="{00000000-0005-0000-0000-0000C7B60000}"/>
    <cellStyle name="Years 2 7 9 3 3" xfId="44579" xr:uid="{00000000-0005-0000-0000-0000C8B60000}"/>
    <cellStyle name="Years 2 7 9 4" xfId="44580" xr:uid="{00000000-0005-0000-0000-0000C9B60000}"/>
    <cellStyle name="Years 2 7 9 5" xfId="44581" xr:uid="{00000000-0005-0000-0000-0000CAB60000}"/>
    <cellStyle name="Years 2 7 9 6" xfId="44582" xr:uid="{00000000-0005-0000-0000-0000CBB60000}"/>
    <cellStyle name="Years 2 8" xfId="44583" xr:uid="{00000000-0005-0000-0000-0000CCB60000}"/>
    <cellStyle name="Years 2 8 10" xfId="44584" xr:uid="{00000000-0005-0000-0000-0000CDB60000}"/>
    <cellStyle name="Years 2 8 10 2" xfId="44585" xr:uid="{00000000-0005-0000-0000-0000CEB60000}"/>
    <cellStyle name="Years 2 8 10 2 2" xfId="44586" xr:uid="{00000000-0005-0000-0000-0000CFB60000}"/>
    <cellStyle name="Years 2 8 10 2 3" xfId="44587" xr:uid="{00000000-0005-0000-0000-0000D0B60000}"/>
    <cellStyle name="Years 2 8 10 3" xfId="44588" xr:uid="{00000000-0005-0000-0000-0000D1B60000}"/>
    <cellStyle name="Years 2 8 10 3 2" xfId="44589" xr:uid="{00000000-0005-0000-0000-0000D2B60000}"/>
    <cellStyle name="Years 2 8 10 3 3" xfId="44590" xr:uid="{00000000-0005-0000-0000-0000D3B60000}"/>
    <cellStyle name="Years 2 8 10 4" xfId="44591" xr:uid="{00000000-0005-0000-0000-0000D4B60000}"/>
    <cellStyle name="Years 2 8 10 5" xfId="44592" xr:uid="{00000000-0005-0000-0000-0000D5B60000}"/>
    <cellStyle name="Years 2 8 10 6" xfId="44593" xr:uid="{00000000-0005-0000-0000-0000D6B60000}"/>
    <cellStyle name="Years 2 8 11" xfId="44594" xr:uid="{00000000-0005-0000-0000-0000D7B60000}"/>
    <cellStyle name="Years 2 8 11 2" xfId="44595" xr:uid="{00000000-0005-0000-0000-0000D8B60000}"/>
    <cellStyle name="Years 2 8 11 2 2" xfId="44596" xr:uid="{00000000-0005-0000-0000-0000D9B60000}"/>
    <cellStyle name="Years 2 8 11 2 3" xfId="44597" xr:uid="{00000000-0005-0000-0000-0000DAB60000}"/>
    <cellStyle name="Years 2 8 11 3" xfId="44598" xr:uid="{00000000-0005-0000-0000-0000DBB60000}"/>
    <cellStyle name="Years 2 8 11 4" xfId="44599" xr:uid="{00000000-0005-0000-0000-0000DCB60000}"/>
    <cellStyle name="Years 2 8 11 5" xfId="44600" xr:uid="{00000000-0005-0000-0000-0000DDB60000}"/>
    <cellStyle name="Years 2 8 12" xfId="44601" xr:uid="{00000000-0005-0000-0000-0000DEB60000}"/>
    <cellStyle name="Years 2 8 12 2" xfId="44602" xr:uid="{00000000-0005-0000-0000-0000DFB60000}"/>
    <cellStyle name="Years 2 8 12 3" xfId="44603" xr:uid="{00000000-0005-0000-0000-0000E0B60000}"/>
    <cellStyle name="Years 2 8 13" xfId="44604" xr:uid="{00000000-0005-0000-0000-0000E1B60000}"/>
    <cellStyle name="Years 2 8 13 2" xfId="44605" xr:uid="{00000000-0005-0000-0000-0000E2B60000}"/>
    <cellStyle name="Years 2 8 13 3" xfId="44606" xr:uid="{00000000-0005-0000-0000-0000E3B60000}"/>
    <cellStyle name="Years 2 8 14" xfId="44607" xr:uid="{00000000-0005-0000-0000-0000E4B60000}"/>
    <cellStyle name="Years 2 8 15" xfId="44608" xr:uid="{00000000-0005-0000-0000-0000E5B60000}"/>
    <cellStyle name="Years 2 8 16" xfId="44609" xr:uid="{00000000-0005-0000-0000-0000E6B60000}"/>
    <cellStyle name="Years 2 8 17" xfId="44610" xr:uid="{00000000-0005-0000-0000-0000E7B60000}"/>
    <cellStyle name="Years 2 8 2" xfId="44611" xr:uid="{00000000-0005-0000-0000-0000E8B60000}"/>
    <cellStyle name="Years 2 8 2 10" xfId="44612" xr:uid="{00000000-0005-0000-0000-0000E9B60000}"/>
    <cellStyle name="Years 2 8 2 10 2" xfId="44613" xr:uid="{00000000-0005-0000-0000-0000EAB60000}"/>
    <cellStyle name="Years 2 8 2 10 2 2" xfId="44614" xr:uid="{00000000-0005-0000-0000-0000EBB60000}"/>
    <cellStyle name="Years 2 8 2 10 2 3" xfId="44615" xr:uid="{00000000-0005-0000-0000-0000ECB60000}"/>
    <cellStyle name="Years 2 8 2 10 3" xfId="44616" xr:uid="{00000000-0005-0000-0000-0000EDB60000}"/>
    <cellStyle name="Years 2 8 2 10 4" xfId="44617" xr:uid="{00000000-0005-0000-0000-0000EEB60000}"/>
    <cellStyle name="Years 2 8 2 10 5" xfId="44618" xr:uid="{00000000-0005-0000-0000-0000EFB60000}"/>
    <cellStyle name="Years 2 8 2 11" xfId="44619" xr:uid="{00000000-0005-0000-0000-0000F0B60000}"/>
    <cellStyle name="Years 2 8 2 11 2" xfId="44620" xr:uid="{00000000-0005-0000-0000-0000F1B60000}"/>
    <cellStyle name="Years 2 8 2 11 3" xfId="44621" xr:uid="{00000000-0005-0000-0000-0000F2B60000}"/>
    <cellStyle name="Years 2 8 2 12" xfId="44622" xr:uid="{00000000-0005-0000-0000-0000F3B60000}"/>
    <cellStyle name="Years 2 8 2 12 2" xfId="44623" xr:uid="{00000000-0005-0000-0000-0000F4B60000}"/>
    <cellStyle name="Years 2 8 2 12 3" xfId="44624" xr:uid="{00000000-0005-0000-0000-0000F5B60000}"/>
    <cellStyle name="Years 2 8 2 13" xfId="44625" xr:uid="{00000000-0005-0000-0000-0000F6B60000}"/>
    <cellStyle name="Years 2 8 2 14" xfId="44626" xr:uid="{00000000-0005-0000-0000-0000F7B60000}"/>
    <cellStyle name="Years 2 8 2 15" xfId="44627" xr:uid="{00000000-0005-0000-0000-0000F8B60000}"/>
    <cellStyle name="Years 2 8 2 2" xfId="44628" xr:uid="{00000000-0005-0000-0000-0000F9B60000}"/>
    <cellStyle name="Years 2 8 2 2 2" xfId="44629" xr:uid="{00000000-0005-0000-0000-0000FAB60000}"/>
    <cellStyle name="Years 2 8 2 2 2 2" xfId="44630" xr:uid="{00000000-0005-0000-0000-0000FBB60000}"/>
    <cellStyle name="Years 2 8 2 2 2 3" xfId="44631" xr:uid="{00000000-0005-0000-0000-0000FCB60000}"/>
    <cellStyle name="Years 2 8 2 2 3" xfId="44632" xr:uid="{00000000-0005-0000-0000-0000FDB60000}"/>
    <cellStyle name="Years 2 8 2 2 3 2" xfId="44633" xr:uid="{00000000-0005-0000-0000-0000FEB60000}"/>
    <cellStyle name="Years 2 8 2 2 3 3" xfId="44634" xr:uid="{00000000-0005-0000-0000-0000FFB60000}"/>
    <cellStyle name="Years 2 8 2 2 4" xfId="44635" xr:uid="{00000000-0005-0000-0000-000000B70000}"/>
    <cellStyle name="Years 2 8 2 2 5" xfId="44636" xr:uid="{00000000-0005-0000-0000-000001B70000}"/>
    <cellStyle name="Years 2 8 2 2 6" xfId="44637" xr:uid="{00000000-0005-0000-0000-000002B70000}"/>
    <cellStyle name="Years 2 8 2 3" xfId="44638" xr:uid="{00000000-0005-0000-0000-000003B70000}"/>
    <cellStyle name="Years 2 8 2 3 2" xfId="44639" xr:uid="{00000000-0005-0000-0000-000004B70000}"/>
    <cellStyle name="Years 2 8 2 3 2 2" xfId="44640" xr:uid="{00000000-0005-0000-0000-000005B70000}"/>
    <cellStyle name="Years 2 8 2 3 2 3" xfId="44641" xr:uid="{00000000-0005-0000-0000-000006B70000}"/>
    <cellStyle name="Years 2 8 2 3 3" xfId="44642" xr:uid="{00000000-0005-0000-0000-000007B70000}"/>
    <cellStyle name="Years 2 8 2 3 3 2" xfId="44643" xr:uid="{00000000-0005-0000-0000-000008B70000}"/>
    <cellStyle name="Years 2 8 2 3 3 3" xfId="44644" xr:uid="{00000000-0005-0000-0000-000009B70000}"/>
    <cellStyle name="Years 2 8 2 3 4" xfId="44645" xr:uid="{00000000-0005-0000-0000-00000AB70000}"/>
    <cellStyle name="Years 2 8 2 3 5" xfId="44646" xr:uid="{00000000-0005-0000-0000-00000BB70000}"/>
    <cellStyle name="Years 2 8 2 3 6" xfId="44647" xr:uid="{00000000-0005-0000-0000-00000CB70000}"/>
    <cellStyle name="Years 2 8 2 4" xfId="44648" xr:uid="{00000000-0005-0000-0000-00000DB70000}"/>
    <cellStyle name="Years 2 8 2 4 2" xfId="44649" xr:uid="{00000000-0005-0000-0000-00000EB70000}"/>
    <cellStyle name="Years 2 8 2 4 2 2" xfId="44650" xr:uid="{00000000-0005-0000-0000-00000FB70000}"/>
    <cellStyle name="Years 2 8 2 4 2 3" xfId="44651" xr:uid="{00000000-0005-0000-0000-000010B70000}"/>
    <cellStyle name="Years 2 8 2 4 3" xfId="44652" xr:uid="{00000000-0005-0000-0000-000011B70000}"/>
    <cellStyle name="Years 2 8 2 4 3 2" xfId="44653" xr:uid="{00000000-0005-0000-0000-000012B70000}"/>
    <cellStyle name="Years 2 8 2 4 3 3" xfId="44654" xr:uid="{00000000-0005-0000-0000-000013B70000}"/>
    <cellStyle name="Years 2 8 2 4 4" xfId="44655" xr:uid="{00000000-0005-0000-0000-000014B70000}"/>
    <cellStyle name="Years 2 8 2 4 5" xfId="44656" xr:uid="{00000000-0005-0000-0000-000015B70000}"/>
    <cellStyle name="Years 2 8 2 4 6" xfId="44657" xr:uid="{00000000-0005-0000-0000-000016B70000}"/>
    <cellStyle name="Years 2 8 2 5" xfId="44658" xr:uid="{00000000-0005-0000-0000-000017B70000}"/>
    <cellStyle name="Years 2 8 2 5 2" xfId="44659" xr:uid="{00000000-0005-0000-0000-000018B70000}"/>
    <cellStyle name="Years 2 8 2 5 2 2" xfId="44660" xr:uid="{00000000-0005-0000-0000-000019B70000}"/>
    <cellStyle name="Years 2 8 2 5 2 3" xfId="44661" xr:uid="{00000000-0005-0000-0000-00001AB70000}"/>
    <cellStyle name="Years 2 8 2 5 3" xfId="44662" xr:uid="{00000000-0005-0000-0000-00001BB70000}"/>
    <cellStyle name="Years 2 8 2 5 3 2" xfId="44663" xr:uid="{00000000-0005-0000-0000-00001CB70000}"/>
    <cellStyle name="Years 2 8 2 5 3 3" xfId="44664" xr:uid="{00000000-0005-0000-0000-00001DB70000}"/>
    <cellStyle name="Years 2 8 2 5 4" xfId="44665" xr:uid="{00000000-0005-0000-0000-00001EB70000}"/>
    <cellStyle name="Years 2 8 2 5 5" xfId="44666" xr:uid="{00000000-0005-0000-0000-00001FB70000}"/>
    <cellStyle name="Years 2 8 2 5 6" xfId="44667" xr:uid="{00000000-0005-0000-0000-000020B70000}"/>
    <cellStyle name="Years 2 8 2 6" xfId="44668" xr:uid="{00000000-0005-0000-0000-000021B70000}"/>
    <cellStyle name="Years 2 8 2 6 2" xfId="44669" xr:uid="{00000000-0005-0000-0000-000022B70000}"/>
    <cellStyle name="Years 2 8 2 6 2 2" xfId="44670" xr:uid="{00000000-0005-0000-0000-000023B70000}"/>
    <cellStyle name="Years 2 8 2 6 2 3" xfId="44671" xr:uid="{00000000-0005-0000-0000-000024B70000}"/>
    <cellStyle name="Years 2 8 2 6 3" xfId="44672" xr:uid="{00000000-0005-0000-0000-000025B70000}"/>
    <cellStyle name="Years 2 8 2 6 3 2" xfId="44673" xr:uid="{00000000-0005-0000-0000-000026B70000}"/>
    <cellStyle name="Years 2 8 2 6 3 3" xfId="44674" xr:uid="{00000000-0005-0000-0000-000027B70000}"/>
    <cellStyle name="Years 2 8 2 6 4" xfId="44675" xr:uid="{00000000-0005-0000-0000-000028B70000}"/>
    <cellStyle name="Years 2 8 2 6 5" xfId="44676" xr:uid="{00000000-0005-0000-0000-000029B70000}"/>
    <cellStyle name="Years 2 8 2 6 6" xfId="44677" xr:uid="{00000000-0005-0000-0000-00002AB70000}"/>
    <cellStyle name="Years 2 8 2 7" xfId="44678" xr:uid="{00000000-0005-0000-0000-00002BB70000}"/>
    <cellStyle name="Years 2 8 2 7 2" xfId="44679" xr:uid="{00000000-0005-0000-0000-00002CB70000}"/>
    <cellStyle name="Years 2 8 2 7 2 2" xfId="44680" xr:uid="{00000000-0005-0000-0000-00002DB70000}"/>
    <cellStyle name="Years 2 8 2 7 2 3" xfId="44681" xr:uid="{00000000-0005-0000-0000-00002EB70000}"/>
    <cellStyle name="Years 2 8 2 7 3" xfId="44682" xr:uid="{00000000-0005-0000-0000-00002FB70000}"/>
    <cellStyle name="Years 2 8 2 7 3 2" xfId="44683" xr:uid="{00000000-0005-0000-0000-000030B70000}"/>
    <cellStyle name="Years 2 8 2 7 3 3" xfId="44684" xr:uid="{00000000-0005-0000-0000-000031B70000}"/>
    <cellStyle name="Years 2 8 2 7 4" xfId="44685" xr:uid="{00000000-0005-0000-0000-000032B70000}"/>
    <cellStyle name="Years 2 8 2 7 5" xfId="44686" xr:uid="{00000000-0005-0000-0000-000033B70000}"/>
    <cellStyle name="Years 2 8 2 7 6" xfId="44687" xr:uid="{00000000-0005-0000-0000-000034B70000}"/>
    <cellStyle name="Years 2 8 2 8" xfId="44688" xr:uid="{00000000-0005-0000-0000-000035B70000}"/>
    <cellStyle name="Years 2 8 2 8 2" xfId="44689" xr:uid="{00000000-0005-0000-0000-000036B70000}"/>
    <cellStyle name="Years 2 8 2 8 2 2" xfId="44690" xr:uid="{00000000-0005-0000-0000-000037B70000}"/>
    <cellStyle name="Years 2 8 2 8 2 3" xfId="44691" xr:uid="{00000000-0005-0000-0000-000038B70000}"/>
    <cellStyle name="Years 2 8 2 8 3" xfId="44692" xr:uid="{00000000-0005-0000-0000-000039B70000}"/>
    <cellStyle name="Years 2 8 2 8 3 2" xfId="44693" xr:uid="{00000000-0005-0000-0000-00003AB70000}"/>
    <cellStyle name="Years 2 8 2 8 3 3" xfId="44694" xr:uid="{00000000-0005-0000-0000-00003BB70000}"/>
    <cellStyle name="Years 2 8 2 8 4" xfId="44695" xr:uid="{00000000-0005-0000-0000-00003CB70000}"/>
    <cellStyle name="Years 2 8 2 8 5" xfId="44696" xr:uid="{00000000-0005-0000-0000-00003DB70000}"/>
    <cellStyle name="Years 2 8 2 8 6" xfId="44697" xr:uid="{00000000-0005-0000-0000-00003EB70000}"/>
    <cellStyle name="Years 2 8 2 9" xfId="44698" xr:uid="{00000000-0005-0000-0000-00003FB70000}"/>
    <cellStyle name="Years 2 8 2 9 2" xfId="44699" xr:uid="{00000000-0005-0000-0000-000040B70000}"/>
    <cellStyle name="Years 2 8 2 9 2 2" xfId="44700" xr:uid="{00000000-0005-0000-0000-000041B70000}"/>
    <cellStyle name="Years 2 8 2 9 2 3" xfId="44701" xr:uid="{00000000-0005-0000-0000-000042B70000}"/>
    <cellStyle name="Years 2 8 2 9 3" xfId="44702" xr:uid="{00000000-0005-0000-0000-000043B70000}"/>
    <cellStyle name="Years 2 8 2 9 3 2" xfId="44703" xr:uid="{00000000-0005-0000-0000-000044B70000}"/>
    <cellStyle name="Years 2 8 2 9 3 3" xfId="44704" xr:uid="{00000000-0005-0000-0000-000045B70000}"/>
    <cellStyle name="Years 2 8 2 9 4" xfId="44705" xr:uid="{00000000-0005-0000-0000-000046B70000}"/>
    <cellStyle name="Years 2 8 2 9 5" xfId="44706" xr:uid="{00000000-0005-0000-0000-000047B70000}"/>
    <cellStyle name="Years 2 8 2 9 6" xfId="44707" xr:uid="{00000000-0005-0000-0000-000048B70000}"/>
    <cellStyle name="Years 2 8 3" xfId="44708" xr:uid="{00000000-0005-0000-0000-000049B70000}"/>
    <cellStyle name="Years 2 8 3 2" xfId="44709" xr:uid="{00000000-0005-0000-0000-00004AB70000}"/>
    <cellStyle name="Years 2 8 3 2 2" xfId="44710" xr:uid="{00000000-0005-0000-0000-00004BB70000}"/>
    <cellStyle name="Years 2 8 3 2 3" xfId="44711" xr:uid="{00000000-0005-0000-0000-00004CB70000}"/>
    <cellStyle name="Years 2 8 3 3" xfId="44712" xr:uid="{00000000-0005-0000-0000-00004DB70000}"/>
    <cellStyle name="Years 2 8 3 3 2" xfId="44713" xr:uid="{00000000-0005-0000-0000-00004EB70000}"/>
    <cellStyle name="Years 2 8 3 3 3" xfId="44714" xr:uid="{00000000-0005-0000-0000-00004FB70000}"/>
    <cellStyle name="Years 2 8 3 4" xfId="44715" xr:uid="{00000000-0005-0000-0000-000050B70000}"/>
    <cellStyle name="Years 2 8 3 5" xfId="44716" xr:uid="{00000000-0005-0000-0000-000051B70000}"/>
    <cellStyle name="Years 2 8 3 6" xfId="44717" xr:uid="{00000000-0005-0000-0000-000052B70000}"/>
    <cellStyle name="Years 2 8 4" xfId="44718" xr:uid="{00000000-0005-0000-0000-000053B70000}"/>
    <cellStyle name="Years 2 8 4 2" xfId="44719" xr:uid="{00000000-0005-0000-0000-000054B70000}"/>
    <cellStyle name="Years 2 8 4 2 2" xfId="44720" xr:uid="{00000000-0005-0000-0000-000055B70000}"/>
    <cellStyle name="Years 2 8 4 2 3" xfId="44721" xr:uid="{00000000-0005-0000-0000-000056B70000}"/>
    <cellStyle name="Years 2 8 4 3" xfId="44722" xr:uid="{00000000-0005-0000-0000-000057B70000}"/>
    <cellStyle name="Years 2 8 4 3 2" xfId="44723" xr:uid="{00000000-0005-0000-0000-000058B70000}"/>
    <cellStyle name="Years 2 8 4 3 3" xfId="44724" xr:uid="{00000000-0005-0000-0000-000059B70000}"/>
    <cellStyle name="Years 2 8 4 4" xfId="44725" xr:uid="{00000000-0005-0000-0000-00005AB70000}"/>
    <cellStyle name="Years 2 8 4 5" xfId="44726" xr:uid="{00000000-0005-0000-0000-00005BB70000}"/>
    <cellStyle name="Years 2 8 4 6" xfId="44727" xr:uid="{00000000-0005-0000-0000-00005CB70000}"/>
    <cellStyle name="Years 2 8 5" xfId="44728" xr:uid="{00000000-0005-0000-0000-00005DB70000}"/>
    <cellStyle name="Years 2 8 5 2" xfId="44729" xr:uid="{00000000-0005-0000-0000-00005EB70000}"/>
    <cellStyle name="Years 2 8 5 2 2" xfId="44730" xr:uid="{00000000-0005-0000-0000-00005FB70000}"/>
    <cellStyle name="Years 2 8 5 2 3" xfId="44731" xr:uid="{00000000-0005-0000-0000-000060B70000}"/>
    <cellStyle name="Years 2 8 5 3" xfId="44732" xr:uid="{00000000-0005-0000-0000-000061B70000}"/>
    <cellStyle name="Years 2 8 5 3 2" xfId="44733" xr:uid="{00000000-0005-0000-0000-000062B70000}"/>
    <cellStyle name="Years 2 8 5 3 3" xfId="44734" xr:uid="{00000000-0005-0000-0000-000063B70000}"/>
    <cellStyle name="Years 2 8 5 4" xfId="44735" xr:uid="{00000000-0005-0000-0000-000064B70000}"/>
    <cellStyle name="Years 2 8 5 5" xfId="44736" xr:uid="{00000000-0005-0000-0000-000065B70000}"/>
    <cellStyle name="Years 2 8 5 6" xfId="44737" xr:uid="{00000000-0005-0000-0000-000066B70000}"/>
    <cellStyle name="Years 2 8 6" xfId="44738" xr:uid="{00000000-0005-0000-0000-000067B70000}"/>
    <cellStyle name="Years 2 8 6 2" xfId="44739" xr:uid="{00000000-0005-0000-0000-000068B70000}"/>
    <cellStyle name="Years 2 8 6 2 2" xfId="44740" xr:uid="{00000000-0005-0000-0000-000069B70000}"/>
    <cellStyle name="Years 2 8 6 2 3" xfId="44741" xr:uid="{00000000-0005-0000-0000-00006AB70000}"/>
    <cellStyle name="Years 2 8 6 3" xfId="44742" xr:uid="{00000000-0005-0000-0000-00006BB70000}"/>
    <cellStyle name="Years 2 8 6 3 2" xfId="44743" xr:uid="{00000000-0005-0000-0000-00006CB70000}"/>
    <cellStyle name="Years 2 8 6 3 3" xfId="44744" xr:uid="{00000000-0005-0000-0000-00006DB70000}"/>
    <cellStyle name="Years 2 8 6 4" xfId="44745" xr:uid="{00000000-0005-0000-0000-00006EB70000}"/>
    <cellStyle name="Years 2 8 6 5" xfId="44746" xr:uid="{00000000-0005-0000-0000-00006FB70000}"/>
    <cellStyle name="Years 2 8 6 6" xfId="44747" xr:uid="{00000000-0005-0000-0000-000070B70000}"/>
    <cellStyle name="Years 2 8 7" xfId="44748" xr:uid="{00000000-0005-0000-0000-000071B70000}"/>
    <cellStyle name="Years 2 8 7 2" xfId="44749" xr:uid="{00000000-0005-0000-0000-000072B70000}"/>
    <cellStyle name="Years 2 8 7 2 2" xfId="44750" xr:uid="{00000000-0005-0000-0000-000073B70000}"/>
    <cellStyle name="Years 2 8 7 2 3" xfId="44751" xr:uid="{00000000-0005-0000-0000-000074B70000}"/>
    <cellStyle name="Years 2 8 7 3" xfId="44752" xr:uid="{00000000-0005-0000-0000-000075B70000}"/>
    <cellStyle name="Years 2 8 7 3 2" xfId="44753" xr:uid="{00000000-0005-0000-0000-000076B70000}"/>
    <cellStyle name="Years 2 8 7 3 3" xfId="44754" xr:uid="{00000000-0005-0000-0000-000077B70000}"/>
    <cellStyle name="Years 2 8 7 4" xfId="44755" xr:uid="{00000000-0005-0000-0000-000078B70000}"/>
    <cellStyle name="Years 2 8 7 5" xfId="44756" xr:uid="{00000000-0005-0000-0000-000079B70000}"/>
    <cellStyle name="Years 2 8 7 6" xfId="44757" xr:uid="{00000000-0005-0000-0000-00007AB70000}"/>
    <cellStyle name="Years 2 8 8" xfId="44758" xr:uid="{00000000-0005-0000-0000-00007BB70000}"/>
    <cellStyle name="Years 2 8 8 2" xfId="44759" xr:uid="{00000000-0005-0000-0000-00007CB70000}"/>
    <cellStyle name="Years 2 8 8 2 2" xfId="44760" xr:uid="{00000000-0005-0000-0000-00007DB70000}"/>
    <cellStyle name="Years 2 8 8 2 3" xfId="44761" xr:uid="{00000000-0005-0000-0000-00007EB70000}"/>
    <cellStyle name="Years 2 8 8 3" xfId="44762" xr:uid="{00000000-0005-0000-0000-00007FB70000}"/>
    <cellStyle name="Years 2 8 8 3 2" xfId="44763" xr:uid="{00000000-0005-0000-0000-000080B70000}"/>
    <cellStyle name="Years 2 8 8 3 3" xfId="44764" xr:uid="{00000000-0005-0000-0000-000081B70000}"/>
    <cellStyle name="Years 2 8 8 4" xfId="44765" xr:uid="{00000000-0005-0000-0000-000082B70000}"/>
    <cellStyle name="Years 2 8 8 5" xfId="44766" xr:uid="{00000000-0005-0000-0000-000083B70000}"/>
    <cellStyle name="Years 2 8 8 6" xfId="44767" xr:uid="{00000000-0005-0000-0000-000084B70000}"/>
    <cellStyle name="Years 2 8 9" xfId="44768" xr:uid="{00000000-0005-0000-0000-000085B70000}"/>
    <cellStyle name="Years 2 8 9 2" xfId="44769" xr:uid="{00000000-0005-0000-0000-000086B70000}"/>
    <cellStyle name="Years 2 8 9 2 2" xfId="44770" xr:uid="{00000000-0005-0000-0000-000087B70000}"/>
    <cellStyle name="Years 2 8 9 2 3" xfId="44771" xr:uid="{00000000-0005-0000-0000-000088B70000}"/>
    <cellStyle name="Years 2 8 9 3" xfId="44772" xr:uid="{00000000-0005-0000-0000-000089B70000}"/>
    <cellStyle name="Years 2 8 9 3 2" xfId="44773" xr:uid="{00000000-0005-0000-0000-00008AB70000}"/>
    <cellStyle name="Years 2 8 9 3 3" xfId="44774" xr:uid="{00000000-0005-0000-0000-00008BB70000}"/>
    <cellStyle name="Years 2 8 9 4" xfId="44775" xr:uid="{00000000-0005-0000-0000-00008CB70000}"/>
    <cellStyle name="Years 2 8 9 5" xfId="44776" xr:uid="{00000000-0005-0000-0000-00008DB70000}"/>
    <cellStyle name="Years 2 8 9 6" xfId="44777" xr:uid="{00000000-0005-0000-0000-00008EB70000}"/>
    <cellStyle name="Years 2 9" xfId="44778" xr:uid="{00000000-0005-0000-0000-00008FB70000}"/>
    <cellStyle name="Years 2 9 10" xfId="44779" xr:uid="{00000000-0005-0000-0000-000090B70000}"/>
    <cellStyle name="Years 2 9 10 2" xfId="44780" xr:uid="{00000000-0005-0000-0000-000091B70000}"/>
    <cellStyle name="Years 2 9 10 2 2" xfId="44781" xr:uid="{00000000-0005-0000-0000-000092B70000}"/>
    <cellStyle name="Years 2 9 10 2 3" xfId="44782" xr:uid="{00000000-0005-0000-0000-000093B70000}"/>
    <cellStyle name="Years 2 9 10 3" xfId="44783" xr:uid="{00000000-0005-0000-0000-000094B70000}"/>
    <cellStyle name="Years 2 9 10 3 2" xfId="44784" xr:uid="{00000000-0005-0000-0000-000095B70000}"/>
    <cellStyle name="Years 2 9 10 3 3" xfId="44785" xr:uid="{00000000-0005-0000-0000-000096B70000}"/>
    <cellStyle name="Years 2 9 10 4" xfId="44786" xr:uid="{00000000-0005-0000-0000-000097B70000}"/>
    <cellStyle name="Years 2 9 10 5" xfId="44787" xr:uid="{00000000-0005-0000-0000-000098B70000}"/>
    <cellStyle name="Years 2 9 10 6" xfId="44788" xr:uid="{00000000-0005-0000-0000-000099B70000}"/>
    <cellStyle name="Years 2 9 11" xfId="44789" xr:uid="{00000000-0005-0000-0000-00009AB70000}"/>
    <cellStyle name="Years 2 9 11 2" xfId="44790" xr:uid="{00000000-0005-0000-0000-00009BB70000}"/>
    <cellStyle name="Years 2 9 11 2 2" xfId="44791" xr:uid="{00000000-0005-0000-0000-00009CB70000}"/>
    <cellStyle name="Years 2 9 11 2 3" xfId="44792" xr:uid="{00000000-0005-0000-0000-00009DB70000}"/>
    <cellStyle name="Years 2 9 11 3" xfId="44793" xr:uid="{00000000-0005-0000-0000-00009EB70000}"/>
    <cellStyle name="Years 2 9 11 4" xfId="44794" xr:uid="{00000000-0005-0000-0000-00009FB70000}"/>
    <cellStyle name="Years 2 9 11 5" xfId="44795" xr:uid="{00000000-0005-0000-0000-0000A0B70000}"/>
    <cellStyle name="Years 2 9 12" xfId="44796" xr:uid="{00000000-0005-0000-0000-0000A1B70000}"/>
    <cellStyle name="Years 2 9 12 2" xfId="44797" xr:uid="{00000000-0005-0000-0000-0000A2B70000}"/>
    <cellStyle name="Years 2 9 12 3" xfId="44798" xr:uid="{00000000-0005-0000-0000-0000A3B70000}"/>
    <cellStyle name="Years 2 9 13" xfId="44799" xr:uid="{00000000-0005-0000-0000-0000A4B70000}"/>
    <cellStyle name="Years 2 9 13 2" xfId="44800" xr:uid="{00000000-0005-0000-0000-0000A5B70000}"/>
    <cellStyle name="Years 2 9 13 3" xfId="44801" xr:uid="{00000000-0005-0000-0000-0000A6B70000}"/>
    <cellStyle name="Years 2 9 14" xfId="44802" xr:uid="{00000000-0005-0000-0000-0000A7B70000}"/>
    <cellStyle name="Years 2 9 15" xfId="44803" xr:uid="{00000000-0005-0000-0000-0000A8B70000}"/>
    <cellStyle name="Years 2 9 16" xfId="44804" xr:uid="{00000000-0005-0000-0000-0000A9B70000}"/>
    <cellStyle name="Years 2 9 17" xfId="44805" xr:uid="{00000000-0005-0000-0000-0000AAB70000}"/>
    <cellStyle name="Years 2 9 2" xfId="44806" xr:uid="{00000000-0005-0000-0000-0000ABB70000}"/>
    <cellStyle name="Years 2 9 2 10" xfId="44807" xr:uid="{00000000-0005-0000-0000-0000ACB70000}"/>
    <cellStyle name="Years 2 9 2 10 2" xfId="44808" xr:uid="{00000000-0005-0000-0000-0000ADB70000}"/>
    <cellStyle name="Years 2 9 2 10 2 2" xfId="44809" xr:uid="{00000000-0005-0000-0000-0000AEB70000}"/>
    <cellStyle name="Years 2 9 2 10 2 3" xfId="44810" xr:uid="{00000000-0005-0000-0000-0000AFB70000}"/>
    <cellStyle name="Years 2 9 2 10 3" xfId="44811" xr:uid="{00000000-0005-0000-0000-0000B0B70000}"/>
    <cellStyle name="Years 2 9 2 10 4" xfId="44812" xr:uid="{00000000-0005-0000-0000-0000B1B70000}"/>
    <cellStyle name="Years 2 9 2 10 5" xfId="44813" xr:uid="{00000000-0005-0000-0000-0000B2B70000}"/>
    <cellStyle name="Years 2 9 2 11" xfId="44814" xr:uid="{00000000-0005-0000-0000-0000B3B70000}"/>
    <cellStyle name="Years 2 9 2 11 2" xfId="44815" xr:uid="{00000000-0005-0000-0000-0000B4B70000}"/>
    <cellStyle name="Years 2 9 2 11 3" xfId="44816" xr:uid="{00000000-0005-0000-0000-0000B5B70000}"/>
    <cellStyle name="Years 2 9 2 12" xfId="44817" xr:uid="{00000000-0005-0000-0000-0000B6B70000}"/>
    <cellStyle name="Years 2 9 2 12 2" xfId="44818" xr:uid="{00000000-0005-0000-0000-0000B7B70000}"/>
    <cellStyle name="Years 2 9 2 12 3" xfId="44819" xr:uid="{00000000-0005-0000-0000-0000B8B70000}"/>
    <cellStyle name="Years 2 9 2 13" xfId="44820" xr:uid="{00000000-0005-0000-0000-0000B9B70000}"/>
    <cellStyle name="Years 2 9 2 14" xfId="44821" xr:uid="{00000000-0005-0000-0000-0000BAB70000}"/>
    <cellStyle name="Years 2 9 2 15" xfId="44822" xr:uid="{00000000-0005-0000-0000-0000BBB70000}"/>
    <cellStyle name="Years 2 9 2 2" xfId="44823" xr:uid="{00000000-0005-0000-0000-0000BCB70000}"/>
    <cellStyle name="Years 2 9 2 2 2" xfId="44824" xr:uid="{00000000-0005-0000-0000-0000BDB70000}"/>
    <cellStyle name="Years 2 9 2 2 2 2" xfId="44825" xr:uid="{00000000-0005-0000-0000-0000BEB70000}"/>
    <cellStyle name="Years 2 9 2 2 2 3" xfId="44826" xr:uid="{00000000-0005-0000-0000-0000BFB70000}"/>
    <cellStyle name="Years 2 9 2 2 3" xfId="44827" xr:uid="{00000000-0005-0000-0000-0000C0B70000}"/>
    <cellStyle name="Years 2 9 2 2 3 2" xfId="44828" xr:uid="{00000000-0005-0000-0000-0000C1B70000}"/>
    <cellStyle name="Years 2 9 2 2 3 3" xfId="44829" xr:uid="{00000000-0005-0000-0000-0000C2B70000}"/>
    <cellStyle name="Years 2 9 2 2 4" xfId="44830" xr:uid="{00000000-0005-0000-0000-0000C3B70000}"/>
    <cellStyle name="Years 2 9 2 2 5" xfId="44831" xr:uid="{00000000-0005-0000-0000-0000C4B70000}"/>
    <cellStyle name="Years 2 9 2 2 6" xfId="44832" xr:uid="{00000000-0005-0000-0000-0000C5B70000}"/>
    <cellStyle name="Years 2 9 2 3" xfId="44833" xr:uid="{00000000-0005-0000-0000-0000C6B70000}"/>
    <cellStyle name="Years 2 9 2 3 2" xfId="44834" xr:uid="{00000000-0005-0000-0000-0000C7B70000}"/>
    <cellStyle name="Years 2 9 2 3 2 2" xfId="44835" xr:uid="{00000000-0005-0000-0000-0000C8B70000}"/>
    <cellStyle name="Years 2 9 2 3 2 3" xfId="44836" xr:uid="{00000000-0005-0000-0000-0000C9B70000}"/>
    <cellStyle name="Years 2 9 2 3 3" xfId="44837" xr:uid="{00000000-0005-0000-0000-0000CAB70000}"/>
    <cellStyle name="Years 2 9 2 3 3 2" xfId="44838" xr:uid="{00000000-0005-0000-0000-0000CBB70000}"/>
    <cellStyle name="Years 2 9 2 3 3 3" xfId="44839" xr:uid="{00000000-0005-0000-0000-0000CCB70000}"/>
    <cellStyle name="Years 2 9 2 3 4" xfId="44840" xr:uid="{00000000-0005-0000-0000-0000CDB70000}"/>
    <cellStyle name="Years 2 9 2 3 5" xfId="44841" xr:uid="{00000000-0005-0000-0000-0000CEB70000}"/>
    <cellStyle name="Years 2 9 2 3 6" xfId="44842" xr:uid="{00000000-0005-0000-0000-0000CFB70000}"/>
    <cellStyle name="Years 2 9 2 4" xfId="44843" xr:uid="{00000000-0005-0000-0000-0000D0B70000}"/>
    <cellStyle name="Years 2 9 2 4 2" xfId="44844" xr:uid="{00000000-0005-0000-0000-0000D1B70000}"/>
    <cellStyle name="Years 2 9 2 4 2 2" xfId="44845" xr:uid="{00000000-0005-0000-0000-0000D2B70000}"/>
    <cellStyle name="Years 2 9 2 4 2 3" xfId="44846" xr:uid="{00000000-0005-0000-0000-0000D3B70000}"/>
    <cellStyle name="Years 2 9 2 4 3" xfId="44847" xr:uid="{00000000-0005-0000-0000-0000D4B70000}"/>
    <cellStyle name="Years 2 9 2 4 3 2" xfId="44848" xr:uid="{00000000-0005-0000-0000-0000D5B70000}"/>
    <cellStyle name="Years 2 9 2 4 3 3" xfId="44849" xr:uid="{00000000-0005-0000-0000-0000D6B70000}"/>
    <cellStyle name="Years 2 9 2 4 4" xfId="44850" xr:uid="{00000000-0005-0000-0000-0000D7B70000}"/>
    <cellStyle name="Years 2 9 2 4 5" xfId="44851" xr:uid="{00000000-0005-0000-0000-0000D8B70000}"/>
    <cellStyle name="Years 2 9 2 4 6" xfId="44852" xr:uid="{00000000-0005-0000-0000-0000D9B70000}"/>
    <cellStyle name="Years 2 9 2 5" xfId="44853" xr:uid="{00000000-0005-0000-0000-0000DAB70000}"/>
    <cellStyle name="Years 2 9 2 5 2" xfId="44854" xr:uid="{00000000-0005-0000-0000-0000DBB70000}"/>
    <cellStyle name="Years 2 9 2 5 2 2" xfId="44855" xr:uid="{00000000-0005-0000-0000-0000DCB70000}"/>
    <cellStyle name="Years 2 9 2 5 2 3" xfId="44856" xr:uid="{00000000-0005-0000-0000-0000DDB70000}"/>
    <cellStyle name="Years 2 9 2 5 3" xfId="44857" xr:uid="{00000000-0005-0000-0000-0000DEB70000}"/>
    <cellStyle name="Years 2 9 2 5 3 2" xfId="44858" xr:uid="{00000000-0005-0000-0000-0000DFB70000}"/>
    <cellStyle name="Years 2 9 2 5 3 3" xfId="44859" xr:uid="{00000000-0005-0000-0000-0000E0B70000}"/>
    <cellStyle name="Years 2 9 2 5 4" xfId="44860" xr:uid="{00000000-0005-0000-0000-0000E1B70000}"/>
    <cellStyle name="Years 2 9 2 5 5" xfId="44861" xr:uid="{00000000-0005-0000-0000-0000E2B70000}"/>
    <cellStyle name="Years 2 9 2 5 6" xfId="44862" xr:uid="{00000000-0005-0000-0000-0000E3B70000}"/>
    <cellStyle name="Years 2 9 2 6" xfId="44863" xr:uid="{00000000-0005-0000-0000-0000E4B70000}"/>
    <cellStyle name="Years 2 9 2 6 2" xfId="44864" xr:uid="{00000000-0005-0000-0000-0000E5B70000}"/>
    <cellStyle name="Years 2 9 2 6 2 2" xfId="44865" xr:uid="{00000000-0005-0000-0000-0000E6B70000}"/>
    <cellStyle name="Years 2 9 2 6 2 3" xfId="44866" xr:uid="{00000000-0005-0000-0000-0000E7B70000}"/>
    <cellStyle name="Years 2 9 2 6 3" xfId="44867" xr:uid="{00000000-0005-0000-0000-0000E8B70000}"/>
    <cellStyle name="Years 2 9 2 6 3 2" xfId="44868" xr:uid="{00000000-0005-0000-0000-0000E9B70000}"/>
    <cellStyle name="Years 2 9 2 6 3 3" xfId="44869" xr:uid="{00000000-0005-0000-0000-0000EAB70000}"/>
    <cellStyle name="Years 2 9 2 6 4" xfId="44870" xr:uid="{00000000-0005-0000-0000-0000EBB70000}"/>
    <cellStyle name="Years 2 9 2 6 5" xfId="44871" xr:uid="{00000000-0005-0000-0000-0000ECB70000}"/>
    <cellStyle name="Years 2 9 2 6 6" xfId="44872" xr:uid="{00000000-0005-0000-0000-0000EDB70000}"/>
    <cellStyle name="Years 2 9 2 7" xfId="44873" xr:uid="{00000000-0005-0000-0000-0000EEB70000}"/>
    <cellStyle name="Years 2 9 2 7 2" xfId="44874" xr:uid="{00000000-0005-0000-0000-0000EFB70000}"/>
    <cellStyle name="Years 2 9 2 7 2 2" xfId="44875" xr:uid="{00000000-0005-0000-0000-0000F0B70000}"/>
    <cellStyle name="Years 2 9 2 7 2 3" xfId="44876" xr:uid="{00000000-0005-0000-0000-0000F1B70000}"/>
    <cellStyle name="Years 2 9 2 7 3" xfId="44877" xr:uid="{00000000-0005-0000-0000-0000F2B70000}"/>
    <cellStyle name="Years 2 9 2 7 3 2" xfId="44878" xr:uid="{00000000-0005-0000-0000-0000F3B70000}"/>
    <cellStyle name="Years 2 9 2 7 3 3" xfId="44879" xr:uid="{00000000-0005-0000-0000-0000F4B70000}"/>
    <cellStyle name="Years 2 9 2 7 4" xfId="44880" xr:uid="{00000000-0005-0000-0000-0000F5B70000}"/>
    <cellStyle name="Years 2 9 2 7 5" xfId="44881" xr:uid="{00000000-0005-0000-0000-0000F6B70000}"/>
    <cellStyle name="Years 2 9 2 7 6" xfId="44882" xr:uid="{00000000-0005-0000-0000-0000F7B70000}"/>
    <cellStyle name="Years 2 9 2 8" xfId="44883" xr:uid="{00000000-0005-0000-0000-0000F8B70000}"/>
    <cellStyle name="Years 2 9 2 8 2" xfId="44884" xr:uid="{00000000-0005-0000-0000-0000F9B70000}"/>
    <cellStyle name="Years 2 9 2 8 2 2" xfId="44885" xr:uid="{00000000-0005-0000-0000-0000FAB70000}"/>
    <cellStyle name="Years 2 9 2 8 2 3" xfId="44886" xr:uid="{00000000-0005-0000-0000-0000FBB70000}"/>
    <cellStyle name="Years 2 9 2 8 3" xfId="44887" xr:uid="{00000000-0005-0000-0000-0000FCB70000}"/>
    <cellStyle name="Years 2 9 2 8 3 2" xfId="44888" xr:uid="{00000000-0005-0000-0000-0000FDB70000}"/>
    <cellStyle name="Years 2 9 2 8 3 3" xfId="44889" xr:uid="{00000000-0005-0000-0000-0000FEB70000}"/>
    <cellStyle name="Years 2 9 2 8 4" xfId="44890" xr:uid="{00000000-0005-0000-0000-0000FFB70000}"/>
    <cellStyle name="Years 2 9 2 8 5" xfId="44891" xr:uid="{00000000-0005-0000-0000-000000B80000}"/>
    <cellStyle name="Years 2 9 2 8 6" xfId="44892" xr:uid="{00000000-0005-0000-0000-000001B80000}"/>
    <cellStyle name="Years 2 9 2 9" xfId="44893" xr:uid="{00000000-0005-0000-0000-000002B80000}"/>
    <cellStyle name="Years 2 9 2 9 2" xfId="44894" xr:uid="{00000000-0005-0000-0000-000003B80000}"/>
    <cellStyle name="Years 2 9 2 9 2 2" xfId="44895" xr:uid="{00000000-0005-0000-0000-000004B80000}"/>
    <cellStyle name="Years 2 9 2 9 2 3" xfId="44896" xr:uid="{00000000-0005-0000-0000-000005B80000}"/>
    <cellStyle name="Years 2 9 2 9 3" xfId="44897" xr:uid="{00000000-0005-0000-0000-000006B80000}"/>
    <cellStyle name="Years 2 9 2 9 3 2" xfId="44898" xr:uid="{00000000-0005-0000-0000-000007B80000}"/>
    <cellStyle name="Years 2 9 2 9 3 3" xfId="44899" xr:uid="{00000000-0005-0000-0000-000008B80000}"/>
    <cellStyle name="Years 2 9 2 9 4" xfId="44900" xr:uid="{00000000-0005-0000-0000-000009B80000}"/>
    <cellStyle name="Years 2 9 2 9 5" xfId="44901" xr:uid="{00000000-0005-0000-0000-00000AB80000}"/>
    <cellStyle name="Years 2 9 2 9 6" xfId="44902" xr:uid="{00000000-0005-0000-0000-00000BB80000}"/>
    <cellStyle name="Years 2 9 3" xfId="44903" xr:uid="{00000000-0005-0000-0000-00000CB80000}"/>
    <cellStyle name="Years 2 9 3 2" xfId="44904" xr:uid="{00000000-0005-0000-0000-00000DB80000}"/>
    <cellStyle name="Years 2 9 3 2 2" xfId="44905" xr:uid="{00000000-0005-0000-0000-00000EB80000}"/>
    <cellStyle name="Years 2 9 3 2 3" xfId="44906" xr:uid="{00000000-0005-0000-0000-00000FB80000}"/>
    <cellStyle name="Years 2 9 3 3" xfId="44907" xr:uid="{00000000-0005-0000-0000-000010B80000}"/>
    <cellStyle name="Years 2 9 3 3 2" xfId="44908" xr:uid="{00000000-0005-0000-0000-000011B80000}"/>
    <cellStyle name="Years 2 9 3 3 3" xfId="44909" xr:uid="{00000000-0005-0000-0000-000012B80000}"/>
    <cellStyle name="Years 2 9 3 4" xfId="44910" xr:uid="{00000000-0005-0000-0000-000013B80000}"/>
    <cellStyle name="Years 2 9 3 5" xfId="44911" xr:uid="{00000000-0005-0000-0000-000014B80000}"/>
    <cellStyle name="Years 2 9 3 6" xfId="44912" xr:uid="{00000000-0005-0000-0000-000015B80000}"/>
    <cellStyle name="Years 2 9 4" xfId="44913" xr:uid="{00000000-0005-0000-0000-000016B80000}"/>
    <cellStyle name="Years 2 9 4 2" xfId="44914" xr:uid="{00000000-0005-0000-0000-000017B80000}"/>
    <cellStyle name="Years 2 9 4 2 2" xfId="44915" xr:uid="{00000000-0005-0000-0000-000018B80000}"/>
    <cellStyle name="Years 2 9 4 2 3" xfId="44916" xr:uid="{00000000-0005-0000-0000-000019B80000}"/>
    <cellStyle name="Years 2 9 4 3" xfId="44917" xr:uid="{00000000-0005-0000-0000-00001AB80000}"/>
    <cellStyle name="Years 2 9 4 3 2" xfId="44918" xr:uid="{00000000-0005-0000-0000-00001BB80000}"/>
    <cellStyle name="Years 2 9 4 3 3" xfId="44919" xr:uid="{00000000-0005-0000-0000-00001CB80000}"/>
    <cellStyle name="Years 2 9 4 4" xfId="44920" xr:uid="{00000000-0005-0000-0000-00001DB80000}"/>
    <cellStyle name="Years 2 9 4 5" xfId="44921" xr:uid="{00000000-0005-0000-0000-00001EB80000}"/>
    <cellStyle name="Years 2 9 4 6" xfId="44922" xr:uid="{00000000-0005-0000-0000-00001FB80000}"/>
    <cellStyle name="Years 2 9 5" xfId="44923" xr:uid="{00000000-0005-0000-0000-000020B80000}"/>
    <cellStyle name="Years 2 9 5 2" xfId="44924" xr:uid="{00000000-0005-0000-0000-000021B80000}"/>
    <cellStyle name="Years 2 9 5 2 2" xfId="44925" xr:uid="{00000000-0005-0000-0000-000022B80000}"/>
    <cellStyle name="Years 2 9 5 2 3" xfId="44926" xr:uid="{00000000-0005-0000-0000-000023B80000}"/>
    <cellStyle name="Years 2 9 5 3" xfId="44927" xr:uid="{00000000-0005-0000-0000-000024B80000}"/>
    <cellStyle name="Years 2 9 5 3 2" xfId="44928" xr:uid="{00000000-0005-0000-0000-000025B80000}"/>
    <cellStyle name="Years 2 9 5 3 3" xfId="44929" xr:uid="{00000000-0005-0000-0000-000026B80000}"/>
    <cellStyle name="Years 2 9 5 4" xfId="44930" xr:uid="{00000000-0005-0000-0000-000027B80000}"/>
    <cellStyle name="Years 2 9 5 5" xfId="44931" xr:uid="{00000000-0005-0000-0000-000028B80000}"/>
    <cellStyle name="Years 2 9 5 6" xfId="44932" xr:uid="{00000000-0005-0000-0000-000029B80000}"/>
    <cellStyle name="Years 2 9 6" xfId="44933" xr:uid="{00000000-0005-0000-0000-00002AB80000}"/>
    <cellStyle name="Years 2 9 6 2" xfId="44934" xr:uid="{00000000-0005-0000-0000-00002BB80000}"/>
    <cellStyle name="Years 2 9 6 2 2" xfId="44935" xr:uid="{00000000-0005-0000-0000-00002CB80000}"/>
    <cellStyle name="Years 2 9 6 2 3" xfId="44936" xr:uid="{00000000-0005-0000-0000-00002DB80000}"/>
    <cellStyle name="Years 2 9 6 3" xfId="44937" xr:uid="{00000000-0005-0000-0000-00002EB80000}"/>
    <cellStyle name="Years 2 9 6 3 2" xfId="44938" xr:uid="{00000000-0005-0000-0000-00002FB80000}"/>
    <cellStyle name="Years 2 9 6 3 3" xfId="44939" xr:uid="{00000000-0005-0000-0000-000030B80000}"/>
    <cellStyle name="Years 2 9 6 4" xfId="44940" xr:uid="{00000000-0005-0000-0000-000031B80000}"/>
    <cellStyle name="Years 2 9 6 5" xfId="44941" xr:uid="{00000000-0005-0000-0000-000032B80000}"/>
    <cellStyle name="Years 2 9 6 6" xfId="44942" xr:uid="{00000000-0005-0000-0000-000033B80000}"/>
    <cellStyle name="Years 2 9 7" xfId="44943" xr:uid="{00000000-0005-0000-0000-000034B80000}"/>
    <cellStyle name="Years 2 9 7 2" xfId="44944" xr:uid="{00000000-0005-0000-0000-000035B80000}"/>
    <cellStyle name="Years 2 9 7 2 2" xfId="44945" xr:uid="{00000000-0005-0000-0000-000036B80000}"/>
    <cellStyle name="Years 2 9 7 2 3" xfId="44946" xr:uid="{00000000-0005-0000-0000-000037B80000}"/>
    <cellStyle name="Years 2 9 7 3" xfId="44947" xr:uid="{00000000-0005-0000-0000-000038B80000}"/>
    <cellStyle name="Years 2 9 7 3 2" xfId="44948" xr:uid="{00000000-0005-0000-0000-000039B80000}"/>
    <cellStyle name="Years 2 9 7 3 3" xfId="44949" xr:uid="{00000000-0005-0000-0000-00003AB80000}"/>
    <cellStyle name="Years 2 9 7 4" xfId="44950" xr:uid="{00000000-0005-0000-0000-00003BB80000}"/>
    <cellStyle name="Years 2 9 7 5" xfId="44951" xr:uid="{00000000-0005-0000-0000-00003CB80000}"/>
    <cellStyle name="Years 2 9 7 6" xfId="44952" xr:uid="{00000000-0005-0000-0000-00003DB80000}"/>
    <cellStyle name="Years 2 9 8" xfId="44953" xr:uid="{00000000-0005-0000-0000-00003EB80000}"/>
    <cellStyle name="Years 2 9 8 2" xfId="44954" xr:uid="{00000000-0005-0000-0000-00003FB80000}"/>
    <cellStyle name="Years 2 9 8 2 2" xfId="44955" xr:uid="{00000000-0005-0000-0000-000040B80000}"/>
    <cellStyle name="Years 2 9 8 2 3" xfId="44956" xr:uid="{00000000-0005-0000-0000-000041B80000}"/>
    <cellStyle name="Years 2 9 8 3" xfId="44957" xr:uid="{00000000-0005-0000-0000-000042B80000}"/>
    <cellStyle name="Years 2 9 8 3 2" xfId="44958" xr:uid="{00000000-0005-0000-0000-000043B80000}"/>
    <cellStyle name="Years 2 9 8 3 3" xfId="44959" xr:uid="{00000000-0005-0000-0000-000044B80000}"/>
    <cellStyle name="Years 2 9 8 4" xfId="44960" xr:uid="{00000000-0005-0000-0000-000045B80000}"/>
    <cellStyle name="Years 2 9 8 5" xfId="44961" xr:uid="{00000000-0005-0000-0000-000046B80000}"/>
    <cellStyle name="Years 2 9 8 6" xfId="44962" xr:uid="{00000000-0005-0000-0000-000047B80000}"/>
    <cellStyle name="Years 2 9 9" xfId="44963" xr:uid="{00000000-0005-0000-0000-000048B80000}"/>
    <cellStyle name="Years 2 9 9 2" xfId="44964" xr:uid="{00000000-0005-0000-0000-000049B80000}"/>
    <cellStyle name="Years 2 9 9 2 2" xfId="44965" xr:uid="{00000000-0005-0000-0000-00004AB80000}"/>
    <cellStyle name="Years 2 9 9 2 3" xfId="44966" xr:uid="{00000000-0005-0000-0000-00004BB80000}"/>
    <cellStyle name="Years 2 9 9 3" xfId="44967" xr:uid="{00000000-0005-0000-0000-00004CB80000}"/>
    <cellStyle name="Years 2 9 9 3 2" xfId="44968" xr:uid="{00000000-0005-0000-0000-00004DB80000}"/>
    <cellStyle name="Years 2 9 9 3 3" xfId="44969" xr:uid="{00000000-0005-0000-0000-00004EB80000}"/>
    <cellStyle name="Years 2 9 9 4" xfId="44970" xr:uid="{00000000-0005-0000-0000-00004FB80000}"/>
    <cellStyle name="Years 2 9 9 5" xfId="44971" xr:uid="{00000000-0005-0000-0000-000050B80000}"/>
    <cellStyle name="Years 2 9 9 6" xfId="44972" xr:uid="{00000000-0005-0000-0000-000051B80000}"/>
    <cellStyle name="Years 3" xfId="44973" xr:uid="{00000000-0005-0000-0000-000052B80000}"/>
    <cellStyle name="Years 3 10" xfId="44974" xr:uid="{00000000-0005-0000-0000-000053B80000}"/>
    <cellStyle name="Years 3 10 2" xfId="44975" xr:uid="{00000000-0005-0000-0000-000054B80000}"/>
    <cellStyle name="Years 3 10 2 2" xfId="44976" xr:uid="{00000000-0005-0000-0000-000055B80000}"/>
    <cellStyle name="Years 3 10 2 3" xfId="44977" xr:uid="{00000000-0005-0000-0000-000056B80000}"/>
    <cellStyle name="Years 3 10 3" xfId="44978" xr:uid="{00000000-0005-0000-0000-000057B80000}"/>
    <cellStyle name="Years 3 10 4" xfId="44979" xr:uid="{00000000-0005-0000-0000-000058B80000}"/>
    <cellStyle name="Years 3 10 5" xfId="44980" xr:uid="{00000000-0005-0000-0000-000059B80000}"/>
    <cellStyle name="Years 3 11" xfId="44981" xr:uid="{00000000-0005-0000-0000-00005AB80000}"/>
    <cellStyle name="Years 3 11 2" xfId="44982" xr:uid="{00000000-0005-0000-0000-00005BB80000}"/>
    <cellStyle name="Years 3 11 3" xfId="44983" xr:uid="{00000000-0005-0000-0000-00005CB80000}"/>
    <cellStyle name="Years 3 12" xfId="44984" xr:uid="{00000000-0005-0000-0000-00005DB80000}"/>
    <cellStyle name="Years 3 12 2" xfId="44985" xr:uid="{00000000-0005-0000-0000-00005EB80000}"/>
    <cellStyle name="Years 3 12 3" xfId="44986" xr:uid="{00000000-0005-0000-0000-00005FB80000}"/>
    <cellStyle name="Years 3 13" xfId="44987" xr:uid="{00000000-0005-0000-0000-000060B80000}"/>
    <cellStyle name="Years 3 14" xfId="44988" xr:uid="{00000000-0005-0000-0000-000061B80000}"/>
    <cellStyle name="Years 3 15" xfId="44989" xr:uid="{00000000-0005-0000-0000-000062B80000}"/>
    <cellStyle name="Years 3 2" xfId="44990" xr:uid="{00000000-0005-0000-0000-000063B80000}"/>
    <cellStyle name="Years 3 2 2" xfId="44991" xr:uid="{00000000-0005-0000-0000-000064B80000}"/>
    <cellStyle name="Years 3 2 2 2" xfId="44992" xr:uid="{00000000-0005-0000-0000-000065B80000}"/>
    <cellStyle name="Years 3 2 2 3" xfId="44993" xr:uid="{00000000-0005-0000-0000-000066B80000}"/>
    <cellStyle name="Years 3 2 3" xfId="44994" xr:uid="{00000000-0005-0000-0000-000067B80000}"/>
    <cellStyle name="Years 3 2 3 2" xfId="44995" xr:uid="{00000000-0005-0000-0000-000068B80000}"/>
    <cellStyle name="Years 3 2 3 3" xfId="44996" xr:uid="{00000000-0005-0000-0000-000069B80000}"/>
    <cellStyle name="Years 3 2 4" xfId="44997" xr:uid="{00000000-0005-0000-0000-00006AB80000}"/>
    <cellStyle name="Years 3 2 5" xfId="44998" xr:uid="{00000000-0005-0000-0000-00006BB80000}"/>
    <cellStyle name="Years 3 2 6" xfId="44999" xr:uid="{00000000-0005-0000-0000-00006CB80000}"/>
    <cellStyle name="Years 3 3" xfId="45000" xr:uid="{00000000-0005-0000-0000-00006DB80000}"/>
    <cellStyle name="Years 3 3 2" xfId="45001" xr:uid="{00000000-0005-0000-0000-00006EB80000}"/>
    <cellStyle name="Years 3 3 2 2" xfId="45002" xr:uid="{00000000-0005-0000-0000-00006FB80000}"/>
    <cellStyle name="Years 3 3 2 3" xfId="45003" xr:uid="{00000000-0005-0000-0000-000070B80000}"/>
    <cellStyle name="Years 3 3 3" xfId="45004" xr:uid="{00000000-0005-0000-0000-000071B80000}"/>
    <cellStyle name="Years 3 3 3 2" xfId="45005" xr:uid="{00000000-0005-0000-0000-000072B80000}"/>
    <cellStyle name="Years 3 3 3 3" xfId="45006" xr:uid="{00000000-0005-0000-0000-000073B80000}"/>
    <cellStyle name="Years 3 3 4" xfId="45007" xr:uid="{00000000-0005-0000-0000-000074B80000}"/>
    <cellStyle name="Years 3 3 5" xfId="45008" xr:uid="{00000000-0005-0000-0000-000075B80000}"/>
    <cellStyle name="Years 3 3 6" xfId="45009" xr:uid="{00000000-0005-0000-0000-000076B80000}"/>
    <cellStyle name="Years 3 4" xfId="45010" xr:uid="{00000000-0005-0000-0000-000077B80000}"/>
    <cellStyle name="Years 3 4 2" xfId="45011" xr:uid="{00000000-0005-0000-0000-000078B80000}"/>
    <cellStyle name="Years 3 4 2 2" xfId="45012" xr:uid="{00000000-0005-0000-0000-000079B80000}"/>
    <cellStyle name="Years 3 4 2 3" xfId="45013" xr:uid="{00000000-0005-0000-0000-00007AB80000}"/>
    <cellStyle name="Years 3 4 3" xfId="45014" xr:uid="{00000000-0005-0000-0000-00007BB80000}"/>
    <cellStyle name="Years 3 4 3 2" xfId="45015" xr:uid="{00000000-0005-0000-0000-00007CB80000}"/>
    <cellStyle name="Years 3 4 3 3" xfId="45016" xr:uid="{00000000-0005-0000-0000-00007DB80000}"/>
    <cellStyle name="Years 3 4 4" xfId="45017" xr:uid="{00000000-0005-0000-0000-00007EB80000}"/>
    <cellStyle name="Years 3 4 5" xfId="45018" xr:uid="{00000000-0005-0000-0000-00007FB80000}"/>
    <cellStyle name="Years 3 4 6" xfId="45019" xr:uid="{00000000-0005-0000-0000-000080B80000}"/>
    <cellStyle name="Years 3 5" xfId="45020" xr:uid="{00000000-0005-0000-0000-000081B80000}"/>
    <cellStyle name="Years 3 5 2" xfId="45021" xr:uid="{00000000-0005-0000-0000-000082B80000}"/>
    <cellStyle name="Years 3 5 2 2" xfId="45022" xr:uid="{00000000-0005-0000-0000-000083B80000}"/>
    <cellStyle name="Years 3 5 2 3" xfId="45023" xr:uid="{00000000-0005-0000-0000-000084B80000}"/>
    <cellStyle name="Years 3 5 3" xfId="45024" xr:uid="{00000000-0005-0000-0000-000085B80000}"/>
    <cellStyle name="Years 3 5 3 2" xfId="45025" xr:uid="{00000000-0005-0000-0000-000086B80000}"/>
    <cellStyle name="Years 3 5 3 3" xfId="45026" xr:uid="{00000000-0005-0000-0000-000087B80000}"/>
    <cellStyle name="Years 3 5 4" xfId="45027" xr:uid="{00000000-0005-0000-0000-000088B80000}"/>
    <cellStyle name="Years 3 5 5" xfId="45028" xr:uid="{00000000-0005-0000-0000-000089B80000}"/>
    <cellStyle name="Years 3 5 6" xfId="45029" xr:uid="{00000000-0005-0000-0000-00008AB80000}"/>
    <cellStyle name="Years 3 6" xfId="45030" xr:uid="{00000000-0005-0000-0000-00008BB80000}"/>
    <cellStyle name="Years 3 6 2" xfId="45031" xr:uid="{00000000-0005-0000-0000-00008CB80000}"/>
    <cellStyle name="Years 3 6 2 2" xfId="45032" xr:uid="{00000000-0005-0000-0000-00008DB80000}"/>
    <cellStyle name="Years 3 6 2 3" xfId="45033" xr:uid="{00000000-0005-0000-0000-00008EB80000}"/>
    <cellStyle name="Years 3 6 3" xfId="45034" xr:uid="{00000000-0005-0000-0000-00008FB80000}"/>
    <cellStyle name="Years 3 6 3 2" xfId="45035" xr:uid="{00000000-0005-0000-0000-000090B80000}"/>
    <cellStyle name="Years 3 6 3 3" xfId="45036" xr:uid="{00000000-0005-0000-0000-000091B80000}"/>
    <cellStyle name="Years 3 6 4" xfId="45037" xr:uid="{00000000-0005-0000-0000-000092B80000}"/>
    <cellStyle name="Years 3 6 5" xfId="45038" xr:uid="{00000000-0005-0000-0000-000093B80000}"/>
    <cellStyle name="Years 3 6 6" xfId="45039" xr:uid="{00000000-0005-0000-0000-000094B80000}"/>
    <cellStyle name="Years 3 7" xfId="45040" xr:uid="{00000000-0005-0000-0000-000095B80000}"/>
    <cellStyle name="Years 3 7 2" xfId="45041" xr:uid="{00000000-0005-0000-0000-000096B80000}"/>
    <cellStyle name="Years 3 7 2 2" xfId="45042" xr:uid="{00000000-0005-0000-0000-000097B80000}"/>
    <cellStyle name="Years 3 7 2 3" xfId="45043" xr:uid="{00000000-0005-0000-0000-000098B80000}"/>
    <cellStyle name="Years 3 7 3" xfId="45044" xr:uid="{00000000-0005-0000-0000-000099B80000}"/>
    <cellStyle name="Years 3 7 3 2" xfId="45045" xr:uid="{00000000-0005-0000-0000-00009AB80000}"/>
    <cellStyle name="Years 3 7 3 3" xfId="45046" xr:uid="{00000000-0005-0000-0000-00009BB80000}"/>
    <cellStyle name="Years 3 7 4" xfId="45047" xr:uid="{00000000-0005-0000-0000-00009CB80000}"/>
    <cellStyle name="Years 3 7 5" xfId="45048" xr:uid="{00000000-0005-0000-0000-00009DB80000}"/>
    <cellStyle name="Years 3 7 6" xfId="45049" xr:uid="{00000000-0005-0000-0000-00009EB80000}"/>
    <cellStyle name="Years 3 8" xfId="45050" xr:uid="{00000000-0005-0000-0000-00009FB80000}"/>
    <cellStyle name="Years 3 8 2" xfId="45051" xr:uid="{00000000-0005-0000-0000-0000A0B80000}"/>
    <cellStyle name="Years 3 8 2 2" xfId="45052" xr:uid="{00000000-0005-0000-0000-0000A1B80000}"/>
    <cellStyle name="Years 3 8 2 3" xfId="45053" xr:uid="{00000000-0005-0000-0000-0000A2B80000}"/>
    <cellStyle name="Years 3 8 3" xfId="45054" xr:uid="{00000000-0005-0000-0000-0000A3B80000}"/>
    <cellStyle name="Years 3 8 3 2" xfId="45055" xr:uid="{00000000-0005-0000-0000-0000A4B80000}"/>
    <cellStyle name="Years 3 8 3 3" xfId="45056" xr:uid="{00000000-0005-0000-0000-0000A5B80000}"/>
    <cellStyle name="Years 3 8 4" xfId="45057" xr:uid="{00000000-0005-0000-0000-0000A6B80000}"/>
    <cellStyle name="Years 3 8 5" xfId="45058" xr:uid="{00000000-0005-0000-0000-0000A7B80000}"/>
    <cellStyle name="Years 3 8 6" xfId="45059" xr:uid="{00000000-0005-0000-0000-0000A8B80000}"/>
    <cellStyle name="Years 3 9" xfId="45060" xr:uid="{00000000-0005-0000-0000-0000A9B80000}"/>
    <cellStyle name="Years 3 9 2" xfId="45061" xr:uid="{00000000-0005-0000-0000-0000AAB80000}"/>
    <cellStyle name="Years 3 9 2 2" xfId="45062" xr:uid="{00000000-0005-0000-0000-0000ABB80000}"/>
    <cellStyle name="Years 3 9 2 3" xfId="45063" xr:uid="{00000000-0005-0000-0000-0000ACB80000}"/>
    <cellStyle name="Years 3 9 3" xfId="45064" xr:uid="{00000000-0005-0000-0000-0000ADB80000}"/>
    <cellStyle name="Years 3 9 3 2" xfId="45065" xr:uid="{00000000-0005-0000-0000-0000AEB80000}"/>
    <cellStyle name="Years 3 9 3 3" xfId="45066" xr:uid="{00000000-0005-0000-0000-0000AFB80000}"/>
    <cellStyle name="Years 3 9 4" xfId="45067" xr:uid="{00000000-0005-0000-0000-0000B0B80000}"/>
    <cellStyle name="Years 3 9 5" xfId="45068" xr:uid="{00000000-0005-0000-0000-0000B1B80000}"/>
    <cellStyle name="Years 3 9 6" xfId="45069" xr:uid="{00000000-0005-0000-0000-0000B2B80000}"/>
    <cellStyle name="years 4" xfId="45396" xr:uid="{00000000-0005-0000-0000-0000B3B80000}"/>
    <cellStyle name="years 5" xfId="45397" xr:uid="{00000000-0005-0000-0000-0000B4B80000}"/>
    <cellStyle name="years 6" xfId="45398" xr:uid="{00000000-0005-0000-0000-0000B5B80000}"/>
    <cellStyle name="years 7" xfId="45399" xr:uid="{00000000-0005-0000-0000-0000B6B80000}"/>
    <cellStyle name="years 8" xfId="45400" xr:uid="{00000000-0005-0000-0000-0000B7B80000}"/>
    <cellStyle name="years 9" xfId="45401" xr:uid="{00000000-0005-0000-0000-0000B8B80000}"/>
    <cellStyle name="Обычный_costos mant 1005" xfId="45070" xr:uid="{00000000-0005-0000-0000-0000B9B80000}"/>
    <cellStyle name="Финансовый_costos mant 1005" xfId="45071" xr:uid="{00000000-0005-0000-0000-0000BAB80000}"/>
    <cellStyle name="쉼표 [0]_Power_BOQ(11-22)" xfId="45072" xr:uid="{00000000-0005-0000-0000-0000BBB80000}"/>
    <cellStyle name="쉼표 2" xfId="45073" xr:uid="{00000000-0005-0000-0000-0000BCB80000}"/>
    <cellStyle name="표준_Kuwait Oil Company BS-130_Mech" xfId="45074" xr:uid="{00000000-0005-0000-0000-0000BDB80000}"/>
    <cellStyle name="好" xfId="45075" xr:uid="{00000000-0005-0000-0000-0000BEB80000}"/>
    <cellStyle name="差" xfId="45076" xr:uid="{00000000-0005-0000-0000-0000BFB80000}"/>
    <cellStyle name="强调文字颜色 1" xfId="45077" xr:uid="{00000000-0005-0000-0000-0000C0B80000}"/>
    <cellStyle name="强调文字颜色 2" xfId="45078" xr:uid="{00000000-0005-0000-0000-0000C1B80000}"/>
    <cellStyle name="强调文字颜色 3" xfId="45079" xr:uid="{00000000-0005-0000-0000-0000C2B80000}"/>
    <cellStyle name="强调文字颜色 4" xfId="45080" xr:uid="{00000000-0005-0000-0000-0000C3B80000}"/>
    <cellStyle name="强调文字颜色 5" xfId="45081" xr:uid="{00000000-0005-0000-0000-0000C4B80000}"/>
    <cellStyle name="强调文字颜色 6" xfId="45082" xr:uid="{00000000-0005-0000-0000-0000C5B80000}"/>
    <cellStyle name="标题" xfId="45083" xr:uid="{00000000-0005-0000-0000-0000C6B80000}"/>
    <cellStyle name="标题 1" xfId="45084" xr:uid="{00000000-0005-0000-0000-0000C7B80000}"/>
    <cellStyle name="标题 2" xfId="45085" xr:uid="{00000000-0005-0000-0000-0000C8B80000}"/>
    <cellStyle name="标题 3" xfId="45086" xr:uid="{00000000-0005-0000-0000-0000C9B80000}"/>
    <cellStyle name="标题 4" xfId="45087" xr:uid="{00000000-0005-0000-0000-0000CAB80000}"/>
    <cellStyle name="检查单元格" xfId="45088" xr:uid="{00000000-0005-0000-0000-0000CBB80000}"/>
    <cellStyle name="汇总" xfId="45089" xr:uid="{00000000-0005-0000-0000-0000CCB80000}"/>
    <cellStyle name="注释" xfId="45090" xr:uid="{00000000-0005-0000-0000-0000CDB80000}"/>
    <cellStyle name="解释性文本" xfId="45091" xr:uid="{00000000-0005-0000-0000-0000CEB80000}"/>
    <cellStyle name="警告文本" xfId="45092" xr:uid="{00000000-0005-0000-0000-0000CFB80000}"/>
    <cellStyle name="计算" xfId="45093" xr:uid="{00000000-0005-0000-0000-0000D0B80000}"/>
    <cellStyle name="输入" xfId="45094" xr:uid="{00000000-0005-0000-0000-0000D1B80000}"/>
    <cellStyle name="输出" xfId="45095" xr:uid="{00000000-0005-0000-0000-0000D2B80000}"/>
    <cellStyle name="适中" xfId="45096" xr:uid="{00000000-0005-0000-0000-0000D3B80000}"/>
    <cellStyle name="链接单元格" xfId="45097" xr:uid="{00000000-0005-0000-0000-0000D4B80000}"/>
  </cellStyles>
  <dxfs count="9">
    <dxf>
      <font>
        <color theme="0"/>
      </font>
    </dxf>
    <dxf>
      <font>
        <color theme="0"/>
      </font>
    </dxf>
    <dxf>
      <font>
        <color theme="0"/>
      </font>
    </dxf>
    <dxf>
      <font>
        <color rgb="FFFF0000"/>
      </font>
    </dxf>
    <dxf>
      <font>
        <color theme="0"/>
      </font>
    </dxf>
    <dxf>
      <font>
        <color theme="0"/>
      </font>
    </dxf>
    <dxf>
      <font>
        <color theme="0"/>
      </font>
    </dxf>
    <dxf>
      <font>
        <color theme="0"/>
      </font>
    </dxf>
    <dxf>
      <font>
        <color rgb="FF9C0006"/>
      </font>
      <fill>
        <patternFill>
          <bgColor rgb="FFFFC7CE"/>
        </patternFill>
      </fill>
    </dxf>
  </dxfs>
  <tableStyles count="1" defaultTableStyle="TableStyleMedium9" defaultPivotStyle="PivotStyleLight16">
    <tableStyle name="Invisible" pivot="0" table="0" count="0" xr9:uid="{2F62D954-DEA5-4E5B-8602-9F900A0FCFE2}"/>
  </tableStyles>
  <colors>
    <mruColors>
      <color rgb="FF000066"/>
      <color rgb="FFFFFFCC"/>
      <color rgb="FF0000CC"/>
      <color rgb="FF0000FF"/>
      <color rgb="FF00FF00"/>
      <color rgb="FFF9423A"/>
      <color rgb="FF008000"/>
      <color rgb="FFCCFF99"/>
      <color rgb="FF14DA27"/>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openxmlformats.org/officeDocument/2006/relationships/chartUserShapes" Target="../drawings/drawing4.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5063688899828902E-3"/>
          <c:y val="0.1066482669675775"/>
          <c:w val="0.99085121598303205"/>
          <c:h val="0.87290911678293359"/>
        </c:manualLayout>
      </c:layout>
      <c:lineChart>
        <c:grouping val="standard"/>
        <c:varyColors val="0"/>
        <c:ser>
          <c:idx val="1"/>
          <c:order val="0"/>
          <c:tx>
            <c:strRef>
              <c:f>'Curva S R1'!$C$32</c:f>
              <c:strCache>
                <c:ptCount val="1"/>
                <c:pt idx="0">
                  <c:v>Av. Prog. Acum. (%) - R0</c:v>
                </c:pt>
              </c:strCache>
            </c:strRef>
          </c:tx>
          <c:spPr>
            <a:ln>
              <a:solidFill>
                <a:srgbClr val="3333FF"/>
              </a:solidFill>
            </a:ln>
          </c:spPr>
          <c:marker>
            <c:symbol val="diamond"/>
            <c:size val="14"/>
            <c:spPr>
              <a:solidFill>
                <a:srgbClr val="0000FF"/>
              </a:solidFill>
              <a:ln>
                <a:solidFill>
                  <a:srgbClr val="0000FF"/>
                </a:solidFill>
              </a:ln>
            </c:spPr>
          </c:marker>
          <c:cat>
            <c:numRef>
              <c:f>('Curva S R1'!$D$144:$AD$144,'Curva S R1'!$AD$144:$EC$144)</c:f>
              <c:numCache>
                <c:formatCode>d/m/yy;@</c:formatCode>
                <c:ptCount val="131"/>
                <c:pt idx="0">
                  <c:v>45757</c:v>
                </c:pt>
                <c:pt idx="1">
                  <c:v>45764</c:v>
                </c:pt>
                <c:pt idx="2">
                  <c:v>45771</c:v>
                </c:pt>
                <c:pt idx="3">
                  <c:v>45778</c:v>
                </c:pt>
                <c:pt idx="4">
                  <c:v>45785</c:v>
                </c:pt>
                <c:pt idx="5">
                  <c:v>45792</c:v>
                </c:pt>
                <c:pt idx="6">
                  <c:v>45799</c:v>
                </c:pt>
                <c:pt idx="7">
                  <c:v>45806</c:v>
                </c:pt>
                <c:pt idx="8">
                  <c:v>45813</c:v>
                </c:pt>
                <c:pt idx="9">
                  <c:v>45820</c:v>
                </c:pt>
                <c:pt idx="10">
                  <c:v>45827</c:v>
                </c:pt>
                <c:pt idx="11">
                  <c:v>45834</c:v>
                </c:pt>
                <c:pt idx="12">
                  <c:v>45841</c:v>
                </c:pt>
                <c:pt idx="13">
                  <c:v>45848</c:v>
                </c:pt>
                <c:pt idx="14">
                  <c:v>45855</c:v>
                </c:pt>
                <c:pt idx="15">
                  <c:v>45862</c:v>
                </c:pt>
                <c:pt idx="16">
                  <c:v>45869</c:v>
                </c:pt>
                <c:pt idx="17">
                  <c:v>45876</c:v>
                </c:pt>
                <c:pt idx="18">
                  <c:v>45883</c:v>
                </c:pt>
                <c:pt idx="19">
                  <c:v>45890</c:v>
                </c:pt>
                <c:pt idx="20">
                  <c:v>45897</c:v>
                </c:pt>
                <c:pt idx="21">
                  <c:v>45904</c:v>
                </c:pt>
                <c:pt idx="22">
                  <c:v>45911</c:v>
                </c:pt>
                <c:pt idx="23">
                  <c:v>45918</c:v>
                </c:pt>
                <c:pt idx="24">
                  <c:v>45925</c:v>
                </c:pt>
                <c:pt idx="25">
                  <c:v>45932</c:v>
                </c:pt>
                <c:pt idx="26">
                  <c:v>45939</c:v>
                </c:pt>
                <c:pt idx="27">
                  <c:v>45939</c:v>
                </c:pt>
                <c:pt idx="28">
                  <c:v>45946</c:v>
                </c:pt>
                <c:pt idx="29">
                  <c:v>45953</c:v>
                </c:pt>
                <c:pt idx="30">
                  <c:v>45960</c:v>
                </c:pt>
                <c:pt idx="31">
                  <c:v>45967</c:v>
                </c:pt>
                <c:pt idx="32">
                  <c:v>45974</c:v>
                </c:pt>
                <c:pt idx="33">
                  <c:v>45981</c:v>
                </c:pt>
                <c:pt idx="34">
                  <c:v>45988</c:v>
                </c:pt>
                <c:pt idx="35">
                  <c:v>45995</c:v>
                </c:pt>
                <c:pt idx="36">
                  <c:v>46002</c:v>
                </c:pt>
                <c:pt idx="37">
                  <c:v>46009</c:v>
                </c:pt>
                <c:pt idx="38">
                  <c:v>46016</c:v>
                </c:pt>
                <c:pt idx="39">
                  <c:v>46023</c:v>
                </c:pt>
                <c:pt idx="40">
                  <c:v>46030</c:v>
                </c:pt>
                <c:pt idx="41">
                  <c:v>46037</c:v>
                </c:pt>
                <c:pt idx="42">
                  <c:v>46044</c:v>
                </c:pt>
                <c:pt idx="43">
                  <c:v>46051</c:v>
                </c:pt>
                <c:pt idx="44">
                  <c:v>46058</c:v>
                </c:pt>
                <c:pt idx="45">
                  <c:v>46065</c:v>
                </c:pt>
                <c:pt idx="46">
                  <c:v>46072</c:v>
                </c:pt>
                <c:pt idx="47">
                  <c:v>46079</c:v>
                </c:pt>
                <c:pt idx="48">
                  <c:v>46086</c:v>
                </c:pt>
                <c:pt idx="49">
                  <c:v>46093</c:v>
                </c:pt>
                <c:pt idx="50">
                  <c:v>46100</c:v>
                </c:pt>
                <c:pt idx="51">
                  <c:v>46107</c:v>
                </c:pt>
                <c:pt idx="52">
                  <c:v>46114</c:v>
                </c:pt>
                <c:pt idx="53">
                  <c:v>46121</c:v>
                </c:pt>
                <c:pt idx="54">
                  <c:v>46128</c:v>
                </c:pt>
                <c:pt idx="55">
                  <c:v>46135</c:v>
                </c:pt>
                <c:pt idx="56">
                  <c:v>46142</c:v>
                </c:pt>
                <c:pt idx="57">
                  <c:v>46149</c:v>
                </c:pt>
                <c:pt idx="58">
                  <c:v>46156</c:v>
                </c:pt>
                <c:pt idx="59">
                  <c:v>46163</c:v>
                </c:pt>
                <c:pt idx="60">
                  <c:v>46170</c:v>
                </c:pt>
                <c:pt idx="61">
                  <c:v>46177</c:v>
                </c:pt>
                <c:pt idx="62">
                  <c:v>46184</c:v>
                </c:pt>
                <c:pt idx="63">
                  <c:v>46191</c:v>
                </c:pt>
                <c:pt idx="64">
                  <c:v>46198</c:v>
                </c:pt>
                <c:pt idx="65">
                  <c:v>46205</c:v>
                </c:pt>
                <c:pt idx="66">
                  <c:v>46212</c:v>
                </c:pt>
                <c:pt idx="67">
                  <c:v>46219</c:v>
                </c:pt>
                <c:pt idx="68">
                  <c:v>46226</c:v>
                </c:pt>
                <c:pt idx="69">
                  <c:v>46233</c:v>
                </c:pt>
                <c:pt idx="70">
                  <c:v>46240</c:v>
                </c:pt>
                <c:pt idx="71">
                  <c:v>46247</c:v>
                </c:pt>
                <c:pt idx="72">
                  <c:v>46254</c:v>
                </c:pt>
                <c:pt idx="73">
                  <c:v>46261</c:v>
                </c:pt>
                <c:pt idx="74">
                  <c:v>46268</c:v>
                </c:pt>
                <c:pt idx="75">
                  <c:v>46275</c:v>
                </c:pt>
                <c:pt idx="76">
                  <c:v>46282</c:v>
                </c:pt>
                <c:pt idx="77">
                  <c:v>46289</c:v>
                </c:pt>
                <c:pt idx="78">
                  <c:v>46296</c:v>
                </c:pt>
                <c:pt idx="79">
                  <c:v>46303</c:v>
                </c:pt>
                <c:pt idx="80">
                  <c:v>46310</c:v>
                </c:pt>
                <c:pt idx="81">
                  <c:v>46317</c:v>
                </c:pt>
                <c:pt idx="82">
                  <c:v>46324</c:v>
                </c:pt>
                <c:pt idx="83">
                  <c:v>46331</c:v>
                </c:pt>
                <c:pt idx="84">
                  <c:v>46338</c:v>
                </c:pt>
                <c:pt idx="85">
                  <c:v>46345</c:v>
                </c:pt>
                <c:pt idx="86">
                  <c:v>46352</c:v>
                </c:pt>
                <c:pt idx="87">
                  <c:v>46359</c:v>
                </c:pt>
                <c:pt idx="88">
                  <c:v>46366</c:v>
                </c:pt>
                <c:pt idx="89">
                  <c:v>46373</c:v>
                </c:pt>
                <c:pt idx="90">
                  <c:v>46380</c:v>
                </c:pt>
                <c:pt idx="91">
                  <c:v>46387</c:v>
                </c:pt>
                <c:pt idx="92">
                  <c:v>46394</c:v>
                </c:pt>
                <c:pt idx="93">
                  <c:v>46401</c:v>
                </c:pt>
                <c:pt idx="94">
                  <c:v>46408</c:v>
                </c:pt>
                <c:pt idx="95">
                  <c:v>46415</c:v>
                </c:pt>
                <c:pt idx="96">
                  <c:v>46422</c:v>
                </c:pt>
                <c:pt idx="97">
                  <c:v>46429</c:v>
                </c:pt>
                <c:pt idx="98">
                  <c:v>46436</c:v>
                </c:pt>
                <c:pt idx="99">
                  <c:v>46443</c:v>
                </c:pt>
                <c:pt idx="100">
                  <c:v>46450</c:v>
                </c:pt>
                <c:pt idx="101">
                  <c:v>46457</c:v>
                </c:pt>
                <c:pt idx="102">
                  <c:v>46464</c:v>
                </c:pt>
                <c:pt idx="103">
                  <c:v>46471</c:v>
                </c:pt>
                <c:pt idx="104">
                  <c:v>46478</c:v>
                </c:pt>
                <c:pt idx="105">
                  <c:v>46485</c:v>
                </c:pt>
                <c:pt idx="106">
                  <c:v>46492</c:v>
                </c:pt>
                <c:pt idx="107">
                  <c:v>46499</c:v>
                </c:pt>
                <c:pt idx="108">
                  <c:v>46506</c:v>
                </c:pt>
                <c:pt idx="109">
                  <c:v>46513</c:v>
                </c:pt>
                <c:pt idx="110">
                  <c:v>46520</c:v>
                </c:pt>
                <c:pt idx="111">
                  <c:v>46527</c:v>
                </c:pt>
                <c:pt idx="112">
                  <c:v>46534</c:v>
                </c:pt>
                <c:pt idx="113">
                  <c:v>46541</c:v>
                </c:pt>
                <c:pt idx="114">
                  <c:v>46548</c:v>
                </c:pt>
                <c:pt idx="115">
                  <c:v>46555</c:v>
                </c:pt>
                <c:pt idx="116">
                  <c:v>46562</c:v>
                </c:pt>
                <c:pt idx="117">
                  <c:v>46569</c:v>
                </c:pt>
                <c:pt idx="118">
                  <c:v>46576</c:v>
                </c:pt>
                <c:pt idx="119">
                  <c:v>46583</c:v>
                </c:pt>
                <c:pt idx="120">
                  <c:v>46590</c:v>
                </c:pt>
                <c:pt idx="121">
                  <c:v>46597</c:v>
                </c:pt>
                <c:pt idx="122">
                  <c:v>46604</c:v>
                </c:pt>
                <c:pt idx="123">
                  <c:v>46611</c:v>
                </c:pt>
                <c:pt idx="124">
                  <c:v>46618</c:v>
                </c:pt>
                <c:pt idx="125">
                  <c:v>46625</c:v>
                </c:pt>
                <c:pt idx="126">
                  <c:v>46632</c:v>
                </c:pt>
                <c:pt idx="127">
                  <c:v>46639</c:v>
                </c:pt>
                <c:pt idx="128">
                  <c:v>46646</c:v>
                </c:pt>
                <c:pt idx="129">
                  <c:v>46653</c:v>
                </c:pt>
                <c:pt idx="130">
                  <c:v>46660</c:v>
                </c:pt>
              </c:numCache>
            </c:numRef>
          </c:cat>
          <c:val>
            <c:numRef>
              <c:f>('Curva S R1'!$D$32:$AD$32,'Curva S R1'!$AD$34:$EC$34)</c:f>
              <c:numCache>
                <c:formatCode>#,##0.0</c:formatCode>
                <c:ptCount val="131"/>
                <c:pt idx="0">
                  <c:v>0.22559452317018974</c:v>
                </c:pt>
                <c:pt idx="1">
                  <c:v>0.70865920861713327</c:v>
                </c:pt>
                <c:pt idx="2">
                  <c:v>1.0852167585960106</c:v>
                </c:pt>
                <c:pt idx="3">
                  <c:v>1.5262056004222897</c:v>
                </c:pt>
                <c:pt idx="4">
                  <c:v>1.9973700472694491</c:v>
                </c:pt>
                <c:pt idx="5">
                  <c:v>2.7504851472272041</c:v>
                </c:pt>
                <c:pt idx="6">
                  <c:v>3.3407369817764874</c:v>
                </c:pt>
                <c:pt idx="7">
                  <c:v>4.500330231621148</c:v>
                </c:pt>
                <c:pt idx="8">
                  <c:v>5.8118215270216211</c:v>
                </c:pt>
                <c:pt idx="9">
                  <c:v>6.9048584424117747</c:v>
                </c:pt>
                <c:pt idx="10">
                  <c:v>8.0426062542554035</c:v>
                </c:pt>
                <c:pt idx="11">
                  <c:v>9.1631837218336294</c:v>
                </c:pt>
                <c:pt idx="12">
                  <c:v>10.193064370940645</c:v>
                </c:pt>
                <c:pt idx="13">
                  <c:v>10.930029147084408</c:v>
                </c:pt>
                <c:pt idx="14">
                  <c:v>11.52045098504226</c:v>
                </c:pt>
                <c:pt idx="15">
                  <c:v>12.239990411807767</c:v>
                </c:pt>
                <c:pt idx="16">
                  <c:v>12.905383752944259</c:v>
                </c:pt>
                <c:pt idx="17">
                  <c:v>13.624073162666923</c:v>
                </c:pt>
                <c:pt idx="18">
                  <c:v>14.386963458617357</c:v>
                </c:pt>
                <c:pt idx="19">
                  <c:v>16.487100566366372</c:v>
                </c:pt>
                <c:pt idx="20">
                  <c:v>18.0136461736058</c:v>
                </c:pt>
                <c:pt idx="21">
                  <c:v>18.873183407327339</c:v>
                </c:pt>
                <c:pt idx="22">
                  <c:v>19.73348565638743</c:v>
                </c:pt>
                <c:pt idx="23">
                  <c:v>20.55026703285403</c:v>
                </c:pt>
                <c:pt idx="24">
                  <c:v>21.387363816644545</c:v>
                </c:pt>
                <c:pt idx="25">
                  <c:v>22.414949419735887</c:v>
                </c:pt>
                <c:pt idx="26">
                  <c:v>23.363738442955807</c:v>
                </c:pt>
                <c:pt idx="27">
                  <c:v>18.486560674158454</c:v>
                </c:pt>
                <c:pt idx="28">
                  <c:v>19.402961155631878</c:v>
                </c:pt>
                <c:pt idx="29">
                  <c:v>20.435823223637886</c:v>
                </c:pt>
                <c:pt idx="30">
                  <c:v>21.558923686685709</c:v>
                </c:pt>
                <c:pt idx="31">
                  <c:v>22.956677996031509</c:v>
                </c:pt>
                <c:pt idx="32">
                  <c:v>25.10911646182571</c:v>
                </c:pt>
                <c:pt idx="33">
                  <c:v>27.276719570433972</c:v>
                </c:pt>
                <c:pt idx="34">
                  <c:v>29.196944460013931</c:v>
                </c:pt>
                <c:pt idx="35">
                  <c:v>31.070846229325898</c:v>
                </c:pt>
                <c:pt idx="36">
                  <c:v>32.523231523194276</c:v>
                </c:pt>
                <c:pt idx="37">
                  <c:v>33.364462576460042</c:v>
                </c:pt>
                <c:pt idx="38">
                  <c:v>33.90602051468413</c:v>
                </c:pt>
                <c:pt idx="39">
                  <c:v>34.388737725270076</c:v>
                </c:pt>
                <c:pt idx="40">
                  <c:v>35.117374096190858</c:v>
                </c:pt>
                <c:pt idx="41">
                  <c:v>35.848035608686175</c:v>
                </c:pt>
                <c:pt idx="42">
                  <c:v>36.659375891231697</c:v>
                </c:pt>
                <c:pt idx="43">
                  <c:v>37.284403148919722</c:v>
                </c:pt>
                <c:pt idx="44">
                  <c:v>38.074798364865586</c:v>
                </c:pt>
                <c:pt idx="45">
                  <c:v>38.931887711799682</c:v>
                </c:pt>
                <c:pt idx="46">
                  <c:v>40.131528958767049</c:v>
                </c:pt>
                <c:pt idx="47">
                  <c:v>41.614530566203243</c:v>
                </c:pt>
                <c:pt idx="48">
                  <c:v>42.862719399971247</c:v>
                </c:pt>
                <c:pt idx="49">
                  <c:v>44.275080242248357</c:v>
                </c:pt>
                <c:pt idx="50">
                  <c:v>45.617390321242432</c:v>
                </c:pt>
                <c:pt idx="51">
                  <c:v>46.475922780873354</c:v>
                </c:pt>
                <c:pt idx="52">
                  <c:v>47.182362324457465</c:v>
                </c:pt>
                <c:pt idx="53">
                  <c:v>48.346372241910622</c:v>
                </c:pt>
                <c:pt idx="54">
                  <c:v>49.978763918961455</c:v>
                </c:pt>
                <c:pt idx="55">
                  <c:v>52.054143355944994</c:v>
                </c:pt>
                <c:pt idx="56">
                  <c:v>53.954603182677388</c:v>
                </c:pt>
                <c:pt idx="57">
                  <c:v>55.556115437215681</c:v>
                </c:pt>
                <c:pt idx="58">
                  <c:v>57.305343431720367</c:v>
                </c:pt>
                <c:pt idx="59">
                  <c:v>58.99643232243951</c:v>
                </c:pt>
                <c:pt idx="60">
                  <c:v>60.576425454498739</c:v>
                </c:pt>
                <c:pt idx="61">
                  <c:v>62.097330695971763</c:v>
                </c:pt>
                <c:pt idx="62">
                  <c:v>63.560535348567093</c:v>
                </c:pt>
                <c:pt idx="63">
                  <c:v>65.015774975835811</c:v>
                </c:pt>
                <c:pt idx="64">
                  <c:v>66.584996587158045</c:v>
                </c:pt>
                <c:pt idx="65">
                  <c:v>67.827261483170602</c:v>
                </c:pt>
                <c:pt idx="66">
                  <c:v>69.337060337976965</c:v>
                </c:pt>
                <c:pt idx="67">
                  <c:v>71.105774340387839</c:v>
                </c:pt>
                <c:pt idx="68">
                  <c:v>73.472638623133321</c:v>
                </c:pt>
                <c:pt idx="69">
                  <c:v>75.619854775024692</c:v>
                </c:pt>
                <c:pt idx="70">
                  <c:v>77.458093322829143</c:v>
                </c:pt>
                <c:pt idx="71">
                  <c:v>79.320115324636959</c:v>
                </c:pt>
                <c:pt idx="72">
                  <c:v>81.065053846042815</c:v>
                </c:pt>
                <c:pt idx="73">
                  <c:v>83.225927744064819</c:v>
                </c:pt>
                <c:pt idx="74">
                  <c:v>84.655318910764024</c:v>
                </c:pt>
                <c:pt idx="75">
                  <c:v>86.073029634917177</c:v>
                </c:pt>
                <c:pt idx="76">
                  <c:v>86.990036064263293</c:v>
                </c:pt>
                <c:pt idx="77">
                  <c:v>87.824545879941127</c:v>
                </c:pt>
                <c:pt idx="78">
                  <c:v>89.046694901179833</c:v>
                </c:pt>
                <c:pt idx="79">
                  <c:v>90.292061293540797</c:v>
                </c:pt>
                <c:pt idx="80">
                  <c:v>91.181321688716082</c:v>
                </c:pt>
                <c:pt idx="81">
                  <c:v>92.064275442216328</c:v>
                </c:pt>
                <c:pt idx="82">
                  <c:v>92.705503832500654</c:v>
                </c:pt>
                <c:pt idx="83">
                  <c:v>93.711122165230293</c:v>
                </c:pt>
                <c:pt idx="84">
                  <c:v>94.739088812264782</c:v>
                </c:pt>
                <c:pt idx="85">
                  <c:v>95.77234155718871</c:v>
                </c:pt>
                <c:pt idx="86">
                  <c:v>96.70873831846113</c:v>
                </c:pt>
                <c:pt idx="87">
                  <c:v>97.233760258159265</c:v>
                </c:pt>
                <c:pt idx="88">
                  <c:v>97.368472037857686</c:v>
                </c:pt>
                <c:pt idx="89">
                  <c:v>97.798368134540809</c:v>
                </c:pt>
                <c:pt idx="90">
                  <c:v>97.891660187941071</c:v>
                </c:pt>
                <c:pt idx="91">
                  <c:v>98.139716111826999</c:v>
                </c:pt>
                <c:pt idx="92">
                  <c:v>98.239984538761604</c:v>
                </c:pt>
                <c:pt idx="93">
                  <c:v>98.329210363016145</c:v>
                </c:pt>
                <c:pt idx="94">
                  <c:v>98.393185701575575</c:v>
                </c:pt>
                <c:pt idx="95">
                  <c:v>98.457161040135006</c:v>
                </c:pt>
                <c:pt idx="96">
                  <c:v>98.521136378694436</c:v>
                </c:pt>
                <c:pt idx="97">
                  <c:v>98.585111717253852</c:v>
                </c:pt>
                <c:pt idx="98">
                  <c:v>98.649087055813283</c:v>
                </c:pt>
                <c:pt idx="99">
                  <c:v>98.713062394372699</c:v>
                </c:pt>
                <c:pt idx="100">
                  <c:v>98.872952902781293</c:v>
                </c:pt>
                <c:pt idx="101">
                  <c:v>98.977749992764487</c:v>
                </c:pt>
                <c:pt idx="102">
                  <c:v>99.065883516248505</c:v>
                </c:pt>
                <c:pt idx="103">
                  <c:v>99.134403463853147</c:v>
                </c:pt>
                <c:pt idx="104">
                  <c:v>99.157844078928505</c:v>
                </c:pt>
                <c:pt idx="105">
                  <c:v>99.187136874774382</c:v>
                </c:pt>
                <c:pt idx="106">
                  <c:v>99.216429670620272</c:v>
                </c:pt>
                <c:pt idx="107">
                  <c:v>99.245722466466148</c:v>
                </c:pt>
                <c:pt idx="108">
                  <c:v>99.275015262312024</c:v>
                </c:pt>
                <c:pt idx="109">
                  <c:v>99.304308058157915</c:v>
                </c:pt>
                <c:pt idx="110">
                  <c:v>99.333600854003791</c:v>
                </c:pt>
                <c:pt idx="111">
                  <c:v>99.362893649849667</c:v>
                </c:pt>
                <c:pt idx="112">
                  <c:v>99.386334264925026</c:v>
                </c:pt>
                <c:pt idx="113">
                  <c:v>99.415627060770902</c:v>
                </c:pt>
                <c:pt idx="114">
                  <c:v>99.444919856616792</c:v>
                </c:pt>
                <c:pt idx="115">
                  <c:v>99.474212652462668</c:v>
                </c:pt>
                <c:pt idx="116">
                  <c:v>99.497653267538027</c:v>
                </c:pt>
                <c:pt idx="117">
                  <c:v>99.521093882613386</c:v>
                </c:pt>
                <c:pt idx="118">
                  <c:v>99.550386678459262</c:v>
                </c:pt>
                <c:pt idx="119">
                  <c:v>99.579679474305152</c:v>
                </c:pt>
                <c:pt idx="120">
                  <c:v>99.603120089380496</c:v>
                </c:pt>
                <c:pt idx="121">
                  <c:v>99.632412885226387</c:v>
                </c:pt>
                <c:pt idx="122">
                  <c:v>99.661705681072263</c:v>
                </c:pt>
                <c:pt idx="123">
                  <c:v>99.694801597119138</c:v>
                </c:pt>
                <c:pt idx="124">
                  <c:v>99.733606179966685</c:v>
                </c:pt>
                <c:pt idx="125">
                  <c:v>99.772410762814218</c:v>
                </c:pt>
                <c:pt idx="126">
                  <c:v>99.83011932469023</c:v>
                </c:pt>
                <c:pt idx="127">
                  <c:v>99.887827886566242</c:v>
                </c:pt>
                <c:pt idx="128">
                  <c:v>99.934190871825848</c:v>
                </c:pt>
                <c:pt idx="129">
                  <c:v>99.965229754304886</c:v>
                </c:pt>
                <c:pt idx="130">
                  <c:v>100</c:v>
                </c:pt>
              </c:numCache>
            </c:numRef>
          </c:val>
          <c:smooth val="0"/>
          <c:extLst>
            <c:ext xmlns:c16="http://schemas.microsoft.com/office/drawing/2014/chart" uri="{C3380CC4-5D6E-409C-BE32-E72D297353CC}">
              <c16:uniqueId val="{00000000-429A-4DC4-B59E-3F642108E2FE}"/>
            </c:ext>
          </c:extLst>
        </c:ser>
        <c:ser>
          <c:idx val="0"/>
          <c:order val="1"/>
          <c:tx>
            <c:strRef>
              <c:f>'Curva S R1'!$C$138</c:f>
              <c:strCache>
                <c:ptCount val="1"/>
                <c:pt idx="0">
                  <c:v>Real%</c:v>
                </c:pt>
              </c:strCache>
            </c:strRef>
          </c:tx>
          <c:spPr>
            <a:ln>
              <a:solidFill>
                <a:srgbClr val="FF0000"/>
              </a:solidFill>
            </a:ln>
          </c:spPr>
          <c:marker>
            <c:spPr>
              <a:solidFill>
                <a:srgbClr val="FF0000"/>
              </a:solidFill>
              <a:ln>
                <a:solidFill>
                  <a:srgbClr val="FF0000"/>
                </a:solidFill>
              </a:ln>
            </c:spPr>
          </c:marker>
          <c:cat>
            <c:numRef>
              <c:f>('Curva S R1'!$D$144:$AD$144,'Curva S R1'!$AD$144:$EC$144)</c:f>
              <c:numCache>
                <c:formatCode>d/m/yy;@</c:formatCode>
                <c:ptCount val="131"/>
                <c:pt idx="0">
                  <c:v>45757</c:v>
                </c:pt>
                <c:pt idx="1">
                  <c:v>45764</c:v>
                </c:pt>
                <c:pt idx="2">
                  <c:v>45771</c:v>
                </c:pt>
                <c:pt idx="3">
                  <c:v>45778</c:v>
                </c:pt>
                <c:pt idx="4">
                  <c:v>45785</c:v>
                </c:pt>
                <c:pt idx="5">
                  <c:v>45792</c:v>
                </c:pt>
                <c:pt idx="6">
                  <c:v>45799</c:v>
                </c:pt>
                <c:pt idx="7">
                  <c:v>45806</c:v>
                </c:pt>
                <c:pt idx="8">
                  <c:v>45813</c:v>
                </c:pt>
                <c:pt idx="9">
                  <c:v>45820</c:v>
                </c:pt>
                <c:pt idx="10">
                  <c:v>45827</c:v>
                </c:pt>
                <c:pt idx="11">
                  <c:v>45834</c:v>
                </c:pt>
                <c:pt idx="12">
                  <c:v>45841</c:v>
                </c:pt>
                <c:pt idx="13">
                  <c:v>45848</c:v>
                </c:pt>
                <c:pt idx="14">
                  <c:v>45855</c:v>
                </c:pt>
                <c:pt idx="15">
                  <c:v>45862</c:v>
                </c:pt>
                <c:pt idx="16">
                  <c:v>45869</c:v>
                </c:pt>
                <c:pt idx="17">
                  <c:v>45876</c:v>
                </c:pt>
                <c:pt idx="18">
                  <c:v>45883</c:v>
                </c:pt>
                <c:pt idx="19">
                  <c:v>45890</c:v>
                </c:pt>
                <c:pt idx="20">
                  <c:v>45897</c:v>
                </c:pt>
                <c:pt idx="21">
                  <c:v>45904</c:v>
                </c:pt>
                <c:pt idx="22">
                  <c:v>45911</c:v>
                </c:pt>
                <c:pt idx="23">
                  <c:v>45918</c:v>
                </c:pt>
                <c:pt idx="24">
                  <c:v>45925</c:v>
                </c:pt>
                <c:pt idx="25">
                  <c:v>45932</c:v>
                </c:pt>
                <c:pt idx="26">
                  <c:v>45939</c:v>
                </c:pt>
                <c:pt idx="27">
                  <c:v>45939</c:v>
                </c:pt>
                <c:pt idx="28">
                  <c:v>45946</c:v>
                </c:pt>
                <c:pt idx="29">
                  <c:v>45953</c:v>
                </c:pt>
                <c:pt idx="30">
                  <c:v>45960</c:v>
                </c:pt>
                <c:pt idx="31">
                  <c:v>45967</c:v>
                </c:pt>
                <c:pt idx="32">
                  <c:v>45974</c:v>
                </c:pt>
                <c:pt idx="33">
                  <c:v>45981</c:v>
                </c:pt>
                <c:pt idx="34">
                  <c:v>45988</c:v>
                </c:pt>
                <c:pt idx="35">
                  <c:v>45995</c:v>
                </c:pt>
                <c:pt idx="36">
                  <c:v>46002</c:v>
                </c:pt>
                <c:pt idx="37">
                  <c:v>46009</c:v>
                </c:pt>
                <c:pt idx="38">
                  <c:v>46016</c:v>
                </c:pt>
                <c:pt idx="39">
                  <c:v>46023</c:v>
                </c:pt>
                <c:pt idx="40">
                  <c:v>46030</c:v>
                </c:pt>
                <c:pt idx="41">
                  <c:v>46037</c:v>
                </c:pt>
                <c:pt idx="42">
                  <c:v>46044</c:v>
                </c:pt>
                <c:pt idx="43">
                  <c:v>46051</c:v>
                </c:pt>
                <c:pt idx="44">
                  <c:v>46058</c:v>
                </c:pt>
                <c:pt idx="45">
                  <c:v>46065</c:v>
                </c:pt>
                <c:pt idx="46">
                  <c:v>46072</c:v>
                </c:pt>
                <c:pt idx="47">
                  <c:v>46079</c:v>
                </c:pt>
                <c:pt idx="48">
                  <c:v>46086</c:v>
                </c:pt>
                <c:pt idx="49">
                  <c:v>46093</c:v>
                </c:pt>
                <c:pt idx="50">
                  <c:v>46100</c:v>
                </c:pt>
                <c:pt idx="51">
                  <c:v>46107</c:v>
                </c:pt>
                <c:pt idx="52">
                  <c:v>46114</c:v>
                </c:pt>
                <c:pt idx="53">
                  <c:v>46121</c:v>
                </c:pt>
                <c:pt idx="54">
                  <c:v>46128</c:v>
                </c:pt>
                <c:pt idx="55">
                  <c:v>46135</c:v>
                </c:pt>
                <c:pt idx="56">
                  <c:v>46142</c:v>
                </c:pt>
                <c:pt idx="57">
                  <c:v>46149</c:v>
                </c:pt>
                <c:pt idx="58">
                  <c:v>46156</c:v>
                </c:pt>
                <c:pt idx="59">
                  <c:v>46163</c:v>
                </c:pt>
                <c:pt idx="60">
                  <c:v>46170</c:v>
                </c:pt>
                <c:pt idx="61">
                  <c:v>46177</c:v>
                </c:pt>
                <c:pt idx="62">
                  <c:v>46184</c:v>
                </c:pt>
                <c:pt idx="63">
                  <c:v>46191</c:v>
                </c:pt>
                <c:pt idx="64">
                  <c:v>46198</c:v>
                </c:pt>
                <c:pt idx="65">
                  <c:v>46205</c:v>
                </c:pt>
                <c:pt idx="66">
                  <c:v>46212</c:v>
                </c:pt>
                <c:pt idx="67">
                  <c:v>46219</c:v>
                </c:pt>
                <c:pt idx="68">
                  <c:v>46226</c:v>
                </c:pt>
                <c:pt idx="69">
                  <c:v>46233</c:v>
                </c:pt>
                <c:pt idx="70">
                  <c:v>46240</c:v>
                </c:pt>
                <c:pt idx="71">
                  <c:v>46247</c:v>
                </c:pt>
                <c:pt idx="72">
                  <c:v>46254</c:v>
                </c:pt>
                <c:pt idx="73">
                  <c:v>46261</c:v>
                </c:pt>
                <c:pt idx="74">
                  <c:v>46268</c:v>
                </c:pt>
                <c:pt idx="75">
                  <c:v>46275</c:v>
                </c:pt>
                <c:pt idx="76">
                  <c:v>46282</c:v>
                </c:pt>
                <c:pt idx="77">
                  <c:v>46289</c:v>
                </c:pt>
                <c:pt idx="78">
                  <c:v>46296</c:v>
                </c:pt>
                <c:pt idx="79">
                  <c:v>46303</c:v>
                </c:pt>
                <c:pt idx="80">
                  <c:v>46310</c:v>
                </c:pt>
                <c:pt idx="81">
                  <c:v>46317</c:v>
                </c:pt>
                <c:pt idx="82">
                  <c:v>46324</c:v>
                </c:pt>
                <c:pt idx="83">
                  <c:v>46331</c:v>
                </c:pt>
                <c:pt idx="84">
                  <c:v>46338</c:v>
                </c:pt>
                <c:pt idx="85">
                  <c:v>46345</c:v>
                </c:pt>
                <c:pt idx="86">
                  <c:v>46352</c:v>
                </c:pt>
                <c:pt idx="87">
                  <c:v>46359</c:v>
                </c:pt>
                <c:pt idx="88">
                  <c:v>46366</c:v>
                </c:pt>
                <c:pt idx="89">
                  <c:v>46373</c:v>
                </c:pt>
                <c:pt idx="90">
                  <c:v>46380</c:v>
                </c:pt>
                <c:pt idx="91">
                  <c:v>46387</c:v>
                </c:pt>
                <c:pt idx="92">
                  <c:v>46394</c:v>
                </c:pt>
                <c:pt idx="93">
                  <c:v>46401</c:v>
                </c:pt>
                <c:pt idx="94">
                  <c:v>46408</c:v>
                </c:pt>
                <c:pt idx="95">
                  <c:v>46415</c:v>
                </c:pt>
                <c:pt idx="96">
                  <c:v>46422</c:v>
                </c:pt>
                <c:pt idx="97">
                  <c:v>46429</c:v>
                </c:pt>
                <c:pt idx="98">
                  <c:v>46436</c:v>
                </c:pt>
                <c:pt idx="99">
                  <c:v>46443</c:v>
                </c:pt>
                <c:pt idx="100">
                  <c:v>46450</c:v>
                </c:pt>
                <c:pt idx="101">
                  <c:v>46457</c:v>
                </c:pt>
                <c:pt idx="102">
                  <c:v>46464</c:v>
                </c:pt>
                <c:pt idx="103">
                  <c:v>46471</c:v>
                </c:pt>
                <c:pt idx="104">
                  <c:v>46478</c:v>
                </c:pt>
                <c:pt idx="105">
                  <c:v>46485</c:v>
                </c:pt>
                <c:pt idx="106">
                  <c:v>46492</c:v>
                </c:pt>
                <c:pt idx="107">
                  <c:v>46499</c:v>
                </c:pt>
                <c:pt idx="108">
                  <c:v>46506</c:v>
                </c:pt>
                <c:pt idx="109">
                  <c:v>46513</c:v>
                </c:pt>
                <c:pt idx="110">
                  <c:v>46520</c:v>
                </c:pt>
                <c:pt idx="111">
                  <c:v>46527</c:v>
                </c:pt>
                <c:pt idx="112">
                  <c:v>46534</c:v>
                </c:pt>
                <c:pt idx="113">
                  <c:v>46541</c:v>
                </c:pt>
                <c:pt idx="114">
                  <c:v>46548</c:v>
                </c:pt>
                <c:pt idx="115">
                  <c:v>46555</c:v>
                </c:pt>
                <c:pt idx="116">
                  <c:v>46562</c:v>
                </c:pt>
                <c:pt idx="117">
                  <c:v>46569</c:v>
                </c:pt>
                <c:pt idx="118">
                  <c:v>46576</c:v>
                </c:pt>
                <c:pt idx="119">
                  <c:v>46583</c:v>
                </c:pt>
                <c:pt idx="120">
                  <c:v>46590</c:v>
                </c:pt>
                <c:pt idx="121">
                  <c:v>46597</c:v>
                </c:pt>
                <c:pt idx="122">
                  <c:v>46604</c:v>
                </c:pt>
                <c:pt idx="123">
                  <c:v>46611</c:v>
                </c:pt>
                <c:pt idx="124">
                  <c:v>46618</c:v>
                </c:pt>
                <c:pt idx="125">
                  <c:v>46625</c:v>
                </c:pt>
                <c:pt idx="126">
                  <c:v>46632</c:v>
                </c:pt>
                <c:pt idx="127">
                  <c:v>46639</c:v>
                </c:pt>
                <c:pt idx="128">
                  <c:v>46646</c:v>
                </c:pt>
                <c:pt idx="129">
                  <c:v>46653</c:v>
                </c:pt>
                <c:pt idx="130">
                  <c:v>46660</c:v>
                </c:pt>
              </c:numCache>
            </c:numRef>
          </c:cat>
          <c:val>
            <c:numRef>
              <c:f>('Curva S R1'!$D$36:$AD$36,'Curva S R1'!$AD$36:$BE$36)</c:f>
              <c:numCache>
                <c:formatCode>#,##0.0</c:formatCode>
                <c:ptCount val="55"/>
                <c:pt idx="0">
                  <c:v>0.12309011795686516</c:v>
                </c:pt>
                <c:pt idx="1">
                  <c:v>0.36927035387059548</c:v>
                </c:pt>
                <c:pt idx="2">
                  <c:v>0.73854070774119085</c:v>
                </c:pt>
                <c:pt idx="3">
                  <c:v>1.2309011795686515</c:v>
                </c:pt>
                <c:pt idx="4">
                  <c:v>1.7026181374936584</c:v>
                </c:pt>
                <c:pt idx="5">
                  <c:v>2.721193559930879</c:v>
                </c:pt>
                <c:pt idx="6">
                  <c:v>3.6113909083877167</c:v>
                </c:pt>
                <c:pt idx="7">
                  <c:v>4.6399115302261853</c:v>
                </c:pt>
                <c:pt idx="8">
                  <c:v>5.2310983835225935</c:v>
                </c:pt>
                <c:pt idx="9">
                  <c:v>5.8237217656214053</c:v>
                </c:pt>
                <c:pt idx="10">
                  <c:v>6.7798209354097594</c:v>
                </c:pt>
                <c:pt idx="11">
                  <c:v>7.1866390921138015</c:v>
                </c:pt>
                <c:pt idx="12">
                  <c:v>7.8200717924394469</c:v>
                </c:pt>
                <c:pt idx="13">
                  <c:v>8.270240818328416</c:v>
                </c:pt>
                <c:pt idx="14">
                  <c:v>8.6397432268517047</c:v>
                </c:pt>
                <c:pt idx="15">
                  <c:v>9.7019910799485096</c:v>
                </c:pt>
                <c:pt idx="16">
                  <c:v>10.502904222428189</c:v>
                </c:pt>
                <c:pt idx="17">
                  <c:v>11.350572655868039</c:v>
                </c:pt>
                <c:pt idx="18">
                  <c:v>12.178357611479626</c:v>
                </c:pt>
                <c:pt idx="19">
                  <c:v>14.02289868845444</c:v>
                </c:pt>
                <c:pt idx="20">
                  <c:v>15.446953270618065</c:v>
                </c:pt>
                <c:pt idx="21">
                  <c:v>16.171915350355462</c:v>
                </c:pt>
                <c:pt idx="22">
                  <c:v>17.079947574213246</c:v>
                </c:pt>
                <c:pt idx="23">
                  <c:v>17.44581998533527</c:v>
                </c:pt>
                <c:pt idx="24">
                  <c:v>17.636618439991366</c:v>
                </c:pt>
                <c:pt idx="25">
                  <c:v>17.907137367498308</c:v>
                </c:pt>
                <c:pt idx="26">
                  <c:v>18.388432404238202</c:v>
                </c:pt>
                <c:pt idx="27">
                  <c:v>18.388432404238202</c:v>
                </c:pt>
                <c:pt idx="28">
                  <c:v>18.906226703778518</c:v>
                </c:pt>
                <c:pt idx="29">
                  <c:v>19.924980452198223</c:v>
                </c:pt>
                <c:pt idx="30">
                  <c:v>20.916717613317616</c:v>
                </c:pt>
                <c:pt idx="31">
                  <c:v>21.867766494386036</c:v>
                </c:pt>
                <c:pt idx="32">
                  <c:v>23.517781519058488</c:v>
                </c:pt>
                <c:pt idx="33">
                  <c:v>25.370845841298699</c:v>
                </c:pt>
                <c:pt idx="34">
                  <c:v>27.00406327978428</c:v>
                </c:pt>
                <c:pt idx="35">
                  <c:v>28.843607089136242</c:v>
                </c:pt>
                <c:pt idx="36">
                  <c:v>29.991851593762895</c:v>
                </c:pt>
                <c:pt idx="37">
                  <c:v>30.440422294875773</c:v>
                </c:pt>
                <c:pt idx="38">
                  <c:v>30.773465655255233</c:v>
                </c:pt>
                <c:pt idx="39">
                  <c:v>31.083585586212525</c:v>
                </c:pt>
                <c:pt idx="40">
                  <c:v>31.18388199721457</c:v>
                </c:pt>
                <c:pt idx="41">
                  <c:v>31.357159571961695</c:v>
                </c:pt>
                <c:pt idx="42">
                  <c:v>31.962838814530059</c:v>
                </c:pt>
                <c:pt idx="43">
                  <c:v>32.755516856393449</c:v>
                </c:pt>
                <c:pt idx="44">
                  <c:v>33.044513011863756</c:v>
                </c:pt>
                <c:pt idx="45">
                  <c:v>34.143297933409876</c:v>
                </c:pt>
                <c:pt idx="46">
                  <c:v>35.188735808138802</c:v>
                </c:pt>
                <c:pt idx="47">
                  <c:v>35.775537377216473</c:v>
                </c:pt>
                <c:pt idx="48">
                  <c:v>36.579960773057792</c:v>
                </c:pt>
                <c:pt idx="49">
                  <c:v>37.476168835310602</c:v>
                </c:pt>
                <c:pt idx="50">
                  <c:v>37.852029914529929</c:v>
                </c:pt>
                <c:pt idx="51">
                  <c:v>38.199961729812472</c:v>
                </c:pt>
                <c:pt idx="52">
                  <c:v>39.009910383977548</c:v>
                </c:pt>
                <c:pt idx="53">
                  <c:v>39.65961060084193</c:v>
                </c:pt>
                <c:pt idx="54">
                  <c:v>40.09471871412169</c:v>
                </c:pt>
              </c:numCache>
            </c:numRef>
          </c:val>
          <c:smooth val="0"/>
          <c:extLst>
            <c:ext xmlns:c16="http://schemas.microsoft.com/office/drawing/2014/chart" uri="{C3380CC4-5D6E-409C-BE32-E72D297353CC}">
              <c16:uniqueId val="{00000001-429A-4DC4-B59E-3F642108E2FE}"/>
            </c:ext>
          </c:extLst>
        </c:ser>
        <c:ser>
          <c:idx val="2"/>
          <c:order val="2"/>
          <c:tx>
            <c:strRef>
              <c:f>'Curva S R1'!$B$154</c:f>
              <c:strCache>
                <c:ptCount val="1"/>
                <c:pt idx="0">
                  <c:v>Forecast</c:v>
                </c:pt>
              </c:strCache>
            </c:strRef>
          </c:tx>
          <c:spPr>
            <a:ln>
              <a:solidFill>
                <a:srgbClr val="00B050"/>
              </a:solidFill>
              <a:prstDash val="dash"/>
            </a:ln>
          </c:spPr>
          <c:marker>
            <c:spPr>
              <a:solidFill>
                <a:srgbClr val="14DA27"/>
              </a:solidFill>
              <a:ln>
                <a:solidFill>
                  <a:srgbClr val="14DA27"/>
                </a:solidFill>
              </a:ln>
            </c:spPr>
          </c:marker>
          <c:cat>
            <c:numRef>
              <c:f>('Curva S R1'!$D$144:$AD$144,'Curva S R1'!$AD$144:$EC$144)</c:f>
              <c:numCache>
                <c:formatCode>d/m/yy;@</c:formatCode>
                <c:ptCount val="131"/>
                <c:pt idx="0">
                  <c:v>45757</c:v>
                </c:pt>
                <c:pt idx="1">
                  <c:v>45764</c:v>
                </c:pt>
                <c:pt idx="2">
                  <c:v>45771</c:v>
                </c:pt>
                <c:pt idx="3">
                  <c:v>45778</c:v>
                </c:pt>
                <c:pt idx="4">
                  <c:v>45785</c:v>
                </c:pt>
                <c:pt idx="5">
                  <c:v>45792</c:v>
                </c:pt>
                <c:pt idx="6">
                  <c:v>45799</c:v>
                </c:pt>
                <c:pt idx="7">
                  <c:v>45806</c:v>
                </c:pt>
                <c:pt idx="8">
                  <c:v>45813</c:v>
                </c:pt>
                <c:pt idx="9">
                  <c:v>45820</c:v>
                </c:pt>
                <c:pt idx="10">
                  <c:v>45827</c:v>
                </c:pt>
                <c:pt idx="11">
                  <c:v>45834</c:v>
                </c:pt>
                <c:pt idx="12">
                  <c:v>45841</c:v>
                </c:pt>
                <c:pt idx="13">
                  <c:v>45848</c:v>
                </c:pt>
                <c:pt idx="14">
                  <c:v>45855</c:v>
                </c:pt>
                <c:pt idx="15">
                  <c:v>45862</c:v>
                </c:pt>
                <c:pt idx="16">
                  <c:v>45869</c:v>
                </c:pt>
                <c:pt idx="17">
                  <c:v>45876</c:v>
                </c:pt>
                <c:pt idx="18">
                  <c:v>45883</c:v>
                </c:pt>
                <c:pt idx="19">
                  <c:v>45890</c:v>
                </c:pt>
                <c:pt idx="20">
                  <c:v>45897</c:v>
                </c:pt>
                <c:pt idx="21">
                  <c:v>45904</c:v>
                </c:pt>
                <c:pt idx="22">
                  <c:v>45911</c:v>
                </c:pt>
                <c:pt idx="23">
                  <c:v>45918</c:v>
                </c:pt>
                <c:pt idx="24">
                  <c:v>45925</c:v>
                </c:pt>
                <c:pt idx="25">
                  <c:v>45932</c:v>
                </c:pt>
                <c:pt idx="26">
                  <c:v>45939</c:v>
                </c:pt>
                <c:pt idx="27">
                  <c:v>45939</c:v>
                </c:pt>
                <c:pt idx="28">
                  <c:v>45946</c:v>
                </c:pt>
                <c:pt idx="29">
                  <c:v>45953</c:v>
                </c:pt>
                <c:pt idx="30">
                  <c:v>45960</c:v>
                </c:pt>
                <c:pt idx="31">
                  <c:v>45967</c:v>
                </c:pt>
                <c:pt idx="32">
                  <c:v>45974</c:v>
                </c:pt>
                <c:pt idx="33">
                  <c:v>45981</c:v>
                </c:pt>
                <c:pt idx="34">
                  <c:v>45988</c:v>
                </c:pt>
                <c:pt idx="35">
                  <c:v>45995</c:v>
                </c:pt>
                <c:pt idx="36">
                  <c:v>46002</c:v>
                </c:pt>
                <c:pt idx="37">
                  <c:v>46009</c:v>
                </c:pt>
                <c:pt idx="38">
                  <c:v>46016</c:v>
                </c:pt>
                <c:pt idx="39">
                  <c:v>46023</c:v>
                </c:pt>
                <c:pt idx="40">
                  <c:v>46030</c:v>
                </c:pt>
                <c:pt idx="41">
                  <c:v>46037</c:v>
                </c:pt>
                <c:pt idx="42">
                  <c:v>46044</c:v>
                </c:pt>
                <c:pt idx="43">
                  <c:v>46051</c:v>
                </c:pt>
                <c:pt idx="44">
                  <c:v>46058</c:v>
                </c:pt>
                <c:pt idx="45">
                  <c:v>46065</c:v>
                </c:pt>
                <c:pt idx="46">
                  <c:v>46072</c:v>
                </c:pt>
                <c:pt idx="47">
                  <c:v>46079</c:v>
                </c:pt>
                <c:pt idx="48">
                  <c:v>46086</c:v>
                </c:pt>
                <c:pt idx="49">
                  <c:v>46093</c:v>
                </c:pt>
                <c:pt idx="50">
                  <c:v>46100</c:v>
                </c:pt>
                <c:pt idx="51">
                  <c:v>46107</c:v>
                </c:pt>
                <c:pt idx="52">
                  <c:v>46114</c:v>
                </c:pt>
                <c:pt idx="53">
                  <c:v>46121</c:v>
                </c:pt>
                <c:pt idx="54">
                  <c:v>46128</c:v>
                </c:pt>
                <c:pt idx="55">
                  <c:v>46135</c:v>
                </c:pt>
                <c:pt idx="56">
                  <c:v>46142</c:v>
                </c:pt>
                <c:pt idx="57">
                  <c:v>46149</c:v>
                </c:pt>
                <c:pt idx="58">
                  <c:v>46156</c:v>
                </c:pt>
                <c:pt idx="59">
                  <c:v>46163</c:v>
                </c:pt>
                <c:pt idx="60">
                  <c:v>46170</c:v>
                </c:pt>
                <c:pt idx="61">
                  <c:v>46177</c:v>
                </c:pt>
                <c:pt idx="62">
                  <c:v>46184</c:v>
                </c:pt>
                <c:pt idx="63">
                  <c:v>46191</c:v>
                </c:pt>
                <c:pt idx="64">
                  <c:v>46198</c:v>
                </c:pt>
                <c:pt idx="65">
                  <c:v>46205</c:v>
                </c:pt>
                <c:pt idx="66">
                  <c:v>46212</c:v>
                </c:pt>
                <c:pt idx="67">
                  <c:v>46219</c:v>
                </c:pt>
                <c:pt idx="68">
                  <c:v>46226</c:v>
                </c:pt>
                <c:pt idx="69">
                  <c:v>46233</c:v>
                </c:pt>
                <c:pt idx="70">
                  <c:v>46240</c:v>
                </c:pt>
                <c:pt idx="71">
                  <c:v>46247</c:v>
                </c:pt>
                <c:pt idx="72">
                  <c:v>46254</c:v>
                </c:pt>
                <c:pt idx="73">
                  <c:v>46261</c:v>
                </c:pt>
                <c:pt idx="74">
                  <c:v>46268</c:v>
                </c:pt>
                <c:pt idx="75">
                  <c:v>46275</c:v>
                </c:pt>
                <c:pt idx="76">
                  <c:v>46282</c:v>
                </c:pt>
                <c:pt idx="77">
                  <c:v>46289</c:v>
                </c:pt>
                <c:pt idx="78">
                  <c:v>46296</c:v>
                </c:pt>
                <c:pt idx="79">
                  <c:v>46303</c:v>
                </c:pt>
                <c:pt idx="80">
                  <c:v>46310</c:v>
                </c:pt>
                <c:pt idx="81">
                  <c:v>46317</c:v>
                </c:pt>
                <c:pt idx="82">
                  <c:v>46324</c:v>
                </c:pt>
                <c:pt idx="83">
                  <c:v>46331</c:v>
                </c:pt>
                <c:pt idx="84">
                  <c:v>46338</c:v>
                </c:pt>
                <c:pt idx="85">
                  <c:v>46345</c:v>
                </c:pt>
                <c:pt idx="86">
                  <c:v>46352</c:v>
                </c:pt>
                <c:pt idx="87">
                  <c:v>46359</c:v>
                </c:pt>
                <c:pt idx="88">
                  <c:v>46366</c:v>
                </c:pt>
                <c:pt idx="89">
                  <c:v>46373</c:v>
                </c:pt>
                <c:pt idx="90">
                  <c:v>46380</c:v>
                </c:pt>
                <c:pt idx="91">
                  <c:v>46387</c:v>
                </c:pt>
                <c:pt idx="92">
                  <c:v>46394</c:v>
                </c:pt>
                <c:pt idx="93">
                  <c:v>46401</c:v>
                </c:pt>
                <c:pt idx="94">
                  <c:v>46408</c:v>
                </c:pt>
                <c:pt idx="95">
                  <c:v>46415</c:v>
                </c:pt>
                <c:pt idx="96">
                  <c:v>46422</c:v>
                </c:pt>
                <c:pt idx="97">
                  <c:v>46429</c:v>
                </c:pt>
                <c:pt idx="98">
                  <c:v>46436</c:v>
                </c:pt>
                <c:pt idx="99">
                  <c:v>46443</c:v>
                </c:pt>
                <c:pt idx="100">
                  <c:v>46450</c:v>
                </c:pt>
                <c:pt idx="101">
                  <c:v>46457</c:v>
                </c:pt>
                <c:pt idx="102">
                  <c:v>46464</c:v>
                </c:pt>
                <c:pt idx="103">
                  <c:v>46471</c:v>
                </c:pt>
                <c:pt idx="104">
                  <c:v>46478</c:v>
                </c:pt>
                <c:pt idx="105">
                  <c:v>46485</c:v>
                </c:pt>
                <c:pt idx="106">
                  <c:v>46492</c:v>
                </c:pt>
                <c:pt idx="107">
                  <c:v>46499</c:v>
                </c:pt>
                <c:pt idx="108">
                  <c:v>46506</c:v>
                </c:pt>
                <c:pt idx="109">
                  <c:v>46513</c:v>
                </c:pt>
                <c:pt idx="110">
                  <c:v>46520</c:v>
                </c:pt>
                <c:pt idx="111">
                  <c:v>46527</c:v>
                </c:pt>
                <c:pt idx="112">
                  <c:v>46534</c:v>
                </c:pt>
                <c:pt idx="113">
                  <c:v>46541</c:v>
                </c:pt>
                <c:pt idx="114">
                  <c:v>46548</c:v>
                </c:pt>
                <c:pt idx="115">
                  <c:v>46555</c:v>
                </c:pt>
                <c:pt idx="116">
                  <c:v>46562</c:v>
                </c:pt>
                <c:pt idx="117">
                  <c:v>46569</c:v>
                </c:pt>
                <c:pt idx="118">
                  <c:v>46576</c:v>
                </c:pt>
                <c:pt idx="119">
                  <c:v>46583</c:v>
                </c:pt>
                <c:pt idx="120">
                  <c:v>46590</c:v>
                </c:pt>
                <c:pt idx="121">
                  <c:v>46597</c:v>
                </c:pt>
                <c:pt idx="122">
                  <c:v>46604</c:v>
                </c:pt>
                <c:pt idx="123">
                  <c:v>46611</c:v>
                </c:pt>
                <c:pt idx="124">
                  <c:v>46618</c:v>
                </c:pt>
                <c:pt idx="125">
                  <c:v>46625</c:v>
                </c:pt>
                <c:pt idx="126">
                  <c:v>46632</c:v>
                </c:pt>
                <c:pt idx="127">
                  <c:v>46639</c:v>
                </c:pt>
                <c:pt idx="128">
                  <c:v>46646</c:v>
                </c:pt>
                <c:pt idx="129">
                  <c:v>46653</c:v>
                </c:pt>
                <c:pt idx="130">
                  <c:v>46660</c:v>
                </c:pt>
              </c:numCache>
            </c:numRef>
          </c:cat>
          <c:val>
            <c:numRef>
              <c:f>('Curva S R1'!$D$37:$AD$37,'Curva S R1'!$AD$37:$EC$37)</c:f>
              <c:numCache>
                <c:formatCode>#,##0.0</c:formatCode>
                <c:ptCount val="131"/>
                <c:pt idx="54">
                  <c:v>40.09471871412169</c:v>
                </c:pt>
                <c:pt idx="55">
                  <c:v>40.631128677949889</c:v>
                </c:pt>
                <c:pt idx="56">
                  <c:v>41.988753398368402</c:v>
                </c:pt>
                <c:pt idx="57">
                  <c:v>44.312422980033027</c:v>
                </c:pt>
                <c:pt idx="58">
                  <c:v>46.521573060720335</c:v>
                </c:pt>
                <c:pt idx="59">
                  <c:v>48.652585534610623</c:v>
                </c:pt>
                <c:pt idx="60">
                  <c:v>50.071029683829593</c:v>
                </c:pt>
                <c:pt idx="61">
                  <c:v>52.128424656359471</c:v>
                </c:pt>
                <c:pt idx="62">
                  <c:v>53.576687781072543</c:v>
                </c:pt>
                <c:pt idx="63">
                  <c:v>55.434870349579377</c:v>
                </c:pt>
                <c:pt idx="64">
                  <c:v>56.8454710106124</c:v>
                </c:pt>
                <c:pt idx="65">
                  <c:v>58.151278400916183</c:v>
                </c:pt>
                <c:pt idx="66">
                  <c:v>60.098483416967895</c:v>
                </c:pt>
                <c:pt idx="67">
                  <c:v>63.044044806821809</c:v>
                </c:pt>
                <c:pt idx="68">
                  <c:v>65.719764286791687</c:v>
                </c:pt>
                <c:pt idx="69">
                  <c:v>68.523075748048782</c:v>
                </c:pt>
                <c:pt idx="70">
                  <c:v>70.901146666140122</c:v>
                </c:pt>
                <c:pt idx="71">
                  <c:v>73.444380559948726</c:v>
                </c:pt>
                <c:pt idx="72">
                  <c:v>75.768057764050852</c:v>
                </c:pt>
                <c:pt idx="73">
                  <c:v>78.586149131617518</c:v>
                </c:pt>
                <c:pt idx="74">
                  <c:v>80.652553825270616</c:v>
                </c:pt>
                <c:pt idx="75">
                  <c:v>82.59211353651132</c:v>
                </c:pt>
                <c:pt idx="76">
                  <c:v>83.876334183819381</c:v>
                </c:pt>
                <c:pt idx="77">
                  <c:v>85.072492810707388</c:v>
                </c:pt>
                <c:pt idx="78">
                  <c:v>86.584479512907834</c:v>
                </c:pt>
                <c:pt idx="79">
                  <c:v>88.039137862682125</c:v>
                </c:pt>
                <c:pt idx="80">
                  <c:v>89.196162895452886</c:v>
                </c:pt>
                <c:pt idx="81">
                  <c:v>90.348820271537008</c:v>
                </c:pt>
                <c:pt idx="82">
                  <c:v>91.25203338048307</c:v>
                </c:pt>
                <c:pt idx="83">
                  <c:v>92.425530500688069</c:v>
                </c:pt>
                <c:pt idx="84">
                  <c:v>93.694704456374112</c:v>
                </c:pt>
                <c:pt idx="85">
                  <c:v>94.910056380883319</c:v>
                </c:pt>
                <c:pt idx="86">
                  <c:v>96.110483572770477</c:v>
                </c:pt>
                <c:pt idx="87">
                  <c:v>96.925802354921458</c:v>
                </c:pt>
                <c:pt idx="88">
                  <c:v>97.164559964686632</c:v>
                </c:pt>
                <c:pt idx="89">
                  <c:v>97.571201760356075</c:v>
                </c:pt>
                <c:pt idx="90">
                  <c:v>97.783288461314058</c:v>
                </c:pt>
                <c:pt idx="91">
                  <c:v>98.047451655261725</c:v>
                </c:pt>
                <c:pt idx="92">
                  <c:v>98.221410923852247</c:v>
                </c:pt>
                <c:pt idx="93">
                  <c:v>98.306774601397834</c:v>
                </c:pt>
                <c:pt idx="94">
                  <c:v>98.461754000617134</c:v>
                </c:pt>
                <c:pt idx="95">
                  <c:v>98.522977418605024</c:v>
                </c:pt>
                <c:pt idx="96">
                  <c:v>98.584200836592899</c:v>
                </c:pt>
                <c:pt idx="97">
                  <c:v>98.645424254580774</c:v>
                </c:pt>
                <c:pt idx="98">
                  <c:v>98.70664767256865</c:v>
                </c:pt>
                <c:pt idx="99">
                  <c:v>98.767871090556525</c:v>
                </c:pt>
                <c:pt idx="100">
                  <c:v>98.862252111662826</c:v>
                </c:pt>
                <c:pt idx="101">
                  <c:v>98.923475529650702</c:v>
                </c:pt>
                <c:pt idx="102">
                  <c:v>98.951541344520137</c:v>
                </c:pt>
                <c:pt idx="103">
                  <c:v>98.979607159389587</c:v>
                </c:pt>
                <c:pt idx="104">
                  <c:v>99.002062860260139</c:v>
                </c:pt>
                <c:pt idx="105">
                  <c:v>99.108182435114117</c:v>
                </c:pt>
                <c:pt idx="106">
                  <c:v>99.155761689979698</c:v>
                </c:pt>
                <c:pt idx="107">
                  <c:v>99.258832289834274</c:v>
                </c:pt>
                <c:pt idx="108">
                  <c:v>99.305649300949995</c:v>
                </c:pt>
                <c:pt idx="109">
                  <c:v>99.333715115819444</c:v>
                </c:pt>
                <c:pt idx="110">
                  <c:v>99.36178093068888</c:v>
                </c:pt>
                <c:pt idx="111">
                  <c:v>99.38984674555833</c:v>
                </c:pt>
                <c:pt idx="112">
                  <c:v>99.412302446428896</c:v>
                </c:pt>
                <c:pt idx="113">
                  <c:v>99.440368261298332</c:v>
                </c:pt>
                <c:pt idx="114">
                  <c:v>99.468434076167782</c:v>
                </c:pt>
                <c:pt idx="115">
                  <c:v>99.496499891037232</c:v>
                </c:pt>
                <c:pt idx="116">
                  <c:v>99.518955591907769</c:v>
                </c:pt>
                <c:pt idx="117">
                  <c:v>99.541411292778335</c:v>
                </c:pt>
                <c:pt idx="118">
                  <c:v>99.569477107647771</c:v>
                </c:pt>
                <c:pt idx="119">
                  <c:v>99.597542922517221</c:v>
                </c:pt>
                <c:pt idx="120">
                  <c:v>99.619998623387772</c:v>
                </c:pt>
                <c:pt idx="121">
                  <c:v>99.648064438257222</c:v>
                </c:pt>
                <c:pt idx="122">
                  <c:v>99.676130253126672</c:v>
                </c:pt>
                <c:pt idx="123">
                  <c:v>99.707831970682875</c:v>
                </c:pt>
                <c:pt idx="124">
                  <c:v>99.744991353488018</c:v>
                </c:pt>
                <c:pt idx="125">
                  <c:v>99.782150736293161</c:v>
                </c:pt>
                <c:pt idx="126">
                  <c:v>99.837375295969707</c:v>
                </c:pt>
                <c:pt idx="127">
                  <c:v>99.892599855646267</c:v>
                </c:pt>
                <c:pt idx="128">
                  <c:v>99.936985309199983</c:v>
                </c:pt>
                <c:pt idx="129">
                  <c:v>99.966712815444083</c:v>
                </c:pt>
                <c:pt idx="130">
                  <c:v>100</c:v>
                </c:pt>
              </c:numCache>
            </c:numRef>
          </c:val>
          <c:smooth val="0"/>
          <c:extLst>
            <c:ext xmlns:c16="http://schemas.microsoft.com/office/drawing/2014/chart" uri="{C3380CC4-5D6E-409C-BE32-E72D297353CC}">
              <c16:uniqueId val="{00000002-429A-4DC4-B59E-3F642108E2FE}"/>
            </c:ext>
          </c:extLst>
        </c:ser>
        <c:dLbls>
          <c:showLegendKey val="0"/>
          <c:showVal val="0"/>
          <c:showCatName val="0"/>
          <c:showSerName val="0"/>
          <c:showPercent val="0"/>
          <c:showBubbleSize val="0"/>
        </c:dLbls>
        <c:marker val="1"/>
        <c:smooth val="0"/>
        <c:axId val="572831512"/>
        <c:axId val="781710680"/>
      </c:lineChart>
      <c:dateAx>
        <c:axId val="572831512"/>
        <c:scaling>
          <c:orientation val="minMax"/>
        </c:scaling>
        <c:delete val="0"/>
        <c:axPos val="b"/>
        <c:numFmt formatCode="d/m/yy;@" sourceLinked="1"/>
        <c:majorTickMark val="none"/>
        <c:minorTickMark val="none"/>
        <c:tickLblPos val="none"/>
        <c:spPr>
          <a:noFill/>
          <a:ln>
            <a:noFill/>
          </a:ln>
        </c:spPr>
        <c:crossAx val="781710680"/>
        <c:crosses val="autoZero"/>
        <c:auto val="1"/>
        <c:lblOffset val="100"/>
        <c:baseTimeUnit val="days"/>
      </c:dateAx>
      <c:valAx>
        <c:axId val="781710680"/>
        <c:scaling>
          <c:orientation val="minMax"/>
          <c:max val="100"/>
          <c:min val="0"/>
        </c:scaling>
        <c:delete val="0"/>
        <c:axPos val="l"/>
        <c:numFmt formatCode="#,##0" sourceLinked="0"/>
        <c:majorTickMark val="none"/>
        <c:minorTickMark val="none"/>
        <c:tickLblPos val="high"/>
        <c:spPr>
          <a:noFill/>
          <a:ln>
            <a:noFill/>
          </a:ln>
        </c:spPr>
        <c:txPr>
          <a:bodyPr rot="0" vert="horz"/>
          <a:lstStyle/>
          <a:p>
            <a:pPr>
              <a:defRPr sz="1600" b="0" i="0" u="none" strike="noStrike" baseline="0">
                <a:solidFill>
                  <a:srgbClr val="000000"/>
                </a:solidFill>
                <a:latin typeface="Arial"/>
                <a:ea typeface="Arial"/>
                <a:cs typeface="Arial"/>
              </a:defRPr>
            </a:pPr>
            <a:endParaRPr lang="en-US"/>
          </a:p>
        </c:txPr>
        <c:crossAx val="572831512"/>
        <c:crosses val="autoZero"/>
        <c:crossBetween val="between"/>
        <c:majorUnit val="20"/>
        <c:minorUnit val="4"/>
      </c:valAx>
      <c:spPr>
        <a:noFill/>
        <a:ln w="25400">
          <a:solidFill>
            <a:sysClr val="window" lastClr="FFFFFF"/>
          </a:solidFill>
        </a:ln>
      </c:spPr>
    </c:plotArea>
    <c:plotVisOnly val="1"/>
    <c:dispBlanksAs val="gap"/>
    <c:showDLblsOverMax val="0"/>
  </c:chart>
  <c:spPr>
    <a:noFill/>
    <a:ln w="9525">
      <a:noFill/>
    </a:ln>
  </c:spPr>
  <c:txPr>
    <a:bodyPr/>
    <a:lstStyle/>
    <a:p>
      <a:pPr>
        <a:defRPr sz="1575" b="0" i="0" u="none" strike="noStrike" baseline="0">
          <a:solidFill>
            <a:srgbClr val="000000"/>
          </a:solidFill>
          <a:latin typeface="Arial"/>
          <a:ea typeface="Arial"/>
          <a:cs typeface="Arial"/>
        </a:defRPr>
      </a:pPr>
      <a:endParaRPr lang="en-US"/>
    </a:p>
  </c:txPr>
  <c:printSettings>
    <c:headerFooter/>
    <c:pageMargins b="0.75000000000000211" l="0.70000000000000095" r="0.70000000000000095" t="0.75000000000000211" header="0.30000000000000004" footer="0.30000000000000004"/>
    <c:pageSetup orientation="portrait"/>
  </c:printSettings>
  <c:userShapes r:id="rId2"/>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889250979186803E-2"/>
          <c:y val="1.8675227861675379E-2"/>
          <c:w val="0.94639461147261861"/>
          <c:h val="0.82002080008646483"/>
        </c:manualLayout>
      </c:layout>
      <c:lineChart>
        <c:grouping val="standard"/>
        <c:varyColors val="0"/>
        <c:ser>
          <c:idx val="0"/>
          <c:order val="0"/>
          <c:tx>
            <c:v>Prog.</c:v>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('Curva S R1'!$D$144:$AD$144,'Curva S R1'!$AD$144:$AP$144)</c:f>
              <c:numCache>
                <c:formatCode>d/m/yy;@</c:formatCode>
                <c:ptCount val="40"/>
                <c:pt idx="0">
                  <c:v>45757</c:v>
                </c:pt>
                <c:pt idx="1">
                  <c:v>45764</c:v>
                </c:pt>
                <c:pt idx="2">
                  <c:v>45771</c:v>
                </c:pt>
                <c:pt idx="3">
                  <c:v>45778</c:v>
                </c:pt>
                <c:pt idx="4">
                  <c:v>45785</c:v>
                </c:pt>
                <c:pt idx="5">
                  <c:v>45792</c:v>
                </c:pt>
                <c:pt idx="6">
                  <c:v>45799</c:v>
                </c:pt>
                <c:pt idx="7">
                  <c:v>45806</c:v>
                </c:pt>
                <c:pt idx="8">
                  <c:v>45813</c:v>
                </c:pt>
                <c:pt idx="9">
                  <c:v>45820</c:v>
                </c:pt>
                <c:pt idx="10">
                  <c:v>45827</c:v>
                </c:pt>
                <c:pt idx="11">
                  <c:v>45834</c:v>
                </c:pt>
                <c:pt idx="12">
                  <c:v>45841</c:v>
                </c:pt>
                <c:pt idx="13">
                  <c:v>45848</c:v>
                </c:pt>
                <c:pt idx="14">
                  <c:v>45855</c:v>
                </c:pt>
                <c:pt idx="15">
                  <c:v>45862</c:v>
                </c:pt>
                <c:pt idx="16">
                  <c:v>45869</c:v>
                </c:pt>
                <c:pt idx="17">
                  <c:v>45876</c:v>
                </c:pt>
                <c:pt idx="18">
                  <c:v>45883</c:v>
                </c:pt>
                <c:pt idx="19">
                  <c:v>45890</c:v>
                </c:pt>
                <c:pt idx="20">
                  <c:v>45897</c:v>
                </c:pt>
                <c:pt idx="21">
                  <c:v>45904</c:v>
                </c:pt>
                <c:pt idx="22">
                  <c:v>45911</c:v>
                </c:pt>
                <c:pt idx="23">
                  <c:v>45918</c:v>
                </c:pt>
                <c:pt idx="24">
                  <c:v>45925</c:v>
                </c:pt>
                <c:pt idx="25">
                  <c:v>45932</c:v>
                </c:pt>
                <c:pt idx="26">
                  <c:v>45939</c:v>
                </c:pt>
                <c:pt idx="27">
                  <c:v>45939</c:v>
                </c:pt>
                <c:pt idx="28">
                  <c:v>45946</c:v>
                </c:pt>
                <c:pt idx="29">
                  <c:v>45953</c:v>
                </c:pt>
                <c:pt idx="30">
                  <c:v>45960</c:v>
                </c:pt>
                <c:pt idx="31">
                  <c:v>45967</c:v>
                </c:pt>
                <c:pt idx="32">
                  <c:v>45974</c:v>
                </c:pt>
                <c:pt idx="33">
                  <c:v>45981</c:v>
                </c:pt>
                <c:pt idx="34">
                  <c:v>45988</c:v>
                </c:pt>
                <c:pt idx="35">
                  <c:v>45995</c:v>
                </c:pt>
                <c:pt idx="36">
                  <c:v>46002</c:v>
                </c:pt>
                <c:pt idx="37">
                  <c:v>46009</c:v>
                </c:pt>
                <c:pt idx="38">
                  <c:v>46016</c:v>
                </c:pt>
                <c:pt idx="39">
                  <c:v>46023</c:v>
                </c:pt>
              </c:numCache>
            </c:numRef>
          </c:cat>
          <c:val>
            <c:numRef>
              <c:f>('Curva S R1'!$D$32:$AD$32,'Curva S R1'!$AD$34:$AP$34)</c:f>
              <c:numCache>
                <c:formatCode>#,##0.0</c:formatCode>
                <c:ptCount val="40"/>
                <c:pt idx="0">
                  <c:v>0.22559452317018974</c:v>
                </c:pt>
                <c:pt idx="1">
                  <c:v>0.70865920861713327</c:v>
                </c:pt>
                <c:pt idx="2">
                  <c:v>1.0852167585960106</c:v>
                </c:pt>
                <c:pt idx="3">
                  <c:v>1.5262056004222897</c:v>
                </c:pt>
                <c:pt idx="4">
                  <c:v>1.9973700472694491</c:v>
                </c:pt>
                <c:pt idx="5">
                  <c:v>2.7504851472272041</c:v>
                </c:pt>
                <c:pt idx="6">
                  <c:v>3.3407369817764874</c:v>
                </c:pt>
                <c:pt idx="7">
                  <c:v>4.500330231621148</c:v>
                </c:pt>
                <c:pt idx="8">
                  <c:v>5.8118215270216211</c:v>
                </c:pt>
                <c:pt idx="9">
                  <c:v>6.9048584424117747</c:v>
                </c:pt>
                <c:pt idx="10">
                  <c:v>8.0426062542554035</c:v>
                </c:pt>
                <c:pt idx="11">
                  <c:v>9.1631837218336294</c:v>
                </c:pt>
                <c:pt idx="12">
                  <c:v>10.193064370940645</c:v>
                </c:pt>
                <c:pt idx="13">
                  <c:v>10.930029147084408</c:v>
                </c:pt>
                <c:pt idx="14">
                  <c:v>11.52045098504226</c:v>
                </c:pt>
                <c:pt idx="15">
                  <c:v>12.239990411807767</c:v>
                </c:pt>
                <c:pt idx="16">
                  <c:v>12.905383752944259</c:v>
                </c:pt>
                <c:pt idx="17">
                  <c:v>13.624073162666923</c:v>
                </c:pt>
                <c:pt idx="18">
                  <c:v>14.386963458617357</c:v>
                </c:pt>
                <c:pt idx="19">
                  <c:v>16.487100566366372</c:v>
                </c:pt>
                <c:pt idx="20">
                  <c:v>18.0136461736058</c:v>
                </c:pt>
                <c:pt idx="21">
                  <c:v>18.873183407327339</c:v>
                </c:pt>
                <c:pt idx="22">
                  <c:v>19.73348565638743</c:v>
                </c:pt>
                <c:pt idx="23">
                  <c:v>20.55026703285403</c:v>
                </c:pt>
                <c:pt idx="24">
                  <c:v>21.387363816644545</c:v>
                </c:pt>
                <c:pt idx="25">
                  <c:v>22.414949419735887</c:v>
                </c:pt>
                <c:pt idx="26">
                  <c:v>23.363738442955807</c:v>
                </c:pt>
                <c:pt idx="27">
                  <c:v>18.486560674158454</c:v>
                </c:pt>
                <c:pt idx="28">
                  <c:v>19.402961155631878</c:v>
                </c:pt>
                <c:pt idx="29">
                  <c:v>20.435823223637886</c:v>
                </c:pt>
                <c:pt idx="30">
                  <c:v>21.558923686685709</c:v>
                </c:pt>
                <c:pt idx="31">
                  <c:v>22.956677996031509</c:v>
                </c:pt>
                <c:pt idx="32">
                  <c:v>25.10911646182571</c:v>
                </c:pt>
                <c:pt idx="33">
                  <c:v>27.276719570433972</c:v>
                </c:pt>
                <c:pt idx="34">
                  <c:v>29.196944460013931</c:v>
                </c:pt>
                <c:pt idx="35">
                  <c:v>31.070846229325898</c:v>
                </c:pt>
                <c:pt idx="36">
                  <c:v>32.523231523194276</c:v>
                </c:pt>
                <c:pt idx="37">
                  <c:v>33.364462576460042</c:v>
                </c:pt>
                <c:pt idx="38">
                  <c:v>33.90602051468413</c:v>
                </c:pt>
                <c:pt idx="39">
                  <c:v>34.388737725270076</c:v>
                </c:pt>
              </c:numCache>
            </c:numRef>
          </c:val>
          <c:smooth val="0"/>
          <c:extLst>
            <c:ext xmlns:c16="http://schemas.microsoft.com/office/drawing/2014/chart" uri="{C3380CC4-5D6E-409C-BE32-E72D297353CC}">
              <c16:uniqueId val="{00000000-C273-45BF-A304-ABF14C885051}"/>
            </c:ext>
          </c:extLst>
        </c:ser>
        <c:ser>
          <c:idx val="1"/>
          <c:order val="1"/>
          <c:tx>
            <c:v>Real</c:v>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('Curva S R1'!$D$144:$AD$144,'Curva S R1'!$AD$144:$AP$144)</c:f>
              <c:numCache>
                <c:formatCode>d/m/yy;@</c:formatCode>
                <c:ptCount val="40"/>
                <c:pt idx="0">
                  <c:v>45757</c:v>
                </c:pt>
                <c:pt idx="1">
                  <c:v>45764</c:v>
                </c:pt>
                <c:pt idx="2">
                  <c:v>45771</c:v>
                </c:pt>
                <c:pt idx="3">
                  <c:v>45778</c:v>
                </c:pt>
                <c:pt idx="4">
                  <c:v>45785</c:v>
                </c:pt>
                <c:pt idx="5">
                  <c:v>45792</c:v>
                </c:pt>
                <c:pt idx="6">
                  <c:v>45799</c:v>
                </c:pt>
                <c:pt idx="7">
                  <c:v>45806</c:v>
                </c:pt>
                <c:pt idx="8">
                  <c:v>45813</c:v>
                </c:pt>
                <c:pt idx="9">
                  <c:v>45820</c:v>
                </c:pt>
                <c:pt idx="10">
                  <c:v>45827</c:v>
                </c:pt>
                <c:pt idx="11">
                  <c:v>45834</c:v>
                </c:pt>
                <c:pt idx="12">
                  <c:v>45841</c:v>
                </c:pt>
                <c:pt idx="13">
                  <c:v>45848</c:v>
                </c:pt>
                <c:pt idx="14">
                  <c:v>45855</c:v>
                </c:pt>
                <c:pt idx="15">
                  <c:v>45862</c:v>
                </c:pt>
                <c:pt idx="16">
                  <c:v>45869</c:v>
                </c:pt>
                <c:pt idx="17">
                  <c:v>45876</c:v>
                </c:pt>
                <c:pt idx="18">
                  <c:v>45883</c:v>
                </c:pt>
                <c:pt idx="19">
                  <c:v>45890</c:v>
                </c:pt>
                <c:pt idx="20">
                  <c:v>45897</c:v>
                </c:pt>
                <c:pt idx="21">
                  <c:v>45904</c:v>
                </c:pt>
                <c:pt idx="22">
                  <c:v>45911</c:v>
                </c:pt>
                <c:pt idx="23">
                  <c:v>45918</c:v>
                </c:pt>
                <c:pt idx="24">
                  <c:v>45925</c:v>
                </c:pt>
                <c:pt idx="25">
                  <c:v>45932</c:v>
                </c:pt>
                <c:pt idx="26">
                  <c:v>45939</c:v>
                </c:pt>
                <c:pt idx="27">
                  <c:v>45939</c:v>
                </c:pt>
                <c:pt idx="28">
                  <c:v>45946</c:v>
                </c:pt>
                <c:pt idx="29">
                  <c:v>45953</c:v>
                </c:pt>
                <c:pt idx="30">
                  <c:v>45960</c:v>
                </c:pt>
                <c:pt idx="31">
                  <c:v>45967</c:v>
                </c:pt>
                <c:pt idx="32">
                  <c:v>45974</c:v>
                </c:pt>
                <c:pt idx="33">
                  <c:v>45981</c:v>
                </c:pt>
                <c:pt idx="34">
                  <c:v>45988</c:v>
                </c:pt>
                <c:pt idx="35">
                  <c:v>45995</c:v>
                </c:pt>
                <c:pt idx="36">
                  <c:v>46002</c:v>
                </c:pt>
                <c:pt idx="37">
                  <c:v>46009</c:v>
                </c:pt>
                <c:pt idx="38">
                  <c:v>46016</c:v>
                </c:pt>
                <c:pt idx="39">
                  <c:v>46023</c:v>
                </c:pt>
              </c:numCache>
            </c:numRef>
          </c:cat>
          <c:val>
            <c:numRef>
              <c:f>('Curva S R1'!$D$36:$AD$36,'Curva S R1'!$AD$36:$AI$36)</c:f>
              <c:numCache>
                <c:formatCode>#,##0.0</c:formatCode>
                <c:ptCount val="33"/>
                <c:pt idx="0">
                  <c:v>0.12309011795686516</c:v>
                </c:pt>
                <c:pt idx="1">
                  <c:v>0.36927035387059548</c:v>
                </c:pt>
                <c:pt idx="2">
                  <c:v>0.73854070774119085</c:v>
                </c:pt>
                <c:pt idx="3">
                  <c:v>1.2309011795686515</c:v>
                </c:pt>
                <c:pt idx="4">
                  <c:v>1.7026181374936584</c:v>
                </c:pt>
                <c:pt idx="5">
                  <c:v>2.721193559930879</c:v>
                </c:pt>
                <c:pt idx="6">
                  <c:v>3.6113909083877167</c:v>
                </c:pt>
                <c:pt idx="7">
                  <c:v>4.6399115302261853</c:v>
                </c:pt>
                <c:pt idx="8">
                  <c:v>5.2310983835225935</c:v>
                </c:pt>
                <c:pt idx="9">
                  <c:v>5.8237217656214053</c:v>
                </c:pt>
                <c:pt idx="10">
                  <c:v>6.7798209354097594</c:v>
                </c:pt>
                <c:pt idx="11">
                  <c:v>7.1866390921138015</c:v>
                </c:pt>
                <c:pt idx="12">
                  <c:v>7.8200717924394469</c:v>
                </c:pt>
                <c:pt idx="13">
                  <c:v>8.270240818328416</c:v>
                </c:pt>
                <c:pt idx="14">
                  <c:v>8.6397432268517047</c:v>
                </c:pt>
                <c:pt idx="15">
                  <c:v>9.7019910799485096</c:v>
                </c:pt>
                <c:pt idx="16">
                  <c:v>10.502904222428189</c:v>
                </c:pt>
                <c:pt idx="17">
                  <c:v>11.350572655868039</c:v>
                </c:pt>
                <c:pt idx="18">
                  <c:v>12.178357611479626</c:v>
                </c:pt>
                <c:pt idx="19">
                  <c:v>14.02289868845444</c:v>
                </c:pt>
                <c:pt idx="20">
                  <c:v>15.446953270618065</c:v>
                </c:pt>
                <c:pt idx="21">
                  <c:v>16.171915350355462</c:v>
                </c:pt>
                <c:pt idx="22">
                  <c:v>17.079947574213246</c:v>
                </c:pt>
                <c:pt idx="23">
                  <c:v>17.44581998533527</c:v>
                </c:pt>
                <c:pt idx="24">
                  <c:v>17.636618439991366</c:v>
                </c:pt>
                <c:pt idx="25">
                  <c:v>17.907137367498308</c:v>
                </c:pt>
                <c:pt idx="26">
                  <c:v>18.388432404238202</c:v>
                </c:pt>
                <c:pt idx="27">
                  <c:v>18.388432404238202</c:v>
                </c:pt>
                <c:pt idx="28">
                  <c:v>18.906226703778518</c:v>
                </c:pt>
                <c:pt idx="29">
                  <c:v>19.924980452198223</c:v>
                </c:pt>
                <c:pt idx="30">
                  <c:v>20.916717613317616</c:v>
                </c:pt>
                <c:pt idx="31">
                  <c:v>21.867766494386036</c:v>
                </c:pt>
                <c:pt idx="32">
                  <c:v>23.517781519058488</c:v>
                </c:pt>
              </c:numCache>
            </c:numRef>
          </c:val>
          <c:smooth val="0"/>
          <c:extLst>
            <c:ext xmlns:c16="http://schemas.microsoft.com/office/drawing/2014/chart" uri="{C3380CC4-5D6E-409C-BE32-E72D297353CC}">
              <c16:uniqueId val="{00000001-C273-45BF-A304-ABF14C885051}"/>
            </c:ext>
          </c:extLst>
        </c:ser>
        <c:dLbls>
          <c:showLegendKey val="0"/>
          <c:showVal val="0"/>
          <c:showCatName val="0"/>
          <c:showSerName val="0"/>
          <c:showPercent val="0"/>
          <c:showBubbleSize val="0"/>
        </c:dLbls>
        <c:marker val="1"/>
        <c:smooth val="0"/>
        <c:axId val="490063248"/>
        <c:axId val="490062768"/>
      </c:lineChart>
      <c:dateAx>
        <c:axId val="490063248"/>
        <c:scaling>
          <c:orientation val="minMax"/>
        </c:scaling>
        <c:delete val="0"/>
        <c:axPos val="b"/>
        <c:numFmt formatCode="d/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490062768"/>
        <c:crosses val="autoZero"/>
        <c:auto val="1"/>
        <c:lblOffset val="100"/>
        <c:baseTimeUnit val="days"/>
      </c:dateAx>
      <c:valAx>
        <c:axId val="490062768"/>
        <c:scaling>
          <c:orientation val="minMax"/>
          <c:max val="35"/>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490063248"/>
        <c:crosses val="autoZero"/>
        <c:crossBetween val="between"/>
      </c:valAx>
      <c:spPr>
        <a:noFill/>
        <a:ln w="25400">
          <a:noFill/>
        </a:ln>
        <a:effectLst/>
      </c:spPr>
    </c:plotArea>
    <c:legend>
      <c:legendPos val="b"/>
      <c:layout>
        <c:manualLayout>
          <c:xMode val="edge"/>
          <c:yMode val="edge"/>
          <c:x val="0.87603051622164241"/>
          <c:y val="0.47183239756021406"/>
          <c:w val="7.1132745903964387E-2"/>
          <c:h val="7.80859136512393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925062556138122E-2"/>
          <c:y val="1.1927293693555671E-2"/>
          <c:w val="0.97059547946796987"/>
          <c:h val="0.80644219199565825"/>
        </c:manualLayout>
      </c:layout>
      <c:barChart>
        <c:barDir val="col"/>
        <c:grouping val="stacked"/>
        <c:varyColors val="0"/>
        <c:ser>
          <c:idx val="0"/>
          <c:order val="0"/>
          <c:tx>
            <c:strRef>
              <c:f>'Histog Sem R1'!$B$68</c:f>
              <c:strCache>
                <c:ptCount val="1"/>
                <c:pt idx="0">
                  <c:v>FTE Parcial Gabinete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14300">
              <a:solidFill>
                <a:srgbClr val="3333FF"/>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numRef>
              <c:f>'Histog Sem R1'!$C$58:$EB$58</c:f>
              <c:numCache>
                <c:formatCode>d/m/yy;@</c:formatCode>
                <c:ptCount val="130"/>
                <c:pt idx="0">
                  <c:v>45757</c:v>
                </c:pt>
                <c:pt idx="1">
                  <c:v>45764</c:v>
                </c:pt>
                <c:pt idx="2">
                  <c:v>45771</c:v>
                </c:pt>
                <c:pt idx="3">
                  <c:v>45778</c:v>
                </c:pt>
                <c:pt idx="4">
                  <c:v>45785</c:v>
                </c:pt>
                <c:pt idx="5">
                  <c:v>45792</c:v>
                </c:pt>
                <c:pt idx="6">
                  <c:v>45799</c:v>
                </c:pt>
                <c:pt idx="7">
                  <c:v>45806</c:v>
                </c:pt>
                <c:pt idx="8">
                  <c:v>45813</c:v>
                </c:pt>
                <c:pt idx="9">
                  <c:v>45820</c:v>
                </c:pt>
                <c:pt idx="10">
                  <c:v>45827</c:v>
                </c:pt>
                <c:pt idx="11">
                  <c:v>45834</c:v>
                </c:pt>
                <c:pt idx="12">
                  <c:v>45841</c:v>
                </c:pt>
                <c:pt idx="13">
                  <c:v>45848</c:v>
                </c:pt>
                <c:pt idx="14">
                  <c:v>45855</c:v>
                </c:pt>
                <c:pt idx="15">
                  <c:v>45862</c:v>
                </c:pt>
                <c:pt idx="16">
                  <c:v>45869</c:v>
                </c:pt>
                <c:pt idx="17">
                  <c:v>45876</c:v>
                </c:pt>
                <c:pt idx="18">
                  <c:v>45883</c:v>
                </c:pt>
                <c:pt idx="19">
                  <c:v>45890</c:v>
                </c:pt>
                <c:pt idx="20">
                  <c:v>45897</c:v>
                </c:pt>
                <c:pt idx="21">
                  <c:v>45904</c:v>
                </c:pt>
                <c:pt idx="22">
                  <c:v>45911</c:v>
                </c:pt>
                <c:pt idx="23">
                  <c:v>45918</c:v>
                </c:pt>
                <c:pt idx="24">
                  <c:v>45925</c:v>
                </c:pt>
                <c:pt idx="25">
                  <c:v>45932</c:v>
                </c:pt>
                <c:pt idx="26">
                  <c:v>45939</c:v>
                </c:pt>
                <c:pt idx="27">
                  <c:v>45946</c:v>
                </c:pt>
                <c:pt idx="28">
                  <c:v>45953</c:v>
                </c:pt>
                <c:pt idx="29">
                  <c:v>45960</c:v>
                </c:pt>
                <c:pt idx="30">
                  <c:v>45967</c:v>
                </c:pt>
                <c:pt idx="31">
                  <c:v>45974</c:v>
                </c:pt>
                <c:pt idx="32">
                  <c:v>45981</c:v>
                </c:pt>
                <c:pt idx="33">
                  <c:v>45988</c:v>
                </c:pt>
                <c:pt idx="34">
                  <c:v>45995</c:v>
                </c:pt>
                <c:pt idx="35">
                  <c:v>46002</c:v>
                </c:pt>
                <c:pt idx="36">
                  <c:v>46009</c:v>
                </c:pt>
                <c:pt idx="37">
                  <c:v>46016</c:v>
                </c:pt>
                <c:pt idx="38">
                  <c:v>46023</c:v>
                </c:pt>
                <c:pt idx="39">
                  <c:v>46030</c:v>
                </c:pt>
                <c:pt idx="40">
                  <c:v>46037</c:v>
                </c:pt>
                <c:pt idx="41">
                  <c:v>46044</c:v>
                </c:pt>
                <c:pt idx="42">
                  <c:v>46051</c:v>
                </c:pt>
                <c:pt idx="43">
                  <c:v>46058</c:v>
                </c:pt>
                <c:pt idx="44">
                  <c:v>46065</c:v>
                </c:pt>
                <c:pt idx="45">
                  <c:v>46072</c:v>
                </c:pt>
                <c:pt idx="46">
                  <c:v>46079</c:v>
                </c:pt>
                <c:pt idx="47">
                  <c:v>46086</c:v>
                </c:pt>
                <c:pt idx="48">
                  <c:v>46093</c:v>
                </c:pt>
                <c:pt idx="49">
                  <c:v>46100</c:v>
                </c:pt>
                <c:pt idx="50">
                  <c:v>46107</c:v>
                </c:pt>
                <c:pt idx="51">
                  <c:v>46114</c:v>
                </c:pt>
                <c:pt idx="52">
                  <c:v>46121</c:v>
                </c:pt>
                <c:pt idx="53">
                  <c:v>46128</c:v>
                </c:pt>
                <c:pt idx="54">
                  <c:v>46135</c:v>
                </c:pt>
                <c:pt idx="55">
                  <c:v>46142</c:v>
                </c:pt>
                <c:pt idx="56">
                  <c:v>46149</c:v>
                </c:pt>
                <c:pt idx="57">
                  <c:v>46156</c:v>
                </c:pt>
                <c:pt idx="58">
                  <c:v>46163</c:v>
                </c:pt>
                <c:pt idx="59">
                  <c:v>46170</c:v>
                </c:pt>
                <c:pt idx="60">
                  <c:v>46177</c:v>
                </c:pt>
                <c:pt idx="61">
                  <c:v>46184</c:v>
                </c:pt>
                <c:pt idx="62">
                  <c:v>46191</c:v>
                </c:pt>
                <c:pt idx="63">
                  <c:v>46198</c:v>
                </c:pt>
                <c:pt idx="64">
                  <c:v>46205</c:v>
                </c:pt>
                <c:pt idx="65">
                  <c:v>46212</c:v>
                </c:pt>
                <c:pt idx="66">
                  <c:v>46219</c:v>
                </c:pt>
                <c:pt idx="67">
                  <c:v>46226</c:v>
                </c:pt>
                <c:pt idx="68">
                  <c:v>46233</c:v>
                </c:pt>
                <c:pt idx="69">
                  <c:v>46240</c:v>
                </c:pt>
                <c:pt idx="70">
                  <c:v>46247</c:v>
                </c:pt>
                <c:pt idx="71">
                  <c:v>46254</c:v>
                </c:pt>
                <c:pt idx="72">
                  <c:v>46261</c:v>
                </c:pt>
                <c:pt idx="73">
                  <c:v>46268</c:v>
                </c:pt>
                <c:pt idx="74">
                  <c:v>46275</c:v>
                </c:pt>
                <c:pt idx="75">
                  <c:v>46282</c:v>
                </c:pt>
                <c:pt idx="76">
                  <c:v>46289</c:v>
                </c:pt>
                <c:pt idx="77">
                  <c:v>46296</c:v>
                </c:pt>
                <c:pt idx="78">
                  <c:v>46303</c:v>
                </c:pt>
                <c:pt idx="79">
                  <c:v>46310</c:v>
                </c:pt>
                <c:pt idx="80">
                  <c:v>46317</c:v>
                </c:pt>
                <c:pt idx="81">
                  <c:v>46324</c:v>
                </c:pt>
                <c:pt idx="82">
                  <c:v>46331</c:v>
                </c:pt>
                <c:pt idx="83">
                  <c:v>46338</c:v>
                </c:pt>
                <c:pt idx="84">
                  <c:v>46345</c:v>
                </c:pt>
                <c:pt idx="85">
                  <c:v>46352</c:v>
                </c:pt>
                <c:pt idx="86">
                  <c:v>46359</c:v>
                </c:pt>
                <c:pt idx="87">
                  <c:v>46366</c:v>
                </c:pt>
                <c:pt idx="88">
                  <c:v>46373</c:v>
                </c:pt>
                <c:pt idx="89">
                  <c:v>46380</c:v>
                </c:pt>
                <c:pt idx="90">
                  <c:v>46387</c:v>
                </c:pt>
                <c:pt idx="91">
                  <c:v>46394</c:v>
                </c:pt>
                <c:pt idx="92">
                  <c:v>46401</c:v>
                </c:pt>
                <c:pt idx="93">
                  <c:v>46408</c:v>
                </c:pt>
                <c:pt idx="94">
                  <c:v>46415</c:v>
                </c:pt>
                <c:pt idx="95">
                  <c:v>46422</c:v>
                </c:pt>
                <c:pt idx="96">
                  <c:v>46429</c:v>
                </c:pt>
                <c:pt idx="97">
                  <c:v>46436</c:v>
                </c:pt>
                <c:pt idx="98">
                  <c:v>46443</c:v>
                </c:pt>
                <c:pt idx="99">
                  <c:v>46450</c:v>
                </c:pt>
                <c:pt idx="100">
                  <c:v>46457</c:v>
                </c:pt>
                <c:pt idx="101">
                  <c:v>46464</c:v>
                </c:pt>
                <c:pt idx="102">
                  <c:v>46471</c:v>
                </c:pt>
                <c:pt idx="103">
                  <c:v>46478</c:v>
                </c:pt>
                <c:pt idx="104">
                  <c:v>46485</c:v>
                </c:pt>
                <c:pt idx="105">
                  <c:v>46492</c:v>
                </c:pt>
                <c:pt idx="106">
                  <c:v>46499</c:v>
                </c:pt>
                <c:pt idx="107">
                  <c:v>46506</c:v>
                </c:pt>
                <c:pt idx="108">
                  <c:v>46513</c:v>
                </c:pt>
                <c:pt idx="109">
                  <c:v>46520</c:v>
                </c:pt>
                <c:pt idx="110">
                  <c:v>46527</c:v>
                </c:pt>
                <c:pt idx="111">
                  <c:v>46534</c:v>
                </c:pt>
                <c:pt idx="112">
                  <c:v>46541</c:v>
                </c:pt>
                <c:pt idx="113">
                  <c:v>46548</c:v>
                </c:pt>
                <c:pt idx="114">
                  <c:v>46555</c:v>
                </c:pt>
                <c:pt idx="115">
                  <c:v>46562</c:v>
                </c:pt>
                <c:pt idx="116">
                  <c:v>46569</c:v>
                </c:pt>
                <c:pt idx="117">
                  <c:v>46576</c:v>
                </c:pt>
                <c:pt idx="118">
                  <c:v>46583</c:v>
                </c:pt>
                <c:pt idx="119">
                  <c:v>46590</c:v>
                </c:pt>
                <c:pt idx="120">
                  <c:v>46597</c:v>
                </c:pt>
                <c:pt idx="121">
                  <c:v>46604</c:v>
                </c:pt>
                <c:pt idx="122">
                  <c:v>46611</c:v>
                </c:pt>
                <c:pt idx="123">
                  <c:v>46618</c:v>
                </c:pt>
                <c:pt idx="124">
                  <c:v>46625</c:v>
                </c:pt>
                <c:pt idx="125">
                  <c:v>46632</c:v>
                </c:pt>
                <c:pt idx="126">
                  <c:v>46639</c:v>
                </c:pt>
                <c:pt idx="127">
                  <c:v>46646</c:v>
                </c:pt>
                <c:pt idx="128">
                  <c:v>46653</c:v>
                </c:pt>
                <c:pt idx="129">
                  <c:v>46660</c:v>
                </c:pt>
              </c:numCache>
            </c:numRef>
          </c:cat>
          <c:val>
            <c:numRef>
              <c:f>'Histog Sem R1'!$C$68:$EB$68</c:f>
              <c:numCache>
                <c:formatCode>0</c:formatCode>
                <c:ptCount val="130"/>
                <c:pt idx="27">
                  <c:v>8.2122500000000009</c:v>
                </c:pt>
                <c:pt idx="28">
                  <c:v>11.745000000000001</c:v>
                </c:pt>
                <c:pt idx="29">
                  <c:v>13.249750000000001</c:v>
                </c:pt>
                <c:pt idx="30">
                  <c:v>11.798249999999999</c:v>
                </c:pt>
                <c:pt idx="31">
                  <c:v>17.184999999999999</c:v>
                </c:pt>
                <c:pt idx="32">
                  <c:v>15.312250000000001</c:v>
                </c:pt>
                <c:pt idx="33">
                  <c:v>16.041999999999998</c:v>
                </c:pt>
                <c:pt idx="34">
                  <c:v>14.445249999999998</c:v>
                </c:pt>
                <c:pt idx="35">
                  <c:v>9.4599999999999991</c:v>
                </c:pt>
                <c:pt idx="36">
                  <c:v>19.917999999999999</c:v>
                </c:pt>
                <c:pt idx="37">
                  <c:v>12.059000000000001</c:v>
                </c:pt>
                <c:pt idx="38">
                  <c:v>10.757</c:v>
                </c:pt>
                <c:pt idx="39">
                  <c:v>14.6935</c:v>
                </c:pt>
                <c:pt idx="40">
                  <c:v>13.33075</c:v>
                </c:pt>
                <c:pt idx="41">
                  <c:v>11.8605</c:v>
                </c:pt>
                <c:pt idx="42">
                  <c:v>13.267750000000001</c:v>
                </c:pt>
                <c:pt idx="43">
                  <c:v>12.39775</c:v>
                </c:pt>
                <c:pt idx="44">
                  <c:v>10.027750000000001</c:v>
                </c:pt>
                <c:pt idx="45">
                  <c:v>9.9870000000000001</c:v>
                </c:pt>
                <c:pt idx="46">
                  <c:v>18.777750000000001</c:v>
                </c:pt>
                <c:pt idx="47">
                  <c:v>12.7105</c:v>
                </c:pt>
                <c:pt idx="48">
                  <c:v>12.980250000000002</c:v>
                </c:pt>
                <c:pt idx="49">
                  <c:v>10.347249999999999</c:v>
                </c:pt>
                <c:pt idx="50">
                  <c:v>13.028499999999999</c:v>
                </c:pt>
                <c:pt idx="51">
                  <c:v>17.258500000000002</c:v>
                </c:pt>
                <c:pt idx="52">
                  <c:v>16.821750000000002</c:v>
                </c:pt>
                <c:pt idx="53">
                  <c:v>24.35125</c:v>
                </c:pt>
                <c:pt idx="54">
                  <c:v>27.923750000000002</c:v>
                </c:pt>
                <c:pt idx="55">
                  <c:v>35.567</c:v>
                </c:pt>
                <c:pt idx="56">
                  <c:v>31.853250000000003</c:v>
                </c:pt>
                <c:pt idx="57">
                  <c:v>34.899500000000003</c:v>
                </c:pt>
                <c:pt idx="58">
                  <c:v>23.964500000000001</c:v>
                </c:pt>
                <c:pt idx="59">
                  <c:v>31.645249999999997</c:v>
                </c:pt>
                <c:pt idx="60">
                  <c:v>29.62425</c:v>
                </c:pt>
                <c:pt idx="61">
                  <c:v>26.814749999999997</c:v>
                </c:pt>
                <c:pt idx="62">
                  <c:v>23.715499999999999</c:v>
                </c:pt>
                <c:pt idx="63">
                  <c:v>28.214999999999996</c:v>
                </c:pt>
                <c:pt idx="64">
                  <c:v>20.974250000000001</c:v>
                </c:pt>
                <c:pt idx="65">
                  <c:v>29.515249999999998</c:v>
                </c:pt>
                <c:pt idx="66">
                  <c:v>40.658749999999998</c:v>
                </c:pt>
                <c:pt idx="67">
                  <c:v>63.060249999999996</c:v>
                </c:pt>
                <c:pt idx="68">
                  <c:v>62.608000000000004</c:v>
                </c:pt>
                <c:pt idx="69">
                  <c:v>57.745750000000001</c:v>
                </c:pt>
                <c:pt idx="70">
                  <c:v>58.491499999999995</c:v>
                </c:pt>
                <c:pt idx="71">
                  <c:v>54.820250000000001</c:v>
                </c:pt>
                <c:pt idx="72">
                  <c:v>67.862249999999989</c:v>
                </c:pt>
                <c:pt idx="73">
                  <c:v>44.926000000000002</c:v>
                </c:pt>
                <c:pt idx="74">
                  <c:v>44.559750000000001</c:v>
                </c:pt>
                <c:pt idx="75">
                  <c:v>28.859750000000002</c:v>
                </c:pt>
                <c:pt idx="76">
                  <c:v>26.251749999999998</c:v>
                </c:pt>
                <c:pt idx="77">
                  <c:v>38.429250000000003</c:v>
                </c:pt>
                <c:pt idx="78">
                  <c:v>39.16225</c:v>
                </c:pt>
                <c:pt idx="79">
                  <c:v>27.973750000000003</c:v>
                </c:pt>
                <c:pt idx="80">
                  <c:v>27.798500000000001</c:v>
                </c:pt>
                <c:pt idx="81">
                  <c:v>20.219249999999999</c:v>
                </c:pt>
                <c:pt idx="82">
                  <c:v>31.645</c:v>
                </c:pt>
                <c:pt idx="83">
                  <c:v>32.345500000000001</c:v>
                </c:pt>
                <c:pt idx="84">
                  <c:v>32.511250000000004</c:v>
                </c:pt>
                <c:pt idx="85">
                  <c:v>29.474250000000001</c:v>
                </c:pt>
                <c:pt idx="86">
                  <c:v>16.57525</c:v>
                </c:pt>
                <c:pt idx="87">
                  <c:v>4.3145000000000007</c:v>
                </c:pt>
                <c:pt idx="88">
                  <c:v>13.592500000000001</c:v>
                </c:pt>
                <c:pt idx="89">
                  <c:v>3.0379999999999998</c:v>
                </c:pt>
                <c:pt idx="90">
                  <c:v>7.8682500000000006</c:v>
                </c:pt>
                <c:pt idx="91">
                  <c:v>3.1437499999999998</c:v>
                </c:pt>
                <c:pt idx="92">
                  <c:v>2.7975000000000003</c:v>
                </c:pt>
                <c:pt idx="93">
                  <c:v>2.0059999999999998</c:v>
                </c:pt>
                <c:pt idx="94">
                  <c:v>2.0059999999999998</c:v>
                </c:pt>
                <c:pt idx="95">
                  <c:v>2.0059999999999998</c:v>
                </c:pt>
                <c:pt idx="96">
                  <c:v>2.0059999999999998</c:v>
                </c:pt>
                <c:pt idx="97">
                  <c:v>2.0059999999999998</c:v>
                </c:pt>
                <c:pt idx="98">
                  <c:v>2.0059999999999998</c:v>
                </c:pt>
                <c:pt idx="99">
                  <c:v>5.0134999999999996</c:v>
                </c:pt>
                <c:pt idx="100">
                  <c:v>3.286</c:v>
                </c:pt>
                <c:pt idx="101">
                  <c:v>2.7635000000000001</c:v>
                </c:pt>
                <c:pt idx="102">
                  <c:v>2.1484999999999999</c:v>
                </c:pt>
                <c:pt idx="103">
                  <c:v>0.73475000000000001</c:v>
                </c:pt>
                <c:pt idx="104">
                  <c:v>0.91850000000000009</c:v>
                </c:pt>
                <c:pt idx="105">
                  <c:v>0.91850000000000009</c:v>
                </c:pt>
                <c:pt idx="106">
                  <c:v>0.91850000000000009</c:v>
                </c:pt>
                <c:pt idx="107">
                  <c:v>0.91850000000000009</c:v>
                </c:pt>
                <c:pt idx="108">
                  <c:v>0.91850000000000009</c:v>
                </c:pt>
                <c:pt idx="109">
                  <c:v>0.91850000000000009</c:v>
                </c:pt>
                <c:pt idx="110">
                  <c:v>0.91850000000000009</c:v>
                </c:pt>
                <c:pt idx="111">
                  <c:v>0.73475000000000001</c:v>
                </c:pt>
                <c:pt idx="112">
                  <c:v>0.91850000000000009</c:v>
                </c:pt>
                <c:pt idx="113">
                  <c:v>0.91850000000000009</c:v>
                </c:pt>
                <c:pt idx="114">
                  <c:v>0.91850000000000009</c:v>
                </c:pt>
                <c:pt idx="115">
                  <c:v>0.73475000000000001</c:v>
                </c:pt>
                <c:pt idx="116">
                  <c:v>0.73475000000000001</c:v>
                </c:pt>
                <c:pt idx="117">
                  <c:v>0.91850000000000009</c:v>
                </c:pt>
                <c:pt idx="118">
                  <c:v>0.91850000000000009</c:v>
                </c:pt>
                <c:pt idx="119">
                  <c:v>0.73475000000000001</c:v>
                </c:pt>
                <c:pt idx="120">
                  <c:v>0.91850000000000009</c:v>
                </c:pt>
                <c:pt idx="121">
                  <c:v>0.91850000000000009</c:v>
                </c:pt>
                <c:pt idx="122">
                  <c:v>1.03775</c:v>
                </c:pt>
                <c:pt idx="123">
                  <c:v>1.2164999999999999</c:v>
                </c:pt>
                <c:pt idx="124">
                  <c:v>1.2164999999999999</c:v>
                </c:pt>
                <c:pt idx="125">
                  <c:v>1.80925</c:v>
                </c:pt>
                <c:pt idx="126">
                  <c:v>1.80925</c:v>
                </c:pt>
                <c:pt idx="127">
                  <c:v>1.4535</c:v>
                </c:pt>
                <c:pt idx="128">
                  <c:v>0.97324999999999995</c:v>
                </c:pt>
                <c:pt idx="129">
                  <c:v>1.0900000000000001</c:v>
                </c:pt>
              </c:numCache>
            </c:numRef>
          </c:val>
          <c:extLst>
            <c:ext xmlns:c16="http://schemas.microsoft.com/office/drawing/2014/chart" uri="{C3380CC4-5D6E-409C-BE32-E72D297353CC}">
              <c16:uniqueId val="{00000000-CBD3-4EFD-99F0-9C379F56C933}"/>
            </c:ext>
          </c:extLst>
        </c:ser>
        <c:ser>
          <c:idx val="2"/>
          <c:order val="1"/>
          <c:tx>
            <c:strRef>
              <c:f>'Histog Sem R1'!$B$74</c:f>
              <c:strCache>
                <c:ptCount val="1"/>
                <c:pt idx="0">
                  <c:v>FTE Parcial Terreno</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14300">
              <a:solidFill>
                <a:schemeClr val="bg2">
                  <a:lumMod val="10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numRef>
              <c:f>'Histog Sem R1'!$C$58:$EB$58</c:f>
              <c:numCache>
                <c:formatCode>d/m/yy;@</c:formatCode>
                <c:ptCount val="130"/>
                <c:pt idx="0">
                  <c:v>45757</c:v>
                </c:pt>
                <c:pt idx="1">
                  <c:v>45764</c:v>
                </c:pt>
                <c:pt idx="2">
                  <c:v>45771</c:v>
                </c:pt>
                <c:pt idx="3">
                  <c:v>45778</c:v>
                </c:pt>
                <c:pt idx="4">
                  <c:v>45785</c:v>
                </c:pt>
                <c:pt idx="5">
                  <c:v>45792</c:v>
                </c:pt>
                <c:pt idx="6">
                  <c:v>45799</c:v>
                </c:pt>
                <c:pt idx="7">
                  <c:v>45806</c:v>
                </c:pt>
                <c:pt idx="8">
                  <c:v>45813</c:v>
                </c:pt>
                <c:pt idx="9">
                  <c:v>45820</c:v>
                </c:pt>
                <c:pt idx="10">
                  <c:v>45827</c:v>
                </c:pt>
                <c:pt idx="11">
                  <c:v>45834</c:v>
                </c:pt>
                <c:pt idx="12">
                  <c:v>45841</c:v>
                </c:pt>
                <c:pt idx="13">
                  <c:v>45848</c:v>
                </c:pt>
                <c:pt idx="14">
                  <c:v>45855</c:v>
                </c:pt>
                <c:pt idx="15">
                  <c:v>45862</c:v>
                </c:pt>
                <c:pt idx="16">
                  <c:v>45869</c:v>
                </c:pt>
                <c:pt idx="17">
                  <c:v>45876</c:v>
                </c:pt>
                <c:pt idx="18">
                  <c:v>45883</c:v>
                </c:pt>
                <c:pt idx="19">
                  <c:v>45890</c:v>
                </c:pt>
                <c:pt idx="20">
                  <c:v>45897</c:v>
                </c:pt>
                <c:pt idx="21">
                  <c:v>45904</c:v>
                </c:pt>
                <c:pt idx="22">
                  <c:v>45911</c:v>
                </c:pt>
                <c:pt idx="23">
                  <c:v>45918</c:v>
                </c:pt>
                <c:pt idx="24">
                  <c:v>45925</c:v>
                </c:pt>
                <c:pt idx="25">
                  <c:v>45932</c:v>
                </c:pt>
                <c:pt idx="26">
                  <c:v>45939</c:v>
                </c:pt>
                <c:pt idx="27">
                  <c:v>45946</c:v>
                </c:pt>
                <c:pt idx="28">
                  <c:v>45953</c:v>
                </c:pt>
                <c:pt idx="29">
                  <c:v>45960</c:v>
                </c:pt>
                <c:pt idx="30">
                  <c:v>45967</c:v>
                </c:pt>
                <c:pt idx="31">
                  <c:v>45974</c:v>
                </c:pt>
                <c:pt idx="32">
                  <c:v>45981</c:v>
                </c:pt>
                <c:pt idx="33">
                  <c:v>45988</c:v>
                </c:pt>
                <c:pt idx="34">
                  <c:v>45995</c:v>
                </c:pt>
                <c:pt idx="35">
                  <c:v>46002</c:v>
                </c:pt>
                <c:pt idx="36">
                  <c:v>46009</c:v>
                </c:pt>
                <c:pt idx="37">
                  <c:v>46016</c:v>
                </c:pt>
                <c:pt idx="38">
                  <c:v>46023</c:v>
                </c:pt>
                <c:pt idx="39">
                  <c:v>46030</c:v>
                </c:pt>
                <c:pt idx="40">
                  <c:v>46037</c:v>
                </c:pt>
                <c:pt idx="41">
                  <c:v>46044</c:v>
                </c:pt>
                <c:pt idx="42">
                  <c:v>46051</c:v>
                </c:pt>
                <c:pt idx="43">
                  <c:v>46058</c:v>
                </c:pt>
                <c:pt idx="44">
                  <c:v>46065</c:v>
                </c:pt>
                <c:pt idx="45">
                  <c:v>46072</c:v>
                </c:pt>
                <c:pt idx="46">
                  <c:v>46079</c:v>
                </c:pt>
                <c:pt idx="47">
                  <c:v>46086</c:v>
                </c:pt>
                <c:pt idx="48">
                  <c:v>46093</c:v>
                </c:pt>
                <c:pt idx="49">
                  <c:v>46100</c:v>
                </c:pt>
                <c:pt idx="50">
                  <c:v>46107</c:v>
                </c:pt>
                <c:pt idx="51">
                  <c:v>46114</c:v>
                </c:pt>
                <c:pt idx="52">
                  <c:v>46121</c:v>
                </c:pt>
                <c:pt idx="53">
                  <c:v>46128</c:v>
                </c:pt>
                <c:pt idx="54">
                  <c:v>46135</c:v>
                </c:pt>
                <c:pt idx="55">
                  <c:v>46142</c:v>
                </c:pt>
                <c:pt idx="56">
                  <c:v>46149</c:v>
                </c:pt>
                <c:pt idx="57">
                  <c:v>46156</c:v>
                </c:pt>
                <c:pt idx="58">
                  <c:v>46163</c:v>
                </c:pt>
                <c:pt idx="59">
                  <c:v>46170</c:v>
                </c:pt>
                <c:pt idx="60">
                  <c:v>46177</c:v>
                </c:pt>
                <c:pt idx="61">
                  <c:v>46184</c:v>
                </c:pt>
                <c:pt idx="62">
                  <c:v>46191</c:v>
                </c:pt>
                <c:pt idx="63">
                  <c:v>46198</c:v>
                </c:pt>
                <c:pt idx="64">
                  <c:v>46205</c:v>
                </c:pt>
                <c:pt idx="65">
                  <c:v>46212</c:v>
                </c:pt>
                <c:pt idx="66">
                  <c:v>46219</c:v>
                </c:pt>
                <c:pt idx="67">
                  <c:v>46226</c:v>
                </c:pt>
                <c:pt idx="68">
                  <c:v>46233</c:v>
                </c:pt>
                <c:pt idx="69">
                  <c:v>46240</c:v>
                </c:pt>
                <c:pt idx="70">
                  <c:v>46247</c:v>
                </c:pt>
                <c:pt idx="71">
                  <c:v>46254</c:v>
                </c:pt>
                <c:pt idx="72">
                  <c:v>46261</c:v>
                </c:pt>
                <c:pt idx="73">
                  <c:v>46268</c:v>
                </c:pt>
                <c:pt idx="74">
                  <c:v>46275</c:v>
                </c:pt>
                <c:pt idx="75">
                  <c:v>46282</c:v>
                </c:pt>
                <c:pt idx="76">
                  <c:v>46289</c:v>
                </c:pt>
                <c:pt idx="77">
                  <c:v>46296</c:v>
                </c:pt>
                <c:pt idx="78">
                  <c:v>46303</c:v>
                </c:pt>
                <c:pt idx="79">
                  <c:v>46310</c:v>
                </c:pt>
                <c:pt idx="80">
                  <c:v>46317</c:v>
                </c:pt>
                <c:pt idx="81">
                  <c:v>46324</c:v>
                </c:pt>
                <c:pt idx="82">
                  <c:v>46331</c:v>
                </c:pt>
                <c:pt idx="83">
                  <c:v>46338</c:v>
                </c:pt>
                <c:pt idx="84">
                  <c:v>46345</c:v>
                </c:pt>
                <c:pt idx="85">
                  <c:v>46352</c:v>
                </c:pt>
                <c:pt idx="86">
                  <c:v>46359</c:v>
                </c:pt>
                <c:pt idx="87">
                  <c:v>46366</c:v>
                </c:pt>
                <c:pt idx="88">
                  <c:v>46373</c:v>
                </c:pt>
                <c:pt idx="89">
                  <c:v>46380</c:v>
                </c:pt>
                <c:pt idx="90">
                  <c:v>46387</c:v>
                </c:pt>
                <c:pt idx="91">
                  <c:v>46394</c:v>
                </c:pt>
                <c:pt idx="92">
                  <c:v>46401</c:v>
                </c:pt>
                <c:pt idx="93">
                  <c:v>46408</c:v>
                </c:pt>
                <c:pt idx="94">
                  <c:v>46415</c:v>
                </c:pt>
                <c:pt idx="95">
                  <c:v>46422</c:v>
                </c:pt>
                <c:pt idx="96">
                  <c:v>46429</c:v>
                </c:pt>
                <c:pt idx="97">
                  <c:v>46436</c:v>
                </c:pt>
                <c:pt idx="98">
                  <c:v>46443</c:v>
                </c:pt>
                <c:pt idx="99">
                  <c:v>46450</c:v>
                </c:pt>
                <c:pt idx="100">
                  <c:v>46457</c:v>
                </c:pt>
                <c:pt idx="101">
                  <c:v>46464</c:v>
                </c:pt>
                <c:pt idx="102">
                  <c:v>46471</c:v>
                </c:pt>
                <c:pt idx="103">
                  <c:v>46478</c:v>
                </c:pt>
                <c:pt idx="104">
                  <c:v>46485</c:v>
                </c:pt>
                <c:pt idx="105">
                  <c:v>46492</c:v>
                </c:pt>
                <c:pt idx="106">
                  <c:v>46499</c:v>
                </c:pt>
                <c:pt idx="107">
                  <c:v>46506</c:v>
                </c:pt>
                <c:pt idx="108">
                  <c:v>46513</c:v>
                </c:pt>
                <c:pt idx="109">
                  <c:v>46520</c:v>
                </c:pt>
                <c:pt idx="110">
                  <c:v>46527</c:v>
                </c:pt>
                <c:pt idx="111">
                  <c:v>46534</c:v>
                </c:pt>
                <c:pt idx="112">
                  <c:v>46541</c:v>
                </c:pt>
                <c:pt idx="113">
                  <c:v>46548</c:v>
                </c:pt>
                <c:pt idx="114">
                  <c:v>46555</c:v>
                </c:pt>
                <c:pt idx="115">
                  <c:v>46562</c:v>
                </c:pt>
                <c:pt idx="116">
                  <c:v>46569</c:v>
                </c:pt>
                <c:pt idx="117">
                  <c:v>46576</c:v>
                </c:pt>
                <c:pt idx="118">
                  <c:v>46583</c:v>
                </c:pt>
                <c:pt idx="119">
                  <c:v>46590</c:v>
                </c:pt>
                <c:pt idx="120">
                  <c:v>46597</c:v>
                </c:pt>
                <c:pt idx="121">
                  <c:v>46604</c:v>
                </c:pt>
                <c:pt idx="122">
                  <c:v>46611</c:v>
                </c:pt>
                <c:pt idx="123">
                  <c:v>46618</c:v>
                </c:pt>
                <c:pt idx="124">
                  <c:v>46625</c:v>
                </c:pt>
                <c:pt idx="125">
                  <c:v>46632</c:v>
                </c:pt>
                <c:pt idx="126">
                  <c:v>46639</c:v>
                </c:pt>
                <c:pt idx="127">
                  <c:v>46646</c:v>
                </c:pt>
                <c:pt idx="128">
                  <c:v>46653</c:v>
                </c:pt>
                <c:pt idx="129">
                  <c:v>46660</c:v>
                </c:pt>
              </c:numCache>
            </c:numRef>
          </c:cat>
          <c:val>
            <c:numRef>
              <c:f>'Histog Sem R1'!$C$74:$EB$74</c:f>
              <c:numCache>
                <c:formatCode>0</c:formatCode>
                <c:ptCount val="130"/>
                <c:pt idx="27">
                  <c:v>10.888714285714286</c:v>
                </c:pt>
                <c:pt idx="28">
                  <c:v>11.244714285714286</c:v>
                </c:pt>
                <c:pt idx="29">
                  <c:v>12.016142857142857</c:v>
                </c:pt>
                <c:pt idx="30">
                  <c:v>18.338000000000001</c:v>
                </c:pt>
                <c:pt idx="31">
                  <c:v>28.800285714285714</c:v>
                </c:pt>
                <c:pt idx="32">
                  <c:v>30.152714285714286</c:v>
                </c:pt>
                <c:pt idx="33">
                  <c:v>25.318428571428569</c:v>
                </c:pt>
                <c:pt idx="34">
                  <c:v>25.407285714285713</c:v>
                </c:pt>
                <c:pt idx="35">
                  <c:v>20.671857142857142</c:v>
                </c:pt>
                <c:pt idx="36">
                  <c:v>3.7454285714285716</c:v>
                </c:pt>
                <c:pt idx="37">
                  <c:v>2.8530000000000002</c:v>
                </c:pt>
                <c:pt idx="38">
                  <c:v>2.5449999999999999</c:v>
                </c:pt>
                <c:pt idx="39">
                  <c:v>4.7389999999999999</c:v>
                </c:pt>
                <c:pt idx="40">
                  <c:v>5.5539999999999994</c:v>
                </c:pt>
                <c:pt idx="41">
                  <c:v>7.839714285714285</c:v>
                </c:pt>
                <c:pt idx="42">
                  <c:v>3.6972857142857145</c:v>
                </c:pt>
                <c:pt idx="43">
                  <c:v>7.1421428571428569</c:v>
                </c:pt>
                <c:pt idx="44">
                  <c:v>9.6875714285714292</c:v>
                </c:pt>
                <c:pt idx="45">
                  <c:v>15.848428571428572</c:v>
                </c:pt>
                <c:pt idx="46">
                  <c:v>15.902428571428572</c:v>
                </c:pt>
                <c:pt idx="47">
                  <c:v>15.162142857142856</c:v>
                </c:pt>
                <c:pt idx="48">
                  <c:v>17.949571428571428</c:v>
                </c:pt>
                <c:pt idx="49">
                  <c:v>18.198857142857143</c:v>
                </c:pt>
                <c:pt idx="50">
                  <c:v>7.9987142857142857</c:v>
                </c:pt>
                <c:pt idx="51">
                  <c:v>2.8564285714285713</c:v>
                </c:pt>
                <c:pt idx="52">
                  <c:v>11.292285714285715</c:v>
                </c:pt>
                <c:pt idx="53">
                  <c:v>15.39442857142857</c:v>
                </c:pt>
                <c:pt idx="54">
                  <c:v>21.29</c:v>
                </c:pt>
                <c:pt idx="55">
                  <c:v>13.788428571428572</c:v>
                </c:pt>
                <c:pt idx="56">
                  <c:v>10.541857142857141</c:v>
                </c:pt>
                <c:pt idx="57">
                  <c:v>11.460142857142857</c:v>
                </c:pt>
                <c:pt idx="58">
                  <c:v>16.654857142857143</c:v>
                </c:pt>
                <c:pt idx="59">
                  <c:v>10.287428571428572</c:v>
                </c:pt>
                <c:pt idx="60">
                  <c:v>10.383714285714285</c:v>
                </c:pt>
                <c:pt idx="61">
                  <c:v>10.955142857142857</c:v>
                </c:pt>
                <c:pt idx="62">
                  <c:v>12.583428571428572</c:v>
                </c:pt>
                <c:pt idx="63">
                  <c:v>12.05457142857143</c:v>
                </c:pt>
                <c:pt idx="64">
                  <c:v>10.321714285714286</c:v>
                </c:pt>
                <c:pt idx="65">
                  <c:v>10.246857142857143</c:v>
                </c:pt>
                <c:pt idx="66">
                  <c:v>8.5061428571428568</c:v>
                </c:pt>
                <c:pt idx="67">
                  <c:v>6.4347142857142856</c:v>
                </c:pt>
                <c:pt idx="68">
                  <c:v>2.7577142857142856</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numCache>
            </c:numRef>
          </c:val>
          <c:extLst>
            <c:ext xmlns:c16="http://schemas.microsoft.com/office/drawing/2014/chart" uri="{C3380CC4-5D6E-409C-BE32-E72D297353CC}">
              <c16:uniqueId val="{00000001-CBD3-4EFD-99F0-9C379F56C933}"/>
            </c:ext>
          </c:extLst>
        </c:ser>
        <c:dLbls>
          <c:showLegendKey val="0"/>
          <c:showVal val="0"/>
          <c:showCatName val="0"/>
          <c:showSerName val="0"/>
          <c:showPercent val="0"/>
          <c:showBubbleSize val="0"/>
        </c:dLbls>
        <c:gapWidth val="180"/>
        <c:overlap val="100"/>
        <c:axId val="779955216"/>
        <c:axId val="779952472"/>
      </c:barChart>
      <c:barChart>
        <c:barDir val="col"/>
        <c:grouping val="clustered"/>
        <c:varyColors val="0"/>
        <c:ser>
          <c:idx val="1"/>
          <c:order val="2"/>
          <c:tx>
            <c:strRef>
              <c:f>'Histog Sem R1'!$B$62</c:f>
              <c:strCache>
                <c:ptCount val="1"/>
                <c:pt idx="0">
                  <c:v>FTE Parcial Real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14300">
              <a:solidFill>
                <a:srgbClr val="FF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0000"/>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'Histog Sem R1'!$C$58:$EB$58</c:f>
              <c:numCache>
                <c:formatCode>d/m/yy;@</c:formatCode>
                <c:ptCount val="130"/>
                <c:pt idx="0">
                  <c:v>45757</c:v>
                </c:pt>
                <c:pt idx="1">
                  <c:v>45764</c:v>
                </c:pt>
                <c:pt idx="2">
                  <c:v>45771</c:v>
                </c:pt>
                <c:pt idx="3">
                  <c:v>45778</c:v>
                </c:pt>
                <c:pt idx="4">
                  <c:v>45785</c:v>
                </c:pt>
                <c:pt idx="5">
                  <c:v>45792</c:v>
                </c:pt>
                <c:pt idx="6">
                  <c:v>45799</c:v>
                </c:pt>
                <c:pt idx="7">
                  <c:v>45806</c:v>
                </c:pt>
                <c:pt idx="8">
                  <c:v>45813</c:v>
                </c:pt>
                <c:pt idx="9">
                  <c:v>45820</c:v>
                </c:pt>
                <c:pt idx="10">
                  <c:v>45827</c:v>
                </c:pt>
                <c:pt idx="11">
                  <c:v>45834</c:v>
                </c:pt>
                <c:pt idx="12">
                  <c:v>45841</c:v>
                </c:pt>
                <c:pt idx="13">
                  <c:v>45848</c:v>
                </c:pt>
                <c:pt idx="14">
                  <c:v>45855</c:v>
                </c:pt>
                <c:pt idx="15">
                  <c:v>45862</c:v>
                </c:pt>
                <c:pt idx="16">
                  <c:v>45869</c:v>
                </c:pt>
                <c:pt idx="17">
                  <c:v>45876</c:v>
                </c:pt>
                <c:pt idx="18">
                  <c:v>45883</c:v>
                </c:pt>
                <c:pt idx="19">
                  <c:v>45890</c:v>
                </c:pt>
                <c:pt idx="20">
                  <c:v>45897</c:v>
                </c:pt>
                <c:pt idx="21">
                  <c:v>45904</c:v>
                </c:pt>
                <c:pt idx="22">
                  <c:v>45911</c:v>
                </c:pt>
                <c:pt idx="23">
                  <c:v>45918</c:v>
                </c:pt>
                <c:pt idx="24">
                  <c:v>45925</c:v>
                </c:pt>
                <c:pt idx="25">
                  <c:v>45932</c:v>
                </c:pt>
                <c:pt idx="26">
                  <c:v>45939</c:v>
                </c:pt>
                <c:pt idx="27">
                  <c:v>45946</c:v>
                </c:pt>
                <c:pt idx="28">
                  <c:v>45953</c:v>
                </c:pt>
                <c:pt idx="29">
                  <c:v>45960</c:v>
                </c:pt>
                <c:pt idx="30">
                  <c:v>45967</c:v>
                </c:pt>
                <c:pt idx="31">
                  <c:v>45974</c:v>
                </c:pt>
                <c:pt idx="32">
                  <c:v>45981</c:v>
                </c:pt>
                <c:pt idx="33">
                  <c:v>45988</c:v>
                </c:pt>
                <c:pt idx="34">
                  <c:v>45995</c:v>
                </c:pt>
                <c:pt idx="35">
                  <c:v>46002</c:v>
                </c:pt>
                <c:pt idx="36">
                  <c:v>46009</c:v>
                </c:pt>
                <c:pt idx="37">
                  <c:v>46016</c:v>
                </c:pt>
                <c:pt idx="38">
                  <c:v>46023</c:v>
                </c:pt>
                <c:pt idx="39">
                  <c:v>46030</c:v>
                </c:pt>
                <c:pt idx="40">
                  <c:v>46037</c:v>
                </c:pt>
                <c:pt idx="41">
                  <c:v>46044</c:v>
                </c:pt>
                <c:pt idx="42">
                  <c:v>46051</c:v>
                </c:pt>
                <c:pt idx="43">
                  <c:v>46058</c:v>
                </c:pt>
                <c:pt idx="44">
                  <c:v>46065</c:v>
                </c:pt>
                <c:pt idx="45">
                  <c:v>46072</c:v>
                </c:pt>
                <c:pt idx="46">
                  <c:v>46079</c:v>
                </c:pt>
                <c:pt idx="47">
                  <c:v>46086</c:v>
                </c:pt>
                <c:pt idx="48">
                  <c:v>46093</c:v>
                </c:pt>
                <c:pt idx="49">
                  <c:v>46100</c:v>
                </c:pt>
                <c:pt idx="50">
                  <c:v>46107</c:v>
                </c:pt>
                <c:pt idx="51">
                  <c:v>46114</c:v>
                </c:pt>
                <c:pt idx="52">
                  <c:v>46121</c:v>
                </c:pt>
                <c:pt idx="53">
                  <c:v>46128</c:v>
                </c:pt>
                <c:pt idx="54">
                  <c:v>46135</c:v>
                </c:pt>
                <c:pt idx="55">
                  <c:v>46142</c:v>
                </c:pt>
                <c:pt idx="56">
                  <c:v>46149</c:v>
                </c:pt>
                <c:pt idx="57">
                  <c:v>46156</c:v>
                </c:pt>
                <c:pt idx="58">
                  <c:v>46163</c:v>
                </c:pt>
                <c:pt idx="59">
                  <c:v>46170</c:v>
                </c:pt>
                <c:pt idx="60">
                  <c:v>46177</c:v>
                </c:pt>
                <c:pt idx="61">
                  <c:v>46184</c:v>
                </c:pt>
                <c:pt idx="62">
                  <c:v>46191</c:v>
                </c:pt>
                <c:pt idx="63">
                  <c:v>46198</c:v>
                </c:pt>
                <c:pt idx="64">
                  <c:v>46205</c:v>
                </c:pt>
                <c:pt idx="65">
                  <c:v>46212</c:v>
                </c:pt>
                <c:pt idx="66">
                  <c:v>46219</c:v>
                </c:pt>
                <c:pt idx="67">
                  <c:v>46226</c:v>
                </c:pt>
                <c:pt idx="68">
                  <c:v>46233</c:v>
                </c:pt>
                <c:pt idx="69">
                  <c:v>46240</c:v>
                </c:pt>
                <c:pt idx="70">
                  <c:v>46247</c:v>
                </c:pt>
                <c:pt idx="71">
                  <c:v>46254</c:v>
                </c:pt>
                <c:pt idx="72">
                  <c:v>46261</c:v>
                </c:pt>
                <c:pt idx="73">
                  <c:v>46268</c:v>
                </c:pt>
                <c:pt idx="74">
                  <c:v>46275</c:v>
                </c:pt>
                <c:pt idx="75">
                  <c:v>46282</c:v>
                </c:pt>
                <c:pt idx="76">
                  <c:v>46289</c:v>
                </c:pt>
                <c:pt idx="77">
                  <c:v>46296</c:v>
                </c:pt>
                <c:pt idx="78">
                  <c:v>46303</c:v>
                </c:pt>
                <c:pt idx="79">
                  <c:v>46310</c:v>
                </c:pt>
                <c:pt idx="80">
                  <c:v>46317</c:v>
                </c:pt>
                <c:pt idx="81">
                  <c:v>46324</c:v>
                </c:pt>
                <c:pt idx="82">
                  <c:v>46331</c:v>
                </c:pt>
                <c:pt idx="83">
                  <c:v>46338</c:v>
                </c:pt>
                <c:pt idx="84">
                  <c:v>46345</c:v>
                </c:pt>
                <c:pt idx="85">
                  <c:v>46352</c:v>
                </c:pt>
                <c:pt idx="86">
                  <c:v>46359</c:v>
                </c:pt>
                <c:pt idx="87">
                  <c:v>46366</c:v>
                </c:pt>
                <c:pt idx="88">
                  <c:v>46373</c:v>
                </c:pt>
                <c:pt idx="89">
                  <c:v>46380</c:v>
                </c:pt>
                <c:pt idx="90">
                  <c:v>46387</c:v>
                </c:pt>
                <c:pt idx="91">
                  <c:v>46394</c:v>
                </c:pt>
                <c:pt idx="92">
                  <c:v>46401</c:v>
                </c:pt>
                <c:pt idx="93">
                  <c:v>46408</c:v>
                </c:pt>
                <c:pt idx="94">
                  <c:v>46415</c:v>
                </c:pt>
                <c:pt idx="95">
                  <c:v>46422</c:v>
                </c:pt>
                <c:pt idx="96">
                  <c:v>46429</c:v>
                </c:pt>
                <c:pt idx="97">
                  <c:v>46436</c:v>
                </c:pt>
                <c:pt idx="98">
                  <c:v>46443</c:v>
                </c:pt>
                <c:pt idx="99">
                  <c:v>46450</c:v>
                </c:pt>
                <c:pt idx="100">
                  <c:v>46457</c:v>
                </c:pt>
                <c:pt idx="101">
                  <c:v>46464</c:v>
                </c:pt>
                <c:pt idx="102">
                  <c:v>46471</c:v>
                </c:pt>
                <c:pt idx="103">
                  <c:v>46478</c:v>
                </c:pt>
                <c:pt idx="104">
                  <c:v>46485</c:v>
                </c:pt>
                <c:pt idx="105">
                  <c:v>46492</c:v>
                </c:pt>
                <c:pt idx="106">
                  <c:v>46499</c:v>
                </c:pt>
                <c:pt idx="107">
                  <c:v>46506</c:v>
                </c:pt>
                <c:pt idx="108">
                  <c:v>46513</c:v>
                </c:pt>
                <c:pt idx="109">
                  <c:v>46520</c:v>
                </c:pt>
                <c:pt idx="110">
                  <c:v>46527</c:v>
                </c:pt>
                <c:pt idx="111">
                  <c:v>46534</c:v>
                </c:pt>
                <c:pt idx="112">
                  <c:v>46541</c:v>
                </c:pt>
                <c:pt idx="113">
                  <c:v>46548</c:v>
                </c:pt>
                <c:pt idx="114">
                  <c:v>46555</c:v>
                </c:pt>
                <c:pt idx="115">
                  <c:v>46562</c:v>
                </c:pt>
                <c:pt idx="116">
                  <c:v>46569</c:v>
                </c:pt>
                <c:pt idx="117">
                  <c:v>46576</c:v>
                </c:pt>
                <c:pt idx="118">
                  <c:v>46583</c:v>
                </c:pt>
                <c:pt idx="119">
                  <c:v>46590</c:v>
                </c:pt>
                <c:pt idx="120">
                  <c:v>46597</c:v>
                </c:pt>
                <c:pt idx="121">
                  <c:v>46604</c:v>
                </c:pt>
                <c:pt idx="122">
                  <c:v>46611</c:v>
                </c:pt>
                <c:pt idx="123">
                  <c:v>46618</c:v>
                </c:pt>
                <c:pt idx="124">
                  <c:v>46625</c:v>
                </c:pt>
                <c:pt idx="125">
                  <c:v>46632</c:v>
                </c:pt>
                <c:pt idx="126">
                  <c:v>46639</c:v>
                </c:pt>
                <c:pt idx="127">
                  <c:v>46646</c:v>
                </c:pt>
                <c:pt idx="128">
                  <c:v>46653</c:v>
                </c:pt>
                <c:pt idx="129">
                  <c:v>46660</c:v>
                </c:pt>
              </c:numCache>
            </c:numRef>
          </c:cat>
          <c:val>
            <c:numRef>
              <c:f>'Histog Sem R1'!$C$62:$EB$62</c:f>
              <c:numCache>
                <c:formatCode>0</c:formatCode>
                <c:ptCount val="130"/>
                <c:pt idx="0">
                  <c:v>3.6202250000000005</c:v>
                </c:pt>
                <c:pt idx="1">
                  <c:v>7.2404500000000009</c:v>
                </c:pt>
                <c:pt idx="2">
                  <c:v>10.860675000000001</c:v>
                </c:pt>
                <c:pt idx="3">
                  <c:v>14.480900000000002</c:v>
                </c:pt>
                <c:pt idx="4">
                  <c:v>13.873750000000001</c:v>
                </c:pt>
                <c:pt idx="5">
                  <c:v>29.9575</c:v>
                </c:pt>
                <c:pt idx="6">
                  <c:v>26.181750000000012</c:v>
                </c:pt>
                <c:pt idx="7">
                  <c:v>30.249249999999982</c:v>
                </c:pt>
                <c:pt idx="8">
                  <c:v>17.387499999999978</c:v>
                </c:pt>
                <c:pt idx="9">
                  <c:v>17.429750000000013</c:v>
                </c:pt>
                <c:pt idx="10">
                  <c:v>28.125061500000037</c:v>
                </c:pt>
                <c:pt idx="11">
                  <c:v>12.380688500000019</c:v>
                </c:pt>
                <c:pt idx="12">
                  <c:v>18.213937500000021</c:v>
                </c:pt>
                <c:pt idx="13">
                  <c:v>13.224062500000036</c:v>
                </c:pt>
                <c:pt idx="14">
                  <c:v>10.876937499999986</c:v>
                </c:pt>
                <c:pt idx="15">
                  <c:v>37.444312499999981</c:v>
                </c:pt>
                <c:pt idx="16">
                  <c:v>24.067749999999887</c:v>
                </c:pt>
                <c:pt idx="17">
                  <c:v>25.472550000000048</c:v>
                </c:pt>
                <c:pt idx="18">
                  <c:v>24.874537499999995</c:v>
                </c:pt>
                <c:pt idx="19">
                  <c:v>55.42389125000004</c:v>
                </c:pt>
                <c:pt idx="20">
                  <c:v>42.793812499999966</c:v>
                </c:pt>
                <c:pt idx="21">
                  <c:v>21.785212500000036</c:v>
                </c:pt>
                <c:pt idx="22">
                  <c:v>27.287196250000033</c:v>
                </c:pt>
                <c:pt idx="23">
                  <c:v>10.98023749999993</c:v>
                </c:pt>
                <c:pt idx="24">
                  <c:v>5.7428599999996548</c:v>
                </c:pt>
                <c:pt idx="25">
                  <c:v>8.1265474999999245</c:v>
                </c:pt>
                <c:pt idx="26">
                  <c:v>27.98884000000028</c:v>
                </c:pt>
                <c:pt idx="27">
                  <c:v>17.604285714285716</c:v>
                </c:pt>
                <c:pt idx="28">
                  <c:v>20.320785714285716</c:v>
                </c:pt>
                <c:pt idx="29">
                  <c:v>21.451392857142856</c:v>
                </c:pt>
                <c:pt idx="30">
                  <c:v>21.892964285714339</c:v>
                </c:pt>
                <c:pt idx="31">
                  <c:v>31.993357142857132</c:v>
                </c:pt>
                <c:pt idx="32">
                  <c:v>35.938392857142816</c:v>
                </c:pt>
                <c:pt idx="33">
                  <c:v>32.582785714285677</c:v>
                </c:pt>
                <c:pt idx="34">
                  <c:v>35.548785714285799</c:v>
                </c:pt>
                <c:pt idx="35">
                  <c:v>22.709428571428546</c:v>
                </c:pt>
                <c:pt idx="36">
                  <c:v>11.467178571428608</c:v>
                </c:pt>
                <c:pt idx="37">
                  <c:v>9.5462857142856841</c:v>
                </c:pt>
                <c:pt idx="38">
                  <c:v>6.6146785714284242</c:v>
                </c:pt>
                <c:pt idx="39">
                  <c:v>6.2550357142858442</c:v>
                </c:pt>
                <c:pt idx="40">
                  <c:v>5.4327142857141748</c:v>
                </c:pt>
                <c:pt idx="41">
                  <c:v>21.8215</c:v>
                </c:pt>
                <c:pt idx="42">
                  <c:v>21.628607142857142</c:v>
                </c:pt>
                <c:pt idx="43">
                  <c:v>16.952892857142857</c:v>
                </c:pt>
                <c:pt idx="44">
                  <c:v>22.505214285714288</c:v>
                </c:pt>
                <c:pt idx="45">
                  <c:v>23.73657142857143</c:v>
                </c:pt>
                <c:pt idx="46">
                  <c:v>20.972214285714102</c:v>
                </c:pt>
                <c:pt idx="47">
                  <c:v>21.970142857142896</c:v>
                </c:pt>
                <c:pt idx="48">
                  <c:v>33.514357142857001</c:v>
                </c:pt>
                <c:pt idx="49">
                  <c:v>14.750642857143131</c:v>
                </c:pt>
                <c:pt idx="50">
                  <c:v>11.867464285714167</c:v>
                </c:pt>
                <c:pt idx="51">
                  <c:v>21.350071428571379</c:v>
                </c:pt>
                <c:pt idx="52">
                  <c:v>75.026750000000064</c:v>
                </c:pt>
                <c:pt idx="53">
                  <c:v>23.497071428571054</c:v>
                </c:pt>
              </c:numCache>
            </c:numRef>
          </c:val>
          <c:extLst>
            <c:ext xmlns:c16="http://schemas.microsoft.com/office/drawing/2014/chart" uri="{C3380CC4-5D6E-409C-BE32-E72D297353CC}">
              <c16:uniqueId val="{00000002-CBD3-4EFD-99F0-9C379F56C933}"/>
            </c:ext>
          </c:extLst>
        </c:ser>
        <c:dLbls>
          <c:showLegendKey val="0"/>
          <c:showVal val="0"/>
          <c:showCatName val="0"/>
          <c:showSerName val="0"/>
          <c:showPercent val="0"/>
          <c:showBubbleSize val="0"/>
        </c:dLbls>
        <c:gapWidth val="180"/>
        <c:axId val="1415046527"/>
        <c:axId val="1415046047"/>
      </c:barChart>
      <c:dateAx>
        <c:axId val="779955216"/>
        <c:scaling>
          <c:orientation val="minMax"/>
        </c:scaling>
        <c:delete val="0"/>
        <c:axPos val="b"/>
        <c:numFmt formatCode="d/m/yy;@"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779952472"/>
        <c:crosses val="autoZero"/>
        <c:auto val="1"/>
        <c:lblOffset val="100"/>
        <c:baseTimeUnit val="days"/>
        <c:majorUnit val="7"/>
        <c:majorTimeUnit val="days"/>
      </c:dateAx>
      <c:valAx>
        <c:axId val="779952472"/>
        <c:scaling>
          <c:orientation val="minMax"/>
          <c:max val="205"/>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ysClr val="windowText" lastClr="000000"/>
                  </a:solidFill>
                </a:ln>
                <a:solidFill>
                  <a:schemeClr val="tx1">
                    <a:lumMod val="65000"/>
                    <a:lumOff val="35000"/>
                  </a:schemeClr>
                </a:solidFill>
                <a:latin typeface="+mn-lt"/>
                <a:ea typeface="+mn-ea"/>
                <a:cs typeface="+mn-cs"/>
              </a:defRPr>
            </a:pPr>
            <a:endParaRPr lang="en-US"/>
          </a:p>
        </c:txPr>
        <c:crossAx val="779955216"/>
        <c:crosses val="autoZero"/>
        <c:crossBetween val="between"/>
        <c:majorUnit val="5"/>
        <c:minorUnit val="5"/>
      </c:valAx>
      <c:valAx>
        <c:axId val="141504604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415046527"/>
        <c:crosses val="max"/>
        <c:crossBetween val="between"/>
      </c:valAx>
      <c:dateAx>
        <c:axId val="1415046527"/>
        <c:scaling>
          <c:orientation val="minMax"/>
        </c:scaling>
        <c:delete val="1"/>
        <c:axPos val="b"/>
        <c:numFmt formatCode="d/m/yy;@" sourceLinked="1"/>
        <c:majorTickMark val="out"/>
        <c:minorTickMark val="none"/>
        <c:tickLblPos val="nextTo"/>
        <c:crossAx val="1415046047"/>
        <c:crosses val="autoZero"/>
        <c:auto val="1"/>
        <c:lblOffset val="100"/>
        <c:baseTimeUnit val="days"/>
        <c:majorUnit val="1"/>
        <c:minorUnit val="1"/>
      </c:dateAx>
      <c:spPr>
        <a:noFill/>
        <a:ln>
          <a:noFill/>
        </a:ln>
        <a:effectLst/>
      </c:spPr>
    </c:plotArea>
    <c:legend>
      <c:legendPos val="r"/>
      <c:layout>
        <c:manualLayout>
          <c:xMode val="edge"/>
          <c:yMode val="edge"/>
          <c:x val="0.36608775418027323"/>
          <c:y val="0.89437760636538743"/>
          <c:w val="8.0609067215699728E-2"/>
          <c:h val="0.10562239363461257"/>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4803149606299213" l="0.70866141732283472" r="0.70866141732283472" t="0.74803149606299213" header="0.31496062992125984" footer="0.31496062992125984"/>
    <c:pageSetup paperSize="3" orientation="landscape"/>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emf"/><Relationship Id="rId13" Type="http://schemas.openxmlformats.org/officeDocument/2006/relationships/image" Target="../media/image13.emf"/><Relationship Id="rId18" Type="http://schemas.openxmlformats.org/officeDocument/2006/relationships/image" Target="../media/image18.png"/><Relationship Id="rId3" Type="http://schemas.openxmlformats.org/officeDocument/2006/relationships/image" Target="../media/image3.emf"/><Relationship Id="rId7" Type="http://schemas.openxmlformats.org/officeDocument/2006/relationships/image" Target="../media/image7.emf"/><Relationship Id="rId12" Type="http://schemas.openxmlformats.org/officeDocument/2006/relationships/image" Target="../media/image12.emf"/><Relationship Id="rId17" Type="http://schemas.openxmlformats.org/officeDocument/2006/relationships/image" Target="../media/image17.png"/><Relationship Id="rId2" Type="http://schemas.openxmlformats.org/officeDocument/2006/relationships/image" Target="../media/image2.emf"/><Relationship Id="rId16" Type="http://schemas.openxmlformats.org/officeDocument/2006/relationships/image" Target="../media/image16.emf"/><Relationship Id="rId1" Type="http://schemas.openxmlformats.org/officeDocument/2006/relationships/image" Target="../media/image1.emf"/><Relationship Id="rId6" Type="http://schemas.openxmlformats.org/officeDocument/2006/relationships/image" Target="../media/image6.emf"/><Relationship Id="rId11" Type="http://schemas.openxmlformats.org/officeDocument/2006/relationships/image" Target="../media/image11.emf"/><Relationship Id="rId5" Type="http://schemas.openxmlformats.org/officeDocument/2006/relationships/image" Target="../media/image5.png"/><Relationship Id="rId15" Type="http://schemas.openxmlformats.org/officeDocument/2006/relationships/image" Target="../media/image15.emf"/><Relationship Id="rId10" Type="http://schemas.openxmlformats.org/officeDocument/2006/relationships/image" Target="../media/image10.emf"/><Relationship Id="rId4" Type="http://schemas.openxmlformats.org/officeDocument/2006/relationships/image" Target="../media/image4.png"/><Relationship Id="rId9" Type="http://schemas.openxmlformats.org/officeDocument/2006/relationships/image" Target="../media/image9.emf"/><Relationship Id="rId14" Type="http://schemas.openxmlformats.org/officeDocument/2006/relationships/image" Target="../media/image14.emf"/></Relationships>
</file>

<file path=xl/drawings/_rels/drawing2.xml.rels><?xml version="1.0" encoding="UTF-8" standalone="yes"?>
<Relationships xmlns="http://schemas.openxmlformats.org/package/2006/relationships"><Relationship Id="rId1" Type="http://schemas.openxmlformats.org/officeDocument/2006/relationships/image" Target="../media/image33.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chart" Target="../charts/chart1.xml"/><Relationship Id="rId1" Type="http://schemas.openxmlformats.org/officeDocument/2006/relationships/image" Target="../media/image34.emf"/><Relationship Id="rId5" Type="http://schemas.openxmlformats.org/officeDocument/2006/relationships/chart" Target="../charts/chart2.xml"/><Relationship Id="rId4" Type="http://schemas.openxmlformats.org/officeDocument/2006/relationships/image" Target="../media/image5.png"/></Relationships>
</file>

<file path=xl/drawings/_rels/drawing6.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8" Type="http://schemas.openxmlformats.org/officeDocument/2006/relationships/image" Target="../media/image26.emf"/><Relationship Id="rId13" Type="http://schemas.openxmlformats.org/officeDocument/2006/relationships/image" Target="../media/image31.emf"/><Relationship Id="rId3" Type="http://schemas.openxmlformats.org/officeDocument/2006/relationships/image" Target="../media/image21.emf"/><Relationship Id="rId7" Type="http://schemas.openxmlformats.org/officeDocument/2006/relationships/image" Target="../media/image25.emf"/><Relationship Id="rId12" Type="http://schemas.openxmlformats.org/officeDocument/2006/relationships/image" Target="../media/image30.emf"/><Relationship Id="rId2" Type="http://schemas.openxmlformats.org/officeDocument/2006/relationships/image" Target="../media/image20.emf"/><Relationship Id="rId1" Type="http://schemas.openxmlformats.org/officeDocument/2006/relationships/image" Target="../media/image19.emf"/><Relationship Id="rId6" Type="http://schemas.openxmlformats.org/officeDocument/2006/relationships/image" Target="../media/image24.emf"/><Relationship Id="rId11" Type="http://schemas.openxmlformats.org/officeDocument/2006/relationships/image" Target="../media/image29.emf"/><Relationship Id="rId5" Type="http://schemas.openxmlformats.org/officeDocument/2006/relationships/image" Target="../media/image23.emf"/><Relationship Id="rId10" Type="http://schemas.openxmlformats.org/officeDocument/2006/relationships/image" Target="../media/image28.emf"/><Relationship Id="rId4" Type="http://schemas.openxmlformats.org/officeDocument/2006/relationships/image" Target="../media/image22.emf"/><Relationship Id="rId9" Type="http://schemas.openxmlformats.org/officeDocument/2006/relationships/image" Target="../media/image27.emf"/><Relationship Id="rId14" Type="http://schemas.openxmlformats.org/officeDocument/2006/relationships/image" Target="../media/image32.emf"/></Relationships>
</file>

<file path=xl/drawings/drawing1.xml><?xml version="1.0" encoding="utf-8"?>
<xdr:wsDr xmlns:xdr="http://schemas.openxmlformats.org/drawingml/2006/spreadsheetDrawing" xmlns:a="http://schemas.openxmlformats.org/drawingml/2006/main">
  <xdr:twoCellAnchor>
    <xdr:from>
      <xdr:col>1</xdr:col>
      <xdr:colOff>95407</xdr:colOff>
      <xdr:row>8</xdr:row>
      <xdr:rowOff>47584</xdr:rowOff>
    </xdr:from>
    <xdr:to>
      <xdr:col>7</xdr:col>
      <xdr:colOff>307471</xdr:colOff>
      <xdr:row>15</xdr:row>
      <xdr:rowOff>82550</xdr:rowOff>
    </xdr:to>
    <xdr:sp macro="" textlink="">
      <xdr:nvSpPr>
        <xdr:cNvPr id="4" name="TextBox 2">
          <a:extLst>
            <a:ext uri="{FF2B5EF4-FFF2-40B4-BE49-F238E27FC236}">
              <a16:creationId xmlns:a16="http://schemas.microsoft.com/office/drawing/2014/main" id="{00000000-0008-0000-0000-0000F1190000}"/>
            </a:ext>
            <a:ext uri="{147F2762-F138-4A5C-976F-8EAC2B608ADB}">
              <a16:predDERef xmlns:a16="http://schemas.microsoft.com/office/drawing/2014/main" pred="{00000000-0008-0000-0000-00007C1C0000}"/>
            </a:ext>
          </a:extLst>
        </xdr:cNvPr>
        <xdr:cNvSpPr txBox="1"/>
      </xdr:nvSpPr>
      <xdr:spPr>
        <a:xfrm>
          <a:off x="285907" y="1809709"/>
          <a:ext cx="7393914" cy="3683041"/>
        </a:xfrm>
        <a:prstGeom prst="rect">
          <a:avLst/>
        </a:prstGeom>
        <a:no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marR="0" lvl="0" indent="-171450" algn="just" defTabSz="914400" eaLnBrk="1" fontAlgn="auto" latinLnBrk="0" hangingPunct="1">
            <a:lnSpc>
              <a:spcPct val="100000"/>
            </a:lnSpc>
            <a:spcBef>
              <a:spcPts val="0"/>
            </a:spcBef>
            <a:spcAft>
              <a:spcPts val="0"/>
            </a:spcAft>
            <a:buClrTx/>
            <a:buSzTx/>
            <a:buFont typeface="Wingdings" panose="05000000000000000000" pitchFamily="2" charset="2"/>
            <a:buChar char="§"/>
            <a:tabLst/>
            <a:defRPr/>
          </a:pPr>
          <a:r>
            <a:rPr lang="es-MX" sz="1000" u="none" baseline="0">
              <a:solidFill>
                <a:sysClr val="windowText" lastClr="000000"/>
              </a:solidFill>
              <a:effectLst/>
              <a:latin typeface="+mn-lt"/>
              <a:ea typeface="+mn-ea"/>
              <a:cs typeface="+mn-cs"/>
            </a:rPr>
            <a:t>El proyecto registra una desviación acumulada de -5,2% respecto del avance planificado (R1), al considerar las  HH de las Tendencias N°5 a la N°10.  No obstante, respecto del avance de la curva S, se mantiene la desviación en -9,9% debido principalmente a la postergación acordada de las actividades relacionadas con Medio Humano: Estudios antropológicos GHPPI, Grupos humanos no indígenas y Participación Ciudadana Temprana</a:t>
          </a:r>
        </a:p>
        <a:p>
          <a:pPr marL="171450" marR="0" lvl="0" indent="-171450" algn="just" defTabSz="914400" eaLnBrk="1" fontAlgn="auto" latinLnBrk="0" hangingPunct="1">
            <a:lnSpc>
              <a:spcPct val="100000"/>
            </a:lnSpc>
            <a:spcBef>
              <a:spcPts val="0"/>
            </a:spcBef>
            <a:spcAft>
              <a:spcPts val="0"/>
            </a:spcAft>
            <a:buClrTx/>
            <a:buSzTx/>
            <a:buFont typeface="Wingdings" panose="05000000000000000000" pitchFamily="2" charset="2"/>
            <a:buChar char="§"/>
            <a:tabLst/>
            <a:defRPr/>
          </a:pPr>
          <a:r>
            <a:rPr lang="es-CL" sz="1000" u="none" baseline="0">
              <a:solidFill>
                <a:sysClr val="windowText" lastClr="000000"/>
              </a:solidFill>
              <a:effectLst/>
              <a:latin typeface="+mn-lt"/>
              <a:ea typeface="+mn-ea"/>
              <a:cs typeface="+mn-cs"/>
            </a:rPr>
            <a:t>Se recibe hito intermedio según programa el 09/abril. No obstante queda pendiente la definición de la ejecución de las campañas de terreno que pudieran verse afectadas por eventuales modificaciones posteriores de proyecto (Turismo, Olores, Vialidad, Medio Humano).</a:t>
          </a:r>
        </a:p>
        <a:p>
          <a:pPr marL="171450" marR="0" lvl="0" indent="-171450" algn="just" defTabSz="914400" eaLnBrk="1" fontAlgn="auto" latinLnBrk="0" hangingPunct="1">
            <a:lnSpc>
              <a:spcPct val="100000"/>
            </a:lnSpc>
            <a:spcBef>
              <a:spcPts val="0"/>
            </a:spcBef>
            <a:spcAft>
              <a:spcPts val="0"/>
            </a:spcAft>
            <a:buClrTx/>
            <a:buSzTx/>
            <a:buFont typeface="Wingdings" panose="05000000000000000000" pitchFamily="2" charset="2"/>
            <a:buChar char="§"/>
            <a:tabLst/>
            <a:defRPr/>
          </a:pPr>
          <a:r>
            <a:rPr lang="es-CL" sz="1000" u="none" baseline="0">
              <a:solidFill>
                <a:sysClr val="windowText" lastClr="000000"/>
              </a:solidFill>
              <a:effectLst/>
              <a:latin typeface="+mn-lt"/>
              <a:ea typeface="+mn-ea"/>
              <a:cs typeface="+mn-cs"/>
            </a:rPr>
            <a:t>Lo anterior redunda en un posible desplazamiento del cierre de campañas de LdB, inicialmente considerado para el 19/mayo (Hito 11). Por lo anterior, se debe definir en conjunto, las campañas de terreno que podrían quedar exentas de este cumplimiento. </a:t>
          </a:r>
        </a:p>
        <a:p>
          <a:pPr marL="171450" marR="0" lvl="0" indent="-171450" algn="just" defTabSz="914400" eaLnBrk="1" fontAlgn="auto" latinLnBrk="0" hangingPunct="1">
            <a:lnSpc>
              <a:spcPct val="100000"/>
            </a:lnSpc>
            <a:spcBef>
              <a:spcPts val="0"/>
            </a:spcBef>
            <a:spcAft>
              <a:spcPts val="0"/>
            </a:spcAft>
            <a:buClrTx/>
            <a:buSzTx/>
            <a:buFont typeface="Wingdings" panose="05000000000000000000" pitchFamily="2" charset="2"/>
            <a:buChar char="§"/>
            <a:tabLst/>
            <a:defRPr/>
          </a:pPr>
          <a:endParaRPr lang="es-ES_tradnl" sz="1000" b="0" i="0" u="none" baseline="0">
            <a:solidFill>
              <a:sysClr val="windowText" lastClr="000000"/>
            </a:solidFill>
            <a:effectLst/>
            <a:latin typeface="+mn-lt"/>
            <a:ea typeface="+mn-ea"/>
            <a:cs typeface="+mn-cs"/>
          </a:endParaRPr>
        </a:p>
        <a:p>
          <a:pPr marL="171450" marR="0" lvl="0" indent="-171450" algn="just" defTabSz="914400" eaLnBrk="1" fontAlgn="auto" latinLnBrk="0" hangingPunct="1">
            <a:lnSpc>
              <a:spcPct val="100000"/>
            </a:lnSpc>
            <a:spcBef>
              <a:spcPts val="0"/>
            </a:spcBef>
            <a:spcAft>
              <a:spcPts val="0"/>
            </a:spcAft>
            <a:buClrTx/>
            <a:buSzTx/>
            <a:buFont typeface="Wingdings" panose="05000000000000000000" pitchFamily="2" charset="2"/>
            <a:buChar char="§"/>
            <a:tabLst/>
            <a:defRPr/>
          </a:pPr>
          <a:endParaRPr lang="es-CL" sz="1000" b="0" i="0" u="none" baseline="0">
            <a:solidFill>
              <a:sysClr val="windowText" lastClr="000000"/>
            </a:solidFill>
            <a:effectLst/>
            <a:latin typeface="+mn-lt"/>
            <a:ea typeface="+mn-ea"/>
            <a:cs typeface="+mn-cs"/>
          </a:endParaRPr>
        </a:p>
        <a:p>
          <a:pPr marL="0" marR="0" lvl="0" indent="0" algn="just" defTabSz="914400" eaLnBrk="1" fontAlgn="auto" latinLnBrk="0" hangingPunct="1">
            <a:lnSpc>
              <a:spcPct val="100000"/>
            </a:lnSpc>
            <a:spcBef>
              <a:spcPts val="0"/>
            </a:spcBef>
            <a:spcAft>
              <a:spcPts val="0"/>
            </a:spcAft>
            <a:buClrTx/>
            <a:buSzTx/>
            <a:buFont typeface="Wingdings" panose="05000000000000000000" pitchFamily="2" charset="2"/>
            <a:buNone/>
            <a:tabLst/>
            <a:defRPr/>
          </a:pPr>
          <a:r>
            <a:rPr lang="es-CL" sz="1100" b="0" u="sng" baseline="0">
              <a:solidFill>
                <a:sysClr val="windowText" lastClr="000000"/>
              </a:solidFill>
              <a:latin typeface="+mn-lt"/>
              <a:ea typeface="+mn-ea"/>
              <a:cs typeface="+mn-cs"/>
            </a:rPr>
            <a:t>Administrativo</a:t>
          </a:r>
        </a:p>
      </xdr:txBody>
    </xdr:sp>
    <xdr:clientData/>
  </xdr:twoCellAnchor>
  <mc:AlternateContent xmlns:mc="http://schemas.openxmlformats.org/markup-compatibility/2006">
    <mc:Choice xmlns:a14="http://schemas.microsoft.com/office/drawing/2010/main" Requires="a14">
      <xdr:twoCellAnchor editAs="oneCell">
        <xdr:from>
          <xdr:col>1</xdr:col>
          <xdr:colOff>98199</xdr:colOff>
          <xdr:row>56</xdr:row>
          <xdr:rowOff>48985</xdr:rowOff>
        </xdr:from>
        <xdr:to>
          <xdr:col>7</xdr:col>
          <xdr:colOff>475933</xdr:colOff>
          <xdr:row>63</xdr:row>
          <xdr:rowOff>92803</xdr:rowOff>
        </xdr:to>
        <xdr:pic>
          <xdr:nvPicPr>
            <xdr:cNvPr id="8" name="Picture 7">
              <a:extLst>
                <a:ext uri="{FF2B5EF4-FFF2-40B4-BE49-F238E27FC236}">
                  <a16:creationId xmlns:a16="http://schemas.microsoft.com/office/drawing/2014/main" id="{00000000-0008-0000-0000-000008000000}"/>
                </a:ext>
              </a:extLst>
            </xdr:cNvPr>
            <xdr:cNvPicPr>
              <a:picLocks noChangeAspect="1" noChangeArrowheads="1"/>
              <a:extLst>
                <a:ext uri="{84589F7E-364E-4C9E-8A38-B11213B215E9}">
                  <a14:cameraTool cellRange="Costos!$K$3:$O$11" spid="_x0000_s1005258"/>
                </a:ext>
              </a:extLst>
            </xdr:cNvPicPr>
          </xdr:nvPicPr>
          <xdr:blipFill>
            <a:blip xmlns:r="http://schemas.openxmlformats.org/officeDocument/2006/relationships" r:embed="rId1"/>
            <a:srcRect/>
            <a:stretch>
              <a:fillRect/>
            </a:stretch>
          </xdr:blipFill>
          <xdr:spPr bwMode="auto">
            <a:xfrm>
              <a:off x="296637" y="12899798"/>
              <a:ext cx="5818414" cy="2317751"/>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760507</xdr:colOff>
          <xdr:row>56</xdr:row>
          <xdr:rowOff>3733</xdr:rowOff>
        </xdr:from>
        <xdr:to>
          <xdr:col>17</xdr:col>
          <xdr:colOff>626046</xdr:colOff>
          <xdr:row>63</xdr:row>
          <xdr:rowOff>56213</xdr:rowOff>
        </xdr:to>
        <mc:AlternateContent>
          <mc:Choice Requires="a14">
            <xdr:pic>
              <xdr:nvPicPr>
                <xdr:cNvPr id="9" name="Picture 8">
                  <a:extLst>
                    <a:ext uri="{FF2B5EF4-FFF2-40B4-BE49-F238E27FC236}">
                      <a16:creationId xmlns:a16="http://schemas.microsoft.com/office/drawing/2014/main" id="{00000000-0008-0000-0000-000009000000}"/>
                    </a:ext>
                  </a:extLst>
                </xdr:cNvPr>
                <xdr:cNvPicPr>
                  <a:picLocks noChangeAspect="1" noChangeArrowheads="1"/>
                  <a:extLst>
                    <a:ext uri="{84589F7E-364E-4C9E-8A38-B11213B215E9}">
                      <a14:cameraTool cellRange="Costos!$K$14:$Q$23" spid="_x0000_s1005259"/>
                    </a:ext>
                  </a:extLst>
                </xdr:cNvPicPr>
              </xdr:nvPicPr>
              <xdr:blipFill>
                <a:blip xmlns:r="http://schemas.openxmlformats.org/officeDocument/2006/relationships" r:embed="rId2"/>
                <a:srcRect/>
                <a:stretch>
                  <a:fillRect/>
                </a:stretch>
              </xdr:blipFill>
              <xdr:spPr bwMode="auto">
                <a:xfrm>
                  <a:off x="8137713" y="27140645"/>
                  <a:ext cx="6990612" cy="2359026"/>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mc:Choice>
          <mc:Fallback xmlns=""/>
        </mc:AlternateContent>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27215</xdr:colOff>
          <xdr:row>71</xdr:row>
          <xdr:rowOff>54429</xdr:rowOff>
        </xdr:from>
        <xdr:to>
          <xdr:col>4</xdr:col>
          <xdr:colOff>740501</xdr:colOff>
          <xdr:row>80</xdr:row>
          <xdr:rowOff>54434</xdr:rowOff>
        </xdr:to>
        <xdr:pic>
          <xdr:nvPicPr>
            <xdr:cNvPr id="20" name="Picture 19">
              <a:extLst>
                <a:ext uri="{FF2B5EF4-FFF2-40B4-BE49-F238E27FC236}">
                  <a16:creationId xmlns:a16="http://schemas.microsoft.com/office/drawing/2014/main" id="{00000000-0008-0000-0000-000014000000}"/>
                </a:ext>
              </a:extLst>
            </xdr:cNvPr>
            <xdr:cNvPicPr>
              <a:picLocks noChangeAspect="1" noChangeArrowheads="1"/>
              <a:extLst>
                <a:ext uri="{84589F7E-364E-4C9E-8A38-B11213B215E9}">
                  <a14:cameraTool cellRange="Costos!$C$27:$H$39" spid="_x0000_s1005260"/>
                </a:ext>
              </a:extLst>
            </xdr:cNvPicPr>
          </xdr:nvPicPr>
          <xdr:blipFill>
            <a:blip xmlns:r="http://schemas.openxmlformats.org/officeDocument/2006/relationships" r:embed="rId3"/>
            <a:srcRect/>
            <a:stretch>
              <a:fillRect/>
            </a:stretch>
          </xdr:blipFill>
          <xdr:spPr bwMode="auto">
            <a:xfrm>
              <a:off x="217715" y="18968358"/>
              <a:ext cx="4544785" cy="136071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1</xdr:col>
      <xdr:colOff>88905</xdr:colOff>
      <xdr:row>1</xdr:row>
      <xdr:rowOff>41776</xdr:rowOff>
    </xdr:from>
    <xdr:to>
      <xdr:col>1</xdr:col>
      <xdr:colOff>1562434</xdr:colOff>
      <xdr:row>3</xdr:row>
      <xdr:rowOff>152734</xdr:rowOff>
    </xdr:to>
    <xdr:pic>
      <xdr:nvPicPr>
        <xdr:cNvPr id="537048" name="Picture 1">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4" cstate="print"/>
        <a:srcRect/>
        <a:stretch>
          <a:fillRect/>
        </a:stretch>
      </xdr:blipFill>
      <xdr:spPr bwMode="auto">
        <a:xfrm>
          <a:off x="281076" y="200526"/>
          <a:ext cx="1473529" cy="568158"/>
        </a:xfrm>
        <a:prstGeom prst="rect">
          <a:avLst/>
        </a:prstGeom>
        <a:noFill/>
        <a:ln w="9525">
          <a:noFill/>
          <a:miter lim="800000"/>
          <a:headEnd/>
          <a:tailEnd/>
        </a:ln>
      </xdr:spPr>
    </xdr:pic>
    <xdr:clientData/>
  </xdr:twoCellAnchor>
  <xdr:twoCellAnchor editAs="oneCell">
    <xdr:from>
      <xdr:col>16</xdr:col>
      <xdr:colOff>762975</xdr:colOff>
      <xdr:row>1</xdr:row>
      <xdr:rowOff>47261</xdr:rowOff>
    </xdr:from>
    <xdr:to>
      <xdr:col>17</xdr:col>
      <xdr:colOff>631527</xdr:colOff>
      <xdr:row>3</xdr:row>
      <xdr:rowOff>134490</xdr:rowOff>
    </xdr:to>
    <xdr:pic>
      <xdr:nvPicPr>
        <xdr:cNvPr id="6" name="Imagen 1">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5"/>
        <a:stretch>
          <a:fillRect/>
        </a:stretch>
      </xdr:blipFill>
      <xdr:spPr>
        <a:xfrm>
          <a:off x="11677504" y="204143"/>
          <a:ext cx="1029967" cy="536809"/>
        </a:xfrm>
        <a:prstGeom prst="rect">
          <a:avLst/>
        </a:prstGeom>
      </xdr:spPr>
    </xdr:pic>
    <xdr:clientData/>
  </xdr:twoCellAnchor>
  <xdr:twoCellAnchor>
    <xdr:from>
      <xdr:col>7</xdr:col>
      <xdr:colOff>496420</xdr:colOff>
      <xdr:row>8</xdr:row>
      <xdr:rowOff>49576</xdr:rowOff>
    </xdr:from>
    <xdr:to>
      <xdr:col>17</xdr:col>
      <xdr:colOff>763681</xdr:colOff>
      <xdr:row>15</xdr:row>
      <xdr:rowOff>571501</xdr:rowOff>
    </xdr:to>
    <xdr:sp macro="" textlink="">
      <xdr:nvSpPr>
        <xdr:cNvPr id="550880" name="TextBox 11">
          <a:extLst>
            <a:ext uri="{FF2B5EF4-FFF2-40B4-BE49-F238E27FC236}">
              <a16:creationId xmlns:a16="http://schemas.microsoft.com/office/drawing/2014/main" id="{00000000-0008-0000-0000-00002E1D0000}"/>
            </a:ext>
          </a:extLst>
        </xdr:cNvPr>
        <xdr:cNvSpPr txBox="1"/>
      </xdr:nvSpPr>
      <xdr:spPr>
        <a:xfrm>
          <a:off x="7621120" y="1821226"/>
          <a:ext cx="7001436" cy="5027250"/>
        </a:xfrm>
        <a:prstGeom prst="rect">
          <a:avLst/>
        </a:prstGeom>
        <a:solidFill>
          <a:sysClr val="window" lastClr="FFFFFF"/>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just">
            <a:buFont typeface="Wingdings" panose="05000000000000000000" pitchFamily="2" charset="2"/>
            <a:buNone/>
          </a:pPr>
          <a:r>
            <a:rPr lang="es-CL" sz="1000" b="1" baseline="0">
              <a:solidFill>
                <a:sysClr val="windowText" lastClr="000000"/>
              </a:solidFill>
            </a:rPr>
            <a:t>Actividades Relevantes de la semana</a:t>
          </a:r>
          <a:r>
            <a:rPr lang="es-CL" sz="1000">
              <a:solidFill>
                <a:sysClr val="windowText" lastClr="000000"/>
              </a:solidFill>
              <a:effectLst/>
            </a:rPr>
            <a:t> </a:t>
          </a:r>
          <a:endParaRPr lang="es-CL" sz="1000" baseline="0">
            <a:solidFill>
              <a:schemeClr val="dk1"/>
            </a:solidFill>
            <a:effectLst/>
            <a:latin typeface="+mn-lt"/>
            <a:ea typeface="+mn-ea"/>
            <a:cs typeface="+mn-cs"/>
          </a:endParaRPr>
        </a:p>
        <a:p>
          <a:pPr marL="171450" marR="0" lvl="0" indent="-171450" algn="just" defTabSz="914400" rtl="0" eaLnBrk="1" fontAlgn="auto" latinLnBrk="0" hangingPunct="1">
            <a:lnSpc>
              <a:spcPct val="100000"/>
            </a:lnSpc>
            <a:spcBef>
              <a:spcPts val="0"/>
            </a:spcBef>
            <a:spcAft>
              <a:spcPts val="0"/>
            </a:spcAft>
            <a:buClrTx/>
            <a:buSzTx/>
            <a:buFont typeface="Wingdings" panose="05000000000000000000" pitchFamily="2" charset="2"/>
            <a:buChar char="§"/>
            <a:tabLst/>
            <a:defRPr/>
          </a:pPr>
          <a:r>
            <a:rPr lang="es-CL" sz="1000" baseline="0">
              <a:solidFill>
                <a:schemeClr val="dk1"/>
              </a:solidFill>
              <a:effectLst/>
              <a:latin typeface="+mn-lt"/>
              <a:ea typeface="+mn-ea"/>
              <a:cs typeface="+mn-cs"/>
            </a:rPr>
            <a:t>Emisión FSA N°3 actualizado para revisión de Collahuasi.</a:t>
          </a:r>
        </a:p>
        <a:p>
          <a:pPr marL="171450" marR="0" lvl="0" indent="-171450" algn="just" defTabSz="914400" rtl="0" eaLnBrk="1" fontAlgn="auto" latinLnBrk="0" hangingPunct="1">
            <a:lnSpc>
              <a:spcPct val="100000"/>
            </a:lnSpc>
            <a:spcBef>
              <a:spcPts val="0"/>
            </a:spcBef>
            <a:spcAft>
              <a:spcPts val="0"/>
            </a:spcAft>
            <a:buClrTx/>
            <a:buSzTx/>
            <a:buFont typeface="Wingdings" panose="05000000000000000000" pitchFamily="2" charset="2"/>
            <a:buChar char="§"/>
            <a:tabLst/>
            <a:defRPr/>
          </a:pPr>
          <a:r>
            <a:rPr lang="es-CL" sz="1000">
              <a:solidFill>
                <a:sysClr val="windowText" lastClr="000000"/>
              </a:solidFill>
              <a:effectLst/>
            </a:rPr>
            <a:t>Reunión de coordinación de actividades en Ruta A-97B ajustando trabajos en terreno y acordando charla de seguridad (G4S) el 1 día de terreno.</a:t>
          </a:r>
        </a:p>
        <a:p>
          <a:pPr marL="171450" marR="0" lvl="0" indent="-171450" algn="just" defTabSz="914400" rtl="0" eaLnBrk="1" fontAlgn="auto" latinLnBrk="0" hangingPunct="1">
            <a:lnSpc>
              <a:spcPct val="100000"/>
            </a:lnSpc>
            <a:spcBef>
              <a:spcPts val="0"/>
            </a:spcBef>
            <a:spcAft>
              <a:spcPts val="0"/>
            </a:spcAft>
            <a:buClrTx/>
            <a:buSzTx/>
            <a:buFont typeface="Wingdings" panose="05000000000000000000" pitchFamily="2" charset="2"/>
            <a:buChar char="§"/>
            <a:tabLst/>
            <a:defRPr/>
          </a:pPr>
          <a:r>
            <a:rPr lang="es-CL" sz="1000" baseline="0">
              <a:solidFill>
                <a:schemeClr val="dk1"/>
              </a:solidFill>
              <a:effectLst/>
              <a:latin typeface="+mn-lt"/>
              <a:ea typeface="+mn-ea"/>
              <a:cs typeface="+mn-cs"/>
            </a:rPr>
            <a:t>Inicio Turno 1 Fauna Campaña Otoño 26.</a:t>
          </a:r>
        </a:p>
        <a:p>
          <a:pPr marL="171450" marR="0" lvl="0" indent="-171450" algn="just" defTabSz="914400" rtl="0" eaLnBrk="1" fontAlgn="auto" latinLnBrk="0" hangingPunct="1">
            <a:lnSpc>
              <a:spcPct val="100000"/>
            </a:lnSpc>
            <a:spcBef>
              <a:spcPts val="0"/>
            </a:spcBef>
            <a:spcAft>
              <a:spcPts val="0"/>
            </a:spcAft>
            <a:buClrTx/>
            <a:buSzTx/>
            <a:buFont typeface="Wingdings" panose="05000000000000000000" pitchFamily="2" charset="2"/>
            <a:buChar char="§"/>
            <a:tabLst/>
            <a:defRPr/>
          </a:pPr>
          <a:r>
            <a:rPr lang="es-CL" sz="1000" baseline="0">
              <a:solidFill>
                <a:schemeClr val="dk1"/>
              </a:solidFill>
              <a:effectLst/>
              <a:latin typeface="+mn-lt"/>
              <a:ea typeface="+mn-ea"/>
              <a:cs typeface="+mn-cs"/>
            </a:rPr>
            <a:t>Inicio Cap. 8 Plan de Prevención de contingencias y emergencias.</a:t>
          </a:r>
        </a:p>
        <a:p>
          <a:pPr marL="171450" marR="0" lvl="0" indent="-171450" algn="just" defTabSz="914400" rtl="0" eaLnBrk="1" fontAlgn="auto" latinLnBrk="0" hangingPunct="1">
            <a:lnSpc>
              <a:spcPct val="100000"/>
            </a:lnSpc>
            <a:spcBef>
              <a:spcPts val="0"/>
            </a:spcBef>
            <a:spcAft>
              <a:spcPts val="0"/>
            </a:spcAft>
            <a:buClrTx/>
            <a:buSzTx/>
            <a:buFont typeface="Wingdings" panose="05000000000000000000" pitchFamily="2" charset="2"/>
            <a:buChar char="§"/>
            <a:tabLst/>
            <a:defRPr/>
          </a:pPr>
          <a:r>
            <a:rPr lang="es-CL" sz="1000" baseline="0">
              <a:solidFill>
                <a:schemeClr val="dk1"/>
              </a:solidFill>
              <a:effectLst/>
              <a:latin typeface="+mn-lt"/>
              <a:ea typeface="+mn-ea"/>
              <a:cs typeface="+mn-cs"/>
            </a:rPr>
            <a:t>Inicio Cap. 12 Relación con políticas y planes evaluados estratégicamente.</a:t>
          </a:r>
        </a:p>
        <a:p>
          <a:pPr marL="171450" marR="0" lvl="0" indent="-171450" algn="just" defTabSz="914400" rtl="0" eaLnBrk="1" fontAlgn="auto" latinLnBrk="0" hangingPunct="1">
            <a:lnSpc>
              <a:spcPct val="100000"/>
            </a:lnSpc>
            <a:spcBef>
              <a:spcPts val="0"/>
            </a:spcBef>
            <a:spcAft>
              <a:spcPts val="0"/>
            </a:spcAft>
            <a:buClrTx/>
            <a:buSzTx/>
            <a:buFont typeface="Wingdings" panose="05000000000000000000" pitchFamily="2" charset="2"/>
            <a:buChar char="§"/>
            <a:tabLst/>
            <a:defRPr/>
          </a:pPr>
          <a:r>
            <a:rPr lang="es-CL" sz="1000" baseline="0">
              <a:solidFill>
                <a:schemeClr val="dk1"/>
              </a:solidFill>
              <a:effectLst/>
              <a:latin typeface="+mn-lt"/>
              <a:ea typeface="+mn-ea"/>
              <a:cs typeface="+mn-cs"/>
            </a:rPr>
            <a:t>Inicio Cap. 13 PPP de desarrollo regional.</a:t>
          </a:r>
        </a:p>
        <a:p>
          <a:pPr marL="171450" marR="0" lvl="0" indent="-171450" algn="just" defTabSz="914400" rtl="0" eaLnBrk="1" fontAlgn="auto" latinLnBrk="0" hangingPunct="1">
            <a:lnSpc>
              <a:spcPct val="100000"/>
            </a:lnSpc>
            <a:spcBef>
              <a:spcPts val="0"/>
            </a:spcBef>
            <a:spcAft>
              <a:spcPts val="0"/>
            </a:spcAft>
            <a:buClrTx/>
            <a:buSzTx/>
            <a:buFont typeface="Wingdings" panose="05000000000000000000" pitchFamily="2" charset="2"/>
            <a:buChar char="§"/>
            <a:tabLst/>
            <a:defRPr/>
          </a:pPr>
          <a:r>
            <a:rPr lang="es-CL" sz="1000" baseline="0">
              <a:solidFill>
                <a:schemeClr val="dk1"/>
              </a:solidFill>
              <a:effectLst/>
              <a:latin typeface="+mn-lt"/>
              <a:ea typeface="+mn-ea"/>
              <a:cs typeface="+mn-cs"/>
            </a:rPr>
            <a:t>Emisión LB Plantas Primavera 2025.</a:t>
          </a:r>
        </a:p>
        <a:p>
          <a:pPr marL="171450" marR="0" lvl="0" indent="-171450" algn="just" defTabSz="914400" rtl="0" eaLnBrk="1" fontAlgn="auto" latinLnBrk="0" hangingPunct="1">
            <a:lnSpc>
              <a:spcPct val="100000"/>
            </a:lnSpc>
            <a:spcBef>
              <a:spcPts val="0"/>
            </a:spcBef>
            <a:spcAft>
              <a:spcPts val="0"/>
            </a:spcAft>
            <a:buClrTx/>
            <a:buSzTx/>
            <a:buFont typeface="Wingdings" panose="05000000000000000000" pitchFamily="2" charset="2"/>
            <a:buChar char="§"/>
            <a:tabLst/>
            <a:defRPr/>
          </a:pPr>
          <a:r>
            <a:rPr lang="es-CL" sz="1000" baseline="0">
              <a:solidFill>
                <a:sysClr val="windowText" lastClr="000000"/>
              </a:solidFill>
              <a:effectLst/>
              <a:latin typeface="+mn-lt"/>
              <a:ea typeface="+mn-ea"/>
              <a:cs typeface="+mn-cs"/>
            </a:rPr>
            <a:t>Reunión coordinación campaña Medio Marino Otoño 2026, acordando fecha preliminar de terreno (15 al 20/may), aviso de inicio de campaña con 15 días  de anticipación. Costa Sur debe enviar punto de medición actualizado y Collahuasi debe enviar plazos de trabajos en curso en Puerto, además del tipo y ubicación.</a:t>
          </a:r>
        </a:p>
        <a:p>
          <a:pPr marL="171450" marR="0" lvl="0" indent="-171450" algn="just" defTabSz="914400" rtl="0" eaLnBrk="1" fontAlgn="auto" latinLnBrk="0" hangingPunct="1">
            <a:lnSpc>
              <a:spcPct val="100000"/>
            </a:lnSpc>
            <a:spcBef>
              <a:spcPts val="0"/>
            </a:spcBef>
            <a:spcAft>
              <a:spcPts val="0"/>
            </a:spcAft>
            <a:buClrTx/>
            <a:buSzTx/>
            <a:buFont typeface="Wingdings" panose="05000000000000000000" pitchFamily="2" charset="2"/>
            <a:buChar char="§"/>
            <a:tabLst/>
            <a:defRPr/>
          </a:pPr>
          <a:r>
            <a:rPr lang="es-CL" sz="1000" baseline="0">
              <a:solidFill>
                <a:sysClr val="windowText" lastClr="000000"/>
              </a:solidFill>
              <a:effectLst/>
              <a:latin typeface="+mn-lt"/>
              <a:ea typeface="+mn-ea"/>
              <a:cs typeface="+mn-cs"/>
            </a:rPr>
            <a:t>Revisión información recibida de </a:t>
          </a:r>
          <a:r>
            <a:rPr lang="es-CL" sz="1100" baseline="0">
              <a:solidFill>
                <a:sysClr val="windowText" lastClr="000000"/>
              </a:solidFill>
              <a:effectLst/>
              <a:latin typeface="+mn-lt"/>
              <a:ea typeface="+mn-ea"/>
              <a:cs typeface="+mn-cs"/>
            </a:rPr>
            <a:t>Ing. Intermedia y distribución a equipos correspondientes.</a:t>
          </a:r>
        </a:p>
        <a:p>
          <a:pPr marL="171450" marR="0" lvl="0" indent="-171450" algn="just" defTabSz="914400" rtl="0" eaLnBrk="1" fontAlgn="auto" latinLnBrk="0" hangingPunct="1">
            <a:lnSpc>
              <a:spcPct val="100000"/>
            </a:lnSpc>
            <a:spcBef>
              <a:spcPts val="0"/>
            </a:spcBef>
            <a:spcAft>
              <a:spcPts val="0"/>
            </a:spcAft>
            <a:buClrTx/>
            <a:buSzTx/>
            <a:buFont typeface="Wingdings" panose="05000000000000000000" pitchFamily="2" charset="2"/>
            <a:buChar char="§"/>
            <a:tabLst/>
            <a:defRPr/>
          </a:pPr>
          <a:r>
            <a:rPr lang="es-CL" sz="1100" baseline="0">
              <a:solidFill>
                <a:schemeClr val="dk1"/>
              </a:solidFill>
              <a:effectLst/>
              <a:latin typeface="+mn-lt"/>
              <a:ea typeface="+mn-ea"/>
              <a:cs typeface="+mn-cs"/>
            </a:rPr>
            <a:t>Actualización Layout con información de Ing. Intermedia.</a:t>
          </a:r>
          <a:endParaRPr lang="es-CL" sz="1100">
            <a:effectLst/>
          </a:endParaRPr>
        </a:p>
        <a:p>
          <a:pPr marL="171450" marR="0" lvl="0" indent="-171450" algn="just" defTabSz="914400" rtl="0" eaLnBrk="1" fontAlgn="auto" latinLnBrk="0" hangingPunct="1">
            <a:lnSpc>
              <a:spcPct val="100000"/>
            </a:lnSpc>
            <a:spcBef>
              <a:spcPts val="0"/>
            </a:spcBef>
            <a:spcAft>
              <a:spcPts val="0"/>
            </a:spcAft>
            <a:buClrTx/>
            <a:buSzTx/>
            <a:buFont typeface="Wingdings" panose="05000000000000000000" pitchFamily="2" charset="2"/>
            <a:buChar char="§"/>
            <a:tabLst/>
            <a:defRPr/>
          </a:pPr>
          <a:endParaRPr lang="en-US" sz="1000">
            <a:solidFill>
              <a:schemeClr val="dk1"/>
            </a:solidFill>
            <a:effectLst/>
            <a:latin typeface="+mn-lt"/>
            <a:ea typeface="+mn-ea"/>
            <a:cs typeface="+mn-cs"/>
          </a:endParaRPr>
        </a:p>
        <a:p>
          <a:pPr marL="0" marR="0" lvl="0" indent="0" algn="just" defTabSz="914400" rtl="0" eaLnBrk="1" fontAlgn="auto" latinLnBrk="0" hangingPunct="1">
            <a:lnSpc>
              <a:spcPct val="100000"/>
            </a:lnSpc>
            <a:spcBef>
              <a:spcPts val="0"/>
            </a:spcBef>
            <a:spcAft>
              <a:spcPts val="0"/>
            </a:spcAft>
            <a:buClrTx/>
            <a:buSzTx/>
            <a:buFont typeface="Wingdings" panose="05000000000000000000" pitchFamily="2" charset="2"/>
            <a:buNone/>
            <a:tabLst/>
            <a:defRPr/>
          </a:pPr>
          <a:r>
            <a:rPr lang="en-US" sz="1000" b="1" baseline="0">
              <a:solidFill>
                <a:sysClr val="windowText" lastClr="000000"/>
              </a:solidFill>
              <a:latin typeface="+mn-lt"/>
              <a:ea typeface="+mn-ea"/>
              <a:cs typeface="+mn-cs"/>
            </a:rPr>
            <a:t>A</a:t>
          </a:r>
          <a:r>
            <a:rPr lang="es-CL" sz="1000" b="1" baseline="0">
              <a:solidFill>
                <a:sysClr val="windowText" lastClr="000000"/>
              </a:solidFill>
              <a:latin typeface="+mn-lt"/>
              <a:ea typeface="+mn-ea"/>
              <a:cs typeface="+mn-cs"/>
            </a:rPr>
            <a:t>ctividades Relevantes de la próxima semana</a:t>
          </a:r>
          <a:endParaRPr lang="es-CL" sz="1000" baseline="0">
            <a:solidFill>
              <a:schemeClr val="dk1"/>
            </a:solidFill>
            <a:effectLst/>
            <a:latin typeface="+mn-lt"/>
            <a:ea typeface="+mn-ea"/>
            <a:cs typeface="+mn-cs"/>
          </a:endParaRPr>
        </a:p>
        <a:p>
          <a:pPr marL="171450" marR="0" lvl="0" indent="-171450" algn="just" defTabSz="914400" rtl="0" eaLnBrk="1" fontAlgn="auto" latinLnBrk="0" hangingPunct="1">
            <a:lnSpc>
              <a:spcPct val="100000"/>
            </a:lnSpc>
            <a:spcBef>
              <a:spcPts val="0"/>
            </a:spcBef>
            <a:spcAft>
              <a:spcPts val="0"/>
            </a:spcAft>
            <a:buClrTx/>
            <a:buSzTx/>
            <a:buFont typeface="Wingdings" panose="05000000000000000000" pitchFamily="2" charset="2"/>
            <a:buChar char="§"/>
            <a:tabLst/>
            <a:defRPr/>
          </a:pPr>
          <a:r>
            <a:rPr lang="es-CL" sz="1000" baseline="0">
              <a:solidFill>
                <a:schemeClr val="dk1"/>
              </a:solidFill>
              <a:effectLst/>
              <a:latin typeface="+mn-lt"/>
              <a:ea typeface="+mn-ea"/>
              <a:cs typeface="+mn-cs"/>
            </a:rPr>
            <a:t>Ingreso de FSA N°3 al Consejo de Monumentos</a:t>
          </a:r>
        </a:p>
        <a:p>
          <a:pPr marL="171450" marR="0" lvl="0" indent="-171450" algn="just" defTabSz="914400" rtl="0" eaLnBrk="1" fontAlgn="auto" latinLnBrk="0" hangingPunct="1">
            <a:lnSpc>
              <a:spcPct val="100000"/>
            </a:lnSpc>
            <a:spcBef>
              <a:spcPts val="0"/>
            </a:spcBef>
            <a:spcAft>
              <a:spcPts val="0"/>
            </a:spcAft>
            <a:buClrTx/>
            <a:buSzTx/>
            <a:buFont typeface="Wingdings" panose="05000000000000000000" pitchFamily="2" charset="2"/>
            <a:buChar char="§"/>
            <a:tabLst/>
            <a:defRPr/>
          </a:pPr>
          <a:r>
            <a:rPr lang="es-CL" sz="1000" baseline="0">
              <a:solidFill>
                <a:schemeClr val="dk1"/>
              </a:solidFill>
              <a:effectLst/>
              <a:latin typeface="+mn-lt"/>
              <a:ea typeface="+mn-ea"/>
              <a:cs typeface="+mn-cs"/>
            </a:rPr>
            <a:t>Término Turno 1 Campaña Fauna, Otoño 2026 (20/04).</a:t>
          </a:r>
        </a:p>
        <a:p>
          <a:pPr marL="171450" marR="0" lvl="0" indent="-171450" algn="just" defTabSz="914400" rtl="0" eaLnBrk="1" fontAlgn="auto" latinLnBrk="0" hangingPunct="1">
            <a:lnSpc>
              <a:spcPct val="100000"/>
            </a:lnSpc>
            <a:spcBef>
              <a:spcPts val="0"/>
            </a:spcBef>
            <a:spcAft>
              <a:spcPts val="0"/>
            </a:spcAft>
            <a:buClrTx/>
            <a:buSzTx/>
            <a:buFont typeface="Wingdings" panose="05000000000000000000" pitchFamily="2" charset="2"/>
            <a:buChar char="§"/>
            <a:tabLst/>
            <a:defRPr/>
          </a:pPr>
          <a:r>
            <a:rPr lang="es-CL" sz="1000" baseline="0">
              <a:solidFill>
                <a:schemeClr val="dk1"/>
              </a:solidFill>
              <a:effectLst/>
              <a:latin typeface="+mn-lt"/>
              <a:ea typeface="+mn-ea"/>
              <a:cs typeface="+mn-cs"/>
            </a:rPr>
            <a:t>Inicio Turno 1 Campaña Plantas, Limnología, Suelo, Hongos y Líquenes, Otoño 2026 (21/04).</a:t>
          </a:r>
        </a:p>
        <a:p>
          <a:pPr marL="171450" marR="0" lvl="0" indent="-171450" algn="just" defTabSz="914400" rtl="0" eaLnBrk="1" fontAlgn="auto" latinLnBrk="0" hangingPunct="1">
            <a:lnSpc>
              <a:spcPct val="100000"/>
            </a:lnSpc>
            <a:spcBef>
              <a:spcPts val="0"/>
            </a:spcBef>
            <a:spcAft>
              <a:spcPts val="0"/>
            </a:spcAft>
            <a:buClrTx/>
            <a:buSzTx/>
            <a:buFont typeface="Wingdings" panose="05000000000000000000" pitchFamily="2" charset="2"/>
            <a:buChar char="§"/>
            <a:tabLst/>
            <a:defRPr/>
          </a:pPr>
          <a:r>
            <a:rPr lang="es-CL" sz="1000" baseline="0">
              <a:solidFill>
                <a:schemeClr val="dk1"/>
              </a:solidFill>
              <a:effectLst/>
              <a:latin typeface="+mn-lt"/>
              <a:ea typeface="+mn-ea"/>
              <a:cs typeface="+mn-cs"/>
            </a:rPr>
            <a:t>Emisión de propuesta económica sobre jornales para campaña de pozos de sondeo arqueológico.</a:t>
          </a:r>
        </a:p>
        <a:p>
          <a:pPr marL="171450" marR="0" lvl="0" indent="-171450" algn="just" defTabSz="914400" rtl="0" eaLnBrk="1" fontAlgn="auto" latinLnBrk="0" hangingPunct="1">
            <a:lnSpc>
              <a:spcPct val="100000"/>
            </a:lnSpc>
            <a:spcBef>
              <a:spcPts val="0"/>
            </a:spcBef>
            <a:spcAft>
              <a:spcPts val="0"/>
            </a:spcAft>
            <a:buClrTx/>
            <a:buSzTx/>
            <a:buFont typeface="Wingdings" panose="05000000000000000000" pitchFamily="2" charset="2"/>
            <a:buChar char="§"/>
            <a:tabLst/>
            <a:defRPr/>
          </a:pPr>
          <a:r>
            <a:rPr lang="es-CL" sz="1000" baseline="0">
              <a:solidFill>
                <a:sysClr val="windowText" lastClr="000000"/>
              </a:solidFill>
              <a:effectLst/>
              <a:latin typeface="+mn-lt"/>
              <a:ea typeface="+mn-ea"/>
              <a:cs typeface="+mn-cs"/>
            </a:rPr>
            <a:t>Emisión de Memo técnico con consultas respecto a la información recibida </a:t>
          </a:r>
          <a:r>
            <a:rPr lang="es-CL" sz="1100" baseline="0">
              <a:solidFill>
                <a:sysClr val="windowText" lastClr="000000"/>
              </a:solidFill>
              <a:effectLst/>
              <a:latin typeface="+mn-lt"/>
              <a:ea typeface="+mn-ea"/>
              <a:cs typeface="+mn-cs"/>
            </a:rPr>
            <a:t>de Ing. Intermedia.</a:t>
          </a:r>
        </a:p>
        <a:p>
          <a:pPr marL="171450" marR="0" lvl="0" indent="-171450" algn="just" defTabSz="914400" rtl="0" eaLnBrk="1" fontAlgn="auto" latinLnBrk="0" hangingPunct="1">
            <a:lnSpc>
              <a:spcPct val="100000"/>
            </a:lnSpc>
            <a:spcBef>
              <a:spcPts val="0"/>
            </a:spcBef>
            <a:spcAft>
              <a:spcPts val="0"/>
            </a:spcAft>
            <a:buClrTx/>
            <a:buSzTx/>
            <a:buFont typeface="Wingdings" panose="05000000000000000000" pitchFamily="2" charset="2"/>
            <a:buChar char="§"/>
            <a:tabLst/>
            <a:defRPr/>
          </a:pPr>
          <a:r>
            <a:rPr lang="es-CL" sz="1100" baseline="0">
              <a:solidFill>
                <a:sysClr val="windowText" lastClr="000000"/>
              </a:solidFill>
              <a:effectLst/>
              <a:latin typeface="+mn-lt"/>
              <a:ea typeface="+mn-ea"/>
              <a:cs typeface="+mn-cs"/>
            </a:rPr>
            <a:t>Continuación elaboración capítulos 8, 12 y 13.</a:t>
          </a:r>
          <a:endParaRPr lang="es-CL" sz="1100">
            <a:solidFill>
              <a:sysClr val="windowText" lastClr="000000"/>
            </a:solidFill>
            <a:effectLst/>
          </a:endParaRPr>
        </a:p>
        <a:p>
          <a:pPr marL="171450" marR="0" lvl="0" indent="-171450" algn="just" defTabSz="914400" rtl="0" eaLnBrk="1" fontAlgn="auto" latinLnBrk="0" hangingPunct="1">
            <a:lnSpc>
              <a:spcPct val="100000"/>
            </a:lnSpc>
            <a:spcBef>
              <a:spcPts val="0"/>
            </a:spcBef>
            <a:spcAft>
              <a:spcPts val="0"/>
            </a:spcAft>
            <a:buClrTx/>
            <a:buSzTx/>
            <a:buFont typeface="Wingdings" panose="05000000000000000000" pitchFamily="2" charset="2"/>
            <a:buChar char="§"/>
            <a:tabLst/>
            <a:defRPr/>
          </a:pPr>
          <a:endParaRPr lang="es-CL" sz="1000" baseline="0">
            <a:solidFill>
              <a:schemeClr val="dk1"/>
            </a:solidFill>
            <a:effectLst/>
            <a:latin typeface="+mn-lt"/>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7</xdr:col>
          <xdr:colOff>505945</xdr:colOff>
          <xdr:row>8</xdr:row>
          <xdr:rowOff>43225</xdr:rowOff>
        </xdr:from>
        <xdr:to>
          <xdr:col>7</xdr:col>
          <xdr:colOff>516740</xdr:colOff>
          <xdr:row>8</xdr:row>
          <xdr:rowOff>57830</xdr:rowOff>
        </xdr:to>
        <xdr:pic>
          <xdr:nvPicPr>
            <xdr:cNvPr id="5781" name="Picture 8">
              <a:extLst>
                <a:ext uri="{FF2B5EF4-FFF2-40B4-BE49-F238E27FC236}">
                  <a16:creationId xmlns:a16="http://schemas.microsoft.com/office/drawing/2014/main" id="{00000000-0008-0000-0000-000095160000}"/>
                </a:ext>
              </a:extLst>
            </xdr:cNvPr>
            <xdr:cNvPicPr>
              <a:picLocks noChangeAspect="1" noChangeArrowheads="1"/>
              <a:extLst>
                <a:ext uri="{84589F7E-364E-4C9E-8A38-B11213B215E9}">
                  <a14:cameraTool cellRange="Costos!$K$14:$Q$23" spid="_x0000_s1005261"/>
                </a:ext>
              </a:extLst>
            </xdr:cNvPicPr>
          </xdr:nvPicPr>
          <xdr:blipFill>
            <a:blip xmlns:r="http://schemas.openxmlformats.org/officeDocument/2006/relationships" r:embed="rId6"/>
            <a:srcRect/>
            <a:stretch>
              <a:fillRect/>
            </a:stretch>
          </xdr:blipFill>
          <xdr:spPr bwMode="auto">
            <a:xfrm>
              <a:off x="6882494" y="12139144"/>
              <a:ext cx="6629399" cy="2352463"/>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505945</xdr:colOff>
          <xdr:row>8</xdr:row>
          <xdr:rowOff>43225</xdr:rowOff>
        </xdr:from>
        <xdr:to>
          <xdr:col>7</xdr:col>
          <xdr:colOff>516740</xdr:colOff>
          <xdr:row>8</xdr:row>
          <xdr:rowOff>57830</xdr:rowOff>
        </xdr:to>
        <xdr:pic>
          <xdr:nvPicPr>
            <xdr:cNvPr id="5782" name="Picture 19">
              <a:extLst>
                <a:ext uri="{FF2B5EF4-FFF2-40B4-BE49-F238E27FC236}">
                  <a16:creationId xmlns:a16="http://schemas.microsoft.com/office/drawing/2014/main" id="{00000000-0008-0000-0000-000096160000}"/>
                </a:ext>
              </a:extLst>
            </xdr:cNvPr>
            <xdr:cNvPicPr>
              <a:picLocks noChangeAspect="1" noChangeArrowheads="1"/>
              <a:extLst>
                <a:ext uri="{84589F7E-364E-4C9E-8A38-B11213B215E9}">
                  <a14:cameraTool cellRange="Costos!$C$27:$H$39" spid="_x0000_s1005262"/>
                </a:ext>
              </a:extLst>
            </xdr:cNvPicPr>
          </xdr:nvPicPr>
          <xdr:blipFill>
            <a:blip xmlns:r="http://schemas.openxmlformats.org/officeDocument/2006/relationships" r:embed="rId7"/>
            <a:srcRect/>
            <a:stretch>
              <a:fillRect/>
            </a:stretch>
          </xdr:blipFill>
          <xdr:spPr bwMode="auto">
            <a:xfrm>
              <a:off x="217715" y="18968358"/>
              <a:ext cx="4544785" cy="1360713"/>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505945</xdr:colOff>
          <xdr:row>8</xdr:row>
          <xdr:rowOff>43225</xdr:rowOff>
        </xdr:from>
        <xdr:to>
          <xdr:col>7</xdr:col>
          <xdr:colOff>516740</xdr:colOff>
          <xdr:row>8</xdr:row>
          <xdr:rowOff>57830</xdr:rowOff>
        </xdr:to>
        <xdr:pic>
          <xdr:nvPicPr>
            <xdr:cNvPr id="5783" name="Picture 21">
              <a:extLst>
                <a:ext uri="{FF2B5EF4-FFF2-40B4-BE49-F238E27FC236}">
                  <a16:creationId xmlns:a16="http://schemas.microsoft.com/office/drawing/2014/main" id="{00000000-0008-0000-0000-000097160000}"/>
                </a:ext>
              </a:extLst>
            </xdr:cNvPr>
            <xdr:cNvPicPr>
              <a:picLocks noChangeAspect="1" noChangeArrowheads="1"/>
              <a:extLst>
                <a:ext uri="{84589F7E-364E-4C9E-8A38-B11213B215E9}">
                  <a14:cameraTool cellRange="HITOS!$B$4:$J$19" spid="_x0000_s1005263"/>
                </a:ext>
              </a:extLst>
            </xdr:cNvPicPr>
          </xdr:nvPicPr>
          <xdr:blipFill>
            <a:blip xmlns:r="http://schemas.openxmlformats.org/officeDocument/2006/relationships" r:embed="rId8"/>
            <a:srcRect/>
            <a:stretch>
              <a:fillRect/>
            </a:stretch>
          </xdr:blipFill>
          <xdr:spPr bwMode="auto">
            <a:xfrm>
              <a:off x="237671" y="9912623"/>
              <a:ext cx="4929183" cy="309308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7</xdr:col>
      <xdr:colOff>505945</xdr:colOff>
      <xdr:row>8</xdr:row>
      <xdr:rowOff>43225</xdr:rowOff>
    </xdr:from>
    <xdr:to>
      <xdr:col>7</xdr:col>
      <xdr:colOff>516740</xdr:colOff>
      <xdr:row>8</xdr:row>
      <xdr:rowOff>57830</xdr:rowOff>
    </xdr:to>
    <xdr:pic>
      <xdr:nvPicPr>
        <xdr:cNvPr id="5784" name="Picture 1">
          <a:extLst>
            <a:ext uri="{FF2B5EF4-FFF2-40B4-BE49-F238E27FC236}">
              <a16:creationId xmlns:a16="http://schemas.microsoft.com/office/drawing/2014/main" id="{00000000-0008-0000-0000-000098160000}"/>
            </a:ext>
          </a:extLst>
        </xdr:cNvPr>
        <xdr:cNvPicPr/>
      </xdr:nvPicPr>
      <xdr:blipFill>
        <a:blip xmlns:r="http://schemas.openxmlformats.org/officeDocument/2006/relationships" r:embed="rId4" cstate="print"/>
        <a:srcRect/>
        <a:stretch>
          <a:fillRect/>
        </a:stretch>
      </xdr:blipFill>
      <xdr:spPr bwMode="auto">
        <a:xfrm>
          <a:off x="204207" y="180975"/>
          <a:ext cx="1546225" cy="600075"/>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7</xdr:col>
          <xdr:colOff>505945</xdr:colOff>
          <xdr:row>8</xdr:row>
          <xdr:rowOff>43225</xdr:rowOff>
        </xdr:from>
        <xdr:to>
          <xdr:col>7</xdr:col>
          <xdr:colOff>516740</xdr:colOff>
          <xdr:row>8</xdr:row>
          <xdr:rowOff>57830</xdr:rowOff>
        </xdr:to>
        <xdr:pic>
          <xdr:nvPicPr>
            <xdr:cNvPr id="5785" name="Picture 1">
              <a:extLst>
                <a:ext uri="{FF2B5EF4-FFF2-40B4-BE49-F238E27FC236}">
                  <a16:creationId xmlns:a16="http://schemas.microsoft.com/office/drawing/2014/main" id="{00000000-0008-0000-0000-000099160000}"/>
                </a:ext>
              </a:extLst>
            </xdr:cNvPr>
            <xdr:cNvPicPr>
              <a:picLocks noChangeAspect="1" noChangeArrowheads="1"/>
              <a:extLst>
                <a:ext uri="{84589F7E-364E-4C9E-8A38-B11213B215E9}">
                  <a14:cameraTool cellRange="#REF!" spid="_x0000_s1005264"/>
                </a:ext>
              </a:extLst>
            </xdr:cNvPicPr>
          </xdr:nvPicPr>
          <xdr:blipFill>
            <a:blip xmlns:r="http://schemas.openxmlformats.org/officeDocument/2006/relationships" r:embed="rId9"/>
            <a:srcRect/>
            <a:stretch>
              <a:fillRect/>
            </a:stretch>
          </xdr:blipFill>
          <xdr:spPr bwMode="auto">
            <a:xfrm>
              <a:off x="5141546" y="16684598"/>
              <a:ext cx="9247798" cy="4903503"/>
            </a:xfrm>
            <a:prstGeom prst="rect">
              <a:avLst/>
            </a:prstGeom>
            <a:noFill/>
            <a:ln>
              <a:solidFill>
                <a:schemeClr val="tx1"/>
              </a:solidFill>
            </a:ln>
            <a:extLst>
              <a:ext uri="{909E8E84-426E-40DD-AFC4-6F175D3DCCD1}">
                <a14:hiddenFill>
                  <a:solidFill>
                    <a:srgbClr val="FFFFFF"/>
                  </a:solidFill>
                </a14:hiddenFill>
              </a:ext>
            </a:extLst>
          </xdr:spPr>
        </xdr:pic>
        <xdr:clientData/>
      </xdr:twoCellAnchor>
    </mc:Choice>
    <mc:Fallback/>
  </mc:AlternateContent>
  <xdr:twoCellAnchor editAs="oneCell">
    <xdr:from>
      <xdr:col>7</xdr:col>
      <xdr:colOff>505945</xdr:colOff>
      <xdr:row>8</xdr:row>
      <xdr:rowOff>43225</xdr:rowOff>
    </xdr:from>
    <xdr:to>
      <xdr:col>7</xdr:col>
      <xdr:colOff>516740</xdr:colOff>
      <xdr:row>8</xdr:row>
      <xdr:rowOff>57830</xdr:rowOff>
    </xdr:to>
    <xdr:pic>
      <xdr:nvPicPr>
        <xdr:cNvPr id="5786" name="Imagen 1">
          <a:extLst>
            <a:ext uri="{FF2B5EF4-FFF2-40B4-BE49-F238E27FC236}">
              <a16:creationId xmlns:a16="http://schemas.microsoft.com/office/drawing/2014/main" id="{00000000-0008-0000-0000-00009A160000}"/>
            </a:ext>
          </a:extLst>
        </xdr:cNvPr>
        <xdr:cNvPicPr>
          <a:picLocks noChangeAspect="1"/>
        </xdr:cNvPicPr>
      </xdr:nvPicPr>
      <xdr:blipFill>
        <a:blip xmlns:r="http://schemas.openxmlformats.org/officeDocument/2006/relationships" r:embed="rId5"/>
        <a:stretch>
          <a:fillRect/>
        </a:stretch>
      </xdr:blipFill>
      <xdr:spPr>
        <a:xfrm>
          <a:off x="11677504" y="204143"/>
          <a:ext cx="1029967" cy="536809"/>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xdr:col>
          <xdr:colOff>95250</xdr:colOff>
          <xdr:row>56</xdr:row>
          <xdr:rowOff>47625</xdr:rowOff>
        </xdr:from>
        <xdr:to>
          <xdr:col>7</xdr:col>
          <xdr:colOff>474345</xdr:colOff>
          <xdr:row>63</xdr:row>
          <xdr:rowOff>96519</xdr:rowOff>
        </xdr:to>
        <xdr:pic>
          <xdr:nvPicPr>
            <xdr:cNvPr id="533641" name="Picture 7">
              <a:extLst>
                <a:ext uri="{FF2B5EF4-FFF2-40B4-BE49-F238E27FC236}">
                  <a16:creationId xmlns:a16="http://schemas.microsoft.com/office/drawing/2014/main" id="{B5E0A275-9134-AD36-F7B9-C94098BCF01A}"/>
                </a:ext>
              </a:extLst>
            </xdr:cNvPr>
            <xdr:cNvPicPr>
              <a:picLocks noChangeAspect="1" noChangeArrowheads="1"/>
              <a:extLst>
                <a:ext uri="{84589F7E-364E-4C9E-8A38-B11213B215E9}">
                  <a14:cameraTool cellRange="Costos!$K$3:$O$11" spid="_x0000_s1005265"/>
                </a:ext>
              </a:extLst>
            </xdr:cNvPicPr>
          </xdr:nvPicPr>
          <xdr:blipFill>
            <a:blip xmlns:r="http://schemas.openxmlformats.org/officeDocument/2006/relationships" r:embed="rId10"/>
            <a:srcRect/>
            <a:stretch>
              <a:fillRect/>
            </a:stretch>
          </xdr:blipFill>
          <xdr:spPr bwMode="auto">
            <a:xfrm>
              <a:off x="285750" y="26031825"/>
              <a:ext cx="7324725" cy="2333625"/>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71</xdr:row>
          <xdr:rowOff>57150</xdr:rowOff>
        </xdr:from>
        <xdr:to>
          <xdr:col>4</xdr:col>
          <xdr:colOff>744220</xdr:colOff>
          <xdr:row>80</xdr:row>
          <xdr:rowOff>57153</xdr:rowOff>
        </xdr:to>
        <xdr:pic>
          <xdr:nvPicPr>
            <xdr:cNvPr id="533643" name="Picture 19">
              <a:extLst>
                <a:ext uri="{FF2B5EF4-FFF2-40B4-BE49-F238E27FC236}">
                  <a16:creationId xmlns:a16="http://schemas.microsoft.com/office/drawing/2014/main" id="{7FD0A443-2CFC-B237-37AA-5FD61B1D24D9}"/>
                </a:ext>
              </a:extLst>
            </xdr:cNvPr>
            <xdr:cNvPicPr>
              <a:picLocks noChangeAspect="1" noChangeArrowheads="1"/>
              <a:extLst>
                <a:ext uri="{84589F7E-364E-4C9E-8A38-B11213B215E9}">
                  <a14:cameraTool cellRange="Costos!$C$27:$H$39" spid="_x0000_s1005266"/>
                </a:ext>
              </a:extLst>
            </xdr:cNvPicPr>
          </xdr:nvPicPr>
          <xdr:blipFill>
            <a:blip xmlns:r="http://schemas.openxmlformats.org/officeDocument/2006/relationships" r:embed="rId11"/>
            <a:srcRect/>
            <a:stretch>
              <a:fillRect/>
            </a:stretch>
          </xdr:blipFill>
          <xdr:spPr bwMode="auto">
            <a:xfrm>
              <a:off x="219075" y="30194250"/>
              <a:ext cx="4543425" cy="13716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504825</xdr:colOff>
          <xdr:row>8</xdr:row>
          <xdr:rowOff>47625</xdr:rowOff>
        </xdr:from>
        <xdr:to>
          <xdr:col>7</xdr:col>
          <xdr:colOff>511175</xdr:colOff>
          <xdr:row>8</xdr:row>
          <xdr:rowOff>53975</xdr:rowOff>
        </xdr:to>
        <xdr:pic>
          <xdr:nvPicPr>
            <xdr:cNvPr id="533646" name="Picture 19598">
              <a:extLst>
                <a:ext uri="{FF2B5EF4-FFF2-40B4-BE49-F238E27FC236}">
                  <a16:creationId xmlns:a16="http://schemas.microsoft.com/office/drawing/2014/main" id="{ABF1DD47-F943-9D74-A667-7F14B47EDD1E}"/>
                </a:ext>
              </a:extLst>
            </xdr:cNvPr>
            <xdr:cNvPicPr>
              <a:picLocks noChangeAspect="1" noChangeArrowheads="1"/>
              <a:extLst>
                <a:ext uri="{84589F7E-364E-4C9E-8A38-B11213B215E9}">
                  <a14:cameraTool cellRange="Costos!$K$14:$Q$23" spid="_x0000_s1005267"/>
                </a:ext>
              </a:extLst>
            </xdr:cNvPicPr>
          </xdr:nvPicPr>
          <xdr:blipFill>
            <a:blip xmlns:r="http://schemas.openxmlformats.org/officeDocument/2006/relationships" r:embed="rId12"/>
            <a:srcRect/>
            <a:stretch>
              <a:fillRect/>
            </a:stretch>
          </xdr:blipFill>
          <xdr:spPr bwMode="auto">
            <a:xfrm>
              <a:off x="7629525" y="1819275"/>
              <a:ext cx="0" cy="0"/>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504825</xdr:colOff>
          <xdr:row>8</xdr:row>
          <xdr:rowOff>47625</xdr:rowOff>
        </xdr:from>
        <xdr:to>
          <xdr:col>7</xdr:col>
          <xdr:colOff>511175</xdr:colOff>
          <xdr:row>8</xdr:row>
          <xdr:rowOff>53975</xdr:rowOff>
        </xdr:to>
        <xdr:pic>
          <xdr:nvPicPr>
            <xdr:cNvPr id="533647" name="Picture 19599">
              <a:extLst>
                <a:ext uri="{FF2B5EF4-FFF2-40B4-BE49-F238E27FC236}">
                  <a16:creationId xmlns:a16="http://schemas.microsoft.com/office/drawing/2014/main" id="{0BD23DC3-B4B4-54F2-BA41-84EF6E3170A6}"/>
                </a:ext>
              </a:extLst>
            </xdr:cNvPr>
            <xdr:cNvPicPr>
              <a:picLocks noChangeAspect="1" noChangeArrowheads="1"/>
              <a:extLst>
                <a:ext uri="{84589F7E-364E-4C9E-8A38-B11213B215E9}">
                  <a14:cameraTool cellRange="Costos!$C$27:$H$39" spid="_x0000_s1005268"/>
                </a:ext>
              </a:extLst>
            </xdr:cNvPicPr>
          </xdr:nvPicPr>
          <xdr:blipFill>
            <a:blip xmlns:r="http://schemas.openxmlformats.org/officeDocument/2006/relationships" r:embed="rId13"/>
            <a:srcRect/>
            <a:stretch>
              <a:fillRect/>
            </a:stretch>
          </xdr:blipFill>
          <xdr:spPr bwMode="auto">
            <a:xfrm>
              <a:off x="7629525" y="1819275"/>
              <a:ext cx="0" cy="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504825</xdr:colOff>
          <xdr:row>8</xdr:row>
          <xdr:rowOff>47625</xdr:rowOff>
        </xdr:from>
        <xdr:to>
          <xdr:col>7</xdr:col>
          <xdr:colOff>511175</xdr:colOff>
          <xdr:row>8</xdr:row>
          <xdr:rowOff>53975</xdr:rowOff>
        </xdr:to>
        <xdr:pic>
          <xdr:nvPicPr>
            <xdr:cNvPr id="533648" name="Picture 19600">
              <a:extLst>
                <a:ext uri="{FF2B5EF4-FFF2-40B4-BE49-F238E27FC236}">
                  <a16:creationId xmlns:a16="http://schemas.microsoft.com/office/drawing/2014/main" id="{D771BE0F-9EE3-4C6C-24A5-4D5A6A143D1D}"/>
                </a:ext>
              </a:extLst>
            </xdr:cNvPr>
            <xdr:cNvPicPr>
              <a:picLocks noChangeAspect="1" noChangeArrowheads="1"/>
              <a:extLst>
                <a:ext uri="{84589F7E-364E-4C9E-8A38-B11213B215E9}">
                  <a14:cameraTool cellRange="HITOS!$B$4:$J$19" spid="_x0000_s1005269"/>
                </a:ext>
              </a:extLst>
            </xdr:cNvPicPr>
          </xdr:nvPicPr>
          <xdr:blipFill>
            <a:blip xmlns:r="http://schemas.openxmlformats.org/officeDocument/2006/relationships" r:embed="rId14"/>
            <a:srcRect/>
            <a:stretch>
              <a:fillRect/>
            </a:stretch>
          </xdr:blipFill>
          <xdr:spPr bwMode="auto">
            <a:xfrm>
              <a:off x="7629525" y="1819275"/>
              <a:ext cx="0" cy="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504825</xdr:colOff>
          <xdr:row>8</xdr:row>
          <xdr:rowOff>47625</xdr:rowOff>
        </xdr:from>
        <xdr:to>
          <xdr:col>7</xdr:col>
          <xdr:colOff>511175</xdr:colOff>
          <xdr:row>8</xdr:row>
          <xdr:rowOff>53975</xdr:rowOff>
        </xdr:to>
        <xdr:pic>
          <xdr:nvPicPr>
            <xdr:cNvPr id="533649" name="Picture 19601">
              <a:extLst>
                <a:ext uri="{FF2B5EF4-FFF2-40B4-BE49-F238E27FC236}">
                  <a16:creationId xmlns:a16="http://schemas.microsoft.com/office/drawing/2014/main" id="{FBB137A7-092B-0F66-6CAC-148744A1CE95}"/>
                </a:ext>
              </a:extLst>
            </xdr:cNvPr>
            <xdr:cNvPicPr>
              <a:picLocks noChangeAspect="1" noChangeArrowheads="1"/>
              <a:extLst>
                <a:ext uri="{84589F7E-364E-4C9E-8A38-B11213B215E9}">
                  <a14:cameraTool cellRange="#REF!" spid="_x0000_s1005270"/>
                </a:ext>
              </a:extLst>
            </xdr:cNvPicPr>
          </xdr:nvPicPr>
          <xdr:blipFill>
            <a:blip xmlns:r="http://schemas.openxmlformats.org/officeDocument/2006/relationships" r:embed="rId15"/>
            <a:srcRect/>
            <a:stretch>
              <a:fillRect/>
            </a:stretch>
          </xdr:blipFill>
          <xdr:spPr bwMode="auto">
            <a:xfrm>
              <a:off x="7629525" y="1819275"/>
              <a:ext cx="0" cy="0"/>
            </a:xfrm>
            <a:prstGeom prst="rect">
              <a:avLst/>
            </a:prstGeom>
            <a:noFill/>
            <a:ln w="9525">
              <a:solidFill>
                <a:srgbClr val="000000"/>
              </a:solidFill>
              <a:miter lim="800000"/>
              <a:headEnd/>
              <a:tailEnd/>
            </a:ln>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42</xdr:row>
          <xdr:rowOff>19050</xdr:rowOff>
        </xdr:from>
        <xdr:to>
          <xdr:col>5</xdr:col>
          <xdr:colOff>0</xdr:colOff>
          <xdr:row>52</xdr:row>
          <xdr:rowOff>56430</xdr:rowOff>
        </xdr:to>
        <xdr:pic>
          <xdr:nvPicPr>
            <xdr:cNvPr id="2" name="Picture 21">
              <a:extLst>
                <a:ext uri="{FF2B5EF4-FFF2-40B4-BE49-F238E27FC236}">
                  <a16:creationId xmlns:a16="http://schemas.microsoft.com/office/drawing/2014/main" id="{5C730A19-1117-4125-868A-EBBC058924AF}"/>
                </a:ext>
              </a:extLst>
            </xdr:cNvPr>
            <xdr:cNvPicPr>
              <a:picLocks noChangeAspect="1" noChangeArrowheads="1"/>
              <a:extLst>
                <a:ext uri="{84589F7E-364E-4C9E-8A38-B11213B215E9}">
                  <a14:cameraTool cellRange="HITOS!$B$4:$J$19" spid="_x0000_s1005271"/>
                </a:ext>
              </a:extLst>
            </xdr:cNvPicPr>
          </xdr:nvPicPr>
          <xdr:blipFill>
            <a:blip xmlns:r="http://schemas.openxmlformats.org/officeDocument/2006/relationships" r:embed="rId14"/>
            <a:srcRect/>
            <a:stretch>
              <a:fillRect/>
            </a:stretch>
          </xdr:blipFill>
          <xdr:spPr bwMode="auto">
            <a:xfrm>
              <a:off x="219075" y="20135850"/>
              <a:ext cx="4657725" cy="299775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63499</xdr:colOff>
          <xdr:row>56</xdr:row>
          <xdr:rowOff>34925</xdr:rowOff>
        </xdr:from>
        <xdr:to>
          <xdr:col>7</xdr:col>
          <xdr:colOff>478154</xdr:colOff>
          <xdr:row>63</xdr:row>
          <xdr:rowOff>83184</xdr:rowOff>
        </xdr:to>
        <xdr:pic>
          <xdr:nvPicPr>
            <xdr:cNvPr id="436820" name="Picture 7">
              <a:extLst>
                <a:ext uri="{FF2B5EF4-FFF2-40B4-BE49-F238E27FC236}">
                  <a16:creationId xmlns:a16="http://schemas.microsoft.com/office/drawing/2014/main" id="{12AB77B0-C879-361C-B8DC-307DEEA490BD}"/>
                </a:ext>
              </a:extLst>
            </xdr:cNvPr>
            <xdr:cNvPicPr>
              <a:picLocks noChangeAspect="1" noChangeArrowheads="1"/>
              <a:extLst>
                <a:ext uri="{84589F7E-364E-4C9E-8A38-B11213B215E9}">
                  <a14:cameraTool cellRange="Costos!$K$3:$O$11" spid="_x0000_s1005272"/>
                </a:ext>
              </a:extLst>
            </xdr:cNvPicPr>
          </xdr:nvPicPr>
          <xdr:blipFill>
            <a:blip xmlns:r="http://schemas.openxmlformats.org/officeDocument/2006/relationships" r:embed="rId16"/>
            <a:srcRect/>
            <a:stretch>
              <a:fillRect/>
            </a:stretch>
          </xdr:blipFill>
          <xdr:spPr bwMode="auto">
            <a:xfrm>
              <a:off x="253999" y="27000200"/>
              <a:ext cx="7585075" cy="2343151"/>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twoCellAnchor>
    <xdr:from>
      <xdr:col>1</xdr:col>
      <xdr:colOff>86890</xdr:colOff>
      <xdr:row>14</xdr:row>
      <xdr:rowOff>1062832</xdr:rowOff>
    </xdr:from>
    <xdr:to>
      <xdr:col>3</xdr:col>
      <xdr:colOff>665437</xdr:colOff>
      <xdr:row>14</xdr:row>
      <xdr:rowOff>1936749</xdr:rowOff>
    </xdr:to>
    <xdr:sp macro="" textlink="">
      <xdr:nvSpPr>
        <xdr:cNvPr id="533682" name="CuadroTexto 2">
          <a:extLst>
            <a:ext uri="{FF2B5EF4-FFF2-40B4-BE49-F238E27FC236}">
              <a16:creationId xmlns:a16="http://schemas.microsoft.com/office/drawing/2014/main" id="{5F6CD2A5-95B4-4E41-A01B-AB57B9F73153}"/>
            </a:ext>
          </a:extLst>
        </xdr:cNvPr>
        <xdr:cNvSpPr txBox="1"/>
      </xdr:nvSpPr>
      <xdr:spPr>
        <a:xfrm>
          <a:off x="277390" y="4142582"/>
          <a:ext cx="3626547" cy="873917"/>
        </a:xfrm>
        <a:prstGeom prst="rect">
          <a:avLst/>
        </a:prstGeom>
        <a:noFill/>
        <a:ln>
          <a:noFill/>
          <a:prstDash val="sysDot"/>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L" sz="1000" u="sng" baseline="0">
              <a:solidFill>
                <a:sysClr val="windowText" lastClr="000000"/>
              </a:solidFill>
            </a:rPr>
            <a:t>Esta Semana</a:t>
          </a:r>
          <a:endParaRPr lang="es-CL" sz="1000" b="0" i="0" baseline="0">
            <a:solidFill>
              <a:sysClr val="windowText" lastClr="000000"/>
            </a:solidFill>
            <a:effectLst/>
            <a:latin typeface="+mn-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Wingdings" panose="05000000000000000000" pitchFamily="2" charset="2"/>
            <a:buChar char="§"/>
            <a:tabLst/>
            <a:defRPr/>
          </a:pPr>
          <a:r>
            <a:rPr lang="es-CL" sz="1000" b="0" i="0" baseline="0">
              <a:solidFill>
                <a:sysClr val="windowText" lastClr="000000"/>
              </a:solidFill>
              <a:effectLst/>
              <a:latin typeface="+mn-lt"/>
              <a:ea typeface="+mn-ea"/>
              <a:cs typeface="+mn-cs"/>
            </a:rPr>
            <a:t>Se encuentra en proceso la gestión para adjudicar a la empresa de apoyo para ejecución de pozos de sondeo.</a:t>
          </a:r>
        </a:p>
        <a:p>
          <a:pPr marL="171450" marR="0" lvl="0" indent="-171450" algn="l" defTabSz="914400" eaLnBrk="1" fontAlgn="auto" latinLnBrk="0" hangingPunct="1">
            <a:lnSpc>
              <a:spcPct val="100000"/>
            </a:lnSpc>
            <a:spcBef>
              <a:spcPts val="0"/>
            </a:spcBef>
            <a:spcAft>
              <a:spcPts val="0"/>
            </a:spcAft>
            <a:buClrTx/>
            <a:buSzTx/>
            <a:buFont typeface="Wingdings" panose="05000000000000000000" pitchFamily="2" charset="2"/>
            <a:buChar char="§"/>
            <a:tabLst/>
            <a:defRPr/>
          </a:pPr>
          <a:r>
            <a:rPr lang="es-CL" sz="1000" b="0" i="0" baseline="0">
              <a:solidFill>
                <a:sysClr val="windowText" lastClr="000000"/>
              </a:solidFill>
              <a:effectLst/>
              <a:latin typeface="+mn-lt"/>
              <a:ea typeface="+mn-ea"/>
              <a:cs typeface="+mn-cs"/>
            </a:rPr>
            <a:t>Se mantiene logística de supervisores para próximas campañas.</a:t>
          </a:r>
        </a:p>
        <a:p>
          <a:pPr marL="171450" marR="0" lvl="0" indent="-171450" defTabSz="914400" eaLnBrk="1" fontAlgn="auto" latinLnBrk="0" hangingPunct="1">
            <a:lnSpc>
              <a:spcPct val="100000"/>
            </a:lnSpc>
            <a:spcBef>
              <a:spcPts val="0"/>
            </a:spcBef>
            <a:spcAft>
              <a:spcPts val="0"/>
            </a:spcAft>
            <a:buClrTx/>
            <a:buSzTx/>
            <a:buFont typeface="Wingdings" panose="05000000000000000000" pitchFamily="2" charset="2"/>
            <a:buChar char="§"/>
            <a:tabLst/>
            <a:defRPr/>
          </a:pPr>
          <a:endParaRPr lang="es-CL" sz="1000" b="0" i="0" baseline="0">
            <a:solidFill>
              <a:sysClr val="windowText" lastClr="000000"/>
            </a:solidFill>
            <a:effectLst/>
            <a:latin typeface="+mn-lt"/>
            <a:ea typeface="+mn-ea"/>
            <a:cs typeface="+mn-cs"/>
          </a:endParaRPr>
        </a:p>
      </xdr:txBody>
    </xdr:sp>
    <xdr:clientData/>
  </xdr:twoCellAnchor>
  <xdr:twoCellAnchor>
    <xdr:from>
      <xdr:col>3</xdr:col>
      <xdr:colOff>657660</xdr:colOff>
      <xdr:row>14</xdr:row>
      <xdr:rowOff>886065</xdr:rowOff>
    </xdr:from>
    <xdr:to>
      <xdr:col>7</xdr:col>
      <xdr:colOff>149676</xdr:colOff>
      <xdr:row>14</xdr:row>
      <xdr:rowOff>1705617</xdr:rowOff>
    </xdr:to>
    <xdr:sp macro="" textlink="">
      <xdr:nvSpPr>
        <xdr:cNvPr id="550498" name="CuadroTexto 3">
          <a:extLst>
            <a:ext uri="{FF2B5EF4-FFF2-40B4-BE49-F238E27FC236}">
              <a16:creationId xmlns:a16="http://schemas.microsoft.com/office/drawing/2014/main" id="{3958EAE1-1BFA-9EF0-1618-9F73DB13CC51}"/>
            </a:ext>
            <a:ext uri="{147F2762-F138-4A5C-976F-8EAC2B608ADB}">
              <a16:predDERef xmlns:a16="http://schemas.microsoft.com/office/drawing/2014/main" pred="{5F6CD2A5-95B4-4E41-A01B-AB57B9F73153}"/>
            </a:ext>
          </a:extLst>
        </xdr:cNvPr>
        <xdr:cNvSpPr txBox="1"/>
      </xdr:nvSpPr>
      <xdr:spPr>
        <a:xfrm>
          <a:off x="3896160" y="3965815"/>
          <a:ext cx="3630099" cy="819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endParaRPr lang="en-US" sz="1000" u="sng">
            <a:solidFill>
              <a:schemeClr val="dk1"/>
            </a:solidFill>
            <a:latin typeface="+mn-lt"/>
            <a:ea typeface="+mn-lt"/>
            <a:cs typeface="+mn-lt"/>
          </a:endParaRPr>
        </a:p>
      </xdr:txBody>
    </xdr:sp>
    <xdr:clientData/>
  </xdr:twoCellAnchor>
  <xdr:twoCellAnchor>
    <xdr:from>
      <xdr:col>1</xdr:col>
      <xdr:colOff>45969</xdr:colOff>
      <xdr:row>52</xdr:row>
      <xdr:rowOff>241787</xdr:rowOff>
    </xdr:from>
    <xdr:to>
      <xdr:col>5</xdr:col>
      <xdr:colOff>79955</xdr:colOff>
      <xdr:row>52</xdr:row>
      <xdr:rowOff>1571624</xdr:rowOff>
    </xdr:to>
    <xdr:sp macro="" textlink="">
      <xdr:nvSpPr>
        <xdr:cNvPr id="533656" name="CuadroTexto 533655">
          <a:extLst>
            <a:ext uri="{FF2B5EF4-FFF2-40B4-BE49-F238E27FC236}">
              <a16:creationId xmlns:a16="http://schemas.microsoft.com/office/drawing/2014/main" id="{84628F77-DA91-1EB4-5355-3D4D50DA6277}"/>
            </a:ext>
          </a:extLst>
        </xdr:cNvPr>
        <xdr:cNvSpPr txBox="1"/>
      </xdr:nvSpPr>
      <xdr:spPr>
        <a:xfrm>
          <a:off x="226944" y="22625537"/>
          <a:ext cx="4644086" cy="1329837"/>
        </a:xfrm>
        <a:prstGeom prst="rect">
          <a:avLst/>
        </a:prstGeom>
        <a:solidFill>
          <a:schemeClr val="lt1"/>
        </a:solidFill>
        <a:ln w="9525" cmpd="sng">
          <a:noFill/>
          <a:prstDash val="sysDo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900" b="1">
              <a:latin typeface="Arial" panose="020B0604020202020204" pitchFamily="34" charset="0"/>
              <a:cs typeface="Arial" panose="020B0604020202020204" pitchFamily="34" charset="0"/>
            </a:rPr>
            <a:t>Indicadores de Planificación</a:t>
          </a:r>
        </a:p>
        <a:p>
          <a:r>
            <a:rPr lang="es-CL" sz="900">
              <a:latin typeface="Arial" panose="020B0604020202020204" pitchFamily="34" charset="0"/>
              <a:cs typeface="Arial" panose="020B0604020202020204" pitchFamily="34" charset="0"/>
            </a:rPr>
            <a:t>En el marco de la reportabilidad semanal, el programa ha incorporado las siguientes actualizaciones:</a:t>
          </a:r>
        </a:p>
        <a:p>
          <a:r>
            <a:rPr lang="es-CL" sz="900" b="1">
              <a:latin typeface="Arial" panose="020B0604020202020204" pitchFamily="34" charset="0"/>
              <a:cs typeface="Arial" panose="020B0604020202020204" pitchFamily="34" charset="0"/>
            </a:rPr>
            <a:t>Tendencia N°5:</a:t>
          </a:r>
          <a:r>
            <a:rPr lang="es-CL" sz="900">
              <a:latin typeface="Arial" panose="020B0604020202020204" pitchFamily="34" charset="0"/>
              <a:cs typeface="Arial" panose="020B0604020202020204" pitchFamily="34" charset="0"/>
            </a:rPr>
            <a:t> Esfuerzos de Terreno Adicional (Aspectos Bióticos) – Campaña 2025.</a:t>
          </a:r>
        </a:p>
        <a:p>
          <a:r>
            <a:rPr lang="es-CL" sz="900" b="1">
              <a:latin typeface="Arial" panose="020B0604020202020204" pitchFamily="34" charset="0"/>
              <a:cs typeface="Arial" panose="020B0604020202020204" pitchFamily="34" charset="0"/>
            </a:rPr>
            <a:t>Tendencia N°6:</a:t>
          </a:r>
          <a:r>
            <a:rPr lang="es-CL" sz="900">
              <a:latin typeface="Arial" panose="020B0604020202020204" pitchFamily="34" charset="0"/>
              <a:cs typeface="Arial" panose="020B0604020202020204" pitchFamily="34" charset="0"/>
            </a:rPr>
            <a:t> Trazado Alternativo LTE.</a:t>
          </a:r>
        </a:p>
        <a:p>
          <a:pPr marL="0" marR="0" lvl="0" indent="0" defTabSz="914400" eaLnBrk="1" fontAlgn="auto" latinLnBrk="0" hangingPunct="1">
            <a:lnSpc>
              <a:spcPct val="100000"/>
            </a:lnSpc>
            <a:spcBef>
              <a:spcPts val="0"/>
            </a:spcBef>
            <a:spcAft>
              <a:spcPts val="0"/>
            </a:spcAft>
            <a:buClrTx/>
            <a:buSzTx/>
            <a:buFontTx/>
            <a:buNone/>
            <a:tabLst/>
            <a:defRPr/>
          </a:pPr>
          <a:r>
            <a:rPr lang="es-CL" sz="900" b="1">
              <a:solidFill>
                <a:schemeClr val="dk1"/>
              </a:solidFill>
              <a:effectLst/>
              <a:latin typeface="Arial" panose="020B0604020202020204" pitchFamily="34" charset="0"/>
              <a:ea typeface="+mn-ea"/>
              <a:cs typeface="Arial" panose="020B0604020202020204" pitchFamily="34" charset="0"/>
            </a:rPr>
            <a:t>Tendencia N°8:</a:t>
          </a:r>
          <a:r>
            <a:rPr lang="es-CL" sz="900">
              <a:solidFill>
                <a:schemeClr val="dk1"/>
              </a:solidFill>
              <a:effectLst/>
              <a:latin typeface="Arial" panose="020B0604020202020204" pitchFamily="34" charset="0"/>
              <a:ea typeface="+mn-ea"/>
              <a:cs typeface="Arial" panose="020B0604020202020204" pitchFamily="34" charset="0"/>
            </a:rPr>
            <a:t> Control Operacional en Terreno.</a:t>
          </a:r>
        </a:p>
        <a:p>
          <a:pPr marL="0" marR="0" lvl="0" indent="0" defTabSz="914400" eaLnBrk="1" fontAlgn="auto" latinLnBrk="0" hangingPunct="1">
            <a:lnSpc>
              <a:spcPct val="100000"/>
            </a:lnSpc>
            <a:spcBef>
              <a:spcPts val="0"/>
            </a:spcBef>
            <a:spcAft>
              <a:spcPts val="0"/>
            </a:spcAft>
            <a:buClrTx/>
            <a:buSzTx/>
            <a:buFontTx/>
            <a:buNone/>
            <a:tabLst/>
            <a:defRPr/>
          </a:pPr>
          <a:r>
            <a:rPr lang="es-CL" sz="900" b="1">
              <a:solidFill>
                <a:schemeClr val="dk1"/>
              </a:solidFill>
              <a:effectLst/>
              <a:latin typeface="Arial" panose="020B0604020202020204" pitchFamily="34" charset="0"/>
              <a:ea typeface="+mn-ea"/>
              <a:cs typeface="Arial" panose="020B0604020202020204" pitchFamily="34" charset="0"/>
            </a:rPr>
            <a:t>Tendencia N°9: </a:t>
          </a:r>
          <a:r>
            <a:rPr lang="es-CL" sz="900" b="0">
              <a:solidFill>
                <a:schemeClr val="dk1"/>
              </a:solidFill>
              <a:effectLst/>
              <a:latin typeface="Arial" panose="020B0604020202020204" pitchFamily="34" charset="0"/>
              <a:ea typeface="+mn-ea"/>
              <a:cs typeface="Arial" panose="020B0604020202020204" pitchFamily="34" charset="0"/>
            </a:rPr>
            <a:t>Brigada Canina.</a:t>
          </a:r>
        </a:p>
        <a:p>
          <a:r>
            <a:rPr lang="es-CL" sz="900" b="1">
              <a:solidFill>
                <a:schemeClr val="dk1"/>
              </a:solidFill>
              <a:effectLst/>
              <a:latin typeface="Arial" panose="020B0604020202020204" pitchFamily="34" charset="0"/>
              <a:ea typeface="+mn-ea"/>
              <a:cs typeface="Arial" panose="020B0604020202020204" pitchFamily="34" charset="0"/>
            </a:rPr>
            <a:t>Tendencia N°10: </a:t>
          </a:r>
          <a:r>
            <a:rPr lang="es-CL" sz="900" b="0">
              <a:solidFill>
                <a:schemeClr val="dk1"/>
              </a:solidFill>
              <a:effectLst/>
              <a:latin typeface="Arial" panose="020B0604020202020204" pitchFamily="34" charset="0"/>
              <a:ea typeface="+mn-ea"/>
              <a:cs typeface="Arial" panose="020B0604020202020204" pitchFamily="34" charset="0"/>
            </a:rPr>
            <a:t>Campaña de Verano Área de Estudio.</a:t>
          </a:r>
        </a:p>
        <a:p>
          <a:pPr marL="0" marR="0" lvl="0" indent="0" defTabSz="914400" eaLnBrk="1" fontAlgn="auto" latinLnBrk="0" hangingPunct="1">
            <a:lnSpc>
              <a:spcPct val="100000"/>
            </a:lnSpc>
            <a:spcBef>
              <a:spcPts val="0"/>
            </a:spcBef>
            <a:spcAft>
              <a:spcPts val="0"/>
            </a:spcAft>
            <a:buClrTx/>
            <a:buSzTx/>
            <a:buFontTx/>
            <a:buNone/>
            <a:tabLst/>
            <a:defRPr/>
          </a:pPr>
          <a:r>
            <a:rPr lang="es-CL" sz="900" b="1">
              <a:solidFill>
                <a:schemeClr val="dk1"/>
              </a:solidFill>
              <a:effectLst/>
              <a:latin typeface="Arial" panose="020B0604020202020204" pitchFamily="34" charset="0"/>
              <a:ea typeface="+mn-ea"/>
              <a:cs typeface="Arial" panose="020B0604020202020204" pitchFamily="34" charset="0"/>
            </a:rPr>
            <a:t>Tendencia N°12: </a:t>
          </a:r>
          <a:r>
            <a:rPr lang="es-CL" sz="900" b="0">
              <a:solidFill>
                <a:schemeClr val="dk1"/>
              </a:solidFill>
              <a:effectLst/>
              <a:latin typeface="Arial" panose="020B0604020202020204" pitchFamily="34" charset="0"/>
              <a:ea typeface="+mn-ea"/>
              <a:cs typeface="Arial" panose="020B0604020202020204" pitchFamily="34" charset="0"/>
            </a:rPr>
            <a:t>Campaña Biótica Complementaria Otoño.</a:t>
          </a:r>
        </a:p>
        <a:p>
          <a:endParaRPr lang="es-CL" sz="900" b="0">
            <a:solidFill>
              <a:schemeClr val="dk1"/>
            </a:solidFill>
            <a:effectLst/>
            <a:latin typeface="Arial" panose="020B0604020202020204" pitchFamily="34" charset="0"/>
            <a:ea typeface="+mn-ea"/>
            <a:cs typeface="Arial" panose="020B0604020202020204" pitchFamily="34" charset="0"/>
          </a:endParaRPr>
        </a:p>
        <a:p>
          <a:endParaRPr lang="es-CL" sz="900" b="0">
            <a:solidFill>
              <a:schemeClr val="dk1"/>
            </a:solidFill>
            <a:effectLst/>
            <a:latin typeface="Arial" panose="020B0604020202020204" pitchFamily="34" charset="0"/>
            <a:ea typeface="+mn-ea"/>
            <a:cs typeface="Arial" panose="020B0604020202020204" pitchFamily="34" charset="0"/>
          </a:endParaRPr>
        </a:p>
      </xdr:txBody>
    </xdr:sp>
    <xdr:clientData/>
  </xdr:twoCellAnchor>
  <xdr:twoCellAnchor>
    <xdr:from>
      <xdr:col>1</xdr:col>
      <xdr:colOff>81112</xdr:colOff>
      <xdr:row>52</xdr:row>
      <xdr:rowOff>2882348</xdr:rowOff>
    </xdr:from>
    <xdr:to>
      <xdr:col>5</xdr:col>
      <xdr:colOff>115098</xdr:colOff>
      <xdr:row>52</xdr:row>
      <xdr:rowOff>3185950</xdr:rowOff>
    </xdr:to>
    <xdr:sp macro="" textlink="">
      <xdr:nvSpPr>
        <xdr:cNvPr id="543905" name="CuadroTexto 533657">
          <a:extLst>
            <a:ext uri="{FF2B5EF4-FFF2-40B4-BE49-F238E27FC236}">
              <a16:creationId xmlns:a16="http://schemas.microsoft.com/office/drawing/2014/main" id="{608426EF-26B4-4378-B5A3-F3FC2DCE6E44}"/>
            </a:ext>
          </a:extLst>
        </xdr:cNvPr>
        <xdr:cNvSpPr txBox="1"/>
      </xdr:nvSpPr>
      <xdr:spPr>
        <a:xfrm>
          <a:off x="265043" y="24908089"/>
          <a:ext cx="4645400" cy="303602"/>
        </a:xfrm>
        <a:prstGeom prst="rect">
          <a:avLst/>
        </a:prstGeom>
        <a:solidFill>
          <a:schemeClr val="lt1"/>
        </a:solidFill>
        <a:ln w="9525" cmpd="sng">
          <a:noFill/>
          <a:prstDash val="sysDo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000" b="0">
              <a:latin typeface="Arial" panose="020B0604020202020204" pitchFamily="34" charset="0"/>
              <a:cs typeface="Arial" panose="020B0604020202020204" pitchFamily="34" charset="0"/>
            </a:rPr>
            <a:t>Se dio inicio</a:t>
          </a:r>
          <a:r>
            <a:rPr lang="es-CL" sz="1000" b="0" baseline="0">
              <a:latin typeface="Arial" panose="020B0604020202020204" pitchFamily="34" charset="0"/>
              <a:cs typeface="Arial" panose="020B0604020202020204" pitchFamily="34" charset="0"/>
            </a:rPr>
            <a:t> a la Rev. 2 del Programa del Proyecto.</a:t>
          </a:r>
          <a:endParaRPr lang="es-CL" sz="1000" b="0">
            <a:latin typeface="Arial" panose="020B0604020202020204" pitchFamily="34" charset="0"/>
            <a:cs typeface="Arial" panose="020B0604020202020204" pitchFamily="34" charset="0"/>
          </a:endParaRPr>
        </a:p>
      </xdr:txBody>
    </xdr:sp>
    <xdr:clientData/>
  </xdr:twoCellAnchor>
  <xdr:twoCellAnchor>
    <xdr:from>
      <xdr:col>3</xdr:col>
      <xdr:colOff>644960</xdr:colOff>
      <xdr:row>14</xdr:row>
      <xdr:rowOff>1093498</xdr:rowOff>
    </xdr:from>
    <xdr:to>
      <xdr:col>7</xdr:col>
      <xdr:colOff>144007</xdr:colOff>
      <xdr:row>14</xdr:row>
      <xdr:rowOff>1897591</xdr:rowOff>
    </xdr:to>
    <xdr:sp macro="" textlink="">
      <xdr:nvSpPr>
        <xdr:cNvPr id="550740" name="CuadroTexto 2">
          <a:extLst>
            <a:ext uri="{FF2B5EF4-FFF2-40B4-BE49-F238E27FC236}">
              <a16:creationId xmlns:a16="http://schemas.microsoft.com/office/drawing/2014/main" id="{A146FC6C-0CD8-4D3E-A33D-39AE01CF4B1A}"/>
            </a:ext>
          </a:extLst>
        </xdr:cNvPr>
        <xdr:cNvSpPr txBox="1"/>
      </xdr:nvSpPr>
      <xdr:spPr>
        <a:xfrm>
          <a:off x="3883460" y="4173248"/>
          <a:ext cx="3637130" cy="804093"/>
        </a:xfrm>
        <a:prstGeom prst="rect">
          <a:avLst/>
        </a:prstGeom>
        <a:noFill/>
        <a:ln>
          <a:noFill/>
          <a:prstDash val="sysDot"/>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L" sz="1000" u="sng" baseline="0">
              <a:solidFill>
                <a:sysClr val="windowText" lastClr="000000"/>
              </a:solidFill>
            </a:rPr>
            <a:t>Próxima Semana</a:t>
          </a:r>
          <a:endParaRPr lang="es-CL" sz="1000" b="0" i="0" baseline="0">
            <a:solidFill>
              <a:sysClr val="windowText" lastClr="000000"/>
            </a:solidFill>
            <a:effectLst/>
            <a:latin typeface="+mn-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Wingdings" panose="05000000000000000000" pitchFamily="2" charset="2"/>
            <a:buChar char="§"/>
            <a:tabLst/>
            <a:defRPr/>
          </a:pPr>
          <a:r>
            <a:rPr lang="es-CL" sz="1000" b="0" i="0" baseline="0">
              <a:solidFill>
                <a:sysClr val="windowText" lastClr="000000"/>
              </a:solidFill>
              <a:effectLst/>
              <a:latin typeface="+mn-lt"/>
              <a:ea typeface="+mn-ea"/>
              <a:cs typeface="+mn-cs"/>
            </a:rPr>
            <a:t>Se inicia acompañamiento de documentación esencial para terreno de PROAM. </a:t>
          </a:r>
        </a:p>
        <a:p>
          <a:pPr marL="171450" marR="0" lvl="0" indent="-171450" defTabSz="914400" eaLnBrk="1" fontAlgn="auto" latinLnBrk="0" hangingPunct="1">
            <a:lnSpc>
              <a:spcPct val="100000"/>
            </a:lnSpc>
            <a:spcBef>
              <a:spcPts val="0"/>
            </a:spcBef>
            <a:spcAft>
              <a:spcPts val="0"/>
            </a:spcAft>
            <a:buClrTx/>
            <a:buSzTx/>
            <a:buFont typeface="Wingdings" panose="05000000000000000000" pitchFamily="2" charset="2"/>
            <a:buChar char="§"/>
            <a:tabLst/>
            <a:defRPr/>
          </a:pPr>
          <a:r>
            <a:rPr lang="es-CL" sz="1000" b="0" i="0" baseline="0">
              <a:solidFill>
                <a:sysClr val="windowText" lastClr="000000"/>
              </a:solidFill>
              <a:effectLst/>
              <a:latin typeface="+mn-lt"/>
              <a:ea typeface="+mn-ea"/>
              <a:cs typeface="+mn-cs"/>
            </a:rPr>
            <a:t>Preparación y coordinación campaña Ruta A97B.</a:t>
          </a:r>
        </a:p>
        <a:p>
          <a:pPr marL="171450" marR="0" lvl="0" indent="-171450" defTabSz="914400" eaLnBrk="1" fontAlgn="auto" latinLnBrk="0" hangingPunct="1">
            <a:lnSpc>
              <a:spcPct val="100000"/>
            </a:lnSpc>
            <a:spcBef>
              <a:spcPts val="0"/>
            </a:spcBef>
            <a:spcAft>
              <a:spcPts val="0"/>
            </a:spcAft>
            <a:buClrTx/>
            <a:buSzTx/>
            <a:buFont typeface="Wingdings" panose="05000000000000000000" pitchFamily="2" charset="2"/>
            <a:buChar char="§"/>
            <a:tabLst/>
            <a:defRPr/>
          </a:pPr>
          <a:endParaRPr lang="es-CL" sz="1000" b="0" i="0" baseline="0">
            <a:solidFill>
              <a:sysClr val="windowText" lastClr="000000"/>
            </a:solidFill>
            <a:effectLst/>
            <a:latin typeface="+mn-lt"/>
            <a:ea typeface="+mn-ea"/>
            <a:cs typeface="+mn-cs"/>
          </a:endParaRPr>
        </a:p>
      </xdr:txBody>
    </xdr:sp>
    <xdr:clientData/>
  </xdr:twoCellAnchor>
  <xdr:twoCellAnchor editAs="oneCell">
    <xdr:from>
      <xdr:col>1</xdr:col>
      <xdr:colOff>85725</xdr:colOff>
      <xdr:row>52</xdr:row>
      <xdr:rowOff>1603865</xdr:rowOff>
    </xdr:from>
    <xdr:to>
      <xdr:col>5</xdr:col>
      <xdr:colOff>133350</xdr:colOff>
      <xdr:row>52</xdr:row>
      <xdr:rowOff>2648593</xdr:rowOff>
    </xdr:to>
    <xdr:pic>
      <xdr:nvPicPr>
        <xdr:cNvPr id="550741" name="Imagen 550740">
          <a:extLst>
            <a:ext uri="{FF2B5EF4-FFF2-40B4-BE49-F238E27FC236}">
              <a16:creationId xmlns:a16="http://schemas.microsoft.com/office/drawing/2014/main" id="{B0A36E5A-468C-9235-8D5A-CB7DC0AED9A9}"/>
            </a:ext>
          </a:extLst>
        </xdr:cNvPr>
        <xdr:cNvPicPr>
          <a:picLocks noChangeAspect="1"/>
        </xdr:cNvPicPr>
      </xdr:nvPicPr>
      <xdr:blipFill>
        <a:blip xmlns:r="http://schemas.openxmlformats.org/officeDocument/2006/relationships" r:embed="rId17"/>
        <a:stretch>
          <a:fillRect/>
        </a:stretch>
      </xdr:blipFill>
      <xdr:spPr>
        <a:xfrm>
          <a:off x="268898" y="24002269"/>
          <a:ext cx="4663587" cy="1037108"/>
        </a:xfrm>
        <a:prstGeom prst="rect">
          <a:avLst/>
        </a:prstGeom>
      </xdr:spPr>
    </xdr:pic>
    <xdr:clientData/>
  </xdr:twoCellAnchor>
  <xdr:twoCellAnchor editAs="oneCell">
    <xdr:from>
      <xdr:col>5</xdr:col>
      <xdr:colOff>28576</xdr:colOff>
      <xdr:row>29</xdr:row>
      <xdr:rowOff>73269</xdr:rowOff>
    </xdr:from>
    <xdr:to>
      <xdr:col>17</xdr:col>
      <xdr:colOff>876300</xdr:colOff>
      <xdr:row>51</xdr:row>
      <xdr:rowOff>313690</xdr:rowOff>
    </xdr:to>
    <xdr:pic>
      <xdr:nvPicPr>
        <xdr:cNvPr id="29" name="Imagen 28">
          <a:extLst>
            <a:ext uri="{FF2B5EF4-FFF2-40B4-BE49-F238E27FC236}">
              <a16:creationId xmlns:a16="http://schemas.microsoft.com/office/drawing/2014/main" id="{2F7FA2AF-AB88-70AF-AABB-17437C29AE77}"/>
            </a:ext>
          </a:extLst>
        </xdr:cNvPr>
        <xdr:cNvPicPr>
          <a:picLocks noChangeAspect="1"/>
        </xdr:cNvPicPr>
      </xdr:nvPicPr>
      <xdr:blipFill>
        <a:blip xmlns:r="http://schemas.openxmlformats.org/officeDocument/2006/relationships" r:embed="rId18"/>
        <a:stretch>
          <a:fillRect/>
        </a:stretch>
      </xdr:blipFill>
      <xdr:spPr>
        <a:xfrm>
          <a:off x="4819651" y="16722969"/>
          <a:ext cx="10315574" cy="565125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878</xdr:row>
      <xdr:rowOff>0</xdr:rowOff>
    </xdr:from>
    <xdr:to>
      <xdr:col>5</xdr:col>
      <xdr:colOff>1637849</xdr:colOff>
      <xdr:row>890</xdr:row>
      <xdr:rowOff>1156</xdr:rowOff>
    </xdr:to>
    <xdr:pic>
      <xdr:nvPicPr>
        <xdr:cNvPr id="2" name="Imagen 1">
          <a:extLst>
            <a:ext uri="{FF2B5EF4-FFF2-40B4-BE49-F238E27FC236}">
              <a16:creationId xmlns:a16="http://schemas.microsoft.com/office/drawing/2014/main" id="{457FC67A-F43C-31D6-EC25-56CE8B6FF823}"/>
            </a:ext>
          </a:extLst>
        </xdr:cNvPr>
        <xdr:cNvPicPr>
          <a:picLocks noChangeAspect="1"/>
        </xdr:cNvPicPr>
      </xdr:nvPicPr>
      <xdr:blipFill>
        <a:blip xmlns:r="http://schemas.openxmlformats.org/officeDocument/2006/relationships" r:embed="rId1"/>
        <a:stretch>
          <a:fillRect/>
        </a:stretch>
      </xdr:blipFill>
      <xdr:spPr>
        <a:xfrm>
          <a:off x="2349500" y="146304000"/>
          <a:ext cx="6365875" cy="22727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133</xdr:col>
      <xdr:colOff>676852</xdr:colOff>
      <xdr:row>0</xdr:row>
      <xdr:rowOff>0</xdr:rowOff>
    </xdr:from>
    <xdr:to>
      <xdr:col>183</xdr:col>
      <xdr:colOff>359051</xdr:colOff>
      <xdr:row>1</xdr:row>
      <xdr:rowOff>132080</xdr:rowOff>
    </xdr:to>
    <xdr:pic>
      <xdr:nvPicPr>
        <xdr:cNvPr id="2" name="Picture 1">
          <a:extLst>
            <a:ext uri="{FF2B5EF4-FFF2-40B4-BE49-F238E27FC236}">
              <a16:creationId xmlns:a16="http://schemas.microsoft.com/office/drawing/2014/main" id="{CB2A7C85-D1B7-4E8B-AC20-AD59C4D35F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085902" y="0"/>
          <a:ext cx="22797469" cy="434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133</xdr:col>
      <xdr:colOff>676852</xdr:colOff>
      <xdr:row>0</xdr:row>
      <xdr:rowOff>0</xdr:rowOff>
    </xdr:from>
    <xdr:to>
      <xdr:col>183</xdr:col>
      <xdr:colOff>359051</xdr:colOff>
      <xdr:row>1</xdr:row>
      <xdr:rowOff>132080</xdr:rowOff>
    </xdr:to>
    <xdr:pic>
      <xdr:nvPicPr>
        <xdr:cNvPr id="3" name="Picture 1">
          <a:extLst>
            <a:ext uri="{FF2B5EF4-FFF2-40B4-BE49-F238E27FC236}">
              <a16:creationId xmlns:a16="http://schemas.microsoft.com/office/drawing/2014/main" id="{F7785DC5-A6D3-4038-AE19-B862B3C766C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085902" y="0"/>
          <a:ext cx="22797469" cy="434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40823</xdr:colOff>
      <xdr:row>7</xdr:row>
      <xdr:rowOff>46263</xdr:rowOff>
    </xdr:from>
    <xdr:to>
      <xdr:col>133</xdr:col>
      <xdr:colOff>329047</xdr:colOff>
      <xdr:row>29</xdr:row>
      <xdr:rowOff>40944</xdr:rowOff>
    </xdr:to>
    <xdr:graphicFrame macro="">
      <xdr:nvGraphicFramePr>
        <xdr:cNvPr id="5" name="Gráfico 12">
          <a:extLst>
            <a:ext uri="{FF2B5EF4-FFF2-40B4-BE49-F238E27FC236}">
              <a16:creationId xmlns:a16="http://schemas.microsoft.com/office/drawing/2014/main" id="{FB782510-3249-4A76-A52B-A98AE7A89B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93787</xdr:colOff>
      <xdr:row>9</xdr:row>
      <xdr:rowOff>31724</xdr:rowOff>
    </xdr:from>
    <xdr:to>
      <xdr:col>56</xdr:col>
      <xdr:colOff>498231</xdr:colOff>
      <xdr:row>10</xdr:row>
      <xdr:rowOff>2922</xdr:rowOff>
    </xdr:to>
    <xdr:sp macro="" textlink="">
      <xdr:nvSpPr>
        <xdr:cNvPr id="14" name="Rectangle 40" descr="Diagonal hacia arriba oscura">
          <a:extLst>
            <a:ext uri="{FF2B5EF4-FFF2-40B4-BE49-F238E27FC236}">
              <a16:creationId xmlns:a16="http://schemas.microsoft.com/office/drawing/2014/main" id="{17F7E2C8-0B11-41B6-B2CC-6A5F729572CB}"/>
            </a:ext>
          </a:extLst>
        </xdr:cNvPr>
        <xdr:cNvSpPr>
          <a:spLocks noChangeArrowheads="1"/>
        </xdr:cNvSpPr>
      </xdr:nvSpPr>
      <xdr:spPr bwMode="auto">
        <a:xfrm>
          <a:off x="2731479" y="3482705"/>
          <a:ext cx="28840233" cy="615967"/>
        </a:xfrm>
        <a:prstGeom prst="rect">
          <a:avLst/>
        </a:prstGeom>
        <a:pattFill prst="dkUpDiag">
          <a:fgClr>
            <a:srgbClr val="FF0000"/>
          </a:fgClr>
          <a:bgClr>
            <a:srgbClr val="FFFFFF"/>
          </a:bgClr>
        </a:pattFill>
        <a:ln w="9525">
          <a:solidFill>
            <a:srgbClr val="FF0000"/>
          </a:solidFill>
          <a:miter lim="800000"/>
          <a:headEnd/>
          <a:tailEnd/>
        </a:ln>
      </xdr:spPr>
      <xdr:txBody>
        <a:bodyPr/>
        <a:lstStyle/>
        <a:p>
          <a:endParaRPr lang="es-CL"/>
        </a:p>
      </xdr:txBody>
    </xdr:sp>
    <xdr:clientData/>
  </xdr:twoCellAnchor>
  <xdr:twoCellAnchor editAs="oneCell">
    <xdr:from>
      <xdr:col>2</xdr:col>
      <xdr:colOff>2023875</xdr:colOff>
      <xdr:row>37</xdr:row>
      <xdr:rowOff>101594</xdr:rowOff>
    </xdr:from>
    <xdr:to>
      <xdr:col>41</xdr:col>
      <xdr:colOff>133121</xdr:colOff>
      <xdr:row>40</xdr:row>
      <xdr:rowOff>19228</xdr:rowOff>
    </xdr:to>
    <xdr:pic>
      <xdr:nvPicPr>
        <xdr:cNvPr id="4" name="Picture 1">
          <a:extLst>
            <a:ext uri="{FF2B5EF4-FFF2-40B4-BE49-F238E27FC236}">
              <a16:creationId xmlns:a16="http://schemas.microsoft.com/office/drawing/2014/main" id="{4795D633-6895-4477-9035-8A3FC672BD0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87557" y="18424230"/>
          <a:ext cx="20765411" cy="5196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61769</xdr:colOff>
      <xdr:row>8</xdr:row>
      <xdr:rowOff>17320</xdr:rowOff>
    </xdr:from>
    <xdr:to>
      <xdr:col>133</xdr:col>
      <xdr:colOff>0</xdr:colOff>
      <xdr:row>9</xdr:row>
      <xdr:rowOff>17319</xdr:rowOff>
    </xdr:to>
    <xdr:sp macro="" textlink="">
      <xdr:nvSpPr>
        <xdr:cNvPr id="7" name="Rectangle 38">
          <a:extLst>
            <a:ext uri="{FF2B5EF4-FFF2-40B4-BE49-F238E27FC236}">
              <a16:creationId xmlns:a16="http://schemas.microsoft.com/office/drawing/2014/main" id="{4974B288-182C-48C3-8574-DDB7154AFE63}"/>
            </a:ext>
          </a:extLst>
        </xdr:cNvPr>
        <xdr:cNvSpPr>
          <a:spLocks noChangeArrowheads="1"/>
        </xdr:cNvSpPr>
      </xdr:nvSpPr>
      <xdr:spPr bwMode="auto">
        <a:xfrm>
          <a:off x="2709719" y="2808145"/>
          <a:ext cx="69794581" cy="647699"/>
        </a:xfrm>
        <a:prstGeom prst="rect">
          <a:avLst/>
        </a:prstGeom>
        <a:gradFill flip="none" rotWithShape="1">
          <a:gsLst>
            <a:gs pos="0">
              <a:srgbClr val="8080FF">
                <a:tint val="66000"/>
                <a:satMod val="160000"/>
              </a:srgbClr>
            </a:gs>
            <a:gs pos="50000">
              <a:srgbClr val="B3B3FF">
                <a:tint val="44500"/>
                <a:satMod val="160000"/>
              </a:srgbClr>
            </a:gs>
            <a:gs pos="100000">
              <a:srgbClr val="DADAFF">
                <a:tint val="23500"/>
                <a:satMod val="160000"/>
              </a:srgbClr>
            </a:gs>
          </a:gsLst>
          <a:path path="circle">
            <a:fillToRect l="50000" t="50000" r="50000" b="50000"/>
          </a:path>
          <a:tileRect/>
        </a:gradFill>
        <a:ln w="9525">
          <a:solidFill>
            <a:srgbClr val="0000FF"/>
          </a:solidFill>
          <a:miter lim="800000"/>
          <a:headEnd/>
          <a:tailEnd/>
        </a:ln>
      </xdr:spPr>
      <xdr:txBody>
        <a:bodyPr/>
        <a:lstStyle/>
        <a:p>
          <a:endParaRPr lang="es-CL"/>
        </a:p>
      </xdr:txBody>
    </xdr:sp>
    <xdr:clientData/>
  </xdr:twoCellAnchor>
  <xdr:twoCellAnchor>
    <xdr:from>
      <xdr:col>57</xdr:col>
      <xdr:colOff>28574</xdr:colOff>
      <xdr:row>9</xdr:row>
      <xdr:rowOff>28308</xdr:rowOff>
    </xdr:from>
    <xdr:to>
      <xdr:col>133</xdr:col>
      <xdr:colOff>1548</xdr:colOff>
      <xdr:row>10</xdr:row>
      <xdr:rowOff>2061</xdr:rowOff>
    </xdr:to>
    <xdr:sp macro="" textlink="">
      <xdr:nvSpPr>
        <xdr:cNvPr id="8" name="Rectangle 40" descr="Diagonal hacia arriba oscura">
          <a:extLst>
            <a:ext uri="{FF2B5EF4-FFF2-40B4-BE49-F238E27FC236}">
              <a16:creationId xmlns:a16="http://schemas.microsoft.com/office/drawing/2014/main" id="{76C87CDB-E730-49F5-9127-98E410C33454}"/>
            </a:ext>
          </a:extLst>
        </xdr:cNvPr>
        <xdr:cNvSpPr>
          <a:spLocks noChangeArrowheads="1"/>
        </xdr:cNvSpPr>
      </xdr:nvSpPr>
      <xdr:spPr bwMode="auto">
        <a:xfrm>
          <a:off x="31556324" y="3466833"/>
          <a:ext cx="40939999" cy="621453"/>
        </a:xfrm>
        <a:prstGeom prst="rect">
          <a:avLst/>
        </a:prstGeom>
        <a:pattFill prst="dkUpDiag">
          <a:fgClr>
            <a:srgbClr val="92D050"/>
          </a:fgClr>
          <a:bgClr>
            <a:schemeClr val="bg1"/>
          </a:bgClr>
        </a:pattFill>
        <a:ln w="9525">
          <a:solidFill>
            <a:srgbClr val="92D050"/>
          </a:solidFill>
          <a:prstDash val="solid"/>
          <a:miter lim="800000"/>
          <a:headEnd/>
          <a:tailEnd/>
        </a:ln>
      </xdr:spPr>
    </xdr:sp>
    <xdr:clientData/>
  </xdr:twoCellAnchor>
  <xdr:twoCellAnchor editAs="oneCell">
    <xdr:from>
      <xdr:col>2</xdr:col>
      <xdr:colOff>0</xdr:colOff>
      <xdr:row>1</xdr:row>
      <xdr:rowOff>-1</xdr:rowOff>
    </xdr:from>
    <xdr:to>
      <xdr:col>3</xdr:col>
      <xdr:colOff>131127</xdr:colOff>
      <xdr:row>2</xdr:row>
      <xdr:rowOff>715009</xdr:rowOff>
    </xdr:to>
    <xdr:pic>
      <xdr:nvPicPr>
        <xdr:cNvPr id="9" name="Picture 1">
          <a:extLst>
            <a:ext uri="{FF2B5EF4-FFF2-40B4-BE49-F238E27FC236}">
              <a16:creationId xmlns:a16="http://schemas.microsoft.com/office/drawing/2014/main" id="{B2AAA3DB-31D2-4007-8DB1-38C8A5FFAE52}"/>
            </a:ext>
          </a:extLst>
        </xdr:cNvPr>
        <xdr:cNvPicPr/>
      </xdr:nvPicPr>
      <xdr:blipFill>
        <a:blip xmlns:r="http://schemas.openxmlformats.org/officeDocument/2006/relationships" r:embed="rId3" cstate="print"/>
        <a:srcRect/>
        <a:stretch>
          <a:fillRect/>
        </a:stretch>
      </xdr:blipFill>
      <xdr:spPr bwMode="auto">
        <a:xfrm>
          <a:off x="361950" y="295274"/>
          <a:ext cx="2411412" cy="1009650"/>
        </a:xfrm>
        <a:prstGeom prst="rect">
          <a:avLst/>
        </a:prstGeom>
        <a:noFill/>
        <a:ln w="9525">
          <a:noFill/>
          <a:miter lim="800000"/>
          <a:headEnd/>
          <a:tailEnd/>
        </a:ln>
      </xdr:spPr>
    </xdr:pic>
    <xdr:clientData/>
  </xdr:twoCellAnchor>
  <xdr:twoCellAnchor editAs="oneCell">
    <xdr:from>
      <xdr:col>131</xdr:col>
      <xdr:colOff>253941</xdr:colOff>
      <xdr:row>1</xdr:row>
      <xdr:rowOff>71436</xdr:rowOff>
    </xdr:from>
    <xdr:to>
      <xdr:col>134</xdr:col>
      <xdr:colOff>18412</xdr:colOff>
      <xdr:row>2</xdr:row>
      <xdr:rowOff>590231</xdr:rowOff>
    </xdr:to>
    <xdr:pic>
      <xdr:nvPicPr>
        <xdr:cNvPr id="10" name="Imagen 1">
          <a:extLst>
            <a:ext uri="{FF2B5EF4-FFF2-40B4-BE49-F238E27FC236}">
              <a16:creationId xmlns:a16="http://schemas.microsoft.com/office/drawing/2014/main" id="{0CAC9467-284D-49BA-870B-24CEF63C525B}"/>
            </a:ext>
          </a:extLst>
        </xdr:cNvPr>
        <xdr:cNvPicPr>
          <a:picLocks noChangeAspect="1"/>
        </xdr:cNvPicPr>
      </xdr:nvPicPr>
      <xdr:blipFill>
        <a:blip xmlns:r="http://schemas.openxmlformats.org/officeDocument/2006/relationships" r:embed="rId4"/>
        <a:stretch>
          <a:fillRect/>
        </a:stretch>
      </xdr:blipFill>
      <xdr:spPr>
        <a:xfrm>
          <a:off x="71596191" y="366711"/>
          <a:ext cx="1518976" cy="825500"/>
        </a:xfrm>
        <a:prstGeom prst="rect">
          <a:avLst/>
        </a:prstGeom>
      </xdr:spPr>
    </xdr:pic>
    <xdr:clientData/>
  </xdr:twoCellAnchor>
  <xdr:twoCellAnchor>
    <xdr:from>
      <xdr:col>26</xdr:col>
      <xdr:colOff>262899</xdr:colOff>
      <xdr:row>22</xdr:row>
      <xdr:rowOff>12129</xdr:rowOff>
    </xdr:from>
    <xdr:to>
      <xdr:col>29</xdr:col>
      <xdr:colOff>524526</xdr:colOff>
      <xdr:row>23</xdr:row>
      <xdr:rowOff>491364</xdr:rowOff>
    </xdr:to>
    <xdr:sp macro="" textlink="">
      <xdr:nvSpPr>
        <xdr:cNvPr id="11" name="Flecha: hacia la izquierda 10">
          <a:extLst>
            <a:ext uri="{FF2B5EF4-FFF2-40B4-BE49-F238E27FC236}">
              <a16:creationId xmlns:a16="http://schemas.microsoft.com/office/drawing/2014/main" id="{AA0A8FBC-8307-41F7-ABA8-92A307C7E290}"/>
            </a:ext>
          </a:extLst>
        </xdr:cNvPr>
        <xdr:cNvSpPr/>
      </xdr:nvSpPr>
      <xdr:spPr>
        <a:xfrm>
          <a:off x="15264774" y="11870754"/>
          <a:ext cx="1861827" cy="1126935"/>
        </a:xfrm>
        <a:prstGeom prst="leftArrow">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400" b="1"/>
            <a:t>PROGRAMA</a:t>
          </a:r>
        </a:p>
        <a:p>
          <a:pPr algn="ctr"/>
          <a:r>
            <a:rPr lang="es-CL" sz="1400" b="1"/>
            <a:t>REV.0</a:t>
          </a:r>
        </a:p>
      </xdr:txBody>
    </xdr:sp>
    <xdr:clientData/>
  </xdr:twoCellAnchor>
  <xdr:twoCellAnchor>
    <xdr:from>
      <xdr:col>29</xdr:col>
      <xdr:colOff>528481</xdr:colOff>
      <xdr:row>25</xdr:row>
      <xdr:rowOff>432105</xdr:rowOff>
    </xdr:from>
    <xdr:to>
      <xdr:col>33</xdr:col>
      <xdr:colOff>256929</xdr:colOff>
      <xdr:row>27</xdr:row>
      <xdr:rowOff>202329</xdr:rowOff>
    </xdr:to>
    <xdr:sp macro="" textlink="">
      <xdr:nvSpPr>
        <xdr:cNvPr id="12" name="Flecha: a la derecha 11">
          <a:extLst>
            <a:ext uri="{FF2B5EF4-FFF2-40B4-BE49-F238E27FC236}">
              <a16:creationId xmlns:a16="http://schemas.microsoft.com/office/drawing/2014/main" id="{5EA4D437-92E0-43EB-95A0-76E3FBF8E75C}"/>
            </a:ext>
          </a:extLst>
        </xdr:cNvPr>
        <xdr:cNvSpPr/>
      </xdr:nvSpPr>
      <xdr:spPr>
        <a:xfrm>
          <a:off x="17130556" y="14233830"/>
          <a:ext cx="1862048" cy="1065624"/>
        </a:xfrm>
        <a:prstGeom prst="rightArrow">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400" b="1"/>
            <a:t>PROGRAMA</a:t>
          </a:r>
        </a:p>
        <a:p>
          <a:pPr algn="ctr"/>
          <a:r>
            <a:rPr lang="es-CL" sz="1400" b="1"/>
            <a:t>REV.1</a:t>
          </a:r>
        </a:p>
      </xdr:txBody>
    </xdr:sp>
    <xdr:clientData/>
  </xdr:twoCellAnchor>
  <xdr:twoCellAnchor>
    <xdr:from>
      <xdr:col>29</xdr:col>
      <xdr:colOff>544286</xdr:colOff>
      <xdr:row>23</xdr:row>
      <xdr:rowOff>231322</xdr:rowOff>
    </xdr:from>
    <xdr:to>
      <xdr:col>29</xdr:col>
      <xdr:colOff>545834</xdr:colOff>
      <xdr:row>35</xdr:row>
      <xdr:rowOff>220863</xdr:rowOff>
    </xdr:to>
    <xdr:cxnSp macro="">
      <xdr:nvCxnSpPr>
        <xdr:cNvPr id="13" name="Conector recto 12">
          <a:extLst>
            <a:ext uri="{FF2B5EF4-FFF2-40B4-BE49-F238E27FC236}">
              <a16:creationId xmlns:a16="http://schemas.microsoft.com/office/drawing/2014/main" id="{0ABFCC22-D7FA-4593-B52E-50544199B9F1}"/>
            </a:ext>
          </a:extLst>
        </xdr:cNvPr>
        <xdr:cNvCxnSpPr/>
      </xdr:nvCxnSpPr>
      <xdr:spPr>
        <a:xfrm>
          <a:off x="17907000" y="12831536"/>
          <a:ext cx="1548" cy="5432398"/>
        </a:xfrm>
        <a:prstGeom prst="line">
          <a:avLst/>
        </a:prstGeom>
        <a:ln w="28575" cap="flat" cmpd="sng" algn="ctr">
          <a:solidFill>
            <a:srgbClr val="002060"/>
          </a:solidFill>
          <a:prstDash val="sys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xdr:col>
      <xdr:colOff>445633</xdr:colOff>
      <xdr:row>109</xdr:row>
      <xdr:rowOff>152400</xdr:rowOff>
    </xdr:from>
    <xdr:to>
      <xdr:col>27</xdr:col>
      <xdr:colOff>285749</xdr:colOff>
      <xdr:row>131</xdr:row>
      <xdr:rowOff>139699</xdr:rowOff>
    </xdr:to>
    <xdr:graphicFrame macro="">
      <xdr:nvGraphicFramePr>
        <xdr:cNvPr id="16" name="Gráfico 14">
          <a:extLst>
            <a:ext uri="{FF2B5EF4-FFF2-40B4-BE49-F238E27FC236}">
              <a16:creationId xmlns:a16="http://schemas.microsoft.com/office/drawing/2014/main" id="{A2B1BBB7-8AE0-AB7A-0D90-98CE988E178F}"/>
            </a:ext>
            <a:ext uri="{147F2762-F138-4A5C-976F-8EAC2B608ADB}">
              <a16:predDERef xmlns:a16="http://schemas.microsoft.com/office/drawing/2014/main" pred="{0ABFCC22-D7FA-4593-B52E-50544199B9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47250</xdr:colOff>
      <xdr:row>123</xdr:row>
      <xdr:rowOff>142503</xdr:rowOff>
    </xdr:from>
    <xdr:to>
      <xdr:col>22</xdr:col>
      <xdr:colOff>311336</xdr:colOff>
      <xdr:row>125</xdr:row>
      <xdr:rowOff>112060</xdr:rowOff>
    </xdr:to>
    <xdr:sp macro="" textlink="">
      <xdr:nvSpPr>
        <xdr:cNvPr id="18" name="Flecha: a la derecha 17">
          <a:extLst>
            <a:ext uri="{FF2B5EF4-FFF2-40B4-BE49-F238E27FC236}">
              <a16:creationId xmlns:a16="http://schemas.microsoft.com/office/drawing/2014/main" id="{5AE61F63-20B4-E143-541B-BBBE5567C303}"/>
            </a:ext>
          </a:extLst>
        </xdr:cNvPr>
        <xdr:cNvSpPr/>
      </xdr:nvSpPr>
      <xdr:spPr>
        <a:xfrm>
          <a:off x="13167938" y="34599191"/>
          <a:ext cx="835586" cy="541057"/>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s-CL" sz="1600" b="1"/>
            <a:t>Rev</a:t>
          </a:r>
          <a:r>
            <a:rPr lang="es-CL" sz="1400" b="1"/>
            <a:t>.1</a:t>
          </a:r>
        </a:p>
      </xdr:txBody>
    </xdr:sp>
    <xdr:clientData/>
  </xdr:twoCellAnchor>
</xdr:wsDr>
</file>

<file path=xl/drawings/drawing4.xml><?xml version="1.0" encoding="utf-8"?>
<c:userShapes xmlns:c="http://schemas.openxmlformats.org/drawingml/2006/chart">
  <cdr:relSizeAnchor xmlns:cdr="http://schemas.openxmlformats.org/drawingml/2006/chartDrawing">
    <cdr:from>
      <cdr:x>0.41133</cdr:x>
      <cdr:y>0</cdr:y>
    </cdr:from>
    <cdr:to>
      <cdr:x>0.4118</cdr:x>
      <cdr:y>0.99794</cdr:y>
    </cdr:to>
    <cdr:cxnSp macro="">
      <cdr:nvCxnSpPr>
        <cdr:cNvPr id="2" name="27 Conector recto">
          <a:extLst xmlns:a="http://schemas.openxmlformats.org/drawingml/2006/main">
            <a:ext uri="{FF2B5EF4-FFF2-40B4-BE49-F238E27FC236}">
              <a16:creationId xmlns:a16="http://schemas.microsoft.com/office/drawing/2014/main" id="{17B0258B-168D-4C1C-994B-0ABAA5B1867D}"/>
            </a:ext>
          </a:extLst>
        </cdr:cNvPr>
        <cdr:cNvCxnSpPr/>
      </cdr:nvCxnSpPr>
      <cdr:spPr>
        <a:xfrm xmlns:a="http://schemas.openxmlformats.org/drawingml/2006/main">
          <a:off x="29078781" y="0"/>
          <a:ext cx="33226" cy="13760716"/>
        </a:xfrm>
        <a:prstGeom xmlns:a="http://schemas.openxmlformats.org/drawingml/2006/main" prst="line">
          <a:avLst/>
        </a:prstGeom>
        <a:ln xmlns:a="http://schemas.openxmlformats.org/drawingml/2006/main">
          <a:headEnd type="triangle" w="lg" len="lg"/>
          <a:tailEnd type="triangle" w="lg" len="lg"/>
        </a:ln>
      </cdr:spPr>
      <cdr:style>
        <a:lnRef xmlns:a="http://schemas.openxmlformats.org/drawingml/2006/main" idx="3">
          <a:schemeClr val="dk1"/>
        </a:lnRef>
        <a:fillRef xmlns:a="http://schemas.openxmlformats.org/drawingml/2006/main" idx="0">
          <a:schemeClr val="dk1"/>
        </a:fillRef>
        <a:effectRef xmlns:a="http://schemas.openxmlformats.org/drawingml/2006/main" idx="2">
          <a:schemeClr val="dk1"/>
        </a:effectRef>
        <a:fontRef xmlns:a="http://schemas.openxmlformats.org/drawingml/2006/main" idx="minor">
          <a:schemeClr val="tx1"/>
        </a:fontRef>
      </cdr:style>
    </cdr:cxnSp>
  </cdr:relSizeAnchor>
</c:userShapes>
</file>

<file path=xl/drawings/drawing5.xml><?xml version="1.0" encoding="utf-8"?>
<c:userShapes xmlns:c="http://schemas.openxmlformats.org/drawingml/2006/chart">
  <cdr:relSizeAnchor xmlns:cdr="http://schemas.openxmlformats.org/drawingml/2006/chartDrawing">
    <cdr:from>
      <cdr:x>0.76515</cdr:x>
      <cdr:y>0.1827</cdr:y>
    </cdr:from>
    <cdr:to>
      <cdr:x>0.83615</cdr:x>
      <cdr:y>0.24076</cdr:y>
    </cdr:to>
    <cdr:sp macro="" textlink="">
      <cdr:nvSpPr>
        <cdr:cNvPr id="2" name="Globo: línea doblada 1">
          <a:extLst xmlns:a="http://schemas.openxmlformats.org/drawingml/2006/main">
            <a:ext uri="{FF2B5EF4-FFF2-40B4-BE49-F238E27FC236}">
              <a16:creationId xmlns:a16="http://schemas.microsoft.com/office/drawing/2014/main" id="{FF91BF3A-E2FA-2C89-F4CC-B5D95374B734}"/>
            </a:ext>
          </a:extLst>
        </cdr:cNvPr>
        <cdr:cNvSpPr/>
      </cdr:nvSpPr>
      <cdr:spPr>
        <a:xfrm xmlns:a="http://schemas.openxmlformats.org/drawingml/2006/main">
          <a:off x="8168889" y="1022694"/>
          <a:ext cx="758034" cy="324998"/>
        </a:xfrm>
        <a:prstGeom xmlns:a="http://schemas.openxmlformats.org/drawingml/2006/main" prst="borderCallout2">
          <a:avLst>
            <a:gd name="adj1" fmla="val 18750"/>
            <a:gd name="adj2" fmla="val -8333"/>
            <a:gd name="adj3" fmla="val 47675"/>
            <a:gd name="adj4" fmla="val -31862"/>
            <a:gd name="adj5" fmla="val 171449"/>
            <a:gd name="adj6" fmla="val -1012"/>
          </a:avLst>
        </a:prstGeom>
        <a:noFill xmlns:a="http://schemas.openxmlformats.org/drawingml/2006/main"/>
        <a:ln xmlns:a="http://schemas.openxmlformats.org/drawingml/2006/main" w="0">
          <a:solidFill>
            <a:schemeClr val="bg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s-CL" sz="1600" kern="1200">
              <a:solidFill>
                <a:sysClr val="windowText" lastClr="000000"/>
              </a:solidFill>
            </a:rPr>
            <a:t>25,1</a:t>
          </a:r>
        </a:p>
      </cdr:txBody>
    </cdr:sp>
  </cdr:relSizeAnchor>
  <cdr:relSizeAnchor xmlns:cdr="http://schemas.openxmlformats.org/drawingml/2006/chartDrawing">
    <cdr:from>
      <cdr:x>0.79415</cdr:x>
      <cdr:y>0.30027</cdr:y>
    </cdr:from>
    <cdr:to>
      <cdr:x>0.85856</cdr:x>
      <cdr:y>0.35832</cdr:y>
    </cdr:to>
    <cdr:sp macro="" textlink="">
      <cdr:nvSpPr>
        <cdr:cNvPr id="3" name="Globo: línea doblada 2">
          <a:extLst xmlns:a="http://schemas.openxmlformats.org/drawingml/2006/main">
            <a:ext uri="{FF2B5EF4-FFF2-40B4-BE49-F238E27FC236}">
              <a16:creationId xmlns:a16="http://schemas.microsoft.com/office/drawing/2014/main" id="{17338A69-2451-040E-1B52-297E82752AE6}"/>
            </a:ext>
          </a:extLst>
        </cdr:cNvPr>
        <cdr:cNvSpPr/>
      </cdr:nvSpPr>
      <cdr:spPr>
        <a:xfrm xmlns:a="http://schemas.openxmlformats.org/drawingml/2006/main">
          <a:off x="8478469" y="1680784"/>
          <a:ext cx="687743" cy="324941"/>
        </a:xfrm>
        <a:prstGeom xmlns:a="http://schemas.openxmlformats.org/drawingml/2006/main" prst="borderCallout2">
          <a:avLst>
            <a:gd name="adj1" fmla="val 18750"/>
            <a:gd name="adj2" fmla="val -8333"/>
            <a:gd name="adj3" fmla="val 18750"/>
            <a:gd name="adj4" fmla="val -16667"/>
            <a:gd name="adj5" fmla="val -13777"/>
            <a:gd name="adj6" fmla="val -44087"/>
          </a:avLst>
        </a:prstGeom>
        <a:noFill xmlns:a="http://schemas.openxmlformats.org/drawingml/2006/main"/>
        <a:ln xmlns:a="http://schemas.openxmlformats.org/drawingml/2006/main" w="0">
          <a:solidFill>
            <a:schemeClr val="bg1"/>
          </a:solidFill>
          <a:prstDash val="sysDot"/>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s-CL" sz="1600" kern="1200">
              <a:solidFill>
                <a:sysClr val="windowText" lastClr="000000"/>
              </a:solidFill>
            </a:rPr>
            <a:t>23,5</a:t>
          </a:r>
        </a:p>
      </cdr:txBody>
    </cdr:sp>
  </cdr:relSizeAnchor>
  <cdr:relSizeAnchor xmlns:cdr="http://schemas.openxmlformats.org/drawingml/2006/chartDrawing">
    <cdr:from>
      <cdr:x>0.58671</cdr:x>
      <cdr:y>0.15895</cdr:y>
    </cdr:from>
    <cdr:to>
      <cdr:x>0.66963</cdr:x>
      <cdr:y>0.26105</cdr:y>
    </cdr:to>
    <cdr:sp macro="" textlink="">
      <cdr:nvSpPr>
        <cdr:cNvPr id="4" name="Flecha: hacia la izquierda 3">
          <a:extLst xmlns:a="http://schemas.openxmlformats.org/drawingml/2006/main">
            <a:ext uri="{FF2B5EF4-FFF2-40B4-BE49-F238E27FC236}">
              <a16:creationId xmlns:a16="http://schemas.microsoft.com/office/drawing/2014/main" id="{3D4A5B76-A7B3-C843-A7F5-C93B13FA91BA}"/>
            </a:ext>
          </a:extLst>
        </cdr:cNvPr>
        <cdr:cNvSpPr/>
      </cdr:nvSpPr>
      <cdr:spPr>
        <a:xfrm xmlns:a="http://schemas.openxmlformats.org/drawingml/2006/main">
          <a:off x="6263888" y="889748"/>
          <a:ext cx="885265" cy="571500"/>
        </a:xfrm>
        <a:prstGeom xmlns:a="http://schemas.openxmlformats.org/drawingml/2006/main" prst="leftArrow">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r>
            <a:rPr lang="es-CL" sz="1600" b="1" kern="1200"/>
            <a:t>Rev.0</a:t>
          </a:r>
        </a:p>
      </cdr:txBody>
    </cdr:sp>
  </cdr:relSizeAnchor>
  <cdr:relSizeAnchor xmlns:cdr="http://schemas.openxmlformats.org/drawingml/2006/chartDrawing">
    <cdr:from>
      <cdr:x>0.67383</cdr:x>
      <cdr:y>0.18297</cdr:y>
    </cdr:from>
    <cdr:to>
      <cdr:x>0.67488</cdr:x>
      <cdr:y>0.64541</cdr:y>
    </cdr:to>
    <cdr:cxnSp macro="">
      <cdr:nvCxnSpPr>
        <cdr:cNvPr id="6" name="Conector recto 5">
          <a:extLst xmlns:a="http://schemas.openxmlformats.org/drawingml/2006/main">
            <a:ext uri="{FF2B5EF4-FFF2-40B4-BE49-F238E27FC236}">
              <a16:creationId xmlns:a16="http://schemas.microsoft.com/office/drawing/2014/main" id="{5381060C-6E36-988D-98BE-012804A4A962}"/>
            </a:ext>
          </a:extLst>
        </cdr:cNvPr>
        <cdr:cNvCxnSpPr/>
      </cdr:nvCxnSpPr>
      <cdr:spPr>
        <a:xfrm xmlns:a="http://schemas.openxmlformats.org/drawingml/2006/main">
          <a:off x="7193978" y="1024218"/>
          <a:ext cx="11205" cy="2588559"/>
        </a:xfrm>
        <a:prstGeom xmlns:a="http://schemas.openxmlformats.org/drawingml/2006/main" prst="line">
          <a:avLst/>
        </a:prstGeom>
        <a:ln xmlns:a="http://schemas.openxmlformats.org/drawingml/2006/main" w="47625" cmpd="sng">
          <a:prstDash val="sys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6.xml><?xml version="1.0" encoding="utf-8"?>
<xdr:wsDr xmlns:xdr="http://schemas.openxmlformats.org/drawingml/2006/spreadsheetDrawing" xmlns:a="http://schemas.openxmlformats.org/drawingml/2006/main">
  <xdr:twoCellAnchor>
    <xdr:from>
      <xdr:col>1</xdr:col>
      <xdr:colOff>36036</xdr:colOff>
      <xdr:row>5</xdr:row>
      <xdr:rowOff>127906</xdr:rowOff>
    </xdr:from>
    <xdr:to>
      <xdr:col>49</xdr:col>
      <xdr:colOff>373000</xdr:colOff>
      <xdr:row>56</xdr:row>
      <xdr:rowOff>30925</xdr:rowOff>
    </xdr:to>
    <xdr:graphicFrame macro="">
      <xdr:nvGraphicFramePr>
        <xdr:cNvPr id="12" name="Chart 1">
          <a:extLst>
            <a:ext uri="{FF2B5EF4-FFF2-40B4-BE49-F238E27FC236}">
              <a16:creationId xmlns:a16="http://schemas.microsoft.com/office/drawing/2014/main" id="{A8AA49E3-8E1E-4B06-8389-8148AD175F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1</xdr:row>
      <xdr:rowOff>0</xdr:rowOff>
    </xdr:from>
    <xdr:to>
      <xdr:col>2</xdr:col>
      <xdr:colOff>155558</xdr:colOff>
      <xdr:row>2</xdr:row>
      <xdr:rowOff>398780</xdr:rowOff>
    </xdr:to>
    <xdr:pic>
      <xdr:nvPicPr>
        <xdr:cNvPr id="3" name="Picture 1">
          <a:extLst>
            <a:ext uri="{FF2B5EF4-FFF2-40B4-BE49-F238E27FC236}">
              <a16:creationId xmlns:a16="http://schemas.microsoft.com/office/drawing/2014/main" id="{C9A669C4-E4A9-4344-8F8B-44D5DEF2C31D}"/>
            </a:ext>
          </a:extLst>
        </xdr:cNvPr>
        <xdr:cNvPicPr/>
      </xdr:nvPicPr>
      <xdr:blipFill>
        <a:blip xmlns:r="http://schemas.openxmlformats.org/officeDocument/2006/relationships" r:embed="rId2" cstate="print"/>
        <a:srcRect/>
        <a:stretch>
          <a:fillRect/>
        </a:stretch>
      </xdr:blipFill>
      <xdr:spPr bwMode="auto">
        <a:xfrm>
          <a:off x="609600" y="190500"/>
          <a:ext cx="1545648" cy="596900"/>
        </a:xfrm>
        <a:prstGeom prst="rect">
          <a:avLst/>
        </a:prstGeom>
        <a:noFill/>
        <a:ln w="9525">
          <a:noFill/>
          <a:miter lim="800000"/>
          <a:headEnd/>
          <a:tailEnd/>
        </a:ln>
      </xdr:spPr>
    </xdr:pic>
    <xdr:clientData/>
  </xdr:twoCellAnchor>
  <xdr:twoCellAnchor editAs="oneCell">
    <xdr:from>
      <xdr:col>46</xdr:col>
      <xdr:colOff>259773</xdr:colOff>
      <xdr:row>1</xdr:row>
      <xdr:rowOff>51954</xdr:rowOff>
    </xdr:from>
    <xdr:to>
      <xdr:col>47</xdr:col>
      <xdr:colOff>592717</xdr:colOff>
      <xdr:row>2</xdr:row>
      <xdr:rowOff>397628</xdr:rowOff>
    </xdr:to>
    <xdr:pic>
      <xdr:nvPicPr>
        <xdr:cNvPr id="4" name="Imagen 1">
          <a:extLst>
            <a:ext uri="{FF2B5EF4-FFF2-40B4-BE49-F238E27FC236}">
              <a16:creationId xmlns:a16="http://schemas.microsoft.com/office/drawing/2014/main" id="{D785C61B-7E25-4D49-8AE9-375212F2FE17}"/>
            </a:ext>
          </a:extLst>
        </xdr:cNvPr>
        <xdr:cNvPicPr>
          <a:picLocks noChangeAspect="1"/>
        </xdr:cNvPicPr>
      </xdr:nvPicPr>
      <xdr:blipFill>
        <a:blip xmlns:r="http://schemas.openxmlformats.org/officeDocument/2006/relationships" r:embed="rId3"/>
        <a:stretch>
          <a:fillRect/>
        </a:stretch>
      </xdr:blipFill>
      <xdr:spPr>
        <a:xfrm>
          <a:off x="29177673" y="242454"/>
          <a:ext cx="1124639" cy="53045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67236</xdr:colOff>
      <xdr:row>0</xdr:row>
      <xdr:rowOff>78441</xdr:rowOff>
    </xdr:from>
    <xdr:to>
      <xdr:col>2</xdr:col>
      <xdr:colOff>892661</xdr:colOff>
      <xdr:row>2</xdr:row>
      <xdr:rowOff>97864</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rcRect/>
        <a:stretch>
          <a:fillRect/>
        </a:stretch>
      </xdr:blipFill>
      <xdr:spPr bwMode="auto">
        <a:xfrm>
          <a:off x="291354" y="78441"/>
          <a:ext cx="1199029" cy="403411"/>
        </a:xfrm>
        <a:prstGeom prst="rect">
          <a:avLst/>
        </a:prstGeom>
        <a:noFill/>
        <a:ln w="9525">
          <a:noFill/>
          <a:miter lim="800000"/>
          <a:headEnd/>
          <a:tailEnd/>
        </a:ln>
      </xdr:spPr>
    </xdr:pic>
    <xdr:clientData/>
  </xdr:twoCellAnchor>
  <xdr:twoCellAnchor editAs="oneCell">
    <xdr:from>
      <xdr:col>8</xdr:col>
      <xdr:colOff>816755</xdr:colOff>
      <xdr:row>0</xdr:row>
      <xdr:rowOff>59346</xdr:rowOff>
    </xdr:from>
    <xdr:to>
      <xdr:col>9</xdr:col>
      <xdr:colOff>779854</xdr:colOff>
      <xdr:row>2</xdr:row>
      <xdr:rowOff>67294</xdr:rowOff>
    </xdr:to>
    <xdr:pic>
      <xdr:nvPicPr>
        <xdr:cNvPr id="4" name="Imagen 1">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5951972" y="59346"/>
          <a:ext cx="872888" cy="36984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67236</xdr:colOff>
      <xdr:row>0</xdr:row>
      <xdr:rowOff>78441</xdr:rowOff>
    </xdr:from>
    <xdr:to>
      <xdr:col>2</xdr:col>
      <xdr:colOff>896471</xdr:colOff>
      <xdr:row>2</xdr:row>
      <xdr:rowOff>163233</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rcRect/>
        <a:stretch>
          <a:fillRect/>
        </a:stretch>
      </xdr:blipFill>
      <xdr:spPr bwMode="auto">
        <a:xfrm>
          <a:off x="291354" y="78441"/>
          <a:ext cx="1199029" cy="437030"/>
        </a:xfrm>
        <a:prstGeom prst="rect">
          <a:avLst/>
        </a:prstGeom>
        <a:noFill/>
        <a:ln w="9525">
          <a:noFill/>
          <a:miter lim="800000"/>
          <a:headEnd/>
          <a:tailEnd/>
        </a:ln>
      </xdr:spPr>
    </xdr:pic>
    <xdr:clientData/>
  </xdr:twoCellAnchor>
  <xdr:twoCellAnchor editAs="oneCell">
    <xdr:from>
      <xdr:col>9</xdr:col>
      <xdr:colOff>1361757</xdr:colOff>
      <xdr:row>0</xdr:row>
      <xdr:rowOff>148561</xdr:rowOff>
    </xdr:from>
    <xdr:to>
      <xdr:col>10</xdr:col>
      <xdr:colOff>841086</xdr:colOff>
      <xdr:row>2</xdr:row>
      <xdr:rowOff>152935</xdr:rowOff>
    </xdr:to>
    <xdr:pic>
      <xdr:nvPicPr>
        <xdr:cNvPr id="3" name="Imagen 1">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stretch>
          <a:fillRect/>
        </a:stretch>
      </xdr:blipFill>
      <xdr:spPr>
        <a:xfrm>
          <a:off x="13632198" y="148561"/>
          <a:ext cx="880064" cy="36296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oneCellAnchor>
    <xdr:from>
      <xdr:col>1</xdr:col>
      <xdr:colOff>209551</xdr:colOff>
      <xdr:row>0</xdr:row>
      <xdr:rowOff>180975</xdr:rowOff>
    </xdr:from>
    <xdr:ext cx="1162049" cy="390524"/>
    <xdr:pic>
      <xdr:nvPicPr>
        <xdr:cNvPr id="2" name="Picture 1">
          <a:extLst>
            <a:ext uri="{FF2B5EF4-FFF2-40B4-BE49-F238E27FC236}">
              <a16:creationId xmlns:a16="http://schemas.microsoft.com/office/drawing/2014/main" id="{DF3879E3-BFB3-4647-A747-5613B1191E23}"/>
            </a:ext>
          </a:extLst>
        </xdr:cNvPr>
        <xdr:cNvPicPr/>
      </xdr:nvPicPr>
      <xdr:blipFill>
        <a:blip xmlns:r="http://schemas.openxmlformats.org/officeDocument/2006/relationships" r:embed="rId1" cstate="print"/>
        <a:srcRect/>
        <a:stretch>
          <a:fillRect/>
        </a:stretch>
      </xdr:blipFill>
      <xdr:spPr bwMode="auto">
        <a:xfrm>
          <a:off x="381001" y="180975"/>
          <a:ext cx="1162049" cy="390524"/>
        </a:xfrm>
        <a:prstGeom prst="rect">
          <a:avLst/>
        </a:prstGeom>
        <a:noFill/>
        <a:ln w="9525">
          <a:noFill/>
          <a:miter lim="800000"/>
          <a:headEnd/>
          <a:tailEnd/>
        </a:ln>
      </xdr:spPr>
    </xdr:pic>
    <xdr:clientData/>
  </xdr:oneCellAnchor>
  <xdr:oneCellAnchor>
    <xdr:from>
      <xdr:col>11</xdr:col>
      <xdr:colOff>512467</xdr:colOff>
      <xdr:row>0</xdr:row>
      <xdr:rowOff>123825</xdr:rowOff>
    </xdr:from>
    <xdr:ext cx="793587" cy="454025"/>
    <xdr:pic>
      <xdr:nvPicPr>
        <xdr:cNvPr id="3" name="Imagen 1">
          <a:extLst>
            <a:ext uri="{FF2B5EF4-FFF2-40B4-BE49-F238E27FC236}">
              <a16:creationId xmlns:a16="http://schemas.microsoft.com/office/drawing/2014/main" id="{EB816F1A-F5E9-4F61-82D1-AD7FAD13C331}"/>
            </a:ext>
          </a:extLst>
        </xdr:cNvPr>
        <xdr:cNvPicPr>
          <a:picLocks noChangeAspect="1"/>
        </xdr:cNvPicPr>
      </xdr:nvPicPr>
      <xdr:blipFill>
        <a:blip xmlns:r="http://schemas.openxmlformats.org/officeDocument/2006/relationships" r:embed="rId2"/>
        <a:stretch>
          <a:fillRect/>
        </a:stretch>
      </xdr:blipFill>
      <xdr:spPr>
        <a:xfrm>
          <a:off x="13876042" y="123825"/>
          <a:ext cx="793587" cy="45402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gld_jbaeza\Downloads\Libro1JB.xlsx" TargetMode="External"/><Relationship Id="rId1" Type="http://schemas.openxmlformats.org/officeDocument/2006/relationships/externalLinkPath" Target="file:///C:\Users\gld_jbaeza\Downloads\Libro1J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ja1"/>
    </sheetNames>
    <sheetDataSet>
      <sheetData sheetId="0">
        <row r="765">
          <cell r="H765">
            <v>0</v>
          </cell>
        </row>
        <row r="783">
          <cell r="H783">
            <v>0</v>
          </cell>
          <cell r="I783">
            <v>0.09</v>
          </cell>
        </row>
        <row r="798">
          <cell r="H798">
            <v>0</v>
          </cell>
          <cell r="I798">
            <v>0.15</v>
          </cell>
        </row>
      </sheetData>
    </sheetDataSet>
  </externalBook>
</externalLink>
</file>

<file path=xl/persons/person.xml><?xml version="1.0" encoding="utf-8"?>
<personList xmlns="http://schemas.microsoft.com/office/spreadsheetml/2018/threadedcomments" xmlns:x="http://schemas.openxmlformats.org/spreadsheetml/2006/main">
  <person displayName="Briones Tapia Fredy E." id="{64F5587C-B321-4716-9D53-1ECA125FE861}" userId="S::FEBRIONES@collahuasi.cl::dabac200-67ed-4f31-b99a-e24d8c2e4c23"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K10" dT="2022-05-12T14:24:04.07" personId="{64F5587C-B321-4716-9D53-1ECA125FE861}" id="{E220132F-D880-436E-BBCA-2479D93572FC}">
    <text>HH Contrato Original</text>
  </threadedComment>
  <threadedComment ref="K662" dT="2022-05-12T14:24:04.07" personId="{64F5587C-B321-4716-9D53-1ECA125FE861}" id="{349E75BD-939F-44BA-928C-03BF00296AF9}">
    <text>HH Contrato Original</text>
  </threadedComment>
  <threadedComment ref="K726" dT="2022-05-12T14:24:04.07" personId="{64F5587C-B321-4716-9D53-1ECA125FE861}" id="{77866FC2-C7A7-43B5-B331-DF23AC58C37B}">
    <text>HH Contrato Original</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B1:T86"/>
  <sheetViews>
    <sheetView showGridLines="0" view="pageBreakPreview" zoomScaleNormal="100" zoomScaleSheetLayoutView="100" workbookViewId="0">
      <selection activeCell="L22" sqref="L22:N22"/>
    </sheetView>
  </sheetViews>
  <sheetFormatPr baseColWidth="10" defaultColWidth="11.42578125" defaultRowHeight="12"/>
  <cols>
    <col min="1" max="1" width="2.5703125" style="1" customWidth="1"/>
    <col min="2" max="2" width="31" style="1" customWidth="1"/>
    <col min="3" max="5" width="12.5703125" style="1" customWidth="1"/>
    <col min="6" max="6" width="2.42578125" style="1" customWidth="1"/>
    <col min="7" max="7" width="31.5703125" style="1" customWidth="1"/>
    <col min="8" max="8" width="12.42578125" style="1" customWidth="1"/>
    <col min="9" max="9" width="4.5703125" style="1" customWidth="1"/>
    <col min="10" max="10" width="10" style="1" bestFit="1" customWidth="1"/>
    <col min="11" max="11" width="13.42578125" style="1" customWidth="1"/>
    <col min="12" max="12" width="13" style="1" customWidth="1"/>
    <col min="13" max="13" width="11.42578125" style="1" customWidth="1"/>
    <col min="14" max="14" width="8.140625" style="1" customWidth="1"/>
    <col min="15" max="15" width="4.42578125" style="1" customWidth="1"/>
    <col min="16" max="16" width="14.42578125" style="1" customWidth="1"/>
    <col min="17" max="17" width="16.5703125" style="1" customWidth="1"/>
    <col min="18" max="18" width="13.5703125" style="1" customWidth="1"/>
    <col min="19" max="19" width="2.140625" style="1" customWidth="1"/>
    <col min="20" max="20" width="104.42578125" style="1" bestFit="1" customWidth="1"/>
    <col min="21" max="21" width="12" style="1" bestFit="1" customWidth="1"/>
    <col min="22" max="16384" width="11.42578125" style="1"/>
  </cols>
  <sheetData>
    <row r="1" spans="2:20" ht="12.75" thickBot="1"/>
    <row r="2" spans="2:20" ht="13.35" customHeight="1">
      <c r="B2" s="26"/>
      <c r="C2" s="2"/>
      <c r="D2" s="2"/>
      <c r="E2" s="3"/>
      <c r="F2" s="3"/>
      <c r="G2" s="3"/>
      <c r="H2" s="3"/>
      <c r="I2" s="3"/>
      <c r="J2" s="3"/>
      <c r="K2" s="3"/>
      <c r="L2" s="3"/>
      <c r="M2" s="3"/>
      <c r="N2" s="2"/>
      <c r="O2" s="2"/>
      <c r="P2" s="3"/>
      <c r="Q2" s="2"/>
      <c r="R2" s="125"/>
    </row>
    <row r="3" spans="2:20" ht="23.25" customHeight="1">
      <c r="B3" s="4"/>
      <c r="D3" s="1077" t="s">
        <v>0</v>
      </c>
      <c r="E3" s="1078"/>
      <c r="F3" s="1079"/>
      <c r="G3" s="1079"/>
      <c r="H3" s="1135"/>
      <c r="I3" s="1135"/>
      <c r="J3" s="1136"/>
      <c r="K3" s="1136"/>
      <c r="L3" s="1136"/>
      <c r="M3" s="1136"/>
      <c r="N3" s="1136"/>
      <c r="O3" s="1136"/>
      <c r="P3" s="1137" t="s">
        <v>1</v>
      </c>
      <c r="Q3" s="1138">
        <v>46128</v>
      </c>
      <c r="R3" s="126"/>
    </row>
    <row r="4" spans="2:20" ht="13.35" customHeight="1">
      <c r="B4" s="4"/>
      <c r="C4" s="1079"/>
      <c r="G4" s="1139" t="s">
        <v>3079</v>
      </c>
      <c r="P4" s="1137" t="s">
        <v>3</v>
      </c>
      <c r="Q4" s="1138">
        <f>+Q3+1</f>
        <v>46129</v>
      </c>
      <c r="R4" s="126"/>
    </row>
    <row r="5" spans="2:20" ht="9" customHeight="1" thickBot="1">
      <c r="B5" s="552"/>
      <c r="C5" s="553"/>
      <c r="D5" s="553"/>
      <c r="E5" s="553"/>
      <c r="F5" s="553"/>
      <c r="G5" s="553"/>
      <c r="H5" s="553"/>
      <c r="I5" s="25"/>
      <c r="J5" s="553"/>
      <c r="K5" s="553"/>
      <c r="L5" s="553"/>
      <c r="M5" s="553"/>
      <c r="N5" s="553"/>
      <c r="O5" s="553"/>
      <c r="P5" s="553"/>
      <c r="Q5" s="553"/>
      <c r="R5" s="554"/>
    </row>
    <row r="6" spans="2:20" s="10" customFormat="1" ht="37.5" customHeight="1">
      <c r="B6" s="555" t="s">
        <v>4</v>
      </c>
      <c r="C6" s="1149" t="s">
        <v>5</v>
      </c>
      <c r="D6" s="1149"/>
      <c r="E6" s="1149"/>
      <c r="F6" s="1149"/>
      <c r="G6" s="1149"/>
      <c r="H6" s="1149"/>
      <c r="I6" s="1149"/>
      <c r="J6" s="1149"/>
      <c r="K6" s="1149"/>
      <c r="L6" s="1149"/>
      <c r="M6" s="1149"/>
      <c r="N6" s="1149"/>
      <c r="O6" s="1149"/>
      <c r="P6" s="1149"/>
      <c r="Q6" s="1149"/>
      <c r="R6" s="556"/>
      <c r="T6" s="1"/>
    </row>
    <row r="7" spans="2:20" ht="9" customHeight="1">
      <c r="B7" s="27"/>
      <c r="C7" s="5"/>
      <c r="D7" s="5"/>
      <c r="E7" s="5"/>
      <c r="F7" s="5"/>
      <c r="G7" s="5"/>
      <c r="H7" s="5"/>
      <c r="I7" s="5"/>
      <c r="J7" s="5"/>
      <c r="K7" s="5"/>
      <c r="L7" s="5"/>
      <c r="M7" s="5"/>
      <c r="N7" s="5"/>
      <c r="O7" s="5"/>
      <c r="P7" s="5"/>
      <c r="Q7" s="5"/>
      <c r="R7" s="28"/>
    </row>
    <row r="8" spans="2:20" ht="22.5" customHeight="1">
      <c r="B8" s="286" t="s">
        <v>6</v>
      </c>
      <c r="C8" s="287"/>
      <c r="D8" s="288"/>
      <c r="E8" s="288"/>
      <c r="F8" s="289"/>
      <c r="G8" s="289"/>
      <c r="H8" s="289"/>
      <c r="I8" s="289"/>
      <c r="J8" s="290" t="s">
        <v>7</v>
      </c>
      <c r="K8" s="289"/>
      <c r="L8" s="289"/>
      <c r="M8" s="291"/>
      <c r="N8" s="289"/>
      <c r="O8" s="289"/>
      <c r="P8" s="289"/>
      <c r="Q8" s="289"/>
      <c r="R8" s="292"/>
      <c r="S8" s="1">
        <f>900*0.07</f>
        <v>63.000000000000007</v>
      </c>
    </row>
    <row r="9" spans="2:20" ht="6" customHeight="1">
      <c r="B9" s="29"/>
      <c r="C9" s="1080"/>
      <c r="D9" s="1081"/>
      <c r="E9" s="1081"/>
      <c r="F9" s="1082"/>
      <c r="G9" s="1082"/>
      <c r="H9" s="1082"/>
      <c r="I9" s="1082"/>
      <c r="J9" s="1082"/>
      <c r="K9" s="1082"/>
      <c r="L9" s="1082"/>
      <c r="M9" s="1083"/>
      <c r="N9" s="1082"/>
      <c r="O9" s="1082"/>
      <c r="P9" s="1082"/>
      <c r="Q9" s="1082"/>
      <c r="R9" s="6"/>
    </row>
    <row r="10" spans="2:20" ht="18.75" customHeight="1">
      <c r="B10" s="1150"/>
      <c r="C10" s="1150"/>
      <c r="D10" s="1150"/>
      <c r="E10" s="1150"/>
      <c r="F10" s="1150"/>
      <c r="G10" s="1150"/>
      <c r="H10" s="1150"/>
      <c r="I10" s="1084"/>
      <c r="J10" s="1154"/>
      <c r="K10" s="1154"/>
      <c r="L10" s="1154"/>
      <c r="M10" s="1154"/>
      <c r="N10" s="1154"/>
      <c r="O10" s="1154"/>
      <c r="P10" s="1154"/>
      <c r="Q10" s="1154"/>
      <c r="R10" s="1155"/>
      <c r="S10" s="581"/>
    </row>
    <row r="11" spans="2:20" ht="26.25" customHeight="1">
      <c r="B11" s="1150"/>
      <c r="C11" s="1150"/>
      <c r="D11" s="1150"/>
      <c r="E11" s="1150"/>
      <c r="F11" s="1150"/>
      <c r="G11" s="1150"/>
      <c r="H11" s="1150"/>
      <c r="I11" s="1084"/>
      <c r="J11" s="1154"/>
      <c r="K11" s="1154"/>
      <c r="L11" s="1154"/>
      <c r="M11" s="1154"/>
      <c r="N11" s="1154"/>
      <c r="O11" s="1154"/>
      <c r="P11" s="1154"/>
      <c r="Q11" s="1154"/>
      <c r="R11" s="1155"/>
      <c r="S11" s="581"/>
    </row>
    <row r="12" spans="2:20" ht="14.25" customHeight="1">
      <c r="B12" s="1150"/>
      <c r="C12" s="1150"/>
      <c r="D12" s="1150"/>
      <c r="E12" s="1150"/>
      <c r="F12" s="1150"/>
      <c r="G12" s="1150"/>
      <c r="H12" s="1150"/>
      <c r="I12" s="1084"/>
      <c r="J12" s="1154"/>
      <c r="K12" s="1154"/>
      <c r="L12" s="1154"/>
      <c r="M12" s="1154"/>
      <c r="N12" s="1154"/>
      <c r="O12" s="1154"/>
      <c r="P12" s="1154"/>
      <c r="Q12" s="1154"/>
      <c r="R12" s="1155"/>
      <c r="S12" s="581"/>
    </row>
    <row r="13" spans="2:20" ht="15" customHeight="1">
      <c r="B13" s="1150"/>
      <c r="C13" s="1150"/>
      <c r="D13" s="1150"/>
      <c r="E13" s="1150"/>
      <c r="F13" s="1150"/>
      <c r="G13" s="1150"/>
      <c r="H13" s="1150"/>
      <c r="I13" s="1084"/>
      <c r="J13" s="1154"/>
      <c r="K13" s="1154"/>
      <c r="L13" s="1154"/>
      <c r="M13" s="1154"/>
      <c r="N13" s="1154"/>
      <c r="O13" s="1154"/>
      <c r="P13" s="1154"/>
      <c r="Q13" s="1154"/>
      <c r="R13" s="1155"/>
    </row>
    <row r="14" spans="2:20" ht="23.1" customHeight="1">
      <c r="B14" s="1150"/>
      <c r="C14" s="1150"/>
      <c r="D14" s="1150"/>
      <c r="E14" s="1150"/>
      <c r="F14" s="1150"/>
      <c r="G14" s="1150"/>
      <c r="H14" s="1150"/>
      <c r="I14" s="1084"/>
      <c r="J14" s="1154"/>
      <c r="K14" s="1154"/>
      <c r="L14" s="1154"/>
      <c r="M14" s="1154"/>
      <c r="N14" s="1154"/>
      <c r="O14" s="1154"/>
      <c r="P14" s="1154"/>
      <c r="Q14" s="1154"/>
      <c r="R14" s="1155"/>
      <c r="T14" s="122"/>
    </row>
    <row r="15" spans="2:20" ht="162" customHeight="1">
      <c r="B15" s="1150"/>
      <c r="C15" s="1150"/>
      <c r="D15" s="1150"/>
      <c r="E15" s="1150"/>
      <c r="F15" s="1150"/>
      <c r="G15" s="1150"/>
      <c r="H15" s="1150"/>
      <c r="I15" s="1084"/>
      <c r="J15" s="1154"/>
      <c r="K15" s="1154"/>
      <c r="L15" s="1154"/>
      <c r="M15" s="1154"/>
      <c r="N15" s="1154"/>
      <c r="O15" s="1154"/>
      <c r="P15" s="1154"/>
      <c r="Q15" s="1154"/>
      <c r="R15" s="1155"/>
      <c r="S15" s="578" t="s">
        <v>8</v>
      </c>
      <c r="T15" s="122"/>
    </row>
    <row r="16" spans="2:20" ht="7.5" customHeight="1">
      <c r="B16" s="30"/>
      <c r="C16" s="1080"/>
      <c r="D16" s="1082"/>
      <c r="E16" s="1082"/>
      <c r="F16" s="1082"/>
      <c r="G16" s="1082"/>
      <c r="H16" s="1082"/>
      <c r="I16" s="1082"/>
      <c r="J16" s="1082"/>
      <c r="K16" s="1082"/>
      <c r="L16" s="1082"/>
      <c r="M16" s="1082"/>
      <c r="N16" s="1082"/>
      <c r="O16" s="1082"/>
      <c r="P16" s="1082"/>
      <c r="Q16" s="1082"/>
      <c r="R16" s="6"/>
      <c r="S16" s="579" t="s">
        <v>8</v>
      </c>
    </row>
    <row r="17" spans="2:20" ht="24.75" customHeight="1" thickBot="1">
      <c r="B17" s="559"/>
      <c r="C17" s="557"/>
      <c r="D17" s="557"/>
      <c r="E17" s="557"/>
      <c r="F17" s="557"/>
      <c r="G17" s="557"/>
      <c r="H17" s="557"/>
      <c r="I17" s="557"/>
      <c r="J17" s="557"/>
      <c r="K17" s="557"/>
      <c r="L17" s="557"/>
      <c r="M17" s="557"/>
      <c r="N17" s="557"/>
      <c r="O17" s="557"/>
      <c r="P17" s="557"/>
      <c r="Q17" s="557"/>
      <c r="R17" s="558"/>
    </row>
    <row r="18" spans="2:20" ht="21.75" customHeight="1">
      <c r="B18" s="29" t="s">
        <v>9</v>
      </c>
      <c r="C18" s="1080"/>
      <c r="D18" s="1085"/>
      <c r="E18" s="1081"/>
      <c r="F18" s="1082"/>
      <c r="G18" s="1082"/>
      <c r="H18" s="1082"/>
      <c r="I18" s="1082"/>
      <c r="J18" s="1082"/>
      <c r="K18" s="1082"/>
      <c r="L18" s="1082"/>
      <c r="M18" s="1083"/>
      <c r="N18" s="1082"/>
      <c r="O18" s="1082"/>
      <c r="P18" s="1082"/>
      <c r="Q18" s="1082"/>
      <c r="R18" s="6"/>
      <c r="S18" s="607" t="s">
        <v>8</v>
      </c>
    </row>
    <row r="19" spans="2:20" ht="27" customHeight="1">
      <c r="B19" s="1086" t="s">
        <v>10</v>
      </c>
      <c r="C19" s="690"/>
      <c r="D19" s="1153" t="s">
        <v>11</v>
      </c>
      <c r="E19" s="1153"/>
      <c r="F19" s="1153"/>
      <c r="G19" s="1153"/>
      <c r="H19" s="1151" t="s">
        <v>12</v>
      </c>
      <c r="I19" s="1151"/>
      <c r="J19" s="1151"/>
      <c r="K19" s="1151"/>
      <c r="L19" s="1151" t="s">
        <v>13</v>
      </c>
      <c r="M19" s="1151"/>
      <c r="N19" s="1151"/>
      <c r="O19" s="1152" t="s">
        <v>14</v>
      </c>
      <c r="P19" s="1152"/>
      <c r="Q19" s="700" t="s">
        <v>15</v>
      </c>
      <c r="R19" s="120" t="s">
        <v>16</v>
      </c>
      <c r="S19" t="s">
        <v>8</v>
      </c>
      <c r="T19" s="248"/>
    </row>
    <row r="20" spans="2:20" ht="210.6" customHeight="1">
      <c r="B20" s="1164" t="s">
        <v>17</v>
      </c>
      <c r="C20" s="915">
        <v>0</v>
      </c>
      <c r="D20" s="1165" t="s">
        <v>18</v>
      </c>
      <c r="E20" s="1166"/>
      <c r="F20" s="1166"/>
      <c r="G20" s="1167"/>
      <c r="H20" s="1170" t="s">
        <v>19</v>
      </c>
      <c r="I20" s="1171"/>
      <c r="J20" s="1171"/>
      <c r="K20" s="1172"/>
      <c r="L20" s="1143" t="s">
        <v>6189</v>
      </c>
      <c r="M20" s="1143"/>
      <c r="N20" s="1143"/>
      <c r="O20" s="1140" t="s">
        <v>6190</v>
      </c>
      <c r="P20" s="1140"/>
      <c r="Q20" s="846" t="s">
        <v>6137</v>
      </c>
      <c r="R20" s="1087" t="s">
        <v>6191</v>
      </c>
      <c r="S20" s="308"/>
      <c r="T20" s="308"/>
    </row>
    <row r="21" spans="2:20" ht="86.45" customHeight="1">
      <c r="B21" s="1164"/>
      <c r="C21" s="915">
        <v>0</v>
      </c>
      <c r="D21" s="1168" t="s">
        <v>20</v>
      </c>
      <c r="E21" s="1168"/>
      <c r="F21" s="1168"/>
      <c r="G21" s="1168"/>
      <c r="H21" s="1169" t="s">
        <v>21</v>
      </c>
      <c r="I21" s="1169"/>
      <c r="J21" s="1169"/>
      <c r="K21" s="1169"/>
      <c r="L21" s="1143" t="s">
        <v>22</v>
      </c>
      <c r="M21" s="1143"/>
      <c r="N21" s="1143"/>
      <c r="O21" s="1140" t="s">
        <v>23</v>
      </c>
      <c r="P21" s="1140"/>
      <c r="Q21" s="846" t="s">
        <v>24</v>
      </c>
      <c r="R21" s="1087" t="s">
        <v>6192</v>
      </c>
      <c r="S21" s="308"/>
      <c r="T21" s="308"/>
    </row>
    <row r="22" spans="2:20" ht="127.5" customHeight="1">
      <c r="B22" s="1164"/>
      <c r="C22" s="915">
        <v>2</v>
      </c>
      <c r="D22" s="1165" t="s">
        <v>25</v>
      </c>
      <c r="E22" s="1166"/>
      <c r="F22" s="1166"/>
      <c r="G22" s="1167"/>
      <c r="H22" s="1170" t="s">
        <v>26</v>
      </c>
      <c r="I22" s="1171"/>
      <c r="J22" s="1171"/>
      <c r="K22" s="1172"/>
      <c r="L22" s="1144" t="s">
        <v>6196</v>
      </c>
      <c r="M22" s="1145"/>
      <c r="N22" s="1146"/>
      <c r="O22" s="1147" t="s">
        <v>6138</v>
      </c>
      <c r="P22" s="1148"/>
      <c r="Q22" s="846" t="s">
        <v>6139</v>
      </c>
      <c r="R22" s="1087"/>
      <c r="S22" s="308"/>
      <c r="T22" s="308"/>
    </row>
    <row r="23" spans="2:20" ht="135.6" customHeight="1">
      <c r="B23" s="1164"/>
      <c r="C23" s="915">
        <v>-1</v>
      </c>
      <c r="D23" s="1168" t="s">
        <v>27</v>
      </c>
      <c r="E23" s="1168"/>
      <c r="F23" s="1168"/>
      <c r="G23" s="1168"/>
      <c r="H23" s="1169" t="s">
        <v>28</v>
      </c>
      <c r="I23" s="1169"/>
      <c r="J23" s="1169"/>
      <c r="K23" s="1169"/>
      <c r="L23" s="1143" t="s">
        <v>6193</v>
      </c>
      <c r="M23" s="1143"/>
      <c r="N23" s="1143"/>
      <c r="O23" s="1140" t="s">
        <v>6194</v>
      </c>
      <c r="P23" s="1140"/>
      <c r="Q23" s="846" t="s">
        <v>6195</v>
      </c>
      <c r="R23" s="1087"/>
      <c r="S23" s="308"/>
      <c r="T23" s="308"/>
    </row>
    <row r="24" spans="2:20" ht="126" customHeight="1">
      <c r="B24" s="1164"/>
      <c r="C24" s="915">
        <v>0</v>
      </c>
      <c r="D24" s="1173" t="s">
        <v>29</v>
      </c>
      <c r="E24" s="1173"/>
      <c r="F24" s="1173"/>
      <c r="G24" s="1173"/>
      <c r="H24" s="1174" t="s">
        <v>30</v>
      </c>
      <c r="I24" s="1174"/>
      <c r="J24" s="1174"/>
      <c r="K24" s="1174"/>
      <c r="L24" s="1141" t="s">
        <v>31</v>
      </c>
      <c r="M24" s="1141"/>
      <c r="N24" s="1141"/>
      <c r="O24" s="1142" t="s">
        <v>32</v>
      </c>
      <c r="P24" s="1142"/>
      <c r="Q24" s="1056" t="s">
        <v>33</v>
      </c>
      <c r="R24" s="1087"/>
      <c r="S24" s="308"/>
      <c r="T24" s="308"/>
    </row>
    <row r="25" spans="2:20" ht="135" customHeight="1">
      <c r="B25" s="1164"/>
      <c r="C25" s="1057">
        <v>2</v>
      </c>
      <c r="D25" s="1168" t="s">
        <v>34</v>
      </c>
      <c r="E25" s="1168"/>
      <c r="F25" s="1168"/>
      <c r="G25" s="1168"/>
      <c r="H25" s="1169" t="s">
        <v>35</v>
      </c>
      <c r="I25" s="1169"/>
      <c r="J25" s="1169"/>
      <c r="K25" s="1169"/>
      <c r="L25" s="1143" t="s">
        <v>36</v>
      </c>
      <c r="M25" s="1143"/>
      <c r="N25" s="1143"/>
      <c r="O25" s="1140" t="s">
        <v>37</v>
      </c>
      <c r="P25" s="1140"/>
      <c r="Q25" s="846">
        <v>46101</v>
      </c>
      <c r="R25" s="1088">
        <v>46113</v>
      </c>
      <c r="S25" s="308"/>
      <c r="T25" s="308"/>
    </row>
    <row r="26" spans="2:20" ht="9" customHeight="1">
      <c r="B26" s="1089"/>
      <c r="C26" s="1071"/>
      <c r="D26" s="1072"/>
      <c r="E26" s="1072"/>
      <c r="F26" s="1072"/>
      <c r="G26" s="1072"/>
      <c r="H26" s="1073"/>
      <c r="I26" s="1073"/>
      <c r="J26" s="1073"/>
      <c r="K26" s="1073"/>
      <c r="L26" s="1074"/>
      <c r="M26" s="1074"/>
      <c r="N26" s="1074"/>
      <c r="O26" s="1075"/>
      <c r="P26" s="1075"/>
      <c r="Q26" s="1076"/>
      <c r="R26" s="1090"/>
      <c r="S26" s="308"/>
      <c r="T26" s="308"/>
    </row>
    <row r="27" spans="2:20" ht="8.25" customHeight="1">
      <c r="B27" s="30"/>
      <c r="C27" s="1080"/>
      <c r="D27" s="1081"/>
      <c r="E27" s="1081"/>
      <c r="F27" s="1082"/>
      <c r="G27" s="1082"/>
      <c r="H27" s="1082"/>
      <c r="I27" s="1082"/>
      <c r="J27" s="1082"/>
      <c r="K27" s="1082"/>
      <c r="L27" s="1082"/>
      <c r="M27" s="1083"/>
      <c r="N27" s="1082"/>
      <c r="O27" s="1082"/>
      <c r="P27" s="1082"/>
      <c r="Q27" s="1082"/>
      <c r="R27" s="6"/>
    </row>
    <row r="28" spans="2:20" ht="13.5" customHeight="1">
      <c r="B28" s="27"/>
      <c r="C28" s="5"/>
      <c r="D28" s="5"/>
      <c r="E28" s="5"/>
      <c r="F28" s="5"/>
      <c r="G28" s="5"/>
      <c r="H28" s="5"/>
      <c r="I28" s="5"/>
      <c r="J28" s="5"/>
      <c r="K28" s="5"/>
      <c r="L28" s="5"/>
      <c r="M28" s="5"/>
      <c r="N28" s="5"/>
      <c r="O28" s="5"/>
      <c r="P28" s="5"/>
      <c r="Q28" s="5"/>
      <c r="R28" s="28"/>
    </row>
    <row r="29" spans="2:20" ht="19.5" customHeight="1">
      <c r="B29" s="1091" t="s">
        <v>38</v>
      </c>
      <c r="C29" s="1092"/>
      <c r="F29" s="1093" t="s">
        <v>39</v>
      </c>
      <c r="N29" s="1093"/>
      <c r="R29" s="31"/>
    </row>
    <row r="30" spans="2:20" ht="8.25" customHeight="1">
      <c r="B30" s="32"/>
      <c r="C30" s="1094"/>
      <c r="D30" s="1094"/>
      <c r="E30" s="1094"/>
      <c r="F30" s="1094"/>
      <c r="M30" s="1095"/>
      <c r="P30" s="1094"/>
      <c r="Q30" s="1094"/>
      <c r="R30" s="33"/>
    </row>
    <row r="31" spans="2:20" ht="28.5" customHeight="1">
      <c r="B31" s="1096" t="s">
        <v>40</v>
      </c>
      <c r="C31" s="269" t="s">
        <v>41</v>
      </c>
      <c r="D31" s="1176" t="s">
        <v>42</v>
      </c>
      <c r="E31" s="1177"/>
      <c r="F31" s="1097"/>
      <c r="G31" s="1098"/>
      <c r="N31" s="1175"/>
      <c r="O31" s="1175"/>
      <c r="P31" s="1175"/>
      <c r="Q31" s="1175"/>
      <c r="R31" s="34"/>
    </row>
    <row r="32" spans="2:20" ht="18" customHeight="1">
      <c r="B32" s="1100" t="s">
        <v>43</v>
      </c>
      <c r="C32" s="638"/>
      <c r="D32" s="639"/>
      <c r="E32" s="640"/>
      <c r="F32" s="1097"/>
      <c r="N32" s="1175"/>
      <c r="O32" s="1175"/>
      <c r="P32" s="1175"/>
      <c r="Q32" s="1175"/>
      <c r="R32" s="34"/>
    </row>
    <row r="33" spans="2:18" ht="18" customHeight="1">
      <c r="B33" s="1126">
        <f>+EPR!L7</f>
        <v>0.4473832007031745</v>
      </c>
      <c r="C33" s="1127">
        <f>+'Curva S R1'!BE34/100</f>
        <v>0.49978763918961455</v>
      </c>
      <c r="D33" s="1128">
        <f>+B33-C33</f>
        <v>-5.2404438486440053E-2</v>
      </c>
      <c r="E33" s="637">
        <v>0</v>
      </c>
      <c r="F33" s="1097"/>
      <c r="N33" s="1099"/>
      <c r="O33" s="1099"/>
      <c r="P33" s="1099"/>
      <c r="Q33" s="1099"/>
      <c r="R33" s="34"/>
    </row>
    <row r="34" spans="2:18" ht="18" customHeight="1">
      <c r="B34" s="1101" t="s">
        <v>44</v>
      </c>
      <c r="C34" s="641"/>
      <c r="D34" s="642"/>
      <c r="E34" s="643"/>
      <c r="F34" s="1097"/>
      <c r="N34" s="1099"/>
      <c r="O34" s="1099"/>
      <c r="P34" s="1099"/>
      <c r="Q34" s="1099"/>
      <c r="R34" s="34"/>
    </row>
    <row r="35" spans="2:18" ht="18" customHeight="1">
      <c r="B35" s="1129">
        <f>+'Curva S R1'!BE35/100</f>
        <v>4.3510811327976025E-3</v>
      </c>
      <c r="C35" s="1130">
        <f>+'Curva S R1'!BE33/100</f>
        <v>1.6323916770508332E-2</v>
      </c>
      <c r="D35" s="1131">
        <f>+B35-C35</f>
        <v>-1.1972835637710729E-2</v>
      </c>
      <c r="E35" s="1125"/>
      <c r="F35" s="1097"/>
      <c r="N35" s="1099"/>
      <c r="O35" s="1099"/>
      <c r="P35" s="1099"/>
      <c r="Q35" s="1099"/>
      <c r="R35" s="34"/>
    </row>
    <row r="36" spans="2:18" ht="18" customHeight="1">
      <c r="B36" s="32"/>
      <c r="C36" s="1082"/>
      <c r="D36" s="1097"/>
      <c r="E36" s="1097"/>
      <c r="F36" s="1097"/>
      <c r="H36" s="1102"/>
      <c r="N36" s="1175"/>
      <c r="O36" s="1175"/>
      <c r="P36" s="1175"/>
      <c r="Q36" s="1175"/>
      <c r="R36" s="34"/>
    </row>
    <row r="37" spans="2:18" ht="21" customHeight="1">
      <c r="B37" s="1103" t="s">
        <v>45</v>
      </c>
      <c r="C37" s="41" t="s">
        <v>46</v>
      </c>
      <c r="D37" s="124" t="s">
        <v>47</v>
      </c>
      <c r="E37" s="45" t="s">
        <v>48</v>
      </c>
      <c r="F37" s="1097"/>
      <c r="H37" s="1102"/>
      <c r="N37" s="1104"/>
      <c r="O37" s="1104"/>
      <c r="P37" s="1104"/>
      <c r="Q37" s="1104"/>
      <c r="R37" s="34"/>
    </row>
    <row r="38" spans="2:18" ht="18" customHeight="1">
      <c r="B38" s="1132" t="s">
        <v>49</v>
      </c>
      <c r="C38" s="1133">
        <f>+'Curva S R1'!BE61</f>
        <v>545.73000000001048</v>
      </c>
      <c r="D38" s="1133">
        <f>+'Curva S R1'!BE55</f>
        <v>2047.4</v>
      </c>
      <c r="E38" s="1134">
        <f>+C38/D38</f>
        <v>0.26654781674319161</v>
      </c>
      <c r="F38" s="1097"/>
      <c r="H38" s="1102"/>
      <c r="N38" s="1104"/>
      <c r="O38" s="1104"/>
      <c r="P38" s="1104"/>
      <c r="Q38" s="1104"/>
      <c r="R38" s="34"/>
    </row>
    <row r="39" spans="2:18" ht="18" customHeight="1">
      <c r="B39" s="1132" t="s">
        <v>50</v>
      </c>
      <c r="C39" s="1133">
        <f>+'Curva S R1'!BE62</f>
        <v>50288.399999999987</v>
      </c>
      <c r="D39" s="1133">
        <f>+'Curva S R1'!BE56</f>
        <v>62685.029999999984</v>
      </c>
      <c r="E39" s="1134">
        <f>+C39/D39</f>
        <v>0.80223938634152359</v>
      </c>
      <c r="F39" s="1105"/>
      <c r="G39" s="1105"/>
      <c r="H39" s="1102"/>
      <c r="N39" s="1175"/>
      <c r="O39" s="1175"/>
      <c r="P39" s="1175"/>
      <c r="Q39" s="1175"/>
      <c r="R39" s="34"/>
    </row>
    <row r="40" spans="2:18" ht="12.75" customHeight="1">
      <c r="B40" s="42"/>
      <c r="C40" s="1105"/>
      <c r="D40" s="1105"/>
      <c r="E40" s="1105"/>
      <c r="F40" s="1105"/>
      <c r="G40" s="1105"/>
      <c r="H40" s="1102"/>
      <c r="N40" s="1175"/>
      <c r="O40" s="1175"/>
      <c r="P40" s="1175"/>
      <c r="Q40" s="1175"/>
      <c r="R40" s="34"/>
    </row>
    <row r="41" spans="2:18" ht="17.25" customHeight="1">
      <c r="B41" s="29" t="s">
        <v>51</v>
      </c>
      <c r="E41" s="1095"/>
      <c r="F41" s="1105"/>
      <c r="G41" s="1105"/>
      <c r="H41" s="1106"/>
      <c r="I41" s="1107"/>
      <c r="J41" s="1108"/>
      <c r="K41" s="1109"/>
      <c r="L41" s="1109"/>
      <c r="N41" s="1099"/>
      <c r="O41" s="1099"/>
      <c r="P41" s="1099"/>
      <c r="Q41" s="1099"/>
      <c r="R41" s="34"/>
    </row>
    <row r="42" spans="2:18" ht="5.25" customHeight="1">
      <c r="B42" s="36"/>
      <c r="E42" s="1095"/>
      <c r="F42" s="1105"/>
      <c r="G42" s="1105"/>
      <c r="H42" s="1106"/>
      <c r="I42" s="1107"/>
      <c r="J42" s="1108"/>
      <c r="K42" s="1109"/>
      <c r="L42" s="1109"/>
      <c r="N42" s="1099"/>
      <c r="O42" s="1099"/>
      <c r="P42" s="1099"/>
      <c r="Q42" s="1099"/>
      <c r="R42" s="34"/>
    </row>
    <row r="43" spans="2:18" ht="24" customHeight="1">
      <c r="B43" s="43"/>
      <c r="C43" s="1110"/>
      <c r="D43" s="1110"/>
      <c r="E43" s="1110"/>
      <c r="F43" s="1105"/>
      <c r="G43" s="1105"/>
      <c r="H43" s="1106"/>
      <c r="I43" s="1107"/>
      <c r="J43" s="1108"/>
      <c r="K43" s="1109"/>
      <c r="L43" s="1109"/>
      <c r="N43" s="1099"/>
      <c r="O43" s="1099"/>
      <c r="P43" s="1099"/>
      <c r="Q43" s="1099"/>
      <c r="R43" s="34"/>
    </row>
    <row r="44" spans="2:18" ht="24" customHeight="1">
      <c r="B44" s="44"/>
      <c r="C44" s="1111"/>
      <c r="D44" s="1111"/>
      <c r="E44" s="1112"/>
      <c r="F44" s="1105"/>
      <c r="G44" s="1105"/>
      <c r="H44" s="1106"/>
      <c r="I44" s="1107"/>
      <c r="J44" s="1108"/>
      <c r="K44" s="1109"/>
      <c r="L44" s="1109"/>
      <c r="N44" s="1099"/>
      <c r="O44" s="1099"/>
      <c r="P44" s="1099"/>
      <c r="Q44" s="1099"/>
      <c r="R44" s="34"/>
    </row>
    <row r="45" spans="2:18" ht="24" customHeight="1">
      <c r="B45" s="44"/>
      <c r="C45" s="1111"/>
      <c r="D45" s="1111"/>
      <c r="E45" s="1113"/>
      <c r="F45" s="1105"/>
      <c r="G45" s="1105"/>
      <c r="H45" s="1106"/>
      <c r="I45" s="1107"/>
      <c r="J45" s="1108"/>
      <c r="K45" s="1109"/>
      <c r="L45" s="1109"/>
      <c r="N45" s="1099"/>
      <c r="O45" s="1099"/>
      <c r="P45" s="1099"/>
      <c r="Q45" s="1099"/>
      <c r="R45" s="34"/>
    </row>
    <row r="46" spans="2:18" ht="24" customHeight="1">
      <c r="B46" s="44"/>
      <c r="C46" s="1111"/>
      <c r="D46" s="1111"/>
      <c r="E46" s="1113"/>
      <c r="F46" s="1105"/>
      <c r="G46" s="1105"/>
      <c r="H46" s="1106"/>
      <c r="I46" s="1107"/>
      <c r="J46" s="1108"/>
      <c r="K46" s="1109"/>
      <c r="L46" s="1109"/>
      <c r="N46" s="1099"/>
      <c r="O46" s="1099"/>
      <c r="P46" s="1099"/>
      <c r="Q46" s="1099"/>
      <c r="R46" s="34"/>
    </row>
    <row r="47" spans="2:18" ht="24" customHeight="1">
      <c r="B47" s="44"/>
      <c r="C47" s="1111"/>
      <c r="D47" s="1114"/>
      <c r="E47" s="1113"/>
      <c r="F47" s="1105"/>
      <c r="G47" s="1105"/>
      <c r="H47" s="1106"/>
      <c r="I47" s="1107"/>
      <c r="J47" s="1108"/>
      <c r="K47" s="1109"/>
      <c r="L47" s="1109"/>
      <c r="N47" s="1099"/>
      <c r="O47" s="1099"/>
      <c r="P47" s="1099"/>
      <c r="Q47" s="1099"/>
      <c r="R47" s="34"/>
    </row>
    <row r="48" spans="2:18" ht="24" customHeight="1">
      <c r="B48" s="44"/>
      <c r="C48" s="1111"/>
      <c r="D48" s="1114"/>
      <c r="E48" s="1113"/>
      <c r="F48" s="1105"/>
      <c r="G48" s="1105"/>
      <c r="H48" s="1106"/>
      <c r="I48" s="1107"/>
      <c r="J48" s="1108"/>
      <c r="K48" s="1109"/>
      <c r="L48" s="1109"/>
      <c r="N48" s="1099"/>
      <c r="O48" s="1099"/>
      <c r="P48" s="1099"/>
      <c r="Q48" s="1099"/>
      <c r="R48" s="34"/>
    </row>
    <row r="49" spans="2:18" ht="24" customHeight="1">
      <c r="B49" s="44"/>
      <c r="C49" s="1111"/>
      <c r="D49" s="1111"/>
      <c r="E49" s="1113"/>
      <c r="F49" s="1105"/>
      <c r="G49" s="1105"/>
      <c r="H49" s="1106"/>
      <c r="I49" s="1107"/>
      <c r="J49" s="1108"/>
      <c r="K49" s="1109"/>
      <c r="L49" s="1109"/>
      <c r="N49" s="1099"/>
      <c r="O49" s="1099"/>
      <c r="P49" s="1099"/>
      <c r="Q49" s="1099"/>
      <c r="R49" s="34"/>
    </row>
    <row r="50" spans="2:18" ht="15">
      <c r="B50" s="44"/>
      <c r="C50" s="1111"/>
      <c r="D50" s="1111"/>
      <c r="E50" s="1113"/>
      <c r="F50" s="1105"/>
      <c r="G50" s="1105"/>
      <c r="H50" s="1106"/>
      <c r="I50" s="1107"/>
      <c r="J50" s="1108"/>
      <c r="K50" s="1109"/>
      <c r="L50" s="1109"/>
      <c r="N50" s="1099"/>
      <c r="O50" s="1099"/>
      <c r="P50" s="1099"/>
      <c r="Q50" s="1099"/>
      <c r="R50" s="34"/>
    </row>
    <row r="51" spans="2:18" ht="24" customHeight="1">
      <c r="B51" s="44"/>
      <c r="C51" s="1111"/>
      <c r="D51" s="1111"/>
      <c r="E51" s="1113"/>
      <c r="F51" s="1105"/>
      <c r="G51" s="1105"/>
      <c r="H51" s="1106"/>
      <c r="I51" s="1107"/>
      <c r="J51" s="1108"/>
      <c r="K51" s="1109"/>
      <c r="L51" s="1109"/>
      <c r="N51" s="1115"/>
      <c r="O51" s="1115"/>
      <c r="P51" s="1115"/>
      <c r="Q51" s="1115"/>
      <c r="R51" s="34"/>
    </row>
    <row r="52" spans="2:18" ht="25.5" customHeight="1">
      <c r="B52" s="44"/>
      <c r="C52" s="1111"/>
      <c r="D52" s="1111"/>
      <c r="E52" s="1113"/>
      <c r="F52" s="1105"/>
      <c r="G52" s="1105"/>
      <c r="H52" s="1106"/>
      <c r="I52" s="1107"/>
      <c r="J52" s="1108"/>
      <c r="K52" s="1109"/>
      <c r="L52" s="1109"/>
      <c r="N52" s="1099"/>
      <c r="O52" s="1099"/>
      <c r="P52" s="1099"/>
      <c r="Q52" s="1099"/>
      <c r="R52" s="34"/>
    </row>
    <row r="53" spans="2:18" ht="377.25" customHeight="1">
      <c r="B53" s="1116"/>
      <c r="C53" s="1117"/>
      <c r="D53" s="1117"/>
      <c r="E53" s="1117"/>
      <c r="G53" s="1157" t="s">
        <v>6186</v>
      </c>
      <c r="H53" s="1158"/>
      <c r="I53" s="1158"/>
      <c r="J53" s="1158"/>
      <c r="K53" s="1158"/>
      <c r="L53" s="1158"/>
      <c r="M53" s="1158"/>
      <c r="N53" s="1158"/>
      <c r="O53" s="1158"/>
      <c r="P53" s="1158"/>
      <c r="Q53" s="1159"/>
      <c r="R53" s="34"/>
    </row>
    <row r="54" spans="2:18" ht="11.25" customHeight="1">
      <c r="B54" s="35"/>
      <c r="C54" s="1105"/>
      <c r="D54" s="1105"/>
      <c r="E54" s="1105"/>
      <c r="F54" s="1105"/>
      <c r="R54" s="37"/>
    </row>
    <row r="55" spans="2:18" ht="13.5" customHeight="1">
      <c r="B55" s="27"/>
      <c r="C55" s="5"/>
      <c r="D55" s="5"/>
      <c r="E55" s="5"/>
      <c r="F55" s="5"/>
      <c r="G55" s="5"/>
      <c r="H55" s="5"/>
      <c r="I55" s="5"/>
      <c r="J55" s="5"/>
      <c r="K55" s="5"/>
      <c r="L55" s="5"/>
      <c r="M55" s="5"/>
      <c r="N55" s="5"/>
      <c r="O55" s="5"/>
      <c r="P55" s="5"/>
      <c r="Q55" s="5"/>
      <c r="R55" s="28"/>
    </row>
    <row r="56" spans="2:18" s="7" customFormat="1" ht="26.85" customHeight="1">
      <c r="B56" s="29" t="s">
        <v>52</v>
      </c>
      <c r="C56" s="1118"/>
      <c r="D56" s="1085"/>
      <c r="E56" s="1085"/>
      <c r="F56" s="1085"/>
      <c r="G56" s="1081"/>
      <c r="H56" s="1119"/>
      <c r="I56" s="1093" t="s">
        <v>53</v>
      </c>
      <c r="J56" s="1082"/>
      <c r="K56" s="1082"/>
      <c r="L56" s="1082"/>
      <c r="M56" s="1082"/>
      <c r="N56" s="1082"/>
      <c r="O56" s="1082"/>
      <c r="P56" s="1082"/>
      <c r="Q56" s="1120"/>
      <c r="R56" s="6"/>
    </row>
    <row r="57" spans="2:18" s="7" customFormat="1" ht="36" customHeight="1">
      <c r="B57" s="1183"/>
      <c r="C57" s="1160"/>
      <c r="D57" s="1160"/>
      <c r="E57" s="1160"/>
      <c r="F57" s="1160"/>
      <c r="G57" s="1160"/>
      <c r="H57" s="1160"/>
      <c r="I57" s="1162"/>
      <c r="J57" s="1162"/>
      <c r="K57" s="1162"/>
      <c r="L57" s="1162"/>
      <c r="M57" s="1162"/>
      <c r="N57" s="1160"/>
      <c r="O57" s="1162"/>
      <c r="P57" s="1162"/>
      <c r="Q57" s="1160"/>
      <c r="R57" s="1161"/>
    </row>
    <row r="58" spans="2:18" s="7" customFormat="1" ht="21.75" customHeight="1">
      <c r="B58" s="1183"/>
      <c r="C58" s="1160"/>
      <c r="D58" s="1160"/>
      <c r="E58" s="1160"/>
      <c r="F58" s="1160"/>
      <c r="G58" s="1160"/>
      <c r="H58" s="1160"/>
      <c r="I58" s="1162"/>
      <c r="J58" s="1162"/>
      <c r="K58" s="1162"/>
      <c r="L58" s="1162"/>
      <c r="M58" s="1162"/>
      <c r="N58" s="1160"/>
      <c r="O58" s="1162"/>
      <c r="P58" s="1162"/>
      <c r="Q58" s="1160"/>
      <c r="R58" s="1161"/>
    </row>
    <row r="59" spans="2:18" s="7" customFormat="1" ht="17.100000000000001" customHeight="1">
      <c r="B59" s="32"/>
      <c r="C59" s="1163"/>
      <c r="D59" s="1163"/>
      <c r="E59" s="1163"/>
      <c r="F59" s="1163"/>
      <c r="G59" s="1163"/>
      <c r="H59" s="1121"/>
      <c r="I59" s="1163"/>
      <c r="J59" s="1163"/>
      <c r="K59" s="1163"/>
      <c r="L59" s="1163"/>
      <c r="M59" s="1163"/>
      <c r="N59" s="1122"/>
      <c r="O59" s="1163"/>
      <c r="P59" s="1163"/>
      <c r="Q59" s="1163"/>
      <c r="R59" s="1182"/>
    </row>
    <row r="60" spans="2:18" s="7" customFormat="1" ht="22.5" customHeight="1">
      <c r="B60" s="1179"/>
      <c r="C60" s="1180"/>
      <c r="D60" s="1180"/>
      <c r="E60" s="1180"/>
      <c r="F60" s="1180"/>
      <c r="G60" s="1180"/>
      <c r="H60" s="1180"/>
      <c r="I60" s="1180"/>
      <c r="J60" s="1180"/>
      <c r="K60" s="1180"/>
      <c r="L60" s="1180"/>
      <c r="M60" s="1180"/>
      <c r="N60" s="1180"/>
      <c r="O60" s="1180"/>
      <c r="P60" s="1180"/>
      <c r="Q60" s="1180"/>
      <c r="R60" s="1181"/>
    </row>
    <row r="61" spans="2:18" s="7" customFormat="1" ht="31.5" customHeight="1">
      <c r="B61" s="38"/>
      <c r="C61" s="1156"/>
      <c r="D61" s="1156"/>
      <c r="E61" s="1156"/>
      <c r="F61" s="1156"/>
      <c r="G61" s="1156"/>
      <c r="H61" s="1123"/>
      <c r="I61" s="1156"/>
      <c r="J61" s="1156"/>
      <c r="K61" s="1156"/>
      <c r="L61" s="1156"/>
      <c r="M61" s="1156"/>
      <c r="N61" s="1124"/>
      <c r="O61" s="1156"/>
      <c r="P61" s="1156"/>
      <c r="Q61" s="1156"/>
      <c r="R61" s="1178"/>
    </row>
    <row r="62" spans="2:18" s="7" customFormat="1" ht="26.85" customHeight="1">
      <c r="B62" s="38"/>
      <c r="C62" s="1156"/>
      <c r="D62" s="1156"/>
      <c r="E62" s="1156"/>
      <c r="F62" s="1156"/>
      <c r="G62" s="1156"/>
      <c r="H62" s="1123"/>
      <c r="I62" s="1156"/>
      <c r="J62" s="1156"/>
      <c r="K62" s="1156"/>
      <c r="L62" s="1156"/>
      <c r="M62" s="1156"/>
      <c r="N62" s="1124"/>
      <c r="O62" s="1156"/>
      <c r="P62" s="1156"/>
      <c r="Q62" s="1156"/>
      <c r="R62" s="1178"/>
    </row>
    <row r="63" spans="2:18" s="7" customFormat="1" ht="26.85" customHeight="1">
      <c r="B63" s="38"/>
      <c r="C63" s="1156"/>
      <c r="D63" s="1156"/>
      <c r="E63" s="1156"/>
      <c r="F63" s="1156"/>
      <c r="G63" s="1156"/>
      <c r="H63" s="1123"/>
      <c r="I63" s="1156"/>
      <c r="J63" s="1156"/>
      <c r="K63" s="1156"/>
      <c r="L63" s="1156"/>
      <c r="M63" s="1156"/>
      <c r="N63" s="1124"/>
      <c r="O63" s="1156"/>
      <c r="P63" s="1156"/>
      <c r="Q63" s="1156"/>
      <c r="R63" s="1178"/>
    </row>
    <row r="64" spans="2:18" s="7" customFormat="1" ht="18.600000000000001" customHeight="1" thickBot="1">
      <c r="B64" s="38"/>
      <c r="C64" s="1156"/>
      <c r="D64" s="1156"/>
      <c r="E64" s="1184"/>
      <c r="F64" s="1184"/>
      <c r="G64" s="1184"/>
      <c r="H64" s="1123"/>
      <c r="I64" s="1156"/>
      <c r="J64" s="1156"/>
      <c r="K64" s="1156"/>
      <c r="L64" s="1156"/>
      <c r="M64" s="1156"/>
      <c r="N64" s="1124"/>
      <c r="O64" s="1156"/>
      <c r="P64" s="1156"/>
      <c r="Q64" s="1156"/>
      <c r="R64" s="1178"/>
    </row>
    <row r="65" spans="2:18" s="7" customFormat="1" ht="16.5" customHeight="1">
      <c r="B65" s="1204"/>
      <c r="C65" s="1205"/>
      <c r="D65" s="1205"/>
      <c r="E65" s="1205"/>
      <c r="F65" s="1205"/>
      <c r="G65" s="1206"/>
      <c r="H65" s="1123"/>
      <c r="I65" s="1186" t="s">
        <v>6188</v>
      </c>
      <c r="J65" s="1187"/>
      <c r="K65" s="1187"/>
      <c r="L65" s="1187"/>
      <c r="M65" s="1187"/>
      <c r="N65" s="1187"/>
      <c r="O65" s="1187"/>
      <c r="P65" s="1187"/>
      <c r="Q65" s="1187"/>
      <c r="R65" s="1188"/>
    </row>
    <row r="66" spans="2:18" s="7" customFormat="1" ht="42" customHeight="1">
      <c r="B66" s="1207"/>
      <c r="C66" s="1208"/>
      <c r="D66" s="1208"/>
      <c r="E66" s="1208"/>
      <c r="F66" s="1208"/>
      <c r="G66" s="1209"/>
      <c r="H66" s="1123"/>
      <c r="I66" s="1189"/>
      <c r="J66" s="1190"/>
      <c r="K66" s="1190"/>
      <c r="L66" s="1190"/>
      <c r="M66" s="1190"/>
      <c r="N66" s="1190"/>
      <c r="O66" s="1190"/>
      <c r="P66" s="1190"/>
      <c r="Q66" s="1190"/>
      <c r="R66" s="1191"/>
    </row>
    <row r="67" spans="2:18" ht="21.6" customHeight="1">
      <c r="B67" s="1210"/>
      <c r="C67" s="1211"/>
      <c r="D67" s="1211"/>
      <c r="E67" s="1211"/>
      <c r="F67" s="1211"/>
      <c r="G67" s="1212"/>
      <c r="H67" s="1083"/>
      <c r="I67" s="1189"/>
      <c r="J67" s="1190"/>
      <c r="K67" s="1190"/>
      <c r="L67" s="1190"/>
      <c r="M67" s="1190"/>
      <c r="N67" s="1190"/>
      <c r="O67" s="1190"/>
      <c r="P67" s="1190"/>
      <c r="Q67" s="1190"/>
      <c r="R67" s="1191"/>
    </row>
    <row r="68" spans="2:18" ht="35.450000000000003" customHeight="1" thickBot="1">
      <c r="B68" s="32"/>
      <c r="C68" s="1121"/>
      <c r="D68" s="1121"/>
      <c r="E68" s="1121"/>
      <c r="F68" s="1121"/>
      <c r="G68" s="8"/>
      <c r="H68" s="1083"/>
      <c r="I68" s="1192"/>
      <c r="J68" s="1193"/>
      <c r="K68" s="1193"/>
      <c r="L68" s="1193"/>
      <c r="M68" s="1193"/>
      <c r="N68" s="1193"/>
      <c r="O68" s="1193"/>
      <c r="P68" s="1193"/>
      <c r="Q68" s="1193"/>
      <c r="R68" s="1194"/>
    </row>
    <row r="69" spans="2:18" ht="21" customHeight="1">
      <c r="B69" s="39"/>
      <c r="C69" s="25"/>
      <c r="D69" s="25"/>
      <c r="E69" s="25"/>
      <c r="F69" s="25"/>
      <c r="G69" s="25"/>
      <c r="H69" s="25"/>
      <c r="I69" s="25"/>
      <c r="J69" s="25"/>
      <c r="K69" s="25"/>
      <c r="L69" s="25"/>
      <c r="M69" s="25"/>
      <c r="N69" s="25"/>
      <c r="O69" s="25"/>
      <c r="P69" s="25"/>
      <c r="Q69" s="25"/>
      <c r="R69" s="40"/>
    </row>
    <row r="70" spans="2:18">
      <c r="B70" s="4"/>
      <c r="R70" s="31"/>
    </row>
    <row r="71" spans="2:18" ht="16.5" thickBot="1">
      <c r="B71" s="29" t="s">
        <v>54</v>
      </c>
      <c r="R71" s="31"/>
    </row>
    <row r="72" spans="2:18" ht="12" customHeight="1">
      <c r="B72" s="4"/>
      <c r="G72" s="1195" t="s">
        <v>55</v>
      </c>
      <c r="H72" s="1196"/>
      <c r="I72" s="1196"/>
      <c r="J72" s="1196"/>
      <c r="K72" s="1196"/>
      <c r="L72" s="1196"/>
      <c r="M72" s="1196"/>
      <c r="N72" s="1196"/>
      <c r="O72" s="1196"/>
      <c r="P72" s="1196"/>
      <c r="Q72" s="1197"/>
      <c r="R72" s="31"/>
    </row>
    <row r="73" spans="2:18">
      <c r="B73" s="4"/>
      <c r="G73" s="1198"/>
      <c r="H73" s="1199"/>
      <c r="I73" s="1199"/>
      <c r="J73" s="1199"/>
      <c r="K73" s="1199"/>
      <c r="L73" s="1199"/>
      <c r="M73" s="1199"/>
      <c r="N73" s="1199"/>
      <c r="O73" s="1199"/>
      <c r="P73" s="1199"/>
      <c r="Q73" s="1200"/>
      <c r="R73" s="31"/>
    </row>
    <row r="74" spans="2:18">
      <c r="B74" s="4"/>
      <c r="G74" s="1198"/>
      <c r="H74" s="1199"/>
      <c r="I74" s="1199"/>
      <c r="J74" s="1199"/>
      <c r="K74" s="1199"/>
      <c r="L74" s="1199"/>
      <c r="M74" s="1199"/>
      <c r="N74" s="1199"/>
      <c r="O74" s="1199"/>
      <c r="P74" s="1199"/>
      <c r="Q74" s="1200"/>
      <c r="R74" s="31"/>
    </row>
    <row r="75" spans="2:18" ht="11.85" customHeight="1">
      <c r="B75" s="4"/>
      <c r="G75" s="1198"/>
      <c r="H75" s="1199"/>
      <c r="I75" s="1199"/>
      <c r="J75" s="1199"/>
      <c r="K75" s="1199"/>
      <c r="L75" s="1199"/>
      <c r="M75" s="1199"/>
      <c r="N75" s="1199"/>
      <c r="O75" s="1199"/>
      <c r="P75" s="1199"/>
      <c r="Q75" s="1200"/>
      <c r="R75" s="31"/>
    </row>
    <row r="76" spans="2:18">
      <c r="B76" s="4"/>
      <c r="G76" s="1198"/>
      <c r="H76" s="1199"/>
      <c r="I76" s="1199"/>
      <c r="J76" s="1199"/>
      <c r="K76" s="1199"/>
      <c r="L76" s="1199"/>
      <c r="M76" s="1199"/>
      <c r="N76" s="1199"/>
      <c r="O76" s="1199"/>
      <c r="P76" s="1199"/>
      <c r="Q76" s="1200"/>
      <c r="R76" s="31"/>
    </row>
    <row r="77" spans="2:18">
      <c r="B77" s="4"/>
      <c r="G77" s="1198"/>
      <c r="H77" s="1199"/>
      <c r="I77" s="1199"/>
      <c r="J77" s="1199"/>
      <c r="K77" s="1199"/>
      <c r="L77" s="1199"/>
      <c r="M77" s="1199"/>
      <c r="N77" s="1199"/>
      <c r="O77" s="1199"/>
      <c r="P77" s="1199"/>
      <c r="Q77" s="1200"/>
      <c r="R77" s="31"/>
    </row>
    <row r="78" spans="2:18" ht="12.75" thickBot="1">
      <c r="B78" s="4"/>
      <c r="G78" s="1201"/>
      <c r="H78" s="1202"/>
      <c r="I78" s="1202"/>
      <c r="J78" s="1202"/>
      <c r="K78" s="1202"/>
      <c r="L78" s="1202"/>
      <c r="M78" s="1202"/>
      <c r="N78" s="1202"/>
      <c r="O78" s="1202"/>
      <c r="P78" s="1202"/>
      <c r="Q78" s="1203"/>
      <c r="R78" s="31"/>
    </row>
    <row r="79" spans="2:18">
      <c r="B79" s="4"/>
      <c r="G79" s="121"/>
      <c r="H79" s="122"/>
      <c r="I79" s="122"/>
      <c r="J79" s="122"/>
      <c r="K79" s="122"/>
      <c r="L79" s="122"/>
      <c r="M79" s="122"/>
      <c r="N79" s="122"/>
      <c r="O79" s="122"/>
      <c r="P79" s="122"/>
      <c r="Q79" s="122"/>
      <c r="R79" s="31"/>
    </row>
    <row r="80" spans="2:18">
      <c r="B80" s="4"/>
      <c r="G80" s="122"/>
      <c r="H80" s="122"/>
      <c r="I80" s="122"/>
      <c r="J80" s="122"/>
      <c r="K80" s="122"/>
      <c r="L80" s="122"/>
      <c r="M80" s="122"/>
      <c r="N80" s="122"/>
      <c r="O80" s="122"/>
      <c r="P80" s="122"/>
      <c r="Q80" s="122"/>
      <c r="R80" s="31"/>
    </row>
    <row r="81" spans="2:20">
      <c r="B81" s="4"/>
      <c r="P81" s="123"/>
      <c r="Q81" s="123"/>
      <c r="R81" s="31"/>
      <c r="S81" s="1" t="s">
        <v>8</v>
      </c>
      <c r="T81" s="1" t="s">
        <v>56</v>
      </c>
    </row>
    <row r="82" spans="2:20">
      <c r="B82" s="4" t="s">
        <v>57</v>
      </c>
      <c r="P82" s="1185" t="s">
        <v>58</v>
      </c>
      <c r="Q82" s="1185"/>
      <c r="R82" s="31"/>
      <c r="S82" s="1" t="s">
        <v>59</v>
      </c>
      <c r="T82" s="1" t="s">
        <v>60</v>
      </c>
    </row>
    <row r="83" spans="2:20" ht="12.75" thickBot="1">
      <c r="B83" s="224"/>
      <c r="C83" s="11"/>
      <c r="D83" s="11"/>
      <c r="E83" s="11"/>
      <c r="F83" s="11"/>
      <c r="G83" s="11"/>
      <c r="H83" s="11"/>
      <c r="I83" s="11"/>
      <c r="J83" s="11"/>
      <c r="K83" s="11"/>
      <c r="L83" s="11"/>
      <c r="M83" s="11"/>
      <c r="N83" s="11"/>
      <c r="O83" s="11"/>
      <c r="P83" s="11"/>
      <c r="Q83" s="11"/>
      <c r="R83" s="225"/>
      <c r="S83" s="1" t="s">
        <v>59</v>
      </c>
      <c r="T83" s="1" t="s">
        <v>61</v>
      </c>
    </row>
    <row r="84" spans="2:20">
      <c r="S84" s="1" t="s">
        <v>8</v>
      </c>
      <c r="T84" s="1" t="s">
        <v>62</v>
      </c>
    </row>
    <row r="85" spans="2:20">
      <c r="S85" s="1" t="s">
        <v>59</v>
      </c>
      <c r="T85" s="1" t="s">
        <v>63</v>
      </c>
    </row>
    <row r="86" spans="2:20">
      <c r="S86" s="1" t="s">
        <v>64</v>
      </c>
      <c r="T86" s="1" t="s">
        <v>62</v>
      </c>
    </row>
  </sheetData>
  <mergeCells count="83">
    <mergeCell ref="E64:G64"/>
    <mergeCell ref="C61:D61"/>
    <mergeCell ref="P82:Q82"/>
    <mergeCell ref="I65:R68"/>
    <mergeCell ref="Q64:R64"/>
    <mergeCell ref="Q62:R62"/>
    <mergeCell ref="I62:J62"/>
    <mergeCell ref="O64:P64"/>
    <mergeCell ref="O62:P62"/>
    <mergeCell ref="K62:M62"/>
    <mergeCell ref="K63:M63"/>
    <mergeCell ref="O63:P63"/>
    <mergeCell ref="Q63:R63"/>
    <mergeCell ref="G72:Q78"/>
    <mergeCell ref="B65:G67"/>
    <mergeCell ref="I63:J63"/>
    <mergeCell ref="D31:E31"/>
    <mergeCell ref="C64:D64"/>
    <mergeCell ref="O57:P58"/>
    <mergeCell ref="Q61:R61"/>
    <mergeCell ref="O61:P61"/>
    <mergeCell ref="E59:G59"/>
    <mergeCell ref="H57:H58"/>
    <mergeCell ref="N57:N58"/>
    <mergeCell ref="K57:M58"/>
    <mergeCell ref="B60:R60"/>
    <mergeCell ref="O59:P59"/>
    <mergeCell ref="Q59:R59"/>
    <mergeCell ref="B57:B58"/>
    <mergeCell ref="E57:G58"/>
    <mergeCell ref="C57:D58"/>
    <mergeCell ref="C59:D59"/>
    <mergeCell ref="N39:Q39"/>
    <mergeCell ref="N40:Q40"/>
    <mergeCell ref="N32:Q32"/>
    <mergeCell ref="N36:Q36"/>
    <mergeCell ref="N31:Q31"/>
    <mergeCell ref="B20:B25"/>
    <mergeCell ref="L20:N20"/>
    <mergeCell ref="O20:P20"/>
    <mergeCell ref="D22:G22"/>
    <mergeCell ref="D21:G21"/>
    <mergeCell ref="H21:K21"/>
    <mergeCell ref="D20:G20"/>
    <mergeCell ref="H20:K20"/>
    <mergeCell ref="H22:K22"/>
    <mergeCell ref="D24:G24"/>
    <mergeCell ref="H24:K24"/>
    <mergeCell ref="D23:G23"/>
    <mergeCell ref="D25:G25"/>
    <mergeCell ref="H25:K25"/>
    <mergeCell ref="H23:K23"/>
    <mergeCell ref="L21:N21"/>
    <mergeCell ref="K64:M64"/>
    <mergeCell ref="I64:J64"/>
    <mergeCell ref="I57:J58"/>
    <mergeCell ref="K61:M61"/>
    <mergeCell ref="I61:J61"/>
    <mergeCell ref="I59:J59"/>
    <mergeCell ref="K59:M59"/>
    <mergeCell ref="C63:D63"/>
    <mergeCell ref="E63:G63"/>
    <mergeCell ref="C62:D62"/>
    <mergeCell ref="E62:G62"/>
    <mergeCell ref="G53:Q53"/>
    <mergeCell ref="E61:G61"/>
    <mergeCell ref="Q57:R58"/>
    <mergeCell ref="C6:Q6"/>
    <mergeCell ref="B10:H15"/>
    <mergeCell ref="H19:K19"/>
    <mergeCell ref="L19:N19"/>
    <mergeCell ref="O19:P19"/>
    <mergeCell ref="D19:G19"/>
    <mergeCell ref="J10:R15"/>
    <mergeCell ref="O21:P21"/>
    <mergeCell ref="L24:N24"/>
    <mergeCell ref="O24:P24"/>
    <mergeCell ref="L25:N25"/>
    <mergeCell ref="O25:P25"/>
    <mergeCell ref="L22:N22"/>
    <mergeCell ref="O22:P22"/>
    <mergeCell ref="L23:N23"/>
    <mergeCell ref="O23:P23"/>
  </mergeCells>
  <conditionalFormatting sqref="C20:C26">
    <cfRule type="iconSet" priority="47">
      <iconSet showValue="0">
        <cfvo type="percent" val="0"/>
        <cfvo type="num" val="-1" gte="0"/>
        <cfvo type="num" val="1"/>
      </iconSet>
    </cfRule>
  </conditionalFormatting>
  <conditionalFormatting sqref="E32:E35">
    <cfRule type="iconSet" priority="25">
      <iconSet showValue="0">
        <cfvo type="percent" val="0"/>
        <cfvo type="num" val="-1" gte="0"/>
        <cfvo type="num" val="1"/>
      </iconSet>
    </cfRule>
  </conditionalFormatting>
  <conditionalFormatting sqref="G4">
    <cfRule type="duplicateValues" dxfId="8" priority="14"/>
  </conditionalFormatting>
  <printOptions horizontalCentered="1"/>
  <pageMargins left="0.23622047244094491" right="0.23622047244094491" top="0.62992125984251968" bottom="0.15748031496062992" header="0.39370078740157483" footer="0.19685039370078741"/>
  <pageSetup paperSize="3" scale="43" orientation="portrait" r:id="rId1"/>
  <headerFooter alignWithMargins="0">
    <oddHeader>&amp;LN° CMDIC  &amp;F</oddHead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023FC-1D15-423E-BBB4-5B905C26F983}">
  <sheetPr filterMode="1">
    <pageSetUpPr fitToPage="1"/>
  </sheetPr>
  <dimension ref="A1:CP877"/>
  <sheetViews>
    <sheetView showGridLines="0" tabSelected="1" topLeftCell="A2" zoomScale="70" zoomScaleNormal="70" zoomScaleSheetLayoutView="70" workbookViewId="0">
      <pane xSplit="7" ySplit="9" topLeftCell="H824" activePane="bottomRight" state="frozenSplit"/>
      <selection activeCell="L22" sqref="L22:N22"/>
      <selection pane="topRight" activeCell="L22" sqref="L22:N22"/>
      <selection pane="bottomLeft" activeCell="L22" sqref="L22:N22"/>
      <selection pane="bottomRight" activeCell="H847" sqref="H847"/>
    </sheetView>
  </sheetViews>
  <sheetFormatPr baseColWidth="10" defaultColWidth="9.42578125" defaultRowHeight="15"/>
  <cols>
    <col min="1" max="1" width="18.7109375" style="855" bestFit="1" customWidth="1"/>
    <col min="2" max="2" width="10.42578125" style="208" customWidth="1"/>
    <col min="3" max="3" width="23.42578125" style="209" customWidth="1"/>
    <col min="4" max="4" width="26" style="209" bestFit="1" customWidth="1"/>
    <col min="5" max="5" width="44.5703125" style="210" bestFit="1" customWidth="1"/>
    <col min="6" max="6" width="102.5703125" style="208" bestFit="1" customWidth="1"/>
    <col min="7" max="7" width="15.5703125" style="208" hidden="1" customWidth="1"/>
    <col min="8" max="10" width="7" style="210" customWidth="1"/>
    <col min="11" max="11" width="14.42578125" style="208" customWidth="1"/>
    <col min="12" max="12" width="9.5703125" style="210" customWidth="1"/>
    <col min="13" max="13" width="10.5703125" style="210" customWidth="1"/>
    <col min="14" max="14" width="15" style="210" customWidth="1"/>
    <col min="15" max="15" width="14.42578125" style="210" customWidth="1"/>
    <col min="16" max="36" width="11.5703125" style="210" customWidth="1"/>
    <col min="37" max="38" width="11.5703125" style="208" hidden="1" customWidth="1"/>
    <col min="39" max="41" width="10.42578125" style="208" hidden="1" customWidth="1"/>
    <col min="42" max="45" width="9.5703125" style="208" hidden="1" customWidth="1"/>
    <col min="46" max="50" width="10.42578125" style="208" hidden="1" customWidth="1"/>
    <col min="51" max="51" width="9.5703125" style="208" hidden="1" customWidth="1"/>
    <col min="52" max="58" width="0" style="208" hidden="1" customWidth="1"/>
    <col min="59" max="63" width="10.42578125" style="208" hidden="1" customWidth="1"/>
    <col min="64" max="67" width="10.5703125" style="208" hidden="1" customWidth="1"/>
    <col min="68" max="72" width="9.42578125" style="208" hidden="1" customWidth="1"/>
    <col min="73" max="76" width="9.5703125" style="208" hidden="1" customWidth="1"/>
    <col min="77" max="80" width="9.42578125" style="208" hidden="1" customWidth="1"/>
    <col min="81" max="85" width="10.42578125" style="208" hidden="1" customWidth="1"/>
    <col min="86" max="89" width="9.5703125" style="208" hidden="1" customWidth="1"/>
    <col min="90" max="93" width="10.42578125" style="208" hidden="1" customWidth="1"/>
    <col min="94" max="94" width="9.5703125" style="208" hidden="1" customWidth="1"/>
    <col min="95" max="95" width="0" style="208" hidden="1" customWidth="1"/>
    <col min="96" max="96" width="1.5703125" style="208" customWidth="1"/>
    <col min="97" max="97" width="13.5703125" style="208" customWidth="1"/>
    <col min="98" max="16384" width="9.42578125" style="208"/>
  </cols>
  <sheetData>
    <row r="1" spans="1:94" customFormat="1" hidden="1">
      <c r="A1" s="855"/>
      <c r="C1" s="199"/>
      <c r="D1" s="199"/>
      <c r="E1" s="200"/>
      <c r="H1" s="200"/>
      <c r="I1" s="200"/>
      <c r="J1" s="200"/>
      <c r="K1" s="646"/>
      <c r="L1" s="647"/>
      <c r="M1" s="200"/>
      <c r="N1" s="200"/>
      <c r="O1" s="200"/>
      <c r="P1" s="200"/>
      <c r="Q1" s="200"/>
      <c r="R1" s="200"/>
      <c r="S1" s="200"/>
      <c r="T1" s="200"/>
      <c r="U1" s="200"/>
      <c r="V1" s="200"/>
      <c r="W1" s="200"/>
      <c r="X1" s="200"/>
      <c r="Y1" s="200"/>
      <c r="Z1" s="200"/>
      <c r="AA1" s="200"/>
      <c r="AB1" s="200"/>
      <c r="AC1" s="200"/>
      <c r="AD1" s="200"/>
      <c r="AE1" s="200"/>
      <c r="AF1" s="200"/>
      <c r="AG1" s="200"/>
      <c r="AH1" s="200"/>
      <c r="AI1" s="200"/>
      <c r="AJ1" s="200"/>
    </row>
    <row r="2" spans="1:94" customFormat="1" ht="6.75" customHeight="1">
      <c r="A2" s="855"/>
      <c r="C2" s="199"/>
      <c r="D2" s="199"/>
      <c r="E2" s="200"/>
      <c r="H2" s="200"/>
      <c r="I2" s="200"/>
      <c r="J2" s="200"/>
      <c r="K2" s="606"/>
      <c r="L2" s="606"/>
      <c r="M2" s="200"/>
      <c r="N2" s="200"/>
      <c r="O2" s="200"/>
      <c r="P2" s="200"/>
      <c r="Q2" s="200"/>
      <c r="R2" s="200"/>
      <c r="S2" s="200"/>
      <c r="T2" s="200"/>
      <c r="U2" s="200"/>
      <c r="V2" s="200"/>
      <c r="W2" s="200"/>
      <c r="X2" s="200"/>
      <c r="Y2" s="200"/>
      <c r="Z2" s="200"/>
      <c r="AA2" s="200"/>
      <c r="AB2" s="200"/>
      <c r="AC2" s="200"/>
      <c r="AD2" s="200"/>
      <c r="AE2" s="200"/>
      <c r="AF2" s="200"/>
      <c r="AG2" s="200"/>
      <c r="AH2" s="200"/>
      <c r="AI2" s="200"/>
      <c r="AJ2" s="200"/>
    </row>
    <row r="3" spans="1:94" customFormat="1" ht="17.850000000000001" customHeight="1">
      <c r="A3" s="855"/>
      <c r="C3" s="199"/>
      <c r="D3" s="199"/>
      <c r="E3" s="200"/>
      <c r="G3" s="201"/>
      <c r="H3" s="978"/>
      <c r="I3" s="979"/>
      <c r="J3" s="980"/>
      <c r="K3" s="189" t="s">
        <v>65</v>
      </c>
      <c r="L3" s="189" t="s">
        <v>66</v>
      </c>
      <c r="M3" s="189"/>
      <c r="N3" s="189" t="s">
        <v>67</v>
      </c>
      <c r="O3" s="985"/>
      <c r="P3" s="202"/>
      <c r="Q3" s="200"/>
      <c r="R3" s="200"/>
      <c r="S3" s="200"/>
      <c r="T3" s="200"/>
      <c r="U3" s="200"/>
      <c r="V3" s="200"/>
      <c r="W3" s="200"/>
      <c r="X3" s="200"/>
      <c r="Y3" s="200"/>
      <c r="Z3" s="200"/>
      <c r="AA3" s="200"/>
      <c r="AB3" s="200"/>
      <c r="AC3" s="200"/>
      <c r="AD3" s="200"/>
      <c r="AE3" s="200"/>
      <c r="AF3" s="200"/>
      <c r="AG3" s="200"/>
      <c r="AH3" s="200"/>
      <c r="AI3" s="200"/>
      <c r="AJ3" s="200"/>
    </row>
    <row r="4" spans="1:94" customFormat="1">
      <c r="A4" s="855"/>
      <c r="C4" s="199"/>
      <c r="D4" s="199"/>
      <c r="E4" s="200"/>
      <c r="G4" s="201"/>
      <c r="H4" s="1014" t="s">
        <v>68</v>
      </c>
      <c r="I4" s="1015"/>
      <c r="J4" s="1016"/>
      <c r="K4" s="203">
        <f>SUM(K11:K659)-27</f>
        <v>117644.54899999982</v>
      </c>
      <c r="L4" s="1214">
        <f>+N4/K4</f>
        <v>0.367737505628077</v>
      </c>
      <c r="M4" s="1214"/>
      <c r="N4" s="204">
        <f>SUM(N11:N659)</f>
        <v>43262.313000000016</v>
      </c>
      <c r="O4" s="694"/>
      <c r="P4" s="190"/>
      <c r="Q4" s="202" t="s">
        <v>69</v>
      </c>
      <c r="R4" s="207">
        <f>+'Informe Semanal'!$Q$3</f>
        <v>46128</v>
      </c>
      <c r="S4" s="200"/>
      <c r="T4" s="200"/>
      <c r="U4" s="200"/>
      <c r="V4" s="200"/>
      <c r="W4" s="200"/>
      <c r="X4" s="200"/>
      <c r="Y4" s="200"/>
      <c r="Z4" s="200"/>
      <c r="AA4" s="200"/>
      <c r="AB4" s="200"/>
      <c r="AC4" s="200"/>
      <c r="AD4" s="200"/>
      <c r="AE4" s="200"/>
      <c r="AF4" s="200"/>
      <c r="AG4" s="200"/>
      <c r="AH4" s="200"/>
      <c r="AI4" s="200"/>
      <c r="AJ4" s="200"/>
    </row>
    <row r="5" spans="1:94" customFormat="1">
      <c r="A5" s="855"/>
      <c r="C5" s="199"/>
      <c r="D5" s="199"/>
      <c r="E5" s="200"/>
      <c r="G5" s="201"/>
      <c r="H5" s="1017" t="s">
        <v>70</v>
      </c>
      <c r="I5" s="1018"/>
      <c r="J5" s="1019"/>
      <c r="K5" s="960">
        <f>+K660+L724</f>
        <v>125408.54899999982</v>
      </c>
      <c r="L5" s="1215">
        <f>+N5/K5</f>
        <v>0.40100881001342331</v>
      </c>
      <c r="M5" s="1215"/>
      <c r="N5" s="961">
        <f>+N660+N724</f>
        <v>50289.933000000019</v>
      </c>
      <c r="O5" s="205"/>
      <c r="P5" s="191"/>
      <c r="Q5" s="200"/>
      <c r="R5" s="200"/>
      <c r="S5" s="200"/>
      <c r="T5" s="200"/>
      <c r="U5" s="200"/>
      <c r="V5" s="200"/>
      <c r="W5" s="200"/>
      <c r="X5" s="200"/>
      <c r="Y5" s="200"/>
      <c r="Z5" s="200"/>
      <c r="AA5" s="200"/>
      <c r="AB5" s="200"/>
      <c r="AC5" s="200"/>
      <c r="AD5" s="200"/>
      <c r="AE5" s="200"/>
      <c r="AF5" s="200"/>
      <c r="AG5" s="200"/>
      <c r="AH5" s="200"/>
      <c r="AI5" s="200"/>
      <c r="AJ5" s="200"/>
      <c r="AL5" s="188"/>
    </row>
    <row r="6" spans="1:94" customFormat="1">
      <c r="A6" s="855"/>
      <c r="C6" s="199"/>
      <c r="D6" s="199"/>
      <c r="E6" s="200"/>
      <c r="H6" s="1020" t="s">
        <v>71</v>
      </c>
      <c r="I6" s="1021"/>
      <c r="J6" s="1016"/>
      <c r="K6" s="971">
        <f>+K5+15</f>
        <v>125423.54899999982</v>
      </c>
      <c r="L6" s="972">
        <f>+N6/K6</f>
        <v>0.40096085145860522</v>
      </c>
      <c r="M6" s="973"/>
      <c r="N6" s="974">
        <f>+N5</f>
        <v>50289.933000000019</v>
      </c>
      <c r="O6" s="964"/>
      <c r="P6" s="191"/>
      <c r="Q6" s="200"/>
      <c r="R6" s="206">
        <v>0.4</v>
      </c>
      <c r="S6" s="206">
        <v>0.2</v>
      </c>
      <c r="T6" s="206">
        <v>0.1</v>
      </c>
      <c r="U6" s="206">
        <v>0.2</v>
      </c>
      <c r="V6" s="206">
        <v>0.1</v>
      </c>
      <c r="W6" s="206"/>
      <c r="X6" s="206">
        <v>0.4</v>
      </c>
      <c r="Y6" s="206">
        <v>0.2</v>
      </c>
      <c r="Z6" s="206">
        <v>0.1</v>
      </c>
      <c r="AA6" s="206">
        <v>0</v>
      </c>
      <c r="AB6" s="206">
        <v>0</v>
      </c>
      <c r="AC6" s="206">
        <v>0.2</v>
      </c>
      <c r="AD6" s="206">
        <v>0.1</v>
      </c>
      <c r="AE6" s="206"/>
      <c r="AF6" s="206">
        <v>0.4</v>
      </c>
      <c r="AG6" s="206">
        <v>0.2</v>
      </c>
      <c r="AH6" s="206">
        <v>0.1</v>
      </c>
      <c r="AI6" s="206">
        <v>0.2</v>
      </c>
      <c r="AJ6" s="206">
        <v>0.1</v>
      </c>
      <c r="AL6" s="188"/>
    </row>
    <row r="7" spans="1:94" customFormat="1">
      <c r="A7" s="855"/>
      <c r="C7" s="199"/>
      <c r="D7" s="199"/>
      <c r="E7" s="200"/>
      <c r="H7" s="977" t="s">
        <v>6185</v>
      </c>
      <c r="I7" s="975"/>
      <c r="J7" s="976"/>
      <c r="K7" s="962">
        <f>+K6+M871</f>
        <v>146397.94899999982</v>
      </c>
      <c r="L7" s="969">
        <f>+N7/K7</f>
        <v>0.4473832007031745</v>
      </c>
      <c r="M7" s="970"/>
      <c r="N7" s="963">
        <f>+N6+N871</f>
        <v>65495.983000000022</v>
      </c>
      <c r="O7" s="964"/>
      <c r="P7" s="191"/>
      <c r="Q7" s="200"/>
      <c r="R7" s="206"/>
      <c r="S7" s="206"/>
      <c r="T7" s="206"/>
      <c r="U7" s="206"/>
      <c r="V7" s="206"/>
      <c r="W7" s="206"/>
      <c r="X7" s="206"/>
      <c r="Y7" s="206"/>
      <c r="Z7" s="206"/>
      <c r="AA7" s="206"/>
      <c r="AB7" s="206"/>
      <c r="AC7" s="206"/>
      <c r="AD7" s="206"/>
      <c r="AE7" s="206"/>
      <c r="AF7" s="206"/>
      <c r="AG7" s="206"/>
      <c r="AH7" s="206"/>
      <c r="AI7" s="206"/>
      <c r="AJ7" s="206"/>
      <c r="AL7" s="188"/>
    </row>
    <row r="8" spans="1:94" customFormat="1" ht="15.75" thickBot="1">
      <c r="A8" s="855"/>
      <c r="C8" s="199"/>
      <c r="D8" s="199"/>
      <c r="E8" s="200"/>
      <c r="H8" s="200"/>
      <c r="I8" s="200"/>
      <c r="J8" s="959"/>
      <c r="K8" s="965"/>
      <c r="L8" s="966"/>
      <c r="M8" s="967"/>
      <c r="N8" s="968"/>
      <c r="O8" s="964"/>
      <c r="P8" s="191"/>
      <c r="Q8" s="200"/>
      <c r="R8" s="206"/>
      <c r="S8" s="206"/>
      <c r="T8" s="206"/>
      <c r="U8" s="206"/>
      <c r="V8" s="206"/>
      <c r="W8" s="206"/>
      <c r="X8" s="206"/>
      <c r="Y8" s="206"/>
      <c r="Z8" s="206"/>
      <c r="AA8" s="206"/>
      <c r="AB8" s="206"/>
      <c r="AC8" s="206"/>
      <c r="AD8" s="206"/>
      <c r="AE8" s="206"/>
      <c r="AF8" s="206"/>
      <c r="AG8" s="206"/>
      <c r="AH8" s="206"/>
      <c r="AI8" s="206"/>
      <c r="AJ8" s="206"/>
      <c r="AL8" s="188"/>
    </row>
    <row r="9" spans="1:94" customFormat="1" ht="15.75" thickBot="1">
      <c r="A9" s="855"/>
      <c r="C9" s="199"/>
      <c r="D9" s="199"/>
      <c r="E9" s="200"/>
      <c r="H9" s="1216" t="s">
        <v>72</v>
      </c>
      <c r="I9" s="1216"/>
      <c r="J9" s="1217"/>
      <c r="L9" s="200"/>
      <c r="M9" s="200"/>
      <c r="N9" s="200"/>
      <c r="O9" s="854"/>
      <c r="P9" s="200"/>
      <c r="Q9" s="1213" t="s">
        <v>73</v>
      </c>
      <c r="R9" s="1213"/>
      <c r="S9" s="1213"/>
      <c r="T9" s="1213"/>
      <c r="U9" s="1213"/>
      <c r="V9" s="1213"/>
      <c r="W9" s="1213" t="s">
        <v>74</v>
      </c>
      <c r="X9" s="1213"/>
      <c r="Y9" s="1213"/>
      <c r="Z9" s="1213"/>
      <c r="AA9" s="1213"/>
      <c r="AB9" s="1213"/>
      <c r="AC9" s="1213"/>
      <c r="AD9" s="1213"/>
      <c r="AE9" s="1213" t="s">
        <v>75</v>
      </c>
      <c r="AF9" s="1213"/>
      <c r="AG9" s="1213"/>
      <c r="AH9" s="1213"/>
      <c r="AI9" s="1213"/>
      <c r="AJ9" s="1213"/>
    </row>
    <row r="10" spans="1:94" customFormat="1" ht="70.5" customHeight="1">
      <c r="A10" s="855"/>
      <c r="B10" s="529" t="s">
        <v>76</v>
      </c>
      <c r="C10" s="193" t="s">
        <v>77</v>
      </c>
      <c r="D10" s="193" t="s">
        <v>78</v>
      </c>
      <c r="E10" s="198" t="s">
        <v>79</v>
      </c>
      <c r="F10" s="194" t="s">
        <v>80</v>
      </c>
      <c r="G10" s="195" t="s">
        <v>81</v>
      </c>
      <c r="H10" s="192" t="s">
        <v>82</v>
      </c>
      <c r="I10" s="192" t="s">
        <v>83</v>
      </c>
      <c r="J10" s="386" t="s">
        <v>84</v>
      </c>
      <c r="K10" s="394" t="s">
        <v>85</v>
      </c>
      <c r="L10" s="395" t="s">
        <v>86</v>
      </c>
      <c r="M10" s="396" t="s">
        <v>87</v>
      </c>
      <c r="N10" s="709" t="s">
        <v>88</v>
      </c>
      <c r="O10" s="711" t="s">
        <v>89</v>
      </c>
      <c r="P10" s="710" t="s">
        <v>90</v>
      </c>
      <c r="Q10" s="460" t="s">
        <v>91</v>
      </c>
      <c r="R10" s="461" t="s">
        <v>92</v>
      </c>
      <c r="S10" s="461" t="s">
        <v>93</v>
      </c>
      <c r="T10" s="461" t="s">
        <v>94</v>
      </c>
      <c r="U10" s="461" t="s">
        <v>95</v>
      </c>
      <c r="V10" s="484" t="s">
        <v>96</v>
      </c>
      <c r="W10" s="460" t="s">
        <v>91</v>
      </c>
      <c r="X10" s="461" t="s">
        <v>92</v>
      </c>
      <c r="Y10" s="461" t="s">
        <v>93</v>
      </c>
      <c r="Z10" s="461" t="s">
        <v>94</v>
      </c>
      <c r="AA10" s="461" t="s">
        <v>97</v>
      </c>
      <c r="AB10" s="461" t="s">
        <v>98</v>
      </c>
      <c r="AC10" s="461" t="s">
        <v>95</v>
      </c>
      <c r="AD10" s="484" t="s">
        <v>96</v>
      </c>
      <c r="AE10" s="460" t="s">
        <v>91</v>
      </c>
      <c r="AF10" s="461" t="s">
        <v>92</v>
      </c>
      <c r="AG10" s="461" t="s">
        <v>93</v>
      </c>
      <c r="AH10" s="461" t="s">
        <v>94</v>
      </c>
      <c r="AI10" s="461" t="s">
        <v>95</v>
      </c>
      <c r="AJ10" s="530" t="s">
        <v>96</v>
      </c>
      <c r="AK10" s="213">
        <v>44620</v>
      </c>
      <c r="AL10" s="213">
        <f>+AK10+7</f>
        <v>44627</v>
      </c>
      <c r="AM10" s="213">
        <f t="shared" ref="AM10:CP10" si="0">+AL10+7</f>
        <v>44634</v>
      </c>
      <c r="AN10" s="213">
        <f t="shared" si="0"/>
        <v>44641</v>
      </c>
      <c r="AO10" s="213">
        <f t="shared" si="0"/>
        <v>44648</v>
      </c>
      <c r="AP10" s="213">
        <f t="shared" si="0"/>
        <v>44655</v>
      </c>
      <c r="AQ10" s="213">
        <f t="shared" si="0"/>
        <v>44662</v>
      </c>
      <c r="AR10" s="213">
        <f t="shared" si="0"/>
        <v>44669</v>
      </c>
      <c r="AS10" s="213">
        <f t="shared" si="0"/>
        <v>44676</v>
      </c>
      <c r="AT10" s="213">
        <f t="shared" si="0"/>
        <v>44683</v>
      </c>
      <c r="AU10" s="213">
        <f t="shared" si="0"/>
        <v>44690</v>
      </c>
      <c r="AV10" s="213">
        <f t="shared" si="0"/>
        <v>44697</v>
      </c>
      <c r="AW10" s="213">
        <f t="shared" si="0"/>
        <v>44704</v>
      </c>
      <c r="AX10" s="213">
        <f t="shared" si="0"/>
        <v>44711</v>
      </c>
      <c r="AY10" s="213">
        <f t="shared" si="0"/>
        <v>44718</v>
      </c>
      <c r="AZ10" s="213">
        <f t="shared" si="0"/>
        <v>44725</v>
      </c>
      <c r="BA10" s="213">
        <f t="shared" si="0"/>
        <v>44732</v>
      </c>
      <c r="BB10" s="213">
        <f t="shared" si="0"/>
        <v>44739</v>
      </c>
      <c r="BC10" s="213">
        <f t="shared" si="0"/>
        <v>44746</v>
      </c>
      <c r="BD10" s="213">
        <f t="shared" si="0"/>
        <v>44753</v>
      </c>
      <c r="BE10" s="213">
        <f t="shared" si="0"/>
        <v>44760</v>
      </c>
      <c r="BF10" s="213">
        <f t="shared" si="0"/>
        <v>44767</v>
      </c>
      <c r="BG10" s="213">
        <f t="shared" si="0"/>
        <v>44774</v>
      </c>
      <c r="BH10" s="213">
        <f t="shared" si="0"/>
        <v>44781</v>
      </c>
      <c r="BI10" s="213">
        <f t="shared" si="0"/>
        <v>44788</v>
      </c>
      <c r="BJ10" s="213">
        <f t="shared" si="0"/>
        <v>44795</v>
      </c>
      <c r="BK10" s="213">
        <f t="shared" si="0"/>
        <v>44802</v>
      </c>
      <c r="BL10" s="213">
        <f t="shared" si="0"/>
        <v>44809</v>
      </c>
      <c r="BM10" s="213">
        <f t="shared" si="0"/>
        <v>44816</v>
      </c>
      <c r="BN10" s="213">
        <f t="shared" si="0"/>
        <v>44823</v>
      </c>
      <c r="BO10" s="213">
        <f t="shared" si="0"/>
        <v>44830</v>
      </c>
      <c r="BP10" s="213">
        <f t="shared" si="0"/>
        <v>44837</v>
      </c>
      <c r="BQ10" s="213">
        <f t="shared" si="0"/>
        <v>44844</v>
      </c>
      <c r="BR10" s="213">
        <f t="shared" si="0"/>
        <v>44851</v>
      </c>
      <c r="BS10" s="213">
        <f t="shared" si="0"/>
        <v>44858</v>
      </c>
      <c r="BT10" s="213">
        <f t="shared" si="0"/>
        <v>44865</v>
      </c>
      <c r="BU10" s="213">
        <f t="shared" si="0"/>
        <v>44872</v>
      </c>
      <c r="BV10" s="213">
        <f t="shared" si="0"/>
        <v>44879</v>
      </c>
      <c r="BW10" s="213">
        <f t="shared" si="0"/>
        <v>44886</v>
      </c>
      <c r="BX10" s="213">
        <f t="shared" si="0"/>
        <v>44893</v>
      </c>
      <c r="BY10" s="213">
        <f t="shared" si="0"/>
        <v>44900</v>
      </c>
      <c r="BZ10" s="213">
        <f t="shared" si="0"/>
        <v>44907</v>
      </c>
      <c r="CA10" s="213">
        <f t="shared" si="0"/>
        <v>44914</v>
      </c>
      <c r="CB10" s="213">
        <f t="shared" si="0"/>
        <v>44921</v>
      </c>
      <c r="CC10" s="213">
        <f t="shared" si="0"/>
        <v>44928</v>
      </c>
      <c r="CD10" s="213">
        <f t="shared" si="0"/>
        <v>44935</v>
      </c>
      <c r="CE10" s="213">
        <f t="shared" si="0"/>
        <v>44942</v>
      </c>
      <c r="CF10" s="213">
        <f t="shared" si="0"/>
        <v>44949</v>
      </c>
      <c r="CG10" s="213">
        <f t="shared" si="0"/>
        <v>44956</v>
      </c>
      <c r="CH10" s="213">
        <f t="shared" si="0"/>
        <v>44963</v>
      </c>
      <c r="CI10" s="213">
        <f t="shared" si="0"/>
        <v>44970</v>
      </c>
      <c r="CJ10" s="213">
        <f t="shared" si="0"/>
        <v>44977</v>
      </c>
      <c r="CK10" s="213">
        <f t="shared" si="0"/>
        <v>44984</v>
      </c>
      <c r="CL10" s="213">
        <f t="shared" si="0"/>
        <v>44991</v>
      </c>
      <c r="CM10" s="213">
        <f t="shared" si="0"/>
        <v>44998</v>
      </c>
      <c r="CN10" s="213">
        <f t="shared" si="0"/>
        <v>45005</v>
      </c>
      <c r="CO10" s="213">
        <f t="shared" si="0"/>
        <v>45012</v>
      </c>
      <c r="CP10" s="213">
        <f t="shared" si="0"/>
        <v>45019</v>
      </c>
    </row>
    <row r="11" spans="1:94" s="201" customFormat="1" hidden="1">
      <c r="A11" s="856"/>
      <c r="B11" s="251">
        <v>1</v>
      </c>
      <c r="C11" s="895"/>
      <c r="D11" s="252"/>
      <c r="E11" s="253"/>
      <c r="F11" s="293" t="s">
        <v>99</v>
      </c>
      <c r="G11" s="254"/>
      <c r="H11" s="255"/>
      <c r="I11" s="255"/>
      <c r="J11" s="387"/>
      <c r="K11" s="400"/>
      <c r="L11" s="401"/>
      <c r="M11" s="402"/>
      <c r="N11" s="403"/>
      <c r="O11" s="760"/>
      <c r="P11" s="404"/>
      <c r="Q11" s="462"/>
      <c r="R11" s="463"/>
      <c r="S11" s="463"/>
      <c r="T11" s="463"/>
      <c r="U11" s="463"/>
      <c r="V11" s="485"/>
      <c r="W11" s="462"/>
      <c r="X11" s="463"/>
      <c r="Y11" s="463"/>
      <c r="Z11" s="463"/>
      <c r="AA11" s="463"/>
      <c r="AB11" s="463"/>
      <c r="AC11" s="463"/>
      <c r="AD11" s="485"/>
      <c r="AE11" s="462"/>
      <c r="AF11" s="463"/>
      <c r="AG11" s="463"/>
      <c r="AH11" s="463"/>
      <c r="AI11" s="463"/>
      <c r="AJ11" s="464"/>
      <c r="AL11" s="250"/>
    </row>
    <row r="12" spans="1:94" s="196" customFormat="1" hidden="1">
      <c r="A12" s="855"/>
      <c r="B12" s="354" t="s">
        <v>100</v>
      </c>
      <c r="C12" s="355"/>
      <c r="D12" s="362"/>
      <c r="E12" s="357"/>
      <c r="F12" s="358" t="s">
        <v>101</v>
      </c>
      <c r="G12" s="359"/>
      <c r="H12" s="360"/>
      <c r="I12" s="360"/>
      <c r="J12" s="388"/>
      <c r="K12" s="405"/>
      <c r="L12" s="406"/>
      <c r="M12" s="407">
        <f>+K12+L12</f>
        <v>0</v>
      </c>
      <c r="N12" s="698">
        <f>+M12*P12</f>
        <v>0</v>
      </c>
      <c r="O12" s="699"/>
      <c r="P12" s="691"/>
      <c r="Q12" s="465"/>
      <c r="R12" s="466"/>
      <c r="S12" s="466"/>
      <c r="T12" s="466"/>
      <c r="U12" s="466"/>
      <c r="V12" s="486"/>
      <c r="W12" s="465"/>
      <c r="X12" s="466"/>
      <c r="Y12" s="466"/>
      <c r="Z12" s="466"/>
      <c r="AA12" s="466"/>
      <c r="AB12" s="466"/>
      <c r="AC12" s="466"/>
      <c r="AD12" s="486"/>
      <c r="AE12" s="465"/>
      <c r="AF12" s="466"/>
      <c r="AG12" s="466"/>
      <c r="AH12" s="466"/>
      <c r="AI12" s="466"/>
      <c r="AJ12" s="467"/>
      <c r="AL12" s="197"/>
    </row>
    <row r="13" spans="1:94" s="196" customFormat="1">
      <c r="A13" s="1242" t="str">
        <f t="shared" ref="A13:A17" si="1">+TRIM(C13)</f>
        <v>477-010-40-0001</v>
      </c>
      <c r="B13" s="361" t="s">
        <v>102</v>
      </c>
      <c r="C13" s="620" t="s">
        <v>103</v>
      </c>
      <c r="D13" s="362" t="s">
        <v>6105</v>
      </c>
      <c r="E13" s="363" t="s">
        <v>104</v>
      </c>
      <c r="F13" s="625" t="s">
        <v>105</v>
      </c>
      <c r="G13" s="622"/>
      <c r="H13" s="623"/>
      <c r="I13" s="623"/>
      <c r="J13" s="389">
        <v>1</v>
      </c>
      <c r="K13" s="411">
        <v>294</v>
      </c>
      <c r="L13" s="412"/>
      <c r="M13" s="630">
        <f t="shared" ref="M13:M76" si="2">+K13+L13</f>
        <v>294</v>
      </c>
      <c r="N13" s="456">
        <f t="shared" ref="N13:N76" si="3">+M13*P13</f>
        <v>210</v>
      </c>
      <c r="O13" s="582">
        <f>IFERROR(VLOOKUP(C13,'Programa P6 Excel R1'!$B$4:$N$1142,8,FALSE),"-")</f>
        <v>0.64600000000000002</v>
      </c>
      <c r="P13" s="634">
        <f>35/49</f>
        <v>0.7142857142857143</v>
      </c>
      <c r="Q13" s="468">
        <v>45827</v>
      </c>
      <c r="R13" s="469"/>
      <c r="S13" s="469"/>
      <c r="T13" s="469"/>
      <c r="U13" s="469"/>
      <c r="V13" s="487">
        <v>46295</v>
      </c>
      <c r="W13" s="468">
        <v>45817</v>
      </c>
      <c r="X13" s="469"/>
      <c r="Y13" s="469"/>
      <c r="Z13" s="469"/>
      <c r="AA13" s="469"/>
      <c r="AB13" s="469"/>
      <c r="AC13" s="469"/>
      <c r="AD13" s="487"/>
      <c r="AE13" s="468"/>
      <c r="AF13" s="469"/>
      <c r="AG13" s="469"/>
      <c r="AH13" s="469"/>
      <c r="AI13" s="469"/>
      <c r="AJ13" s="470">
        <v>46295</v>
      </c>
      <c r="AL13" s="197"/>
    </row>
    <row r="14" spans="1:94" s="196" customFormat="1">
      <c r="A14" s="1242" t="str">
        <f t="shared" si="1"/>
        <v>477-010-40-0002</v>
      </c>
      <c r="B14" s="361" t="s">
        <v>106</v>
      </c>
      <c r="C14" s="620" t="s">
        <v>107</v>
      </c>
      <c r="D14" s="362" t="s">
        <v>6161</v>
      </c>
      <c r="E14" s="363" t="s">
        <v>108</v>
      </c>
      <c r="F14" s="625" t="s">
        <v>109</v>
      </c>
      <c r="G14" s="622"/>
      <c r="H14" s="623"/>
      <c r="I14" s="623"/>
      <c r="J14" s="389">
        <v>1</v>
      </c>
      <c r="K14" s="411">
        <v>1000</v>
      </c>
      <c r="L14" s="412"/>
      <c r="M14" s="630">
        <f t="shared" si="2"/>
        <v>1000</v>
      </c>
      <c r="N14" s="456">
        <f t="shared" si="3"/>
        <v>360</v>
      </c>
      <c r="O14" s="582">
        <f>IFERROR(VLOOKUP(C14,'Programa P6 Excel R1'!$B$4:$N$1142,8,FALSE),"-")</f>
        <v>0.41849999999999998</v>
      </c>
      <c r="P14" s="634">
        <f>45/125</f>
        <v>0.36</v>
      </c>
      <c r="Q14" s="468">
        <v>45751</v>
      </c>
      <c r="R14" s="469"/>
      <c r="S14" s="469"/>
      <c r="T14" s="469"/>
      <c r="U14" s="469"/>
      <c r="V14" s="487">
        <v>46659</v>
      </c>
      <c r="W14" s="468">
        <v>45819</v>
      </c>
      <c r="X14" s="469"/>
      <c r="Y14" s="469"/>
      <c r="Z14" s="469"/>
      <c r="AA14" s="469"/>
      <c r="AB14" s="469"/>
      <c r="AC14" s="469"/>
      <c r="AD14" s="487"/>
      <c r="AE14" s="468"/>
      <c r="AF14" s="469"/>
      <c r="AG14" s="469"/>
      <c r="AH14" s="469"/>
      <c r="AI14" s="469"/>
      <c r="AJ14" s="470">
        <v>46659</v>
      </c>
      <c r="AL14" s="197"/>
    </row>
    <row r="15" spans="1:94" s="196" customFormat="1">
      <c r="A15" s="1242" t="str">
        <f t="shared" si="1"/>
        <v>477-010-40-0003</v>
      </c>
      <c r="B15" s="361" t="s">
        <v>110</v>
      </c>
      <c r="C15" s="620" t="s">
        <v>111</v>
      </c>
      <c r="D15" s="362" t="s">
        <v>112</v>
      </c>
      <c r="E15" s="363" t="s">
        <v>113</v>
      </c>
      <c r="F15" s="625" t="s">
        <v>114</v>
      </c>
      <c r="G15" s="622"/>
      <c r="H15" s="623"/>
      <c r="I15" s="623"/>
      <c r="J15" s="389">
        <v>1</v>
      </c>
      <c r="K15" s="411">
        <v>1383.8400000000006</v>
      </c>
      <c r="L15" s="412"/>
      <c r="M15" s="630">
        <f t="shared" si="2"/>
        <v>1383.8400000000006</v>
      </c>
      <c r="N15" s="456">
        <f t="shared" si="3"/>
        <v>326.74000000000012</v>
      </c>
      <c r="O15" s="582">
        <f>IFERROR(VLOOKUP(C15,'Programa P6 Excel R1'!$B$4:$N$1142,8,FALSE),"-")</f>
        <v>0.5968</v>
      </c>
      <c r="P15" s="634">
        <f>17/72</f>
        <v>0.2361111111111111</v>
      </c>
      <c r="Q15" s="468">
        <v>45751</v>
      </c>
      <c r="R15" s="469"/>
      <c r="S15" s="469"/>
      <c r="T15" s="469"/>
      <c r="U15" s="469"/>
      <c r="V15" s="487">
        <v>46387</v>
      </c>
      <c r="W15" s="468">
        <v>45819</v>
      </c>
      <c r="X15" s="469"/>
      <c r="Y15" s="469"/>
      <c r="Z15" s="469"/>
      <c r="AA15" s="469"/>
      <c r="AB15" s="469"/>
      <c r="AC15" s="469"/>
      <c r="AD15" s="487"/>
      <c r="AE15" s="468"/>
      <c r="AF15" s="469"/>
      <c r="AG15" s="469"/>
      <c r="AH15" s="469"/>
      <c r="AI15" s="469"/>
      <c r="AJ15" s="470">
        <v>46387</v>
      </c>
      <c r="AL15" s="197"/>
    </row>
    <row r="16" spans="1:94" s="196" customFormat="1">
      <c r="A16" s="1242" t="str">
        <f t="shared" si="1"/>
        <v>477-010-40-0004</v>
      </c>
      <c r="B16" s="361" t="s">
        <v>115</v>
      </c>
      <c r="C16" s="620" t="s">
        <v>116</v>
      </c>
      <c r="D16" s="362"/>
      <c r="E16" s="363" t="s">
        <v>117</v>
      </c>
      <c r="F16" s="625" t="s">
        <v>118</v>
      </c>
      <c r="G16" s="622"/>
      <c r="H16" s="623"/>
      <c r="I16" s="623"/>
      <c r="J16" s="389">
        <v>1</v>
      </c>
      <c r="K16" s="411">
        <v>490</v>
      </c>
      <c r="L16" s="412"/>
      <c r="M16" s="630">
        <f t="shared" si="2"/>
        <v>490</v>
      </c>
      <c r="N16" s="456">
        <f t="shared" si="3"/>
        <v>0</v>
      </c>
      <c r="O16" s="582">
        <f>IFERROR(VLOOKUP(C16,'Programa P6 Excel R1'!$B$4:$N$1142,8,FALSE),"-")</f>
        <v>0.25330000000000003</v>
      </c>
      <c r="P16" s="634">
        <v>0</v>
      </c>
      <c r="Q16" s="468">
        <v>46048</v>
      </c>
      <c r="R16" s="469"/>
      <c r="S16" s="469"/>
      <c r="T16" s="469"/>
      <c r="U16" s="469"/>
      <c r="V16" s="487">
        <v>46378</v>
      </c>
      <c r="W16" s="468"/>
      <c r="X16" s="469"/>
      <c r="Y16" s="469"/>
      <c r="Z16" s="469"/>
      <c r="AA16" s="469"/>
      <c r="AB16" s="469"/>
      <c r="AC16" s="469"/>
      <c r="AD16" s="487"/>
      <c r="AE16" s="468">
        <v>46048</v>
      </c>
      <c r="AF16" s="469"/>
      <c r="AG16" s="469"/>
      <c r="AH16" s="469"/>
      <c r="AI16" s="469"/>
      <c r="AJ16" s="470">
        <v>46378</v>
      </c>
      <c r="AL16" s="197"/>
    </row>
    <row r="17" spans="1:38" s="211" customFormat="1">
      <c r="A17" s="1242" t="str">
        <f t="shared" si="1"/>
        <v>477-010-40-0005</v>
      </c>
      <c r="B17" s="361" t="s">
        <v>119</v>
      </c>
      <c r="C17" s="620" t="s">
        <v>120</v>
      </c>
      <c r="D17" s="362" t="s">
        <v>6162</v>
      </c>
      <c r="E17" s="363" t="s">
        <v>121</v>
      </c>
      <c r="F17" s="625" t="s">
        <v>122</v>
      </c>
      <c r="G17" s="627"/>
      <c r="H17" s="628">
        <v>1</v>
      </c>
      <c r="I17" s="628"/>
      <c r="J17" s="390"/>
      <c r="K17" s="631">
        <v>2125</v>
      </c>
      <c r="L17" s="418"/>
      <c r="M17" s="632">
        <f t="shared" si="2"/>
        <v>2125</v>
      </c>
      <c r="N17" s="456">
        <f t="shared" si="3"/>
        <v>918</v>
      </c>
      <c r="O17" s="582">
        <f>IFERROR(VLOOKUP(C17,'Programa P6 Excel R1'!$B$4:$N$1142,8,FALSE),"-")</f>
        <v>0.40720000000000001</v>
      </c>
      <c r="P17" s="634">
        <f>54/125</f>
        <v>0.432</v>
      </c>
      <c r="Q17" s="468">
        <v>45769</v>
      </c>
      <c r="R17" s="471"/>
      <c r="S17" s="471"/>
      <c r="T17" s="471"/>
      <c r="U17" s="471"/>
      <c r="V17" s="487">
        <v>46659</v>
      </c>
      <c r="W17" s="492">
        <v>45821</v>
      </c>
      <c r="X17" s="471"/>
      <c r="Y17" s="471"/>
      <c r="Z17" s="471"/>
      <c r="AA17" s="471"/>
      <c r="AB17" s="471"/>
      <c r="AC17" s="471"/>
      <c r="AD17" s="494"/>
      <c r="AE17" s="468"/>
      <c r="AF17" s="471"/>
      <c r="AG17" s="471"/>
      <c r="AH17" s="471"/>
      <c r="AI17" s="471"/>
      <c r="AJ17" s="470">
        <v>46659</v>
      </c>
      <c r="AL17" s="212"/>
    </row>
    <row r="18" spans="1:38" s="196" customFormat="1" hidden="1">
      <c r="A18" s="855"/>
      <c r="B18" s="361" t="s">
        <v>123</v>
      </c>
      <c r="C18" s="620"/>
      <c r="D18" s="362"/>
      <c r="E18" s="363"/>
      <c r="F18" s="625" t="s">
        <v>124</v>
      </c>
      <c r="G18" s="622"/>
      <c r="H18" s="623"/>
      <c r="I18" s="623"/>
      <c r="J18" s="389"/>
      <c r="K18" s="411"/>
      <c r="L18" s="412"/>
      <c r="M18" s="413"/>
      <c r="N18" s="456"/>
      <c r="O18" s="582" t="str">
        <f>IFERROR(VLOOKUP(C18,'Programa P6 Excel R1'!$B$4:$N$1142,8,FALSE),"-")</f>
        <v>-</v>
      </c>
      <c r="P18" s="634"/>
      <c r="Q18" s="468" t="s">
        <v>125</v>
      </c>
      <c r="R18" s="469"/>
      <c r="S18" s="469"/>
      <c r="T18" s="469"/>
      <c r="U18" s="469"/>
      <c r="V18" s="487" t="s">
        <v>125</v>
      </c>
      <c r="W18" s="468"/>
      <c r="X18" s="469"/>
      <c r="Y18" s="469"/>
      <c r="Z18" s="469"/>
      <c r="AA18" s="469"/>
      <c r="AB18" s="469"/>
      <c r="AC18" s="469"/>
      <c r="AD18" s="487"/>
      <c r="AE18" s="468" t="s">
        <v>125</v>
      </c>
      <c r="AF18" s="469"/>
      <c r="AG18" s="469"/>
      <c r="AH18" s="469"/>
      <c r="AI18" s="469"/>
      <c r="AJ18" s="470" t="s">
        <v>125</v>
      </c>
      <c r="AL18" s="197"/>
    </row>
    <row r="19" spans="1:38" s="211" customFormat="1">
      <c r="A19" s="1242" t="str">
        <f t="shared" ref="A19:A20" si="4">+TRIM(C19)</f>
        <v>477-010-40-0006</v>
      </c>
      <c r="B19" s="361" t="s">
        <v>126</v>
      </c>
      <c r="C19" s="620" t="s">
        <v>127</v>
      </c>
      <c r="D19" s="362" t="s">
        <v>128</v>
      </c>
      <c r="E19" s="364" t="s">
        <v>129</v>
      </c>
      <c r="F19" s="626" t="s">
        <v>124</v>
      </c>
      <c r="G19" s="627"/>
      <c r="H19" s="628">
        <v>1</v>
      </c>
      <c r="I19" s="628"/>
      <c r="J19" s="390"/>
      <c r="K19" s="417">
        <v>303</v>
      </c>
      <c r="L19" s="418"/>
      <c r="M19" s="419">
        <f t="shared" si="2"/>
        <v>303</v>
      </c>
      <c r="N19" s="456">
        <f t="shared" si="3"/>
        <v>303</v>
      </c>
      <c r="O19" s="582">
        <f>IFERROR(VLOOKUP(C19,'Programa P6 Excel R1'!$B$4:$N$1142,8,FALSE),"-")</f>
        <v>1</v>
      </c>
      <c r="P19" s="634">
        <v>1</v>
      </c>
      <c r="Q19" s="468">
        <v>45751</v>
      </c>
      <c r="R19" s="471"/>
      <c r="S19" s="471"/>
      <c r="T19" s="471"/>
      <c r="U19" s="471"/>
      <c r="V19" s="487">
        <v>45819</v>
      </c>
      <c r="W19" s="492">
        <v>45751</v>
      </c>
      <c r="X19" s="471">
        <v>45771</v>
      </c>
      <c r="Y19" s="471">
        <v>45771</v>
      </c>
      <c r="Z19" s="471" t="s">
        <v>125</v>
      </c>
      <c r="AA19" s="471">
        <v>45793</v>
      </c>
      <c r="AB19" s="471">
        <v>45803</v>
      </c>
      <c r="AC19" s="471">
        <v>45820</v>
      </c>
      <c r="AD19" s="494">
        <v>45820</v>
      </c>
      <c r="AE19" s="468"/>
      <c r="AF19" s="471"/>
      <c r="AG19" s="471"/>
      <c r="AH19" s="471"/>
      <c r="AI19" s="471"/>
      <c r="AJ19" s="470"/>
      <c r="AL19" s="212"/>
    </row>
    <row r="20" spans="1:38" s="196" customFormat="1">
      <c r="A20" s="1242" t="str">
        <f t="shared" si="4"/>
        <v>477-010-40-0007</v>
      </c>
      <c r="B20" s="361" t="s">
        <v>130</v>
      </c>
      <c r="C20" s="620" t="s">
        <v>131</v>
      </c>
      <c r="D20" s="362" t="s">
        <v>132</v>
      </c>
      <c r="E20" s="365"/>
      <c r="F20" s="625" t="s">
        <v>133</v>
      </c>
      <c r="G20" s="622"/>
      <c r="H20" s="623"/>
      <c r="I20" s="623"/>
      <c r="J20" s="389">
        <v>1</v>
      </c>
      <c r="K20" s="411">
        <v>1425</v>
      </c>
      <c r="L20" s="412"/>
      <c r="M20" s="413">
        <f t="shared" si="2"/>
        <v>1425</v>
      </c>
      <c r="N20" s="456">
        <f t="shared" si="3"/>
        <v>842.45999999999992</v>
      </c>
      <c r="O20" s="582">
        <f>IFERROR(VLOOKUP(C20,'Programa P6 Excel R1'!$B$4:$N$1142,8,FALSE),"-")</f>
        <v>0.59119999999999995</v>
      </c>
      <c r="P20" s="634">
        <f>+'Programa P6 Excel R1'!J39</f>
        <v>0.59119999999999995</v>
      </c>
      <c r="Q20" s="468">
        <v>45761</v>
      </c>
      <c r="R20" s="469"/>
      <c r="S20" s="469"/>
      <c r="T20" s="469"/>
      <c r="U20" s="469"/>
      <c r="V20" s="487">
        <v>46387</v>
      </c>
      <c r="W20" s="468">
        <v>45751</v>
      </c>
      <c r="X20" s="469"/>
      <c r="Y20" s="469"/>
      <c r="Z20" s="469"/>
      <c r="AA20" s="469"/>
      <c r="AB20" s="469"/>
      <c r="AC20" s="469"/>
      <c r="AD20" s="487"/>
      <c r="AE20" s="468">
        <v>45761</v>
      </c>
      <c r="AF20" s="469"/>
      <c r="AG20" s="469"/>
      <c r="AH20" s="469"/>
      <c r="AI20" s="469"/>
      <c r="AJ20" s="470">
        <v>46387</v>
      </c>
      <c r="AL20" s="197"/>
    </row>
    <row r="21" spans="1:38" s="196" customFormat="1" hidden="1">
      <c r="A21" s="855"/>
      <c r="B21" s="361" t="s">
        <v>134</v>
      </c>
      <c r="C21" s="620"/>
      <c r="D21" s="362"/>
      <c r="E21" s="365"/>
      <c r="F21" s="625" t="s">
        <v>135</v>
      </c>
      <c r="G21" s="622"/>
      <c r="H21" s="623"/>
      <c r="I21" s="623"/>
      <c r="J21" s="389"/>
      <c r="K21" s="411"/>
      <c r="L21" s="412"/>
      <c r="M21" s="413"/>
      <c r="N21" s="456"/>
      <c r="O21" s="582" t="str">
        <f>IFERROR(VLOOKUP(C21,'Programa P6 Excel R1'!$B$4:$N$1142,8,FALSE),"-")</f>
        <v>-</v>
      </c>
      <c r="P21" s="634"/>
      <c r="Q21" s="468" t="s">
        <v>125</v>
      </c>
      <c r="R21" s="469"/>
      <c r="S21" s="469"/>
      <c r="T21" s="469"/>
      <c r="U21" s="469"/>
      <c r="V21" s="487" t="s">
        <v>125</v>
      </c>
      <c r="W21" s="468"/>
      <c r="X21" s="469"/>
      <c r="Y21" s="469"/>
      <c r="Z21" s="469"/>
      <c r="AA21" s="469"/>
      <c r="AB21" s="469"/>
      <c r="AC21" s="469"/>
      <c r="AD21" s="487"/>
      <c r="AE21" s="468" t="s">
        <v>125</v>
      </c>
      <c r="AF21" s="469"/>
      <c r="AG21" s="469"/>
      <c r="AH21" s="469"/>
      <c r="AI21" s="469"/>
      <c r="AJ21" s="470" t="s">
        <v>125</v>
      </c>
      <c r="AL21" s="197"/>
    </row>
    <row r="22" spans="1:38" s="196" customFormat="1">
      <c r="A22" s="1242" t="str">
        <f t="shared" ref="A22:A28" si="5">+TRIM(C22)</f>
        <v>477-010-40-0008</v>
      </c>
      <c r="B22" s="361" t="s">
        <v>136</v>
      </c>
      <c r="C22" s="620" t="s">
        <v>137</v>
      </c>
      <c r="D22" s="362" t="s">
        <v>132</v>
      </c>
      <c r="E22" s="365"/>
      <c r="F22" s="625" t="s">
        <v>138</v>
      </c>
      <c r="G22" s="622"/>
      <c r="H22" s="623"/>
      <c r="I22" s="623"/>
      <c r="J22" s="389">
        <v>1</v>
      </c>
      <c r="K22" s="411">
        <v>270</v>
      </c>
      <c r="L22" s="412"/>
      <c r="M22" s="413">
        <f t="shared" si="2"/>
        <v>270</v>
      </c>
      <c r="N22" s="456">
        <f t="shared" si="3"/>
        <v>249.07499999999999</v>
      </c>
      <c r="O22" s="582">
        <f>IFERROR(VLOOKUP(C22,'Programa P6 Excel R1'!$B$4:$N$1142,8,FALSE),"-")</f>
        <v>0.92249999999999999</v>
      </c>
      <c r="P22" s="634">
        <f>+'Programa P6 Excel R1'!J40</f>
        <v>0.92249999999999999</v>
      </c>
      <c r="Q22" s="468">
        <v>45751</v>
      </c>
      <c r="R22" s="469"/>
      <c r="S22" s="469"/>
      <c r="T22" s="469"/>
      <c r="U22" s="469"/>
      <c r="V22" s="487">
        <v>46161</v>
      </c>
      <c r="W22" s="468">
        <v>45754</v>
      </c>
      <c r="X22" s="469"/>
      <c r="Y22" s="469"/>
      <c r="Z22" s="469"/>
      <c r="AA22" s="469"/>
      <c r="AB22" s="469"/>
      <c r="AC22" s="469"/>
      <c r="AD22" s="487"/>
      <c r="AE22" s="468"/>
      <c r="AF22" s="469"/>
      <c r="AG22" s="469"/>
      <c r="AH22" s="469"/>
      <c r="AI22" s="469"/>
      <c r="AJ22" s="470">
        <v>46161</v>
      </c>
      <c r="AL22" s="197"/>
    </row>
    <row r="23" spans="1:38" s="196" customFormat="1">
      <c r="A23" s="1243" t="str">
        <f t="shared" si="5"/>
        <v>477-010-40-0009</v>
      </c>
      <c r="B23" s="361" t="s">
        <v>139</v>
      </c>
      <c r="C23" s="620" t="s">
        <v>140</v>
      </c>
      <c r="D23" s="362" t="s">
        <v>132</v>
      </c>
      <c r="E23" s="365"/>
      <c r="F23" s="625" t="s">
        <v>141</v>
      </c>
      <c r="G23" s="622"/>
      <c r="H23" s="623"/>
      <c r="I23" s="623"/>
      <c r="J23" s="389">
        <v>1</v>
      </c>
      <c r="K23" s="411">
        <v>415</v>
      </c>
      <c r="L23" s="412"/>
      <c r="M23" s="413">
        <f t="shared" si="2"/>
        <v>415</v>
      </c>
      <c r="N23" s="456">
        <f t="shared" si="3"/>
        <v>382.83749999999998</v>
      </c>
      <c r="O23" s="582">
        <f>IFERROR(VLOOKUP(C23,'Programa P6 Excel R1'!$B$4:$N$1142,8,FALSE),"-")</f>
        <v>0.92249999999999999</v>
      </c>
      <c r="P23" s="416">
        <f>+P22</f>
        <v>0.92249999999999999</v>
      </c>
      <c r="Q23" s="468">
        <v>45751</v>
      </c>
      <c r="R23" s="469"/>
      <c r="S23" s="469"/>
      <c r="T23" s="469"/>
      <c r="U23" s="469"/>
      <c r="V23" s="487">
        <v>46161</v>
      </c>
      <c r="W23" s="468">
        <v>45754</v>
      </c>
      <c r="X23" s="469"/>
      <c r="Y23" s="469"/>
      <c r="Z23" s="469"/>
      <c r="AA23" s="469"/>
      <c r="AB23" s="469"/>
      <c r="AC23" s="469"/>
      <c r="AD23" s="487"/>
      <c r="AE23" s="468"/>
      <c r="AF23" s="469"/>
      <c r="AG23" s="469"/>
      <c r="AH23" s="469"/>
      <c r="AI23" s="469"/>
      <c r="AJ23" s="470">
        <v>46161</v>
      </c>
      <c r="AL23" s="197"/>
    </row>
    <row r="24" spans="1:38" s="196" customFormat="1">
      <c r="A24" s="1242" t="str">
        <f t="shared" si="5"/>
        <v>477-010-40-0010</v>
      </c>
      <c r="B24" s="361" t="s">
        <v>142</v>
      </c>
      <c r="C24" s="620" t="s">
        <v>143</v>
      </c>
      <c r="D24" s="362" t="s">
        <v>132</v>
      </c>
      <c r="E24" s="365"/>
      <c r="F24" s="625" t="s">
        <v>144</v>
      </c>
      <c r="G24" s="622"/>
      <c r="H24" s="623"/>
      <c r="I24" s="623"/>
      <c r="J24" s="389">
        <v>1</v>
      </c>
      <c r="K24" s="411">
        <v>1527</v>
      </c>
      <c r="L24" s="412"/>
      <c r="M24" s="413">
        <f t="shared" si="2"/>
        <v>1527</v>
      </c>
      <c r="N24" s="456">
        <f t="shared" si="3"/>
        <v>1408.6575</v>
      </c>
      <c r="O24" s="582">
        <f>IFERROR(VLOOKUP(C24,'Programa P6 Excel R1'!$B$4:$N$1142,8,FALSE),"-")</f>
        <v>0.92249999999999999</v>
      </c>
      <c r="P24" s="582">
        <f>+P23</f>
        <v>0.92249999999999999</v>
      </c>
      <c r="Q24" s="468">
        <v>45751</v>
      </c>
      <c r="R24" s="469"/>
      <c r="S24" s="469"/>
      <c r="T24" s="469"/>
      <c r="U24" s="469"/>
      <c r="V24" s="487">
        <v>46161</v>
      </c>
      <c r="W24" s="468">
        <v>45754</v>
      </c>
      <c r="X24" s="469"/>
      <c r="Y24" s="469"/>
      <c r="Z24" s="469"/>
      <c r="AA24" s="469"/>
      <c r="AB24" s="469"/>
      <c r="AC24" s="469"/>
      <c r="AD24" s="487"/>
      <c r="AE24" s="468"/>
      <c r="AF24" s="469"/>
      <c r="AG24" s="469"/>
      <c r="AH24" s="469"/>
      <c r="AI24" s="469"/>
      <c r="AJ24" s="470">
        <v>46161</v>
      </c>
      <c r="AL24" s="197"/>
    </row>
    <row r="25" spans="1:38" s="196" customFormat="1">
      <c r="A25" s="1242" t="str">
        <f t="shared" si="5"/>
        <v>477-010-40-0011</v>
      </c>
      <c r="B25" s="361" t="s">
        <v>145</v>
      </c>
      <c r="C25" s="620" t="s">
        <v>146</v>
      </c>
      <c r="D25" s="362" t="s">
        <v>132</v>
      </c>
      <c r="E25" s="365"/>
      <c r="F25" s="625" t="s">
        <v>147</v>
      </c>
      <c r="G25" s="622"/>
      <c r="H25" s="623"/>
      <c r="I25" s="623"/>
      <c r="J25" s="389">
        <v>1</v>
      </c>
      <c r="K25" s="411">
        <v>782</v>
      </c>
      <c r="L25" s="412"/>
      <c r="M25" s="413">
        <f t="shared" si="2"/>
        <v>782</v>
      </c>
      <c r="N25" s="456">
        <f t="shared" si="3"/>
        <v>721.39499999999998</v>
      </c>
      <c r="O25" s="582">
        <f>IFERROR(VLOOKUP(C25,'Programa P6 Excel R1'!$B$4:$N$1142,8,FALSE),"-")</f>
        <v>0.92249999999999999</v>
      </c>
      <c r="P25" s="582">
        <f>+P24</f>
        <v>0.92249999999999999</v>
      </c>
      <c r="Q25" s="468">
        <v>45751</v>
      </c>
      <c r="R25" s="469"/>
      <c r="S25" s="469"/>
      <c r="T25" s="469"/>
      <c r="U25" s="469"/>
      <c r="V25" s="487">
        <v>46161</v>
      </c>
      <c r="W25" s="468">
        <v>45754</v>
      </c>
      <c r="X25" s="469"/>
      <c r="Y25" s="469"/>
      <c r="Z25" s="469"/>
      <c r="AA25" s="469"/>
      <c r="AB25" s="469"/>
      <c r="AC25" s="469"/>
      <c r="AD25" s="487"/>
      <c r="AE25" s="468"/>
      <c r="AF25" s="469"/>
      <c r="AG25" s="469"/>
      <c r="AH25" s="469"/>
      <c r="AI25" s="469"/>
      <c r="AJ25" s="470">
        <v>46161</v>
      </c>
      <c r="AL25" s="197"/>
    </row>
    <row r="26" spans="1:38" s="211" customFormat="1" ht="45">
      <c r="A26" s="1242" t="str">
        <f t="shared" si="5"/>
        <v>477-010-40-0012</v>
      </c>
      <c r="B26" s="361" t="s">
        <v>148</v>
      </c>
      <c r="C26" s="620" t="s">
        <v>149</v>
      </c>
      <c r="D26" s="362" t="s">
        <v>150</v>
      </c>
      <c r="E26" s="364" t="s">
        <v>151</v>
      </c>
      <c r="F26" s="626" t="s">
        <v>152</v>
      </c>
      <c r="G26" s="627"/>
      <c r="H26" s="628">
        <v>1</v>
      </c>
      <c r="I26" s="628"/>
      <c r="J26" s="390"/>
      <c r="K26" s="417">
        <v>60</v>
      </c>
      <c r="L26" s="418"/>
      <c r="M26" s="419">
        <f t="shared" si="2"/>
        <v>60</v>
      </c>
      <c r="N26" s="845">
        <f t="shared" si="3"/>
        <v>60</v>
      </c>
      <c r="O26" s="582">
        <f>IFERROR(VLOOKUP(C26,'Programa P6 Excel R1'!$B$4:$N$1142,8,FALSE),"-")</f>
        <v>1</v>
      </c>
      <c r="P26" s="634">
        <v>1</v>
      </c>
      <c r="Q26" s="492">
        <v>45751</v>
      </c>
      <c r="R26" s="471"/>
      <c r="S26" s="471"/>
      <c r="T26" s="471"/>
      <c r="U26" s="471"/>
      <c r="V26" s="494">
        <v>45814</v>
      </c>
      <c r="W26" s="492">
        <v>45751</v>
      </c>
      <c r="X26" s="471">
        <v>45758</v>
      </c>
      <c r="Y26" s="471">
        <v>45758</v>
      </c>
      <c r="Z26" s="471">
        <v>45769</v>
      </c>
      <c r="AA26" s="471" t="s">
        <v>125</v>
      </c>
      <c r="AB26" s="471" t="s">
        <v>125</v>
      </c>
      <c r="AC26" s="493" t="s">
        <v>153</v>
      </c>
      <c r="AD26" s="494">
        <v>45821</v>
      </c>
      <c r="AE26" s="468"/>
      <c r="AF26" s="471"/>
      <c r="AG26" s="471"/>
      <c r="AH26" s="471"/>
      <c r="AI26" s="471"/>
      <c r="AJ26" s="470"/>
      <c r="AL26" s="212"/>
    </row>
    <row r="27" spans="1:38" s="196" customFormat="1">
      <c r="A27" s="1242" t="str">
        <f t="shared" si="5"/>
        <v>477-010-40-0013</v>
      </c>
      <c r="B27" s="361" t="s">
        <v>154</v>
      </c>
      <c r="C27" s="620" t="s">
        <v>155</v>
      </c>
      <c r="D27" s="362"/>
      <c r="E27" s="365" t="s">
        <v>156</v>
      </c>
      <c r="F27" s="625" t="s">
        <v>157</v>
      </c>
      <c r="G27" s="622"/>
      <c r="H27" s="623"/>
      <c r="I27" s="623"/>
      <c r="J27" s="389">
        <v>1</v>
      </c>
      <c r="K27" s="411">
        <v>1280</v>
      </c>
      <c r="L27" s="412"/>
      <c r="M27" s="413">
        <f t="shared" si="2"/>
        <v>1280</v>
      </c>
      <c r="N27" s="456">
        <f t="shared" si="3"/>
        <v>0</v>
      </c>
      <c r="O27" s="582">
        <f>+'Programa P6 Excel R1'!I45</f>
        <v>0.1</v>
      </c>
      <c r="P27" s="634">
        <v>0</v>
      </c>
      <c r="Q27" s="468">
        <v>46120</v>
      </c>
      <c r="R27" s="469"/>
      <c r="S27" s="469"/>
      <c r="T27" s="469"/>
      <c r="U27" s="469"/>
      <c r="V27" s="487">
        <v>46126</v>
      </c>
      <c r="W27" s="468"/>
      <c r="X27" s="469"/>
      <c r="Y27" s="469"/>
      <c r="Z27" s="469"/>
      <c r="AA27" s="469"/>
      <c r="AB27" s="469"/>
      <c r="AC27" s="469"/>
      <c r="AD27" s="487"/>
      <c r="AE27" s="468">
        <v>46120</v>
      </c>
      <c r="AF27" s="469"/>
      <c r="AG27" s="469"/>
      <c r="AH27" s="469"/>
      <c r="AI27" s="469"/>
      <c r="AJ27" s="470">
        <v>46126</v>
      </c>
      <c r="AL27" s="197"/>
    </row>
    <row r="28" spans="1:38" s="196" customFormat="1">
      <c r="A28" s="1242" t="str">
        <f t="shared" si="5"/>
        <v>477-010-40-0014</v>
      </c>
      <c r="B28" s="361" t="s">
        <v>158</v>
      </c>
      <c r="C28" s="620" t="s">
        <v>159</v>
      </c>
      <c r="D28" s="362"/>
      <c r="E28" s="365" t="s">
        <v>160</v>
      </c>
      <c r="F28" s="625" t="s">
        <v>161</v>
      </c>
      <c r="G28" s="622"/>
      <c r="H28" s="623"/>
      <c r="I28" s="623"/>
      <c r="J28" s="389">
        <v>1</v>
      </c>
      <c r="K28" s="411">
        <v>1230</v>
      </c>
      <c r="L28" s="412"/>
      <c r="M28" s="413">
        <f t="shared" si="2"/>
        <v>1230</v>
      </c>
      <c r="N28" s="456">
        <f t="shared" si="3"/>
        <v>0</v>
      </c>
      <c r="O28" s="582">
        <f>+'Programa P6 Excel R1'!I56</f>
        <v>0</v>
      </c>
      <c r="P28" s="634">
        <v>0</v>
      </c>
      <c r="Q28" s="468">
        <v>46134</v>
      </c>
      <c r="R28" s="469"/>
      <c r="S28" s="469"/>
      <c r="T28" s="469"/>
      <c r="U28" s="469"/>
      <c r="V28" s="487">
        <v>46140</v>
      </c>
      <c r="W28" s="468"/>
      <c r="X28" s="469"/>
      <c r="Y28" s="469"/>
      <c r="Z28" s="469"/>
      <c r="AA28" s="469"/>
      <c r="AB28" s="469"/>
      <c r="AC28" s="469"/>
      <c r="AD28" s="487"/>
      <c r="AE28" s="468">
        <v>46134</v>
      </c>
      <c r="AF28" s="469"/>
      <c r="AG28" s="469"/>
      <c r="AH28" s="469"/>
      <c r="AI28" s="469"/>
      <c r="AJ28" s="470">
        <v>46140</v>
      </c>
      <c r="AL28" s="197"/>
    </row>
    <row r="29" spans="1:38" s="196" customFormat="1" hidden="1">
      <c r="A29" s="855"/>
      <c r="B29" s="366"/>
      <c r="C29" s="719"/>
      <c r="D29" s="367"/>
      <c r="E29" s="368"/>
      <c r="F29" s="720"/>
      <c r="G29" s="721"/>
      <c r="H29" s="722"/>
      <c r="I29" s="722"/>
      <c r="J29" s="391"/>
      <c r="K29" s="420"/>
      <c r="L29" s="421"/>
      <c r="M29" s="422">
        <f t="shared" si="2"/>
        <v>0</v>
      </c>
      <c r="N29" s="423">
        <f t="shared" si="3"/>
        <v>0</v>
      </c>
      <c r="O29" s="424"/>
      <c r="P29" s="425"/>
      <c r="Q29" s="472"/>
      <c r="R29" s="473"/>
      <c r="S29" s="473"/>
      <c r="T29" s="473"/>
      <c r="U29" s="473"/>
      <c r="V29" s="488"/>
      <c r="W29" s="472"/>
      <c r="X29" s="473"/>
      <c r="Y29" s="473"/>
      <c r="Z29" s="473"/>
      <c r="AA29" s="473"/>
      <c r="AB29" s="473"/>
      <c r="AC29" s="473"/>
      <c r="AD29" s="488"/>
      <c r="AE29" s="472"/>
      <c r="AF29" s="473"/>
      <c r="AG29" s="473"/>
      <c r="AH29" s="473"/>
      <c r="AI29" s="473"/>
      <c r="AJ29" s="474"/>
      <c r="AL29" s="197"/>
    </row>
    <row r="30" spans="1:38" s="201" customFormat="1" hidden="1">
      <c r="A30" s="856"/>
      <c r="B30" s="369">
        <v>2</v>
      </c>
      <c r="C30" s="380"/>
      <c r="D30" s="761"/>
      <c r="E30" s="370"/>
      <c r="F30" s="371" t="s">
        <v>162</v>
      </c>
      <c r="G30" s="372"/>
      <c r="H30" s="373"/>
      <c r="I30" s="373"/>
      <c r="J30" s="392"/>
      <c r="K30" s="426"/>
      <c r="L30" s="427"/>
      <c r="M30" s="428">
        <f t="shared" si="2"/>
        <v>0</v>
      </c>
      <c r="N30" s="429">
        <f t="shared" si="3"/>
        <v>0</v>
      </c>
      <c r="O30" s="430"/>
      <c r="P30" s="431"/>
      <c r="Q30" s="475"/>
      <c r="R30" s="476"/>
      <c r="S30" s="476"/>
      <c r="T30" s="476"/>
      <c r="U30" s="476"/>
      <c r="V30" s="489"/>
      <c r="W30" s="475"/>
      <c r="X30" s="476"/>
      <c r="Y30" s="476"/>
      <c r="Z30" s="476"/>
      <c r="AA30" s="476"/>
      <c r="AB30" s="476"/>
      <c r="AC30" s="476"/>
      <c r="AD30" s="489"/>
      <c r="AE30" s="475"/>
      <c r="AF30" s="476"/>
      <c r="AG30" s="476"/>
      <c r="AH30" s="476"/>
      <c r="AI30" s="476"/>
      <c r="AJ30" s="477"/>
      <c r="AL30" s="250"/>
    </row>
    <row r="31" spans="1:38" s="196" customFormat="1">
      <c r="A31" s="1242" t="str">
        <f t="shared" ref="A31:A34" si="6">+TRIM(C31)</f>
        <v>477-010-40-0019</v>
      </c>
      <c r="B31" s="354" t="s">
        <v>163</v>
      </c>
      <c r="C31" s="355" t="s">
        <v>164</v>
      </c>
      <c r="D31" s="356" t="s">
        <v>165</v>
      </c>
      <c r="E31" s="357" t="s">
        <v>166</v>
      </c>
      <c r="F31" s="374" t="s">
        <v>167</v>
      </c>
      <c r="G31" s="359"/>
      <c r="H31" s="360">
        <v>1</v>
      </c>
      <c r="I31" s="360"/>
      <c r="J31" s="388"/>
      <c r="K31" s="405">
        <v>832</v>
      </c>
      <c r="L31" s="406"/>
      <c r="M31" s="407">
        <f t="shared" si="2"/>
        <v>832</v>
      </c>
      <c r="N31" s="698">
        <f t="shared" si="3"/>
        <v>832</v>
      </c>
      <c r="O31" s="409">
        <f>IFERROR(VLOOKUP(E31,'Programa P6 Excel R1'!$A$4:$N$1135,9,FALSE),"-")</f>
        <v>1</v>
      </c>
      <c r="P31" s="432">
        <v>1</v>
      </c>
      <c r="Q31" s="465">
        <v>45775</v>
      </c>
      <c r="R31" s="466">
        <f>+S31-7</f>
        <v>45875</v>
      </c>
      <c r="S31" s="466">
        <v>45882</v>
      </c>
      <c r="T31" s="466">
        <v>45895</v>
      </c>
      <c r="U31" s="466">
        <v>45904</v>
      </c>
      <c r="V31" s="486">
        <v>45960</v>
      </c>
      <c r="W31" s="465">
        <v>45796</v>
      </c>
      <c r="X31" s="466">
        <v>45806</v>
      </c>
      <c r="Y31" s="466">
        <v>45882</v>
      </c>
      <c r="Z31" s="466">
        <v>45895</v>
      </c>
      <c r="AA31" s="466"/>
      <c r="AB31" s="466"/>
      <c r="AC31" s="466">
        <v>45904</v>
      </c>
      <c r="AD31" s="486">
        <v>45989</v>
      </c>
      <c r="AE31" s="465"/>
      <c r="AF31" s="466"/>
      <c r="AG31" s="466"/>
      <c r="AH31" s="466"/>
      <c r="AI31" s="466"/>
      <c r="AJ31" s="467"/>
      <c r="AL31" s="197"/>
    </row>
    <row r="32" spans="1:38" s="196" customFormat="1">
      <c r="A32" s="1242" t="str">
        <f t="shared" si="6"/>
        <v>477-010-40-0023</v>
      </c>
      <c r="B32" s="361" t="s">
        <v>168</v>
      </c>
      <c r="C32" s="624" t="s">
        <v>169</v>
      </c>
      <c r="D32" s="362" t="s">
        <v>165</v>
      </c>
      <c r="E32" s="365" t="s">
        <v>170</v>
      </c>
      <c r="F32" s="625" t="s">
        <v>171</v>
      </c>
      <c r="G32" s="622"/>
      <c r="H32" s="623">
        <v>1</v>
      </c>
      <c r="I32" s="623"/>
      <c r="J32" s="389"/>
      <c r="K32" s="411">
        <v>1663</v>
      </c>
      <c r="L32" s="412"/>
      <c r="M32" s="413">
        <f t="shared" si="2"/>
        <v>1663</v>
      </c>
      <c r="N32" s="708">
        <f t="shared" si="3"/>
        <v>1663</v>
      </c>
      <c r="O32" s="415">
        <f>IFERROR(VLOOKUP(E32,'Programa P6 Excel R1'!$A$4:$N$1135,9,FALSE),"-")</f>
        <v>1</v>
      </c>
      <c r="P32" s="416">
        <v>1</v>
      </c>
      <c r="Q32" s="468">
        <v>45761</v>
      </c>
      <c r="R32" s="469">
        <f>+S32-7</f>
        <v>45777</v>
      </c>
      <c r="S32" s="469">
        <v>45784</v>
      </c>
      <c r="T32" s="469">
        <v>45847</v>
      </c>
      <c r="U32" s="469">
        <v>45855</v>
      </c>
      <c r="V32" s="487">
        <v>45861</v>
      </c>
      <c r="W32" s="468">
        <v>45775</v>
      </c>
      <c r="X32" s="469">
        <v>45782</v>
      </c>
      <c r="Y32" s="469">
        <v>45784</v>
      </c>
      <c r="Z32" s="469" t="s">
        <v>125</v>
      </c>
      <c r="AA32" s="469">
        <v>45803</v>
      </c>
      <c r="AB32" s="469"/>
      <c r="AC32" s="469">
        <v>45855</v>
      </c>
      <c r="AD32" s="487">
        <v>45861</v>
      </c>
      <c r="AE32" s="468"/>
      <c r="AF32" s="469"/>
      <c r="AG32" s="469"/>
      <c r="AH32" s="469"/>
      <c r="AI32" s="469"/>
      <c r="AJ32" s="470"/>
      <c r="AL32" s="197"/>
    </row>
    <row r="33" spans="1:38" s="196" customFormat="1">
      <c r="A33" s="1242" t="str">
        <f t="shared" si="6"/>
        <v>477-010-40-0027</v>
      </c>
      <c r="B33" s="361" t="s">
        <v>172</v>
      </c>
      <c r="C33" s="624" t="s">
        <v>173</v>
      </c>
      <c r="D33" s="362" t="s">
        <v>165</v>
      </c>
      <c r="E33" s="365" t="s">
        <v>174</v>
      </c>
      <c r="F33" s="625" t="s">
        <v>175</v>
      </c>
      <c r="G33" s="622"/>
      <c r="H33" s="623">
        <v>1</v>
      </c>
      <c r="I33" s="623"/>
      <c r="J33" s="389"/>
      <c r="K33" s="411">
        <v>876</v>
      </c>
      <c r="L33" s="412"/>
      <c r="M33" s="413">
        <f t="shared" si="2"/>
        <v>876</v>
      </c>
      <c r="N33" s="456">
        <f t="shared" si="3"/>
        <v>876</v>
      </c>
      <c r="O33" s="415">
        <f>IFERROR(VLOOKUP(E33,'Programa P6 Excel R1'!$A$4:$N$1135,9,FALSE),"-")</f>
        <v>1</v>
      </c>
      <c r="P33" s="416">
        <v>1</v>
      </c>
      <c r="Q33" s="468">
        <v>45804</v>
      </c>
      <c r="R33" s="469">
        <f>+S33-7</f>
        <v>45884</v>
      </c>
      <c r="S33" s="469">
        <v>45891</v>
      </c>
      <c r="T33" s="469">
        <v>45898</v>
      </c>
      <c r="U33" s="469">
        <v>45909</v>
      </c>
      <c r="V33" s="487">
        <v>45960</v>
      </c>
      <c r="W33" s="468">
        <v>45800</v>
      </c>
      <c r="X33" s="469">
        <f>+Y33-7</f>
        <v>45884</v>
      </c>
      <c r="Y33" s="469">
        <v>45891</v>
      </c>
      <c r="Z33" s="469">
        <v>45898</v>
      </c>
      <c r="AA33" s="469"/>
      <c r="AB33" s="469"/>
      <c r="AC33" s="469">
        <v>45909</v>
      </c>
      <c r="AD33" s="487">
        <v>46008</v>
      </c>
      <c r="AE33" s="468"/>
      <c r="AF33" s="469"/>
      <c r="AG33" s="469"/>
      <c r="AH33" s="469"/>
      <c r="AI33" s="469"/>
      <c r="AJ33" s="470"/>
      <c r="AL33" s="197"/>
    </row>
    <row r="34" spans="1:38" s="196" customFormat="1">
      <c r="A34" s="1242" t="str">
        <f t="shared" si="6"/>
        <v>477-010-40-0031</v>
      </c>
      <c r="B34" s="361" t="s">
        <v>176</v>
      </c>
      <c r="C34" s="624" t="s">
        <v>177</v>
      </c>
      <c r="D34" s="362" t="s">
        <v>165</v>
      </c>
      <c r="E34" s="365" t="s">
        <v>178</v>
      </c>
      <c r="F34" s="625" t="s">
        <v>179</v>
      </c>
      <c r="G34" s="622"/>
      <c r="H34" s="623">
        <v>1</v>
      </c>
      <c r="I34" s="623"/>
      <c r="J34" s="389"/>
      <c r="K34" s="411">
        <v>908.5</v>
      </c>
      <c r="L34" s="412"/>
      <c r="M34" s="413">
        <f t="shared" si="2"/>
        <v>908.5</v>
      </c>
      <c r="N34" s="456">
        <f t="shared" si="3"/>
        <v>908.5</v>
      </c>
      <c r="O34" s="415">
        <f>IFERROR(VLOOKUP(E34,'Programa P6 Excel R1'!$A$4:$N$1135,9,FALSE),"-")</f>
        <v>1</v>
      </c>
      <c r="P34" s="416">
        <f>+'Programa P6 Excel R1'!J87</f>
        <v>1</v>
      </c>
      <c r="Q34" s="468">
        <v>45817</v>
      </c>
      <c r="R34" s="469">
        <f>+S34-7</f>
        <v>45903</v>
      </c>
      <c r="S34" s="469">
        <v>45910</v>
      </c>
      <c r="T34" s="469">
        <v>45960</v>
      </c>
      <c r="U34" s="469">
        <v>45968</v>
      </c>
      <c r="V34" s="487">
        <v>45975</v>
      </c>
      <c r="W34" s="468">
        <v>45800</v>
      </c>
      <c r="X34" s="469">
        <v>45902</v>
      </c>
      <c r="Y34" s="469">
        <v>45910</v>
      </c>
      <c r="Z34" s="469">
        <v>45964</v>
      </c>
      <c r="AA34" s="469"/>
      <c r="AB34" s="469"/>
      <c r="AC34" s="469">
        <v>45981</v>
      </c>
      <c r="AD34" s="487">
        <v>46063</v>
      </c>
      <c r="AE34" s="468"/>
      <c r="AF34" s="469"/>
      <c r="AG34" s="469"/>
      <c r="AH34" s="469"/>
      <c r="AI34" s="469"/>
      <c r="AJ34" s="470"/>
      <c r="AL34" s="197"/>
    </row>
    <row r="35" spans="1:38" s="196" customFormat="1" hidden="1">
      <c r="A35" s="855"/>
      <c r="B35" s="361" t="s">
        <v>180</v>
      </c>
      <c r="C35" s="624"/>
      <c r="D35" s="362"/>
      <c r="E35" s="365"/>
      <c r="F35" s="723" t="s">
        <v>181</v>
      </c>
      <c r="G35" s="622"/>
      <c r="H35" s="623"/>
      <c r="I35" s="623"/>
      <c r="J35" s="389"/>
      <c r="K35" s="411">
        <v>0</v>
      </c>
      <c r="L35" s="412"/>
      <c r="M35" s="413">
        <f t="shared" si="2"/>
        <v>0</v>
      </c>
      <c r="N35" s="456">
        <f t="shared" si="3"/>
        <v>0</v>
      </c>
      <c r="O35" s="415">
        <v>0</v>
      </c>
      <c r="P35" s="433">
        <v>0</v>
      </c>
      <c r="Q35" s="468"/>
      <c r="R35" s="469"/>
      <c r="S35" s="469"/>
      <c r="T35" s="469"/>
      <c r="U35" s="469"/>
      <c r="V35" s="487"/>
      <c r="W35" s="468"/>
      <c r="X35" s="469"/>
      <c r="Y35" s="469"/>
      <c r="Z35" s="469"/>
      <c r="AA35" s="469"/>
      <c r="AB35" s="469"/>
      <c r="AC35" s="469"/>
      <c r="AD35" s="487"/>
      <c r="AE35" s="468"/>
      <c r="AF35" s="469"/>
      <c r="AG35" s="469"/>
      <c r="AH35" s="469"/>
      <c r="AI35" s="469"/>
      <c r="AJ35" s="470"/>
      <c r="AL35" s="197"/>
    </row>
    <row r="36" spans="1:38" s="196" customFormat="1">
      <c r="A36" s="1242" t="str">
        <f t="shared" ref="A36:A81" si="7">+TRIM(C36)</f>
        <v>477-010-40-0035</v>
      </c>
      <c r="B36" s="361" t="s">
        <v>182</v>
      </c>
      <c r="C36" s="624" t="s">
        <v>183</v>
      </c>
      <c r="D36" s="362"/>
      <c r="E36" s="365" t="s">
        <v>184</v>
      </c>
      <c r="F36" s="625" t="s">
        <v>185</v>
      </c>
      <c r="G36" s="622"/>
      <c r="H36" s="623">
        <v>1</v>
      </c>
      <c r="I36" s="623"/>
      <c r="J36" s="389"/>
      <c r="K36" s="411">
        <v>196</v>
      </c>
      <c r="L36" s="412"/>
      <c r="M36" s="413">
        <f t="shared" si="2"/>
        <v>196</v>
      </c>
      <c r="N36" s="414">
        <f t="shared" si="3"/>
        <v>0</v>
      </c>
      <c r="O36" s="434">
        <v>0</v>
      </c>
      <c r="P36" s="435">
        <v>0</v>
      </c>
      <c r="Q36" s="468">
        <v>46317</v>
      </c>
      <c r="R36" s="469">
        <f t="shared" ref="R36:R81" si="8">+S36-7</f>
        <v>46338</v>
      </c>
      <c r="S36" s="469">
        <v>46345</v>
      </c>
      <c r="T36" s="469">
        <v>46352</v>
      </c>
      <c r="U36" s="469">
        <v>46359</v>
      </c>
      <c r="V36" s="487">
        <v>46367</v>
      </c>
      <c r="W36" s="468"/>
      <c r="X36" s="469"/>
      <c r="Y36" s="469"/>
      <c r="Z36" s="469"/>
      <c r="AA36" s="469"/>
      <c r="AB36" s="469"/>
      <c r="AC36" s="469"/>
      <c r="AD36" s="487"/>
      <c r="AE36" s="468">
        <v>46317</v>
      </c>
      <c r="AF36" s="469">
        <f t="shared" ref="AF36:AF81" si="9">+AG36-7</f>
        <v>46338</v>
      </c>
      <c r="AG36" s="469">
        <v>46345</v>
      </c>
      <c r="AH36" s="469">
        <v>46352</v>
      </c>
      <c r="AI36" s="469">
        <v>46359</v>
      </c>
      <c r="AJ36" s="470">
        <v>46367</v>
      </c>
      <c r="AL36" s="197"/>
    </row>
    <row r="37" spans="1:38" s="196" customFormat="1">
      <c r="A37" s="1242" t="str">
        <f t="shared" si="7"/>
        <v>477-010-40-0039</v>
      </c>
      <c r="B37" s="361" t="s">
        <v>186</v>
      </c>
      <c r="C37" s="624" t="s">
        <v>187</v>
      </c>
      <c r="D37" s="362"/>
      <c r="E37" s="365" t="s">
        <v>188</v>
      </c>
      <c r="F37" s="625" t="s">
        <v>189</v>
      </c>
      <c r="G37" s="622"/>
      <c r="H37" s="623">
        <v>1</v>
      </c>
      <c r="I37" s="623"/>
      <c r="J37" s="389"/>
      <c r="K37" s="411">
        <v>1902</v>
      </c>
      <c r="L37" s="412"/>
      <c r="M37" s="413">
        <f t="shared" si="2"/>
        <v>1902</v>
      </c>
      <c r="N37" s="436">
        <f t="shared" si="3"/>
        <v>0</v>
      </c>
      <c r="O37" s="437">
        <v>0</v>
      </c>
      <c r="P37" s="438">
        <v>0</v>
      </c>
      <c r="Q37" s="468">
        <v>46216</v>
      </c>
      <c r="R37" s="469">
        <f t="shared" si="8"/>
        <v>46254</v>
      </c>
      <c r="S37" s="469">
        <v>46261</v>
      </c>
      <c r="T37" s="469">
        <v>46268</v>
      </c>
      <c r="U37" s="469">
        <v>46275</v>
      </c>
      <c r="V37" s="487">
        <v>46282</v>
      </c>
      <c r="W37" s="468"/>
      <c r="X37" s="469"/>
      <c r="Y37" s="469"/>
      <c r="Z37" s="469"/>
      <c r="AA37" s="469"/>
      <c r="AB37" s="469"/>
      <c r="AC37" s="469"/>
      <c r="AD37" s="487"/>
      <c r="AE37" s="468">
        <v>46216</v>
      </c>
      <c r="AF37" s="469">
        <f t="shared" si="9"/>
        <v>46254</v>
      </c>
      <c r="AG37" s="469">
        <v>46261</v>
      </c>
      <c r="AH37" s="469">
        <v>46268</v>
      </c>
      <c r="AI37" s="469">
        <v>46275</v>
      </c>
      <c r="AJ37" s="470">
        <v>46282</v>
      </c>
      <c r="AL37" s="197"/>
    </row>
    <row r="38" spans="1:38" s="196" customFormat="1">
      <c r="A38" s="1242" t="str">
        <f t="shared" si="7"/>
        <v>477-010-40-0043</v>
      </c>
      <c r="B38" s="361" t="s">
        <v>190</v>
      </c>
      <c r="C38" s="620" t="s">
        <v>191</v>
      </c>
      <c r="D38" s="362"/>
      <c r="E38" s="365" t="s">
        <v>192</v>
      </c>
      <c r="F38" s="625" t="s">
        <v>193</v>
      </c>
      <c r="G38" s="622"/>
      <c r="H38" s="623">
        <v>1</v>
      </c>
      <c r="I38" s="623"/>
      <c r="J38" s="389"/>
      <c r="K38" s="411">
        <v>1119.5</v>
      </c>
      <c r="L38" s="412"/>
      <c r="M38" s="413">
        <f t="shared" si="2"/>
        <v>1119.5</v>
      </c>
      <c r="N38" s="414">
        <f t="shared" si="3"/>
        <v>0</v>
      </c>
      <c r="O38" s="434">
        <v>0</v>
      </c>
      <c r="P38" s="435">
        <v>0</v>
      </c>
      <c r="Q38" s="468">
        <v>46287</v>
      </c>
      <c r="R38" s="469">
        <f t="shared" si="8"/>
        <v>46322</v>
      </c>
      <c r="S38" s="469">
        <v>46329</v>
      </c>
      <c r="T38" s="469">
        <v>46337</v>
      </c>
      <c r="U38" s="469">
        <v>46345</v>
      </c>
      <c r="V38" s="487">
        <v>46352</v>
      </c>
      <c r="W38" s="468"/>
      <c r="X38" s="469"/>
      <c r="Y38" s="469"/>
      <c r="Z38" s="469"/>
      <c r="AA38" s="469"/>
      <c r="AB38" s="469"/>
      <c r="AC38" s="469"/>
      <c r="AD38" s="487"/>
      <c r="AE38" s="468">
        <v>46287</v>
      </c>
      <c r="AF38" s="469">
        <f t="shared" si="9"/>
        <v>46322</v>
      </c>
      <c r="AG38" s="469">
        <v>46329</v>
      </c>
      <c r="AH38" s="469">
        <v>46337</v>
      </c>
      <c r="AI38" s="469">
        <v>46345</v>
      </c>
      <c r="AJ38" s="470">
        <v>46352</v>
      </c>
      <c r="AL38" s="197"/>
    </row>
    <row r="39" spans="1:38" s="196" customFormat="1">
      <c r="A39" s="1242" t="str">
        <f t="shared" si="7"/>
        <v>477-010-40-0047</v>
      </c>
      <c r="B39" s="361" t="s">
        <v>194</v>
      </c>
      <c r="C39" s="620" t="s">
        <v>195</v>
      </c>
      <c r="D39" s="362"/>
      <c r="E39" s="365" t="s">
        <v>196</v>
      </c>
      <c r="F39" s="625" t="s">
        <v>197</v>
      </c>
      <c r="G39" s="622"/>
      <c r="H39" s="623">
        <v>1</v>
      </c>
      <c r="I39" s="623"/>
      <c r="J39" s="389"/>
      <c r="K39" s="411">
        <v>314</v>
      </c>
      <c r="L39" s="412"/>
      <c r="M39" s="413">
        <f t="shared" si="2"/>
        <v>314</v>
      </c>
      <c r="N39" s="414">
        <f t="shared" si="3"/>
        <v>0</v>
      </c>
      <c r="O39" s="434">
        <v>0</v>
      </c>
      <c r="P39" s="435">
        <v>0</v>
      </c>
      <c r="Q39" s="468">
        <v>46287</v>
      </c>
      <c r="R39" s="469">
        <f t="shared" si="8"/>
        <v>46322</v>
      </c>
      <c r="S39" s="469">
        <v>46329</v>
      </c>
      <c r="T39" s="469">
        <v>46342</v>
      </c>
      <c r="U39" s="469">
        <v>46352</v>
      </c>
      <c r="V39" s="487">
        <v>46365</v>
      </c>
      <c r="W39" s="468"/>
      <c r="X39" s="469"/>
      <c r="Y39" s="469"/>
      <c r="Z39" s="469"/>
      <c r="AA39" s="469"/>
      <c r="AB39" s="469"/>
      <c r="AC39" s="469"/>
      <c r="AD39" s="487"/>
      <c r="AE39" s="468">
        <v>46287</v>
      </c>
      <c r="AF39" s="469">
        <f t="shared" si="9"/>
        <v>46322</v>
      </c>
      <c r="AG39" s="469">
        <v>46329</v>
      </c>
      <c r="AH39" s="469">
        <v>46342</v>
      </c>
      <c r="AI39" s="469">
        <v>46352</v>
      </c>
      <c r="AJ39" s="470">
        <v>46365</v>
      </c>
      <c r="AL39" s="197"/>
    </row>
    <row r="40" spans="1:38" s="196" customFormat="1">
      <c r="A40" s="1242" t="str">
        <f t="shared" si="7"/>
        <v>477-010-40-0051</v>
      </c>
      <c r="B40" s="361" t="s">
        <v>198</v>
      </c>
      <c r="C40" s="620" t="s">
        <v>199</v>
      </c>
      <c r="D40" s="362"/>
      <c r="E40" s="365" t="s">
        <v>200</v>
      </c>
      <c r="F40" s="625" t="s">
        <v>201</v>
      </c>
      <c r="G40" s="622"/>
      <c r="H40" s="623">
        <v>1</v>
      </c>
      <c r="I40" s="623"/>
      <c r="J40" s="389"/>
      <c r="K40" s="411">
        <v>2963</v>
      </c>
      <c r="L40" s="412"/>
      <c r="M40" s="413">
        <f t="shared" si="2"/>
        <v>2963</v>
      </c>
      <c r="N40" s="414">
        <f t="shared" si="3"/>
        <v>0</v>
      </c>
      <c r="O40" s="434">
        <v>0</v>
      </c>
      <c r="P40" s="435">
        <v>0</v>
      </c>
      <c r="Q40" s="468">
        <v>46287</v>
      </c>
      <c r="R40" s="469">
        <f t="shared" si="8"/>
        <v>46309</v>
      </c>
      <c r="S40" s="469">
        <v>46316</v>
      </c>
      <c r="T40" s="469">
        <v>46329</v>
      </c>
      <c r="U40" s="469">
        <v>46342</v>
      </c>
      <c r="V40" s="487">
        <v>46352</v>
      </c>
      <c r="W40" s="468"/>
      <c r="X40" s="469"/>
      <c r="Y40" s="469"/>
      <c r="Z40" s="469"/>
      <c r="AA40" s="469"/>
      <c r="AB40" s="469"/>
      <c r="AC40" s="469"/>
      <c r="AD40" s="487"/>
      <c r="AE40" s="468">
        <v>46287</v>
      </c>
      <c r="AF40" s="469">
        <f t="shared" si="9"/>
        <v>46309</v>
      </c>
      <c r="AG40" s="469">
        <v>46316</v>
      </c>
      <c r="AH40" s="469">
        <v>46329</v>
      </c>
      <c r="AI40" s="469">
        <v>46342</v>
      </c>
      <c r="AJ40" s="470">
        <v>46352</v>
      </c>
      <c r="AL40" s="197"/>
    </row>
    <row r="41" spans="1:38" s="196" customFormat="1">
      <c r="A41" s="1242" t="str">
        <f t="shared" si="7"/>
        <v>477-010-40-0055</v>
      </c>
      <c r="B41" s="361" t="s">
        <v>202</v>
      </c>
      <c r="C41" s="620" t="s">
        <v>203</v>
      </c>
      <c r="D41" s="362"/>
      <c r="E41" s="365" t="s">
        <v>204</v>
      </c>
      <c r="F41" s="625" t="s">
        <v>205</v>
      </c>
      <c r="G41" s="622"/>
      <c r="H41" s="623">
        <v>1</v>
      </c>
      <c r="I41" s="623"/>
      <c r="J41" s="389"/>
      <c r="K41" s="411">
        <v>331</v>
      </c>
      <c r="L41" s="412"/>
      <c r="M41" s="413">
        <f t="shared" si="2"/>
        <v>331</v>
      </c>
      <c r="N41" s="414">
        <f t="shared" si="3"/>
        <v>0</v>
      </c>
      <c r="O41" s="434">
        <v>0</v>
      </c>
      <c r="P41" s="435">
        <v>0</v>
      </c>
      <c r="Q41" s="468">
        <v>46287</v>
      </c>
      <c r="R41" s="469">
        <f t="shared" si="8"/>
        <v>46318</v>
      </c>
      <c r="S41" s="469">
        <v>46325</v>
      </c>
      <c r="T41" s="469">
        <v>46336</v>
      </c>
      <c r="U41" s="469">
        <v>46344</v>
      </c>
      <c r="V41" s="487">
        <v>46352</v>
      </c>
      <c r="W41" s="468"/>
      <c r="X41" s="469"/>
      <c r="Y41" s="469"/>
      <c r="Z41" s="469"/>
      <c r="AA41" s="469"/>
      <c r="AB41" s="469"/>
      <c r="AC41" s="469"/>
      <c r="AD41" s="487"/>
      <c r="AE41" s="468">
        <v>46287</v>
      </c>
      <c r="AF41" s="469">
        <f t="shared" si="9"/>
        <v>46318</v>
      </c>
      <c r="AG41" s="469">
        <v>46325</v>
      </c>
      <c r="AH41" s="469">
        <v>46336</v>
      </c>
      <c r="AI41" s="469">
        <v>46344</v>
      </c>
      <c r="AJ41" s="470">
        <v>46352</v>
      </c>
      <c r="AL41" s="197"/>
    </row>
    <row r="42" spans="1:38" s="196" customFormat="1">
      <c r="A42" s="1242" t="str">
        <f t="shared" si="7"/>
        <v>477-010-40-0059</v>
      </c>
      <c r="B42" s="361" t="s">
        <v>206</v>
      </c>
      <c r="C42" s="620" t="s">
        <v>207</v>
      </c>
      <c r="D42" s="362"/>
      <c r="E42" s="365" t="s">
        <v>208</v>
      </c>
      <c r="F42" s="625" t="s">
        <v>209</v>
      </c>
      <c r="G42" s="622"/>
      <c r="H42" s="623">
        <v>1</v>
      </c>
      <c r="I42" s="623"/>
      <c r="J42" s="389"/>
      <c r="K42" s="411">
        <v>72</v>
      </c>
      <c r="L42" s="412"/>
      <c r="M42" s="413">
        <f t="shared" si="2"/>
        <v>72</v>
      </c>
      <c r="N42" s="414">
        <f t="shared" si="3"/>
        <v>0</v>
      </c>
      <c r="O42" s="434"/>
      <c r="P42" s="435"/>
      <c r="Q42" s="468">
        <v>46216</v>
      </c>
      <c r="R42" s="469">
        <f t="shared" si="8"/>
        <v>46247</v>
      </c>
      <c r="S42" s="469">
        <v>46254</v>
      </c>
      <c r="T42" s="469">
        <v>46261</v>
      </c>
      <c r="U42" s="469">
        <v>46268</v>
      </c>
      <c r="V42" s="487">
        <v>46275</v>
      </c>
      <c r="W42" s="468"/>
      <c r="X42" s="469"/>
      <c r="Y42" s="469"/>
      <c r="Z42" s="469"/>
      <c r="AA42" s="469"/>
      <c r="AB42" s="469"/>
      <c r="AC42" s="469"/>
      <c r="AD42" s="487"/>
      <c r="AE42" s="468">
        <v>46216</v>
      </c>
      <c r="AF42" s="469">
        <f t="shared" si="9"/>
        <v>46247</v>
      </c>
      <c r="AG42" s="469">
        <v>46254</v>
      </c>
      <c r="AH42" s="469">
        <v>46261</v>
      </c>
      <c r="AI42" s="469">
        <v>46268</v>
      </c>
      <c r="AJ42" s="470">
        <v>46275</v>
      </c>
      <c r="AL42" s="197"/>
    </row>
    <row r="43" spans="1:38" s="196" customFormat="1">
      <c r="A43" s="1242" t="str">
        <f t="shared" si="7"/>
        <v>477-010-40-0063</v>
      </c>
      <c r="B43" s="361" t="s">
        <v>210</v>
      </c>
      <c r="C43" s="620" t="s">
        <v>211</v>
      </c>
      <c r="D43" s="362"/>
      <c r="E43" s="365" t="s">
        <v>212</v>
      </c>
      <c r="F43" s="625" t="s">
        <v>213</v>
      </c>
      <c r="G43" s="622"/>
      <c r="H43" s="623">
        <v>1</v>
      </c>
      <c r="I43" s="623"/>
      <c r="J43" s="389"/>
      <c r="K43" s="411">
        <v>2021</v>
      </c>
      <c r="L43" s="412"/>
      <c r="M43" s="413">
        <f t="shared" si="2"/>
        <v>2021</v>
      </c>
      <c r="N43" s="414">
        <f t="shared" si="3"/>
        <v>0</v>
      </c>
      <c r="O43" s="434">
        <v>0</v>
      </c>
      <c r="P43" s="435">
        <v>0</v>
      </c>
      <c r="Q43" s="468">
        <v>46287</v>
      </c>
      <c r="R43" s="469">
        <f t="shared" si="8"/>
        <v>46322</v>
      </c>
      <c r="S43" s="469">
        <v>46329</v>
      </c>
      <c r="T43" s="469">
        <v>46337</v>
      </c>
      <c r="U43" s="469">
        <v>46345</v>
      </c>
      <c r="V43" s="487">
        <v>46352</v>
      </c>
      <c r="W43" s="468"/>
      <c r="X43" s="469"/>
      <c r="Y43" s="469"/>
      <c r="Z43" s="469"/>
      <c r="AA43" s="469"/>
      <c r="AB43" s="469"/>
      <c r="AC43" s="469"/>
      <c r="AD43" s="487"/>
      <c r="AE43" s="468">
        <v>46287</v>
      </c>
      <c r="AF43" s="469">
        <f t="shared" si="9"/>
        <v>46322</v>
      </c>
      <c r="AG43" s="469">
        <v>46329</v>
      </c>
      <c r="AH43" s="469">
        <v>46337</v>
      </c>
      <c r="AI43" s="469">
        <v>46345</v>
      </c>
      <c r="AJ43" s="470">
        <v>46352</v>
      </c>
      <c r="AL43" s="197"/>
    </row>
    <row r="44" spans="1:38" s="196" customFormat="1">
      <c r="A44" s="1242" t="str">
        <f t="shared" si="7"/>
        <v>477-010-40-0067</v>
      </c>
      <c r="B44" s="361" t="s">
        <v>214</v>
      </c>
      <c r="C44" s="620" t="s">
        <v>215</v>
      </c>
      <c r="D44" s="362" t="s">
        <v>526</v>
      </c>
      <c r="E44" s="365" t="s">
        <v>216</v>
      </c>
      <c r="F44" s="625" t="s">
        <v>217</v>
      </c>
      <c r="G44" s="622"/>
      <c r="H44" s="623">
        <v>1</v>
      </c>
      <c r="I44" s="623"/>
      <c r="J44" s="389"/>
      <c r="K44" s="411">
        <v>69</v>
      </c>
      <c r="L44" s="412"/>
      <c r="M44" s="413">
        <f t="shared" si="2"/>
        <v>69</v>
      </c>
      <c r="N44" s="414">
        <f t="shared" si="3"/>
        <v>4.1399999999999997</v>
      </c>
      <c r="O44" s="434">
        <f>+'Programa P6 Excel R1'!I133</f>
        <v>0.10589999999999999</v>
      </c>
      <c r="P44" s="435">
        <f>+'Programa P6 Excel R1'!J133</f>
        <v>0.06</v>
      </c>
      <c r="Q44" s="468">
        <v>46112</v>
      </c>
      <c r="R44" s="469">
        <f t="shared" si="8"/>
        <v>46204</v>
      </c>
      <c r="S44" s="469">
        <v>46211</v>
      </c>
      <c r="T44" s="469">
        <v>46218</v>
      </c>
      <c r="U44" s="469">
        <v>46226</v>
      </c>
      <c r="V44" s="487">
        <v>46233</v>
      </c>
      <c r="W44" s="468">
        <f>+'Programa P6 Excel R1'!G134</f>
        <v>46122</v>
      </c>
      <c r="X44" s="469"/>
      <c r="Y44" s="469"/>
      <c r="Z44" s="469"/>
      <c r="AA44" s="469"/>
      <c r="AB44" s="469"/>
      <c r="AC44" s="469"/>
      <c r="AD44" s="487"/>
      <c r="AE44" s="468"/>
      <c r="AF44" s="469">
        <f t="shared" si="9"/>
        <v>46216</v>
      </c>
      <c r="AG44" s="469">
        <f>+'Programa P6 Excel R1'!H134</f>
        <v>46223</v>
      </c>
      <c r="AH44" s="469">
        <f>+'Programa P6 Excel R1'!H135</f>
        <v>46230</v>
      </c>
      <c r="AI44" s="469">
        <f>+'Programa P6 Excel R1'!H136</f>
        <v>46237</v>
      </c>
      <c r="AJ44" s="470">
        <f>+'Programa P6 Excel R1'!H137</f>
        <v>46244</v>
      </c>
      <c r="AL44" s="197"/>
    </row>
    <row r="45" spans="1:38" s="196" customFormat="1">
      <c r="A45" s="1242" t="str">
        <f t="shared" si="7"/>
        <v>477-010-40-0071</v>
      </c>
      <c r="B45" s="361" t="s">
        <v>218</v>
      </c>
      <c r="C45" s="620" t="s">
        <v>219</v>
      </c>
      <c r="D45" s="362"/>
      <c r="E45" s="365" t="s">
        <v>220</v>
      </c>
      <c r="F45" s="625" t="s">
        <v>221</v>
      </c>
      <c r="G45" s="622"/>
      <c r="H45" s="623">
        <v>1</v>
      </c>
      <c r="I45" s="623"/>
      <c r="J45" s="389"/>
      <c r="K45" s="411">
        <v>1254</v>
      </c>
      <c r="L45" s="412"/>
      <c r="M45" s="413">
        <f t="shared" si="2"/>
        <v>1254</v>
      </c>
      <c r="N45" s="414">
        <f t="shared" si="3"/>
        <v>0</v>
      </c>
      <c r="O45" s="434">
        <v>0</v>
      </c>
      <c r="P45" s="435">
        <v>0</v>
      </c>
      <c r="Q45" s="468">
        <v>46317</v>
      </c>
      <c r="R45" s="469">
        <f t="shared" si="8"/>
        <v>46338</v>
      </c>
      <c r="S45" s="469">
        <v>46345</v>
      </c>
      <c r="T45" s="469">
        <v>46352</v>
      </c>
      <c r="U45" s="469">
        <v>46359</v>
      </c>
      <c r="V45" s="487">
        <v>46367</v>
      </c>
      <c r="W45" s="468"/>
      <c r="X45" s="469"/>
      <c r="Y45" s="469"/>
      <c r="Z45" s="469"/>
      <c r="AA45" s="469"/>
      <c r="AB45" s="469"/>
      <c r="AC45" s="469"/>
      <c r="AD45" s="487"/>
      <c r="AE45" s="468">
        <v>46317</v>
      </c>
      <c r="AF45" s="469">
        <f t="shared" si="9"/>
        <v>46338</v>
      </c>
      <c r="AG45" s="469">
        <v>46345</v>
      </c>
      <c r="AH45" s="469">
        <v>46352</v>
      </c>
      <c r="AI45" s="469">
        <v>46359</v>
      </c>
      <c r="AJ45" s="470">
        <v>46367</v>
      </c>
      <c r="AL45" s="197"/>
    </row>
    <row r="46" spans="1:38" s="196" customFormat="1">
      <c r="A46" s="1242" t="str">
        <f t="shared" si="7"/>
        <v>477-010-40-0075</v>
      </c>
      <c r="B46" s="361" t="s">
        <v>222</v>
      </c>
      <c r="C46" s="620" t="s">
        <v>223</v>
      </c>
      <c r="D46" s="362"/>
      <c r="E46" s="365" t="s">
        <v>224</v>
      </c>
      <c r="F46" s="625" t="s">
        <v>225</v>
      </c>
      <c r="G46" s="622"/>
      <c r="H46" s="623">
        <v>1</v>
      </c>
      <c r="I46" s="623"/>
      <c r="J46" s="389"/>
      <c r="K46" s="411">
        <v>156</v>
      </c>
      <c r="L46" s="412"/>
      <c r="M46" s="413">
        <f t="shared" si="2"/>
        <v>156</v>
      </c>
      <c r="N46" s="414">
        <f t="shared" si="3"/>
        <v>0</v>
      </c>
      <c r="O46" s="434">
        <f>+'Programa P6 Excel R1'!I143</f>
        <v>1.44E-2</v>
      </c>
      <c r="P46" s="435"/>
      <c r="Q46" s="468">
        <v>46112</v>
      </c>
      <c r="R46" s="469">
        <f t="shared" si="8"/>
        <v>46129</v>
      </c>
      <c r="S46" s="469">
        <v>46136</v>
      </c>
      <c r="T46" s="469">
        <v>46150</v>
      </c>
      <c r="U46" s="469">
        <v>46162</v>
      </c>
      <c r="V46" s="487">
        <v>46176</v>
      </c>
      <c r="W46" s="468"/>
      <c r="X46" s="469"/>
      <c r="Y46" s="469"/>
      <c r="Z46" s="469"/>
      <c r="AA46" s="469"/>
      <c r="AB46" s="469"/>
      <c r="AC46" s="469"/>
      <c r="AD46" s="487"/>
      <c r="AE46" s="468">
        <v>46112</v>
      </c>
      <c r="AF46" s="469">
        <f t="shared" si="9"/>
        <v>46129</v>
      </c>
      <c r="AG46" s="469">
        <v>46136</v>
      </c>
      <c r="AH46" s="469">
        <v>46150</v>
      </c>
      <c r="AI46" s="469">
        <v>46162</v>
      </c>
      <c r="AJ46" s="470">
        <v>46176</v>
      </c>
      <c r="AL46" s="197"/>
    </row>
    <row r="47" spans="1:38" s="196" customFormat="1">
      <c r="A47" s="1242" t="str">
        <f t="shared" si="7"/>
        <v>477-010-40-0079</v>
      </c>
      <c r="B47" s="361" t="s">
        <v>226</v>
      </c>
      <c r="C47" s="620" t="s">
        <v>227</v>
      </c>
      <c r="D47" s="362"/>
      <c r="E47" s="365" t="s">
        <v>228</v>
      </c>
      <c r="F47" s="724" t="s">
        <v>229</v>
      </c>
      <c r="G47" s="622"/>
      <c r="H47" s="623">
        <v>1</v>
      </c>
      <c r="I47" s="623"/>
      <c r="J47" s="389"/>
      <c r="K47" s="411">
        <v>286</v>
      </c>
      <c r="L47" s="412"/>
      <c r="M47" s="413">
        <f t="shared" si="2"/>
        <v>286</v>
      </c>
      <c r="N47" s="414">
        <f t="shared" si="3"/>
        <v>0</v>
      </c>
      <c r="O47" s="434">
        <v>0</v>
      </c>
      <c r="P47" s="435">
        <v>0</v>
      </c>
      <c r="Q47" s="468">
        <v>46216</v>
      </c>
      <c r="R47" s="469">
        <f t="shared" si="8"/>
        <v>46237</v>
      </c>
      <c r="S47" s="469">
        <v>46244</v>
      </c>
      <c r="T47" s="469">
        <v>46251</v>
      </c>
      <c r="U47" s="469">
        <v>46258</v>
      </c>
      <c r="V47" s="487">
        <v>46265</v>
      </c>
      <c r="W47" s="468"/>
      <c r="X47" s="469"/>
      <c r="Y47" s="469"/>
      <c r="Z47" s="469"/>
      <c r="AA47" s="469"/>
      <c r="AB47" s="469"/>
      <c r="AC47" s="469"/>
      <c r="AD47" s="487"/>
      <c r="AE47" s="468">
        <v>46216</v>
      </c>
      <c r="AF47" s="469">
        <f t="shared" si="9"/>
        <v>46237</v>
      </c>
      <c r="AG47" s="469">
        <v>46244</v>
      </c>
      <c r="AH47" s="469">
        <v>46251</v>
      </c>
      <c r="AI47" s="469">
        <v>46258</v>
      </c>
      <c r="AJ47" s="470">
        <v>46265</v>
      </c>
      <c r="AL47" s="197"/>
    </row>
    <row r="48" spans="1:38" s="196" customFormat="1">
      <c r="A48" s="1242" t="str">
        <f t="shared" si="7"/>
        <v>477-010-40-0083</v>
      </c>
      <c r="B48" s="361" t="s">
        <v>230</v>
      </c>
      <c r="C48" s="620" t="s">
        <v>231</v>
      </c>
      <c r="D48" s="362"/>
      <c r="E48" s="365" t="s">
        <v>232</v>
      </c>
      <c r="F48" s="724" t="s">
        <v>233</v>
      </c>
      <c r="G48" s="622"/>
      <c r="H48" s="623">
        <v>1</v>
      </c>
      <c r="I48" s="623"/>
      <c r="J48" s="389"/>
      <c r="K48" s="411">
        <v>216</v>
      </c>
      <c r="L48" s="412"/>
      <c r="M48" s="413">
        <f t="shared" si="2"/>
        <v>216</v>
      </c>
      <c r="N48" s="414">
        <f t="shared" si="3"/>
        <v>0</v>
      </c>
      <c r="O48" s="434">
        <v>0</v>
      </c>
      <c r="P48" s="435">
        <v>0</v>
      </c>
      <c r="Q48" s="468">
        <v>46245</v>
      </c>
      <c r="R48" s="469">
        <f t="shared" si="8"/>
        <v>46265</v>
      </c>
      <c r="S48" s="469">
        <v>46272</v>
      </c>
      <c r="T48" s="469">
        <v>46279</v>
      </c>
      <c r="U48" s="469">
        <v>46287</v>
      </c>
      <c r="V48" s="487">
        <v>46294</v>
      </c>
      <c r="W48" s="468"/>
      <c r="X48" s="469"/>
      <c r="Y48" s="469"/>
      <c r="Z48" s="469"/>
      <c r="AA48" s="469"/>
      <c r="AB48" s="469"/>
      <c r="AC48" s="469"/>
      <c r="AD48" s="487"/>
      <c r="AE48" s="468">
        <v>46245</v>
      </c>
      <c r="AF48" s="469">
        <f t="shared" si="9"/>
        <v>46265</v>
      </c>
      <c r="AG48" s="469">
        <v>46272</v>
      </c>
      <c r="AH48" s="469">
        <v>46279</v>
      </c>
      <c r="AI48" s="469">
        <v>46287</v>
      </c>
      <c r="AJ48" s="470">
        <v>46294</v>
      </c>
      <c r="AL48" s="197"/>
    </row>
    <row r="49" spans="1:38" s="196" customFormat="1">
      <c r="A49" s="1242" t="str">
        <f t="shared" si="7"/>
        <v>477-010-40-0087</v>
      </c>
      <c r="B49" s="361" t="s">
        <v>234</v>
      </c>
      <c r="C49" s="620" t="s">
        <v>235</v>
      </c>
      <c r="D49" s="362"/>
      <c r="E49" s="365" t="s">
        <v>236</v>
      </c>
      <c r="F49" s="724" t="s">
        <v>237</v>
      </c>
      <c r="G49" s="622"/>
      <c r="H49" s="623">
        <v>1</v>
      </c>
      <c r="I49" s="623"/>
      <c r="J49" s="389"/>
      <c r="K49" s="411">
        <v>136</v>
      </c>
      <c r="L49" s="412"/>
      <c r="M49" s="413">
        <f t="shared" si="2"/>
        <v>136</v>
      </c>
      <c r="N49" s="414">
        <f t="shared" si="3"/>
        <v>0</v>
      </c>
      <c r="O49" s="434">
        <f>+'Programa P6 Excel R1'!I158</f>
        <v>0.06</v>
      </c>
      <c r="P49" s="435">
        <v>0</v>
      </c>
      <c r="Q49" s="468">
        <v>46127</v>
      </c>
      <c r="R49" s="469">
        <f t="shared" si="8"/>
        <v>46148</v>
      </c>
      <c r="S49" s="469">
        <v>46155</v>
      </c>
      <c r="T49" s="469">
        <v>46162</v>
      </c>
      <c r="U49" s="469">
        <v>46170</v>
      </c>
      <c r="V49" s="487">
        <v>46177</v>
      </c>
      <c r="W49" s="468"/>
      <c r="X49" s="469"/>
      <c r="Y49" s="469"/>
      <c r="Z49" s="469"/>
      <c r="AA49" s="469"/>
      <c r="AB49" s="469"/>
      <c r="AC49" s="469"/>
      <c r="AD49" s="487"/>
      <c r="AE49" s="468">
        <v>46127</v>
      </c>
      <c r="AF49" s="469">
        <f t="shared" si="9"/>
        <v>46148</v>
      </c>
      <c r="AG49" s="469">
        <v>46155</v>
      </c>
      <c r="AH49" s="469">
        <v>46162</v>
      </c>
      <c r="AI49" s="469">
        <v>46170</v>
      </c>
      <c r="AJ49" s="470">
        <v>46177</v>
      </c>
      <c r="AL49" s="197"/>
    </row>
    <row r="50" spans="1:38" s="196" customFormat="1">
      <c r="A50" s="1242" t="str">
        <f t="shared" si="7"/>
        <v>477-010-40-0091</v>
      </c>
      <c r="B50" s="361" t="s">
        <v>238</v>
      </c>
      <c r="C50" s="620" t="s">
        <v>239</v>
      </c>
      <c r="D50" s="362"/>
      <c r="E50" s="365" t="s">
        <v>240</v>
      </c>
      <c r="F50" s="724" t="s">
        <v>241</v>
      </c>
      <c r="G50" s="622"/>
      <c r="H50" s="623">
        <v>1</v>
      </c>
      <c r="I50" s="623"/>
      <c r="J50" s="389"/>
      <c r="K50" s="411">
        <v>125</v>
      </c>
      <c r="L50" s="412"/>
      <c r="M50" s="413">
        <f t="shared" si="2"/>
        <v>125</v>
      </c>
      <c r="N50" s="414">
        <f t="shared" si="3"/>
        <v>0</v>
      </c>
      <c r="O50" s="434">
        <v>0</v>
      </c>
      <c r="P50" s="435">
        <v>0</v>
      </c>
      <c r="Q50" s="468">
        <v>46238</v>
      </c>
      <c r="R50" s="469">
        <f t="shared" si="8"/>
        <v>46273</v>
      </c>
      <c r="S50" s="469">
        <v>46280</v>
      </c>
      <c r="T50" s="469">
        <v>46288</v>
      </c>
      <c r="U50" s="469">
        <v>46295</v>
      </c>
      <c r="V50" s="487">
        <v>46302</v>
      </c>
      <c r="W50" s="468"/>
      <c r="X50" s="469"/>
      <c r="Y50" s="469"/>
      <c r="Z50" s="469"/>
      <c r="AA50" s="469"/>
      <c r="AB50" s="469"/>
      <c r="AC50" s="469"/>
      <c r="AD50" s="487"/>
      <c r="AE50" s="468">
        <v>46238</v>
      </c>
      <c r="AF50" s="469">
        <f t="shared" si="9"/>
        <v>46273</v>
      </c>
      <c r="AG50" s="469">
        <v>46280</v>
      </c>
      <c r="AH50" s="469">
        <v>46288</v>
      </c>
      <c r="AI50" s="469">
        <v>46295</v>
      </c>
      <c r="AJ50" s="470">
        <v>46302</v>
      </c>
      <c r="AL50" s="197"/>
    </row>
    <row r="51" spans="1:38" s="196" customFormat="1">
      <c r="A51" s="1242" t="str">
        <f t="shared" si="7"/>
        <v>477-010-40-0095</v>
      </c>
      <c r="B51" s="361" t="s">
        <v>242</v>
      </c>
      <c r="C51" s="620" t="s">
        <v>243</v>
      </c>
      <c r="D51" s="362"/>
      <c r="E51" s="365" t="s">
        <v>244</v>
      </c>
      <c r="F51" s="724" t="s">
        <v>245</v>
      </c>
      <c r="G51" s="622"/>
      <c r="H51" s="623">
        <v>1</v>
      </c>
      <c r="I51" s="623"/>
      <c r="J51" s="389"/>
      <c r="K51" s="411">
        <v>151</v>
      </c>
      <c r="L51" s="412"/>
      <c r="M51" s="413">
        <f t="shared" si="2"/>
        <v>151</v>
      </c>
      <c r="N51" s="414">
        <f t="shared" si="3"/>
        <v>0</v>
      </c>
      <c r="O51" s="434">
        <v>0</v>
      </c>
      <c r="P51" s="435">
        <v>0</v>
      </c>
      <c r="Q51" s="468">
        <v>46216</v>
      </c>
      <c r="R51" s="469">
        <f t="shared" si="8"/>
        <v>46234</v>
      </c>
      <c r="S51" s="469">
        <v>46241</v>
      </c>
      <c r="T51" s="469">
        <v>46248</v>
      </c>
      <c r="U51" s="469">
        <v>46255</v>
      </c>
      <c r="V51" s="487">
        <v>46262</v>
      </c>
      <c r="W51" s="468"/>
      <c r="X51" s="469"/>
      <c r="Y51" s="469"/>
      <c r="Z51" s="469"/>
      <c r="AA51" s="469"/>
      <c r="AB51" s="469"/>
      <c r="AC51" s="469"/>
      <c r="AD51" s="487"/>
      <c r="AE51" s="468">
        <v>46216</v>
      </c>
      <c r="AF51" s="469">
        <f t="shared" si="9"/>
        <v>46234</v>
      </c>
      <c r="AG51" s="469">
        <v>46241</v>
      </c>
      <c r="AH51" s="469">
        <v>46248</v>
      </c>
      <c r="AI51" s="469">
        <v>46255</v>
      </c>
      <c r="AJ51" s="470">
        <v>46262</v>
      </c>
      <c r="AL51" s="197"/>
    </row>
    <row r="52" spans="1:38" s="196" customFormat="1">
      <c r="A52" s="1242" t="str">
        <f t="shared" si="7"/>
        <v>477-010-40-0099</v>
      </c>
      <c r="B52" s="361" t="s">
        <v>246</v>
      </c>
      <c r="C52" s="620" t="s">
        <v>247</v>
      </c>
      <c r="D52" s="362"/>
      <c r="E52" s="365" t="s">
        <v>248</v>
      </c>
      <c r="F52" s="724" t="s">
        <v>249</v>
      </c>
      <c r="G52" s="622"/>
      <c r="H52" s="623">
        <v>1</v>
      </c>
      <c r="I52" s="623"/>
      <c r="J52" s="389"/>
      <c r="K52" s="411">
        <v>158</v>
      </c>
      <c r="L52" s="412"/>
      <c r="M52" s="413">
        <f t="shared" si="2"/>
        <v>158</v>
      </c>
      <c r="N52" s="414">
        <f t="shared" si="3"/>
        <v>0</v>
      </c>
      <c r="O52" s="434"/>
      <c r="P52" s="435"/>
      <c r="Q52" s="468">
        <v>46216</v>
      </c>
      <c r="R52" s="469">
        <f t="shared" si="8"/>
        <v>46245</v>
      </c>
      <c r="S52" s="469">
        <v>46252</v>
      </c>
      <c r="T52" s="469">
        <v>46259</v>
      </c>
      <c r="U52" s="469">
        <v>46266</v>
      </c>
      <c r="V52" s="487">
        <v>46273</v>
      </c>
      <c r="W52" s="468"/>
      <c r="X52" s="469"/>
      <c r="Y52" s="469"/>
      <c r="Z52" s="469"/>
      <c r="AA52" s="469"/>
      <c r="AB52" s="469"/>
      <c r="AC52" s="469"/>
      <c r="AD52" s="487"/>
      <c r="AE52" s="468">
        <v>46216</v>
      </c>
      <c r="AF52" s="469">
        <f t="shared" si="9"/>
        <v>46245</v>
      </c>
      <c r="AG52" s="469">
        <v>46252</v>
      </c>
      <c r="AH52" s="469">
        <v>46259</v>
      </c>
      <c r="AI52" s="469">
        <v>46266</v>
      </c>
      <c r="AJ52" s="470">
        <v>46273</v>
      </c>
      <c r="AL52" s="197"/>
    </row>
    <row r="53" spans="1:38" s="196" customFormat="1">
      <c r="A53" s="1242" t="str">
        <f t="shared" si="7"/>
        <v>477-010-40-0103</v>
      </c>
      <c r="B53" s="361" t="s">
        <v>250</v>
      </c>
      <c r="C53" s="620" t="s">
        <v>251</v>
      </c>
      <c r="D53" s="362"/>
      <c r="E53" s="365" t="s">
        <v>252</v>
      </c>
      <c r="F53" s="724" t="s">
        <v>253</v>
      </c>
      <c r="G53" s="622"/>
      <c r="H53" s="623">
        <v>1</v>
      </c>
      <c r="I53" s="623"/>
      <c r="J53" s="389"/>
      <c r="K53" s="411">
        <v>54</v>
      </c>
      <c r="L53" s="412"/>
      <c r="M53" s="413">
        <f t="shared" si="2"/>
        <v>54</v>
      </c>
      <c r="N53" s="414">
        <f t="shared" si="3"/>
        <v>0</v>
      </c>
      <c r="O53" s="434">
        <v>0</v>
      </c>
      <c r="P53" s="435">
        <v>0</v>
      </c>
      <c r="Q53" s="468">
        <v>46216</v>
      </c>
      <c r="R53" s="469">
        <f t="shared" si="8"/>
        <v>46245</v>
      </c>
      <c r="S53" s="469">
        <v>46252</v>
      </c>
      <c r="T53" s="469">
        <v>46259</v>
      </c>
      <c r="U53" s="469">
        <v>46266</v>
      </c>
      <c r="V53" s="487">
        <v>46273</v>
      </c>
      <c r="W53" s="468"/>
      <c r="X53" s="469"/>
      <c r="Y53" s="469"/>
      <c r="Z53" s="469"/>
      <c r="AA53" s="469"/>
      <c r="AB53" s="469"/>
      <c r="AC53" s="469"/>
      <c r="AD53" s="487"/>
      <c r="AE53" s="468">
        <v>46216</v>
      </c>
      <c r="AF53" s="469">
        <f t="shared" si="9"/>
        <v>46245</v>
      </c>
      <c r="AG53" s="469">
        <v>46252</v>
      </c>
      <c r="AH53" s="469">
        <v>46259</v>
      </c>
      <c r="AI53" s="469">
        <v>46266</v>
      </c>
      <c r="AJ53" s="470">
        <v>46273</v>
      </c>
      <c r="AL53" s="197"/>
    </row>
    <row r="54" spans="1:38" s="196" customFormat="1">
      <c r="A54" s="1242" t="str">
        <f t="shared" si="7"/>
        <v>477-010-40-0107</v>
      </c>
      <c r="B54" s="361" t="s">
        <v>254</v>
      </c>
      <c r="C54" s="620" t="s">
        <v>255</v>
      </c>
      <c r="D54" s="362"/>
      <c r="E54" s="365" t="s">
        <v>256</v>
      </c>
      <c r="F54" s="724" t="s">
        <v>257</v>
      </c>
      <c r="G54" s="622"/>
      <c r="H54" s="623">
        <v>1</v>
      </c>
      <c r="I54" s="623"/>
      <c r="J54" s="389"/>
      <c r="K54" s="411">
        <v>193</v>
      </c>
      <c r="L54" s="412"/>
      <c r="M54" s="413">
        <f t="shared" si="2"/>
        <v>193</v>
      </c>
      <c r="N54" s="414">
        <f t="shared" si="3"/>
        <v>0</v>
      </c>
      <c r="O54" s="434">
        <v>0</v>
      </c>
      <c r="P54" s="435">
        <v>0</v>
      </c>
      <c r="Q54" s="468">
        <v>46216</v>
      </c>
      <c r="R54" s="469">
        <f t="shared" si="8"/>
        <v>46281</v>
      </c>
      <c r="S54" s="469">
        <v>46288</v>
      </c>
      <c r="T54" s="469">
        <v>46295</v>
      </c>
      <c r="U54" s="469">
        <v>46302</v>
      </c>
      <c r="V54" s="487">
        <v>46310</v>
      </c>
      <c r="W54" s="468"/>
      <c r="X54" s="469"/>
      <c r="Y54" s="469"/>
      <c r="Z54" s="469"/>
      <c r="AA54" s="469"/>
      <c r="AB54" s="469"/>
      <c r="AC54" s="469"/>
      <c r="AD54" s="487"/>
      <c r="AE54" s="468">
        <v>46216</v>
      </c>
      <c r="AF54" s="469">
        <f t="shared" si="9"/>
        <v>46281</v>
      </c>
      <c r="AG54" s="469">
        <v>46288</v>
      </c>
      <c r="AH54" s="469">
        <v>46295</v>
      </c>
      <c r="AI54" s="469">
        <v>46302</v>
      </c>
      <c r="AJ54" s="470">
        <v>46310</v>
      </c>
      <c r="AL54" s="197"/>
    </row>
    <row r="55" spans="1:38" s="196" customFormat="1">
      <c r="A55" s="1242" t="str">
        <f t="shared" si="7"/>
        <v>477-010-40-0111</v>
      </c>
      <c r="B55" s="361" t="s">
        <v>258</v>
      </c>
      <c r="C55" s="620" t="s">
        <v>259</v>
      </c>
      <c r="D55" s="362"/>
      <c r="E55" s="365" t="s">
        <v>260</v>
      </c>
      <c r="F55" s="724" t="s">
        <v>261</v>
      </c>
      <c r="G55" s="622"/>
      <c r="H55" s="623">
        <v>1</v>
      </c>
      <c r="I55" s="623"/>
      <c r="J55" s="389"/>
      <c r="K55" s="411">
        <v>193</v>
      </c>
      <c r="L55" s="412"/>
      <c r="M55" s="413">
        <f t="shared" si="2"/>
        <v>193</v>
      </c>
      <c r="N55" s="414">
        <f t="shared" si="3"/>
        <v>0</v>
      </c>
      <c r="O55" s="434">
        <v>0</v>
      </c>
      <c r="P55" s="435">
        <v>0</v>
      </c>
      <c r="Q55" s="468">
        <v>46246</v>
      </c>
      <c r="R55" s="469">
        <f t="shared" si="8"/>
        <v>46311</v>
      </c>
      <c r="S55" s="469">
        <v>46318</v>
      </c>
      <c r="T55" s="469">
        <v>46325</v>
      </c>
      <c r="U55" s="469">
        <v>46332</v>
      </c>
      <c r="V55" s="487">
        <v>46339</v>
      </c>
      <c r="W55" s="468"/>
      <c r="X55" s="469"/>
      <c r="Y55" s="469"/>
      <c r="Z55" s="469"/>
      <c r="AA55" s="469"/>
      <c r="AB55" s="469"/>
      <c r="AC55" s="469"/>
      <c r="AD55" s="487"/>
      <c r="AE55" s="468">
        <v>46246</v>
      </c>
      <c r="AF55" s="469">
        <f t="shared" si="9"/>
        <v>46311</v>
      </c>
      <c r="AG55" s="469">
        <v>46318</v>
      </c>
      <c r="AH55" s="469">
        <v>46325</v>
      </c>
      <c r="AI55" s="469">
        <v>46332</v>
      </c>
      <c r="AJ55" s="470">
        <v>46339</v>
      </c>
      <c r="AL55" s="197"/>
    </row>
    <row r="56" spans="1:38" s="196" customFormat="1">
      <c r="A56" s="1242" t="str">
        <f t="shared" si="7"/>
        <v>477-010-40-0115</v>
      </c>
      <c r="B56" s="361" t="s">
        <v>262</v>
      </c>
      <c r="C56" s="620" t="s">
        <v>263</v>
      </c>
      <c r="D56" s="362"/>
      <c r="E56" s="365" t="s">
        <v>264</v>
      </c>
      <c r="F56" s="724" t="s">
        <v>265</v>
      </c>
      <c r="G56" s="622"/>
      <c r="H56" s="623">
        <v>1</v>
      </c>
      <c r="I56" s="623"/>
      <c r="J56" s="389"/>
      <c r="K56" s="411">
        <v>193</v>
      </c>
      <c r="L56" s="412"/>
      <c r="M56" s="413">
        <f t="shared" si="2"/>
        <v>193</v>
      </c>
      <c r="N56" s="414">
        <f t="shared" si="3"/>
        <v>0</v>
      </c>
      <c r="O56" s="434">
        <v>0</v>
      </c>
      <c r="P56" s="435">
        <v>0</v>
      </c>
      <c r="Q56" s="468">
        <v>46216</v>
      </c>
      <c r="R56" s="469">
        <f t="shared" si="8"/>
        <v>46281</v>
      </c>
      <c r="S56" s="469">
        <v>46288</v>
      </c>
      <c r="T56" s="469">
        <v>46295</v>
      </c>
      <c r="U56" s="469">
        <v>46302</v>
      </c>
      <c r="V56" s="487">
        <v>46310</v>
      </c>
      <c r="W56" s="468"/>
      <c r="X56" s="469"/>
      <c r="Y56" s="469"/>
      <c r="Z56" s="469"/>
      <c r="AA56" s="469"/>
      <c r="AB56" s="469"/>
      <c r="AC56" s="469"/>
      <c r="AD56" s="487"/>
      <c r="AE56" s="468">
        <v>46216</v>
      </c>
      <c r="AF56" s="469">
        <f t="shared" si="9"/>
        <v>46281</v>
      </c>
      <c r="AG56" s="469">
        <v>46288</v>
      </c>
      <c r="AH56" s="469">
        <v>46295</v>
      </c>
      <c r="AI56" s="469">
        <v>46302</v>
      </c>
      <c r="AJ56" s="470">
        <v>46310</v>
      </c>
      <c r="AL56" s="197"/>
    </row>
    <row r="57" spans="1:38" s="196" customFormat="1">
      <c r="A57" s="1242" t="str">
        <f t="shared" si="7"/>
        <v>477-010-40-0119</v>
      </c>
      <c r="B57" s="361" t="s">
        <v>266</v>
      </c>
      <c r="C57" s="620" t="s">
        <v>267</v>
      </c>
      <c r="D57" s="362"/>
      <c r="E57" s="365" t="s">
        <v>268</v>
      </c>
      <c r="F57" s="724" t="s">
        <v>269</v>
      </c>
      <c r="G57" s="622"/>
      <c r="H57" s="623">
        <v>1</v>
      </c>
      <c r="I57" s="623"/>
      <c r="J57" s="389"/>
      <c r="K57" s="411">
        <v>156</v>
      </c>
      <c r="L57" s="412"/>
      <c r="M57" s="413">
        <f t="shared" si="2"/>
        <v>156</v>
      </c>
      <c r="N57" s="414">
        <f t="shared" si="3"/>
        <v>0</v>
      </c>
      <c r="O57" s="434">
        <v>0</v>
      </c>
      <c r="P57" s="435">
        <v>0</v>
      </c>
      <c r="Q57" s="468">
        <v>46216</v>
      </c>
      <c r="R57" s="469">
        <f t="shared" si="8"/>
        <v>46281</v>
      </c>
      <c r="S57" s="469">
        <v>46288</v>
      </c>
      <c r="T57" s="469">
        <v>46295</v>
      </c>
      <c r="U57" s="469">
        <v>46302</v>
      </c>
      <c r="V57" s="487">
        <v>46310</v>
      </c>
      <c r="W57" s="468"/>
      <c r="X57" s="469"/>
      <c r="Y57" s="469"/>
      <c r="Z57" s="469"/>
      <c r="AA57" s="469"/>
      <c r="AB57" s="469"/>
      <c r="AC57" s="469"/>
      <c r="AD57" s="487"/>
      <c r="AE57" s="468">
        <v>46216</v>
      </c>
      <c r="AF57" s="469">
        <f t="shared" si="9"/>
        <v>46281</v>
      </c>
      <c r="AG57" s="469">
        <v>46288</v>
      </c>
      <c r="AH57" s="469">
        <v>46295</v>
      </c>
      <c r="AI57" s="469">
        <v>46302</v>
      </c>
      <c r="AJ57" s="470">
        <v>46310</v>
      </c>
      <c r="AL57" s="197"/>
    </row>
    <row r="58" spans="1:38" s="196" customFormat="1">
      <c r="A58" s="1242" t="str">
        <f t="shared" si="7"/>
        <v>477-010-40-0123</v>
      </c>
      <c r="B58" s="361" t="s">
        <v>270</v>
      </c>
      <c r="C58" s="620" t="s">
        <v>271</v>
      </c>
      <c r="D58" s="362"/>
      <c r="E58" s="365" t="s">
        <v>272</v>
      </c>
      <c r="F58" s="724" t="s">
        <v>273</v>
      </c>
      <c r="G58" s="622"/>
      <c r="H58" s="623">
        <v>1</v>
      </c>
      <c r="I58" s="623"/>
      <c r="J58" s="389"/>
      <c r="K58" s="411">
        <v>176</v>
      </c>
      <c r="L58" s="412"/>
      <c r="M58" s="413">
        <f t="shared" si="2"/>
        <v>176</v>
      </c>
      <c r="N58" s="414">
        <f t="shared" si="3"/>
        <v>0</v>
      </c>
      <c r="O58" s="434">
        <v>0</v>
      </c>
      <c r="P58" s="435">
        <v>0</v>
      </c>
      <c r="Q58" s="468">
        <v>46245</v>
      </c>
      <c r="R58" s="469">
        <f t="shared" si="8"/>
        <v>46310</v>
      </c>
      <c r="S58" s="469">
        <v>46317</v>
      </c>
      <c r="T58" s="469">
        <v>46324</v>
      </c>
      <c r="U58" s="469">
        <v>46331</v>
      </c>
      <c r="V58" s="487">
        <v>46338</v>
      </c>
      <c r="W58" s="468"/>
      <c r="X58" s="469"/>
      <c r="Y58" s="469"/>
      <c r="Z58" s="469"/>
      <c r="AA58" s="469"/>
      <c r="AB58" s="469"/>
      <c r="AC58" s="469"/>
      <c r="AD58" s="487"/>
      <c r="AE58" s="468">
        <v>46245</v>
      </c>
      <c r="AF58" s="469">
        <f t="shared" si="9"/>
        <v>46310</v>
      </c>
      <c r="AG58" s="469">
        <v>46317</v>
      </c>
      <c r="AH58" s="469">
        <v>46324</v>
      </c>
      <c r="AI58" s="469">
        <v>46331</v>
      </c>
      <c r="AJ58" s="470">
        <v>46338</v>
      </c>
      <c r="AL58" s="197"/>
    </row>
    <row r="59" spans="1:38" s="196" customFormat="1">
      <c r="A59" s="1242" t="str">
        <f t="shared" si="7"/>
        <v>477-010-40-0127</v>
      </c>
      <c r="B59" s="361" t="s">
        <v>274</v>
      </c>
      <c r="C59" s="620" t="s">
        <v>275</v>
      </c>
      <c r="D59" s="362"/>
      <c r="E59" s="365" t="s">
        <v>276</v>
      </c>
      <c r="F59" s="724" t="s">
        <v>277</v>
      </c>
      <c r="G59" s="622"/>
      <c r="H59" s="623">
        <v>1</v>
      </c>
      <c r="I59" s="623"/>
      <c r="J59" s="389"/>
      <c r="K59" s="411">
        <v>151</v>
      </c>
      <c r="L59" s="412"/>
      <c r="M59" s="413">
        <f t="shared" si="2"/>
        <v>151</v>
      </c>
      <c r="N59" s="414">
        <f t="shared" si="3"/>
        <v>0</v>
      </c>
      <c r="O59" s="434">
        <v>0</v>
      </c>
      <c r="P59" s="435">
        <v>0</v>
      </c>
      <c r="Q59" s="468">
        <v>46216</v>
      </c>
      <c r="R59" s="469">
        <f t="shared" si="8"/>
        <v>46281</v>
      </c>
      <c r="S59" s="469">
        <v>46288</v>
      </c>
      <c r="T59" s="469">
        <v>46295</v>
      </c>
      <c r="U59" s="469">
        <v>46302</v>
      </c>
      <c r="V59" s="487">
        <v>46310</v>
      </c>
      <c r="W59" s="468"/>
      <c r="X59" s="469"/>
      <c r="Y59" s="469"/>
      <c r="Z59" s="469"/>
      <c r="AA59" s="469"/>
      <c r="AB59" s="469"/>
      <c r="AC59" s="469"/>
      <c r="AD59" s="487"/>
      <c r="AE59" s="468">
        <v>46216</v>
      </c>
      <c r="AF59" s="469">
        <f t="shared" si="9"/>
        <v>46281</v>
      </c>
      <c r="AG59" s="469">
        <v>46288</v>
      </c>
      <c r="AH59" s="469">
        <v>46295</v>
      </c>
      <c r="AI59" s="469">
        <v>46302</v>
      </c>
      <c r="AJ59" s="470">
        <v>46310</v>
      </c>
      <c r="AL59" s="197"/>
    </row>
    <row r="60" spans="1:38" s="196" customFormat="1">
      <c r="A60" s="1242" t="str">
        <f t="shared" si="7"/>
        <v>477-010-40-0131</v>
      </c>
      <c r="B60" s="361" t="s">
        <v>278</v>
      </c>
      <c r="C60" s="620" t="s">
        <v>279</v>
      </c>
      <c r="D60" s="362"/>
      <c r="E60" s="365" t="s">
        <v>280</v>
      </c>
      <c r="F60" s="724" t="s">
        <v>281</v>
      </c>
      <c r="G60" s="622"/>
      <c r="H60" s="623">
        <v>1</v>
      </c>
      <c r="I60" s="623"/>
      <c r="J60" s="389"/>
      <c r="K60" s="411">
        <v>186</v>
      </c>
      <c r="L60" s="412"/>
      <c r="M60" s="413">
        <f t="shared" si="2"/>
        <v>186</v>
      </c>
      <c r="N60" s="414">
        <f t="shared" si="3"/>
        <v>0</v>
      </c>
      <c r="O60" s="434"/>
      <c r="P60" s="435"/>
      <c r="Q60" s="468">
        <v>46216</v>
      </c>
      <c r="R60" s="469">
        <f t="shared" si="8"/>
        <v>46281</v>
      </c>
      <c r="S60" s="469">
        <v>46288</v>
      </c>
      <c r="T60" s="469">
        <v>46295</v>
      </c>
      <c r="U60" s="469">
        <v>46302</v>
      </c>
      <c r="V60" s="487">
        <v>46310</v>
      </c>
      <c r="W60" s="468"/>
      <c r="X60" s="469"/>
      <c r="Y60" s="469"/>
      <c r="Z60" s="469"/>
      <c r="AA60" s="469"/>
      <c r="AB60" s="469"/>
      <c r="AC60" s="469"/>
      <c r="AD60" s="487"/>
      <c r="AE60" s="468">
        <v>46216</v>
      </c>
      <c r="AF60" s="469">
        <f t="shared" si="9"/>
        <v>46281</v>
      </c>
      <c r="AG60" s="469">
        <v>46288</v>
      </c>
      <c r="AH60" s="469">
        <v>46295</v>
      </c>
      <c r="AI60" s="469">
        <v>46302</v>
      </c>
      <c r="AJ60" s="470">
        <v>46310</v>
      </c>
      <c r="AL60" s="197"/>
    </row>
    <row r="61" spans="1:38" s="196" customFormat="1">
      <c r="A61" s="1242" t="str">
        <f t="shared" si="7"/>
        <v>477-010-40-0135</v>
      </c>
      <c r="B61" s="361" t="s">
        <v>282</v>
      </c>
      <c r="C61" s="620" t="s">
        <v>283</v>
      </c>
      <c r="D61" s="362"/>
      <c r="E61" s="365" t="s">
        <v>284</v>
      </c>
      <c r="F61" s="724" t="s">
        <v>285</v>
      </c>
      <c r="G61" s="622"/>
      <c r="H61" s="623">
        <v>1</v>
      </c>
      <c r="I61" s="623"/>
      <c r="J61" s="389"/>
      <c r="K61" s="411">
        <v>151</v>
      </c>
      <c r="L61" s="412"/>
      <c r="M61" s="413">
        <f t="shared" si="2"/>
        <v>151</v>
      </c>
      <c r="N61" s="414">
        <f t="shared" si="3"/>
        <v>0</v>
      </c>
      <c r="O61" s="434">
        <v>0</v>
      </c>
      <c r="P61" s="435">
        <v>0</v>
      </c>
      <c r="Q61" s="468">
        <v>46216</v>
      </c>
      <c r="R61" s="469">
        <f t="shared" si="8"/>
        <v>46281</v>
      </c>
      <c r="S61" s="469">
        <v>46288</v>
      </c>
      <c r="T61" s="469">
        <v>46295</v>
      </c>
      <c r="U61" s="469">
        <v>46302</v>
      </c>
      <c r="V61" s="487">
        <v>46310</v>
      </c>
      <c r="W61" s="468"/>
      <c r="X61" s="469"/>
      <c r="Y61" s="469"/>
      <c r="Z61" s="469"/>
      <c r="AA61" s="469"/>
      <c r="AB61" s="469"/>
      <c r="AC61" s="469"/>
      <c r="AD61" s="487"/>
      <c r="AE61" s="468">
        <v>46216</v>
      </c>
      <c r="AF61" s="469">
        <f t="shared" si="9"/>
        <v>46281</v>
      </c>
      <c r="AG61" s="469">
        <v>46288</v>
      </c>
      <c r="AH61" s="469">
        <v>46295</v>
      </c>
      <c r="AI61" s="469">
        <v>46302</v>
      </c>
      <c r="AJ61" s="470">
        <v>46310</v>
      </c>
      <c r="AL61" s="197"/>
    </row>
    <row r="62" spans="1:38" s="196" customFormat="1">
      <c r="A62" s="1242" t="str">
        <f t="shared" si="7"/>
        <v>477-010-40-0139</v>
      </c>
      <c r="B62" s="361" t="s">
        <v>286</v>
      </c>
      <c r="C62" s="620" t="s">
        <v>287</v>
      </c>
      <c r="D62" s="362"/>
      <c r="E62" s="365" t="s">
        <v>288</v>
      </c>
      <c r="F62" s="724" t="s">
        <v>289</v>
      </c>
      <c r="G62" s="622"/>
      <c r="H62" s="623">
        <v>1</v>
      </c>
      <c r="I62" s="623"/>
      <c r="J62" s="389"/>
      <c r="K62" s="411">
        <v>104</v>
      </c>
      <c r="L62" s="412"/>
      <c r="M62" s="413">
        <f t="shared" si="2"/>
        <v>104</v>
      </c>
      <c r="N62" s="414">
        <f t="shared" si="3"/>
        <v>0</v>
      </c>
      <c r="O62" s="434">
        <v>0</v>
      </c>
      <c r="P62" s="435">
        <v>0</v>
      </c>
      <c r="Q62" s="468">
        <v>46189</v>
      </c>
      <c r="R62" s="469">
        <f t="shared" si="8"/>
        <v>46254</v>
      </c>
      <c r="S62" s="469">
        <v>46261</v>
      </c>
      <c r="T62" s="469">
        <v>46268</v>
      </c>
      <c r="U62" s="469">
        <v>46275</v>
      </c>
      <c r="V62" s="487">
        <v>46282</v>
      </c>
      <c r="W62" s="468"/>
      <c r="X62" s="469"/>
      <c r="Y62" s="469"/>
      <c r="Z62" s="469"/>
      <c r="AA62" s="469"/>
      <c r="AB62" s="469"/>
      <c r="AC62" s="469"/>
      <c r="AD62" s="487"/>
      <c r="AE62" s="468">
        <v>46189</v>
      </c>
      <c r="AF62" s="469">
        <f t="shared" si="9"/>
        <v>46254</v>
      </c>
      <c r="AG62" s="469">
        <v>46261</v>
      </c>
      <c r="AH62" s="469">
        <v>46268</v>
      </c>
      <c r="AI62" s="469">
        <v>46275</v>
      </c>
      <c r="AJ62" s="470">
        <v>46282</v>
      </c>
      <c r="AL62" s="197"/>
    </row>
    <row r="63" spans="1:38" s="196" customFormat="1">
      <c r="A63" s="1242" t="str">
        <f t="shared" si="7"/>
        <v>477-010-40-0143</v>
      </c>
      <c r="B63" s="361" t="s">
        <v>290</v>
      </c>
      <c r="C63" s="620" t="s">
        <v>291</v>
      </c>
      <c r="D63" s="362"/>
      <c r="E63" s="365" t="s">
        <v>292</v>
      </c>
      <c r="F63" s="724" t="s">
        <v>293</v>
      </c>
      <c r="G63" s="622"/>
      <c r="H63" s="623">
        <v>1</v>
      </c>
      <c r="I63" s="623"/>
      <c r="J63" s="389"/>
      <c r="K63" s="411">
        <v>385</v>
      </c>
      <c r="L63" s="412"/>
      <c r="M63" s="413">
        <f t="shared" si="2"/>
        <v>385</v>
      </c>
      <c r="N63" s="414">
        <f t="shared" si="3"/>
        <v>0</v>
      </c>
      <c r="O63" s="434">
        <v>0</v>
      </c>
      <c r="P63" s="435">
        <v>0</v>
      </c>
      <c r="Q63" s="468">
        <v>46251</v>
      </c>
      <c r="R63" s="469">
        <f t="shared" si="8"/>
        <v>46316</v>
      </c>
      <c r="S63" s="469">
        <v>46323</v>
      </c>
      <c r="T63" s="469">
        <v>46336</v>
      </c>
      <c r="U63" s="469">
        <v>46349</v>
      </c>
      <c r="V63" s="487">
        <v>46360</v>
      </c>
      <c r="W63" s="468"/>
      <c r="X63" s="469"/>
      <c r="Y63" s="469"/>
      <c r="Z63" s="469"/>
      <c r="AA63" s="469"/>
      <c r="AB63" s="469"/>
      <c r="AC63" s="469"/>
      <c r="AD63" s="487"/>
      <c r="AE63" s="468">
        <v>46251</v>
      </c>
      <c r="AF63" s="469">
        <f t="shared" si="9"/>
        <v>46316</v>
      </c>
      <c r="AG63" s="469">
        <v>46323</v>
      </c>
      <c r="AH63" s="469">
        <v>46336</v>
      </c>
      <c r="AI63" s="469">
        <v>46349</v>
      </c>
      <c r="AJ63" s="470">
        <v>46360</v>
      </c>
      <c r="AL63" s="197"/>
    </row>
    <row r="64" spans="1:38" s="196" customFormat="1">
      <c r="A64" s="1242" t="str">
        <f t="shared" si="7"/>
        <v>477-010-40-0147</v>
      </c>
      <c r="B64" s="361" t="s">
        <v>294</v>
      </c>
      <c r="C64" s="620" t="s">
        <v>295</v>
      </c>
      <c r="D64" s="362"/>
      <c r="E64" s="365" t="s">
        <v>296</v>
      </c>
      <c r="F64" s="724" t="s">
        <v>297</v>
      </c>
      <c r="G64" s="622"/>
      <c r="H64" s="623">
        <v>1</v>
      </c>
      <c r="I64" s="623"/>
      <c r="J64" s="389"/>
      <c r="K64" s="411">
        <v>156</v>
      </c>
      <c r="L64" s="412"/>
      <c r="M64" s="413">
        <f t="shared" si="2"/>
        <v>156</v>
      </c>
      <c r="N64" s="414">
        <f t="shared" si="3"/>
        <v>0</v>
      </c>
      <c r="O64" s="434">
        <v>0</v>
      </c>
      <c r="P64" s="435">
        <v>0</v>
      </c>
      <c r="Q64" s="468">
        <v>46216</v>
      </c>
      <c r="R64" s="469">
        <f t="shared" si="8"/>
        <v>46281</v>
      </c>
      <c r="S64" s="469">
        <v>46288</v>
      </c>
      <c r="T64" s="469">
        <v>46295</v>
      </c>
      <c r="U64" s="469">
        <v>46302</v>
      </c>
      <c r="V64" s="487">
        <v>46310</v>
      </c>
      <c r="W64" s="468"/>
      <c r="X64" s="469"/>
      <c r="Y64" s="469"/>
      <c r="Z64" s="469"/>
      <c r="AA64" s="469"/>
      <c r="AB64" s="469"/>
      <c r="AC64" s="469"/>
      <c r="AD64" s="487"/>
      <c r="AE64" s="468">
        <v>46216</v>
      </c>
      <c r="AF64" s="469">
        <f t="shared" si="9"/>
        <v>46281</v>
      </c>
      <c r="AG64" s="469">
        <v>46288</v>
      </c>
      <c r="AH64" s="469">
        <v>46295</v>
      </c>
      <c r="AI64" s="469">
        <v>46302</v>
      </c>
      <c r="AJ64" s="470">
        <v>46310</v>
      </c>
      <c r="AL64" s="197"/>
    </row>
    <row r="65" spans="1:38" s="196" customFormat="1">
      <c r="A65" s="1242" t="str">
        <f t="shared" si="7"/>
        <v>477-010-40-0151</v>
      </c>
      <c r="B65" s="361" t="s">
        <v>298</v>
      </c>
      <c r="C65" s="620" t="s">
        <v>299</v>
      </c>
      <c r="D65" s="362"/>
      <c r="E65" s="365" t="s">
        <v>300</v>
      </c>
      <c r="F65" s="724" t="s">
        <v>301</v>
      </c>
      <c r="G65" s="622"/>
      <c r="H65" s="623">
        <v>1</v>
      </c>
      <c r="I65" s="623"/>
      <c r="J65" s="389"/>
      <c r="K65" s="411">
        <v>184</v>
      </c>
      <c r="L65" s="412"/>
      <c r="M65" s="413">
        <f t="shared" si="2"/>
        <v>184</v>
      </c>
      <c r="N65" s="414">
        <f t="shared" si="3"/>
        <v>0</v>
      </c>
      <c r="O65" s="434">
        <v>0</v>
      </c>
      <c r="P65" s="435">
        <v>0</v>
      </c>
      <c r="Q65" s="468">
        <v>46216</v>
      </c>
      <c r="R65" s="469">
        <f t="shared" si="8"/>
        <v>46281</v>
      </c>
      <c r="S65" s="469">
        <v>46288</v>
      </c>
      <c r="T65" s="469">
        <v>46295</v>
      </c>
      <c r="U65" s="469">
        <v>46302</v>
      </c>
      <c r="V65" s="487">
        <v>46310</v>
      </c>
      <c r="W65" s="468"/>
      <c r="X65" s="469"/>
      <c r="Y65" s="469"/>
      <c r="Z65" s="469"/>
      <c r="AA65" s="469"/>
      <c r="AB65" s="469"/>
      <c r="AC65" s="469"/>
      <c r="AD65" s="487"/>
      <c r="AE65" s="468">
        <v>46216</v>
      </c>
      <c r="AF65" s="469">
        <f t="shared" si="9"/>
        <v>46281</v>
      </c>
      <c r="AG65" s="469">
        <v>46288</v>
      </c>
      <c r="AH65" s="469">
        <v>46295</v>
      </c>
      <c r="AI65" s="469">
        <v>46302</v>
      </c>
      <c r="AJ65" s="470">
        <v>46310</v>
      </c>
      <c r="AL65" s="197"/>
    </row>
    <row r="66" spans="1:38" s="196" customFormat="1">
      <c r="A66" s="1242" t="str">
        <f t="shared" si="7"/>
        <v>477-010-40-0155</v>
      </c>
      <c r="B66" s="361" t="s">
        <v>302</v>
      </c>
      <c r="C66" s="620" t="s">
        <v>303</v>
      </c>
      <c r="D66" s="362"/>
      <c r="E66" s="365" t="s">
        <v>304</v>
      </c>
      <c r="F66" s="724" t="s">
        <v>305</v>
      </c>
      <c r="G66" s="622"/>
      <c r="H66" s="623">
        <v>1</v>
      </c>
      <c r="I66" s="623"/>
      <c r="J66" s="389"/>
      <c r="K66" s="411">
        <v>238</v>
      </c>
      <c r="L66" s="412"/>
      <c r="M66" s="413">
        <f t="shared" si="2"/>
        <v>238</v>
      </c>
      <c r="N66" s="414">
        <f t="shared" si="3"/>
        <v>0</v>
      </c>
      <c r="O66" s="434"/>
      <c r="P66" s="435"/>
      <c r="Q66" s="468">
        <v>46216</v>
      </c>
      <c r="R66" s="469">
        <f t="shared" si="8"/>
        <v>46281</v>
      </c>
      <c r="S66" s="469">
        <v>46288</v>
      </c>
      <c r="T66" s="469">
        <v>46295</v>
      </c>
      <c r="U66" s="469">
        <v>46302</v>
      </c>
      <c r="V66" s="487">
        <v>46310</v>
      </c>
      <c r="W66" s="468"/>
      <c r="X66" s="469"/>
      <c r="Y66" s="469"/>
      <c r="Z66" s="469"/>
      <c r="AA66" s="469"/>
      <c r="AB66" s="469"/>
      <c r="AC66" s="469"/>
      <c r="AD66" s="487"/>
      <c r="AE66" s="468">
        <v>46216</v>
      </c>
      <c r="AF66" s="469">
        <f t="shared" si="9"/>
        <v>46281</v>
      </c>
      <c r="AG66" s="469">
        <v>46288</v>
      </c>
      <c r="AH66" s="469">
        <v>46295</v>
      </c>
      <c r="AI66" s="469">
        <v>46302</v>
      </c>
      <c r="AJ66" s="470">
        <v>46310</v>
      </c>
      <c r="AL66" s="197"/>
    </row>
    <row r="67" spans="1:38" s="196" customFormat="1">
      <c r="A67" s="1242" t="str">
        <f t="shared" si="7"/>
        <v>477-010-40-0159</v>
      </c>
      <c r="B67" s="361" t="s">
        <v>306</v>
      </c>
      <c r="C67" s="620" t="s">
        <v>307</v>
      </c>
      <c r="D67" s="362"/>
      <c r="E67" s="365" t="s">
        <v>308</v>
      </c>
      <c r="F67" s="724" t="s">
        <v>309</v>
      </c>
      <c r="G67" s="622"/>
      <c r="H67" s="623">
        <v>1</v>
      </c>
      <c r="I67" s="623"/>
      <c r="J67" s="389"/>
      <c r="K67" s="411">
        <v>181</v>
      </c>
      <c r="L67" s="412"/>
      <c r="M67" s="413">
        <f t="shared" si="2"/>
        <v>181</v>
      </c>
      <c r="N67" s="414">
        <f t="shared" si="3"/>
        <v>0</v>
      </c>
      <c r="O67" s="434">
        <v>0</v>
      </c>
      <c r="P67" s="435">
        <v>0</v>
      </c>
      <c r="Q67" s="468">
        <v>46216</v>
      </c>
      <c r="R67" s="469">
        <f t="shared" si="8"/>
        <v>46281</v>
      </c>
      <c r="S67" s="469">
        <v>46288</v>
      </c>
      <c r="T67" s="469">
        <v>46295</v>
      </c>
      <c r="U67" s="469">
        <v>46302</v>
      </c>
      <c r="V67" s="487">
        <v>46310</v>
      </c>
      <c r="W67" s="468"/>
      <c r="X67" s="469"/>
      <c r="Y67" s="469"/>
      <c r="Z67" s="469"/>
      <c r="AA67" s="469"/>
      <c r="AB67" s="469"/>
      <c r="AC67" s="469"/>
      <c r="AD67" s="487"/>
      <c r="AE67" s="468">
        <v>46216</v>
      </c>
      <c r="AF67" s="469">
        <f t="shared" si="9"/>
        <v>46281</v>
      </c>
      <c r="AG67" s="469">
        <v>46288</v>
      </c>
      <c r="AH67" s="469">
        <v>46295</v>
      </c>
      <c r="AI67" s="469">
        <v>46302</v>
      </c>
      <c r="AJ67" s="470">
        <v>46310</v>
      </c>
      <c r="AL67" s="197"/>
    </row>
    <row r="68" spans="1:38" s="196" customFormat="1">
      <c r="A68" s="1242" t="str">
        <f t="shared" si="7"/>
        <v>477-010-40-0163</v>
      </c>
      <c r="B68" s="361" t="s">
        <v>310</v>
      </c>
      <c r="C68" s="620" t="s">
        <v>311</v>
      </c>
      <c r="D68" s="362"/>
      <c r="E68" s="365" t="s">
        <v>312</v>
      </c>
      <c r="F68" s="724" t="s">
        <v>313</v>
      </c>
      <c r="G68" s="622"/>
      <c r="H68" s="623">
        <v>1</v>
      </c>
      <c r="I68" s="623"/>
      <c r="J68" s="389"/>
      <c r="K68" s="411">
        <v>158</v>
      </c>
      <c r="L68" s="412"/>
      <c r="M68" s="413">
        <f t="shared" si="2"/>
        <v>158</v>
      </c>
      <c r="N68" s="414">
        <f t="shared" si="3"/>
        <v>0</v>
      </c>
      <c r="O68" s="434">
        <v>0</v>
      </c>
      <c r="P68" s="435">
        <v>0</v>
      </c>
      <c r="Q68" s="468">
        <v>46216</v>
      </c>
      <c r="R68" s="469">
        <f t="shared" si="8"/>
        <v>46237</v>
      </c>
      <c r="S68" s="469">
        <v>46244</v>
      </c>
      <c r="T68" s="469">
        <v>46251</v>
      </c>
      <c r="U68" s="469">
        <v>46258</v>
      </c>
      <c r="V68" s="487">
        <v>46265</v>
      </c>
      <c r="W68" s="468"/>
      <c r="X68" s="469"/>
      <c r="Y68" s="469"/>
      <c r="Z68" s="469"/>
      <c r="AA68" s="469"/>
      <c r="AB68" s="469"/>
      <c r="AC68" s="469"/>
      <c r="AD68" s="487"/>
      <c r="AE68" s="468">
        <v>46216</v>
      </c>
      <c r="AF68" s="469">
        <f t="shared" si="9"/>
        <v>46237</v>
      </c>
      <c r="AG68" s="469">
        <v>46244</v>
      </c>
      <c r="AH68" s="469">
        <v>46251</v>
      </c>
      <c r="AI68" s="469">
        <v>46258</v>
      </c>
      <c r="AJ68" s="470">
        <v>46265</v>
      </c>
      <c r="AL68" s="197"/>
    </row>
    <row r="69" spans="1:38" s="196" customFormat="1">
      <c r="A69" s="1242" t="str">
        <f t="shared" si="7"/>
        <v>477-010-40-0167</v>
      </c>
      <c r="B69" s="361" t="s">
        <v>314</v>
      </c>
      <c r="C69" s="620" t="s">
        <v>315</v>
      </c>
      <c r="D69" s="362"/>
      <c r="E69" s="365" t="s">
        <v>316</v>
      </c>
      <c r="F69" s="724" t="s">
        <v>317</v>
      </c>
      <c r="G69" s="622"/>
      <c r="H69" s="623">
        <v>1</v>
      </c>
      <c r="I69" s="623"/>
      <c r="J69" s="389"/>
      <c r="K69" s="411">
        <v>196</v>
      </c>
      <c r="L69" s="412"/>
      <c r="M69" s="413">
        <f t="shared" si="2"/>
        <v>196</v>
      </c>
      <c r="N69" s="414">
        <f t="shared" si="3"/>
        <v>0</v>
      </c>
      <c r="O69" s="434">
        <v>0</v>
      </c>
      <c r="P69" s="435">
        <v>0</v>
      </c>
      <c r="Q69" s="468">
        <v>46216</v>
      </c>
      <c r="R69" s="469">
        <f t="shared" si="8"/>
        <v>46234</v>
      </c>
      <c r="S69" s="469">
        <v>46241</v>
      </c>
      <c r="T69" s="469">
        <v>46248</v>
      </c>
      <c r="U69" s="469">
        <v>46255</v>
      </c>
      <c r="V69" s="487">
        <v>46262</v>
      </c>
      <c r="W69" s="468"/>
      <c r="X69" s="469"/>
      <c r="Y69" s="469"/>
      <c r="Z69" s="469"/>
      <c r="AA69" s="469"/>
      <c r="AB69" s="469"/>
      <c r="AC69" s="469"/>
      <c r="AD69" s="487"/>
      <c r="AE69" s="468">
        <v>46216</v>
      </c>
      <c r="AF69" s="469">
        <f t="shared" si="9"/>
        <v>46234</v>
      </c>
      <c r="AG69" s="469">
        <v>46241</v>
      </c>
      <c r="AH69" s="469">
        <v>46248</v>
      </c>
      <c r="AI69" s="469">
        <v>46255</v>
      </c>
      <c r="AJ69" s="470">
        <v>46262</v>
      </c>
      <c r="AL69" s="197"/>
    </row>
    <row r="70" spans="1:38" s="196" customFormat="1">
      <c r="A70" s="1242" t="str">
        <f t="shared" si="7"/>
        <v>477-010-40-0171</v>
      </c>
      <c r="B70" s="361" t="s">
        <v>318</v>
      </c>
      <c r="C70" s="620" t="s">
        <v>319</v>
      </c>
      <c r="D70" s="362"/>
      <c r="E70" s="365" t="s">
        <v>320</v>
      </c>
      <c r="F70" s="724" t="s">
        <v>321</v>
      </c>
      <c r="G70" s="622"/>
      <c r="H70" s="623">
        <v>1</v>
      </c>
      <c r="I70" s="623"/>
      <c r="J70" s="389"/>
      <c r="K70" s="411">
        <v>163</v>
      </c>
      <c r="L70" s="412"/>
      <c r="M70" s="413">
        <f t="shared" si="2"/>
        <v>163</v>
      </c>
      <c r="N70" s="414">
        <f t="shared" si="3"/>
        <v>0</v>
      </c>
      <c r="O70" s="434">
        <v>0</v>
      </c>
      <c r="P70" s="435">
        <v>0</v>
      </c>
      <c r="Q70" s="468">
        <v>46216</v>
      </c>
      <c r="R70" s="469">
        <f t="shared" si="8"/>
        <v>46252</v>
      </c>
      <c r="S70" s="469">
        <v>46259</v>
      </c>
      <c r="T70" s="469">
        <v>46266</v>
      </c>
      <c r="U70" s="469">
        <v>46273</v>
      </c>
      <c r="V70" s="487">
        <v>46280</v>
      </c>
      <c r="W70" s="468"/>
      <c r="X70" s="469"/>
      <c r="Y70" s="469"/>
      <c r="Z70" s="469"/>
      <c r="AA70" s="469"/>
      <c r="AB70" s="469"/>
      <c r="AC70" s="469"/>
      <c r="AD70" s="487"/>
      <c r="AE70" s="468">
        <v>46216</v>
      </c>
      <c r="AF70" s="469">
        <f t="shared" si="9"/>
        <v>46252</v>
      </c>
      <c r="AG70" s="469">
        <v>46259</v>
      </c>
      <c r="AH70" s="469">
        <v>46266</v>
      </c>
      <c r="AI70" s="469">
        <v>46273</v>
      </c>
      <c r="AJ70" s="470">
        <v>46280</v>
      </c>
      <c r="AL70" s="197"/>
    </row>
    <row r="71" spans="1:38" s="196" customFormat="1">
      <c r="A71" s="1242" t="str">
        <f t="shared" si="7"/>
        <v>477-010-40-0175</v>
      </c>
      <c r="B71" s="361" t="s">
        <v>322</v>
      </c>
      <c r="C71" s="620" t="s">
        <v>323</v>
      </c>
      <c r="D71" s="362"/>
      <c r="E71" s="365" t="s">
        <v>324</v>
      </c>
      <c r="F71" s="724" t="s">
        <v>325</v>
      </c>
      <c r="G71" s="622"/>
      <c r="H71" s="623">
        <v>1</v>
      </c>
      <c r="I71" s="623"/>
      <c r="J71" s="389"/>
      <c r="K71" s="411">
        <v>229</v>
      </c>
      <c r="L71" s="412"/>
      <c r="M71" s="413">
        <f t="shared" si="2"/>
        <v>229</v>
      </c>
      <c r="N71" s="414">
        <f t="shared" si="3"/>
        <v>0</v>
      </c>
      <c r="O71" s="434">
        <v>0</v>
      </c>
      <c r="P71" s="435">
        <v>0</v>
      </c>
      <c r="Q71" s="468">
        <v>46237</v>
      </c>
      <c r="R71" s="469">
        <f t="shared" si="8"/>
        <v>46272</v>
      </c>
      <c r="S71" s="469">
        <v>46279</v>
      </c>
      <c r="T71" s="469">
        <v>46287</v>
      </c>
      <c r="U71" s="469">
        <v>46294</v>
      </c>
      <c r="V71" s="487">
        <v>46301</v>
      </c>
      <c r="W71" s="468"/>
      <c r="X71" s="469"/>
      <c r="Y71" s="469"/>
      <c r="Z71" s="469"/>
      <c r="AA71" s="469"/>
      <c r="AB71" s="469"/>
      <c r="AC71" s="469"/>
      <c r="AD71" s="487"/>
      <c r="AE71" s="468">
        <v>46237</v>
      </c>
      <c r="AF71" s="469">
        <f t="shared" si="9"/>
        <v>46272</v>
      </c>
      <c r="AG71" s="469">
        <v>46279</v>
      </c>
      <c r="AH71" s="469">
        <v>46287</v>
      </c>
      <c r="AI71" s="469">
        <v>46294</v>
      </c>
      <c r="AJ71" s="470">
        <v>46301</v>
      </c>
      <c r="AL71" s="197"/>
    </row>
    <row r="72" spans="1:38" s="196" customFormat="1">
      <c r="A72" s="1242" t="str">
        <f t="shared" si="7"/>
        <v>477-010-40-0179</v>
      </c>
      <c r="B72" s="361" t="s">
        <v>326</v>
      </c>
      <c r="C72" s="620" t="s">
        <v>327</v>
      </c>
      <c r="D72" s="362"/>
      <c r="E72" s="365" t="s">
        <v>328</v>
      </c>
      <c r="F72" s="724" t="s">
        <v>329</v>
      </c>
      <c r="G72" s="622"/>
      <c r="H72" s="623">
        <v>1</v>
      </c>
      <c r="I72" s="623"/>
      <c r="J72" s="389"/>
      <c r="K72" s="411">
        <v>229</v>
      </c>
      <c r="L72" s="412"/>
      <c r="M72" s="413">
        <f t="shared" si="2"/>
        <v>229</v>
      </c>
      <c r="N72" s="414">
        <f t="shared" si="3"/>
        <v>0</v>
      </c>
      <c r="O72" s="434">
        <v>0</v>
      </c>
      <c r="P72" s="435">
        <v>0</v>
      </c>
      <c r="Q72" s="468">
        <v>46216</v>
      </c>
      <c r="R72" s="469">
        <f t="shared" si="8"/>
        <v>46234</v>
      </c>
      <c r="S72" s="469">
        <v>46241</v>
      </c>
      <c r="T72" s="469">
        <v>46252</v>
      </c>
      <c r="U72" s="469">
        <v>46259</v>
      </c>
      <c r="V72" s="487">
        <v>46266</v>
      </c>
      <c r="W72" s="468"/>
      <c r="X72" s="469"/>
      <c r="Y72" s="469"/>
      <c r="Z72" s="469"/>
      <c r="AA72" s="469"/>
      <c r="AB72" s="469"/>
      <c r="AC72" s="469"/>
      <c r="AD72" s="487"/>
      <c r="AE72" s="468">
        <v>46216</v>
      </c>
      <c r="AF72" s="469">
        <f t="shared" si="9"/>
        <v>46234</v>
      </c>
      <c r="AG72" s="469">
        <v>46241</v>
      </c>
      <c r="AH72" s="469">
        <v>46252</v>
      </c>
      <c r="AI72" s="469">
        <v>46259</v>
      </c>
      <c r="AJ72" s="470">
        <v>46266</v>
      </c>
      <c r="AL72" s="197"/>
    </row>
    <row r="73" spans="1:38" s="196" customFormat="1">
      <c r="A73" s="1242" t="str">
        <f t="shared" si="7"/>
        <v>477-010-40-0183</v>
      </c>
      <c r="B73" s="361" t="s">
        <v>330</v>
      </c>
      <c r="C73" s="620" t="s">
        <v>331</v>
      </c>
      <c r="D73" s="362"/>
      <c r="E73" s="365" t="s">
        <v>332</v>
      </c>
      <c r="F73" s="625" t="s">
        <v>333</v>
      </c>
      <c r="G73" s="622"/>
      <c r="H73" s="623">
        <v>1</v>
      </c>
      <c r="I73" s="623"/>
      <c r="J73" s="389"/>
      <c r="K73" s="411">
        <v>208</v>
      </c>
      <c r="L73" s="412"/>
      <c r="M73" s="413">
        <f t="shared" si="2"/>
        <v>208</v>
      </c>
      <c r="N73" s="414">
        <f t="shared" si="3"/>
        <v>0</v>
      </c>
      <c r="O73" s="434">
        <v>0</v>
      </c>
      <c r="P73" s="435">
        <v>0</v>
      </c>
      <c r="Q73" s="468">
        <v>46287</v>
      </c>
      <c r="R73" s="469">
        <f t="shared" si="8"/>
        <v>46322</v>
      </c>
      <c r="S73" s="469">
        <v>46329</v>
      </c>
      <c r="T73" s="469">
        <v>46345</v>
      </c>
      <c r="U73" s="469">
        <v>46357</v>
      </c>
      <c r="V73" s="487">
        <v>46367</v>
      </c>
      <c r="W73" s="468"/>
      <c r="X73" s="469"/>
      <c r="Y73" s="469"/>
      <c r="Z73" s="469"/>
      <c r="AA73" s="469"/>
      <c r="AB73" s="469"/>
      <c r="AC73" s="469"/>
      <c r="AD73" s="487"/>
      <c r="AE73" s="468">
        <v>46287</v>
      </c>
      <c r="AF73" s="469">
        <f t="shared" si="9"/>
        <v>46322</v>
      </c>
      <c r="AG73" s="469">
        <v>46329</v>
      </c>
      <c r="AH73" s="469">
        <v>46345</v>
      </c>
      <c r="AI73" s="469">
        <v>46357</v>
      </c>
      <c r="AJ73" s="470">
        <v>46367</v>
      </c>
      <c r="AL73" s="197"/>
    </row>
    <row r="74" spans="1:38" s="196" customFormat="1">
      <c r="A74" s="1242" t="str">
        <f t="shared" si="7"/>
        <v>477-010-40-0187</v>
      </c>
      <c r="B74" s="361" t="s">
        <v>334</v>
      </c>
      <c r="C74" s="620" t="s">
        <v>335</v>
      </c>
      <c r="D74" s="362" t="s">
        <v>526</v>
      </c>
      <c r="E74" s="365" t="s">
        <v>336</v>
      </c>
      <c r="F74" s="625" t="s">
        <v>337</v>
      </c>
      <c r="G74" s="622"/>
      <c r="H74" s="623">
        <v>1</v>
      </c>
      <c r="I74" s="623"/>
      <c r="J74" s="389"/>
      <c r="K74" s="411">
        <v>27</v>
      </c>
      <c r="L74" s="412"/>
      <c r="M74" s="413">
        <f t="shared" si="2"/>
        <v>27</v>
      </c>
      <c r="N74" s="414">
        <f t="shared" si="3"/>
        <v>1.6199999999999999</v>
      </c>
      <c r="O74" s="434">
        <v>0</v>
      </c>
      <c r="P74" s="435">
        <f>+'Programa P6 Excel R1'!J283</f>
        <v>0.06</v>
      </c>
      <c r="Q74" s="468">
        <v>46216</v>
      </c>
      <c r="R74" s="469">
        <f t="shared" si="8"/>
        <v>46262</v>
      </c>
      <c r="S74" s="469">
        <v>46269</v>
      </c>
      <c r="T74" s="469">
        <v>46276</v>
      </c>
      <c r="U74" s="469">
        <v>46286</v>
      </c>
      <c r="V74" s="487">
        <v>46293</v>
      </c>
      <c r="W74" s="468">
        <f>+'Programa P6 Excel R1'!G284</f>
        <v>46122</v>
      </c>
      <c r="X74" s="469"/>
      <c r="Y74" s="469"/>
      <c r="Z74" s="469"/>
      <c r="AA74" s="469"/>
      <c r="AB74" s="469"/>
      <c r="AC74" s="469"/>
      <c r="AD74" s="487"/>
      <c r="AE74" s="468"/>
      <c r="AF74" s="469">
        <f t="shared" si="9"/>
        <v>46188</v>
      </c>
      <c r="AG74" s="469">
        <f>+'Programa P6 Excel R1'!H284</f>
        <v>46195</v>
      </c>
      <c r="AH74" s="469">
        <f>+'Programa P6 Excel R1'!H285</f>
        <v>46203</v>
      </c>
      <c r="AI74" s="469">
        <f>+'Programa P6 Excel R1'!H286</f>
        <v>46210</v>
      </c>
      <c r="AJ74" s="470">
        <f>+'Programa P6 Excel R1'!H287</f>
        <v>46217</v>
      </c>
      <c r="AL74" s="197"/>
    </row>
    <row r="75" spans="1:38" s="196" customFormat="1">
      <c r="A75" s="1242" t="str">
        <f t="shared" si="7"/>
        <v>477-010-40-0191</v>
      </c>
      <c r="B75" s="361" t="s">
        <v>338</v>
      </c>
      <c r="C75" s="620" t="s">
        <v>339</v>
      </c>
      <c r="D75" s="362" t="s">
        <v>526</v>
      </c>
      <c r="E75" s="365" t="s">
        <v>340</v>
      </c>
      <c r="F75" s="625" t="s">
        <v>341</v>
      </c>
      <c r="G75" s="622"/>
      <c r="H75" s="623">
        <v>1</v>
      </c>
      <c r="I75" s="623"/>
      <c r="J75" s="389"/>
      <c r="K75" s="411">
        <v>27</v>
      </c>
      <c r="L75" s="412"/>
      <c r="M75" s="413">
        <f t="shared" si="2"/>
        <v>27</v>
      </c>
      <c r="N75" s="414">
        <f t="shared" si="3"/>
        <v>1.6199999999999999</v>
      </c>
      <c r="O75" s="434">
        <v>0</v>
      </c>
      <c r="P75" s="435">
        <f>+'Programa P6 Excel R1'!J288</f>
        <v>0.06</v>
      </c>
      <c r="Q75" s="468">
        <v>46216</v>
      </c>
      <c r="R75" s="469">
        <f t="shared" si="8"/>
        <v>46262</v>
      </c>
      <c r="S75" s="469">
        <v>46269</v>
      </c>
      <c r="T75" s="469">
        <v>46276</v>
      </c>
      <c r="U75" s="469">
        <v>46286</v>
      </c>
      <c r="V75" s="487">
        <v>46293</v>
      </c>
      <c r="W75" s="468">
        <f>+'Programa P6 Excel R1'!G289</f>
        <v>46122</v>
      </c>
      <c r="X75" s="469"/>
      <c r="Y75" s="469"/>
      <c r="Z75" s="469"/>
      <c r="AA75" s="469"/>
      <c r="AB75" s="469"/>
      <c r="AC75" s="469"/>
      <c r="AD75" s="487"/>
      <c r="AE75" s="468"/>
      <c r="AF75" s="469">
        <f t="shared" si="9"/>
        <v>46188</v>
      </c>
      <c r="AG75" s="469">
        <f>+'Programa P6 Excel R1'!H289</f>
        <v>46195</v>
      </c>
      <c r="AH75" s="469">
        <f>+'Programa P6 Excel R1'!H290</f>
        <v>46203</v>
      </c>
      <c r="AI75" s="469">
        <f>+'Programa P6 Excel R1'!H291</f>
        <v>46210</v>
      </c>
      <c r="AJ75" s="470">
        <f>+'Programa P6 Excel R1'!H292</f>
        <v>46217</v>
      </c>
      <c r="AL75" s="197"/>
    </row>
    <row r="76" spans="1:38" s="196" customFormat="1">
      <c r="A76" s="1242" t="str">
        <f t="shared" si="7"/>
        <v>477-010-40-0195</v>
      </c>
      <c r="B76" s="361" t="s">
        <v>342</v>
      </c>
      <c r="C76" s="620" t="s">
        <v>343</v>
      </c>
      <c r="D76" s="362"/>
      <c r="E76" s="365" t="s">
        <v>344</v>
      </c>
      <c r="F76" s="625" t="s">
        <v>345</v>
      </c>
      <c r="G76" s="622"/>
      <c r="H76" s="623">
        <v>1</v>
      </c>
      <c r="I76" s="623"/>
      <c r="J76" s="389"/>
      <c r="K76" s="411">
        <v>121</v>
      </c>
      <c r="L76" s="412"/>
      <c r="M76" s="413">
        <f t="shared" si="2"/>
        <v>121</v>
      </c>
      <c r="N76" s="414">
        <f t="shared" si="3"/>
        <v>0</v>
      </c>
      <c r="O76" s="434"/>
      <c r="P76" s="435"/>
      <c r="Q76" s="468">
        <v>46330</v>
      </c>
      <c r="R76" s="469">
        <f t="shared" si="8"/>
        <v>46352</v>
      </c>
      <c r="S76" s="469">
        <v>46359</v>
      </c>
      <c r="T76" s="469">
        <v>46367</v>
      </c>
      <c r="U76" s="469">
        <v>46374</v>
      </c>
      <c r="V76" s="487">
        <v>46384</v>
      </c>
      <c r="W76" s="468"/>
      <c r="X76" s="469"/>
      <c r="Y76" s="469"/>
      <c r="Z76" s="469"/>
      <c r="AA76" s="469"/>
      <c r="AB76" s="469"/>
      <c r="AC76" s="469"/>
      <c r="AD76" s="487"/>
      <c r="AE76" s="468">
        <v>46330</v>
      </c>
      <c r="AF76" s="469">
        <f t="shared" si="9"/>
        <v>46352</v>
      </c>
      <c r="AG76" s="469">
        <v>46359</v>
      </c>
      <c r="AH76" s="469">
        <v>46367</v>
      </c>
      <c r="AI76" s="469">
        <v>46374</v>
      </c>
      <c r="AJ76" s="470">
        <v>46384</v>
      </c>
      <c r="AL76" s="197"/>
    </row>
    <row r="77" spans="1:38" s="196" customFormat="1">
      <c r="A77" s="1242" t="str">
        <f t="shared" si="7"/>
        <v>477-010-40-0199</v>
      </c>
      <c r="B77" s="361" t="s">
        <v>346</v>
      </c>
      <c r="C77" s="620" t="s">
        <v>347</v>
      </c>
      <c r="D77" s="362"/>
      <c r="E77" s="365" t="s">
        <v>348</v>
      </c>
      <c r="F77" s="625" t="s">
        <v>349</v>
      </c>
      <c r="G77" s="622"/>
      <c r="H77" s="623">
        <v>1</v>
      </c>
      <c r="I77" s="623"/>
      <c r="J77" s="389"/>
      <c r="K77" s="411">
        <v>215</v>
      </c>
      <c r="L77" s="412"/>
      <c r="M77" s="413">
        <f t="shared" ref="M77:M140" si="10">+K77+L77</f>
        <v>215</v>
      </c>
      <c r="N77" s="414">
        <f t="shared" ref="N77:N140" si="11">+M77*P77</f>
        <v>0</v>
      </c>
      <c r="O77" s="434">
        <v>0</v>
      </c>
      <c r="P77" s="435">
        <v>0</v>
      </c>
      <c r="Q77" s="468">
        <v>46265</v>
      </c>
      <c r="R77" s="469">
        <f t="shared" si="8"/>
        <v>46309</v>
      </c>
      <c r="S77" s="469">
        <v>46316</v>
      </c>
      <c r="T77" s="469">
        <v>46329</v>
      </c>
      <c r="U77" s="469">
        <v>46342</v>
      </c>
      <c r="V77" s="487">
        <v>46352</v>
      </c>
      <c r="W77" s="468"/>
      <c r="X77" s="469"/>
      <c r="Y77" s="469"/>
      <c r="Z77" s="469"/>
      <c r="AA77" s="469"/>
      <c r="AB77" s="469"/>
      <c r="AC77" s="469"/>
      <c r="AD77" s="487"/>
      <c r="AE77" s="468">
        <v>46265</v>
      </c>
      <c r="AF77" s="469">
        <f t="shared" si="9"/>
        <v>46309</v>
      </c>
      <c r="AG77" s="469">
        <v>46316</v>
      </c>
      <c r="AH77" s="469">
        <v>46329</v>
      </c>
      <c r="AI77" s="469">
        <v>46342</v>
      </c>
      <c r="AJ77" s="470">
        <v>46352</v>
      </c>
      <c r="AL77" s="197"/>
    </row>
    <row r="78" spans="1:38" s="196" customFormat="1">
      <c r="A78" s="1242" t="str">
        <f t="shared" si="7"/>
        <v>477-010-40-0203</v>
      </c>
      <c r="B78" s="361" t="s">
        <v>350</v>
      </c>
      <c r="C78" s="620" t="s">
        <v>351</v>
      </c>
      <c r="D78" s="362"/>
      <c r="E78" s="365" t="s">
        <v>352</v>
      </c>
      <c r="F78" s="625" t="s">
        <v>353</v>
      </c>
      <c r="G78" s="622"/>
      <c r="H78" s="623">
        <v>1</v>
      </c>
      <c r="I78" s="623"/>
      <c r="J78" s="389"/>
      <c r="K78" s="411">
        <v>60</v>
      </c>
      <c r="L78" s="412"/>
      <c r="M78" s="413">
        <f t="shared" si="10"/>
        <v>60</v>
      </c>
      <c r="N78" s="414">
        <f t="shared" si="11"/>
        <v>0</v>
      </c>
      <c r="O78" s="434">
        <v>0</v>
      </c>
      <c r="P78" s="435">
        <v>0</v>
      </c>
      <c r="Q78" s="468">
        <v>46265</v>
      </c>
      <c r="R78" s="469">
        <f t="shared" si="8"/>
        <v>46309</v>
      </c>
      <c r="S78" s="469">
        <v>46316</v>
      </c>
      <c r="T78" s="469">
        <v>46329</v>
      </c>
      <c r="U78" s="469">
        <v>46342</v>
      </c>
      <c r="V78" s="487">
        <v>46352</v>
      </c>
      <c r="W78" s="468"/>
      <c r="X78" s="469"/>
      <c r="Y78" s="469"/>
      <c r="Z78" s="469"/>
      <c r="AA78" s="469"/>
      <c r="AB78" s="469"/>
      <c r="AC78" s="469"/>
      <c r="AD78" s="487"/>
      <c r="AE78" s="468">
        <v>46265</v>
      </c>
      <c r="AF78" s="469">
        <f t="shared" si="9"/>
        <v>46309</v>
      </c>
      <c r="AG78" s="469">
        <v>46316</v>
      </c>
      <c r="AH78" s="469">
        <v>46329</v>
      </c>
      <c r="AI78" s="469">
        <v>46342</v>
      </c>
      <c r="AJ78" s="470">
        <v>46352</v>
      </c>
      <c r="AL78" s="197"/>
    </row>
    <row r="79" spans="1:38" s="196" customFormat="1">
      <c r="A79" s="1242" t="str">
        <f t="shared" si="7"/>
        <v>477-010-40-0207</v>
      </c>
      <c r="B79" s="361" t="s">
        <v>354</v>
      </c>
      <c r="C79" s="620" t="s">
        <v>355</v>
      </c>
      <c r="D79" s="362"/>
      <c r="E79" s="365" t="s">
        <v>356</v>
      </c>
      <c r="F79" s="625" t="s">
        <v>357</v>
      </c>
      <c r="G79" s="622"/>
      <c r="H79" s="623">
        <v>1</v>
      </c>
      <c r="I79" s="623"/>
      <c r="J79" s="389"/>
      <c r="K79" s="411">
        <v>27</v>
      </c>
      <c r="L79" s="412"/>
      <c r="M79" s="413">
        <f t="shared" si="10"/>
        <v>27</v>
      </c>
      <c r="N79" s="414">
        <f t="shared" si="11"/>
        <v>0</v>
      </c>
      <c r="O79" s="434">
        <v>0</v>
      </c>
      <c r="P79" s="435">
        <v>0</v>
      </c>
      <c r="Q79" s="468">
        <v>46346</v>
      </c>
      <c r="R79" s="469">
        <f t="shared" si="8"/>
        <v>46352</v>
      </c>
      <c r="S79" s="469">
        <v>46359</v>
      </c>
      <c r="T79" s="469">
        <v>46367</v>
      </c>
      <c r="U79" s="469">
        <v>46374</v>
      </c>
      <c r="V79" s="487">
        <v>46384</v>
      </c>
      <c r="W79" s="468"/>
      <c r="X79" s="469"/>
      <c r="Y79" s="469"/>
      <c r="Z79" s="469"/>
      <c r="AA79" s="469"/>
      <c r="AB79" s="469"/>
      <c r="AC79" s="469"/>
      <c r="AD79" s="487"/>
      <c r="AE79" s="468">
        <v>46346</v>
      </c>
      <c r="AF79" s="469">
        <f t="shared" si="9"/>
        <v>46352</v>
      </c>
      <c r="AG79" s="469">
        <v>46359</v>
      </c>
      <c r="AH79" s="469">
        <v>46367</v>
      </c>
      <c r="AI79" s="469">
        <v>46374</v>
      </c>
      <c r="AJ79" s="470">
        <v>46384</v>
      </c>
      <c r="AL79" s="197"/>
    </row>
    <row r="80" spans="1:38" s="196" customFormat="1">
      <c r="A80" s="1242" t="str">
        <f t="shared" si="7"/>
        <v>477-010-40-0211</v>
      </c>
      <c r="B80" s="361" t="s">
        <v>358</v>
      </c>
      <c r="C80" s="620" t="s">
        <v>359</v>
      </c>
      <c r="D80" s="362"/>
      <c r="E80" s="365" t="s">
        <v>360</v>
      </c>
      <c r="F80" s="625" t="s">
        <v>361</v>
      </c>
      <c r="G80" s="622"/>
      <c r="H80" s="623">
        <v>1</v>
      </c>
      <c r="I80" s="623"/>
      <c r="J80" s="389"/>
      <c r="K80" s="411">
        <v>18</v>
      </c>
      <c r="L80" s="412"/>
      <c r="M80" s="413">
        <f t="shared" si="10"/>
        <v>18</v>
      </c>
      <c r="N80" s="414">
        <f t="shared" si="11"/>
        <v>0</v>
      </c>
      <c r="O80" s="434">
        <v>0</v>
      </c>
      <c r="P80" s="435">
        <v>0</v>
      </c>
      <c r="Q80" s="468">
        <v>46317</v>
      </c>
      <c r="R80" s="469">
        <f t="shared" si="8"/>
        <v>46317</v>
      </c>
      <c r="S80" s="469">
        <v>46324</v>
      </c>
      <c r="T80" s="469">
        <v>46331</v>
      </c>
      <c r="U80" s="469">
        <v>46338</v>
      </c>
      <c r="V80" s="487">
        <v>46345</v>
      </c>
      <c r="W80" s="468"/>
      <c r="X80" s="469"/>
      <c r="Y80" s="469"/>
      <c r="Z80" s="469"/>
      <c r="AA80" s="469"/>
      <c r="AB80" s="469"/>
      <c r="AC80" s="469"/>
      <c r="AD80" s="487"/>
      <c r="AE80" s="468">
        <v>46317</v>
      </c>
      <c r="AF80" s="469">
        <f t="shared" si="9"/>
        <v>46317</v>
      </c>
      <c r="AG80" s="469">
        <v>46324</v>
      </c>
      <c r="AH80" s="469">
        <v>46331</v>
      </c>
      <c r="AI80" s="469">
        <v>46338</v>
      </c>
      <c r="AJ80" s="470">
        <v>46345</v>
      </c>
      <c r="AL80" s="197"/>
    </row>
    <row r="81" spans="1:38" s="196" customFormat="1">
      <c r="A81" s="1242" t="str">
        <f t="shared" si="7"/>
        <v>477-010-40-0215</v>
      </c>
      <c r="B81" s="361" t="s">
        <v>362</v>
      </c>
      <c r="C81" s="620" t="s">
        <v>363</v>
      </c>
      <c r="D81" s="362"/>
      <c r="E81" s="365" t="s">
        <v>364</v>
      </c>
      <c r="F81" s="625" t="s">
        <v>365</v>
      </c>
      <c r="G81" s="622"/>
      <c r="H81" s="623">
        <v>1</v>
      </c>
      <c r="I81" s="623"/>
      <c r="J81" s="389"/>
      <c r="K81" s="411">
        <v>15</v>
      </c>
      <c r="L81" s="412"/>
      <c r="M81" s="413">
        <f t="shared" si="10"/>
        <v>15</v>
      </c>
      <c r="N81" s="414">
        <f t="shared" si="11"/>
        <v>0</v>
      </c>
      <c r="O81" s="434">
        <v>0</v>
      </c>
      <c r="P81" s="435">
        <v>0</v>
      </c>
      <c r="Q81" s="468">
        <v>46346</v>
      </c>
      <c r="R81" s="469">
        <f t="shared" si="8"/>
        <v>46353</v>
      </c>
      <c r="S81" s="469">
        <v>46360</v>
      </c>
      <c r="T81" s="469">
        <v>46370</v>
      </c>
      <c r="U81" s="469">
        <v>46377</v>
      </c>
      <c r="V81" s="487">
        <v>46385</v>
      </c>
      <c r="W81" s="468"/>
      <c r="X81" s="469"/>
      <c r="Y81" s="469"/>
      <c r="Z81" s="469"/>
      <c r="AA81" s="469"/>
      <c r="AB81" s="469"/>
      <c r="AC81" s="469"/>
      <c r="AD81" s="487"/>
      <c r="AE81" s="468">
        <v>46346</v>
      </c>
      <c r="AF81" s="469">
        <f t="shared" si="9"/>
        <v>46353</v>
      </c>
      <c r="AG81" s="469">
        <v>46360</v>
      </c>
      <c r="AH81" s="469">
        <v>46370</v>
      </c>
      <c r="AI81" s="469">
        <v>46377</v>
      </c>
      <c r="AJ81" s="470">
        <v>46385</v>
      </c>
      <c r="AL81" s="197"/>
    </row>
    <row r="82" spans="1:38" s="196" customFormat="1" hidden="1">
      <c r="A82" s="855"/>
      <c r="B82" s="361"/>
      <c r="C82" s="620"/>
      <c r="D82" s="362"/>
      <c r="E82" s="365"/>
      <c r="F82" s="625"/>
      <c r="G82" s="622"/>
      <c r="H82" s="623"/>
      <c r="I82" s="623"/>
      <c r="J82" s="389"/>
      <c r="K82" s="411"/>
      <c r="L82" s="412"/>
      <c r="M82" s="413">
        <f t="shared" si="10"/>
        <v>0</v>
      </c>
      <c r="N82" s="414">
        <f t="shared" si="11"/>
        <v>0</v>
      </c>
      <c r="O82" s="434">
        <v>0</v>
      </c>
      <c r="P82" s="435">
        <v>0</v>
      </c>
      <c r="Q82" s="468"/>
      <c r="R82" s="469"/>
      <c r="S82" s="469"/>
      <c r="T82" s="469"/>
      <c r="U82" s="469"/>
      <c r="V82" s="487"/>
      <c r="W82" s="468"/>
      <c r="X82" s="469"/>
      <c r="Y82" s="469"/>
      <c r="Z82" s="469"/>
      <c r="AA82" s="469"/>
      <c r="AB82" s="469"/>
      <c r="AC82" s="469"/>
      <c r="AD82" s="487"/>
      <c r="AE82" s="468"/>
      <c r="AF82" s="469"/>
      <c r="AG82" s="469"/>
      <c r="AH82" s="469"/>
      <c r="AI82" s="469"/>
      <c r="AJ82" s="470"/>
      <c r="AL82" s="197"/>
    </row>
    <row r="83" spans="1:38" s="196" customFormat="1" hidden="1">
      <c r="A83" s="855"/>
      <c r="B83" s="361" t="s">
        <v>366</v>
      </c>
      <c r="C83" s="620"/>
      <c r="D83" s="362"/>
      <c r="E83" s="365"/>
      <c r="F83" s="617" t="s">
        <v>367</v>
      </c>
      <c r="G83" s="622"/>
      <c r="H83" s="623"/>
      <c r="I83" s="623"/>
      <c r="J83" s="389"/>
      <c r="K83" s="411">
        <v>0</v>
      </c>
      <c r="L83" s="412"/>
      <c r="M83" s="413">
        <f t="shared" si="10"/>
        <v>0</v>
      </c>
      <c r="N83" s="414">
        <f t="shared" si="11"/>
        <v>0</v>
      </c>
      <c r="O83" s="434">
        <v>0</v>
      </c>
      <c r="P83" s="435">
        <v>0</v>
      </c>
      <c r="Q83" s="468"/>
      <c r="R83" s="469"/>
      <c r="S83" s="469"/>
      <c r="T83" s="469"/>
      <c r="U83" s="469"/>
      <c r="V83" s="487"/>
      <c r="W83" s="468"/>
      <c r="X83" s="469"/>
      <c r="Y83" s="469"/>
      <c r="Z83" s="469"/>
      <c r="AA83" s="469"/>
      <c r="AB83" s="469"/>
      <c r="AC83" s="469"/>
      <c r="AD83" s="487"/>
      <c r="AE83" s="468"/>
      <c r="AF83" s="469"/>
      <c r="AG83" s="469"/>
      <c r="AH83" s="469"/>
      <c r="AI83" s="469"/>
      <c r="AJ83" s="470"/>
      <c r="AL83" s="197"/>
    </row>
    <row r="84" spans="1:38" s="196" customFormat="1">
      <c r="A84" s="1242" t="str">
        <f t="shared" ref="A84:A86" si="12">+TRIM(C84)</f>
        <v>477-010-40-0219</v>
      </c>
      <c r="B84" s="361" t="s">
        <v>368</v>
      </c>
      <c r="C84" s="620" t="s">
        <v>369</v>
      </c>
      <c r="D84" s="362"/>
      <c r="E84" s="365" t="s">
        <v>3678</v>
      </c>
      <c r="F84" s="625" t="s">
        <v>370</v>
      </c>
      <c r="G84" s="622"/>
      <c r="H84" s="623">
        <v>1</v>
      </c>
      <c r="I84" s="623"/>
      <c r="J84" s="389"/>
      <c r="K84" s="411">
        <v>439</v>
      </c>
      <c r="L84" s="412"/>
      <c r="M84" s="413">
        <f t="shared" si="10"/>
        <v>439</v>
      </c>
      <c r="N84" s="414">
        <f t="shared" si="11"/>
        <v>0</v>
      </c>
      <c r="O84" s="434">
        <v>0</v>
      </c>
      <c r="P84" s="435">
        <v>0</v>
      </c>
      <c r="Q84" s="468">
        <v>46147</v>
      </c>
      <c r="R84" s="469">
        <f>+S84-7</f>
        <v>46171</v>
      </c>
      <c r="S84" s="469">
        <v>46178</v>
      </c>
      <c r="T84" s="469">
        <v>46185</v>
      </c>
      <c r="U84" s="469">
        <v>46192</v>
      </c>
      <c r="V84" s="487">
        <v>46199</v>
      </c>
      <c r="W84" s="468"/>
      <c r="X84" s="469"/>
      <c r="Y84" s="469"/>
      <c r="Z84" s="469"/>
      <c r="AA84" s="469"/>
      <c r="AB84" s="469"/>
      <c r="AC84" s="469"/>
      <c r="AD84" s="487"/>
      <c r="AE84" s="468">
        <v>46147</v>
      </c>
      <c r="AF84" s="469">
        <f>+AG84-7</f>
        <v>46171</v>
      </c>
      <c r="AG84" s="469">
        <v>46178</v>
      </c>
      <c r="AH84" s="469">
        <v>46185</v>
      </c>
      <c r="AI84" s="469">
        <v>46192</v>
      </c>
      <c r="AJ84" s="470">
        <v>46199</v>
      </c>
      <c r="AL84" s="197"/>
    </row>
    <row r="85" spans="1:38" s="196" customFormat="1">
      <c r="A85" s="1242" t="str">
        <f t="shared" si="12"/>
        <v>477-010-40-0223</v>
      </c>
      <c r="B85" s="361" t="s">
        <v>371</v>
      </c>
      <c r="C85" s="620" t="s">
        <v>372</v>
      </c>
      <c r="D85" s="362"/>
      <c r="E85" s="365" t="s">
        <v>3680</v>
      </c>
      <c r="F85" s="625" t="s">
        <v>373</v>
      </c>
      <c r="G85" s="622"/>
      <c r="H85" s="623">
        <v>1</v>
      </c>
      <c r="I85" s="623"/>
      <c r="J85" s="389"/>
      <c r="K85" s="411">
        <v>201</v>
      </c>
      <c r="L85" s="412"/>
      <c r="M85" s="413">
        <f t="shared" si="10"/>
        <v>201</v>
      </c>
      <c r="N85" s="414">
        <f t="shared" si="11"/>
        <v>0</v>
      </c>
      <c r="O85" s="434">
        <v>0</v>
      </c>
      <c r="P85" s="435">
        <v>0</v>
      </c>
      <c r="Q85" s="468">
        <v>46139</v>
      </c>
      <c r="R85" s="469">
        <f>+S85-7</f>
        <v>46142</v>
      </c>
      <c r="S85" s="469">
        <v>46149</v>
      </c>
      <c r="T85" s="469">
        <v>46156</v>
      </c>
      <c r="U85" s="469">
        <v>46164</v>
      </c>
      <c r="V85" s="487">
        <v>46171</v>
      </c>
      <c r="W85" s="468"/>
      <c r="X85" s="469"/>
      <c r="Y85" s="469"/>
      <c r="Z85" s="469"/>
      <c r="AA85" s="469"/>
      <c r="AB85" s="469"/>
      <c r="AC85" s="469"/>
      <c r="AD85" s="487"/>
      <c r="AE85" s="468">
        <v>46139</v>
      </c>
      <c r="AF85" s="469">
        <f>+AG85-7</f>
        <v>46142</v>
      </c>
      <c r="AG85" s="469">
        <v>46149</v>
      </c>
      <c r="AH85" s="469">
        <v>46156</v>
      </c>
      <c r="AI85" s="469">
        <v>46164</v>
      </c>
      <c r="AJ85" s="470">
        <v>46171</v>
      </c>
      <c r="AL85" s="197"/>
    </row>
    <row r="86" spans="1:38" s="196" customFormat="1">
      <c r="A86" s="1242" t="str">
        <f t="shared" si="12"/>
        <v>477-010-40-0227</v>
      </c>
      <c r="B86" s="361" t="s">
        <v>374</v>
      </c>
      <c r="C86" s="620" t="s">
        <v>375</v>
      </c>
      <c r="D86" s="362"/>
      <c r="E86" s="365" t="s">
        <v>3682</v>
      </c>
      <c r="F86" s="625" t="s">
        <v>376</v>
      </c>
      <c r="G86" s="622"/>
      <c r="H86" s="623">
        <v>1</v>
      </c>
      <c r="I86" s="623"/>
      <c r="J86" s="389"/>
      <c r="K86" s="411">
        <v>194</v>
      </c>
      <c r="L86" s="412"/>
      <c r="M86" s="413">
        <f t="shared" si="10"/>
        <v>194</v>
      </c>
      <c r="N86" s="414">
        <f t="shared" si="11"/>
        <v>0</v>
      </c>
      <c r="O86" s="434">
        <v>0</v>
      </c>
      <c r="P86" s="435">
        <v>0</v>
      </c>
      <c r="Q86" s="468">
        <v>46139</v>
      </c>
      <c r="R86" s="469">
        <f>+S86-7</f>
        <v>46164</v>
      </c>
      <c r="S86" s="469">
        <v>46171</v>
      </c>
      <c r="T86" s="469">
        <v>46178</v>
      </c>
      <c r="U86" s="469">
        <v>46185</v>
      </c>
      <c r="V86" s="487">
        <v>46192</v>
      </c>
      <c r="W86" s="468"/>
      <c r="X86" s="469"/>
      <c r="Y86" s="469"/>
      <c r="Z86" s="469"/>
      <c r="AA86" s="469"/>
      <c r="AB86" s="469"/>
      <c r="AC86" s="469"/>
      <c r="AD86" s="487"/>
      <c r="AE86" s="468">
        <v>46139</v>
      </c>
      <c r="AF86" s="469">
        <f>+AG86-7</f>
        <v>46164</v>
      </c>
      <c r="AG86" s="469">
        <v>46171</v>
      </c>
      <c r="AH86" s="469">
        <v>46178</v>
      </c>
      <c r="AI86" s="469">
        <v>46185</v>
      </c>
      <c r="AJ86" s="470">
        <v>46192</v>
      </c>
      <c r="AL86" s="197"/>
    </row>
    <row r="87" spans="1:38" s="196" customFormat="1" hidden="1">
      <c r="A87" s="855"/>
      <c r="B87" s="361" t="s">
        <v>377</v>
      </c>
      <c r="C87" s="620"/>
      <c r="D87" s="362"/>
      <c r="E87" s="365"/>
      <c r="F87" s="617" t="s">
        <v>378</v>
      </c>
      <c r="G87" s="622"/>
      <c r="H87" s="623"/>
      <c r="I87" s="623"/>
      <c r="J87" s="389"/>
      <c r="K87" s="411">
        <v>0</v>
      </c>
      <c r="L87" s="412"/>
      <c r="M87" s="413">
        <f t="shared" si="10"/>
        <v>0</v>
      </c>
      <c r="N87" s="414">
        <f t="shared" si="11"/>
        <v>0</v>
      </c>
      <c r="O87" s="434">
        <v>0</v>
      </c>
      <c r="P87" s="435">
        <v>0</v>
      </c>
      <c r="Q87" s="468"/>
      <c r="R87" s="469"/>
      <c r="S87" s="469"/>
      <c r="T87" s="469"/>
      <c r="U87" s="469"/>
      <c r="V87" s="487"/>
      <c r="W87" s="468"/>
      <c r="X87" s="469"/>
      <c r="Y87" s="469"/>
      <c r="Z87" s="469"/>
      <c r="AA87" s="469"/>
      <c r="AB87" s="469"/>
      <c r="AC87" s="469"/>
      <c r="AD87" s="487"/>
      <c r="AE87" s="468" t="s">
        <v>125</v>
      </c>
      <c r="AF87" s="469"/>
      <c r="AG87" s="469" t="s">
        <v>125</v>
      </c>
      <c r="AH87" s="469"/>
      <c r="AI87" s="469"/>
      <c r="AJ87" s="470"/>
      <c r="AL87" s="197"/>
    </row>
    <row r="88" spans="1:38" s="196" customFormat="1">
      <c r="A88" s="1242" t="str">
        <f t="shared" ref="A88:A90" si="13">+TRIM(C88)</f>
        <v>477-010-40-0231</v>
      </c>
      <c r="B88" s="361" t="s">
        <v>379</v>
      </c>
      <c r="C88" s="620" t="s">
        <v>380</v>
      </c>
      <c r="D88" s="362"/>
      <c r="E88" s="365"/>
      <c r="F88" s="625" t="s">
        <v>381</v>
      </c>
      <c r="G88" s="622"/>
      <c r="H88" s="623"/>
      <c r="I88" s="623"/>
      <c r="J88" s="389">
        <v>1</v>
      </c>
      <c r="K88" s="411">
        <v>319</v>
      </c>
      <c r="L88" s="412"/>
      <c r="M88" s="413">
        <f t="shared" si="10"/>
        <v>319</v>
      </c>
      <c r="N88" s="414">
        <f t="shared" si="11"/>
        <v>0</v>
      </c>
      <c r="O88" s="434">
        <v>0</v>
      </c>
      <c r="P88" s="435">
        <v>0</v>
      </c>
      <c r="Q88" s="468">
        <v>46203</v>
      </c>
      <c r="R88" s="469"/>
      <c r="S88" s="469"/>
      <c r="T88" s="469"/>
      <c r="U88" s="469"/>
      <c r="V88" s="487">
        <v>46213</v>
      </c>
      <c r="W88" s="468"/>
      <c r="X88" s="469"/>
      <c r="Y88" s="469"/>
      <c r="Z88" s="469"/>
      <c r="AA88" s="469"/>
      <c r="AB88" s="469"/>
      <c r="AC88" s="469"/>
      <c r="AD88" s="487"/>
      <c r="AE88" s="468">
        <v>46203</v>
      </c>
      <c r="AF88" s="469"/>
      <c r="AG88" s="469">
        <v>46213</v>
      </c>
      <c r="AH88" s="469"/>
      <c r="AI88" s="469"/>
      <c r="AJ88" s="470"/>
      <c r="AL88" s="197"/>
    </row>
    <row r="89" spans="1:38" s="196" customFormat="1">
      <c r="A89" s="1242" t="str">
        <f t="shared" si="13"/>
        <v>477-010-40-0232</v>
      </c>
      <c r="B89" s="361" t="s">
        <v>382</v>
      </c>
      <c r="C89" s="620" t="s">
        <v>383</v>
      </c>
      <c r="D89" s="362"/>
      <c r="E89" s="365"/>
      <c r="F89" s="625" t="s">
        <v>384</v>
      </c>
      <c r="G89" s="622"/>
      <c r="H89" s="623"/>
      <c r="I89" s="623"/>
      <c r="J89" s="389">
        <v>1</v>
      </c>
      <c r="K89" s="411">
        <v>200</v>
      </c>
      <c r="L89" s="412"/>
      <c r="M89" s="413">
        <f t="shared" si="10"/>
        <v>200</v>
      </c>
      <c r="N89" s="414">
        <f t="shared" si="11"/>
        <v>0</v>
      </c>
      <c r="O89" s="434">
        <v>0</v>
      </c>
      <c r="P89" s="435">
        <v>0</v>
      </c>
      <c r="Q89" s="468">
        <v>46216</v>
      </c>
      <c r="R89" s="469"/>
      <c r="S89" s="469"/>
      <c r="T89" s="469"/>
      <c r="U89" s="469"/>
      <c r="V89" s="487">
        <v>46218</v>
      </c>
      <c r="W89" s="468"/>
      <c r="X89" s="469"/>
      <c r="Y89" s="469"/>
      <c r="Z89" s="469"/>
      <c r="AA89" s="469"/>
      <c r="AB89" s="469"/>
      <c r="AC89" s="469"/>
      <c r="AD89" s="487"/>
      <c r="AE89" s="468">
        <v>46216</v>
      </c>
      <c r="AF89" s="469"/>
      <c r="AG89" s="469">
        <v>46218</v>
      </c>
      <c r="AH89" s="469"/>
      <c r="AI89" s="469"/>
      <c r="AJ89" s="470"/>
      <c r="AL89" s="197"/>
    </row>
    <row r="90" spans="1:38" s="196" customFormat="1">
      <c r="A90" s="1242" t="str">
        <f t="shared" si="13"/>
        <v>477-010-40-0232_2</v>
      </c>
      <c r="B90" s="361" t="s">
        <v>385</v>
      </c>
      <c r="C90" s="620" t="s">
        <v>386</v>
      </c>
      <c r="D90" s="362"/>
      <c r="E90" s="365" t="s">
        <v>3684</v>
      </c>
      <c r="F90" s="625" t="s">
        <v>387</v>
      </c>
      <c r="G90" s="622"/>
      <c r="H90" s="623">
        <v>1</v>
      </c>
      <c r="I90" s="623"/>
      <c r="J90" s="389"/>
      <c r="K90" s="411">
        <v>108</v>
      </c>
      <c r="L90" s="412"/>
      <c r="M90" s="413">
        <f t="shared" si="10"/>
        <v>108</v>
      </c>
      <c r="N90" s="414">
        <f t="shared" si="11"/>
        <v>0</v>
      </c>
      <c r="O90" s="434">
        <v>0</v>
      </c>
      <c r="P90" s="435">
        <v>0</v>
      </c>
      <c r="Q90" s="468">
        <v>46220</v>
      </c>
      <c r="R90" s="469">
        <f>+S90-7</f>
        <v>46217</v>
      </c>
      <c r="S90" s="469">
        <v>46224</v>
      </c>
      <c r="T90" s="469">
        <v>46227</v>
      </c>
      <c r="U90" s="469">
        <v>46232</v>
      </c>
      <c r="V90" s="487">
        <v>46239</v>
      </c>
      <c r="W90" s="468"/>
      <c r="X90" s="469"/>
      <c r="Y90" s="469"/>
      <c r="Z90" s="469"/>
      <c r="AA90" s="469"/>
      <c r="AB90" s="469"/>
      <c r="AC90" s="469"/>
      <c r="AD90" s="487"/>
      <c r="AE90" s="468">
        <v>46220</v>
      </c>
      <c r="AF90" s="469">
        <f>+AG90-7</f>
        <v>46217</v>
      </c>
      <c r="AG90" s="469">
        <v>46224</v>
      </c>
      <c r="AH90" s="469">
        <v>46227</v>
      </c>
      <c r="AI90" s="469">
        <v>46232</v>
      </c>
      <c r="AJ90" s="470">
        <v>46239</v>
      </c>
      <c r="AL90" s="197"/>
    </row>
    <row r="91" spans="1:38" s="196" customFormat="1" hidden="1">
      <c r="A91" s="855"/>
      <c r="B91" s="361" t="s">
        <v>388</v>
      </c>
      <c r="C91" s="620"/>
      <c r="D91" s="362"/>
      <c r="E91" s="365"/>
      <c r="F91" s="617" t="s">
        <v>389</v>
      </c>
      <c r="G91" s="622"/>
      <c r="H91" s="623"/>
      <c r="I91" s="623"/>
      <c r="J91" s="389"/>
      <c r="K91" s="411">
        <v>0</v>
      </c>
      <c r="L91" s="412"/>
      <c r="M91" s="413">
        <f t="shared" si="10"/>
        <v>0</v>
      </c>
      <c r="N91" s="414">
        <f t="shared" si="11"/>
        <v>0</v>
      </c>
      <c r="O91" s="434">
        <v>0</v>
      </c>
      <c r="P91" s="435">
        <v>0</v>
      </c>
      <c r="Q91" s="468"/>
      <c r="R91" s="469"/>
      <c r="S91" s="469"/>
      <c r="T91" s="469"/>
      <c r="U91" s="469"/>
      <c r="V91" s="487"/>
      <c r="W91" s="468"/>
      <c r="X91" s="469"/>
      <c r="Y91" s="469"/>
      <c r="Z91" s="469"/>
      <c r="AA91" s="469"/>
      <c r="AB91" s="469"/>
      <c r="AC91" s="469"/>
      <c r="AD91" s="487"/>
      <c r="AE91" s="468" t="s">
        <v>125</v>
      </c>
      <c r="AF91" s="469"/>
      <c r="AG91" s="469" t="s">
        <v>125</v>
      </c>
      <c r="AH91" s="469"/>
      <c r="AI91" s="469"/>
      <c r="AJ91" s="470"/>
      <c r="AL91" s="197"/>
    </row>
    <row r="92" spans="1:38" s="196" customFormat="1">
      <c r="A92" s="1242" t="str">
        <f t="shared" ref="A92:A94" si="14">+TRIM(C92)</f>
        <v>477-010-40-0237</v>
      </c>
      <c r="B92" s="361" t="s">
        <v>390</v>
      </c>
      <c r="C92" s="620" t="s">
        <v>391</v>
      </c>
      <c r="D92" s="362"/>
      <c r="E92" s="365" t="s">
        <v>3687</v>
      </c>
      <c r="F92" s="625" t="s">
        <v>392</v>
      </c>
      <c r="G92" s="622"/>
      <c r="H92" s="623">
        <v>1</v>
      </c>
      <c r="I92" s="623"/>
      <c r="J92" s="389"/>
      <c r="K92" s="411">
        <v>245</v>
      </c>
      <c r="L92" s="412"/>
      <c r="M92" s="413">
        <f t="shared" si="10"/>
        <v>245</v>
      </c>
      <c r="N92" s="414">
        <f t="shared" si="11"/>
        <v>0</v>
      </c>
      <c r="O92" s="434">
        <v>0</v>
      </c>
      <c r="P92" s="435">
        <v>0</v>
      </c>
      <c r="Q92" s="468">
        <v>46220</v>
      </c>
      <c r="R92" s="469">
        <f>+S92-7</f>
        <v>46226</v>
      </c>
      <c r="S92" s="469">
        <v>46233</v>
      </c>
      <c r="T92" s="469">
        <v>46240</v>
      </c>
      <c r="U92" s="469">
        <v>46247</v>
      </c>
      <c r="V92" s="487">
        <v>46254</v>
      </c>
      <c r="W92" s="468"/>
      <c r="X92" s="469"/>
      <c r="Y92" s="469"/>
      <c r="Z92" s="469"/>
      <c r="AA92" s="469"/>
      <c r="AB92" s="469"/>
      <c r="AC92" s="469"/>
      <c r="AD92" s="487"/>
      <c r="AE92" s="468">
        <v>46220</v>
      </c>
      <c r="AF92" s="469">
        <f>+AG92-7</f>
        <v>46226</v>
      </c>
      <c r="AG92" s="469">
        <v>46233</v>
      </c>
      <c r="AH92" s="469">
        <v>46240</v>
      </c>
      <c r="AI92" s="469">
        <v>46247</v>
      </c>
      <c r="AJ92" s="470">
        <v>46254</v>
      </c>
      <c r="AL92" s="197"/>
    </row>
    <row r="93" spans="1:38" s="196" customFormat="1">
      <c r="A93" s="1242" t="str">
        <f t="shared" si="14"/>
        <v>477-010-40-0241</v>
      </c>
      <c r="B93" s="361" t="s">
        <v>393</v>
      </c>
      <c r="C93" s="620" t="s">
        <v>394</v>
      </c>
      <c r="D93" s="362"/>
      <c r="E93" s="365" t="s">
        <v>3689</v>
      </c>
      <c r="F93" s="625" t="s">
        <v>387</v>
      </c>
      <c r="G93" s="622"/>
      <c r="H93" s="623">
        <v>1</v>
      </c>
      <c r="I93" s="623"/>
      <c r="J93" s="389"/>
      <c r="K93" s="411">
        <v>309</v>
      </c>
      <c r="L93" s="412"/>
      <c r="M93" s="413">
        <f t="shared" si="10"/>
        <v>309</v>
      </c>
      <c r="N93" s="414">
        <f t="shared" si="11"/>
        <v>0</v>
      </c>
      <c r="O93" s="434">
        <v>0</v>
      </c>
      <c r="P93" s="435">
        <v>0</v>
      </c>
      <c r="Q93" s="468">
        <v>46232</v>
      </c>
      <c r="R93" s="469">
        <f>+S93-7</f>
        <v>46238</v>
      </c>
      <c r="S93" s="469">
        <v>46245</v>
      </c>
      <c r="T93" s="469">
        <v>46252</v>
      </c>
      <c r="U93" s="469">
        <v>46259</v>
      </c>
      <c r="V93" s="487">
        <v>46266</v>
      </c>
      <c r="W93" s="468"/>
      <c r="X93" s="469"/>
      <c r="Y93" s="469"/>
      <c r="Z93" s="469"/>
      <c r="AA93" s="469"/>
      <c r="AB93" s="469"/>
      <c r="AC93" s="469"/>
      <c r="AD93" s="487"/>
      <c r="AE93" s="468">
        <v>46232</v>
      </c>
      <c r="AF93" s="469">
        <f>+AG93-7</f>
        <v>46238</v>
      </c>
      <c r="AG93" s="469">
        <v>46245</v>
      </c>
      <c r="AH93" s="469">
        <v>46252</v>
      </c>
      <c r="AI93" s="469">
        <v>46259</v>
      </c>
      <c r="AJ93" s="470">
        <v>46266</v>
      </c>
      <c r="AL93" s="197"/>
    </row>
    <row r="94" spans="1:38" s="196" customFormat="1">
      <c r="A94" s="1242" t="str">
        <f t="shared" si="14"/>
        <v>477-010-40-0245</v>
      </c>
      <c r="B94" s="361" t="s">
        <v>395</v>
      </c>
      <c r="C94" s="620" t="s">
        <v>396</v>
      </c>
      <c r="D94" s="362"/>
      <c r="E94" s="365" t="s">
        <v>3692</v>
      </c>
      <c r="F94" s="625" t="s">
        <v>397</v>
      </c>
      <c r="G94" s="622"/>
      <c r="H94" s="623">
        <v>1</v>
      </c>
      <c r="I94" s="623"/>
      <c r="J94" s="389"/>
      <c r="K94" s="411">
        <v>275</v>
      </c>
      <c r="L94" s="412"/>
      <c r="M94" s="413">
        <f t="shared" si="10"/>
        <v>275</v>
      </c>
      <c r="N94" s="414">
        <f t="shared" si="11"/>
        <v>0</v>
      </c>
      <c r="O94" s="434">
        <v>0</v>
      </c>
      <c r="P94" s="435">
        <v>0</v>
      </c>
      <c r="Q94" s="468">
        <v>46220</v>
      </c>
      <c r="R94" s="469">
        <f>+S94-7</f>
        <v>46260</v>
      </c>
      <c r="S94" s="469">
        <v>46267</v>
      </c>
      <c r="T94" s="469">
        <v>46274</v>
      </c>
      <c r="U94" s="469">
        <v>46281</v>
      </c>
      <c r="V94" s="487">
        <v>46289</v>
      </c>
      <c r="W94" s="468"/>
      <c r="X94" s="469"/>
      <c r="Y94" s="469"/>
      <c r="Z94" s="469"/>
      <c r="AA94" s="469"/>
      <c r="AB94" s="469"/>
      <c r="AC94" s="469"/>
      <c r="AD94" s="487"/>
      <c r="AE94" s="468">
        <v>46220</v>
      </c>
      <c r="AF94" s="469">
        <f>+AG94-7</f>
        <v>46260</v>
      </c>
      <c r="AG94" s="469">
        <v>46267</v>
      </c>
      <c r="AH94" s="469">
        <v>46274</v>
      </c>
      <c r="AI94" s="469">
        <v>46281</v>
      </c>
      <c r="AJ94" s="470">
        <v>46289</v>
      </c>
      <c r="AL94" s="197"/>
    </row>
    <row r="95" spans="1:38" s="196" customFormat="1" hidden="1">
      <c r="A95" s="855"/>
      <c r="B95" s="361" t="s">
        <v>398</v>
      </c>
      <c r="C95" s="620"/>
      <c r="D95" s="362"/>
      <c r="E95" s="365"/>
      <c r="F95" s="617" t="s">
        <v>399</v>
      </c>
      <c r="G95" s="622"/>
      <c r="H95" s="623"/>
      <c r="I95" s="623"/>
      <c r="J95" s="389"/>
      <c r="K95" s="411">
        <v>0</v>
      </c>
      <c r="L95" s="412"/>
      <c r="M95" s="413">
        <f t="shared" si="10"/>
        <v>0</v>
      </c>
      <c r="N95" s="414">
        <f t="shared" si="11"/>
        <v>0</v>
      </c>
      <c r="O95" s="434">
        <v>0</v>
      </c>
      <c r="P95" s="435">
        <v>0</v>
      </c>
      <c r="Q95" s="468"/>
      <c r="R95" s="469"/>
      <c r="S95" s="469" t="s">
        <v>125</v>
      </c>
      <c r="T95" s="469"/>
      <c r="U95" s="469"/>
      <c r="V95" s="487"/>
      <c r="W95" s="468"/>
      <c r="X95" s="469"/>
      <c r="Y95" s="469"/>
      <c r="Z95" s="469"/>
      <c r="AA95" s="469"/>
      <c r="AB95" s="469"/>
      <c r="AC95" s="469"/>
      <c r="AD95" s="487"/>
      <c r="AE95" s="468" t="s">
        <v>125</v>
      </c>
      <c r="AF95" s="469"/>
      <c r="AG95" s="469" t="s">
        <v>125</v>
      </c>
      <c r="AH95" s="469"/>
      <c r="AI95" s="469"/>
      <c r="AJ95" s="470"/>
      <c r="AL95" s="197"/>
    </row>
    <row r="96" spans="1:38" s="196" customFormat="1">
      <c r="A96" s="1242" t="str">
        <f t="shared" ref="A96:A98" si="15">+TRIM(C96)</f>
        <v>477-010-40-0249</v>
      </c>
      <c r="B96" s="361" t="s">
        <v>400</v>
      </c>
      <c r="C96" s="620" t="s">
        <v>401</v>
      </c>
      <c r="D96" s="362"/>
      <c r="E96" s="365"/>
      <c r="F96" s="625" t="s">
        <v>381</v>
      </c>
      <c r="G96" s="622"/>
      <c r="H96" s="623"/>
      <c r="I96" s="623"/>
      <c r="J96" s="389">
        <v>1</v>
      </c>
      <c r="K96" s="411">
        <v>221</v>
      </c>
      <c r="L96" s="412"/>
      <c r="M96" s="413">
        <f t="shared" si="10"/>
        <v>221</v>
      </c>
      <c r="N96" s="414">
        <f t="shared" si="11"/>
        <v>0</v>
      </c>
      <c r="O96" s="434">
        <v>0</v>
      </c>
      <c r="P96" s="435">
        <v>0</v>
      </c>
      <c r="Q96" s="468">
        <v>46139</v>
      </c>
      <c r="R96" s="469"/>
      <c r="S96" s="469"/>
      <c r="T96" s="469"/>
      <c r="U96" s="469"/>
      <c r="V96" s="487">
        <v>46157</v>
      </c>
      <c r="W96" s="468"/>
      <c r="X96" s="469"/>
      <c r="Y96" s="469"/>
      <c r="Z96" s="469"/>
      <c r="AA96" s="469"/>
      <c r="AB96" s="469"/>
      <c r="AC96" s="469"/>
      <c r="AD96" s="487"/>
      <c r="AE96" s="468">
        <v>46139</v>
      </c>
      <c r="AF96" s="469"/>
      <c r="AG96" s="469">
        <v>46157</v>
      </c>
      <c r="AH96" s="469"/>
      <c r="AI96" s="469"/>
      <c r="AJ96" s="470"/>
      <c r="AL96" s="197"/>
    </row>
    <row r="97" spans="1:38" s="196" customFormat="1">
      <c r="A97" s="1242" t="str">
        <f t="shared" si="15"/>
        <v>477-010-40-0250</v>
      </c>
      <c r="B97" s="361" t="s">
        <v>402</v>
      </c>
      <c r="C97" s="620" t="s">
        <v>403</v>
      </c>
      <c r="D97" s="362"/>
      <c r="E97" s="365"/>
      <c r="F97" s="625" t="s">
        <v>384</v>
      </c>
      <c r="G97" s="622"/>
      <c r="H97" s="623"/>
      <c r="I97" s="623"/>
      <c r="J97" s="389">
        <v>1</v>
      </c>
      <c r="K97" s="411">
        <v>304</v>
      </c>
      <c r="L97" s="412"/>
      <c r="M97" s="413">
        <f t="shared" si="10"/>
        <v>304</v>
      </c>
      <c r="N97" s="414">
        <f t="shared" si="11"/>
        <v>0</v>
      </c>
      <c r="O97" s="434">
        <v>0</v>
      </c>
      <c r="P97" s="435">
        <v>0</v>
      </c>
      <c r="Q97" s="468">
        <v>46160</v>
      </c>
      <c r="R97" s="469"/>
      <c r="S97" s="469"/>
      <c r="T97" s="469"/>
      <c r="U97" s="469"/>
      <c r="V97" s="487">
        <v>46167</v>
      </c>
      <c r="W97" s="468"/>
      <c r="X97" s="469"/>
      <c r="Y97" s="469"/>
      <c r="Z97" s="469"/>
      <c r="AA97" s="469"/>
      <c r="AB97" s="469"/>
      <c r="AC97" s="469"/>
      <c r="AD97" s="487"/>
      <c r="AE97" s="468">
        <v>46160</v>
      </c>
      <c r="AF97" s="469"/>
      <c r="AG97" s="469">
        <v>46167</v>
      </c>
      <c r="AH97" s="469"/>
      <c r="AI97" s="469"/>
      <c r="AJ97" s="470"/>
      <c r="AL97" s="197"/>
    </row>
    <row r="98" spans="1:38" s="196" customFormat="1">
      <c r="A98" s="1242" t="str">
        <f t="shared" si="15"/>
        <v>477-010-40-0250_2</v>
      </c>
      <c r="B98" s="361" t="s">
        <v>404</v>
      </c>
      <c r="C98" s="620" t="s">
        <v>405</v>
      </c>
      <c r="D98" s="362"/>
      <c r="E98" s="365" t="s">
        <v>3694</v>
      </c>
      <c r="F98" s="625" t="s">
        <v>387</v>
      </c>
      <c r="G98" s="622"/>
      <c r="H98" s="623">
        <v>1</v>
      </c>
      <c r="I98" s="623"/>
      <c r="J98" s="389"/>
      <c r="K98" s="411">
        <v>101</v>
      </c>
      <c r="L98" s="412"/>
      <c r="M98" s="413">
        <f t="shared" si="10"/>
        <v>101</v>
      </c>
      <c r="N98" s="414">
        <f t="shared" si="11"/>
        <v>0</v>
      </c>
      <c r="O98" s="434">
        <v>0</v>
      </c>
      <c r="P98" s="435">
        <v>0</v>
      </c>
      <c r="Q98" s="468">
        <v>46168</v>
      </c>
      <c r="R98" s="469">
        <f>+S98-7</f>
        <v>46167</v>
      </c>
      <c r="S98" s="469">
        <v>46174</v>
      </c>
      <c r="T98" s="469">
        <v>46181</v>
      </c>
      <c r="U98" s="469">
        <v>46188</v>
      </c>
      <c r="V98" s="487">
        <v>46216</v>
      </c>
      <c r="W98" s="468"/>
      <c r="X98" s="469"/>
      <c r="Y98" s="469"/>
      <c r="Z98" s="469"/>
      <c r="AA98" s="469"/>
      <c r="AB98" s="469"/>
      <c r="AC98" s="469"/>
      <c r="AD98" s="487"/>
      <c r="AE98" s="468">
        <v>46168</v>
      </c>
      <c r="AF98" s="469">
        <f>+AG98-7</f>
        <v>46167</v>
      </c>
      <c r="AG98" s="469">
        <v>46174</v>
      </c>
      <c r="AH98" s="469">
        <v>46181</v>
      </c>
      <c r="AI98" s="469">
        <v>46188</v>
      </c>
      <c r="AJ98" s="470">
        <v>46216</v>
      </c>
      <c r="AL98" s="197"/>
    </row>
    <row r="99" spans="1:38" s="196" customFormat="1" hidden="1">
      <c r="A99" s="855"/>
      <c r="B99" s="361" t="s">
        <v>406</v>
      </c>
      <c r="C99" s="620"/>
      <c r="D99" s="362"/>
      <c r="E99" s="365"/>
      <c r="F99" s="617" t="s">
        <v>407</v>
      </c>
      <c r="G99" s="622"/>
      <c r="H99" s="623"/>
      <c r="I99" s="623"/>
      <c r="J99" s="389"/>
      <c r="K99" s="411">
        <v>0</v>
      </c>
      <c r="L99" s="412"/>
      <c r="M99" s="413">
        <f t="shared" si="10"/>
        <v>0</v>
      </c>
      <c r="N99" s="414">
        <f t="shared" si="11"/>
        <v>0</v>
      </c>
      <c r="O99" s="434"/>
      <c r="P99" s="435"/>
      <c r="Q99" s="468" t="s">
        <v>125</v>
      </c>
      <c r="R99" s="469"/>
      <c r="S99" s="469" t="s">
        <v>125</v>
      </c>
      <c r="T99" s="469"/>
      <c r="U99" s="469"/>
      <c r="V99" s="487"/>
      <c r="W99" s="468"/>
      <c r="X99" s="469"/>
      <c r="Y99" s="469"/>
      <c r="Z99" s="469"/>
      <c r="AA99" s="469"/>
      <c r="AB99" s="469"/>
      <c r="AC99" s="469"/>
      <c r="AD99" s="487"/>
      <c r="AE99" s="468" t="s">
        <v>125</v>
      </c>
      <c r="AF99" s="469"/>
      <c r="AG99" s="469" t="s">
        <v>125</v>
      </c>
      <c r="AH99" s="469"/>
      <c r="AI99" s="469"/>
      <c r="AJ99" s="470"/>
      <c r="AL99" s="197"/>
    </row>
    <row r="100" spans="1:38" s="196" customFormat="1">
      <c r="A100" s="1242" t="str">
        <f t="shared" ref="A100:A102" si="16">+TRIM(C100)</f>
        <v>477-010-40-0255</v>
      </c>
      <c r="B100" s="361" t="s">
        <v>408</v>
      </c>
      <c r="C100" s="620" t="s">
        <v>409</v>
      </c>
      <c r="D100" s="362"/>
      <c r="E100" s="365"/>
      <c r="F100" s="625" t="s">
        <v>381</v>
      </c>
      <c r="G100" s="622"/>
      <c r="H100" s="623"/>
      <c r="I100" s="623"/>
      <c r="J100" s="389">
        <v>1</v>
      </c>
      <c r="K100" s="411">
        <v>183.8</v>
      </c>
      <c r="L100" s="412"/>
      <c r="M100" s="413">
        <f t="shared" si="10"/>
        <v>183.8</v>
      </c>
      <c r="N100" s="414">
        <f t="shared" si="11"/>
        <v>0</v>
      </c>
      <c r="O100" s="434">
        <v>0</v>
      </c>
      <c r="P100" s="435">
        <v>0</v>
      </c>
      <c r="Q100" s="468">
        <v>46139</v>
      </c>
      <c r="R100" s="469"/>
      <c r="S100" s="469"/>
      <c r="T100" s="469"/>
      <c r="U100" s="469"/>
      <c r="V100" s="487">
        <v>46153</v>
      </c>
      <c r="W100" s="468"/>
      <c r="X100" s="469"/>
      <c r="Y100" s="469"/>
      <c r="Z100" s="469"/>
      <c r="AA100" s="469"/>
      <c r="AB100" s="469"/>
      <c r="AC100" s="469"/>
      <c r="AD100" s="487"/>
      <c r="AE100" s="468">
        <v>46139</v>
      </c>
      <c r="AF100" s="469"/>
      <c r="AG100" s="469">
        <v>46153</v>
      </c>
      <c r="AH100" s="469"/>
      <c r="AI100" s="469"/>
      <c r="AJ100" s="470"/>
      <c r="AL100" s="197"/>
    </row>
    <row r="101" spans="1:38" s="196" customFormat="1">
      <c r="A101" s="1242" t="str">
        <f t="shared" si="16"/>
        <v>477-010-40-0256</v>
      </c>
      <c r="B101" s="361" t="s">
        <v>410</v>
      </c>
      <c r="C101" s="620" t="s">
        <v>411</v>
      </c>
      <c r="D101" s="362"/>
      <c r="E101" s="365"/>
      <c r="F101" s="625" t="s">
        <v>384</v>
      </c>
      <c r="G101" s="622"/>
      <c r="H101" s="623"/>
      <c r="I101" s="623"/>
      <c r="J101" s="389">
        <v>1</v>
      </c>
      <c r="K101" s="411">
        <v>254.4</v>
      </c>
      <c r="L101" s="412"/>
      <c r="M101" s="413">
        <f t="shared" si="10"/>
        <v>254.4</v>
      </c>
      <c r="N101" s="414">
        <f t="shared" si="11"/>
        <v>0</v>
      </c>
      <c r="O101" s="434">
        <v>0</v>
      </c>
      <c r="P101" s="435">
        <v>0</v>
      </c>
      <c r="Q101" s="468">
        <v>46154</v>
      </c>
      <c r="R101" s="469"/>
      <c r="S101" s="469"/>
      <c r="T101" s="469"/>
      <c r="U101" s="469"/>
      <c r="V101" s="487">
        <v>46160</v>
      </c>
      <c r="W101" s="468"/>
      <c r="X101" s="469"/>
      <c r="Y101" s="469"/>
      <c r="Z101" s="469"/>
      <c r="AA101" s="469"/>
      <c r="AB101" s="469"/>
      <c r="AC101" s="469"/>
      <c r="AD101" s="487"/>
      <c r="AE101" s="468">
        <v>46154</v>
      </c>
      <c r="AF101" s="469"/>
      <c r="AG101" s="469">
        <v>46160</v>
      </c>
      <c r="AH101" s="469"/>
      <c r="AI101" s="469"/>
      <c r="AJ101" s="470"/>
      <c r="AL101" s="197"/>
    </row>
    <row r="102" spans="1:38" s="196" customFormat="1">
      <c r="A102" s="1242" t="str">
        <f t="shared" si="16"/>
        <v>477-010-40-0256_2</v>
      </c>
      <c r="B102" s="361" t="s">
        <v>412</v>
      </c>
      <c r="C102" s="620" t="s">
        <v>413</v>
      </c>
      <c r="D102" s="362"/>
      <c r="E102" s="365" t="s">
        <v>3697</v>
      </c>
      <c r="F102" s="625" t="s">
        <v>387</v>
      </c>
      <c r="G102" s="622"/>
      <c r="H102" s="623">
        <v>1</v>
      </c>
      <c r="I102" s="623"/>
      <c r="J102" s="389"/>
      <c r="K102" s="411">
        <v>88.6</v>
      </c>
      <c r="L102" s="412"/>
      <c r="M102" s="413">
        <f t="shared" si="10"/>
        <v>88.6</v>
      </c>
      <c r="N102" s="414">
        <f t="shared" si="11"/>
        <v>0</v>
      </c>
      <c r="O102" s="434">
        <v>0</v>
      </c>
      <c r="P102" s="435">
        <v>0</v>
      </c>
      <c r="Q102" s="468">
        <v>46161</v>
      </c>
      <c r="R102" s="469">
        <f>+S102-7</f>
        <v>46161</v>
      </c>
      <c r="S102" s="469">
        <v>46168</v>
      </c>
      <c r="T102" s="469">
        <v>46175</v>
      </c>
      <c r="U102" s="469">
        <v>46182</v>
      </c>
      <c r="V102" s="487">
        <v>46217</v>
      </c>
      <c r="W102" s="468"/>
      <c r="X102" s="469"/>
      <c r="Y102" s="469"/>
      <c r="Z102" s="469"/>
      <c r="AA102" s="469"/>
      <c r="AB102" s="469"/>
      <c r="AC102" s="469"/>
      <c r="AD102" s="487"/>
      <c r="AE102" s="468">
        <v>46161</v>
      </c>
      <c r="AF102" s="469">
        <f>+AG102-7</f>
        <v>46161</v>
      </c>
      <c r="AG102" s="469">
        <v>46168</v>
      </c>
      <c r="AH102" s="469">
        <v>46175</v>
      </c>
      <c r="AI102" s="469">
        <v>46182</v>
      </c>
      <c r="AJ102" s="470">
        <v>46217</v>
      </c>
      <c r="AL102" s="197"/>
    </row>
    <row r="103" spans="1:38" s="196" customFormat="1" hidden="1">
      <c r="A103" s="855"/>
      <c r="B103" s="361" t="s">
        <v>414</v>
      </c>
      <c r="C103" s="620"/>
      <c r="D103" s="362"/>
      <c r="E103" s="365"/>
      <c r="F103" s="617" t="s">
        <v>415</v>
      </c>
      <c r="G103" s="622"/>
      <c r="H103" s="623"/>
      <c r="I103" s="623"/>
      <c r="J103" s="389"/>
      <c r="K103" s="411">
        <v>0</v>
      </c>
      <c r="L103" s="412"/>
      <c r="M103" s="413">
        <f t="shared" si="10"/>
        <v>0</v>
      </c>
      <c r="N103" s="414">
        <f t="shared" si="11"/>
        <v>0</v>
      </c>
      <c r="O103" s="434">
        <v>0</v>
      </c>
      <c r="P103" s="435">
        <v>0</v>
      </c>
      <c r="Q103" s="468" t="s">
        <v>125</v>
      </c>
      <c r="R103" s="469"/>
      <c r="S103" s="469" t="s">
        <v>125</v>
      </c>
      <c r="T103" s="469"/>
      <c r="U103" s="469"/>
      <c r="V103" s="487"/>
      <c r="W103" s="468"/>
      <c r="X103" s="469"/>
      <c r="Y103" s="469"/>
      <c r="Z103" s="469"/>
      <c r="AA103" s="469"/>
      <c r="AB103" s="469"/>
      <c r="AC103" s="469"/>
      <c r="AD103" s="487"/>
      <c r="AE103" s="468" t="s">
        <v>125</v>
      </c>
      <c r="AF103" s="469"/>
      <c r="AG103" s="469" t="s">
        <v>125</v>
      </c>
      <c r="AH103" s="469"/>
      <c r="AI103" s="469"/>
      <c r="AJ103" s="470"/>
      <c r="AL103" s="197"/>
    </row>
    <row r="104" spans="1:38" s="196" customFormat="1">
      <c r="A104" s="1242" t="str">
        <f t="shared" ref="A104:A106" si="17">+TRIM(C104)</f>
        <v>477-010-40-0261</v>
      </c>
      <c r="B104" s="361" t="s">
        <v>416</v>
      </c>
      <c r="C104" s="620" t="s">
        <v>417</v>
      </c>
      <c r="D104" s="362"/>
      <c r="E104" s="365"/>
      <c r="F104" s="625" t="s">
        <v>381</v>
      </c>
      <c r="G104" s="622"/>
      <c r="H104" s="623"/>
      <c r="I104" s="623"/>
      <c r="J104" s="389">
        <v>1</v>
      </c>
      <c r="K104" s="411">
        <v>158</v>
      </c>
      <c r="L104" s="412"/>
      <c r="M104" s="413">
        <f t="shared" si="10"/>
        <v>158</v>
      </c>
      <c r="N104" s="414">
        <f t="shared" si="11"/>
        <v>0</v>
      </c>
      <c r="O104" s="434"/>
      <c r="P104" s="435"/>
      <c r="Q104" s="468">
        <v>46139</v>
      </c>
      <c r="R104" s="469"/>
      <c r="S104" s="469"/>
      <c r="T104" s="469"/>
      <c r="U104" s="469"/>
      <c r="V104" s="487">
        <v>46153</v>
      </c>
      <c r="W104" s="468"/>
      <c r="X104" s="469"/>
      <c r="Y104" s="469"/>
      <c r="Z104" s="469"/>
      <c r="AA104" s="469"/>
      <c r="AB104" s="469"/>
      <c r="AC104" s="469"/>
      <c r="AD104" s="487"/>
      <c r="AE104" s="468">
        <v>46139</v>
      </c>
      <c r="AF104" s="469"/>
      <c r="AG104" s="469">
        <v>46153</v>
      </c>
      <c r="AH104" s="469"/>
      <c r="AI104" s="469"/>
      <c r="AJ104" s="470"/>
      <c r="AL104" s="197"/>
    </row>
    <row r="105" spans="1:38" s="196" customFormat="1">
      <c r="A105" s="1242" t="str">
        <f t="shared" si="17"/>
        <v>477-010-40-0262</v>
      </c>
      <c r="B105" s="361" t="s">
        <v>418</v>
      </c>
      <c r="C105" s="620" t="s">
        <v>419</v>
      </c>
      <c r="D105" s="362"/>
      <c r="E105" s="365"/>
      <c r="F105" s="625" t="s">
        <v>384</v>
      </c>
      <c r="G105" s="622"/>
      <c r="H105" s="623"/>
      <c r="I105" s="623"/>
      <c r="J105" s="389">
        <v>1</v>
      </c>
      <c r="K105" s="411">
        <v>353.6</v>
      </c>
      <c r="L105" s="412"/>
      <c r="M105" s="413">
        <f t="shared" si="10"/>
        <v>353.6</v>
      </c>
      <c r="N105" s="414">
        <f t="shared" si="11"/>
        <v>0</v>
      </c>
      <c r="O105" s="434">
        <v>0</v>
      </c>
      <c r="P105" s="435">
        <v>0</v>
      </c>
      <c r="Q105" s="468">
        <v>46154</v>
      </c>
      <c r="R105" s="469"/>
      <c r="S105" s="469"/>
      <c r="T105" s="469"/>
      <c r="U105" s="469"/>
      <c r="V105" s="487">
        <v>46160</v>
      </c>
      <c r="W105" s="468"/>
      <c r="X105" s="469"/>
      <c r="Y105" s="469"/>
      <c r="Z105" s="469"/>
      <c r="AA105" s="469"/>
      <c r="AB105" s="469"/>
      <c r="AC105" s="469"/>
      <c r="AD105" s="487"/>
      <c r="AE105" s="468">
        <v>46154</v>
      </c>
      <c r="AF105" s="469"/>
      <c r="AG105" s="469">
        <v>46160</v>
      </c>
      <c r="AH105" s="469"/>
      <c r="AI105" s="469"/>
      <c r="AJ105" s="470"/>
      <c r="AL105" s="197"/>
    </row>
    <row r="106" spans="1:38" s="196" customFormat="1">
      <c r="A106" s="1242" t="str">
        <f t="shared" si="17"/>
        <v>477-010-40-0262_2</v>
      </c>
      <c r="B106" s="361" t="s">
        <v>420</v>
      </c>
      <c r="C106" s="620" t="s">
        <v>421</v>
      </c>
      <c r="D106" s="362"/>
      <c r="E106" s="365" t="s">
        <v>3700</v>
      </c>
      <c r="F106" s="625" t="s">
        <v>387</v>
      </c>
      <c r="G106" s="622"/>
      <c r="H106" s="623">
        <v>1</v>
      </c>
      <c r="I106" s="623"/>
      <c r="J106" s="389"/>
      <c r="K106" s="411">
        <v>90.6</v>
      </c>
      <c r="L106" s="412"/>
      <c r="M106" s="413">
        <f t="shared" si="10"/>
        <v>90.6</v>
      </c>
      <c r="N106" s="414">
        <f t="shared" si="11"/>
        <v>0</v>
      </c>
      <c r="O106" s="434">
        <v>0</v>
      </c>
      <c r="P106" s="435">
        <v>0</v>
      </c>
      <c r="Q106" s="468">
        <v>46161</v>
      </c>
      <c r="R106" s="469">
        <f>+S106-7</f>
        <v>46161</v>
      </c>
      <c r="S106" s="469">
        <v>46168</v>
      </c>
      <c r="T106" s="469">
        <v>46175</v>
      </c>
      <c r="U106" s="469">
        <v>46182</v>
      </c>
      <c r="V106" s="487">
        <v>46189</v>
      </c>
      <c r="W106" s="468"/>
      <c r="X106" s="469"/>
      <c r="Y106" s="469"/>
      <c r="Z106" s="469"/>
      <c r="AA106" s="469"/>
      <c r="AB106" s="469"/>
      <c r="AC106" s="469"/>
      <c r="AD106" s="487"/>
      <c r="AE106" s="468">
        <v>46161</v>
      </c>
      <c r="AF106" s="469">
        <f>+AG106-7</f>
        <v>46161</v>
      </c>
      <c r="AG106" s="469">
        <v>46168</v>
      </c>
      <c r="AH106" s="469">
        <v>46175</v>
      </c>
      <c r="AI106" s="469">
        <v>46182</v>
      </c>
      <c r="AJ106" s="470">
        <v>46189</v>
      </c>
      <c r="AL106" s="197"/>
    </row>
    <row r="107" spans="1:38" s="196" customFormat="1" hidden="1">
      <c r="A107" s="855"/>
      <c r="B107" s="361" t="s">
        <v>422</v>
      </c>
      <c r="C107" s="620"/>
      <c r="D107" s="362"/>
      <c r="E107" s="365"/>
      <c r="F107" s="617" t="s">
        <v>423</v>
      </c>
      <c r="G107" s="622"/>
      <c r="H107" s="623"/>
      <c r="I107" s="623"/>
      <c r="J107" s="389"/>
      <c r="K107" s="411">
        <v>0</v>
      </c>
      <c r="L107" s="412"/>
      <c r="M107" s="413">
        <f t="shared" si="10"/>
        <v>0</v>
      </c>
      <c r="N107" s="414">
        <f t="shared" si="11"/>
        <v>0</v>
      </c>
      <c r="O107" s="434">
        <v>0</v>
      </c>
      <c r="P107" s="435">
        <v>0</v>
      </c>
      <c r="Q107" s="468" t="s">
        <v>125</v>
      </c>
      <c r="R107" s="469"/>
      <c r="S107" s="469" t="s">
        <v>125</v>
      </c>
      <c r="T107" s="469"/>
      <c r="U107" s="469"/>
      <c r="V107" s="487"/>
      <c r="W107" s="468"/>
      <c r="X107" s="469"/>
      <c r="Y107" s="469"/>
      <c r="Z107" s="469"/>
      <c r="AA107" s="469"/>
      <c r="AB107" s="469"/>
      <c r="AC107" s="469"/>
      <c r="AD107" s="487"/>
      <c r="AE107" s="468" t="s">
        <v>125</v>
      </c>
      <c r="AF107" s="469"/>
      <c r="AG107" s="469" t="s">
        <v>125</v>
      </c>
      <c r="AH107" s="469"/>
      <c r="AI107" s="469"/>
      <c r="AJ107" s="470"/>
      <c r="AL107" s="197"/>
    </row>
    <row r="108" spans="1:38" s="196" customFormat="1">
      <c r="A108" s="1242" t="str">
        <f t="shared" ref="A108:A110" si="18">+TRIM(C108)</f>
        <v>477-010-40-0267</v>
      </c>
      <c r="B108" s="361" t="s">
        <v>424</v>
      </c>
      <c r="C108" s="620" t="s">
        <v>425</v>
      </c>
      <c r="D108" s="362"/>
      <c r="E108" s="365"/>
      <c r="F108" s="625" t="s">
        <v>381</v>
      </c>
      <c r="G108" s="622"/>
      <c r="H108" s="623"/>
      <c r="I108" s="623"/>
      <c r="J108" s="389">
        <v>1</v>
      </c>
      <c r="K108" s="411">
        <v>321.60000000000002</v>
      </c>
      <c r="L108" s="412"/>
      <c r="M108" s="413">
        <f t="shared" si="10"/>
        <v>321.60000000000002</v>
      </c>
      <c r="N108" s="414">
        <f t="shared" si="11"/>
        <v>0</v>
      </c>
      <c r="O108" s="434"/>
      <c r="P108" s="435"/>
      <c r="Q108" s="468">
        <v>46240</v>
      </c>
      <c r="R108" s="469"/>
      <c r="S108" s="469"/>
      <c r="T108" s="469"/>
      <c r="U108" s="469"/>
      <c r="V108" s="487">
        <v>46253</v>
      </c>
      <c r="W108" s="468"/>
      <c r="X108" s="469"/>
      <c r="Y108" s="469"/>
      <c r="Z108" s="469"/>
      <c r="AA108" s="469"/>
      <c r="AB108" s="469"/>
      <c r="AC108" s="469"/>
      <c r="AD108" s="487"/>
      <c r="AE108" s="468">
        <v>46240</v>
      </c>
      <c r="AF108" s="469"/>
      <c r="AG108" s="469">
        <v>46253</v>
      </c>
      <c r="AH108" s="469"/>
      <c r="AI108" s="469"/>
      <c r="AJ108" s="470"/>
      <c r="AL108" s="197"/>
    </row>
    <row r="109" spans="1:38" s="196" customFormat="1">
      <c r="A109" s="1242" t="str">
        <f t="shared" si="18"/>
        <v>477-010-40-0268</v>
      </c>
      <c r="B109" s="361" t="s">
        <v>426</v>
      </c>
      <c r="C109" s="620" t="s">
        <v>427</v>
      </c>
      <c r="D109" s="362"/>
      <c r="E109" s="365"/>
      <c r="F109" s="625" t="s">
        <v>384</v>
      </c>
      <c r="G109" s="622"/>
      <c r="H109" s="623"/>
      <c r="I109" s="623"/>
      <c r="J109" s="389">
        <v>1</v>
      </c>
      <c r="K109" s="411">
        <v>168</v>
      </c>
      <c r="L109" s="412"/>
      <c r="M109" s="413">
        <f t="shared" si="10"/>
        <v>168</v>
      </c>
      <c r="N109" s="414">
        <f t="shared" si="11"/>
        <v>0</v>
      </c>
      <c r="O109" s="434"/>
      <c r="P109" s="435"/>
      <c r="Q109" s="468">
        <v>46254</v>
      </c>
      <c r="R109" s="469"/>
      <c r="S109" s="469"/>
      <c r="T109" s="469"/>
      <c r="U109" s="469"/>
      <c r="V109" s="487">
        <v>46260</v>
      </c>
      <c r="W109" s="468"/>
      <c r="X109" s="469"/>
      <c r="Y109" s="469"/>
      <c r="Z109" s="469"/>
      <c r="AA109" s="469"/>
      <c r="AB109" s="469"/>
      <c r="AC109" s="469"/>
      <c r="AD109" s="487"/>
      <c r="AE109" s="468">
        <v>46254</v>
      </c>
      <c r="AF109" s="469"/>
      <c r="AG109" s="469">
        <v>46260</v>
      </c>
      <c r="AH109" s="469"/>
      <c r="AI109" s="469"/>
      <c r="AJ109" s="470"/>
      <c r="AL109" s="197"/>
    </row>
    <row r="110" spans="1:38" s="196" customFormat="1">
      <c r="A110" s="1242" t="str">
        <f t="shared" si="18"/>
        <v>477-010-40-0268_2</v>
      </c>
      <c r="B110" s="361" t="s">
        <v>428</v>
      </c>
      <c r="C110" s="620" t="s">
        <v>429</v>
      </c>
      <c r="D110" s="362"/>
      <c r="E110" s="365" t="s">
        <v>3703</v>
      </c>
      <c r="F110" s="625" t="s">
        <v>387</v>
      </c>
      <c r="G110" s="622"/>
      <c r="H110" s="623">
        <v>1</v>
      </c>
      <c r="I110" s="623"/>
      <c r="J110" s="389"/>
      <c r="K110" s="411">
        <v>133.19999999999999</v>
      </c>
      <c r="L110" s="412"/>
      <c r="M110" s="413">
        <f t="shared" si="10"/>
        <v>133.19999999999999</v>
      </c>
      <c r="N110" s="414">
        <f t="shared" si="11"/>
        <v>0</v>
      </c>
      <c r="O110" s="434"/>
      <c r="P110" s="435"/>
      <c r="Q110" s="468">
        <v>46261</v>
      </c>
      <c r="R110" s="469">
        <f>+S110-7</f>
        <v>46259</v>
      </c>
      <c r="S110" s="469">
        <v>46266</v>
      </c>
      <c r="T110" s="469">
        <v>46272</v>
      </c>
      <c r="U110" s="469">
        <v>46276</v>
      </c>
      <c r="V110" s="487">
        <v>46286</v>
      </c>
      <c r="W110" s="468"/>
      <c r="X110" s="469"/>
      <c r="Y110" s="469"/>
      <c r="Z110" s="469"/>
      <c r="AA110" s="469"/>
      <c r="AB110" s="469"/>
      <c r="AC110" s="469"/>
      <c r="AD110" s="487"/>
      <c r="AE110" s="468">
        <v>46261</v>
      </c>
      <c r="AF110" s="469">
        <f>+AG110-7</f>
        <v>46259</v>
      </c>
      <c r="AG110" s="469">
        <v>46266</v>
      </c>
      <c r="AH110" s="469">
        <v>46272</v>
      </c>
      <c r="AI110" s="469">
        <v>46276</v>
      </c>
      <c r="AJ110" s="470">
        <v>46286</v>
      </c>
      <c r="AL110" s="197"/>
    </row>
    <row r="111" spans="1:38" s="196" customFormat="1" hidden="1">
      <c r="A111" s="855"/>
      <c r="B111" s="361" t="s">
        <v>430</v>
      </c>
      <c r="C111" s="620"/>
      <c r="D111" s="362"/>
      <c r="E111" s="365"/>
      <c r="F111" s="617" t="s">
        <v>431</v>
      </c>
      <c r="G111" s="622"/>
      <c r="H111" s="623"/>
      <c r="I111" s="623"/>
      <c r="J111" s="389"/>
      <c r="K111" s="411">
        <v>0</v>
      </c>
      <c r="L111" s="412"/>
      <c r="M111" s="413">
        <f t="shared" si="10"/>
        <v>0</v>
      </c>
      <c r="N111" s="414">
        <f t="shared" si="11"/>
        <v>0</v>
      </c>
      <c r="O111" s="434"/>
      <c r="P111" s="435"/>
      <c r="Q111" s="468" t="s">
        <v>125</v>
      </c>
      <c r="R111" s="469"/>
      <c r="S111" s="469" t="s">
        <v>125</v>
      </c>
      <c r="T111" s="469"/>
      <c r="U111" s="469"/>
      <c r="V111" s="487"/>
      <c r="W111" s="468"/>
      <c r="X111" s="469"/>
      <c r="Y111" s="469"/>
      <c r="Z111" s="469"/>
      <c r="AA111" s="469"/>
      <c r="AB111" s="469"/>
      <c r="AC111" s="469"/>
      <c r="AD111" s="487"/>
      <c r="AE111" s="468" t="s">
        <v>125</v>
      </c>
      <c r="AF111" s="469"/>
      <c r="AG111" s="469" t="s">
        <v>125</v>
      </c>
      <c r="AH111" s="469"/>
      <c r="AI111" s="469"/>
      <c r="AJ111" s="470"/>
      <c r="AL111" s="197"/>
    </row>
    <row r="112" spans="1:38" s="196" customFormat="1">
      <c r="A112" s="1242" t="str">
        <f t="shared" ref="A112:A114" si="19">+TRIM(C112)</f>
        <v>477-010-40-0273</v>
      </c>
      <c r="B112" s="361" t="s">
        <v>432</v>
      </c>
      <c r="C112" s="620" t="s">
        <v>433</v>
      </c>
      <c r="D112" s="362"/>
      <c r="E112" s="365"/>
      <c r="F112" s="625" t="s">
        <v>381</v>
      </c>
      <c r="G112" s="622"/>
      <c r="H112" s="623"/>
      <c r="I112" s="623"/>
      <c r="J112" s="389">
        <v>1</v>
      </c>
      <c r="K112" s="411">
        <v>7</v>
      </c>
      <c r="L112" s="412"/>
      <c r="M112" s="413">
        <f t="shared" si="10"/>
        <v>7</v>
      </c>
      <c r="N112" s="414">
        <f t="shared" si="11"/>
        <v>0</v>
      </c>
      <c r="O112" s="434"/>
      <c r="P112" s="435"/>
      <c r="Q112" s="468">
        <v>46254</v>
      </c>
      <c r="R112" s="469"/>
      <c r="S112" s="469"/>
      <c r="T112" s="469"/>
      <c r="U112" s="469"/>
      <c r="V112" s="487">
        <v>46255</v>
      </c>
      <c r="W112" s="468"/>
      <c r="X112" s="469"/>
      <c r="Y112" s="469"/>
      <c r="Z112" s="469"/>
      <c r="AA112" s="469"/>
      <c r="AB112" s="469"/>
      <c r="AC112" s="469"/>
      <c r="AD112" s="487"/>
      <c r="AE112" s="468">
        <v>46254</v>
      </c>
      <c r="AF112" s="469"/>
      <c r="AG112" s="469">
        <v>46255</v>
      </c>
      <c r="AH112" s="469"/>
      <c r="AI112" s="469"/>
      <c r="AJ112" s="470"/>
      <c r="AL112" s="197"/>
    </row>
    <row r="113" spans="1:38" s="196" customFormat="1">
      <c r="A113" s="1242" t="str">
        <f t="shared" si="19"/>
        <v>477-010-40-0274</v>
      </c>
      <c r="B113" s="361" t="s">
        <v>434</v>
      </c>
      <c r="C113" s="620" t="s">
        <v>435</v>
      </c>
      <c r="D113" s="362"/>
      <c r="E113" s="365"/>
      <c r="F113" s="625" t="s">
        <v>384</v>
      </c>
      <c r="G113" s="622"/>
      <c r="H113" s="623"/>
      <c r="I113" s="623"/>
      <c r="J113" s="389">
        <v>1</v>
      </c>
      <c r="K113" s="411">
        <v>196.8</v>
      </c>
      <c r="L113" s="412"/>
      <c r="M113" s="413">
        <f t="shared" si="10"/>
        <v>196.8</v>
      </c>
      <c r="N113" s="414">
        <f t="shared" si="11"/>
        <v>0</v>
      </c>
      <c r="O113" s="434"/>
      <c r="P113" s="435"/>
      <c r="Q113" s="468">
        <v>46258</v>
      </c>
      <c r="R113" s="469"/>
      <c r="S113" s="469"/>
      <c r="T113" s="469"/>
      <c r="U113" s="469"/>
      <c r="V113" s="487">
        <v>46261</v>
      </c>
      <c r="W113" s="468"/>
      <c r="X113" s="469"/>
      <c r="Y113" s="469"/>
      <c r="Z113" s="469"/>
      <c r="AA113" s="469"/>
      <c r="AB113" s="469"/>
      <c r="AC113" s="469"/>
      <c r="AD113" s="487"/>
      <c r="AE113" s="468">
        <v>46258</v>
      </c>
      <c r="AF113" s="469"/>
      <c r="AG113" s="469">
        <v>46261</v>
      </c>
      <c r="AH113" s="469"/>
      <c r="AI113" s="469"/>
      <c r="AJ113" s="470"/>
      <c r="AL113" s="197"/>
    </row>
    <row r="114" spans="1:38" s="196" customFormat="1">
      <c r="A114" s="1242" t="str">
        <f t="shared" si="19"/>
        <v>477-010-40-0274_2</v>
      </c>
      <c r="B114" s="361" t="s">
        <v>436</v>
      </c>
      <c r="C114" s="620" t="s">
        <v>437</v>
      </c>
      <c r="D114" s="362"/>
      <c r="E114" s="365" t="s">
        <v>3706</v>
      </c>
      <c r="F114" s="625" t="s">
        <v>387</v>
      </c>
      <c r="G114" s="622"/>
      <c r="H114" s="623">
        <v>1</v>
      </c>
      <c r="I114" s="623"/>
      <c r="J114" s="389"/>
      <c r="K114" s="411">
        <v>133.19999999999999</v>
      </c>
      <c r="L114" s="412"/>
      <c r="M114" s="413">
        <f t="shared" si="10"/>
        <v>133.19999999999999</v>
      </c>
      <c r="N114" s="414">
        <f t="shared" si="11"/>
        <v>0</v>
      </c>
      <c r="O114" s="434"/>
      <c r="P114" s="435"/>
      <c r="Q114" s="468">
        <v>46262</v>
      </c>
      <c r="R114" s="469">
        <f>+S114-7</f>
        <v>46260</v>
      </c>
      <c r="S114" s="469">
        <v>46267</v>
      </c>
      <c r="T114" s="469">
        <v>46273</v>
      </c>
      <c r="U114" s="469">
        <v>46276</v>
      </c>
      <c r="V114" s="487">
        <v>46286</v>
      </c>
      <c r="W114" s="468"/>
      <c r="X114" s="469"/>
      <c r="Y114" s="469"/>
      <c r="Z114" s="469"/>
      <c r="AA114" s="469"/>
      <c r="AB114" s="469"/>
      <c r="AC114" s="469"/>
      <c r="AD114" s="487"/>
      <c r="AE114" s="468">
        <v>46262</v>
      </c>
      <c r="AF114" s="469">
        <f>+AG114-7</f>
        <v>46260</v>
      </c>
      <c r="AG114" s="469">
        <v>46267</v>
      </c>
      <c r="AH114" s="469">
        <v>46273</v>
      </c>
      <c r="AI114" s="469">
        <v>46276</v>
      </c>
      <c r="AJ114" s="470">
        <v>46286</v>
      </c>
      <c r="AL114" s="197"/>
    </row>
    <row r="115" spans="1:38" s="196" customFormat="1" hidden="1">
      <c r="A115" s="855"/>
      <c r="B115" s="361" t="s">
        <v>438</v>
      </c>
      <c r="C115" s="620"/>
      <c r="D115" s="362"/>
      <c r="E115" s="365"/>
      <c r="F115" s="617" t="s">
        <v>439</v>
      </c>
      <c r="G115" s="622"/>
      <c r="H115" s="623"/>
      <c r="I115" s="623"/>
      <c r="J115" s="389"/>
      <c r="K115" s="411">
        <v>0</v>
      </c>
      <c r="L115" s="412"/>
      <c r="M115" s="413">
        <f t="shared" si="10"/>
        <v>0</v>
      </c>
      <c r="N115" s="414">
        <f t="shared" si="11"/>
        <v>0</v>
      </c>
      <c r="O115" s="434"/>
      <c r="P115" s="435"/>
      <c r="Q115" s="468" t="s">
        <v>125</v>
      </c>
      <c r="R115" s="469"/>
      <c r="S115" s="469" t="s">
        <v>125</v>
      </c>
      <c r="T115" s="469"/>
      <c r="U115" s="469"/>
      <c r="V115" s="487"/>
      <c r="W115" s="468"/>
      <c r="X115" s="469"/>
      <c r="Y115" s="469"/>
      <c r="Z115" s="469"/>
      <c r="AA115" s="469"/>
      <c r="AB115" s="469"/>
      <c r="AC115" s="469"/>
      <c r="AD115" s="487"/>
      <c r="AE115" s="468" t="s">
        <v>125</v>
      </c>
      <c r="AF115" s="469"/>
      <c r="AG115" s="469" t="s">
        <v>125</v>
      </c>
      <c r="AH115" s="469"/>
      <c r="AI115" s="469"/>
      <c r="AJ115" s="470"/>
      <c r="AL115" s="197"/>
    </row>
    <row r="116" spans="1:38" s="196" customFormat="1">
      <c r="A116" s="1242" t="str">
        <f t="shared" ref="A116:A118" si="20">+TRIM(C116)</f>
        <v>477-010-40-0279</v>
      </c>
      <c r="B116" s="361" t="s">
        <v>440</v>
      </c>
      <c r="C116" s="620" t="s">
        <v>441</v>
      </c>
      <c r="D116" s="362"/>
      <c r="E116" s="365"/>
      <c r="F116" s="625" t="s">
        <v>381</v>
      </c>
      <c r="G116" s="622"/>
      <c r="H116" s="623"/>
      <c r="I116" s="623"/>
      <c r="J116" s="389">
        <v>1</v>
      </c>
      <c r="K116" s="411">
        <v>7</v>
      </c>
      <c r="L116" s="412"/>
      <c r="M116" s="413">
        <f t="shared" si="10"/>
        <v>7</v>
      </c>
      <c r="N116" s="414">
        <f t="shared" si="11"/>
        <v>0</v>
      </c>
      <c r="O116" s="434"/>
      <c r="P116" s="435"/>
      <c r="Q116" s="468">
        <v>46240</v>
      </c>
      <c r="R116" s="469"/>
      <c r="S116" s="469"/>
      <c r="T116" s="469"/>
      <c r="U116" s="469"/>
      <c r="V116" s="487">
        <v>46253</v>
      </c>
      <c r="W116" s="468"/>
      <c r="X116" s="469"/>
      <c r="Y116" s="469"/>
      <c r="Z116" s="469"/>
      <c r="AA116" s="469"/>
      <c r="AB116" s="469"/>
      <c r="AC116" s="469"/>
      <c r="AD116" s="487"/>
      <c r="AE116" s="468">
        <v>46240</v>
      </c>
      <c r="AF116" s="469"/>
      <c r="AG116" s="469">
        <v>46253</v>
      </c>
      <c r="AH116" s="469"/>
      <c r="AI116" s="469"/>
      <c r="AJ116" s="470"/>
      <c r="AL116" s="197"/>
    </row>
    <row r="117" spans="1:38" s="196" customFormat="1">
      <c r="A117" s="1242" t="str">
        <f t="shared" si="20"/>
        <v>477-010-40-0280</v>
      </c>
      <c r="B117" s="361" t="s">
        <v>442</v>
      </c>
      <c r="C117" s="620" t="s">
        <v>443</v>
      </c>
      <c r="D117" s="362"/>
      <c r="E117" s="365"/>
      <c r="F117" s="625" t="s">
        <v>384</v>
      </c>
      <c r="G117" s="622"/>
      <c r="H117" s="623"/>
      <c r="I117" s="623"/>
      <c r="J117" s="389">
        <v>1</v>
      </c>
      <c r="K117" s="411">
        <v>238.4</v>
      </c>
      <c r="L117" s="412"/>
      <c r="M117" s="413">
        <f t="shared" si="10"/>
        <v>238.4</v>
      </c>
      <c r="N117" s="414">
        <f t="shared" si="11"/>
        <v>0</v>
      </c>
      <c r="O117" s="434"/>
      <c r="P117" s="435"/>
      <c r="Q117" s="468">
        <v>46254</v>
      </c>
      <c r="R117" s="469"/>
      <c r="S117" s="469"/>
      <c r="T117" s="469"/>
      <c r="U117" s="469"/>
      <c r="V117" s="487">
        <v>46260</v>
      </c>
      <c r="W117" s="468"/>
      <c r="X117" s="469"/>
      <c r="Y117" s="469"/>
      <c r="Z117" s="469"/>
      <c r="AA117" s="469"/>
      <c r="AB117" s="469"/>
      <c r="AC117" s="469"/>
      <c r="AD117" s="487"/>
      <c r="AE117" s="468">
        <v>46254</v>
      </c>
      <c r="AF117" s="469"/>
      <c r="AG117" s="469">
        <v>46260</v>
      </c>
      <c r="AH117" s="469"/>
      <c r="AI117" s="469"/>
      <c r="AJ117" s="470"/>
      <c r="AL117" s="197"/>
    </row>
    <row r="118" spans="1:38" s="196" customFormat="1">
      <c r="A118" s="1242" t="str">
        <f t="shared" si="20"/>
        <v>477-010-40-0280_2</v>
      </c>
      <c r="B118" s="361" t="s">
        <v>444</v>
      </c>
      <c r="C118" s="620" t="s">
        <v>445</v>
      </c>
      <c r="D118" s="362"/>
      <c r="E118" s="365" t="s">
        <v>3709</v>
      </c>
      <c r="F118" s="625" t="s">
        <v>387</v>
      </c>
      <c r="G118" s="622"/>
      <c r="H118" s="623">
        <v>1</v>
      </c>
      <c r="I118" s="623"/>
      <c r="J118" s="389"/>
      <c r="K118" s="411">
        <v>134.19999999999999</v>
      </c>
      <c r="L118" s="412"/>
      <c r="M118" s="413">
        <f t="shared" si="10"/>
        <v>134.19999999999999</v>
      </c>
      <c r="N118" s="414">
        <f t="shared" si="11"/>
        <v>0</v>
      </c>
      <c r="O118" s="434"/>
      <c r="P118" s="435"/>
      <c r="Q118" s="468">
        <v>46261</v>
      </c>
      <c r="R118" s="469">
        <f>+S118-7</f>
        <v>46259</v>
      </c>
      <c r="S118" s="469">
        <v>46266</v>
      </c>
      <c r="T118" s="469">
        <v>46272</v>
      </c>
      <c r="U118" s="469">
        <v>46276</v>
      </c>
      <c r="V118" s="487">
        <v>46286</v>
      </c>
      <c r="W118" s="468"/>
      <c r="X118" s="469"/>
      <c r="Y118" s="469"/>
      <c r="Z118" s="469"/>
      <c r="AA118" s="469"/>
      <c r="AB118" s="469"/>
      <c r="AC118" s="469"/>
      <c r="AD118" s="487"/>
      <c r="AE118" s="468">
        <v>46261</v>
      </c>
      <c r="AF118" s="469">
        <f>+AG118-7</f>
        <v>46259</v>
      </c>
      <c r="AG118" s="469">
        <v>46266</v>
      </c>
      <c r="AH118" s="469">
        <v>46272</v>
      </c>
      <c r="AI118" s="469">
        <v>46276</v>
      </c>
      <c r="AJ118" s="470">
        <v>46286</v>
      </c>
      <c r="AL118" s="197"/>
    </row>
    <row r="119" spans="1:38" s="196" customFormat="1" hidden="1">
      <c r="A119" s="855"/>
      <c r="B119" s="361"/>
      <c r="C119" s="620"/>
      <c r="D119" s="362"/>
      <c r="E119" s="365"/>
      <c r="F119" s="625"/>
      <c r="G119" s="622"/>
      <c r="H119" s="623"/>
      <c r="I119" s="623"/>
      <c r="J119" s="389"/>
      <c r="K119" s="411"/>
      <c r="L119" s="412"/>
      <c r="M119" s="413">
        <f t="shared" si="10"/>
        <v>0</v>
      </c>
      <c r="N119" s="414">
        <f t="shared" si="11"/>
        <v>0</v>
      </c>
      <c r="O119" s="434"/>
      <c r="P119" s="435"/>
      <c r="Q119" s="468" t="s">
        <v>125</v>
      </c>
      <c r="R119" s="469"/>
      <c r="S119" s="469" t="s">
        <v>125</v>
      </c>
      <c r="T119" s="469"/>
      <c r="U119" s="469"/>
      <c r="V119" s="487"/>
      <c r="W119" s="468"/>
      <c r="X119" s="469"/>
      <c r="Y119" s="469"/>
      <c r="Z119" s="469"/>
      <c r="AA119" s="469"/>
      <c r="AB119" s="469"/>
      <c r="AC119" s="469"/>
      <c r="AD119" s="487"/>
      <c r="AE119" s="468" t="s">
        <v>125</v>
      </c>
      <c r="AF119" s="469"/>
      <c r="AG119" s="469" t="s">
        <v>125</v>
      </c>
      <c r="AH119" s="469"/>
      <c r="AI119" s="469"/>
      <c r="AJ119" s="470"/>
      <c r="AL119" s="197"/>
    </row>
    <row r="120" spans="1:38" s="196" customFormat="1" hidden="1">
      <c r="A120" s="855"/>
      <c r="B120" s="361" t="s">
        <v>446</v>
      </c>
      <c r="C120" s="620"/>
      <c r="D120" s="362"/>
      <c r="E120" s="365"/>
      <c r="F120" s="617" t="s">
        <v>447</v>
      </c>
      <c r="G120" s="622"/>
      <c r="H120" s="623"/>
      <c r="I120" s="623"/>
      <c r="J120" s="389"/>
      <c r="K120" s="411">
        <v>0</v>
      </c>
      <c r="L120" s="412"/>
      <c r="M120" s="413">
        <f t="shared" si="10"/>
        <v>0</v>
      </c>
      <c r="N120" s="414">
        <f t="shared" si="11"/>
        <v>0</v>
      </c>
      <c r="O120" s="434"/>
      <c r="P120" s="435"/>
      <c r="Q120" s="468" t="s">
        <v>125</v>
      </c>
      <c r="R120" s="469"/>
      <c r="S120" s="469" t="s">
        <v>125</v>
      </c>
      <c r="T120" s="469"/>
      <c r="U120" s="469"/>
      <c r="V120" s="487"/>
      <c r="W120" s="468"/>
      <c r="X120" s="469"/>
      <c r="Y120" s="469"/>
      <c r="Z120" s="469"/>
      <c r="AA120" s="469"/>
      <c r="AB120" s="469"/>
      <c r="AC120" s="469"/>
      <c r="AD120" s="487"/>
      <c r="AE120" s="468" t="s">
        <v>125</v>
      </c>
      <c r="AF120" s="469"/>
      <c r="AG120" s="469" t="s">
        <v>125</v>
      </c>
      <c r="AH120" s="469"/>
      <c r="AI120" s="469"/>
      <c r="AJ120" s="470"/>
      <c r="AL120" s="197"/>
    </row>
    <row r="121" spans="1:38" s="196" customFormat="1">
      <c r="A121" s="1242" t="str">
        <f t="shared" ref="A121:A132" si="21">+TRIM(C121)</f>
        <v>477-010-40-0285</v>
      </c>
      <c r="B121" s="361" t="s">
        <v>448</v>
      </c>
      <c r="C121" s="620" t="s">
        <v>449</v>
      </c>
      <c r="D121" s="362"/>
      <c r="E121" s="365" t="s">
        <v>3223</v>
      </c>
      <c r="F121" s="625" t="s">
        <v>450</v>
      </c>
      <c r="G121" s="622"/>
      <c r="H121" s="623"/>
      <c r="I121" s="623">
        <v>1</v>
      </c>
      <c r="J121" s="389"/>
      <c r="K121" s="411">
        <v>264</v>
      </c>
      <c r="L121" s="412"/>
      <c r="M121" s="413">
        <f t="shared" si="10"/>
        <v>264</v>
      </c>
      <c r="N121" s="414">
        <f t="shared" si="11"/>
        <v>0</v>
      </c>
      <c r="O121" s="434"/>
      <c r="P121" s="435"/>
      <c r="Q121" s="468">
        <v>46216</v>
      </c>
      <c r="R121" s="469">
        <f t="shared" ref="R121:R132" si="22">+S121-7</f>
        <v>46237</v>
      </c>
      <c r="S121" s="469">
        <v>46244</v>
      </c>
      <c r="T121" s="469">
        <v>46251</v>
      </c>
      <c r="U121" s="469">
        <v>46258</v>
      </c>
      <c r="V121" s="487">
        <v>46265</v>
      </c>
      <c r="W121" s="468"/>
      <c r="X121" s="469"/>
      <c r="Y121" s="469"/>
      <c r="Z121" s="469"/>
      <c r="AA121" s="469"/>
      <c r="AB121" s="469"/>
      <c r="AC121" s="469"/>
      <c r="AD121" s="487"/>
      <c r="AE121" s="468">
        <v>46216</v>
      </c>
      <c r="AF121" s="469">
        <f t="shared" ref="AF121:AF132" si="23">+AG121-7</f>
        <v>46237</v>
      </c>
      <c r="AG121" s="469">
        <v>46244</v>
      </c>
      <c r="AH121" s="469">
        <v>46251</v>
      </c>
      <c r="AI121" s="469">
        <v>46258</v>
      </c>
      <c r="AJ121" s="470">
        <v>46265</v>
      </c>
      <c r="AL121" s="197"/>
    </row>
    <row r="122" spans="1:38" s="196" customFormat="1">
      <c r="A122" s="1242" t="str">
        <f t="shared" si="21"/>
        <v>477-010-40-0289</v>
      </c>
      <c r="B122" s="361" t="s">
        <v>451</v>
      </c>
      <c r="C122" s="620" t="s">
        <v>452</v>
      </c>
      <c r="D122" s="362"/>
      <c r="E122" s="365" t="s">
        <v>3712</v>
      </c>
      <c r="F122" s="625" t="s">
        <v>453</v>
      </c>
      <c r="G122" s="622"/>
      <c r="H122" s="623">
        <v>1</v>
      </c>
      <c r="I122" s="623"/>
      <c r="J122" s="389"/>
      <c r="K122" s="411">
        <v>480</v>
      </c>
      <c r="L122" s="412"/>
      <c r="M122" s="413">
        <f t="shared" si="10"/>
        <v>480</v>
      </c>
      <c r="N122" s="414">
        <f t="shared" si="11"/>
        <v>0</v>
      </c>
      <c r="O122" s="434"/>
      <c r="P122" s="435"/>
      <c r="Q122" s="468">
        <v>46216</v>
      </c>
      <c r="R122" s="469">
        <f t="shared" si="22"/>
        <v>46239</v>
      </c>
      <c r="S122" s="469">
        <v>46246</v>
      </c>
      <c r="T122" s="469">
        <v>46253</v>
      </c>
      <c r="U122" s="469">
        <v>46260</v>
      </c>
      <c r="V122" s="487">
        <v>46267</v>
      </c>
      <c r="W122" s="468"/>
      <c r="X122" s="469"/>
      <c r="Y122" s="469"/>
      <c r="Z122" s="469"/>
      <c r="AA122" s="469"/>
      <c r="AB122" s="469"/>
      <c r="AC122" s="469"/>
      <c r="AD122" s="487"/>
      <c r="AE122" s="468">
        <v>46216</v>
      </c>
      <c r="AF122" s="469">
        <f t="shared" si="23"/>
        <v>46239</v>
      </c>
      <c r="AG122" s="469">
        <v>46246</v>
      </c>
      <c r="AH122" s="469">
        <v>46253</v>
      </c>
      <c r="AI122" s="469">
        <v>46260</v>
      </c>
      <c r="AJ122" s="470">
        <v>46267</v>
      </c>
      <c r="AL122" s="197"/>
    </row>
    <row r="123" spans="1:38" s="196" customFormat="1">
      <c r="A123" s="1242" t="str">
        <f t="shared" si="21"/>
        <v>477-010-40-0293</v>
      </c>
      <c r="B123" s="361" t="s">
        <v>454</v>
      </c>
      <c r="C123" s="620" t="s">
        <v>455</v>
      </c>
      <c r="D123" s="362"/>
      <c r="E123" s="365" t="s">
        <v>3714</v>
      </c>
      <c r="F123" s="625" t="s">
        <v>456</v>
      </c>
      <c r="G123" s="622"/>
      <c r="H123" s="623">
        <v>1</v>
      </c>
      <c r="I123" s="623"/>
      <c r="J123" s="389"/>
      <c r="K123" s="411">
        <v>1405</v>
      </c>
      <c r="L123" s="412"/>
      <c r="M123" s="413">
        <f t="shared" si="10"/>
        <v>1405</v>
      </c>
      <c r="N123" s="414">
        <f t="shared" si="11"/>
        <v>0</v>
      </c>
      <c r="O123" s="434"/>
      <c r="P123" s="435"/>
      <c r="Q123" s="468">
        <v>46216</v>
      </c>
      <c r="R123" s="469">
        <f t="shared" si="22"/>
        <v>46245</v>
      </c>
      <c r="S123" s="469">
        <v>46252</v>
      </c>
      <c r="T123" s="469">
        <v>46259</v>
      </c>
      <c r="U123" s="469">
        <v>46266</v>
      </c>
      <c r="V123" s="487">
        <v>46273</v>
      </c>
      <c r="W123" s="468"/>
      <c r="X123" s="469"/>
      <c r="Y123" s="469"/>
      <c r="Z123" s="469"/>
      <c r="AA123" s="469"/>
      <c r="AB123" s="469"/>
      <c r="AC123" s="469"/>
      <c r="AD123" s="487"/>
      <c r="AE123" s="468">
        <v>46216</v>
      </c>
      <c r="AF123" s="469">
        <f t="shared" si="23"/>
        <v>46245</v>
      </c>
      <c r="AG123" s="469">
        <v>46252</v>
      </c>
      <c r="AH123" s="469">
        <v>46259</v>
      </c>
      <c r="AI123" s="469">
        <v>46266</v>
      </c>
      <c r="AJ123" s="470">
        <v>46273</v>
      </c>
      <c r="AL123" s="197"/>
    </row>
    <row r="124" spans="1:38" s="196" customFormat="1">
      <c r="A124" s="1242" t="str">
        <f t="shared" si="21"/>
        <v>477-010-40-0297</v>
      </c>
      <c r="B124" s="361" t="s">
        <v>457</v>
      </c>
      <c r="C124" s="620" t="s">
        <v>458</v>
      </c>
      <c r="D124" s="362"/>
      <c r="E124" s="365" t="s">
        <v>3716</v>
      </c>
      <c r="F124" s="625" t="s">
        <v>459</v>
      </c>
      <c r="G124" s="622"/>
      <c r="H124" s="623">
        <v>1</v>
      </c>
      <c r="I124" s="623"/>
      <c r="J124" s="389"/>
      <c r="K124" s="411">
        <v>158</v>
      </c>
      <c r="L124" s="412"/>
      <c r="M124" s="413">
        <f t="shared" si="10"/>
        <v>158</v>
      </c>
      <c r="N124" s="414">
        <f t="shared" si="11"/>
        <v>0</v>
      </c>
      <c r="O124" s="434"/>
      <c r="P124" s="435"/>
      <c r="Q124" s="468">
        <v>46216</v>
      </c>
      <c r="R124" s="469">
        <f t="shared" si="22"/>
        <v>46262</v>
      </c>
      <c r="S124" s="469">
        <v>46269</v>
      </c>
      <c r="T124" s="469">
        <v>46276</v>
      </c>
      <c r="U124" s="469">
        <v>46286</v>
      </c>
      <c r="V124" s="487">
        <v>46293</v>
      </c>
      <c r="W124" s="468"/>
      <c r="X124" s="469"/>
      <c r="Y124" s="469"/>
      <c r="Z124" s="469"/>
      <c r="AA124" s="469"/>
      <c r="AB124" s="469"/>
      <c r="AC124" s="469"/>
      <c r="AD124" s="487"/>
      <c r="AE124" s="468">
        <v>46216</v>
      </c>
      <c r="AF124" s="469">
        <f t="shared" si="23"/>
        <v>46262</v>
      </c>
      <c r="AG124" s="469">
        <v>46269</v>
      </c>
      <c r="AH124" s="469">
        <v>46276</v>
      </c>
      <c r="AI124" s="469">
        <v>46286</v>
      </c>
      <c r="AJ124" s="470">
        <v>46293</v>
      </c>
      <c r="AL124" s="197"/>
    </row>
    <row r="125" spans="1:38" s="196" customFormat="1">
      <c r="A125" s="1242" t="str">
        <f t="shared" si="21"/>
        <v>477-010-40-0301</v>
      </c>
      <c r="B125" s="361" t="s">
        <v>460</v>
      </c>
      <c r="C125" s="620" t="s">
        <v>461</v>
      </c>
      <c r="D125" s="362"/>
      <c r="E125" s="365" t="s">
        <v>3718</v>
      </c>
      <c r="F125" s="625" t="s">
        <v>462</v>
      </c>
      <c r="G125" s="622"/>
      <c r="H125" s="623">
        <v>1</v>
      </c>
      <c r="I125" s="623"/>
      <c r="J125" s="389"/>
      <c r="K125" s="411">
        <v>407</v>
      </c>
      <c r="L125" s="412"/>
      <c r="M125" s="413">
        <f t="shared" si="10"/>
        <v>407</v>
      </c>
      <c r="N125" s="414">
        <f t="shared" si="11"/>
        <v>0</v>
      </c>
      <c r="O125" s="434"/>
      <c r="P125" s="435"/>
      <c r="Q125" s="468">
        <v>46216</v>
      </c>
      <c r="R125" s="469">
        <f t="shared" si="22"/>
        <v>46247</v>
      </c>
      <c r="S125" s="469">
        <v>46254</v>
      </c>
      <c r="T125" s="469">
        <v>46261</v>
      </c>
      <c r="U125" s="469">
        <v>46268</v>
      </c>
      <c r="V125" s="487">
        <v>46275</v>
      </c>
      <c r="W125" s="468"/>
      <c r="X125" s="469"/>
      <c r="Y125" s="469"/>
      <c r="Z125" s="469"/>
      <c r="AA125" s="469"/>
      <c r="AB125" s="469"/>
      <c r="AC125" s="469"/>
      <c r="AD125" s="487"/>
      <c r="AE125" s="468">
        <v>46216</v>
      </c>
      <c r="AF125" s="469">
        <f t="shared" si="23"/>
        <v>46247</v>
      </c>
      <c r="AG125" s="469">
        <v>46254</v>
      </c>
      <c r="AH125" s="469">
        <v>46261</v>
      </c>
      <c r="AI125" s="469">
        <v>46268</v>
      </c>
      <c r="AJ125" s="470">
        <v>46275</v>
      </c>
      <c r="AL125" s="197"/>
    </row>
    <row r="126" spans="1:38" s="196" customFormat="1">
      <c r="A126" s="1242" t="str">
        <f t="shared" si="21"/>
        <v>477-010-40-0305</v>
      </c>
      <c r="B126" s="361" t="s">
        <v>463</v>
      </c>
      <c r="C126" s="620" t="s">
        <v>464</v>
      </c>
      <c r="D126" s="362"/>
      <c r="E126" s="365" t="s">
        <v>3720</v>
      </c>
      <c r="F126" s="625" t="s">
        <v>465</v>
      </c>
      <c r="G126" s="622"/>
      <c r="H126" s="623">
        <v>1</v>
      </c>
      <c r="I126" s="623"/>
      <c r="J126" s="389"/>
      <c r="K126" s="411">
        <v>88</v>
      </c>
      <c r="L126" s="412"/>
      <c r="M126" s="413">
        <f t="shared" si="10"/>
        <v>88</v>
      </c>
      <c r="N126" s="414">
        <f t="shared" si="11"/>
        <v>0</v>
      </c>
      <c r="O126" s="434"/>
      <c r="P126" s="435"/>
      <c r="Q126" s="468">
        <v>46216</v>
      </c>
      <c r="R126" s="469">
        <f t="shared" si="22"/>
        <v>46233</v>
      </c>
      <c r="S126" s="469">
        <v>46240</v>
      </c>
      <c r="T126" s="469">
        <v>46247</v>
      </c>
      <c r="U126" s="469">
        <v>46254</v>
      </c>
      <c r="V126" s="487">
        <v>46261</v>
      </c>
      <c r="W126" s="468"/>
      <c r="X126" s="469"/>
      <c r="Y126" s="469"/>
      <c r="Z126" s="469"/>
      <c r="AA126" s="469"/>
      <c r="AB126" s="469"/>
      <c r="AC126" s="469"/>
      <c r="AD126" s="487"/>
      <c r="AE126" s="468">
        <v>46216</v>
      </c>
      <c r="AF126" s="469">
        <f t="shared" si="23"/>
        <v>46233</v>
      </c>
      <c r="AG126" s="469">
        <v>46240</v>
      </c>
      <c r="AH126" s="469">
        <v>46247</v>
      </c>
      <c r="AI126" s="469">
        <v>46254</v>
      </c>
      <c r="AJ126" s="470">
        <v>46261</v>
      </c>
      <c r="AL126" s="197"/>
    </row>
    <row r="127" spans="1:38" s="196" customFormat="1">
      <c r="A127" s="1242" t="str">
        <f t="shared" si="21"/>
        <v>477-010-40-0309</v>
      </c>
      <c r="B127" s="361" t="s">
        <v>466</v>
      </c>
      <c r="C127" s="620" t="s">
        <v>467</v>
      </c>
      <c r="D127" s="362"/>
      <c r="E127" s="365" t="s">
        <v>3722</v>
      </c>
      <c r="F127" s="625" t="s">
        <v>468</v>
      </c>
      <c r="G127" s="622"/>
      <c r="H127" s="623">
        <v>1</v>
      </c>
      <c r="I127" s="623"/>
      <c r="J127" s="389"/>
      <c r="K127" s="411">
        <v>945.80899999999997</v>
      </c>
      <c r="L127" s="412"/>
      <c r="M127" s="413">
        <f t="shared" si="10"/>
        <v>945.80899999999997</v>
      </c>
      <c r="N127" s="414">
        <f t="shared" si="11"/>
        <v>0</v>
      </c>
      <c r="O127" s="434">
        <f>+'Programa P6 Excel R1'!I456</f>
        <v>0.2117</v>
      </c>
      <c r="P127" s="435"/>
      <c r="Q127" s="468">
        <v>46112</v>
      </c>
      <c r="R127" s="469">
        <f t="shared" si="22"/>
        <v>46154</v>
      </c>
      <c r="S127" s="469">
        <v>46161</v>
      </c>
      <c r="T127" s="469">
        <v>46170</v>
      </c>
      <c r="U127" s="469">
        <v>46178</v>
      </c>
      <c r="V127" s="487">
        <v>46185</v>
      </c>
      <c r="W127" s="468"/>
      <c r="X127" s="469"/>
      <c r="Y127" s="469"/>
      <c r="Z127" s="469"/>
      <c r="AA127" s="469"/>
      <c r="AB127" s="469"/>
      <c r="AC127" s="469"/>
      <c r="AD127" s="487"/>
      <c r="AE127" s="468">
        <v>46112</v>
      </c>
      <c r="AF127" s="469">
        <f t="shared" si="23"/>
        <v>46154</v>
      </c>
      <c r="AG127" s="469">
        <v>46161</v>
      </c>
      <c r="AH127" s="469">
        <v>46170</v>
      </c>
      <c r="AI127" s="469">
        <v>46178</v>
      </c>
      <c r="AJ127" s="470">
        <v>46185</v>
      </c>
      <c r="AL127" s="197"/>
    </row>
    <row r="128" spans="1:38" s="196" customFormat="1">
      <c r="A128" s="1242" t="str">
        <f t="shared" si="21"/>
        <v>477-010-40-0313</v>
      </c>
      <c r="B128" s="361" t="s">
        <v>469</v>
      </c>
      <c r="C128" s="620" t="s">
        <v>470</v>
      </c>
      <c r="D128" s="362"/>
      <c r="E128" s="365" t="s">
        <v>3724</v>
      </c>
      <c r="F128" s="625" t="s">
        <v>471</v>
      </c>
      <c r="G128" s="622"/>
      <c r="H128" s="623">
        <v>1</v>
      </c>
      <c r="I128" s="623"/>
      <c r="J128" s="389"/>
      <c r="K128" s="411">
        <v>327</v>
      </c>
      <c r="L128" s="412"/>
      <c r="M128" s="413">
        <f t="shared" si="10"/>
        <v>327</v>
      </c>
      <c r="N128" s="414">
        <f t="shared" si="11"/>
        <v>0</v>
      </c>
      <c r="O128" s="434"/>
      <c r="P128" s="435"/>
      <c r="Q128" s="468">
        <v>46216</v>
      </c>
      <c r="R128" s="469">
        <f t="shared" si="22"/>
        <v>46244</v>
      </c>
      <c r="S128" s="469">
        <v>46251</v>
      </c>
      <c r="T128" s="469">
        <v>46258</v>
      </c>
      <c r="U128" s="469">
        <v>46265</v>
      </c>
      <c r="V128" s="487">
        <v>46272</v>
      </c>
      <c r="W128" s="468"/>
      <c r="X128" s="469"/>
      <c r="Y128" s="469"/>
      <c r="Z128" s="469"/>
      <c r="AA128" s="469"/>
      <c r="AB128" s="469"/>
      <c r="AC128" s="469"/>
      <c r="AD128" s="487"/>
      <c r="AE128" s="468">
        <v>46216</v>
      </c>
      <c r="AF128" s="469">
        <f t="shared" si="23"/>
        <v>46244</v>
      </c>
      <c r="AG128" s="469">
        <v>46251</v>
      </c>
      <c r="AH128" s="469">
        <v>46258</v>
      </c>
      <c r="AI128" s="469">
        <v>46265</v>
      </c>
      <c r="AJ128" s="470">
        <v>46272</v>
      </c>
      <c r="AL128" s="197"/>
    </row>
    <row r="129" spans="1:38" s="196" customFormat="1">
      <c r="A129" s="1242" t="str">
        <f t="shared" si="21"/>
        <v>477-010-40-0317</v>
      </c>
      <c r="B129" s="361" t="s">
        <v>472</v>
      </c>
      <c r="C129" s="620" t="s">
        <v>473</v>
      </c>
      <c r="D129" s="362"/>
      <c r="E129" s="365" t="s">
        <v>3726</v>
      </c>
      <c r="F129" s="625" t="s">
        <v>474</v>
      </c>
      <c r="G129" s="622"/>
      <c r="H129" s="623">
        <v>1</v>
      </c>
      <c r="I129" s="623"/>
      <c r="J129" s="389"/>
      <c r="K129" s="411">
        <v>352</v>
      </c>
      <c r="L129" s="412"/>
      <c r="M129" s="413">
        <f t="shared" si="10"/>
        <v>352</v>
      </c>
      <c r="N129" s="414">
        <f t="shared" si="11"/>
        <v>0</v>
      </c>
      <c r="O129" s="434"/>
      <c r="P129" s="435"/>
      <c r="Q129" s="468">
        <v>46216</v>
      </c>
      <c r="R129" s="469">
        <f t="shared" si="22"/>
        <v>46237</v>
      </c>
      <c r="S129" s="469">
        <v>46244</v>
      </c>
      <c r="T129" s="469">
        <v>46251</v>
      </c>
      <c r="U129" s="469">
        <v>46258</v>
      </c>
      <c r="V129" s="487">
        <v>46265</v>
      </c>
      <c r="W129" s="468"/>
      <c r="X129" s="469"/>
      <c r="Y129" s="469"/>
      <c r="Z129" s="469"/>
      <c r="AA129" s="469"/>
      <c r="AB129" s="469"/>
      <c r="AC129" s="469"/>
      <c r="AD129" s="487"/>
      <c r="AE129" s="468">
        <v>46216</v>
      </c>
      <c r="AF129" s="469">
        <f t="shared" si="23"/>
        <v>46237</v>
      </c>
      <c r="AG129" s="469">
        <v>46244</v>
      </c>
      <c r="AH129" s="469">
        <v>46251</v>
      </c>
      <c r="AI129" s="469">
        <v>46258</v>
      </c>
      <c r="AJ129" s="470">
        <v>46265</v>
      </c>
      <c r="AL129" s="197"/>
    </row>
    <row r="130" spans="1:38" s="196" customFormat="1">
      <c r="A130" s="1242" t="str">
        <f t="shared" si="21"/>
        <v>477-010-40-0321</v>
      </c>
      <c r="B130" s="361" t="s">
        <v>475</v>
      </c>
      <c r="C130" s="620" t="s">
        <v>476</v>
      </c>
      <c r="D130" s="362"/>
      <c r="E130" s="365" t="s">
        <v>3728</v>
      </c>
      <c r="F130" s="625" t="s">
        <v>477</v>
      </c>
      <c r="G130" s="622"/>
      <c r="H130" s="623">
        <v>1</v>
      </c>
      <c r="I130" s="623"/>
      <c r="J130" s="389"/>
      <c r="K130" s="411">
        <v>332</v>
      </c>
      <c r="L130" s="412"/>
      <c r="M130" s="413">
        <f t="shared" si="10"/>
        <v>332</v>
      </c>
      <c r="N130" s="414">
        <f t="shared" si="11"/>
        <v>0</v>
      </c>
      <c r="O130" s="434"/>
      <c r="P130" s="435"/>
      <c r="Q130" s="468">
        <v>46216</v>
      </c>
      <c r="R130" s="469">
        <f t="shared" si="22"/>
        <v>46230</v>
      </c>
      <c r="S130" s="469">
        <v>46237</v>
      </c>
      <c r="T130" s="469">
        <v>46244</v>
      </c>
      <c r="U130" s="469">
        <v>46251</v>
      </c>
      <c r="V130" s="487">
        <v>46258</v>
      </c>
      <c r="W130" s="468"/>
      <c r="X130" s="469"/>
      <c r="Y130" s="469"/>
      <c r="Z130" s="469"/>
      <c r="AA130" s="469"/>
      <c r="AB130" s="469"/>
      <c r="AC130" s="469"/>
      <c r="AD130" s="487"/>
      <c r="AE130" s="468">
        <v>46216</v>
      </c>
      <c r="AF130" s="469">
        <f t="shared" si="23"/>
        <v>46230</v>
      </c>
      <c r="AG130" s="469">
        <v>46237</v>
      </c>
      <c r="AH130" s="469">
        <v>46244</v>
      </c>
      <c r="AI130" s="469">
        <v>46251</v>
      </c>
      <c r="AJ130" s="470">
        <v>46258</v>
      </c>
      <c r="AL130" s="197"/>
    </row>
    <row r="131" spans="1:38" s="196" customFormat="1">
      <c r="A131" s="1242" t="str">
        <f t="shared" si="21"/>
        <v>477-010-40-0325</v>
      </c>
      <c r="B131" s="361" t="s">
        <v>478</v>
      </c>
      <c r="C131" s="620" t="s">
        <v>479</v>
      </c>
      <c r="D131" s="362"/>
      <c r="E131" s="365" t="s">
        <v>3730</v>
      </c>
      <c r="F131" s="625" t="s">
        <v>480</v>
      </c>
      <c r="G131" s="622"/>
      <c r="H131" s="623">
        <v>1</v>
      </c>
      <c r="I131" s="623"/>
      <c r="J131" s="389"/>
      <c r="K131" s="411">
        <v>532</v>
      </c>
      <c r="L131" s="412"/>
      <c r="M131" s="413">
        <f t="shared" si="10"/>
        <v>532</v>
      </c>
      <c r="N131" s="414">
        <f t="shared" si="11"/>
        <v>0</v>
      </c>
      <c r="O131" s="434"/>
      <c r="P131" s="435"/>
      <c r="Q131" s="468">
        <v>46216</v>
      </c>
      <c r="R131" s="469">
        <f t="shared" si="22"/>
        <v>46259</v>
      </c>
      <c r="S131" s="469">
        <v>46266</v>
      </c>
      <c r="T131" s="469">
        <v>46273</v>
      </c>
      <c r="U131" s="469">
        <v>46280</v>
      </c>
      <c r="V131" s="487">
        <v>46288</v>
      </c>
      <c r="W131" s="468"/>
      <c r="X131" s="469"/>
      <c r="Y131" s="469"/>
      <c r="Z131" s="469"/>
      <c r="AA131" s="469"/>
      <c r="AB131" s="469"/>
      <c r="AC131" s="469"/>
      <c r="AD131" s="487"/>
      <c r="AE131" s="468">
        <v>46216</v>
      </c>
      <c r="AF131" s="469">
        <f t="shared" si="23"/>
        <v>46259</v>
      </c>
      <c r="AG131" s="469">
        <v>46266</v>
      </c>
      <c r="AH131" s="469">
        <v>46273</v>
      </c>
      <c r="AI131" s="469">
        <v>46280</v>
      </c>
      <c r="AJ131" s="470">
        <v>46288</v>
      </c>
      <c r="AL131" s="197"/>
    </row>
    <row r="132" spans="1:38" s="196" customFormat="1">
      <c r="A132" s="1242" t="str">
        <f t="shared" si="21"/>
        <v>477-010-40-0329</v>
      </c>
      <c r="B132" s="361" t="s">
        <v>481</v>
      </c>
      <c r="C132" s="620" t="s">
        <v>482</v>
      </c>
      <c r="D132" s="362"/>
      <c r="E132" s="365" t="s">
        <v>3732</v>
      </c>
      <c r="F132" s="625" t="s">
        <v>483</v>
      </c>
      <c r="G132" s="622"/>
      <c r="H132" s="623">
        <v>1</v>
      </c>
      <c r="I132" s="623"/>
      <c r="J132" s="389"/>
      <c r="K132" s="411">
        <v>545</v>
      </c>
      <c r="L132" s="412"/>
      <c r="M132" s="413">
        <f t="shared" si="10"/>
        <v>545</v>
      </c>
      <c r="N132" s="414">
        <f t="shared" si="11"/>
        <v>0</v>
      </c>
      <c r="O132" s="434"/>
      <c r="P132" s="435"/>
      <c r="Q132" s="468">
        <v>46216</v>
      </c>
      <c r="R132" s="469">
        <f t="shared" si="22"/>
        <v>46241</v>
      </c>
      <c r="S132" s="469">
        <v>46248</v>
      </c>
      <c r="T132" s="469">
        <v>46255</v>
      </c>
      <c r="U132" s="469">
        <v>46262</v>
      </c>
      <c r="V132" s="487">
        <v>46269</v>
      </c>
      <c r="W132" s="468"/>
      <c r="X132" s="469"/>
      <c r="Y132" s="469"/>
      <c r="Z132" s="469"/>
      <c r="AA132" s="469"/>
      <c r="AB132" s="469"/>
      <c r="AC132" s="469"/>
      <c r="AD132" s="487"/>
      <c r="AE132" s="468">
        <v>46216</v>
      </c>
      <c r="AF132" s="469">
        <f t="shared" si="23"/>
        <v>46241</v>
      </c>
      <c r="AG132" s="469">
        <v>46248</v>
      </c>
      <c r="AH132" s="469">
        <v>46255</v>
      </c>
      <c r="AI132" s="469">
        <v>46262</v>
      </c>
      <c r="AJ132" s="470">
        <v>46269</v>
      </c>
      <c r="AL132" s="197"/>
    </row>
    <row r="133" spans="1:38" s="196" customFormat="1" hidden="1">
      <c r="A133" s="855"/>
      <c r="B133" s="361"/>
      <c r="C133" s="620"/>
      <c r="D133" s="362"/>
      <c r="E133" s="365"/>
      <c r="F133" s="625"/>
      <c r="G133" s="622"/>
      <c r="H133" s="623"/>
      <c r="I133" s="623"/>
      <c r="J133" s="389"/>
      <c r="K133" s="411"/>
      <c r="L133" s="412"/>
      <c r="M133" s="413">
        <f t="shared" si="10"/>
        <v>0</v>
      </c>
      <c r="N133" s="414">
        <f t="shared" si="11"/>
        <v>0</v>
      </c>
      <c r="O133" s="434"/>
      <c r="P133" s="435"/>
      <c r="Q133" s="468"/>
      <c r="R133" s="469"/>
      <c r="S133" s="469" t="s">
        <v>125</v>
      </c>
      <c r="T133" s="469"/>
      <c r="U133" s="469"/>
      <c r="V133" s="487"/>
      <c r="W133" s="468"/>
      <c r="X133" s="469"/>
      <c r="Y133" s="469"/>
      <c r="Z133" s="469"/>
      <c r="AA133" s="469"/>
      <c r="AB133" s="469"/>
      <c r="AC133" s="469"/>
      <c r="AD133" s="487"/>
      <c r="AE133" s="468" t="s">
        <v>125</v>
      </c>
      <c r="AF133" s="469"/>
      <c r="AG133" s="469" t="s">
        <v>125</v>
      </c>
      <c r="AH133" s="469"/>
      <c r="AI133" s="469"/>
      <c r="AJ133" s="470"/>
      <c r="AL133" s="197"/>
    </row>
    <row r="134" spans="1:38" s="196" customFormat="1" hidden="1">
      <c r="A134" s="855"/>
      <c r="B134" s="361" t="s">
        <v>484</v>
      </c>
      <c r="C134" s="620"/>
      <c r="D134" s="362"/>
      <c r="E134" s="365"/>
      <c r="F134" s="617" t="s">
        <v>485</v>
      </c>
      <c r="G134" s="622"/>
      <c r="H134" s="623"/>
      <c r="I134" s="623"/>
      <c r="J134" s="389"/>
      <c r="K134" s="411">
        <v>0</v>
      </c>
      <c r="L134" s="412"/>
      <c r="M134" s="413">
        <f t="shared" si="10"/>
        <v>0</v>
      </c>
      <c r="N134" s="414">
        <f t="shared" si="11"/>
        <v>0</v>
      </c>
      <c r="O134" s="434"/>
      <c r="P134" s="435"/>
      <c r="Q134" s="468"/>
      <c r="R134" s="469"/>
      <c r="S134" s="469" t="s">
        <v>125</v>
      </c>
      <c r="T134" s="469"/>
      <c r="U134" s="469"/>
      <c r="V134" s="487"/>
      <c r="W134" s="468"/>
      <c r="X134" s="469"/>
      <c r="Y134" s="469"/>
      <c r="Z134" s="469"/>
      <c r="AA134" s="469"/>
      <c r="AB134" s="469"/>
      <c r="AC134" s="469"/>
      <c r="AD134" s="487"/>
      <c r="AE134" s="468" t="s">
        <v>125</v>
      </c>
      <c r="AF134" s="469"/>
      <c r="AG134" s="469" t="s">
        <v>125</v>
      </c>
      <c r="AH134" s="469"/>
      <c r="AI134" s="469"/>
      <c r="AJ134" s="470"/>
      <c r="AL134" s="197"/>
    </row>
    <row r="135" spans="1:38" s="196" customFormat="1" hidden="1">
      <c r="A135" s="855"/>
      <c r="B135" s="361" t="s">
        <v>486</v>
      </c>
      <c r="C135" s="620"/>
      <c r="D135" s="362"/>
      <c r="E135" s="365"/>
      <c r="F135" s="617" t="s">
        <v>487</v>
      </c>
      <c r="G135" s="622"/>
      <c r="H135" s="623"/>
      <c r="I135" s="623"/>
      <c r="J135" s="389"/>
      <c r="K135" s="411">
        <v>0</v>
      </c>
      <c r="L135" s="412"/>
      <c r="M135" s="413">
        <f t="shared" si="10"/>
        <v>0</v>
      </c>
      <c r="N135" s="414">
        <f t="shared" si="11"/>
        <v>0</v>
      </c>
      <c r="O135" s="434"/>
      <c r="P135" s="435"/>
      <c r="Q135" s="468"/>
      <c r="R135" s="469"/>
      <c r="S135" s="469" t="s">
        <v>125</v>
      </c>
      <c r="T135" s="469"/>
      <c r="U135" s="469"/>
      <c r="V135" s="487"/>
      <c r="W135" s="468"/>
      <c r="X135" s="469"/>
      <c r="Y135" s="469"/>
      <c r="Z135" s="469"/>
      <c r="AA135" s="469"/>
      <c r="AB135" s="469"/>
      <c r="AC135" s="469"/>
      <c r="AD135" s="487"/>
      <c r="AE135" s="468" t="s">
        <v>125</v>
      </c>
      <c r="AF135" s="469"/>
      <c r="AG135" s="469" t="s">
        <v>125</v>
      </c>
      <c r="AH135" s="469"/>
      <c r="AI135" s="469"/>
      <c r="AJ135" s="470"/>
      <c r="AL135" s="197"/>
    </row>
    <row r="136" spans="1:38" s="196" customFormat="1">
      <c r="A136" s="1242" t="str">
        <f t="shared" ref="A136:A138" si="24">+TRIM(C136)</f>
        <v>477-010-40-0333</v>
      </c>
      <c r="B136" s="361" t="s">
        <v>488</v>
      </c>
      <c r="C136" s="620" t="s">
        <v>489</v>
      </c>
      <c r="D136" s="362"/>
      <c r="E136" s="365"/>
      <c r="F136" s="625" t="s">
        <v>490</v>
      </c>
      <c r="G136" s="622"/>
      <c r="H136" s="623"/>
      <c r="I136" s="623"/>
      <c r="J136" s="389">
        <v>1</v>
      </c>
      <c r="K136" s="411">
        <v>1716</v>
      </c>
      <c r="L136" s="412"/>
      <c r="M136" s="413">
        <f t="shared" si="10"/>
        <v>1716</v>
      </c>
      <c r="N136" s="414">
        <f t="shared" si="11"/>
        <v>0</v>
      </c>
      <c r="O136" s="434">
        <f>SUM('Programa P6 Excel R1'!L492:L493)/SUM('Programa P6 Excel R1'!$K$492:$K$493)</f>
        <v>1</v>
      </c>
      <c r="P136" s="435">
        <f>SUM('Programa P6 Excel R1'!M492:M493)/SUM('Programa P6 Excel R1'!$K$492:$K$493)</f>
        <v>0</v>
      </c>
      <c r="Q136" s="468">
        <v>46025</v>
      </c>
      <c r="R136" s="469"/>
      <c r="S136" s="469"/>
      <c r="T136" s="469"/>
      <c r="U136" s="469"/>
      <c r="V136" s="487">
        <v>46044</v>
      </c>
      <c r="W136" s="468"/>
      <c r="X136" s="469"/>
      <c r="Y136" s="469"/>
      <c r="Z136" s="469"/>
      <c r="AA136" s="469"/>
      <c r="AB136" s="469"/>
      <c r="AC136" s="469"/>
      <c r="AD136" s="487"/>
      <c r="AE136" s="468" t="str">
        <f>+'Programa P6 Excel R1'!G492</f>
        <v>14-May-26*</v>
      </c>
      <c r="AF136" s="469"/>
      <c r="AG136" s="469"/>
      <c r="AH136" s="469"/>
      <c r="AI136" s="469"/>
      <c r="AJ136" s="470">
        <f>+'Programa P6 Excel R1'!H493</f>
        <v>46164</v>
      </c>
      <c r="AL136" s="197"/>
    </row>
    <row r="137" spans="1:38" s="196" customFormat="1">
      <c r="A137" s="1242" t="str">
        <f t="shared" si="24"/>
        <v>477-010-40-0333-2B</v>
      </c>
      <c r="B137" s="361" t="s">
        <v>491</v>
      </c>
      <c r="C137" s="620" t="s">
        <v>492</v>
      </c>
      <c r="D137" s="362"/>
      <c r="E137" s="365"/>
      <c r="F137" s="625" t="s">
        <v>493</v>
      </c>
      <c r="G137" s="622"/>
      <c r="H137" s="623"/>
      <c r="I137" s="623"/>
      <c r="J137" s="389">
        <v>1</v>
      </c>
      <c r="K137" s="411">
        <v>45</v>
      </c>
      <c r="L137" s="412"/>
      <c r="M137" s="413">
        <f t="shared" si="10"/>
        <v>45</v>
      </c>
      <c r="N137" s="414">
        <f t="shared" si="11"/>
        <v>0</v>
      </c>
      <c r="O137" s="434"/>
      <c r="P137" s="435"/>
      <c r="Q137" s="468">
        <v>46157</v>
      </c>
      <c r="R137" s="469"/>
      <c r="S137" s="469"/>
      <c r="T137" s="469"/>
      <c r="U137" s="469"/>
      <c r="V137" s="487">
        <v>46161</v>
      </c>
      <c r="W137" s="468"/>
      <c r="X137" s="469"/>
      <c r="Y137" s="469"/>
      <c r="Z137" s="469"/>
      <c r="AA137" s="469"/>
      <c r="AB137" s="469"/>
      <c r="AC137" s="469"/>
      <c r="AD137" s="487"/>
      <c r="AE137" s="468">
        <f>+'Programa P6 Excel R1'!G496</f>
        <v>46185</v>
      </c>
      <c r="AF137" s="469"/>
      <c r="AG137" s="469"/>
      <c r="AH137" s="469"/>
      <c r="AI137" s="469"/>
      <c r="AJ137" s="470">
        <f>+'Programa P6 Excel R1'!H496</f>
        <v>46205</v>
      </c>
      <c r="AL137" s="197"/>
    </row>
    <row r="138" spans="1:38" s="196" customFormat="1">
      <c r="A138" s="1242" t="str">
        <f t="shared" si="24"/>
        <v>477-010-40-0334</v>
      </c>
      <c r="B138" s="361" t="s">
        <v>494</v>
      </c>
      <c r="C138" s="620" t="s">
        <v>495</v>
      </c>
      <c r="D138" s="362"/>
      <c r="E138" s="365" t="s">
        <v>3795</v>
      </c>
      <c r="F138" s="625" t="s">
        <v>387</v>
      </c>
      <c r="G138" s="622"/>
      <c r="H138" s="623">
        <v>1</v>
      </c>
      <c r="I138" s="623"/>
      <c r="J138" s="389"/>
      <c r="K138" s="411">
        <v>88</v>
      </c>
      <c r="L138" s="412"/>
      <c r="M138" s="413">
        <f t="shared" si="10"/>
        <v>88</v>
      </c>
      <c r="N138" s="414">
        <f t="shared" si="11"/>
        <v>0</v>
      </c>
      <c r="O138" s="434"/>
      <c r="P138" s="435"/>
      <c r="Q138" s="468">
        <v>46162</v>
      </c>
      <c r="R138" s="469">
        <f>+S138-7</f>
        <v>46175</v>
      </c>
      <c r="S138" s="469">
        <v>46182</v>
      </c>
      <c r="T138" s="469">
        <v>46204</v>
      </c>
      <c r="U138" s="469">
        <v>46211</v>
      </c>
      <c r="V138" s="487">
        <v>46218</v>
      </c>
      <c r="W138" s="468"/>
      <c r="X138" s="469"/>
      <c r="Y138" s="469"/>
      <c r="Z138" s="469"/>
      <c r="AA138" s="469"/>
      <c r="AB138" s="469"/>
      <c r="AC138" s="469"/>
      <c r="AD138" s="487"/>
      <c r="AE138" s="468">
        <f>+'Programa P6 Excel R1'!G497</f>
        <v>46206</v>
      </c>
      <c r="AF138" s="469">
        <f>+AG138-7</f>
        <v>46220</v>
      </c>
      <c r="AG138" s="469">
        <f>+'Programa P6 Excel R1'!H497</f>
        <v>46227</v>
      </c>
      <c r="AH138" s="469">
        <f>+'Programa P6 Excel R1'!H498</f>
        <v>46234</v>
      </c>
      <c r="AI138" s="469">
        <f>+'Programa P6 Excel R1'!H499</f>
        <v>46241</v>
      </c>
      <c r="AJ138" s="470">
        <f>+'Programa P6 Excel R1'!H500</f>
        <v>46248</v>
      </c>
      <c r="AL138" s="197"/>
    </row>
    <row r="139" spans="1:38" s="196" customFormat="1" hidden="1">
      <c r="A139" s="855"/>
      <c r="B139" s="361" t="s">
        <v>496</v>
      </c>
      <c r="C139" s="620"/>
      <c r="D139" s="362"/>
      <c r="E139" s="365"/>
      <c r="F139" s="617" t="s">
        <v>497</v>
      </c>
      <c r="G139" s="622"/>
      <c r="H139" s="623"/>
      <c r="I139" s="623"/>
      <c r="J139" s="389"/>
      <c r="K139" s="411">
        <v>0</v>
      </c>
      <c r="L139" s="412"/>
      <c r="M139" s="413">
        <f t="shared" si="10"/>
        <v>0</v>
      </c>
      <c r="N139" s="414">
        <f t="shared" si="11"/>
        <v>0</v>
      </c>
      <c r="O139" s="434"/>
      <c r="P139" s="435"/>
      <c r="Q139" s="468"/>
      <c r="R139" s="469"/>
      <c r="S139" s="469" t="s">
        <v>125</v>
      </c>
      <c r="T139" s="469"/>
      <c r="U139" s="469"/>
      <c r="V139" s="487"/>
      <c r="W139" s="468"/>
      <c r="X139" s="469"/>
      <c r="Y139" s="469"/>
      <c r="Z139" s="469"/>
      <c r="AA139" s="469"/>
      <c r="AB139" s="469"/>
      <c r="AC139" s="469"/>
      <c r="AD139" s="487"/>
      <c r="AE139" s="468" t="s">
        <v>125</v>
      </c>
      <c r="AF139" s="469"/>
      <c r="AG139" s="469" t="s">
        <v>125</v>
      </c>
      <c r="AH139" s="469"/>
      <c r="AI139" s="469"/>
      <c r="AJ139" s="470"/>
      <c r="AL139" s="197"/>
    </row>
    <row r="140" spans="1:38" s="196" customFormat="1">
      <c r="A140" s="1242" t="str">
        <f t="shared" ref="A140:A142" si="25">+TRIM(C140)</f>
        <v>477-010-40-0339</v>
      </c>
      <c r="B140" s="361" t="s">
        <v>498</v>
      </c>
      <c r="C140" s="620" t="s">
        <v>499</v>
      </c>
      <c r="D140" s="362"/>
      <c r="E140" s="365"/>
      <c r="F140" s="625" t="s">
        <v>490</v>
      </c>
      <c r="G140" s="622"/>
      <c r="H140" s="623"/>
      <c r="I140" s="623"/>
      <c r="J140" s="389">
        <v>1</v>
      </c>
      <c r="K140" s="411">
        <v>15</v>
      </c>
      <c r="L140" s="412"/>
      <c r="M140" s="413">
        <f t="shared" si="10"/>
        <v>15</v>
      </c>
      <c r="N140" s="414">
        <f t="shared" si="11"/>
        <v>0</v>
      </c>
      <c r="O140" s="434">
        <f>+'Programa P6 Excel R1'!I502</f>
        <v>0.78259999999999996</v>
      </c>
      <c r="P140" s="435"/>
      <c r="Q140" s="468">
        <v>46093</v>
      </c>
      <c r="R140" s="469"/>
      <c r="S140" s="469"/>
      <c r="T140" s="469"/>
      <c r="U140" s="469"/>
      <c r="V140" s="487">
        <v>46138</v>
      </c>
      <c r="W140" s="468"/>
      <c r="X140" s="469"/>
      <c r="Y140" s="469"/>
      <c r="Z140" s="469"/>
      <c r="AA140" s="469"/>
      <c r="AB140" s="469"/>
      <c r="AC140" s="469"/>
      <c r="AD140" s="487"/>
      <c r="AE140" s="468">
        <v>46093</v>
      </c>
      <c r="AF140" s="469"/>
      <c r="AG140" s="469">
        <v>46138</v>
      </c>
      <c r="AH140" s="469"/>
      <c r="AI140" s="469"/>
      <c r="AJ140" s="470"/>
      <c r="AL140" s="197"/>
    </row>
    <row r="141" spans="1:38" s="196" customFormat="1">
      <c r="A141" s="1242" t="str">
        <f t="shared" si="25"/>
        <v>477-010-40-0340</v>
      </c>
      <c r="B141" s="361" t="s">
        <v>500</v>
      </c>
      <c r="C141" s="620" t="s">
        <v>501</v>
      </c>
      <c r="D141" s="362"/>
      <c r="E141" s="365"/>
      <c r="F141" s="625" t="s">
        <v>493</v>
      </c>
      <c r="G141" s="622"/>
      <c r="H141" s="623"/>
      <c r="I141" s="623"/>
      <c r="J141" s="389">
        <v>1</v>
      </c>
      <c r="K141" s="411">
        <v>0</v>
      </c>
      <c r="L141" s="412"/>
      <c r="M141" s="413">
        <f t="shared" ref="M141:M243" si="26">+K141+L141</f>
        <v>0</v>
      </c>
      <c r="N141" s="414">
        <f t="shared" ref="N141:N154" si="27">+M141*P141</f>
        <v>0</v>
      </c>
      <c r="O141" s="434"/>
      <c r="P141" s="435"/>
      <c r="Q141" s="468">
        <v>46139</v>
      </c>
      <c r="R141" s="469"/>
      <c r="S141" s="469"/>
      <c r="T141" s="469"/>
      <c r="U141" s="469"/>
      <c r="V141" s="487">
        <v>46161</v>
      </c>
      <c r="W141" s="468"/>
      <c r="X141" s="469"/>
      <c r="Y141" s="469"/>
      <c r="Z141" s="469"/>
      <c r="AA141" s="469"/>
      <c r="AB141" s="469"/>
      <c r="AC141" s="469"/>
      <c r="AD141" s="487"/>
      <c r="AE141" s="468">
        <v>46139</v>
      </c>
      <c r="AF141" s="469"/>
      <c r="AG141" s="469">
        <v>46161</v>
      </c>
      <c r="AH141" s="469"/>
      <c r="AI141" s="469"/>
      <c r="AJ141" s="470"/>
      <c r="AL141" s="197"/>
    </row>
    <row r="142" spans="1:38" s="196" customFormat="1">
      <c r="A142" s="1242" t="str">
        <f t="shared" si="25"/>
        <v>477-010-40-0341</v>
      </c>
      <c r="B142" s="361" t="s">
        <v>502</v>
      </c>
      <c r="C142" s="620" t="s">
        <v>503</v>
      </c>
      <c r="D142" s="362"/>
      <c r="E142" s="365" t="s">
        <v>532</v>
      </c>
      <c r="F142" s="625" t="s">
        <v>387</v>
      </c>
      <c r="G142" s="622"/>
      <c r="H142" s="623">
        <v>1</v>
      </c>
      <c r="I142" s="623"/>
      <c r="J142" s="389"/>
      <c r="K142" s="411">
        <v>88</v>
      </c>
      <c r="L142" s="412"/>
      <c r="M142" s="413">
        <f t="shared" si="26"/>
        <v>88</v>
      </c>
      <c r="N142" s="414">
        <f t="shared" si="27"/>
        <v>0</v>
      </c>
      <c r="O142" s="434"/>
      <c r="P142" s="435"/>
      <c r="Q142" s="468">
        <v>46162</v>
      </c>
      <c r="R142" s="469">
        <f>+S142-7</f>
        <v>46170</v>
      </c>
      <c r="S142" s="469">
        <v>46177</v>
      </c>
      <c r="T142" s="469">
        <v>46184</v>
      </c>
      <c r="U142" s="469">
        <v>46191</v>
      </c>
      <c r="V142" s="487">
        <v>46198</v>
      </c>
      <c r="W142" s="468"/>
      <c r="X142" s="469"/>
      <c r="Y142" s="469"/>
      <c r="Z142" s="469"/>
      <c r="AA142" s="469"/>
      <c r="AB142" s="469"/>
      <c r="AC142" s="469"/>
      <c r="AD142" s="487"/>
      <c r="AE142" s="468">
        <v>46162</v>
      </c>
      <c r="AF142" s="469">
        <f>+AG142-7</f>
        <v>46170</v>
      </c>
      <c r="AG142" s="469">
        <v>46177</v>
      </c>
      <c r="AH142" s="469">
        <v>46184</v>
      </c>
      <c r="AI142" s="469">
        <v>46191</v>
      </c>
      <c r="AJ142" s="470">
        <v>46198</v>
      </c>
      <c r="AL142" s="197"/>
    </row>
    <row r="143" spans="1:38" s="196" customFormat="1" hidden="1">
      <c r="A143" s="855"/>
      <c r="B143" s="361" t="s">
        <v>504</v>
      </c>
      <c r="C143" s="620"/>
      <c r="D143" s="362"/>
      <c r="E143" s="365"/>
      <c r="F143" s="617" t="s">
        <v>505</v>
      </c>
      <c r="G143" s="622"/>
      <c r="H143" s="623"/>
      <c r="I143" s="623"/>
      <c r="J143" s="389"/>
      <c r="K143" s="411">
        <v>0</v>
      </c>
      <c r="L143" s="412"/>
      <c r="M143" s="413">
        <f t="shared" si="26"/>
        <v>0</v>
      </c>
      <c r="N143" s="414">
        <f t="shared" si="27"/>
        <v>0</v>
      </c>
      <c r="O143" s="434"/>
      <c r="P143" s="435"/>
      <c r="Q143" s="468"/>
      <c r="R143" s="469"/>
      <c r="S143" s="469" t="s">
        <v>125</v>
      </c>
      <c r="T143" s="469"/>
      <c r="U143" s="469"/>
      <c r="V143" s="487"/>
      <c r="W143" s="468"/>
      <c r="X143" s="469"/>
      <c r="Y143" s="469"/>
      <c r="Z143" s="469"/>
      <c r="AA143" s="469"/>
      <c r="AB143" s="469"/>
      <c r="AC143" s="469"/>
      <c r="AD143" s="487"/>
      <c r="AE143" s="468" t="s">
        <v>125</v>
      </c>
      <c r="AF143" s="469"/>
      <c r="AG143" s="469" t="s">
        <v>125</v>
      </c>
      <c r="AH143" s="469"/>
      <c r="AI143" s="469"/>
      <c r="AJ143" s="470"/>
      <c r="AL143" s="197"/>
    </row>
    <row r="144" spans="1:38" s="196" customFormat="1">
      <c r="A144" s="1242" t="str">
        <f t="shared" ref="A144:A145" si="28">+TRIM(C144)</f>
        <v>477-010-40-0345</v>
      </c>
      <c r="B144" s="361" t="s">
        <v>506</v>
      </c>
      <c r="C144" s="620" t="s">
        <v>507</v>
      </c>
      <c r="D144" s="362"/>
      <c r="E144" s="365"/>
      <c r="F144" s="625" t="s">
        <v>490</v>
      </c>
      <c r="G144" s="622"/>
      <c r="H144" s="623"/>
      <c r="I144" s="623"/>
      <c r="J144" s="389">
        <v>1</v>
      </c>
      <c r="K144" s="411">
        <v>900</v>
      </c>
      <c r="L144" s="412"/>
      <c r="M144" s="413">
        <f t="shared" si="26"/>
        <v>900</v>
      </c>
      <c r="N144" s="414">
        <f t="shared" si="27"/>
        <v>0</v>
      </c>
      <c r="O144" s="434">
        <f>+'Programa P6 Excel R1'!I509</f>
        <v>0.72</v>
      </c>
      <c r="P144" s="435"/>
      <c r="Q144" s="468">
        <v>46093</v>
      </c>
      <c r="R144" s="469"/>
      <c r="S144" s="469"/>
      <c r="T144" s="469"/>
      <c r="U144" s="469"/>
      <c r="V144" s="487">
        <v>46142</v>
      </c>
      <c r="W144" s="468"/>
      <c r="X144" s="469"/>
      <c r="Y144" s="469"/>
      <c r="Z144" s="469"/>
      <c r="AA144" s="469"/>
      <c r="AB144" s="469"/>
      <c r="AC144" s="469"/>
      <c r="AD144" s="487"/>
      <c r="AE144" s="468">
        <v>46093</v>
      </c>
      <c r="AF144" s="469"/>
      <c r="AG144" s="469">
        <v>46142</v>
      </c>
      <c r="AH144" s="469"/>
      <c r="AI144" s="469"/>
      <c r="AJ144" s="470"/>
      <c r="AL144" s="197"/>
    </row>
    <row r="145" spans="1:38" s="196" customFormat="1">
      <c r="A145" s="1242" t="str">
        <f t="shared" si="28"/>
        <v>477-010-40-0347</v>
      </c>
      <c r="B145" s="361" t="s">
        <v>508</v>
      </c>
      <c r="C145" s="620" t="s">
        <v>509</v>
      </c>
      <c r="D145" s="362"/>
      <c r="E145" s="365"/>
      <c r="F145" s="625" t="s">
        <v>493</v>
      </c>
      <c r="G145" s="622"/>
      <c r="H145" s="623"/>
      <c r="I145" s="623"/>
      <c r="J145" s="389">
        <v>1</v>
      </c>
      <c r="K145" s="411">
        <v>97</v>
      </c>
      <c r="L145" s="412"/>
      <c r="M145" s="413">
        <f t="shared" si="26"/>
        <v>97</v>
      </c>
      <c r="N145" s="414">
        <f t="shared" si="27"/>
        <v>0</v>
      </c>
      <c r="O145" s="434"/>
      <c r="P145" s="435"/>
      <c r="Q145" s="468">
        <v>46198</v>
      </c>
      <c r="R145" s="469"/>
      <c r="S145" s="469"/>
      <c r="T145" s="469"/>
      <c r="U145" s="469"/>
      <c r="V145" s="487">
        <v>46212</v>
      </c>
      <c r="W145" s="468"/>
      <c r="X145" s="469"/>
      <c r="Y145" s="469"/>
      <c r="Z145" s="469"/>
      <c r="AA145" s="469"/>
      <c r="AB145" s="469"/>
      <c r="AC145" s="469"/>
      <c r="AD145" s="487"/>
      <c r="AE145" s="468">
        <v>46198</v>
      </c>
      <c r="AF145" s="469"/>
      <c r="AG145" s="469">
        <v>46212</v>
      </c>
      <c r="AH145" s="469"/>
      <c r="AI145" s="469"/>
      <c r="AJ145" s="470"/>
      <c r="AL145" s="197"/>
    </row>
    <row r="146" spans="1:38" s="196" customFormat="1" hidden="1">
      <c r="A146" s="855"/>
      <c r="B146" s="361" t="s">
        <v>510</v>
      </c>
      <c r="C146" s="620"/>
      <c r="D146" s="362"/>
      <c r="E146" s="365"/>
      <c r="F146" s="617" t="s">
        <v>511</v>
      </c>
      <c r="G146" s="622"/>
      <c r="H146" s="623"/>
      <c r="I146" s="623"/>
      <c r="J146" s="389"/>
      <c r="K146" s="411">
        <v>0</v>
      </c>
      <c r="L146" s="412"/>
      <c r="M146" s="413">
        <f t="shared" si="26"/>
        <v>0</v>
      </c>
      <c r="N146" s="414">
        <f t="shared" si="27"/>
        <v>0</v>
      </c>
      <c r="O146" s="434"/>
      <c r="P146" s="435"/>
      <c r="Q146" s="468"/>
      <c r="R146" s="469"/>
      <c r="S146" s="469"/>
      <c r="T146" s="469"/>
      <c r="U146" s="469"/>
      <c r="V146" s="487"/>
      <c r="W146" s="468"/>
      <c r="X146" s="469"/>
      <c r="Y146" s="469"/>
      <c r="Z146" s="469"/>
      <c r="AA146" s="469"/>
      <c r="AB146" s="469"/>
      <c r="AC146" s="469"/>
      <c r="AD146" s="487"/>
      <c r="AE146" s="468" t="s">
        <v>125</v>
      </c>
      <c r="AF146" s="469"/>
      <c r="AG146" s="469" t="s">
        <v>125</v>
      </c>
      <c r="AH146" s="469"/>
      <c r="AI146" s="469"/>
      <c r="AJ146" s="470"/>
      <c r="AL146" s="197"/>
    </row>
    <row r="147" spans="1:38" s="196" customFormat="1">
      <c r="A147" s="1242" t="str">
        <f t="shared" ref="A147:A149" si="29">+TRIM(C147)</f>
        <v>477-010-40-0348</v>
      </c>
      <c r="B147" s="361" t="s">
        <v>512</v>
      </c>
      <c r="C147" s="620" t="s">
        <v>513</v>
      </c>
      <c r="D147" s="362"/>
      <c r="E147" s="365"/>
      <c r="F147" s="625" t="s">
        <v>490</v>
      </c>
      <c r="G147" s="622"/>
      <c r="H147" s="623"/>
      <c r="I147" s="623"/>
      <c r="J147" s="389">
        <v>1</v>
      </c>
      <c r="K147" s="411">
        <v>900</v>
      </c>
      <c r="L147" s="412"/>
      <c r="M147" s="413">
        <f t="shared" si="26"/>
        <v>900</v>
      </c>
      <c r="N147" s="414">
        <f t="shared" si="27"/>
        <v>0</v>
      </c>
      <c r="O147" s="434">
        <f>+'Programa P6 Excel R1'!I513</f>
        <v>0.72</v>
      </c>
      <c r="P147" s="435"/>
      <c r="Q147" s="468">
        <v>46093</v>
      </c>
      <c r="R147" s="469"/>
      <c r="S147" s="469"/>
      <c r="T147" s="469"/>
      <c r="U147" s="469"/>
      <c r="V147" s="487">
        <v>46142</v>
      </c>
      <c r="W147" s="468"/>
      <c r="X147" s="469"/>
      <c r="Y147" s="469"/>
      <c r="Z147" s="469"/>
      <c r="AA147" s="469"/>
      <c r="AB147" s="469"/>
      <c r="AC147" s="469"/>
      <c r="AD147" s="487"/>
      <c r="AE147" s="468">
        <v>46093</v>
      </c>
      <c r="AF147" s="469"/>
      <c r="AG147" s="469">
        <v>46142</v>
      </c>
      <c r="AH147" s="469"/>
      <c r="AI147" s="469"/>
      <c r="AJ147" s="470"/>
      <c r="AL147" s="197"/>
    </row>
    <row r="148" spans="1:38" s="196" customFormat="1">
      <c r="A148" s="1242" t="str">
        <f t="shared" si="29"/>
        <v>477-010-40-0349</v>
      </c>
      <c r="B148" s="361" t="s">
        <v>514</v>
      </c>
      <c r="C148" s="620" t="s">
        <v>515</v>
      </c>
      <c r="D148" s="362"/>
      <c r="E148" s="365"/>
      <c r="F148" s="625" t="s">
        <v>493</v>
      </c>
      <c r="G148" s="622"/>
      <c r="H148" s="623"/>
      <c r="I148" s="623"/>
      <c r="J148" s="389">
        <v>1</v>
      </c>
      <c r="K148" s="411">
        <v>127</v>
      </c>
      <c r="L148" s="412"/>
      <c r="M148" s="413">
        <f t="shared" si="26"/>
        <v>127</v>
      </c>
      <c r="N148" s="414">
        <f t="shared" si="27"/>
        <v>0</v>
      </c>
      <c r="O148" s="434"/>
      <c r="P148" s="435"/>
      <c r="Q148" s="468">
        <v>46143</v>
      </c>
      <c r="R148" s="469"/>
      <c r="S148" s="469"/>
      <c r="T148" s="469"/>
      <c r="U148" s="469"/>
      <c r="V148" s="487">
        <v>46197</v>
      </c>
      <c r="W148" s="468"/>
      <c r="X148" s="469"/>
      <c r="Y148" s="469"/>
      <c r="Z148" s="469"/>
      <c r="AA148" s="469"/>
      <c r="AB148" s="469"/>
      <c r="AC148" s="469"/>
      <c r="AD148" s="487"/>
      <c r="AE148" s="468">
        <v>46143</v>
      </c>
      <c r="AF148" s="469"/>
      <c r="AG148" s="469">
        <v>46197</v>
      </c>
      <c r="AH148" s="469"/>
      <c r="AI148" s="469"/>
      <c r="AJ148" s="470"/>
      <c r="AL148" s="197"/>
    </row>
    <row r="149" spans="1:38" s="196" customFormat="1">
      <c r="A149" s="1242" t="str">
        <f t="shared" si="29"/>
        <v>477-010-40-0351</v>
      </c>
      <c r="B149" s="361" t="s">
        <v>516</v>
      </c>
      <c r="C149" s="620" t="s">
        <v>517</v>
      </c>
      <c r="D149" s="362"/>
      <c r="E149" s="365" t="s">
        <v>3738</v>
      </c>
      <c r="F149" s="625" t="s">
        <v>518</v>
      </c>
      <c r="G149" s="622"/>
      <c r="H149" s="623">
        <v>1</v>
      </c>
      <c r="I149" s="623"/>
      <c r="J149" s="389"/>
      <c r="K149" s="411">
        <v>239</v>
      </c>
      <c r="L149" s="412"/>
      <c r="M149" s="413">
        <f t="shared" si="26"/>
        <v>239</v>
      </c>
      <c r="N149" s="414">
        <f t="shared" si="27"/>
        <v>0</v>
      </c>
      <c r="O149" s="434"/>
      <c r="P149" s="435"/>
      <c r="Q149" s="468">
        <v>46213</v>
      </c>
      <c r="R149" s="469">
        <f>+S149-7</f>
        <v>46234</v>
      </c>
      <c r="S149" s="469">
        <v>46241</v>
      </c>
      <c r="T149" s="469">
        <v>46248</v>
      </c>
      <c r="U149" s="469">
        <v>46255</v>
      </c>
      <c r="V149" s="487">
        <v>46262</v>
      </c>
      <c r="W149" s="468"/>
      <c r="X149" s="469"/>
      <c r="Y149" s="469"/>
      <c r="Z149" s="469"/>
      <c r="AA149" s="469"/>
      <c r="AB149" s="469"/>
      <c r="AC149" s="469"/>
      <c r="AD149" s="487"/>
      <c r="AE149" s="468">
        <v>46213</v>
      </c>
      <c r="AF149" s="469">
        <f>+AG149-7</f>
        <v>46234</v>
      </c>
      <c r="AG149" s="469">
        <v>46241</v>
      </c>
      <c r="AH149" s="469">
        <v>46248</v>
      </c>
      <c r="AI149" s="469">
        <v>46255</v>
      </c>
      <c r="AJ149" s="470">
        <v>46262</v>
      </c>
      <c r="AL149" s="197"/>
    </row>
    <row r="150" spans="1:38" s="196" customFormat="1" hidden="1">
      <c r="A150" s="855"/>
      <c r="B150" s="361" t="s">
        <v>519</v>
      </c>
      <c r="C150" s="620"/>
      <c r="D150" s="362"/>
      <c r="E150" s="365"/>
      <c r="F150" s="617" t="s">
        <v>520</v>
      </c>
      <c r="G150" s="622"/>
      <c r="H150" s="623"/>
      <c r="I150" s="623"/>
      <c r="J150" s="389"/>
      <c r="K150" s="411">
        <v>0</v>
      </c>
      <c r="L150" s="412"/>
      <c r="M150" s="413">
        <f t="shared" si="26"/>
        <v>0</v>
      </c>
      <c r="N150" s="414">
        <f t="shared" si="27"/>
        <v>0</v>
      </c>
      <c r="O150" s="434"/>
      <c r="P150" s="435"/>
      <c r="Q150" s="468"/>
      <c r="R150" s="469"/>
      <c r="S150" s="469" t="s">
        <v>125</v>
      </c>
      <c r="T150" s="469"/>
      <c r="U150" s="469"/>
      <c r="V150" s="487"/>
      <c r="W150" s="468"/>
      <c r="X150" s="469"/>
      <c r="Y150" s="469"/>
      <c r="Z150" s="469"/>
      <c r="AA150" s="469"/>
      <c r="AB150" s="469"/>
      <c r="AC150" s="469"/>
      <c r="AD150" s="487"/>
      <c r="AE150" s="468" t="s">
        <v>125</v>
      </c>
      <c r="AF150" s="469"/>
      <c r="AG150" s="469" t="s">
        <v>125</v>
      </c>
      <c r="AH150" s="469"/>
      <c r="AI150" s="469"/>
      <c r="AJ150" s="470"/>
      <c r="AL150" s="197"/>
    </row>
    <row r="151" spans="1:38" s="196" customFormat="1">
      <c r="A151" s="1242" t="str">
        <f t="shared" ref="A151:A153" si="30">+TRIM(C151)</f>
        <v>477-010-40-0355</v>
      </c>
      <c r="B151" s="361" t="s">
        <v>521</v>
      </c>
      <c r="C151" s="620" t="s">
        <v>522</v>
      </c>
      <c r="D151" s="362" t="s">
        <v>523</v>
      </c>
      <c r="E151" s="365"/>
      <c r="F151" s="625" t="s">
        <v>490</v>
      </c>
      <c r="G151" s="622"/>
      <c r="H151" s="623"/>
      <c r="I151" s="623"/>
      <c r="J151" s="389">
        <v>1</v>
      </c>
      <c r="K151" s="411">
        <v>555</v>
      </c>
      <c r="L151" s="412"/>
      <c r="M151" s="413">
        <f t="shared" si="26"/>
        <v>555</v>
      </c>
      <c r="N151" s="414">
        <f t="shared" si="27"/>
        <v>555</v>
      </c>
      <c r="O151" s="434">
        <f>+'Programa P6 Excel R1'!I522</f>
        <v>1</v>
      </c>
      <c r="P151" s="435">
        <f>+'Programa P6 Excel R1'!J522</f>
        <v>1</v>
      </c>
      <c r="Q151" s="468">
        <v>46093</v>
      </c>
      <c r="R151" s="469"/>
      <c r="S151" s="469"/>
      <c r="T151" s="469"/>
      <c r="U151" s="469"/>
      <c r="V151" s="487">
        <v>46100</v>
      </c>
      <c r="W151" s="468">
        <f>+'Programa P6 Excel R1'!G522</f>
        <v>46104</v>
      </c>
      <c r="X151" s="469"/>
      <c r="Y151" s="469"/>
      <c r="Z151" s="469"/>
      <c r="AA151" s="469"/>
      <c r="AB151" s="469"/>
      <c r="AC151" s="469"/>
      <c r="AD151" s="487">
        <f>+'Programa P6 Excel R1'!H522</f>
        <v>46111</v>
      </c>
      <c r="AE151" s="468"/>
      <c r="AF151" s="469"/>
      <c r="AG151" s="469"/>
      <c r="AH151" s="469"/>
      <c r="AI151" s="469"/>
      <c r="AJ151" s="470"/>
      <c r="AL151" s="197"/>
    </row>
    <row r="152" spans="1:38" s="196" customFormat="1">
      <c r="A152" s="1242" t="str">
        <f t="shared" si="30"/>
        <v>477-010-40-0356</v>
      </c>
      <c r="B152" s="361" t="s">
        <v>524</v>
      </c>
      <c r="C152" s="620" t="s">
        <v>525</v>
      </c>
      <c r="D152" s="362" t="s">
        <v>132</v>
      </c>
      <c r="E152" s="365"/>
      <c r="F152" s="625" t="s">
        <v>493</v>
      </c>
      <c r="G152" s="622"/>
      <c r="H152" s="623"/>
      <c r="I152" s="623"/>
      <c r="J152" s="389">
        <v>1</v>
      </c>
      <c r="K152" s="411">
        <v>40</v>
      </c>
      <c r="L152" s="412"/>
      <c r="M152" s="413">
        <f t="shared" si="26"/>
        <v>40</v>
      </c>
      <c r="N152" s="414">
        <f t="shared" si="27"/>
        <v>24</v>
      </c>
      <c r="O152" s="434">
        <f>+'Programa P6 Excel R1'!I523</f>
        <v>1</v>
      </c>
      <c r="P152" s="435">
        <f>+'Programa P6 Excel R1'!J523</f>
        <v>0.6</v>
      </c>
      <c r="Q152" s="468">
        <v>46101</v>
      </c>
      <c r="R152" s="469"/>
      <c r="S152" s="469"/>
      <c r="T152" s="469"/>
      <c r="U152" s="469"/>
      <c r="V152" s="487">
        <v>46126</v>
      </c>
      <c r="W152" s="468">
        <f>+'Programa P6 Excel R1'!G523</f>
        <v>46112</v>
      </c>
      <c r="X152" s="469"/>
      <c r="Y152" s="469"/>
      <c r="Z152" s="469"/>
      <c r="AA152" s="469"/>
      <c r="AB152" s="469"/>
      <c r="AC152" s="469"/>
      <c r="AD152" s="487"/>
      <c r="AE152" s="468"/>
      <c r="AF152" s="469"/>
      <c r="AG152" s="469"/>
      <c r="AH152" s="469"/>
      <c r="AI152" s="469"/>
      <c r="AJ152" s="470">
        <f>+'Programa P6 Excel R1'!H523</f>
        <v>46147</v>
      </c>
      <c r="AL152" s="197"/>
    </row>
    <row r="153" spans="1:38" s="196" customFormat="1">
      <c r="A153" s="1242" t="str">
        <f t="shared" si="30"/>
        <v>477-010-40-0357</v>
      </c>
      <c r="B153" s="361" t="s">
        <v>527</v>
      </c>
      <c r="C153" s="620" t="s">
        <v>528</v>
      </c>
      <c r="D153" s="362"/>
      <c r="E153" s="365" t="s">
        <v>537</v>
      </c>
      <c r="F153" s="625" t="s">
        <v>387</v>
      </c>
      <c r="G153" s="622"/>
      <c r="H153" s="623">
        <v>1</v>
      </c>
      <c r="I153" s="623"/>
      <c r="J153" s="389"/>
      <c r="K153" s="411">
        <v>62</v>
      </c>
      <c r="L153" s="412"/>
      <c r="M153" s="413">
        <f t="shared" si="26"/>
        <v>62</v>
      </c>
      <c r="N153" s="414">
        <f t="shared" si="27"/>
        <v>0</v>
      </c>
      <c r="O153" s="434"/>
      <c r="P153" s="435"/>
      <c r="Q153" s="468">
        <v>46127</v>
      </c>
      <c r="R153" s="469">
        <f>+S153-7</f>
        <v>46140</v>
      </c>
      <c r="S153" s="469">
        <v>46147</v>
      </c>
      <c r="T153" s="469">
        <v>46154</v>
      </c>
      <c r="U153" s="469">
        <v>46161</v>
      </c>
      <c r="V153" s="487">
        <v>46169</v>
      </c>
      <c r="W153" s="468"/>
      <c r="X153" s="469"/>
      <c r="Y153" s="469"/>
      <c r="Z153" s="469"/>
      <c r="AA153" s="469"/>
      <c r="AB153" s="469"/>
      <c r="AC153" s="469"/>
      <c r="AD153" s="487"/>
      <c r="AE153" s="468">
        <f>+'Programa P6 Excel R1'!G524</f>
        <v>46148</v>
      </c>
      <c r="AF153" s="469">
        <f>+AG153-7</f>
        <v>46161</v>
      </c>
      <c r="AG153" s="469">
        <f>+'Programa P6 Excel R1'!H524</f>
        <v>46168</v>
      </c>
      <c r="AH153" s="469">
        <f>+'Programa P6 Excel R1'!H525</f>
        <v>46175</v>
      </c>
      <c r="AI153" s="469">
        <f>+'Programa P6 Excel R1'!H526</f>
        <v>46182</v>
      </c>
      <c r="AJ153" s="470">
        <f>+'Programa P6 Excel R1'!H527</f>
        <v>46189</v>
      </c>
      <c r="AL153" s="197"/>
    </row>
    <row r="154" spans="1:38" s="196" customFormat="1" hidden="1">
      <c r="A154" s="855"/>
      <c r="B154" s="366"/>
      <c r="C154" s="719"/>
      <c r="D154" s="367"/>
      <c r="E154" s="368"/>
      <c r="F154" s="720"/>
      <c r="G154" s="721"/>
      <c r="H154" s="722"/>
      <c r="I154" s="722"/>
      <c r="J154" s="391"/>
      <c r="K154" s="420"/>
      <c r="L154" s="421"/>
      <c r="M154" s="422">
        <f t="shared" si="26"/>
        <v>0</v>
      </c>
      <c r="N154" s="423">
        <f t="shared" si="27"/>
        <v>0</v>
      </c>
      <c r="O154" s="439"/>
      <c r="P154" s="440"/>
      <c r="Q154" s="472"/>
      <c r="R154" s="473"/>
      <c r="S154" s="473"/>
      <c r="T154" s="473"/>
      <c r="U154" s="473"/>
      <c r="V154" s="488"/>
      <c r="W154" s="472"/>
      <c r="X154" s="473"/>
      <c r="Y154" s="473"/>
      <c r="Z154" s="473"/>
      <c r="AA154" s="473"/>
      <c r="AB154" s="473"/>
      <c r="AC154" s="473"/>
      <c r="AD154" s="488"/>
      <c r="AE154" s="472"/>
      <c r="AF154" s="473"/>
      <c r="AG154" s="473"/>
      <c r="AH154" s="473"/>
      <c r="AI154" s="473"/>
      <c r="AJ154" s="474"/>
      <c r="AL154" s="197"/>
    </row>
    <row r="155" spans="1:38" s="201" customFormat="1" hidden="1">
      <c r="A155" s="856"/>
      <c r="B155" s="375">
        <v>3</v>
      </c>
      <c r="C155" s="380"/>
      <c r="D155" s="761"/>
      <c r="E155" s="376"/>
      <c r="F155" s="293" t="s">
        <v>529</v>
      </c>
      <c r="G155" s="254"/>
      <c r="H155" s="255"/>
      <c r="I155" s="255"/>
      <c r="J155" s="387"/>
      <c r="K155" s="400"/>
      <c r="L155" s="401"/>
      <c r="M155" s="402">
        <f t="shared" si="26"/>
        <v>0</v>
      </c>
      <c r="N155" s="403"/>
      <c r="O155" s="685"/>
      <c r="P155" s="404"/>
      <c r="Q155" s="463"/>
      <c r="R155" s="463"/>
      <c r="S155" s="684"/>
      <c r="T155" s="479"/>
      <c r="U155" s="479"/>
      <c r="V155" s="490"/>
      <c r="W155" s="478"/>
      <c r="X155" s="479"/>
      <c r="Y155" s="479"/>
      <c r="Z155" s="479"/>
      <c r="AA155" s="479"/>
      <c r="AB155" s="479"/>
      <c r="AC155" s="479"/>
      <c r="AD155" s="490"/>
      <c r="AE155" s="478"/>
      <c r="AF155" s="479"/>
      <c r="AG155" s="479"/>
      <c r="AH155" s="479"/>
      <c r="AI155" s="479"/>
      <c r="AJ155" s="480"/>
      <c r="AL155" s="250"/>
    </row>
    <row r="156" spans="1:38" s="196" customFormat="1">
      <c r="A156" s="1242" t="str">
        <f t="shared" ref="A156:A157" si="31">+TRIM(C156)</f>
        <v>477-010-40-0361</v>
      </c>
      <c r="B156" s="354" t="s">
        <v>530</v>
      </c>
      <c r="C156" s="355" t="s">
        <v>531</v>
      </c>
      <c r="D156" s="356" t="s">
        <v>526</v>
      </c>
      <c r="E156" s="357" t="s">
        <v>552</v>
      </c>
      <c r="F156" s="675" t="s">
        <v>533</v>
      </c>
      <c r="G156" s="676"/>
      <c r="H156" s="677">
        <v>1</v>
      </c>
      <c r="I156" s="677"/>
      <c r="J156" s="678"/>
      <c r="K156" s="679">
        <v>673</v>
      </c>
      <c r="L156" s="680"/>
      <c r="M156" s="681">
        <f t="shared" si="26"/>
        <v>673</v>
      </c>
      <c r="N156" s="987">
        <f t="shared" ref="N156:N258" si="32">+M156*P156</f>
        <v>201.9</v>
      </c>
      <c r="O156" s="437">
        <f>+'Programa P6 Excel R1'!I529</f>
        <v>1</v>
      </c>
      <c r="P156" s="438">
        <f>+'Programa P6 Excel R1'!J529</f>
        <v>0.3</v>
      </c>
      <c r="Q156" s="682">
        <v>46027</v>
      </c>
      <c r="R156" s="683">
        <f>+S156-7</f>
        <v>46059</v>
      </c>
      <c r="S156" s="466">
        <v>46066</v>
      </c>
      <c r="T156" s="466">
        <v>46073</v>
      </c>
      <c r="U156" s="466">
        <v>46080</v>
      </c>
      <c r="V156" s="486">
        <v>46087</v>
      </c>
      <c r="W156" s="465">
        <f>+'Programa P6 Excel R1'!G530</f>
        <v>46051</v>
      </c>
      <c r="X156" s="466"/>
      <c r="Y156" s="466"/>
      <c r="Z156" s="466"/>
      <c r="AA156" s="466"/>
      <c r="AB156" s="466"/>
      <c r="AC156" s="466"/>
      <c r="AD156" s="486"/>
      <c r="AE156" s="465"/>
      <c r="AF156" s="466">
        <f>+AG156-7</f>
        <v>46140</v>
      </c>
      <c r="AG156" s="466">
        <f>+'Programa P6 Excel R1'!H530</f>
        <v>46147</v>
      </c>
      <c r="AH156" s="466">
        <f>+'Programa P6 Excel R1'!H531</f>
        <v>46154</v>
      </c>
      <c r="AI156" s="466">
        <f>+'Programa P6 Excel R1'!H532</f>
        <v>46161</v>
      </c>
      <c r="AJ156" s="467">
        <f>+'Programa P6 Excel R1'!H533</f>
        <v>46169</v>
      </c>
      <c r="AL156" s="197"/>
    </row>
    <row r="157" spans="1:38" s="196" customFormat="1">
      <c r="A157" s="1242" t="str">
        <f t="shared" si="31"/>
        <v>477-010-40-0365</v>
      </c>
      <c r="B157" s="361" t="s">
        <v>534</v>
      </c>
      <c r="C157" s="620" t="s">
        <v>535</v>
      </c>
      <c r="D157" s="362" t="s">
        <v>536</v>
      </c>
      <c r="E157" s="365" t="s">
        <v>578</v>
      </c>
      <c r="F157" s="724" t="s">
        <v>538</v>
      </c>
      <c r="G157" s="622"/>
      <c r="H157" s="623">
        <v>1</v>
      </c>
      <c r="I157" s="623"/>
      <c r="J157" s="389"/>
      <c r="K157" s="411">
        <v>622</v>
      </c>
      <c r="L157" s="412"/>
      <c r="M157" s="413">
        <f t="shared" si="26"/>
        <v>622</v>
      </c>
      <c r="N157" s="456">
        <f t="shared" si="32"/>
        <v>298.56</v>
      </c>
      <c r="O157" s="434">
        <f>+'Programa P6 Excel R1'!I534</f>
        <v>1</v>
      </c>
      <c r="P157" s="435">
        <f>+'Programa P6 Excel R1'!J534</f>
        <v>0.48</v>
      </c>
      <c r="Q157" s="468">
        <v>46027</v>
      </c>
      <c r="R157" s="469">
        <f>+S157-7</f>
        <v>46059</v>
      </c>
      <c r="S157" s="469">
        <v>46066</v>
      </c>
      <c r="T157" s="469">
        <v>46073</v>
      </c>
      <c r="U157" s="469">
        <v>46080</v>
      </c>
      <c r="V157" s="487">
        <v>46087</v>
      </c>
      <c r="W157" s="468"/>
      <c r="X157" s="469"/>
      <c r="Y157" s="469"/>
      <c r="Z157" s="469"/>
      <c r="AA157" s="469"/>
      <c r="AB157" s="469"/>
      <c r="AC157" s="469"/>
      <c r="AD157" s="487"/>
      <c r="AE157" s="468">
        <f>+'Programa P6 Excel R1'!G535</f>
        <v>46101</v>
      </c>
      <c r="AF157" s="469">
        <f>+AG157-7</f>
        <v>46147</v>
      </c>
      <c r="AG157" s="469">
        <f>+'Programa P6 Excel R1'!H535</f>
        <v>46154</v>
      </c>
      <c r="AH157" s="469">
        <f>+'Programa P6 Excel R1'!H536</f>
        <v>46161</v>
      </c>
      <c r="AI157" s="469">
        <f>+'Programa P6 Excel R1'!H537</f>
        <v>46169</v>
      </c>
      <c r="AJ157" s="470">
        <f>+'Programa P6 Excel R1'!H538</f>
        <v>46176</v>
      </c>
      <c r="AL157" s="197"/>
    </row>
    <row r="158" spans="1:38" s="201" customFormat="1" hidden="1">
      <c r="A158" s="856"/>
      <c r="B158" s="377" t="s">
        <v>539</v>
      </c>
      <c r="C158" s="616"/>
      <c r="D158" s="378"/>
      <c r="E158" s="379"/>
      <c r="F158" s="617" t="s">
        <v>540</v>
      </c>
      <c r="G158" s="618"/>
      <c r="H158" s="619"/>
      <c r="I158" s="619"/>
      <c r="J158" s="393"/>
      <c r="K158" s="449">
        <v>0</v>
      </c>
      <c r="L158" s="450"/>
      <c r="M158" s="451">
        <f t="shared" si="26"/>
        <v>0</v>
      </c>
      <c r="N158" s="988">
        <f t="shared" si="32"/>
        <v>0</v>
      </c>
      <c r="O158" s="452"/>
      <c r="P158" s="453"/>
      <c r="Q158" s="481"/>
      <c r="R158" s="482"/>
      <c r="S158" s="482" t="s">
        <v>125</v>
      </c>
      <c r="T158" s="482"/>
      <c r="U158" s="482"/>
      <c r="V158" s="491"/>
      <c r="W158" s="481"/>
      <c r="X158" s="482"/>
      <c r="Y158" s="482"/>
      <c r="Z158" s="482"/>
      <c r="AA158" s="482"/>
      <c r="AB158" s="482"/>
      <c r="AC158" s="482"/>
      <c r="AD158" s="491"/>
      <c r="AE158" s="481" t="s">
        <v>125</v>
      </c>
      <c r="AF158" s="482"/>
      <c r="AG158" s="482" t="s">
        <v>125</v>
      </c>
      <c r="AH158" s="482"/>
      <c r="AI158" s="482"/>
      <c r="AJ158" s="483"/>
      <c r="AL158" s="250"/>
    </row>
    <row r="159" spans="1:38" s="196" customFormat="1">
      <c r="A159" s="1242" t="str">
        <f t="shared" ref="A159:A162" si="33">+TRIM(C159)</f>
        <v>477-010-40-0369</v>
      </c>
      <c r="B159" s="361" t="s">
        <v>541</v>
      </c>
      <c r="C159" s="620" t="s">
        <v>542</v>
      </c>
      <c r="D159" s="362" t="s">
        <v>526</v>
      </c>
      <c r="E159" s="365"/>
      <c r="F159" s="621" t="s">
        <v>543</v>
      </c>
      <c r="G159" s="622"/>
      <c r="H159" s="623"/>
      <c r="I159" s="623"/>
      <c r="J159" s="389">
        <v>1</v>
      </c>
      <c r="K159" s="411">
        <v>149</v>
      </c>
      <c r="L159" s="412"/>
      <c r="M159" s="413">
        <f t="shared" si="26"/>
        <v>149</v>
      </c>
      <c r="N159" s="456">
        <f t="shared" si="32"/>
        <v>141.54999999999998</v>
      </c>
      <c r="O159" s="434">
        <f>+'Programa P6 Excel R1'!I541</f>
        <v>1</v>
      </c>
      <c r="P159" s="435">
        <f>+'Programa P6 Excel R1'!J541</f>
        <v>0.95</v>
      </c>
      <c r="Q159" s="468">
        <v>46112</v>
      </c>
      <c r="R159" s="469"/>
      <c r="S159" s="469"/>
      <c r="T159" s="469"/>
      <c r="U159" s="469"/>
      <c r="V159" s="487">
        <v>46127</v>
      </c>
      <c r="W159" s="468">
        <f>+'Programa P6 Excel R1'!G541</f>
        <v>46108</v>
      </c>
      <c r="X159" s="469"/>
      <c r="Y159" s="469"/>
      <c r="Z159" s="469"/>
      <c r="AA159" s="469"/>
      <c r="AB159" s="469"/>
      <c r="AC159" s="469"/>
      <c r="AD159" s="487"/>
      <c r="AE159" s="468"/>
      <c r="AF159" s="469"/>
      <c r="AG159" s="469"/>
      <c r="AH159" s="469"/>
      <c r="AI159" s="469"/>
      <c r="AJ159" s="470">
        <f>+'Programa P6 Excel R1'!H541</f>
        <v>46132</v>
      </c>
      <c r="AL159" s="197"/>
    </row>
    <row r="160" spans="1:38" s="196" customFormat="1">
      <c r="A160" s="1242" t="str">
        <f t="shared" si="33"/>
        <v>477-010-40-0370</v>
      </c>
      <c r="B160" s="361" t="s">
        <v>544</v>
      </c>
      <c r="C160" s="620" t="s">
        <v>545</v>
      </c>
      <c r="D160" s="362"/>
      <c r="E160" s="365"/>
      <c r="F160" s="621" t="s">
        <v>546</v>
      </c>
      <c r="G160" s="622"/>
      <c r="H160" s="623"/>
      <c r="I160" s="623"/>
      <c r="J160" s="389">
        <v>1</v>
      </c>
      <c r="K160" s="411">
        <v>825</v>
      </c>
      <c r="L160" s="412"/>
      <c r="M160" s="413">
        <f t="shared" si="26"/>
        <v>825</v>
      </c>
      <c r="N160" s="456">
        <f t="shared" si="32"/>
        <v>0</v>
      </c>
      <c r="O160" s="434">
        <f>+'Programa P6 Excel R1'!I542</f>
        <v>0.1</v>
      </c>
      <c r="P160" s="435">
        <f>+'Programa P6 Excel R1'!J542</f>
        <v>0</v>
      </c>
      <c r="Q160" s="468">
        <v>46128</v>
      </c>
      <c r="R160" s="469"/>
      <c r="S160" s="469"/>
      <c r="T160" s="469"/>
      <c r="U160" s="469"/>
      <c r="V160" s="487">
        <v>46137</v>
      </c>
      <c r="W160" s="468"/>
      <c r="X160" s="469"/>
      <c r="Y160" s="469"/>
      <c r="Z160" s="469"/>
      <c r="AA160" s="469"/>
      <c r="AB160" s="469"/>
      <c r="AC160" s="469"/>
      <c r="AD160" s="487"/>
      <c r="AE160" s="468">
        <f>+'Programa P6 Excel R1'!G542</f>
        <v>46133</v>
      </c>
      <c r="AF160" s="469"/>
      <c r="AG160" s="469"/>
      <c r="AH160" s="469"/>
      <c r="AI160" s="469"/>
      <c r="AJ160" s="470">
        <f>+'Programa P6 Excel R1'!H542</f>
        <v>46153</v>
      </c>
      <c r="AL160" s="197"/>
    </row>
    <row r="161" spans="1:38" s="196" customFormat="1">
      <c r="A161" s="1242" t="str">
        <f t="shared" si="33"/>
        <v>477-010-40-0371</v>
      </c>
      <c r="B161" s="361" t="s">
        <v>547</v>
      </c>
      <c r="C161" s="620" t="s">
        <v>548</v>
      </c>
      <c r="D161" s="362"/>
      <c r="E161" s="365"/>
      <c r="F161" s="621" t="s">
        <v>549</v>
      </c>
      <c r="G161" s="622"/>
      <c r="H161" s="623"/>
      <c r="I161" s="623"/>
      <c r="J161" s="389">
        <v>1</v>
      </c>
      <c r="K161" s="411">
        <v>120</v>
      </c>
      <c r="L161" s="412"/>
      <c r="M161" s="413">
        <f t="shared" si="26"/>
        <v>120</v>
      </c>
      <c r="N161" s="456">
        <f t="shared" si="32"/>
        <v>0</v>
      </c>
      <c r="O161" s="434">
        <f>+'Programa P6 Excel R1'!I543</f>
        <v>0</v>
      </c>
      <c r="P161" s="435">
        <f>+'Programa P6 Excel R1'!J543</f>
        <v>0</v>
      </c>
      <c r="Q161" s="468">
        <v>46139</v>
      </c>
      <c r="R161" s="469"/>
      <c r="S161" s="469"/>
      <c r="T161" s="469"/>
      <c r="U161" s="469"/>
      <c r="V161" s="487">
        <v>46168</v>
      </c>
      <c r="W161" s="468"/>
      <c r="X161" s="469"/>
      <c r="Y161" s="469"/>
      <c r="Z161" s="469"/>
      <c r="AA161" s="469"/>
      <c r="AB161" s="469"/>
      <c r="AC161" s="469"/>
      <c r="AD161" s="487"/>
      <c r="AE161" s="468">
        <f>+'Programa P6 Excel R1'!G543</f>
        <v>46154</v>
      </c>
      <c r="AF161" s="469"/>
      <c r="AG161" s="469"/>
      <c r="AH161" s="469"/>
      <c r="AI161" s="469"/>
      <c r="AJ161" s="470">
        <f>+'Programa P6 Excel R1'!H543</f>
        <v>46182</v>
      </c>
      <c r="AL161" s="197"/>
    </row>
    <row r="162" spans="1:38" s="196" customFormat="1">
      <c r="A162" s="1242" t="str">
        <f t="shared" si="33"/>
        <v>477-010-40-0372</v>
      </c>
      <c r="B162" s="361" t="s">
        <v>550</v>
      </c>
      <c r="C162" s="620" t="s">
        <v>551</v>
      </c>
      <c r="D162" s="362"/>
      <c r="E162" s="365" t="s">
        <v>598</v>
      </c>
      <c r="F162" s="621" t="s">
        <v>387</v>
      </c>
      <c r="G162" s="622"/>
      <c r="H162" s="623">
        <v>1</v>
      </c>
      <c r="I162" s="623"/>
      <c r="J162" s="389"/>
      <c r="K162" s="411">
        <v>170</v>
      </c>
      <c r="L162" s="412"/>
      <c r="M162" s="413">
        <f t="shared" si="26"/>
        <v>170</v>
      </c>
      <c r="N162" s="456">
        <f t="shared" si="32"/>
        <v>0</v>
      </c>
      <c r="O162" s="434"/>
      <c r="P162" s="454"/>
      <c r="Q162" s="468">
        <v>46169</v>
      </c>
      <c r="R162" s="469">
        <f>+S162-7</f>
        <v>46227</v>
      </c>
      <c r="S162" s="469">
        <v>46234</v>
      </c>
      <c r="T162" s="469">
        <v>46241</v>
      </c>
      <c r="U162" s="469">
        <v>46248</v>
      </c>
      <c r="V162" s="487">
        <v>46255</v>
      </c>
      <c r="W162" s="468"/>
      <c r="X162" s="469"/>
      <c r="Y162" s="469"/>
      <c r="Z162" s="469"/>
      <c r="AA162" s="469"/>
      <c r="AB162" s="469"/>
      <c r="AC162" s="469"/>
      <c r="AD162" s="487"/>
      <c r="AE162" s="468">
        <f>+'Programa P6 Excel R1'!G545</f>
        <v>46183</v>
      </c>
      <c r="AF162" s="469">
        <f>+AG162-7</f>
        <v>46241</v>
      </c>
      <c r="AG162" s="469">
        <f>+'Programa P6 Excel R1'!H545</f>
        <v>46248</v>
      </c>
      <c r="AH162" s="469">
        <f>+'Programa P6 Excel R1'!H546</f>
        <v>46255</v>
      </c>
      <c r="AI162" s="469">
        <f>+'Programa P6 Excel R1'!H547</f>
        <v>46262</v>
      </c>
      <c r="AJ162" s="470">
        <f>+'Programa P6 Excel R1'!H548</f>
        <v>46269</v>
      </c>
      <c r="AL162" s="197"/>
    </row>
    <row r="163" spans="1:38" s="201" customFormat="1" hidden="1">
      <c r="A163" s="856"/>
      <c r="B163" s="377" t="s">
        <v>553</v>
      </c>
      <c r="C163" s="616"/>
      <c r="D163" s="378"/>
      <c r="E163" s="379"/>
      <c r="F163" s="617" t="s">
        <v>554</v>
      </c>
      <c r="G163" s="618"/>
      <c r="H163" s="619"/>
      <c r="I163" s="619"/>
      <c r="J163" s="393"/>
      <c r="K163" s="449">
        <v>0</v>
      </c>
      <c r="L163" s="450"/>
      <c r="M163" s="451">
        <f t="shared" si="26"/>
        <v>0</v>
      </c>
      <c r="N163" s="988">
        <f t="shared" si="32"/>
        <v>0</v>
      </c>
      <c r="O163" s="452"/>
      <c r="P163" s="455"/>
      <c r="Q163" s="481"/>
      <c r="R163" s="482"/>
      <c r="S163" s="482" t="s">
        <v>125</v>
      </c>
      <c r="T163" s="482"/>
      <c r="U163" s="482"/>
      <c r="V163" s="491"/>
      <c r="W163" s="481"/>
      <c r="X163" s="482"/>
      <c r="Y163" s="482"/>
      <c r="Z163" s="482"/>
      <c r="AA163" s="482"/>
      <c r="AB163" s="482"/>
      <c r="AC163" s="482"/>
      <c r="AD163" s="491"/>
      <c r="AE163" s="481" t="s">
        <v>125</v>
      </c>
      <c r="AF163" s="482"/>
      <c r="AG163" s="482" t="s">
        <v>125</v>
      </c>
      <c r="AH163" s="482"/>
      <c r="AI163" s="482"/>
      <c r="AJ163" s="483"/>
      <c r="AL163" s="250"/>
    </row>
    <row r="164" spans="1:38" s="201" customFormat="1" hidden="1">
      <c r="A164" s="856"/>
      <c r="B164" s="377"/>
      <c r="C164" s="616"/>
      <c r="D164" s="362"/>
      <c r="E164" s="379"/>
      <c r="F164" s="617" t="s">
        <v>555</v>
      </c>
      <c r="G164" s="618"/>
      <c r="H164" s="619"/>
      <c r="I164" s="619"/>
      <c r="J164" s="393"/>
      <c r="K164" s="449"/>
      <c r="L164" s="450"/>
      <c r="M164" s="451"/>
      <c r="N164" s="988"/>
      <c r="O164" s="452"/>
      <c r="P164" s="455"/>
      <c r="Q164" s="481"/>
      <c r="R164" s="482"/>
      <c r="S164" s="482"/>
      <c r="T164" s="482"/>
      <c r="U164" s="482"/>
      <c r="V164" s="491"/>
      <c r="W164" s="481"/>
      <c r="X164" s="482"/>
      <c r="Y164" s="482"/>
      <c r="Z164" s="482"/>
      <c r="AA164" s="482"/>
      <c r="AB164" s="482"/>
      <c r="AC164" s="482"/>
      <c r="AD164" s="491"/>
      <c r="AE164" s="481"/>
      <c r="AF164" s="482"/>
      <c r="AG164" s="482"/>
      <c r="AH164" s="482"/>
      <c r="AI164" s="482"/>
      <c r="AJ164" s="483"/>
      <c r="AL164" s="250"/>
    </row>
    <row r="165" spans="1:38" s="196" customFormat="1">
      <c r="A165" s="1242" t="str">
        <f t="shared" ref="A165:A167" si="34">+TRIM(C165)</f>
        <v>477-010-40-0376</v>
      </c>
      <c r="B165" s="361" t="s">
        <v>556</v>
      </c>
      <c r="C165" s="624" t="s">
        <v>557</v>
      </c>
      <c r="D165" s="362" t="s">
        <v>523</v>
      </c>
      <c r="E165" s="365"/>
      <c r="F165" s="621" t="s">
        <v>543</v>
      </c>
      <c r="G165" s="622"/>
      <c r="H165" s="623"/>
      <c r="I165" s="623"/>
      <c r="J165" s="389">
        <v>1</v>
      </c>
      <c r="K165" s="411">
        <f>296/4</f>
        <v>74</v>
      </c>
      <c r="L165" s="412"/>
      <c r="M165" s="413">
        <f t="shared" si="26"/>
        <v>74</v>
      </c>
      <c r="N165" s="456">
        <f t="shared" si="32"/>
        <v>74</v>
      </c>
      <c r="O165" s="457">
        <f>VLOOKUP(C165,'Programa P6 Excel R1'!$B:$N,8,FALSE)</f>
        <v>1</v>
      </c>
      <c r="P165" s="435">
        <f>VLOOKUP(C165,'Programa P6 Excel R1'!$B:$N,9,FALSE)</f>
        <v>1</v>
      </c>
      <c r="Q165" s="468">
        <v>45789</v>
      </c>
      <c r="R165" s="469"/>
      <c r="S165" s="469"/>
      <c r="T165" s="469"/>
      <c r="U165" s="469"/>
      <c r="V165" s="487">
        <v>45799</v>
      </c>
      <c r="W165" s="468">
        <v>45754</v>
      </c>
      <c r="X165" s="469"/>
      <c r="Y165" s="469"/>
      <c r="Z165" s="469"/>
      <c r="AA165" s="469"/>
      <c r="AB165" s="469"/>
      <c r="AC165" s="469"/>
      <c r="AD165" s="487">
        <v>45799</v>
      </c>
      <c r="AE165" s="468"/>
      <c r="AF165" s="469"/>
      <c r="AG165" s="469"/>
      <c r="AH165" s="469"/>
      <c r="AI165" s="469"/>
      <c r="AJ165" s="470"/>
      <c r="AL165" s="197"/>
    </row>
    <row r="166" spans="1:38" s="211" customFormat="1">
      <c r="A166" s="1242" t="str">
        <f t="shared" si="34"/>
        <v>477-010-40-0377</v>
      </c>
      <c r="B166" s="361" t="s">
        <v>558</v>
      </c>
      <c r="C166" s="624" t="s">
        <v>559</v>
      </c>
      <c r="D166" s="362" t="s">
        <v>523</v>
      </c>
      <c r="E166" s="364"/>
      <c r="F166" s="725" t="s">
        <v>560</v>
      </c>
      <c r="G166" s="627"/>
      <c r="H166" s="628"/>
      <c r="I166" s="628"/>
      <c r="J166" s="390">
        <v>1</v>
      </c>
      <c r="K166" s="417">
        <f>3920/4</f>
        <v>980</v>
      </c>
      <c r="L166" s="418"/>
      <c r="M166" s="419">
        <f t="shared" si="26"/>
        <v>980</v>
      </c>
      <c r="N166" s="456">
        <f t="shared" si="32"/>
        <v>980</v>
      </c>
      <c r="O166" s="457">
        <f>VLOOKUP(C166,'Programa P6 Excel R1'!$B:$N,8,FALSE)</f>
        <v>1</v>
      </c>
      <c r="P166" s="435">
        <f>VLOOKUP(C166,'Programa P6 Excel R1'!$B:$N,9,FALSE)</f>
        <v>1</v>
      </c>
      <c r="Q166" s="492">
        <v>45800</v>
      </c>
      <c r="R166" s="471"/>
      <c r="S166" s="471"/>
      <c r="T166" s="471"/>
      <c r="U166" s="471"/>
      <c r="V166" s="494">
        <v>45829</v>
      </c>
      <c r="W166" s="492">
        <v>45800</v>
      </c>
      <c r="X166" s="471"/>
      <c r="Y166" s="471"/>
      <c r="Z166" s="471"/>
      <c r="AA166" s="471"/>
      <c r="AB166" s="471"/>
      <c r="AC166" s="471"/>
      <c r="AD166" s="487">
        <v>45829</v>
      </c>
      <c r="AE166" s="492"/>
      <c r="AF166" s="471"/>
      <c r="AG166" s="471"/>
      <c r="AH166" s="471"/>
      <c r="AI166" s="471"/>
      <c r="AJ166" s="584"/>
      <c r="AL166" s="212"/>
    </row>
    <row r="167" spans="1:38" s="196" customFormat="1">
      <c r="A167" s="1242" t="str">
        <f t="shared" si="34"/>
        <v>477-010-40-0378</v>
      </c>
      <c r="B167" s="361" t="s">
        <v>562</v>
      </c>
      <c r="C167" s="620" t="s">
        <v>563</v>
      </c>
      <c r="D167" s="362" t="s">
        <v>523</v>
      </c>
      <c r="E167" s="365"/>
      <c r="F167" s="621" t="s">
        <v>549</v>
      </c>
      <c r="G167" s="622"/>
      <c r="H167" s="623"/>
      <c r="I167" s="623"/>
      <c r="J167" s="389">
        <v>1</v>
      </c>
      <c r="K167" s="411">
        <f>148/4</f>
        <v>37</v>
      </c>
      <c r="L167" s="412"/>
      <c r="M167" s="413">
        <f t="shared" si="26"/>
        <v>37</v>
      </c>
      <c r="N167" s="456">
        <f t="shared" si="32"/>
        <v>37</v>
      </c>
      <c r="O167" s="457">
        <f>VLOOKUP(C167,'Programa P6 Excel R1'!$B:$N,8,FALSE)</f>
        <v>1</v>
      </c>
      <c r="P167" s="435">
        <f>VLOOKUP(C167,'Programa P6 Excel R1'!$B:$N,9,FALSE)</f>
        <v>1</v>
      </c>
      <c r="Q167" s="468">
        <v>45831</v>
      </c>
      <c r="R167" s="469"/>
      <c r="S167" s="469"/>
      <c r="T167" s="469"/>
      <c r="U167" s="469"/>
      <c r="V167" s="487">
        <v>45855</v>
      </c>
      <c r="W167" s="468">
        <v>45831</v>
      </c>
      <c r="X167" s="469"/>
      <c r="Y167" s="469"/>
      <c r="Z167" s="469"/>
      <c r="AA167" s="469"/>
      <c r="AB167" s="469"/>
      <c r="AC167" s="469"/>
      <c r="AD167" s="487">
        <v>45855</v>
      </c>
      <c r="AE167" s="468"/>
      <c r="AF167" s="469"/>
      <c r="AG167" s="469"/>
      <c r="AH167" s="469"/>
      <c r="AI167" s="469"/>
      <c r="AJ167" s="470"/>
      <c r="AL167" s="197"/>
    </row>
    <row r="168" spans="1:38" s="201" customFormat="1" hidden="1">
      <c r="A168" s="856"/>
      <c r="B168" s="377"/>
      <c r="C168" s="616"/>
      <c r="D168" s="362"/>
      <c r="E168" s="379"/>
      <c r="F168" s="617" t="s">
        <v>564</v>
      </c>
      <c r="G168" s="618"/>
      <c r="H168" s="619"/>
      <c r="I168" s="619"/>
      <c r="J168" s="393"/>
      <c r="K168" s="449"/>
      <c r="L168" s="450"/>
      <c r="M168" s="451"/>
      <c r="N168" s="988"/>
      <c r="O168" s="434"/>
      <c r="P168" s="454"/>
      <c r="Q168" s="481"/>
      <c r="R168" s="482"/>
      <c r="S168" s="482"/>
      <c r="T168" s="482"/>
      <c r="U168" s="482"/>
      <c r="V168" s="491"/>
      <c r="W168" s="481"/>
      <c r="X168" s="482"/>
      <c r="Y168" s="482"/>
      <c r="Z168" s="482"/>
      <c r="AA168" s="482"/>
      <c r="AB168" s="482"/>
      <c r="AC168" s="482"/>
      <c r="AD168" s="491"/>
      <c r="AE168" s="481"/>
      <c r="AF168" s="482"/>
      <c r="AG168" s="482"/>
      <c r="AH168" s="482"/>
      <c r="AI168" s="482"/>
      <c r="AJ168" s="483"/>
      <c r="AL168" s="250"/>
    </row>
    <row r="169" spans="1:38" s="196" customFormat="1">
      <c r="A169" s="1242" t="str">
        <f t="shared" ref="A169:A171" si="35">+TRIM(C169)</f>
        <v>477-010-40-0379</v>
      </c>
      <c r="B169" s="361" t="s">
        <v>556</v>
      </c>
      <c r="C169" s="620" t="s">
        <v>565</v>
      </c>
      <c r="D169" s="362" t="s">
        <v>523</v>
      </c>
      <c r="E169" s="365"/>
      <c r="F169" s="621" t="s">
        <v>543</v>
      </c>
      <c r="G169" s="622"/>
      <c r="H169" s="623"/>
      <c r="I169" s="623"/>
      <c r="J169" s="389">
        <v>1</v>
      </c>
      <c r="K169" s="411">
        <f>296/4</f>
        <v>74</v>
      </c>
      <c r="L169" s="412"/>
      <c r="M169" s="413">
        <f t="shared" ref="M169:M171" si="36">+K169+L169</f>
        <v>74</v>
      </c>
      <c r="N169" s="456">
        <f t="shared" si="32"/>
        <v>74</v>
      </c>
      <c r="O169" s="457">
        <f>VLOOKUP(C169,'Programa P6 Excel R1'!$B:$N,8,FALSE)</f>
        <v>1</v>
      </c>
      <c r="P169" s="435">
        <f>VLOOKUP(C169,'Programa P6 Excel R1'!$B:$N,9,FALSE)</f>
        <v>1</v>
      </c>
      <c r="Q169" s="468">
        <v>45845</v>
      </c>
      <c r="R169" s="469"/>
      <c r="S169" s="469"/>
      <c r="T169" s="469"/>
      <c r="U169" s="469"/>
      <c r="V169" s="487">
        <v>45880</v>
      </c>
      <c r="W169" s="468">
        <v>45845</v>
      </c>
      <c r="X169" s="469"/>
      <c r="Y169" s="469"/>
      <c r="Z169" s="469"/>
      <c r="AA169" s="469"/>
      <c r="AB169" s="469"/>
      <c r="AC169" s="469"/>
      <c r="AD169" s="487">
        <v>45880</v>
      </c>
      <c r="AE169" s="468"/>
      <c r="AF169" s="469"/>
      <c r="AG169" s="469"/>
      <c r="AH169" s="469"/>
      <c r="AI169" s="469"/>
      <c r="AJ169" s="470"/>
      <c r="AL169" s="197"/>
    </row>
    <row r="170" spans="1:38" s="196" customFormat="1">
      <c r="A170" s="1242" t="str">
        <f t="shared" si="35"/>
        <v>477-010-40-0380</v>
      </c>
      <c r="B170" s="361" t="s">
        <v>558</v>
      </c>
      <c r="C170" s="620" t="s">
        <v>566</v>
      </c>
      <c r="D170" s="362" t="s">
        <v>523</v>
      </c>
      <c r="E170" s="365"/>
      <c r="F170" s="725" t="s">
        <v>560</v>
      </c>
      <c r="G170" s="622"/>
      <c r="H170" s="623"/>
      <c r="I170" s="623"/>
      <c r="J170" s="390">
        <v>1</v>
      </c>
      <c r="K170" s="417">
        <f>3920/4</f>
        <v>980</v>
      </c>
      <c r="L170" s="418"/>
      <c r="M170" s="419">
        <f t="shared" si="36"/>
        <v>980</v>
      </c>
      <c r="N170" s="456">
        <f t="shared" si="32"/>
        <v>980</v>
      </c>
      <c r="O170" s="457">
        <f>VLOOKUP(C170,'Programa P6 Excel R1'!$B:$N,8,FALSE)</f>
        <v>1</v>
      </c>
      <c r="P170" s="435">
        <f>VLOOKUP(C170,'Programa P6 Excel R1'!$B:$N,9,FALSE)</f>
        <v>1</v>
      </c>
      <c r="Q170" s="468">
        <v>45881</v>
      </c>
      <c r="R170" s="469"/>
      <c r="S170" s="469"/>
      <c r="T170" s="469"/>
      <c r="U170" s="469"/>
      <c r="V170" s="487">
        <v>45887</v>
      </c>
      <c r="W170" s="468">
        <v>45881</v>
      </c>
      <c r="X170" s="469"/>
      <c r="Y170" s="469"/>
      <c r="Z170" s="469"/>
      <c r="AA170" s="469"/>
      <c r="AB170" s="469"/>
      <c r="AC170" s="469"/>
      <c r="AD170" s="487">
        <v>45887</v>
      </c>
      <c r="AE170" s="468"/>
      <c r="AF170" s="469"/>
      <c r="AG170" s="469"/>
      <c r="AH170" s="469"/>
      <c r="AI170" s="469"/>
      <c r="AJ170" s="470"/>
      <c r="AL170" s="197"/>
    </row>
    <row r="171" spans="1:38" s="196" customFormat="1">
      <c r="A171" s="1242" t="str">
        <f t="shared" si="35"/>
        <v>477-010-40-0381</v>
      </c>
      <c r="B171" s="361" t="s">
        <v>562</v>
      </c>
      <c r="C171" s="620" t="s">
        <v>567</v>
      </c>
      <c r="D171" s="362" t="s">
        <v>523</v>
      </c>
      <c r="E171" s="365"/>
      <c r="F171" s="621" t="s">
        <v>549</v>
      </c>
      <c r="G171" s="622"/>
      <c r="H171" s="623"/>
      <c r="I171" s="623"/>
      <c r="J171" s="389">
        <v>1</v>
      </c>
      <c r="K171" s="411">
        <f>148/4</f>
        <v>37</v>
      </c>
      <c r="L171" s="412"/>
      <c r="M171" s="413">
        <f t="shared" si="36"/>
        <v>37</v>
      </c>
      <c r="N171" s="456">
        <f t="shared" si="32"/>
        <v>37</v>
      </c>
      <c r="O171" s="457">
        <f>VLOOKUP(C171,'Programa P6 Excel R1'!$B:$N,8,FALSE)</f>
        <v>1</v>
      </c>
      <c r="P171" s="435">
        <f>VLOOKUP(C171,'Programa P6 Excel R1'!$B:$N,9,FALSE)</f>
        <v>1</v>
      </c>
      <c r="Q171" s="468">
        <v>45888</v>
      </c>
      <c r="R171" s="469"/>
      <c r="S171" s="469"/>
      <c r="T171" s="469"/>
      <c r="U171" s="469"/>
      <c r="V171" s="487">
        <v>45947</v>
      </c>
      <c r="W171" s="468">
        <v>45888</v>
      </c>
      <c r="X171" s="469"/>
      <c r="Y171" s="469"/>
      <c r="Z171" s="469"/>
      <c r="AA171" s="469"/>
      <c r="AB171" s="469"/>
      <c r="AC171" s="469"/>
      <c r="AD171" s="487">
        <v>45947</v>
      </c>
      <c r="AE171" s="468"/>
      <c r="AF171" s="469"/>
      <c r="AG171" s="469"/>
      <c r="AH171" s="469"/>
      <c r="AI171" s="469"/>
      <c r="AJ171" s="470"/>
      <c r="AL171" s="197"/>
    </row>
    <row r="172" spans="1:38" s="201" customFormat="1" hidden="1">
      <c r="A172" s="856"/>
      <c r="B172" s="377"/>
      <c r="C172" s="616"/>
      <c r="D172" s="362"/>
      <c r="E172" s="379"/>
      <c r="F172" s="617" t="s">
        <v>568</v>
      </c>
      <c r="G172" s="618"/>
      <c r="H172" s="619"/>
      <c r="I172" s="619"/>
      <c r="J172" s="393"/>
      <c r="K172" s="449"/>
      <c r="L172" s="450"/>
      <c r="M172" s="451"/>
      <c r="N172" s="988"/>
      <c r="O172" s="434"/>
      <c r="P172" s="435"/>
      <c r="Q172" s="481"/>
      <c r="R172" s="482"/>
      <c r="S172" s="482"/>
      <c r="T172" s="482"/>
      <c r="U172" s="482"/>
      <c r="V172" s="491"/>
      <c r="W172" s="481"/>
      <c r="X172" s="482"/>
      <c r="Y172" s="482"/>
      <c r="Z172" s="482"/>
      <c r="AA172" s="482"/>
      <c r="AB172" s="482"/>
      <c r="AC172" s="482"/>
      <c r="AD172" s="491"/>
      <c r="AE172" s="481"/>
      <c r="AF172" s="482"/>
      <c r="AG172" s="482"/>
      <c r="AH172" s="482"/>
      <c r="AI172" s="482"/>
      <c r="AJ172" s="483"/>
      <c r="AL172" s="250"/>
    </row>
    <row r="173" spans="1:38" s="196" customFormat="1">
      <c r="A173" s="1242" t="str">
        <f t="shared" ref="A173:A175" si="37">+TRIM(C173)</f>
        <v>477-010-40-0382</v>
      </c>
      <c r="B173" s="361" t="s">
        <v>556</v>
      </c>
      <c r="C173" s="620" t="s">
        <v>569</v>
      </c>
      <c r="D173" s="362" t="s">
        <v>523</v>
      </c>
      <c r="E173" s="365"/>
      <c r="F173" s="621" t="s">
        <v>543</v>
      </c>
      <c r="G173" s="622"/>
      <c r="H173" s="623"/>
      <c r="I173" s="623"/>
      <c r="J173" s="389">
        <v>1</v>
      </c>
      <c r="K173" s="411">
        <f>296/4</f>
        <v>74</v>
      </c>
      <c r="L173" s="412"/>
      <c r="M173" s="413">
        <f t="shared" ref="M173:M175" si="38">+K173+L173</f>
        <v>74</v>
      </c>
      <c r="N173" s="456">
        <f t="shared" si="32"/>
        <v>74</v>
      </c>
      <c r="O173" s="457">
        <f>VLOOKUP(C173,'Programa P6 Excel R1'!$B:$N,8,FALSE)</f>
        <v>1</v>
      </c>
      <c r="P173" s="435">
        <f>VLOOKUP(C173,'Programa P6 Excel R1'!$B:$N,9,FALSE)</f>
        <v>1</v>
      </c>
      <c r="Q173" s="468">
        <v>45950</v>
      </c>
      <c r="R173" s="469"/>
      <c r="S173" s="469"/>
      <c r="T173" s="469"/>
      <c r="U173" s="469"/>
      <c r="V173" s="487">
        <v>45964</v>
      </c>
      <c r="W173" s="468">
        <v>45943</v>
      </c>
      <c r="X173" s="469"/>
      <c r="Y173" s="469"/>
      <c r="Z173" s="469"/>
      <c r="AA173" s="469"/>
      <c r="AB173" s="469"/>
      <c r="AC173" s="469"/>
      <c r="AD173" s="487">
        <v>45964</v>
      </c>
      <c r="AE173" s="468"/>
      <c r="AF173" s="469"/>
      <c r="AG173" s="469"/>
      <c r="AH173" s="469"/>
      <c r="AI173" s="469"/>
      <c r="AJ173" s="470"/>
      <c r="AL173" s="197"/>
    </row>
    <row r="174" spans="1:38" s="196" customFormat="1">
      <c r="A174" s="1242" t="str">
        <f t="shared" si="37"/>
        <v>477-010-40-0383</v>
      </c>
      <c r="B174" s="361" t="s">
        <v>558</v>
      </c>
      <c r="C174" s="620" t="s">
        <v>570</v>
      </c>
      <c r="D174" s="362" t="s">
        <v>523</v>
      </c>
      <c r="E174" s="365"/>
      <c r="F174" s="725" t="s">
        <v>560</v>
      </c>
      <c r="G174" s="622"/>
      <c r="H174" s="623"/>
      <c r="I174" s="623"/>
      <c r="J174" s="390">
        <v>1</v>
      </c>
      <c r="K174" s="417">
        <f>3920/4</f>
        <v>980</v>
      </c>
      <c r="L174" s="418"/>
      <c r="M174" s="419">
        <f t="shared" si="38"/>
        <v>980</v>
      </c>
      <c r="N174" s="456">
        <f t="shared" si="32"/>
        <v>980</v>
      </c>
      <c r="O174" s="457">
        <f>VLOOKUP(C174,'Programa P6 Excel R1'!$B:$N,8,FALSE)</f>
        <v>1</v>
      </c>
      <c r="P174" s="435">
        <f>VLOOKUP(C174,'Programa P6 Excel R1'!$B:$N,9,FALSE)</f>
        <v>1</v>
      </c>
      <c r="Q174" s="468">
        <v>45965</v>
      </c>
      <c r="R174" s="469"/>
      <c r="S174" s="469"/>
      <c r="T174" s="469"/>
      <c r="U174" s="469"/>
      <c r="V174" s="487">
        <v>46001</v>
      </c>
      <c r="W174" s="468">
        <v>45965</v>
      </c>
      <c r="X174" s="469"/>
      <c r="Y174" s="469"/>
      <c r="Z174" s="469"/>
      <c r="AA174" s="469"/>
      <c r="AB174" s="469"/>
      <c r="AC174" s="469"/>
      <c r="AD174" s="487">
        <v>46001</v>
      </c>
      <c r="AE174" s="468"/>
      <c r="AF174" s="469"/>
      <c r="AG174" s="469"/>
      <c r="AH174" s="469"/>
      <c r="AI174" s="469"/>
      <c r="AJ174" s="470"/>
      <c r="AL174" s="197"/>
    </row>
    <row r="175" spans="1:38" s="196" customFormat="1">
      <c r="A175" s="1242" t="str">
        <f t="shared" si="37"/>
        <v>477-010-40-0384</v>
      </c>
      <c r="B175" s="361" t="s">
        <v>562</v>
      </c>
      <c r="C175" s="620" t="s">
        <v>571</v>
      </c>
      <c r="D175" s="362" t="s">
        <v>523</v>
      </c>
      <c r="E175" s="365"/>
      <c r="F175" s="621" t="s">
        <v>549</v>
      </c>
      <c r="G175" s="622"/>
      <c r="H175" s="623"/>
      <c r="I175" s="623"/>
      <c r="J175" s="389">
        <v>1</v>
      </c>
      <c r="K175" s="411">
        <f>148/4</f>
        <v>37</v>
      </c>
      <c r="L175" s="412"/>
      <c r="M175" s="413">
        <f t="shared" si="38"/>
        <v>37</v>
      </c>
      <c r="N175" s="456">
        <f t="shared" si="32"/>
        <v>37</v>
      </c>
      <c r="O175" s="457">
        <f>VLOOKUP(C175,'Programa P6 Excel R1'!$B:$N,8,FALSE)</f>
        <v>1</v>
      </c>
      <c r="P175" s="435">
        <f>VLOOKUP(C175,'Programa P6 Excel R1'!$B:$N,9,FALSE)</f>
        <v>1</v>
      </c>
      <c r="Q175" s="468">
        <v>46002</v>
      </c>
      <c r="R175" s="469"/>
      <c r="S175" s="469"/>
      <c r="T175" s="469"/>
      <c r="U175" s="469"/>
      <c r="V175" s="487">
        <v>46024</v>
      </c>
      <c r="W175" s="468">
        <v>46002</v>
      </c>
      <c r="X175" s="469"/>
      <c r="Y175" s="469"/>
      <c r="Z175" s="469"/>
      <c r="AA175" s="469"/>
      <c r="AB175" s="469"/>
      <c r="AC175" s="469"/>
      <c r="AD175" s="487">
        <f>+'Programa P6 Excel R1'!H561</f>
        <v>46024</v>
      </c>
      <c r="AE175" s="468"/>
      <c r="AF175" s="469"/>
      <c r="AG175" s="469"/>
      <c r="AH175" s="469"/>
      <c r="AI175" s="469"/>
      <c r="AJ175" s="470"/>
      <c r="AL175" s="197"/>
    </row>
    <row r="176" spans="1:38" s="201" customFormat="1" hidden="1">
      <c r="A176" s="856"/>
      <c r="B176" s="377"/>
      <c r="C176" s="616"/>
      <c r="D176" s="362"/>
      <c r="E176" s="379"/>
      <c r="F176" s="617" t="s">
        <v>572</v>
      </c>
      <c r="G176" s="618"/>
      <c r="H176" s="619"/>
      <c r="I176" s="619"/>
      <c r="J176" s="393"/>
      <c r="K176" s="449"/>
      <c r="L176" s="450"/>
      <c r="M176" s="451"/>
      <c r="N176" s="988"/>
      <c r="O176" s="434"/>
      <c r="P176" s="435"/>
      <c r="Q176" s="481"/>
      <c r="R176" s="482"/>
      <c r="S176" s="482"/>
      <c r="T176" s="482"/>
      <c r="U176" s="482"/>
      <c r="V176" s="491"/>
      <c r="W176" s="481"/>
      <c r="X176" s="482"/>
      <c r="Y176" s="482"/>
      <c r="Z176" s="482"/>
      <c r="AA176" s="482"/>
      <c r="AB176" s="482"/>
      <c r="AC176" s="482"/>
      <c r="AD176" s="491"/>
      <c r="AE176" s="481"/>
      <c r="AF176" s="482"/>
      <c r="AG176" s="482"/>
      <c r="AH176" s="482"/>
      <c r="AI176" s="482"/>
      <c r="AJ176" s="483"/>
      <c r="AL176" s="250"/>
    </row>
    <row r="177" spans="1:38" s="196" customFormat="1">
      <c r="A177" s="1242" t="str">
        <f t="shared" ref="A177:A180" si="39">+TRIM(C177)</f>
        <v>477-010-40-0385</v>
      </c>
      <c r="B177" s="361" t="s">
        <v>556</v>
      </c>
      <c r="C177" s="620" t="s">
        <v>573</v>
      </c>
      <c r="D177" s="362" t="s">
        <v>523</v>
      </c>
      <c r="E177" s="365"/>
      <c r="F177" s="621" t="s">
        <v>543</v>
      </c>
      <c r="G177" s="622"/>
      <c r="H177" s="623"/>
      <c r="I177" s="623"/>
      <c r="J177" s="389">
        <v>1</v>
      </c>
      <c r="K177" s="411">
        <f>296/4</f>
        <v>74</v>
      </c>
      <c r="L177" s="412"/>
      <c r="M177" s="413">
        <f t="shared" ref="M177:M179" si="40">+K177+L177</f>
        <v>74</v>
      </c>
      <c r="N177" s="456">
        <f t="shared" si="32"/>
        <v>74</v>
      </c>
      <c r="O177" s="457">
        <f>VLOOKUP(C177,'Programa P6 Excel R1'!$B:$N,8,FALSE)</f>
        <v>1</v>
      </c>
      <c r="P177" s="435">
        <f>VLOOKUP(C177,'Programa P6 Excel R1'!$B:$N,9,FALSE)</f>
        <v>1</v>
      </c>
      <c r="Q177" s="468">
        <v>46027</v>
      </c>
      <c r="R177" s="469"/>
      <c r="S177" s="469"/>
      <c r="T177" s="469"/>
      <c r="U177" s="469"/>
      <c r="V177" s="487">
        <v>46059</v>
      </c>
      <c r="W177" s="468">
        <f>+'Programa P6 Excel R1'!G563</f>
        <v>46014</v>
      </c>
      <c r="X177" s="469"/>
      <c r="Y177" s="469"/>
      <c r="Z177" s="469"/>
      <c r="AA177" s="469"/>
      <c r="AB177" s="469"/>
      <c r="AC177" s="469"/>
      <c r="AD177" s="487">
        <f>+'Programa P6 Excel R1'!H563</f>
        <v>46062</v>
      </c>
      <c r="AE177" s="468"/>
      <c r="AF177" s="469"/>
      <c r="AG177" s="469"/>
      <c r="AH177" s="469"/>
      <c r="AI177" s="469"/>
      <c r="AJ177" s="470"/>
      <c r="AL177" s="197"/>
    </row>
    <row r="178" spans="1:38" s="196" customFormat="1">
      <c r="A178" s="1242" t="str">
        <f t="shared" si="39"/>
        <v>477-010-40-0386</v>
      </c>
      <c r="B178" s="361" t="s">
        <v>558</v>
      </c>
      <c r="C178" s="620" t="s">
        <v>574</v>
      </c>
      <c r="D178" s="362" t="s">
        <v>523</v>
      </c>
      <c r="E178" s="365"/>
      <c r="F178" s="725" t="s">
        <v>560</v>
      </c>
      <c r="G178" s="622"/>
      <c r="H178" s="623"/>
      <c r="I178" s="623"/>
      <c r="J178" s="390">
        <v>1</v>
      </c>
      <c r="K178" s="417">
        <f>3920/4</f>
        <v>980</v>
      </c>
      <c r="L178" s="418"/>
      <c r="M178" s="419">
        <f t="shared" si="40"/>
        <v>980</v>
      </c>
      <c r="N178" s="456">
        <f t="shared" si="32"/>
        <v>980</v>
      </c>
      <c r="O178" s="457">
        <f>VLOOKUP(C178,'Programa P6 Excel R1'!$B:$N,8,FALSE)</f>
        <v>1</v>
      </c>
      <c r="P178" s="435">
        <f>VLOOKUP(C178,'Programa P6 Excel R1'!$B:$N,9,FALSE)</f>
        <v>1</v>
      </c>
      <c r="Q178" s="468">
        <v>46060</v>
      </c>
      <c r="R178" s="469"/>
      <c r="S178" s="469"/>
      <c r="T178" s="469"/>
      <c r="U178" s="469"/>
      <c r="V178" s="487">
        <v>46092</v>
      </c>
      <c r="W178" s="468">
        <f>+'Programa P6 Excel R1'!G564</f>
        <v>46063</v>
      </c>
      <c r="X178" s="469"/>
      <c r="Y178" s="469"/>
      <c r="Z178" s="469"/>
      <c r="AA178" s="469"/>
      <c r="AB178" s="469"/>
      <c r="AC178" s="469"/>
      <c r="AD178" s="487">
        <f>+'Programa P6 Excel R1'!H564</f>
        <v>46097</v>
      </c>
      <c r="AE178" s="468"/>
      <c r="AF178" s="469"/>
      <c r="AG178" s="469"/>
      <c r="AH178" s="469"/>
      <c r="AI178" s="469"/>
      <c r="AJ178" s="470"/>
      <c r="AL178" s="197"/>
    </row>
    <row r="179" spans="1:38" s="196" customFormat="1">
      <c r="A179" s="1242" t="str">
        <f t="shared" si="39"/>
        <v>477-010-40-0387</v>
      </c>
      <c r="B179" s="361" t="s">
        <v>562</v>
      </c>
      <c r="C179" s="620" t="s">
        <v>575</v>
      </c>
      <c r="D179" s="362" t="s">
        <v>523</v>
      </c>
      <c r="E179" s="365"/>
      <c r="F179" s="621" t="s">
        <v>549</v>
      </c>
      <c r="G179" s="622"/>
      <c r="H179" s="623"/>
      <c r="I179" s="623"/>
      <c r="J179" s="389">
        <v>1</v>
      </c>
      <c r="K179" s="411">
        <f>148/4</f>
        <v>37</v>
      </c>
      <c r="L179" s="412"/>
      <c r="M179" s="413">
        <f t="shared" si="40"/>
        <v>37</v>
      </c>
      <c r="N179" s="456">
        <f t="shared" si="32"/>
        <v>37</v>
      </c>
      <c r="O179" s="457">
        <f>VLOOKUP(C179,'Programa P6 Excel R1'!$B:$N,8,FALSE)</f>
        <v>1</v>
      </c>
      <c r="P179" s="435">
        <f>VLOOKUP(C179,'Programa P6 Excel R1'!$B:$N,9,FALSE)</f>
        <v>1</v>
      </c>
      <c r="Q179" s="468">
        <v>46093</v>
      </c>
      <c r="R179" s="469"/>
      <c r="S179" s="469"/>
      <c r="T179" s="469"/>
      <c r="U179" s="469"/>
      <c r="V179" s="487">
        <v>46111</v>
      </c>
      <c r="W179" s="468">
        <f>+'Programa P6 Excel R1'!G565</f>
        <v>46098</v>
      </c>
      <c r="X179" s="469"/>
      <c r="Y179" s="469"/>
      <c r="Z179" s="469"/>
      <c r="AA179" s="469"/>
      <c r="AB179" s="469"/>
      <c r="AC179" s="469"/>
      <c r="AD179" s="487">
        <f>+'Programa P6 Excel R1'!H565</f>
        <v>46121</v>
      </c>
      <c r="AE179" s="468"/>
      <c r="AF179" s="469"/>
      <c r="AG179" s="469"/>
      <c r="AH179" s="469"/>
      <c r="AI179" s="469"/>
      <c r="AJ179" s="470"/>
      <c r="AL179" s="197"/>
    </row>
    <row r="180" spans="1:38" s="196" customFormat="1">
      <c r="A180" s="1242" t="str">
        <f t="shared" si="39"/>
        <v>477-010-40-0388</v>
      </c>
      <c r="B180" s="361" t="s">
        <v>576</v>
      </c>
      <c r="C180" s="620" t="s">
        <v>577</v>
      </c>
      <c r="D180" s="362" t="s">
        <v>526</v>
      </c>
      <c r="E180" s="365" t="s">
        <v>618</v>
      </c>
      <c r="F180" s="621" t="s">
        <v>387</v>
      </c>
      <c r="G180" s="622"/>
      <c r="H180" s="623">
        <v>1</v>
      </c>
      <c r="I180" s="623"/>
      <c r="J180" s="389"/>
      <c r="K180" s="411">
        <v>369</v>
      </c>
      <c r="L180" s="412"/>
      <c r="M180" s="413">
        <f t="shared" si="26"/>
        <v>369</v>
      </c>
      <c r="N180" s="456">
        <f t="shared" si="32"/>
        <v>66.42</v>
      </c>
      <c r="O180" s="457">
        <f>+'Programa P6 Excel R1'!I566</f>
        <v>0.12</v>
      </c>
      <c r="P180" s="454">
        <f>+'Programa P6 Excel R1'!J566</f>
        <v>0.18</v>
      </c>
      <c r="Q180" s="468">
        <v>46112</v>
      </c>
      <c r="R180" s="469">
        <f>+S180-7</f>
        <v>46191</v>
      </c>
      <c r="S180" s="469">
        <v>46198</v>
      </c>
      <c r="T180" s="469">
        <v>46206</v>
      </c>
      <c r="U180" s="469">
        <v>46213</v>
      </c>
      <c r="V180" s="487">
        <v>46223</v>
      </c>
      <c r="W180" s="468">
        <f>+'Programa P6 Excel R1'!G567</f>
        <v>46112</v>
      </c>
      <c r="X180" s="469"/>
      <c r="Y180" s="469"/>
      <c r="Z180" s="469"/>
      <c r="AA180" s="469"/>
      <c r="AB180" s="469"/>
      <c r="AC180" s="469"/>
      <c r="AD180" s="487"/>
      <c r="AE180" s="468"/>
      <c r="AF180" s="469">
        <f>+AG180-7</f>
        <v>46196</v>
      </c>
      <c r="AG180" s="469">
        <f>+'Programa P6 Excel R1'!H567</f>
        <v>46203</v>
      </c>
      <c r="AH180" s="469">
        <f>+'Programa P6 Excel R1'!H568</f>
        <v>46210</v>
      </c>
      <c r="AI180" s="469">
        <f>+'Programa P6 Excel R1'!H569</f>
        <v>46217</v>
      </c>
      <c r="AJ180" s="470">
        <f>+'Programa P6 Excel R1'!H570</f>
        <v>46225</v>
      </c>
      <c r="AL180" s="197"/>
    </row>
    <row r="181" spans="1:38" s="201" customFormat="1" hidden="1">
      <c r="A181" s="856"/>
      <c r="B181" s="377" t="s">
        <v>579</v>
      </c>
      <c r="C181" s="616"/>
      <c r="D181" s="362"/>
      <c r="E181" s="379"/>
      <c r="F181" s="617" t="s">
        <v>580</v>
      </c>
      <c r="G181" s="618"/>
      <c r="H181" s="619"/>
      <c r="I181" s="619"/>
      <c r="J181" s="393"/>
      <c r="K181" s="449">
        <v>0</v>
      </c>
      <c r="L181" s="450"/>
      <c r="M181" s="451">
        <f t="shared" si="26"/>
        <v>0</v>
      </c>
      <c r="N181" s="988">
        <f t="shared" si="32"/>
        <v>0</v>
      </c>
      <c r="O181" s="458"/>
      <c r="P181" s="455"/>
      <c r="Q181" s="481"/>
      <c r="R181" s="482"/>
      <c r="S181" s="469" t="s">
        <v>125</v>
      </c>
      <c r="T181" s="482"/>
      <c r="U181" s="482"/>
      <c r="V181" s="491"/>
      <c r="W181" s="481"/>
      <c r="X181" s="482"/>
      <c r="Y181" s="482"/>
      <c r="Z181" s="482"/>
      <c r="AA181" s="482"/>
      <c r="AB181" s="482"/>
      <c r="AC181" s="482"/>
      <c r="AD181" s="491"/>
      <c r="AE181" s="481"/>
      <c r="AF181" s="482"/>
      <c r="AG181" s="482" t="s">
        <v>125</v>
      </c>
      <c r="AH181" s="482"/>
      <c r="AI181" s="482"/>
      <c r="AJ181" s="483"/>
      <c r="AL181" s="250"/>
    </row>
    <row r="182" spans="1:38" s="201" customFormat="1" hidden="1">
      <c r="A182" s="856"/>
      <c r="B182" s="377"/>
      <c r="C182" s="616"/>
      <c r="D182" s="362"/>
      <c r="E182" s="379"/>
      <c r="F182" s="617" t="s">
        <v>555</v>
      </c>
      <c r="G182" s="618"/>
      <c r="H182" s="619"/>
      <c r="I182" s="619"/>
      <c r="J182" s="393"/>
      <c r="K182" s="449"/>
      <c r="L182" s="450"/>
      <c r="M182" s="451"/>
      <c r="N182" s="988"/>
      <c r="O182" s="458"/>
      <c r="P182" s="455"/>
      <c r="Q182" s="481"/>
      <c r="R182" s="482"/>
      <c r="S182" s="469"/>
      <c r="T182" s="482"/>
      <c r="U182" s="482"/>
      <c r="V182" s="491"/>
      <c r="W182" s="481"/>
      <c r="X182" s="482"/>
      <c r="Y182" s="482"/>
      <c r="Z182" s="482"/>
      <c r="AA182" s="482"/>
      <c r="AB182" s="482"/>
      <c r="AC182" s="482"/>
      <c r="AD182" s="491"/>
      <c r="AE182" s="481"/>
      <c r="AF182" s="482"/>
      <c r="AG182" s="482"/>
      <c r="AH182" s="482"/>
      <c r="AI182" s="482"/>
      <c r="AJ182" s="483"/>
      <c r="AL182" s="250"/>
    </row>
    <row r="183" spans="1:38" s="196" customFormat="1">
      <c r="A183" s="1242" t="str">
        <f t="shared" ref="A183:A185" si="41">+TRIM(C183)</f>
        <v>477-010-40-0392</v>
      </c>
      <c r="B183" s="361" t="s">
        <v>581</v>
      </c>
      <c r="C183" s="624" t="s">
        <v>582</v>
      </c>
      <c r="D183" s="362" t="s">
        <v>523</v>
      </c>
      <c r="E183" s="365"/>
      <c r="F183" s="621" t="s">
        <v>543</v>
      </c>
      <c r="G183" s="622"/>
      <c r="H183" s="623"/>
      <c r="I183" s="623"/>
      <c r="J183" s="389">
        <v>1</v>
      </c>
      <c r="K183" s="411">
        <f>272/4</f>
        <v>68</v>
      </c>
      <c r="L183" s="412"/>
      <c r="M183" s="413">
        <f t="shared" si="26"/>
        <v>68</v>
      </c>
      <c r="N183" s="456">
        <f t="shared" si="32"/>
        <v>68</v>
      </c>
      <c r="O183" s="457">
        <f>VLOOKUP(C183,'Programa P6 Excel R1'!$B:$N,8,FALSE)</f>
        <v>1</v>
      </c>
      <c r="P183" s="435">
        <f>VLOOKUP(C183,'Programa P6 Excel R1'!$B:$N,9,FALSE)</f>
        <v>1</v>
      </c>
      <c r="Q183" s="468">
        <v>45789</v>
      </c>
      <c r="R183" s="469"/>
      <c r="S183" s="469"/>
      <c r="T183" s="469"/>
      <c r="U183" s="469"/>
      <c r="V183" s="487">
        <v>45800</v>
      </c>
      <c r="W183" s="468">
        <v>45754</v>
      </c>
      <c r="X183" s="469"/>
      <c r="Y183" s="469"/>
      <c r="Z183" s="469"/>
      <c r="AA183" s="469"/>
      <c r="AB183" s="469"/>
      <c r="AC183" s="469"/>
      <c r="AD183" s="487">
        <v>45800</v>
      </c>
      <c r="AE183" s="468"/>
      <c r="AF183" s="469"/>
      <c r="AG183" s="469"/>
      <c r="AH183" s="469"/>
      <c r="AI183" s="469"/>
      <c r="AJ183" s="470"/>
      <c r="AL183" s="197"/>
    </row>
    <row r="184" spans="1:38" s="211" customFormat="1">
      <c r="A184" s="1242" t="str">
        <f t="shared" si="41"/>
        <v>477-010-40-0393</v>
      </c>
      <c r="B184" s="361" t="s">
        <v>583</v>
      </c>
      <c r="C184" s="624" t="s">
        <v>584</v>
      </c>
      <c r="D184" s="362" t="s">
        <v>523</v>
      </c>
      <c r="E184" s="364"/>
      <c r="F184" s="633" t="s">
        <v>546</v>
      </c>
      <c r="G184" s="627"/>
      <c r="H184" s="628"/>
      <c r="I184" s="628"/>
      <c r="J184" s="390">
        <v>1</v>
      </c>
      <c r="K184" s="417">
        <f>620/4</f>
        <v>155</v>
      </c>
      <c r="L184" s="418"/>
      <c r="M184" s="419">
        <f t="shared" si="26"/>
        <v>155</v>
      </c>
      <c r="N184" s="456">
        <f t="shared" si="32"/>
        <v>155</v>
      </c>
      <c r="O184" s="457">
        <f>VLOOKUP(C184,'Programa P6 Excel R1'!$B:$N,8,FALSE)</f>
        <v>1</v>
      </c>
      <c r="P184" s="435">
        <f>VLOOKUP(C184,'Programa P6 Excel R1'!$B:$N,9,FALSE)</f>
        <v>1</v>
      </c>
      <c r="Q184" s="492">
        <v>45801</v>
      </c>
      <c r="R184" s="471"/>
      <c r="S184" s="471"/>
      <c r="T184" s="471"/>
      <c r="U184" s="471"/>
      <c r="V184" s="494">
        <v>45801</v>
      </c>
      <c r="W184" s="492">
        <v>45801</v>
      </c>
      <c r="X184" s="471"/>
      <c r="Y184" s="471"/>
      <c r="Z184" s="471"/>
      <c r="AA184" s="471"/>
      <c r="AB184" s="471"/>
      <c r="AC184" s="471"/>
      <c r="AD184" s="487">
        <v>45828</v>
      </c>
      <c r="AE184" s="492"/>
      <c r="AF184" s="471"/>
      <c r="AG184" s="471"/>
      <c r="AH184" s="471"/>
      <c r="AI184" s="471"/>
      <c r="AJ184" s="584"/>
      <c r="AL184" s="212"/>
    </row>
    <row r="185" spans="1:38" s="196" customFormat="1">
      <c r="A185" s="1242" t="str">
        <f t="shared" si="41"/>
        <v>477-010-40-0394</v>
      </c>
      <c r="B185" s="361" t="s">
        <v>585</v>
      </c>
      <c r="C185" s="624" t="s">
        <v>586</v>
      </c>
      <c r="D185" s="362" t="s">
        <v>523</v>
      </c>
      <c r="E185" s="365"/>
      <c r="F185" s="621" t="s">
        <v>549</v>
      </c>
      <c r="G185" s="622"/>
      <c r="H185" s="623"/>
      <c r="I185" s="623"/>
      <c r="J185" s="389">
        <v>1</v>
      </c>
      <c r="K185" s="411">
        <f>280/4</f>
        <v>70</v>
      </c>
      <c r="L185" s="412"/>
      <c r="M185" s="413">
        <f t="shared" si="26"/>
        <v>70</v>
      </c>
      <c r="N185" s="456">
        <f t="shared" si="32"/>
        <v>70</v>
      </c>
      <c r="O185" s="457">
        <f>VLOOKUP(C185,'Programa P6 Excel R1'!$B:$N,8,FALSE)</f>
        <v>1</v>
      </c>
      <c r="P185" s="435">
        <f>VLOOKUP(C185,'Programa P6 Excel R1'!$B:$N,9,FALSE)</f>
        <v>1</v>
      </c>
      <c r="Q185" s="468">
        <v>45831</v>
      </c>
      <c r="R185" s="469"/>
      <c r="S185" s="469"/>
      <c r="T185" s="469"/>
      <c r="U185" s="469"/>
      <c r="V185" s="487">
        <v>45839</v>
      </c>
      <c r="W185" s="468">
        <v>45831</v>
      </c>
      <c r="X185" s="469"/>
      <c r="Y185" s="469"/>
      <c r="Z185" s="469"/>
      <c r="AA185" s="469"/>
      <c r="AB185" s="469"/>
      <c r="AC185" s="469"/>
      <c r="AD185" s="487">
        <v>45839</v>
      </c>
      <c r="AE185" s="468"/>
      <c r="AF185" s="469"/>
      <c r="AG185" s="469"/>
      <c r="AH185" s="469"/>
      <c r="AI185" s="469"/>
      <c r="AJ185" s="470"/>
      <c r="AL185" s="197"/>
    </row>
    <row r="186" spans="1:38" s="196" customFormat="1" hidden="1">
      <c r="A186" s="855"/>
      <c r="B186" s="361"/>
      <c r="C186" s="624"/>
      <c r="D186" s="362"/>
      <c r="E186" s="365"/>
      <c r="F186" s="617" t="s">
        <v>564</v>
      </c>
      <c r="G186" s="622"/>
      <c r="H186" s="623"/>
      <c r="I186" s="623"/>
      <c r="J186" s="389"/>
      <c r="K186" s="411"/>
      <c r="L186" s="412"/>
      <c r="M186" s="413"/>
      <c r="N186" s="456"/>
      <c r="O186" s="457"/>
      <c r="P186" s="454"/>
      <c r="Q186" s="468"/>
      <c r="R186" s="469"/>
      <c r="S186" s="469"/>
      <c r="T186" s="469"/>
      <c r="U186" s="469"/>
      <c r="V186" s="487"/>
      <c r="W186" s="468"/>
      <c r="X186" s="469"/>
      <c r="Y186" s="469"/>
      <c r="Z186" s="469"/>
      <c r="AA186" s="469"/>
      <c r="AB186" s="469"/>
      <c r="AC186" s="469"/>
      <c r="AD186" s="487"/>
      <c r="AE186" s="468"/>
      <c r="AF186" s="469"/>
      <c r="AG186" s="469"/>
      <c r="AH186" s="469"/>
      <c r="AI186" s="469"/>
      <c r="AJ186" s="470"/>
      <c r="AL186" s="197"/>
    </row>
    <row r="187" spans="1:38" s="196" customFormat="1">
      <c r="A187" s="1242" t="str">
        <f t="shared" ref="A187:A189" si="42">+TRIM(C187)</f>
        <v>477-010-40-0395</v>
      </c>
      <c r="B187" s="361" t="s">
        <v>581</v>
      </c>
      <c r="C187" s="624" t="s">
        <v>587</v>
      </c>
      <c r="D187" s="362" t="s">
        <v>523</v>
      </c>
      <c r="E187" s="365"/>
      <c r="F187" s="621" t="s">
        <v>543</v>
      </c>
      <c r="G187" s="622"/>
      <c r="H187" s="623"/>
      <c r="I187" s="623"/>
      <c r="J187" s="389">
        <v>1</v>
      </c>
      <c r="K187" s="411">
        <f>272/4</f>
        <v>68</v>
      </c>
      <c r="L187" s="412"/>
      <c r="M187" s="413">
        <f t="shared" ref="M187:M189" si="43">+K187+L187</f>
        <v>68</v>
      </c>
      <c r="N187" s="456">
        <f t="shared" si="32"/>
        <v>68</v>
      </c>
      <c r="O187" s="457">
        <f>VLOOKUP(C187,'Programa P6 Excel R1'!$B:$N,8,FALSE)</f>
        <v>1</v>
      </c>
      <c r="P187" s="435">
        <f>VLOOKUP(C187,'Programa P6 Excel R1'!$B:$N,9,FALSE)</f>
        <v>1</v>
      </c>
      <c r="Q187" s="468">
        <v>45789</v>
      </c>
      <c r="R187" s="469"/>
      <c r="S187" s="469"/>
      <c r="T187" s="469"/>
      <c r="U187" s="469"/>
      <c r="V187" s="487">
        <v>45800</v>
      </c>
      <c r="W187" s="468">
        <v>45840</v>
      </c>
      <c r="X187" s="469"/>
      <c r="Y187" s="469"/>
      <c r="Z187" s="469"/>
      <c r="AA187" s="469"/>
      <c r="AB187" s="469"/>
      <c r="AC187" s="469"/>
      <c r="AD187" s="487">
        <v>45894</v>
      </c>
      <c r="AE187" s="468"/>
      <c r="AF187" s="469"/>
      <c r="AG187" s="469"/>
      <c r="AH187" s="469"/>
      <c r="AI187" s="469"/>
      <c r="AJ187" s="470"/>
      <c r="AL187" s="197"/>
    </row>
    <row r="188" spans="1:38" s="196" customFormat="1">
      <c r="A188" s="1242" t="str">
        <f t="shared" si="42"/>
        <v>477-010-40-0396</v>
      </c>
      <c r="B188" s="361" t="s">
        <v>583</v>
      </c>
      <c r="C188" s="624" t="s">
        <v>588</v>
      </c>
      <c r="D188" s="362" t="s">
        <v>523</v>
      </c>
      <c r="E188" s="365"/>
      <c r="F188" s="621" t="s">
        <v>546</v>
      </c>
      <c r="G188" s="622"/>
      <c r="H188" s="623"/>
      <c r="I188" s="623"/>
      <c r="J188" s="390">
        <v>1</v>
      </c>
      <c r="K188" s="417">
        <f>620/4</f>
        <v>155</v>
      </c>
      <c r="L188" s="418"/>
      <c r="M188" s="419">
        <f t="shared" si="43"/>
        <v>155</v>
      </c>
      <c r="N188" s="456">
        <f t="shared" si="32"/>
        <v>155</v>
      </c>
      <c r="O188" s="457">
        <f>VLOOKUP(C188,'Programa P6 Excel R1'!$B:$N,8,FALSE)</f>
        <v>1</v>
      </c>
      <c r="P188" s="435">
        <f>VLOOKUP(C188,'Programa P6 Excel R1'!$B:$N,9,FALSE)</f>
        <v>1</v>
      </c>
      <c r="Q188" s="468">
        <v>45801</v>
      </c>
      <c r="R188" s="469"/>
      <c r="S188" s="469"/>
      <c r="T188" s="469"/>
      <c r="U188" s="469"/>
      <c r="V188" s="487">
        <v>45828</v>
      </c>
      <c r="W188" s="468">
        <v>45895</v>
      </c>
      <c r="X188" s="469"/>
      <c r="Y188" s="469"/>
      <c r="Z188" s="469"/>
      <c r="AA188" s="469"/>
      <c r="AB188" s="469"/>
      <c r="AC188" s="469"/>
      <c r="AD188" s="487">
        <v>45916</v>
      </c>
      <c r="AE188" s="468"/>
      <c r="AF188" s="469"/>
      <c r="AG188" s="469"/>
      <c r="AH188" s="469"/>
      <c r="AI188" s="469"/>
      <c r="AJ188" s="470"/>
      <c r="AL188" s="197"/>
    </row>
    <row r="189" spans="1:38" s="196" customFormat="1">
      <c r="A189" s="1242" t="str">
        <f t="shared" si="42"/>
        <v>477-010-40-0397</v>
      </c>
      <c r="B189" s="361" t="s">
        <v>585</v>
      </c>
      <c r="C189" s="624" t="s">
        <v>589</v>
      </c>
      <c r="D189" s="362" t="s">
        <v>523</v>
      </c>
      <c r="E189" s="365"/>
      <c r="F189" s="621" t="s">
        <v>549</v>
      </c>
      <c r="G189" s="622"/>
      <c r="H189" s="623"/>
      <c r="I189" s="623"/>
      <c r="J189" s="389">
        <v>1</v>
      </c>
      <c r="K189" s="411">
        <f>280/4</f>
        <v>70</v>
      </c>
      <c r="L189" s="412"/>
      <c r="M189" s="413">
        <f t="shared" si="43"/>
        <v>70</v>
      </c>
      <c r="N189" s="456">
        <f t="shared" si="32"/>
        <v>70</v>
      </c>
      <c r="O189" s="457">
        <f>VLOOKUP(C189,'Programa P6 Excel R1'!$B:$N,8,FALSE)</f>
        <v>1</v>
      </c>
      <c r="P189" s="435">
        <f>VLOOKUP(C189,'Programa P6 Excel R1'!$B:$N,9,FALSE)</f>
        <v>1</v>
      </c>
      <c r="Q189" s="468">
        <v>45831</v>
      </c>
      <c r="R189" s="469"/>
      <c r="S189" s="469"/>
      <c r="T189" s="469"/>
      <c r="U189" s="469"/>
      <c r="V189" s="487">
        <v>45839</v>
      </c>
      <c r="W189" s="468">
        <v>45917</v>
      </c>
      <c r="X189" s="469"/>
      <c r="Y189" s="469"/>
      <c r="Z189" s="469"/>
      <c r="AA189" s="469"/>
      <c r="AB189" s="469"/>
      <c r="AC189" s="469"/>
      <c r="AD189" s="487">
        <v>45960</v>
      </c>
      <c r="AE189" s="468"/>
      <c r="AF189" s="469"/>
      <c r="AG189" s="469"/>
      <c r="AH189" s="469"/>
      <c r="AI189" s="469"/>
      <c r="AJ189" s="470"/>
      <c r="AL189" s="197"/>
    </row>
    <row r="190" spans="1:38" s="196" customFormat="1" hidden="1">
      <c r="A190" s="855"/>
      <c r="B190" s="361"/>
      <c r="C190" s="624"/>
      <c r="D190" s="362"/>
      <c r="E190" s="365"/>
      <c r="F190" s="617" t="s">
        <v>568</v>
      </c>
      <c r="G190" s="622"/>
      <c r="H190" s="623"/>
      <c r="I190" s="623"/>
      <c r="J190" s="389"/>
      <c r="K190" s="411"/>
      <c r="L190" s="412"/>
      <c r="M190" s="413"/>
      <c r="N190" s="456"/>
      <c r="O190" s="457"/>
      <c r="P190" s="454"/>
      <c r="Q190" s="468"/>
      <c r="R190" s="469"/>
      <c r="S190" s="469"/>
      <c r="T190" s="469"/>
      <c r="U190" s="469"/>
      <c r="V190" s="487"/>
      <c r="W190" s="468"/>
      <c r="X190" s="469"/>
      <c r="Y190" s="469"/>
      <c r="Z190" s="469"/>
      <c r="AA190" s="469"/>
      <c r="AB190" s="469"/>
      <c r="AC190" s="469"/>
      <c r="AD190" s="487"/>
      <c r="AE190" s="468"/>
      <c r="AF190" s="469"/>
      <c r="AG190" s="469"/>
      <c r="AH190" s="469"/>
      <c r="AI190" s="469"/>
      <c r="AJ190" s="470"/>
      <c r="AL190" s="197"/>
    </row>
    <row r="191" spans="1:38" s="196" customFormat="1">
      <c r="A191" s="1242" t="str">
        <f t="shared" ref="A191:A193" si="44">+TRIM(C191)</f>
        <v>477-010-40-0398</v>
      </c>
      <c r="B191" s="361" t="s">
        <v>581</v>
      </c>
      <c r="C191" s="624" t="s">
        <v>590</v>
      </c>
      <c r="D191" s="362" t="s">
        <v>523</v>
      </c>
      <c r="E191" s="365"/>
      <c r="F191" s="621" t="s">
        <v>543</v>
      </c>
      <c r="G191" s="622"/>
      <c r="H191" s="623"/>
      <c r="I191" s="623"/>
      <c r="J191" s="389">
        <v>1</v>
      </c>
      <c r="K191" s="411">
        <f>272/4</f>
        <v>68</v>
      </c>
      <c r="L191" s="412"/>
      <c r="M191" s="413">
        <f t="shared" ref="M191:M193" si="45">+K191+L191</f>
        <v>68</v>
      </c>
      <c r="N191" s="456">
        <f t="shared" si="32"/>
        <v>68</v>
      </c>
      <c r="O191" s="457">
        <f>VLOOKUP(C191,'Programa P6 Excel R1'!$B:$N,8,FALSE)</f>
        <v>1</v>
      </c>
      <c r="P191" s="435">
        <f>VLOOKUP(C191,'Programa P6 Excel R1'!$B:$N,9,FALSE)</f>
        <v>1</v>
      </c>
      <c r="Q191" s="468">
        <v>45840</v>
      </c>
      <c r="R191" s="469"/>
      <c r="S191" s="469"/>
      <c r="T191" s="469"/>
      <c r="U191" s="469"/>
      <c r="V191" s="487">
        <v>45894</v>
      </c>
      <c r="W191" s="468">
        <v>45923</v>
      </c>
      <c r="X191" s="469"/>
      <c r="Y191" s="469"/>
      <c r="Z191" s="469"/>
      <c r="AA191" s="469"/>
      <c r="AB191" s="469"/>
      <c r="AC191" s="469"/>
      <c r="AD191" s="487">
        <v>45982</v>
      </c>
      <c r="AE191" s="468"/>
      <c r="AF191" s="469"/>
      <c r="AG191" s="469"/>
      <c r="AH191" s="469"/>
      <c r="AI191" s="469"/>
      <c r="AJ191" s="470"/>
      <c r="AL191" s="197"/>
    </row>
    <row r="192" spans="1:38" s="196" customFormat="1">
      <c r="A192" s="1242" t="str">
        <f t="shared" si="44"/>
        <v>477-010-40-0399</v>
      </c>
      <c r="B192" s="361" t="s">
        <v>583</v>
      </c>
      <c r="C192" s="624" t="s">
        <v>591</v>
      </c>
      <c r="D192" s="362" t="s">
        <v>523</v>
      </c>
      <c r="E192" s="365"/>
      <c r="F192" s="621" t="s">
        <v>546</v>
      </c>
      <c r="G192" s="622"/>
      <c r="H192" s="623"/>
      <c r="I192" s="623"/>
      <c r="J192" s="390">
        <v>1</v>
      </c>
      <c r="K192" s="417">
        <f>620/4</f>
        <v>155</v>
      </c>
      <c r="L192" s="418"/>
      <c r="M192" s="419">
        <f t="shared" si="45"/>
        <v>155</v>
      </c>
      <c r="N192" s="456">
        <f t="shared" si="32"/>
        <v>155</v>
      </c>
      <c r="O192" s="457">
        <f>VLOOKUP(C192,'Programa P6 Excel R1'!$B:$N,8,FALSE)</f>
        <v>1</v>
      </c>
      <c r="P192" s="435">
        <f>VLOOKUP(C192,'Programa P6 Excel R1'!$B:$N,9,FALSE)</f>
        <v>1</v>
      </c>
      <c r="Q192" s="468">
        <v>45895</v>
      </c>
      <c r="R192" s="469"/>
      <c r="S192" s="469"/>
      <c r="T192" s="469"/>
      <c r="U192" s="469"/>
      <c r="V192" s="487">
        <v>45916</v>
      </c>
      <c r="W192" s="468">
        <v>45984</v>
      </c>
      <c r="X192" s="469"/>
      <c r="Y192" s="469"/>
      <c r="Z192" s="469"/>
      <c r="AA192" s="469"/>
      <c r="AB192" s="469"/>
      <c r="AC192" s="469"/>
      <c r="AD192" s="487">
        <v>46004</v>
      </c>
      <c r="AE192" s="468"/>
      <c r="AF192" s="469"/>
      <c r="AG192" s="469"/>
      <c r="AH192" s="469"/>
      <c r="AI192" s="469"/>
      <c r="AJ192" s="470"/>
      <c r="AL192" s="197"/>
    </row>
    <row r="193" spans="1:38" s="196" customFormat="1">
      <c r="A193" s="1242" t="str">
        <f t="shared" si="44"/>
        <v>477-010-40-0400</v>
      </c>
      <c r="B193" s="361" t="s">
        <v>585</v>
      </c>
      <c r="C193" s="624" t="s">
        <v>592</v>
      </c>
      <c r="D193" s="362" t="s">
        <v>523</v>
      </c>
      <c r="E193" s="365"/>
      <c r="F193" s="621" t="s">
        <v>549</v>
      </c>
      <c r="G193" s="622"/>
      <c r="H193" s="623"/>
      <c r="I193" s="623"/>
      <c r="J193" s="389">
        <v>1</v>
      </c>
      <c r="K193" s="411">
        <f>280/4</f>
        <v>70</v>
      </c>
      <c r="L193" s="412"/>
      <c r="M193" s="413">
        <f t="shared" si="45"/>
        <v>70</v>
      </c>
      <c r="N193" s="456">
        <f t="shared" si="32"/>
        <v>70</v>
      </c>
      <c r="O193" s="457">
        <f>VLOOKUP(C193,'Programa P6 Excel R1'!$B:$N,8,FALSE)</f>
        <v>1</v>
      </c>
      <c r="P193" s="435">
        <f>VLOOKUP(C193,'Programa P6 Excel R1'!$B:$N,9,FALSE)</f>
        <v>1</v>
      </c>
      <c r="Q193" s="468">
        <v>45917</v>
      </c>
      <c r="R193" s="469"/>
      <c r="S193" s="469"/>
      <c r="T193" s="469"/>
      <c r="U193" s="469"/>
      <c r="V193" s="487">
        <v>45960</v>
      </c>
      <c r="W193" s="468">
        <v>46006</v>
      </c>
      <c r="X193" s="469"/>
      <c r="Y193" s="469"/>
      <c r="Z193" s="469"/>
      <c r="AA193" s="469"/>
      <c r="AB193" s="469"/>
      <c r="AC193" s="469"/>
      <c r="AD193" s="487">
        <f>+'Programa P6 Excel R1'!H583</f>
        <v>46058</v>
      </c>
      <c r="AE193" s="468"/>
      <c r="AF193" s="469"/>
      <c r="AG193" s="469"/>
      <c r="AH193" s="469"/>
      <c r="AI193" s="469"/>
      <c r="AJ193" s="470"/>
      <c r="AL193" s="197"/>
    </row>
    <row r="194" spans="1:38" s="196" customFormat="1" hidden="1">
      <c r="A194" s="855"/>
      <c r="B194" s="361"/>
      <c r="C194" s="624"/>
      <c r="D194" s="362"/>
      <c r="E194" s="365"/>
      <c r="F194" s="617" t="s">
        <v>572</v>
      </c>
      <c r="G194" s="622"/>
      <c r="H194" s="623"/>
      <c r="I194" s="623"/>
      <c r="J194" s="389"/>
      <c r="K194" s="411"/>
      <c r="L194" s="412"/>
      <c r="M194" s="413"/>
      <c r="N194" s="456"/>
      <c r="O194" s="457"/>
      <c r="P194" s="454"/>
      <c r="Q194" s="468"/>
      <c r="R194" s="469"/>
      <c r="S194" s="469"/>
      <c r="T194" s="469"/>
      <c r="U194" s="469"/>
      <c r="V194" s="487"/>
      <c r="W194" s="468"/>
      <c r="X194" s="469"/>
      <c r="Y194" s="469"/>
      <c r="Z194" s="469"/>
      <c r="AA194" s="469"/>
      <c r="AB194" s="469"/>
      <c r="AC194" s="469"/>
      <c r="AD194" s="487"/>
      <c r="AE194" s="468"/>
      <c r="AF194" s="469"/>
      <c r="AG194" s="469"/>
      <c r="AH194" s="469"/>
      <c r="AI194" s="469"/>
      <c r="AJ194" s="470"/>
      <c r="AL194" s="197"/>
    </row>
    <row r="195" spans="1:38" s="196" customFormat="1">
      <c r="A195" s="1242" t="str">
        <f t="shared" ref="A195:A198" si="46">+TRIM(C195)</f>
        <v>477-010-40-0401</v>
      </c>
      <c r="B195" s="361" t="s">
        <v>581</v>
      </c>
      <c r="C195" s="624" t="s">
        <v>593</v>
      </c>
      <c r="D195" s="362" t="s">
        <v>523</v>
      </c>
      <c r="E195" s="365"/>
      <c r="F195" s="621" t="s">
        <v>543</v>
      </c>
      <c r="G195" s="622"/>
      <c r="H195" s="623"/>
      <c r="I195" s="623"/>
      <c r="J195" s="389">
        <v>1</v>
      </c>
      <c r="K195" s="411">
        <f>272/4</f>
        <v>68</v>
      </c>
      <c r="L195" s="412"/>
      <c r="M195" s="413">
        <f t="shared" ref="M195:M197" si="47">+K195+L195</f>
        <v>68</v>
      </c>
      <c r="N195" s="456">
        <f t="shared" si="32"/>
        <v>68</v>
      </c>
      <c r="O195" s="457">
        <f>VLOOKUP(C195,'Programa P6 Excel R1'!$B:$N,8,FALSE)</f>
        <v>1</v>
      </c>
      <c r="P195" s="435">
        <f>VLOOKUP(C195,'Programa P6 Excel R1'!$B:$N,9,FALSE)</f>
        <v>1</v>
      </c>
      <c r="Q195" s="468">
        <v>45923</v>
      </c>
      <c r="R195" s="469"/>
      <c r="S195" s="469"/>
      <c r="T195" s="469"/>
      <c r="U195" s="469"/>
      <c r="V195" s="487">
        <v>45982</v>
      </c>
      <c r="W195" s="468">
        <f>+'Programa P6 Excel R1'!G585</f>
        <v>46014</v>
      </c>
      <c r="X195" s="469"/>
      <c r="Y195" s="469"/>
      <c r="Z195" s="469"/>
      <c r="AA195" s="469"/>
      <c r="AB195" s="469"/>
      <c r="AC195" s="469"/>
      <c r="AD195" s="487">
        <f>+'Programa P6 Excel R1'!H585</f>
        <v>46076</v>
      </c>
      <c r="AE195" s="468"/>
      <c r="AF195" s="469"/>
      <c r="AG195" s="469"/>
      <c r="AH195" s="469"/>
      <c r="AI195" s="469"/>
      <c r="AJ195" s="470"/>
      <c r="AL195" s="197"/>
    </row>
    <row r="196" spans="1:38" s="196" customFormat="1">
      <c r="A196" s="1242" t="str">
        <f t="shared" si="46"/>
        <v>477-010-40-0402</v>
      </c>
      <c r="B196" s="361" t="s">
        <v>583</v>
      </c>
      <c r="C196" s="624" t="s">
        <v>594</v>
      </c>
      <c r="D196" s="362" t="s">
        <v>523</v>
      </c>
      <c r="E196" s="365"/>
      <c r="F196" s="621" t="s">
        <v>546</v>
      </c>
      <c r="G196" s="622"/>
      <c r="H196" s="623"/>
      <c r="I196" s="623"/>
      <c r="J196" s="390">
        <v>1</v>
      </c>
      <c r="K196" s="417">
        <f>620/4</f>
        <v>155</v>
      </c>
      <c r="L196" s="418"/>
      <c r="M196" s="419">
        <f t="shared" si="47"/>
        <v>155</v>
      </c>
      <c r="N196" s="456">
        <f t="shared" si="32"/>
        <v>155</v>
      </c>
      <c r="O196" s="457">
        <f>VLOOKUP(C196,'Programa P6 Excel R1'!$B:$N,8,FALSE)</f>
        <v>1</v>
      </c>
      <c r="P196" s="435">
        <f>VLOOKUP(C196,'Programa P6 Excel R1'!$B:$N,9,FALSE)</f>
        <v>1</v>
      </c>
      <c r="Q196" s="468">
        <v>45983</v>
      </c>
      <c r="R196" s="469"/>
      <c r="S196" s="469"/>
      <c r="T196" s="469"/>
      <c r="U196" s="469"/>
      <c r="V196" s="487">
        <v>46004</v>
      </c>
      <c r="W196" s="468">
        <f>+'Programa P6 Excel R1'!G586</f>
        <v>46077</v>
      </c>
      <c r="X196" s="469"/>
      <c r="Y196" s="469"/>
      <c r="Z196" s="469"/>
      <c r="AA196" s="469"/>
      <c r="AB196" s="469"/>
      <c r="AC196" s="469"/>
      <c r="AD196" s="487">
        <f>+'Programa P6 Excel R1'!H586</f>
        <v>46098</v>
      </c>
      <c r="AE196" s="468"/>
      <c r="AF196" s="469"/>
      <c r="AG196" s="469"/>
      <c r="AH196" s="469"/>
      <c r="AI196" s="469"/>
      <c r="AJ196" s="470"/>
      <c r="AL196" s="197"/>
    </row>
    <row r="197" spans="1:38" s="196" customFormat="1">
      <c r="A197" s="1242" t="str">
        <f t="shared" si="46"/>
        <v>477-010-40-0403</v>
      </c>
      <c r="B197" s="361" t="s">
        <v>585</v>
      </c>
      <c r="C197" s="624" t="s">
        <v>595</v>
      </c>
      <c r="D197" s="362" t="s">
        <v>523</v>
      </c>
      <c r="E197" s="365"/>
      <c r="F197" s="621" t="s">
        <v>549</v>
      </c>
      <c r="G197" s="622"/>
      <c r="H197" s="623"/>
      <c r="I197" s="623"/>
      <c r="J197" s="389">
        <v>1</v>
      </c>
      <c r="K197" s="411">
        <f>280/4</f>
        <v>70</v>
      </c>
      <c r="L197" s="412"/>
      <c r="M197" s="413">
        <f t="shared" si="47"/>
        <v>70</v>
      </c>
      <c r="N197" s="456">
        <f t="shared" si="32"/>
        <v>70</v>
      </c>
      <c r="O197" s="457">
        <f>VLOOKUP(C197,'Programa P6 Excel R1'!$B:$N,8,FALSE)</f>
        <v>1</v>
      </c>
      <c r="P197" s="435">
        <f>VLOOKUP(C197,'Programa P6 Excel R1'!$B:$N,9,FALSE)</f>
        <v>1</v>
      </c>
      <c r="Q197" s="468">
        <v>46006</v>
      </c>
      <c r="R197" s="469"/>
      <c r="S197" s="469"/>
      <c r="T197" s="469"/>
      <c r="U197" s="469"/>
      <c r="V197" s="487">
        <v>46034</v>
      </c>
      <c r="W197" s="468">
        <f>+'Programa P6 Excel R1'!G587</f>
        <v>46099</v>
      </c>
      <c r="X197" s="469"/>
      <c r="Y197" s="469"/>
      <c r="Z197" s="469"/>
      <c r="AA197" s="469"/>
      <c r="AB197" s="469"/>
      <c r="AC197" s="469"/>
      <c r="AD197" s="487">
        <f>+'Programa P6 Excel R1'!H587</f>
        <v>46122</v>
      </c>
      <c r="AE197" s="468"/>
      <c r="AF197" s="469"/>
      <c r="AG197" s="469"/>
      <c r="AH197" s="469"/>
      <c r="AI197" s="469"/>
      <c r="AJ197" s="470"/>
      <c r="AL197" s="197"/>
    </row>
    <row r="198" spans="1:38" s="196" customFormat="1">
      <c r="A198" s="1242" t="str">
        <f t="shared" si="46"/>
        <v>477-010-40-0404</v>
      </c>
      <c r="B198" s="361" t="s">
        <v>596</v>
      </c>
      <c r="C198" s="624" t="s">
        <v>597</v>
      </c>
      <c r="D198" s="362" t="s">
        <v>526</v>
      </c>
      <c r="E198" s="365" t="s">
        <v>629</v>
      </c>
      <c r="F198" s="621" t="s">
        <v>387</v>
      </c>
      <c r="G198" s="622"/>
      <c r="H198" s="623">
        <v>1</v>
      </c>
      <c r="I198" s="623"/>
      <c r="J198" s="389"/>
      <c r="K198" s="411">
        <v>282</v>
      </c>
      <c r="L198" s="412"/>
      <c r="M198" s="413">
        <f t="shared" si="26"/>
        <v>282</v>
      </c>
      <c r="N198" s="456">
        <f t="shared" si="32"/>
        <v>33.839999999999996</v>
      </c>
      <c r="O198" s="457">
        <f>+'Programa P6 Excel R1'!I588</f>
        <v>4.4999999999999998E-2</v>
      </c>
      <c r="P198" s="454">
        <f>+'Programa P6 Excel R1'!J588</f>
        <v>0.12</v>
      </c>
      <c r="Q198" s="468">
        <v>46126</v>
      </c>
      <c r="R198" s="469">
        <f>+S198-7</f>
        <v>46176</v>
      </c>
      <c r="S198" s="469">
        <v>46183</v>
      </c>
      <c r="T198" s="469">
        <v>46190</v>
      </c>
      <c r="U198" s="469">
        <v>46197</v>
      </c>
      <c r="V198" s="487">
        <v>46205</v>
      </c>
      <c r="W198" s="468">
        <f>+'Programa P6 Excel R1'!G589</f>
        <v>46123</v>
      </c>
      <c r="X198" s="469"/>
      <c r="Y198" s="469"/>
      <c r="Z198" s="469"/>
      <c r="AA198" s="469"/>
      <c r="AB198" s="469"/>
      <c r="AC198" s="469"/>
      <c r="AD198" s="487"/>
      <c r="AE198" s="468"/>
      <c r="AF198" s="469">
        <f>+AG198-7</f>
        <v>46205</v>
      </c>
      <c r="AG198" s="469">
        <f>+'Programa P6 Excel R1'!H589</f>
        <v>46212</v>
      </c>
      <c r="AH198" s="469">
        <f>+'Programa P6 Excel R1'!H590</f>
        <v>46220</v>
      </c>
      <c r="AI198" s="469">
        <f>+'Programa P6 Excel R1'!H591</f>
        <v>46227</v>
      </c>
      <c r="AJ198" s="470">
        <f>+'Programa P6 Excel R1'!H592</f>
        <v>46234</v>
      </c>
      <c r="AL198" s="197"/>
    </row>
    <row r="199" spans="1:38" s="201" customFormat="1" hidden="1">
      <c r="A199" s="856"/>
      <c r="B199" s="377" t="s">
        <v>599</v>
      </c>
      <c r="C199" s="624"/>
      <c r="D199" s="378"/>
      <c r="E199" s="379"/>
      <c r="F199" s="617" t="s">
        <v>600</v>
      </c>
      <c r="G199" s="618"/>
      <c r="H199" s="619"/>
      <c r="I199" s="619"/>
      <c r="J199" s="393"/>
      <c r="K199" s="449">
        <v>0</v>
      </c>
      <c r="L199" s="450"/>
      <c r="M199" s="451">
        <f t="shared" si="26"/>
        <v>0</v>
      </c>
      <c r="N199" s="988">
        <f t="shared" si="32"/>
        <v>0</v>
      </c>
      <c r="O199" s="458"/>
      <c r="P199" s="455"/>
      <c r="Q199" s="481"/>
      <c r="R199" s="482"/>
      <c r="S199" s="469" t="s">
        <v>125</v>
      </c>
      <c r="T199" s="482"/>
      <c r="U199" s="482"/>
      <c r="V199" s="491"/>
      <c r="W199" s="481"/>
      <c r="X199" s="482"/>
      <c r="Y199" s="482"/>
      <c r="Z199" s="482"/>
      <c r="AA199" s="482"/>
      <c r="AB199" s="482"/>
      <c r="AC199" s="482"/>
      <c r="AD199" s="491"/>
      <c r="AE199" s="481"/>
      <c r="AF199" s="482"/>
      <c r="AG199" s="482" t="s">
        <v>125</v>
      </c>
      <c r="AH199" s="482"/>
      <c r="AI199" s="482"/>
      <c r="AJ199" s="483"/>
      <c r="AL199" s="250"/>
    </row>
    <row r="200" spans="1:38" s="201" customFormat="1" hidden="1">
      <c r="A200" s="856"/>
      <c r="B200" s="377"/>
      <c r="C200" s="624"/>
      <c r="D200" s="378"/>
      <c r="E200" s="379"/>
      <c r="F200" s="617" t="s">
        <v>555</v>
      </c>
      <c r="G200" s="618"/>
      <c r="H200" s="619"/>
      <c r="I200" s="619"/>
      <c r="J200" s="393"/>
      <c r="K200" s="449"/>
      <c r="L200" s="450"/>
      <c r="M200" s="451"/>
      <c r="N200" s="988"/>
      <c r="O200" s="458"/>
      <c r="P200" s="455"/>
      <c r="Q200" s="481"/>
      <c r="R200" s="482"/>
      <c r="S200" s="469"/>
      <c r="T200" s="482"/>
      <c r="U200" s="482"/>
      <c r="V200" s="491"/>
      <c r="W200" s="481"/>
      <c r="X200" s="482"/>
      <c r="Y200" s="482"/>
      <c r="Z200" s="482"/>
      <c r="AA200" s="482"/>
      <c r="AB200" s="482"/>
      <c r="AC200" s="482"/>
      <c r="AD200" s="491"/>
      <c r="AE200" s="481"/>
      <c r="AF200" s="482"/>
      <c r="AG200" s="482"/>
      <c r="AH200" s="482"/>
      <c r="AI200" s="482"/>
      <c r="AJ200" s="483"/>
      <c r="AL200" s="250"/>
    </row>
    <row r="201" spans="1:38" s="196" customFormat="1">
      <c r="A201" s="1242" t="str">
        <f t="shared" ref="A201:A203" si="48">+TRIM(C201)</f>
        <v>477-010-40-0408</v>
      </c>
      <c r="B201" s="361" t="s">
        <v>601</v>
      </c>
      <c r="C201" s="624" t="s">
        <v>602</v>
      </c>
      <c r="D201" s="362" t="s">
        <v>523</v>
      </c>
      <c r="E201" s="365"/>
      <c r="F201" s="621" t="s">
        <v>543</v>
      </c>
      <c r="G201" s="622"/>
      <c r="H201" s="623"/>
      <c r="I201" s="623"/>
      <c r="J201" s="389">
        <v>1</v>
      </c>
      <c r="K201" s="411">
        <f>292/4</f>
        <v>73</v>
      </c>
      <c r="L201" s="412"/>
      <c r="M201" s="413">
        <f t="shared" si="26"/>
        <v>73</v>
      </c>
      <c r="N201" s="708">
        <f t="shared" si="32"/>
        <v>73</v>
      </c>
      <c r="O201" s="457">
        <f>VLOOKUP(C201,'Programa P6 Excel R1'!$B:$N,8,FALSE)</f>
        <v>1</v>
      </c>
      <c r="P201" s="435">
        <f>VLOOKUP(C201,'Programa P6 Excel R1'!$B:$N,9,FALSE)</f>
        <v>1</v>
      </c>
      <c r="Q201" s="468">
        <v>45789</v>
      </c>
      <c r="R201" s="469"/>
      <c r="S201" s="469"/>
      <c r="T201" s="469"/>
      <c r="U201" s="469"/>
      <c r="V201" s="487">
        <v>45800</v>
      </c>
      <c r="W201" s="468">
        <v>45754</v>
      </c>
      <c r="X201" s="469"/>
      <c r="Y201" s="469"/>
      <c r="Z201" s="469"/>
      <c r="AA201" s="469"/>
      <c r="AB201" s="469"/>
      <c r="AC201" s="469"/>
      <c r="AD201" s="487">
        <v>45800</v>
      </c>
      <c r="AE201" s="468"/>
      <c r="AF201" s="469"/>
      <c r="AG201" s="469"/>
      <c r="AH201" s="469"/>
      <c r="AI201" s="469"/>
      <c r="AJ201" s="470"/>
      <c r="AL201" s="197"/>
    </row>
    <row r="202" spans="1:38" s="196" customFormat="1">
      <c r="A202" s="1242" t="str">
        <f t="shared" si="48"/>
        <v>477-010-40-0409</v>
      </c>
      <c r="B202" s="361" t="s">
        <v>603</v>
      </c>
      <c r="C202" s="624" t="s">
        <v>604</v>
      </c>
      <c r="D202" s="362" t="s">
        <v>523</v>
      </c>
      <c r="E202" s="365"/>
      <c r="F202" s="633" t="s">
        <v>546</v>
      </c>
      <c r="G202" s="622"/>
      <c r="H202" s="623"/>
      <c r="I202" s="623"/>
      <c r="J202" s="389">
        <v>1</v>
      </c>
      <c r="K202" s="411">
        <f>9420/4</f>
        <v>2355</v>
      </c>
      <c r="L202" s="412"/>
      <c r="M202" s="413">
        <f t="shared" si="26"/>
        <v>2355</v>
      </c>
      <c r="N202" s="708">
        <f t="shared" si="32"/>
        <v>2355</v>
      </c>
      <c r="O202" s="457">
        <f>VLOOKUP(C202,'Programa P6 Excel R1'!$B:$N,8,FALSE)</f>
        <v>1</v>
      </c>
      <c r="P202" s="435">
        <f>VLOOKUP(C202,'Programa P6 Excel R1'!$B:$N,9,FALSE)</f>
        <v>1</v>
      </c>
      <c r="Q202" s="468">
        <v>45801</v>
      </c>
      <c r="R202" s="469"/>
      <c r="S202" s="469"/>
      <c r="T202" s="469"/>
      <c r="U202" s="469"/>
      <c r="V202" s="487">
        <v>45827</v>
      </c>
      <c r="W202" s="468">
        <v>45801</v>
      </c>
      <c r="X202" s="469"/>
      <c r="Y202" s="469"/>
      <c r="Z202" s="469"/>
      <c r="AA202" s="469"/>
      <c r="AB202" s="469"/>
      <c r="AC202" s="469"/>
      <c r="AD202" s="487">
        <v>45827</v>
      </c>
      <c r="AE202" s="468"/>
      <c r="AF202" s="469"/>
      <c r="AG202" s="469"/>
      <c r="AH202" s="469"/>
      <c r="AI202" s="469"/>
      <c r="AJ202" s="470"/>
      <c r="AL202" s="197"/>
    </row>
    <row r="203" spans="1:38" s="196" customFormat="1">
      <c r="A203" s="1242" t="str">
        <f t="shared" si="48"/>
        <v>477-010-40-0410</v>
      </c>
      <c r="B203" s="361" t="s">
        <v>605</v>
      </c>
      <c r="C203" s="624" t="s">
        <v>606</v>
      </c>
      <c r="D203" s="362" t="s">
        <v>523</v>
      </c>
      <c r="E203" s="365"/>
      <c r="F203" s="621" t="s">
        <v>549</v>
      </c>
      <c r="G203" s="622"/>
      <c r="H203" s="623"/>
      <c r="I203" s="623"/>
      <c r="J203" s="389">
        <v>1</v>
      </c>
      <c r="K203" s="411">
        <f>560/4</f>
        <v>140</v>
      </c>
      <c r="L203" s="412"/>
      <c r="M203" s="413">
        <f t="shared" si="26"/>
        <v>140</v>
      </c>
      <c r="N203" s="708">
        <v>140</v>
      </c>
      <c r="O203" s="457">
        <f>VLOOKUP(C203,'Programa P6 Excel R1'!$B:$N,8,FALSE)</f>
        <v>1</v>
      </c>
      <c r="P203" s="435">
        <f>VLOOKUP(C203,'Programa P6 Excel R1'!$B:$N,9,FALSE)</f>
        <v>1</v>
      </c>
      <c r="Q203" s="468">
        <v>45831</v>
      </c>
      <c r="R203" s="469"/>
      <c r="S203" s="469"/>
      <c r="T203" s="469"/>
      <c r="U203" s="469"/>
      <c r="V203" s="487">
        <v>45849</v>
      </c>
      <c r="W203" s="468">
        <v>45831</v>
      </c>
      <c r="X203" s="469"/>
      <c r="Y203" s="469"/>
      <c r="Z203" s="469"/>
      <c r="AA203" s="469"/>
      <c r="AB203" s="469"/>
      <c r="AC203" s="469"/>
      <c r="AD203" s="487">
        <v>45849</v>
      </c>
      <c r="AE203" s="468"/>
      <c r="AF203" s="469"/>
      <c r="AG203" s="469"/>
      <c r="AH203" s="469"/>
      <c r="AI203" s="469"/>
      <c r="AJ203" s="470"/>
      <c r="AL203" s="197"/>
    </row>
    <row r="204" spans="1:38" s="196" customFormat="1" hidden="1">
      <c r="A204" s="855"/>
      <c r="B204" s="361"/>
      <c r="C204" s="624"/>
      <c r="D204" s="362"/>
      <c r="E204" s="365"/>
      <c r="F204" s="617" t="s">
        <v>564</v>
      </c>
      <c r="G204" s="622"/>
      <c r="H204" s="623"/>
      <c r="I204" s="623"/>
      <c r="J204" s="389"/>
      <c r="K204" s="411"/>
      <c r="L204" s="412"/>
      <c r="M204" s="413"/>
      <c r="N204" s="708"/>
      <c r="O204" s="457"/>
      <c r="P204" s="454"/>
      <c r="Q204" s="468"/>
      <c r="R204" s="469"/>
      <c r="S204" s="469"/>
      <c r="T204" s="469"/>
      <c r="U204" s="469"/>
      <c r="V204" s="487"/>
      <c r="W204" s="468"/>
      <c r="X204" s="469"/>
      <c r="Y204" s="469"/>
      <c r="Z204" s="469"/>
      <c r="AA204" s="469"/>
      <c r="AB204" s="469"/>
      <c r="AC204" s="469"/>
      <c r="AD204" s="487"/>
      <c r="AE204" s="468"/>
      <c r="AF204" s="469"/>
      <c r="AG204" s="469"/>
      <c r="AH204" s="469"/>
      <c r="AI204" s="469"/>
      <c r="AJ204" s="470"/>
      <c r="AL204" s="197"/>
    </row>
    <row r="205" spans="1:38" s="196" customFormat="1">
      <c r="A205" s="1242" t="str">
        <f t="shared" ref="A205:A207" si="49">+TRIM(C205)</f>
        <v>477-010-40-0411</v>
      </c>
      <c r="B205" s="361" t="s">
        <v>601</v>
      </c>
      <c r="C205" s="624" t="s">
        <v>607</v>
      </c>
      <c r="D205" s="362" t="s">
        <v>523</v>
      </c>
      <c r="E205" s="365"/>
      <c r="F205" s="621" t="s">
        <v>543</v>
      </c>
      <c r="G205" s="622"/>
      <c r="H205" s="623"/>
      <c r="I205" s="623"/>
      <c r="J205" s="389">
        <v>1</v>
      </c>
      <c r="K205" s="411">
        <f>292/4</f>
        <v>73</v>
      </c>
      <c r="L205" s="412"/>
      <c r="M205" s="413">
        <f t="shared" ref="M205:M207" si="50">+K205+L205</f>
        <v>73</v>
      </c>
      <c r="N205" s="708">
        <v>73</v>
      </c>
      <c r="O205" s="457">
        <f>VLOOKUP(C205,'Programa P6 Excel R1'!$B:$N,8,FALSE)</f>
        <v>1</v>
      </c>
      <c r="P205" s="435">
        <f>VLOOKUP(C205,'Programa P6 Excel R1'!$B:$N,9,FALSE)</f>
        <v>1</v>
      </c>
      <c r="Q205" s="468">
        <v>46191</v>
      </c>
      <c r="R205" s="469"/>
      <c r="S205" s="469"/>
      <c r="T205" s="469"/>
      <c r="U205" s="469"/>
      <c r="V205" s="487">
        <v>46197</v>
      </c>
      <c r="W205" s="468">
        <v>45845</v>
      </c>
      <c r="X205" s="469"/>
      <c r="Y205" s="469"/>
      <c r="Z205" s="469"/>
      <c r="AA205" s="469"/>
      <c r="AB205" s="469"/>
      <c r="AC205" s="469"/>
      <c r="AD205" s="487">
        <v>45873</v>
      </c>
      <c r="AE205" s="468"/>
      <c r="AF205" s="469"/>
      <c r="AG205" s="469"/>
      <c r="AH205" s="469"/>
      <c r="AI205" s="469"/>
      <c r="AJ205" s="470"/>
      <c r="AL205" s="197"/>
    </row>
    <row r="206" spans="1:38" s="196" customFormat="1">
      <c r="A206" s="1242" t="str">
        <f t="shared" si="49"/>
        <v>477-010-40-0412</v>
      </c>
      <c r="B206" s="361" t="s">
        <v>603</v>
      </c>
      <c r="C206" s="624" t="s">
        <v>608</v>
      </c>
      <c r="D206" s="362" t="s">
        <v>523</v>
      </c>
      <c r="E206" s="365"/>
      <c r="F206" s="621" t="s">
        <v>546</v>
      </c>
      <c r="G206" s="622"/>
      <c r="H206" s="623"/>
      <c r="I206" s="623"/>
      <c r="J206" s="389">
        <v>1</v>
      </c>
      <c r="K206" s="411">
        <f>9420/4</f>
        <v>2355</v>
      </c>
      <c r="L206" s="412"/>
      <c r="M206" s="413">
        <f t="shared" si="50"/>
        <v>2355</v>
      </c>
      <c r="N206" s="708">
        <f>+M206*P206</f>
        <v>2355</v>
      </c>
      <c r="O206" s="457">
        <f>VLOOKUP(C206,'Programa P6 Excel R1'!$B:$N,8,FALSE)</f>
        <v>1</v>
      </c>
      <c r="P206" s="435">
        <f>VLOOKUP(C206,'Programa P6 Excel R1'!$B:$N,9,FALSE)</f>
        <v>1</v>
      </c>
      <c r="Q206" s="468">
        <v>46198</v>
      </c>
      <c r="R206" s="469"/>
      <c r="S206" s="469"/>
      <c r="T206" s="469"/>
      <c r="U206" s="469"/>
      <c r="V206" s="487">
        <v>46205</v>
      </c>
      <c r="W206" s="468">
        <v>45874</v>
      </c>
      <c r="X206" s="469"/>
      <c r="Y206" s="469"/>
      <c r="Z206" s="469"/>
      <c r="AA206" s="469"/>
      <c r="AB206" s="469"/>
      <c r="AC206" s="469"/>
      <c r="AD206" s="487">
        <v>45873</v>
      </c>
      <c r="AE206" s="468"/>
      <c r="AF206" s="469"/>
      <c r="AG206" s="469"/>
      <c r="AH206" s="469"/>
      <c r="AI206" s="469"/>
      <c r="AJ206" s="470"/>
      <c r="AL206" s="197"/>
    </row>
    <row r="207" spans="1:38" s="196" customFormat="1">
      <c r="A207" s="1242" t="str">
        <f t="shared" si="49"/>
        <v>477-010-40-0413</v>
      </c>
      <c r="B207" s="361" t="s">
        <v>605</v>
      </c>
      <c r="C207" s="624" t="s">
        <v>609</v>
      </c>
      <c r="D207" s="362" t="s">
        <v>523</v>
      </c>
      <c r="E207" s="365"/>
      <c r="F207" s="621" t="s">
        <v>549</v>
      </c>
      <c r="G207" s="622"/>
      <c r="H207" s="623"/>
      <c r="I207" s="623"/>
      <c r="J207" s="389">
        <v>1</v>
      </c>
      <c r="K207" s="411">
        <f>560/4</f>
        <v>140</v>
      </c>
      <c r="L207" s="412"/>
      <c r="M207" s="413">
        <f t="shared" si="50"/>
        <v>140</v>
      </c>
      <c r="N207" s="708">
        <f>+M207*P207</f>
        <v>140</v>
      </c>
      <c r="O207" s="457">
        <f>VLOOKUP(C207,'Programa P6 Excel R1'!$B:$N,8,FALSE)</f>
        <v>1</v>
      </c>
      <c r="P207" s="435">
        <f>VLOOKUP(C207,'Programa P6 Excel R1'!$B:$N,9,FALSE)</f>
        <v>1</v>
      </c>
      <c r="Q207" s="468">
        <v>45789</v>
      </c>
      <c r="R207" s="469"/>
      <c r="S207" s="469"/>
      <c r="T207" s="469"/>
      <c r="U207" s="469"/>
      <c r="V207" s="487">
        <v>46210</v>
      </c>
      <c r="W207" s="468">
        <v>45895</v>
      </c>
      <c r="X207" s="469"/>
      <c r="Y207" s="469"/>
      <c r="Z207" s="469"/>
      <c r="AA207" s="469"/>
      <c r="AB207" s="469"/>
      <c r="AC207" s="469"/>
      <c r="AD207" s="487">
        <v>45960</v>
      </c>
      <c r="AE207" s="468"/>
      <c r="AF207" s="469"/>
      <c r="AG207" s="469"/>
      <c r="AH207" s="469"/>
      <c r="AI207" s="469"/>
      <c r="AJ207" s="470"/>
      <c r="AL207" s="197"/>
    </row>
    <row r="208" spans="1:38" s="196" customFormat="1" hidden="1">
      <c r="A208" s="855"/>
      <c r="B208" s="361"/>
      <c r="C208" s="624"/>
      <c r="D208" s="362"/>
      <c r="E208" s="365"/>
      <c r="F208" s="617" t="s">
        <v>568</v>
      </c>
      <c r="G208" s="622"/>
      <c r="H208" s="623"/>
      <c r="I208" s="623"/>
      <c r="J208" s="389"/>
      <c r="K208" s="411"/>
      <c r="L208" s="412"/>
      <c r="M208" s="413"/>
      <c r="N208" s="456"/>
      <c r="O208" s="457"/>
      <c r="P208" s="454"/>
      <c r="Q208" s="468"/>
      <c r="R208" s="469"/>
      <c r="S208" s="469"/>
      <c r="T208" s="469"/>
      <c r="U208" s="469"/>
      <c r="V208" s="487"/>
      <c r="W208" s="468"/>
      <c r="X208" s="469"/>
      <c r="Y208" s="469"/>
      <c r="Z208" s="469"/>
      <c r="AA208" s="469"/>
      <c r="AB208" s="469"/>
      <c r="AC208" s="469"/>
      <c r="AD208" s="487"/>
      <c r="AE208" s="468"/>
      <c r="AF208" s="469"/>
      <c r="AG208" s="469"/>
      <c r="AH208" s="469"/>
      <c r="AI208" s="469"/>
      <c r="AJ208" s="470"/>
      <c r="AL208" s="197"/>
    </row>
    <row r="209" spans="1:38" s="196" customFormat="1">
      <c r="A209" s="1242" t="str">
        <f t="shared" ref="A209:A211" si="51">+TRIM(C209)</f>
        <v>477-010-40-0414</v>
      </c>
      <c r="B209" s="361" t="s">
        <v>601</v>
      </c>
      <c r="C209" s="624" t="s">
        <v>610</v>
      </c>
      <c r="D209" s="362" t="s">
        <v>523</v>
      </c>
      <c r="E209" s="365"/>
      <c r="F209" s="621" t="s">
        <v>543</v>
      </c>
      <c r="G209" s="622"/>
      <c r="H209" s="623"/>
      <c r="I209" s="623"/>
      <c r="J209" s="389">
        <v>1</v>
      </c>
      <c r="K209" s="411">
        <f>292/4</f>
        <v>73</v>
      </c>
      <c r="L209" s="412"/>
      <c r="M209" s="413">
        <f t="shared" ref="M209:M211" si="52">+K209+L209</f>
        <v>73</v>
      </c>
      <c r="N209" s="708">
        <f>+M209*P209</f>
        <v>73</v>
      </c>
      <c r="O209" s="457">
        <f>VLOOKUP(C209,'Programa P6 Excel R1'!$B:$N,8,FALSE)</f>
        <v>1</v>
      </c>
      <c r="P209" s="435">
        <f>VLOOKUP(C209,'Programa P6 Excel R1'!$B:$N,9,FALSE)</f>
        <v>1</v>
      </c>
      <c r="Q209" s="468">
        <v>45943</v>
      </c>
      <c r="R209" s="469"/>
      <c r="S209" s="469"/>
      <c r="T209" s="469"/>
      <c r="U209" s="469"/>
      <c r="V209" s="487">
        <v>45966</v>
      </c>
      <c r="W209" s="468">
        <v>45943</v>
      </c>
      <c r="X209" s="469"/>
      <c r="Y209" s="469"/>
      <c r="Z209" s="469"/>
      <c r="AA209" s="469"/>
      <c r="AB209" s="469"/>
      <c r="AC209" s="469"/>
      <c r="AD209" s="487">
        <v>45966</v>
      </c>
      <c r="AE209" s="468"/>
      <c r="AF209" s="469"/>
      <c r="AG209" s="469"/>
      <c r="AH209" s="469"/>
      <c r="AI209" s="469"/>
      <c r="AJ209" s="470"/>
      <c r="AL209" s="197"/>
    </row>
    <row r="210" spans="1:38" s="196" customFormat="1">
      <c r="A210" s="1242" t="str">
        <f t="shared" si="51"/>
        <v>477-010-40-0415</v>
      </c>
      <c r="B210" s="361" t="s">
        <v>603</v>
      </c>
      <c r="C210" s="624" t="s">
        <v>611</v>
      </c>
      <c r="D210" s="362" t="s">
        <v>523</v>
      </c>
      <c r="E210" s="365"/>
      <c r="F210" s="621" t="s">
        <v>546</v>
      </c>
      <c r="G210" s="622"/>
      <c r="H210" s="623"/>
      <c r="I210" s="623"/>
      <c r="J210" s="389">
        <v>1</v>
      </c>
      <c r="K210" s="411">
        <f>9420/4</f>
        <v>2355</v>
      </c>
      <c r="L210" s="412"/>
      <c r="M210" s="413">
        <f t="shared" si="52"/>
        <v>2355</v>
      </c>
      <c r="N210" s="708">
        <f>+M210*P210</f>
        <v>2355</v>
      </c>
      <c r="O210" s="457">
        <f>VLOOKUP(C210,'Programa P6 Excel R1'!$B:$N,8,FALSE)</f>
        <v>1</v>
      </c>
      <c r="P210" s="435">
        <f>VLOOKUP(C210,'Programa P6 Excel R1'!$B:$N,9,FALSE)</f>
        <v>1</v>
      </c>
      <c r="Q210" s="468">
        <v>45967</v>
      </c>
      <c r="R210" s="469"/>
      <c r="S210" s="469"/>
      <c r="T210" s="469"/>
      <c r="U210" s="469"/>
      <c r="V210" s="487">
        <v>46003</v>
      </c>
      <c r="W210" s="468">
        <v>45967</v>
      </c>
      <c r="X210" s="469"/>
      <c r="Y210" s="469"/>
      <c r="Z210" s="469"/>
      <c r="AA210" s="469"/>
      <c r="AB210" s="469"/>
      <c r="AC210" s="469"/>
      <c r="AD210" s="487">
        <v>46003</v>
      </c>
      <c r="AE210" s="468"/>
      <c r="AF210" s="469"/>
      <c r="AG210" s="469"/>
      <c r="AH210" s="469"/>
      <c r="AI210" s="469"/>
      <c r="AJ210" s="470"/>
      <c r="AL210" s="197"/>
    </row>
    <row r="211" spans="1:38" s="196" customFormat="1">
      <c r="A211" s="1242" t="str">
        <f t="shared" si="51"/>
        <v>477-010-40-0416</v>
      </c>
      <c r="B211" s="361" t="s">
        <v>605</v>
      </c>
      <c r="C211" s="624" t="s">
        <v>612</v>
      </c>
      <c r="D211" s="362" t="s">
        <v>523</v>
      </c>
      <c r="E211" s="365"/>
      <c r="F211" s="621" t="s">
        <v>549</v>
      </c>
      <c r="G211" s="622"/>
      <c r="H211" s="623"/>
      <c r="I211" s="623"/>
      <c r="J211" s="389">
        <v>1</v>
      </c>
      <c r="K211" s="411">
        <f>560/4</f>
        <v>140</v>
      </c>
      <c r="L211" s="412"/>
      <c r="M211" s="413">
        <f t="shared" si="52"/>
        <v>140</v>
      </c>
      <c r="N211" s="708">
        <f>+M211*P211</f>
        <v>140</v>
      </c>
      <c r="O211" s="457">
        <f>VLOOKUP(C211,'Programa P6 Excel R1'!$B:$N,8,FALSE)</f>
        <v>1</v>
      </c>
      <c r="P211" s="435">
        <f>VLOOKUP(C211,'Programa P6 Excel R1'!$B:$N,9,FALSE)</f>
        <v>1</v>
      </c>
      <c r="Q211" s="468">
        <v>46006</v>
      </c>
      <c r="R211" s="469"/>
      <c r="S211" s="469"/>
      <c r="T211" s="469"/>
      <c r="U211" s="469"/>
      <c r="V211" s="487">
        <v>46024</v>
      </c>
      <c r="W211" s="468">
        <v>46006</v>
      </c>
      <c r="X211" s="469"/>
      <c r="Y211" s="469"/>
      <c r="Z211" s="469"/>
      <c r="AA211" s="469"/>
      <c r="AB211" s="469"/>
      <c r="AC211" s="469"/>
      <c r="AD211" s="487">
        <f>+'Programa P6 Excel R1'!H605</f>
        <v>46058</v>
      </c>
      <c r="AE211" s="468"/>
      <c r="AF211" s="469"/>
      <c r="AG211" s="469"/>
      <c r="AH211" s="469"/>
      <c r="AI211" s="469"/>
      <c r="AJ211" s="470"/>
      <c r="AL211" s="197"/>
    </row>
    <row r="212" spans="1:38" s="196" customFormat="1" hidden="1">
      <c r="A212" s="855"/>
      <c r="B212" s="361"/>
      <c r="C212" s="624"/>
      <c r="D212" s="362"/>
      <c r="E212" s="365"/>
      <c r="F212" s="617" t="s">
        <v>572</v>
      </c>
      <c r="G212" s="622"/>
      <c r="H212" s="623"/>
      <c r="I212" s="623"/>
      <c r="J212" s="389"/>
      <c r="K212" s="411"/>
      <c r="L212" s="412"/>
      <c r="M212" s="413"/>
      <c r="N212" s="456"/>
      <c r="O212" s="457">
        <v>0</v>
      </c>
      <c r="P212" s="454"/>
      <c r="Q212" s="468"/>
      <c r="R212" s="469"/>
      <c r="S212" s="469"/>
      <c r="T212" s="469"/>
      <c r="U212" s="469"/>
      <c r="V212" s="487"/>
      <c r="W212" s="468"/>
      <c r="X212" s="469"/>
      <c r="Y212" s="469"/>
      <c r="Z212" s="469"/>
      <c r="AA212" s="469"/>
      <c r="AB212" s="469"/>
      <c r="AC212" s="469"/>
      <c r="AD212" s="487"/>
      <c r="AE212" s="468"/>
      <c r="AF212" s="469"/>
      <c r="AG212" s="469"/>
      <c r="AH212" s="469"/>
      <c r="AI212" s="469"/>
      <c r="AJ212" s="470"/>
      <c r="AL212" s="197"/>
    </row>
    <row r="213" spans="1:38" s="196" customFormat="1">
      <c r="A213" s="1242" t="str">
        <f t="shared" ref="A213:A216" si="53">+TRIM(C213)</f>
        <v>477-010-40-0417</v>
      </c>
      <c r="B213" s="361" t="s">
        <v>601</v>
      </c>
      <c r="C213" s="624" t="s">
        <v>613</v>
      </c>
      <c r="D213" s="362" t="s">
        <v>523</v>
      </c>
      <c r="E213" s="365"/>
      <c r="F213" s="621" t="s">
        <v>543</v>
      </c>
      <c r="G213" s="622"/>
      <c r="H213" s="623"/>
      <c r="I213" s="623"/>
      <c r="J213" s="389">
        <v>1</v>
      </c>
      <c r="K213" s="411">
        <f>292/4</f>
        <v>73</v>
      </c>
      <c r="L213" s="412"/>
      <c r="M213" s="413">
        <f t="shared" ref="M213:M215" si="54">+K213+L213</f>
        <v>73</v>
      </c>
      <c r="N213" s="708">
        <f>+M213*P213</f>
        <v>73</v>
      </c>
      <c r="O213" s="457">
        <f>VLOOKUP(C213,'Programa P6 Excel R1'!$B:$N,8,FALSE)</f>
        <v>1</v>
      </c>
      <c r="P213" s="435">
        <f>VLOOKUP(C213,'Programa P6 Excel R1'!$B:$N,9,FALSE)</f>
        <v>1</v>
      </c>
      <c r="Q213" s="468">
        <v>46027</v>
      </c>
      <c r="R213" s="469"/>
      <c r="S213" s="469"/>
      <c r="T213" s="469"/>
      <c r="U213" s="469"/>
      <c r="V213" s="487">
        <v>46065</v>
      </c>
      <c r="W213" s="468">
        <f>+'Programa P6 Excel R1'!G607</f>
        <v>46014</v>
      </c>
      <c r="X213" s="469"/>
      <c r="Y213" s="469"/>
      <c r="Z213" s="469"/>
      <c r="AA213" s="469"/>
      <c r="AB213" s="469"/>
      <c r="AC213" s="469"/>
      <c r="AD213" s="487">
        <f>+'Programa P6 Excel R1'!H607</f>
        <v>46055</v>
      </c>
      <c r="AE213" s="468"/>
      <c r="AF213" s="469"/>
      <c r="AG213" s="469"/>
      <c r="AH213" s="469"/>
      <c r="AI213" s="469"/>
      <c r="AJ213" s="470"/>
      <c r="AL213" s="197"/>
    </row>
    <row r="214" spans="1:38" s="196" customFormat="1">
      <c r="A214" s="1242" t="str">
        <f t="shared" si="53"/>
        <v>477-010-40-0418</v>
      </c>
      <c r="B214" s="361" t="s">
        <v>603</v>
      </c>
      <c r="C214" s="624" t="s">
        <v>614</v>
      </c>
      <c r="D214" s="362" t="s">
        <v>523</v>
      </c>
      <c r="E214" s="365"/>
      <c r="F214" s="621" t="s">
        <v>546</v>
      </c>
      <c r="G214" s="622"/>
      <c r="H214" s="623"/>
      <c r="I214" s="623"/>
      <c r="J214" s="389">
        <v>1</v>
      </c>
      <c r="K214" s="411">
        <f>9420/4</f>
        <v>2355</v>
      </c>
      <c r="L214" s="412"/>
      <c r="M214" s="413">
        <f t="shared" si="54"/>
        <v>2355</v>
      </c>
      <c r="N214" s="708">
        <f>+M214*P214</f>
        <v>2355</v>
      </c>
      <c r="O214" s="457">
        <f>VLOOKUP(C214,'Programa P6 Excel R1'!$B:$N,8,FALSE)</f>
        <v>1</v>
      </c>
      <c r="P214" s="435">
        <f>VLOOKUP(C214,'Programa P6 Excel R1'!$B:$N,9,FALSE)</f>
        <v>1</v>
      </c>
      <c r="Q214" s="468">
        <v>46066</v>
      </c>
      <c r="R214" s="469"/>
      <c r="S214" s="469"/>
      <c r="T214" s="469"/>
      <c r="U214" s="469"/>
      <c r="V214" s="487">
        <v>46105</v>
      </c>
      <c r="W214" s="468">
        <f>+'Programa P6 Excel R1'!G608</f>
        <v>46056</v>
      </c>
      <c r="X214" s="469"/>
      <c r="Y214" s="469"/>
      <c r="Z214" s="469"/>
      <c r="AA214" s="469"/>
      <c r="AB214" s="469"/>
      <c r="AC214" s="469"/>
      <c r="AD214" s="487">
        <f>+'Programa P6 Excel R1'!H608</f>
        <v>46091</v>
      </c>
      <c r="AE214" s="468"/>
      <c r="AF214" s="469"/>
      <c r="AG214" s="469"/>
      <c r="AH214" s="469"/>
      <c r="AI214" s="469"/>
      <c r="AJ214" s="470"/>
      <c r="AL214" s="197"/>
    </row>
    <row r="215" spans="1:38" s="196" customFormat="1">
      <c r="A215" s="1242" t="str">
        <f t="shared" si="53"/>
        <v>477-010-40-0419</v>
      </c>
      <c r="B215" s="361" t="s">
        <v>605</v>
      </c>
      <c r="C215" s="624" t="s">
        <v>615</v>
      </c>
      <c r="D215" s="362" t="s">
        <v>523</v>
      </c>
      <c r="E215" s="365"/>
      <c r="F215" s="621" t="s">
        <v>549</v>
      </c>
      <c r="G215" s="622"/>
      <c r="H215" s="623"/>
      <c r="I215" s="623"/>
      <c r="J215" s="389">
        <v>1</v>
      </c>
      <c r="K215" s="411">
        <f>560/4</f>
        <v>140</v>
      </c>
      <c r="L215" s="412"/>
      <c r="M215" s="413">
        <f t="shared" si="54"/>
        <v>140</v>
      </c>
      <c r="N215" s="708">
        <f>+M215*P215</f>
        <v>140</v>
      </c>
      <c r="O215" s="457">
        <f>VLOOKUP(C215,'Programa P6 Excel R1'!$B:$N,8,FALSE)</f>
        <v>1</v>
      </c>
      <c r="P215" s="435">
        <f>VLOOKUP(C215,'Programa P6 Excel R1'!$B:$N,9,FALSE)</f>
        <v>1</v>
      </c>
      <c r="Q215" s="468">
        <v>46106</v>
      </c>
      <c r="R215" s="469"/>
      <c r="S215" s="469"/>
      <c r="T215" s="469"/>
      <c r="U215" s="469"/>
      <c r="V215" s="487">
        <v>46120</v>
      </c>
      <c r="W215" s="468">
        <f>+'Programa P6 Excel R1'!G609</f>
        <v>46092</v>
      </c>
      <c r="X215" s="469"/>
      <c r="Y215" s="469"/>
      <c r="Z215" s="469"/>
      <c r="AA215" s="469"/>
      <c r="AB215" s="469"/>
      <c r="AC215" s="469"/>
      <c r="AD215" s="487">
        <f>+'Programa P6 Excel R1'!H609</f>
        <v>46121</v>
      </c>
      <c r="AE215" s="468"/>
      <c r="AF215" s="469"/>
      <c r="AG215" s="469"/>
      <c r="AH215" s="469"/>
      <c r="AI215" s="469"/>
      <c r="AJ215" s="470"/>
      <c r="AL215" s="197"/>
    </row>
    <row r="216" spans="1:38" s="196" customFormat="1">
      <c r="A216" s="1242" t="str">
        <f t="shared" si="53"/>
        <v>477-010-40-0420</v>
      </c>
      <c r="B216" s="361" t="s">
        <v>616</v>
      </c>
      <c r="C216" s="624" t="s">
        <v>617</v>
      </c>
      <c r="D216" s="362" t="s">
        <v>526</v>
      </c>
      <c r="E216" s="365" t="s">
        <v>641</v>
      </c>
      <c r="F216" s="621" t="s">
        <v>387</v>
      </c>
      <c r="G216" s="622"/>
      <c r="H216" s="623">
        <v>1</v>
      </c>
      <c r="I216" s="623"/>
      <c r="J216" s="389"/>
      <c r="K216" s="411">
        <v>1035</v>
      </c>
      <c r="L216" s="412"/>
      <c r="M216" s="413">
        <f t="shared" si="26"/>
        <v>1035</v>
      </c>
      <c r="N216" s="456">
        <f t="shared" si="32"/>
        <v>186.29999999999998</v>
      </c>
      <c r="O216" s="457">
        <f>+'Programa P6 Excel R1'!I610</f>
        <v>7.8299999999999995E-2</v>
      </c>
      <c r="P216" s="435">
        <f>+'Programa P6 Excel R1'!J610</f>
        <v>0.18</v>
      </c>
      <c r="Q216" s="468">
        <v>46121</v>
      </c>
      <c r="R216" s="469">
        <f>+S216-7</f>
        <v>46181</v>
      </c>
      <c r="S216" s="469">
        <v>46188</v>
      </c>
      <c r="T216" s="469">
        <v>46195</v>
      </c>
      <c r="U216" s="469">
        <v>46203</v>
      </c>
      <c r="V216" s="487">
        <v>46210</v>
      </c>
      <c r="W216" s="468">
        <f>+'Programa P6 Excel R1'!G611</f>
        <v>46122</v>
      </c>
      <c r="X216" s="469"/>
      <c r="Y216" s="469"/>
      <c r="Z216" s="469"/>
      <c r="AA216" s="469"/>
      <c r="AB216" s="469"/>
      <c r="AC216" s="469"/>
      <c r="AD216" s="487"/>
      <c r="AE216" s="468"/>
      <c r="AF216" s="469">
        <f>+AG216-7</f>
        <v>46181</v>
      </c>
      <c r="AG216" s="469">
        <f>+'Programa P6 Excel R1'!H611</f>
        <v>46188</v>
      </c>
      <c r="AH216" s="469">
        <f>+'Programa P6 Excel R1'!H612</f>
        <v>46195</v>
      </c>
      <c r="AI216" s="469">
        <f>+'Programa P6 Excel R1'!H613</f>
        <v>46203</v>
      </c>
      <c r="AJ216" s="470">
        <f>+'Programa P6 Excel R1'!H614</f>
        <v>46210</v>
      </c>
      <c r="AL216" s="197"/>
    </row>
    <row r="217" spans="1:38" s="201" customFormat="1" hidden="1">
      <c r="A217" s="856"/>
      <c r="B217" s="377" t="s">
        <v>619</v>
      </c>
      <c r="C217" s="624"/>
      <c r="D217" s="378"/>
      <c r="E217" s="379"/>
      <c r="F217" s="617" t="s">
        <v>620</v>
      </c>
      <c r="G217" s="618"/>
      <c r="H217" s="619"/>
      <c r="I217" s="619"/>
      <c r="J217" s="393"/>
      <c r="K217" s="449">
        <v>0</v>
      </c>
      <c r="L217" s="450"/>
      <c r="M217" s="451">
        <f t="shared" si="26"/>
        <v>0</v>
      </c>
      <c r="N217" s="988">
        <f t="shared" si="32"/>
        <v>0</v>
      </c>
      <c r="O217" s="458"/>
      <c r="P217" s="455"/>
      <c r="Q217" s="481"/>
      <c r="R217" s="482"/>
      <c r="S217" s="482"/>
      <c r="T217" s="482"/>
      <c r="U217" s="482"/>
      <c r="V217" s="491"/>
      <c r="W217" s="481"/>
      <c r="X217" s="482"/>
      <c r="Y217" s="482"/>
      <c r="Z217" s="482"/>
      <c r="AA217" s="482"/>
      <c r="AB217" s="482"/>
      <c r="AC217" s="482"/>
      <c r="AD217" s="491"/>
      <c r="AE217" s="481" t="s">
        <v>125</v>
      </c>
      <c r="AF217" s="482"/>
      <c r="AG217" s="482" t="s">
        <v>125</v>
      </c>
      <c r="AH217" s="482"/>
      <c r="AI217" s="482"/>
      <c r="AJ217" s="483"/>
      <c r="AL217" s="250"/>
    </row>
    <row r="218" spans="1:38" s="196" customFormat="1">
      <c r="A218" s="1242" t="str">
        <f t="shared" ref="A218:A221" si="55">+TRIM(C218)</f>
        <v>477-010-40-0424</v>
      </c>
      <c r="B218" s="361" t="s">
        <v>621</v>
      </c>
      <c r="C218" s="624" t="s">
        <v>622</v>
      </c>
      <c r="D218" s="362" t="s">
        <v>523</v>
      </c>
      <c r="E218" s="365"/>
      <c r="F218" s="621" t="s">
        <v>543</v>
      </c>
      <c r="G218" s="622"/>
      <c r="H218" s="623"/>
      <c r="I218" s="623"/>
      <c r="J218" s="389">
        <v>1</v>
      </c>
      <c r="K218" s="411">
        <v>63</v>
      </c>
      <c r="L218" s="412"/>
      <c r="M218" s="413">
        <f t="shared" si="26"/>
        <v>63</v>
      </c>
      <c r="N218" s="456">
        <f t="shared" si="32"/>
        <v>63</v>
      </c>
      <c r="O218" s="457">
        <f>VLOOKUP(C218,'Programa P6 Excel R1'!$B:$N,8,FALSE)</f>
        <v>1</v>
      </c>
      <c r="P218" s="435">
        <f>VLOOKUP(C218,'Programa P6 Excel R1'!$B:$N,9,FALSE)</f>
        <v>1</v>
      </c>
      <c r="Q218" s="468">
        <v>45789</v>
      </c>
      <c r="R218" s="469"/>
      <c r="S218" s="469"/>
      <c r="T218" s="469"/>
      <c r="U218" s="469"/>
      <c r="V218" s="487">
        <v>45793</v>
      </c>
      <c r="W218" s="468">
        <v>45754</v>
      </c>
      <c r="X218" s="469"/>
      <c r="Y218" s="469"/>
      <c r="Z218" s="469"/>
      <c r="AA218" s="469"/>
      <c r="AB218" s="469"/>
      <c r="AC218" s="469"/>
      <c r="AD218" s="487">
        <v>45793</v>
      </c>
      <c r="AE218" s="468"/>
      <c r="AF218" s="469"/>
      <c r="AG218" s="469"/>
      <c r="AH218" s="469"/>
      <c r="AI218" s="469"/>
      <c r="AJ218" s="470"/>
      <c r="AL218" s="197"/>
    </row>
    <row r="219" spans="1:38" s="196" customFormat="1">
      <c r="A219" s="1242" t="str">
        <f t="shared" si="55"/>
        <v>477-010-40-0425</v>
      </c>
      <c r="B219" s="361" t="s">
        <v>623</v>
      </c>
      <c r="C219" s="624" t="s">
        <v>624</v>
      </c>
      <c r="D219" s="362" t="s">
        <v>523</v>
      </c>
      <c r="E219" s="365"/>
      <c r="F219" s="621" t="s">
        <v>546</v>
      </c>
      <c r="G219" s="622"/>
      <c r="H219" s="623"/>
      <c r="I219" s="623"/>
      <c r="J219" s="389">
        <v>1</v>
      </c>
      <c r="K219" s="411">
        <v>915</v>
      </c>
      <c r="L219" s="412"/>
      <c r="M219" s="413">
        <f t="shared" si="26"/>
        <v>915</v>
      </c>
      <c r="N219" s="456">
        <f t="shared" si="32"/>
        <v>915</v>
      </c>
      <c r="O219" s="457">
        <f>VLOOKUP(C219,'Programa P6 Excel R1'!$B:$N,8,FALSE)</f>
        <v>1</v>
      </c>
      <c r="P219" s="435">
        <f>VLOOKUP(C219,'Programa P6 Excel R1'!$B:$N,9,FALSE)</f>
        <v>1</v>
      </c>
      <c r="Q219" s="468">
        <v>45794</v>
      </c>
      <c r="R219" s="469"/>
      <c r="S219" s="469"/>
      <c r="T219" s="469"/>
      <c r="U219" s="469"/>
      <c r="V219" s="487">
        <v>45827</v>
      </c>
      <c r="W219" s="468">
        <v>45790</v>
      </c>
      <c r="X219" s="469"/>
      <c r="Y219" s="469"/>
      <c r="Z219" s="469"/>
      <c r="AA219" s="469"/>
      <c r="AB219" s="469"/>
      <c r="AC219" s="469"/>
      <c r="AD219" s="487">
        <v>45827</v>
      </c>
      <c r="AE219" s="468"/>
      <c r="AF219" s="469"/>
      <c r="AG219" s="469"/>
      <c r="AH219" s="469"/>
      <c r="AI219" s="469"/>
      <c r="AJ219" s="470"/>
      <c r="AL219" s="197"/>
    </row>
    <row r="220" spans="1:38" s="196" customFormat="1">
      <c r="A220" s="1242" t="str">
        <f t="shared" si="55"/>
        <v>477-010-40-0426</v>
      </c>
      <c r="B220" s="361" t="s">
        <v>625</v>
      </c>
      <c r="C220" s="624" t="s">
        <v>626</v>
      </c>
      <c r="D220" s="362" t="s">
        <v>523</v>
      </c>
      <c r="E220" s="365"/>
      <c r="F220" s="621" t="s">
        <v>549</v>
      </c>
      <c r="G220" s="622"/>
      <c r="H220" s="623"/>
      <c r="I220" s="623"/>
      <c r="J220" s="389">
        <v>1</v>
      </c>
      <c r="K220" s="411">
        <v>80</v>
      </c>
      <c r="L220" s="412"/>
      <c r="M220" s="413">
        <f t="shared" si="26"/>
        <v>80</v>
      </c>
      <c r="N220" s="456">
        <v>80</v>
      </c>
      <c r="O220" s="457">
        <f>VLOOKUP(C220,'Programa P6 Excel R1'!$B:$N,8,FALSE)</f>
        <v>1</v>
      </c>
      <c r="P220" s="435">
        <f>VLOOKUP(C220,'Programa P6 Excel R1'!$B:$N,9,FALSE)</f>
        <v>1</v>
      </c>
      <c r="Q220" s="468">
        <v>45831</v>
      </c>
      <c r="R220" s="469"/>
      <c r="S220" s="469"/>
      <c r="T220" s="469"/>
      <c r="U220" s="469"/>
      <c r="V220" s="487">
        <v>45855</v>
      </c>
      <c r="W220" s="468">
        <v>45831</v>
      </c>
      <c r="X220" s="469"/>
      <c r="Y220" s="469"/>
      <c r="Z220" s="469"/>
      <c r="AA220" s="469"/>
      <c r="AB220" s="469"/>
      <c r="AC220" s="469"/>
      <c r="AD220" s="487">
        <v>45855</v>
      </c>
      <c r="AE220" s="468"/>
      <c r="AF220" s="469"/>
      <c r="AG220" s="469"/>
      <c r="AH220" s="469"/>
      <c r="AI220" s="469"/>
      <c r="AJ220" s="470"/>
      <c r="AL220" s="197"/>
    </row>
    <row r="221" spans="1:38" s="196" customFormat="1">
      <c r="A221" s="1242" t="str">
        <f t="shared" si="55"/>
        <v>477-010-40-0427</v>
      </c>
      <c r="B221" s="361" t="s">
        <v>627</v>
      </c>
      <c r="C221" s="624" t="s">
        <v>628</v>
      </c>
      <c r="D221" s="362" t="s">
        <v>526</v>
      </c>
      <c r="E221" s="365" t="s">
        <v>645</v>
      </c>
      <c r="F221" s="621" t="s">
        <v>387</v>
      </c>
      <c r="G221" s="622"/>
      <c r="H221" s="623">
        <v>1</v>
      </c>
      <c r="I221" s="623"/>
      <c r="J221" s="389"/>
      <c r="K221" s="411">
        <v>116</v>
      </c>
      <c r="L221" s="412"/>
      <c r="M221" s="413">
        <f t="shared" si="26"/>
        <v>116</v>
      </c>
      <c r="N221" s="456">
        <f t="shared" si="32"/>
        <v>20.88</v>
      </c>
      <c r="O221" s="434">
        <f>+'Programa P6 Excel R1'!I620</f>
        <v>0</v>
      </c>
      <c r="P221" s="454">
        <f>+'Programa P6 Excel R1'!J620</f>
        <v>0.18</v>
      </c>
      <c r="Q221" s="468">
        <v>46132</v>
      </c>
      <c r="R221" s="469">
        <f>+S221-7</f>
        <v>46182</v>
      </c>
      <c r="S221" s="469">
        <v>46189</v>
      </c>
      <c r="T221" s="469">
        <v>46196</v>
      </c>
      <c r="U221" s="469">
        <v>46204</v>
      </c>
      <c r="V221" s="487">
        <v>46211</v>
      </c>
      <c r="W221" s="468">
        <f>+'Programa P6 Excel R1'!G621</f>
        <v>46122</v>
      </c>
      <c r="X221" s="469"/>
      <c r="Y221" s="469"/>
      <c r="Z221" s="469"/>
      <c r="AA221" s="469"/>
      <c r="AB221" s="469"/>
      <c r="AC221" s="469"/>
      <c r="AD221" s="487"/>
      <c r="AE221" s="468"/>
      <c r="AF221" s="469">
        <f>+AG221-7</f>
        <v>46198</v>
      </c>
      <c r="AG221" s="469">
        <f>+'Programa P6 Excel R1'!H621</f>
        <v>46205</v>
      </c>
      <c r="AH221" s="469">
        <f>+'Programa P6 Excel R1'!H622</f>
        <v>46212</v>
      </c>
      <c r="AI221" s="469">
        <f>+'Programa P6 Excel R1'!H623</f>
        <v>46220</v>
      </c>
      <c r="AJ221" s="470">
        <f>+'Programa P6 Excel R1'!H624</f>
        <v>46227</v>
      </c>
      <c r="AL221" s="197"/>
    </row>
    <row r="222" spans="1:38" s="201" customFormat="1" hidden="1">
      <c r="A222" s="856"/>
      <c r="B222" s="377" t="s">
        <v>630</v>
      </c>
      <c r="C222" s="624"/>
      <c r="D222" s="378"/>
      <c r="E222" s="379"/>
      <c r="F222" s="617" t="s">
        <v>631</v>
      </c>
      <c r="G222" s="618"/>
      <c r="H222" s="619"/>
      <c r="I222" s="619"/>
      <c r="J222" s="393"/>
      <c r="K222" s="449">
        <v>0</v>
      </c>
      <c r="L222" s="450"/>
      <c r="M222" s="451">
        <f t="shared" si="26"/>
        <v>0</v>
      </c>
      <c r="N222" s="988">
        <f t="shared" si="32"/>
        <v>0</v>
      </c>
      <c r="O222" s="452"/>
      <c r="P222" s="453"/>
      <c r="Q222" s="481"/>
      <c r="R222" s="482"/>
      <c r="S222" s="482"/>
      <c r="T222" s="482"/>
      <c r="U222" s="482"/>
      <c r="V222" s="491"/>
      <c r="W222" s="481"/>
      <c r="X222" s="482"/>
      <c r="Y222" s="482"/>
      <c r="Z222" s="482"/>
      <c r="AA222" s="482"/>
      <c r="AB222" s="482"/>
      <c r="AC222" s="482"/>
      <c r="AD222" s="491"/>
      <c r="AE222" s="481" t="s">
        <v>125</v>
      </c>
      <c r="AF222" s="482"/>
      <c r="AG222" s="482" t="s">
        <v>125</v>
      </c>
      <c r="AH222" s="482"/>
      <c r="AI222" s="482"/>
      <c r="AJ222" s="483"/>
      <c r="AL222" s="250"/>
    </row>
    <row r="223" spans="1:38" s="196" customFormat="1">
      <c r="A223" s="1242" t="str">
        <f t="shared" ref="A223:A227" si="56">+TRIM(C223)</f>
        <v>477-010-40-0431</v>
      </c>
      <c r="B223" s="361" t="s">
        <v>632</v>
      </c>
      <c r="C223" s="624" t="s">
        <v>633</v>
      </c>
      <c r="D223" s="362" t="s">
        <v>523</v>
      </c>
      <c r="E223" s="365"/>
      <c r="F223" s="621" t="s">
        <v>543</v>
      </c>
      <c r="G223" s="622"/>
      <c r="H223" s="623"/>
      <c r="I223" s="623"/>
      <c r="J223" s="389">
        <v>1</v>
      </c>
      <c r="K223" s="411">
        <v>26</v>
      </c>
      <c r="L223" s="412"/>
      <c r="M223" s="413">
        <f t="shared" si="26"/>
        <v>26</v>
      </c>
      <c r="N223" s="456">
        <f t="shared" si="32"/>
        <v>26</v>
      </c>
      <c r="O223" s="457">
        <f>VLOOKUP(C223,'Programa P6 Excel R1'!$B:$N,8,FALSE)</f>
        <v>1</v>
      </c>
      <c r="P223" s="435">
        <f>VLOOKUP(C223,'Programa P6 Excel R1'!$B:$N,9,FALSE)</f>
        <v>1</v>
      </c>
      <c r="Q223" s="468">
        <v>45952</v>
      </c>
      <c r="R223" s="469"/>
      <c r="S223" s="469"/>
      <c r="T223" s="469"/>
      <c r="U223" s="469"/>
      <c r="V223" s="487">
        <v>45971</v>
      </c>
      <c r="W223" s="468">
        <f>+'Programa P6 Excel R1'!G627</f>
        <v>45952</v>
      </c>
      <c r="X223" s="469"/>
      <c r="Y223" s="469"/>
      <c r="Z223" s="469"/>
      <c r="AA223" s="469"/>
      <c r="AB223" s="469"/>
      <c r="AC223" s="469"/>
      <c r="AD223" s="487">
        <f>+'Programa P6 Excel R1'!H627</f>
        <v>46003</v>
      </c>
      <c r="AE223" s="468"/>
      <c r="AF223" s="469"/>
      <c r="AG223" s="469"/>
      <c r="AH223" s="469"/>
      <c r="AI223" s="469"/>
      <c r="AJ223" s="470"/>
      <c r="AL223" s="197"/>
    </row>
    <row r="224" spans="1:38" s="196" customFormat="1">
      <c r="A224" s="1242" t="str">
        <f t="shared" si="56"/>
        <v>477-010-40-0432</v>
      </c>
      <c r="B224" s="361" t="s">
        <v>634</v>
      </c>
      <c r="C224" s="624" t="s">
        <v>635</v>
      </c>
      <c r="D224" s="362" t="s">
        <v>523</v>
      </c>
      <c r="E224" s="365"/>
      <c r="F224" s="621" t="s">
        <v>546</v>
      </c>
      <c r="G224" s="622"/>
      <c r="H224" s="623"/>
      <c r="I224" s="623"/>
      <c r="J224" s="389">
        <v>1</v>
      </c>
      <c r="K224" s="411">
        <v>80</v>
      </c>
      <c r="L224" s="412"/>
      <c r="M224" s="413">
        <f t="shared" si="26"/>
        <v>80</v>
      </c>
      <c r="N224" s="456">
        <f t="shared" si="32"/>
        <v>80</v>
      </c>
      <c r="O224" s="457">
        <f>VLOOKUP(C224,'Programa P6 Excel R1'!$B:$N,8,FALSE)</f>
        <v>1</v>
      </c>
      <c r="P224" s="435">
        <f>VLOOKUP(C224,'Programa P6 Excel R1'!$B:$N,9,FALSE)</f>
        <v>1</v>
      </c>
      <c r="Q224" s="468">
        <v>45972</v>
      </c>
      <c r="R224" s="469"/>
      <c r="S224" s="469"/>
      <c r="T224" s="469"/>
      <c r="U224" s="469"/>
      <c r="V224" s="487">
        <v>45986</v>
      </c>
      <c r="W224" s="468">
        <f>+'Programa P6 Excel R1'!G628</f>
        <v>46006</v>
      </c>
      <c r="X224" s="469"/>
      <c r="Y224" s="469"/>
      <c r="Z224" s="469"/>
      <c r="AA224" s="469"/>
      <c r="AB224" s="469"/>
      <c r="AC224" s="469"/>
      <c r="AD224" s="487">
        <f>+'Programa P6 Excel R1'!H628</f>
        <v>46074</v>
      </c>
      <c r="AE224" s="468"/>
      <c r="AF224" s="469"/>
      <c r="AG224" s="469"/>
      <c r="AH224" s="469"/>
      <c r="AI224" s="469"/>
      <c r="AJ224" s="470"/>
      <c r="AL224" s="197"/>
    </row>
    <row r="225" spans="1:38" s="196" customFormat="1">
      <c r="A225" s="1242" t="str">
        <f t="shared" si="56"/>
        <v>477-010-40-0433</v>
      </c>
      <c r="B225" s="361" t="s">
        <v>636</v>
      </c>
      <c r="C225" s="624" t="s">
        <v>637</v>
      </c>
      <c r="D225" s="362"/>
      <c r="E225" s="365" t="s">
        <v>655</v>
      </c>
      <c r="F225" s="621" t="s">
        <v>638</v>
      </c>
      <c r="G225" s="622"/>
      <c r="H225" s="623">
        <v>1</v>
      </c>
      <c r="I225" s="623"/>
      <c r="J225" s="389"/>
      <c r="K225" s="411">
        <v>167</v>
      </c>
      <c r="L225" s="412"/>
      <c r="M225" s="413">
        <f t="shared" si="26"/>
        <v>167</v>
      </c>
      <c r="N225" s="456">
        <f t="shared" si="32"/>
        <v>0</v>
      </c>
      <c r="O225" s="457">
        <f>VLOOKUP(C225,'Programa P6 Excel R1'!$B:$N,8,FALSE)</f>
        <v>1</v>
      </c>
      <c r="P225" s="435">
        <f>VLOOKUP(C225,'Programa P6 Excel R1'!$B:$N,9,FALSE)</f>
        <v>0</v>
      </c>
      <c r="Q225" s="468">
        <v>45987</v>
      </c>
      <c r="R225" s="469">
        <f>+S225-7</f>
        <v>46008</v>
      </c>
      <c r="S225" s="469">
        <v>46015</v>
      </c>
      <c r="T225" s="469">
        <v>46024</v>
      </c>
      <c r="U225" s="469">
        <v>46031</v>
      </c>
      <c r="V225" s="487">
        <v>46038</v>
      </c>
      <c r="W225" s="468"/>
      <c r="X225" s="469"/>
      <c r="Y225" s="469"/>
      <c r="Z225" s="469"/>
      <c r="AA225" s="469"/>
      <c r="AB225" s="469"/>
      <c r="AC225" s="469"/>
      <c r="AD225" s="487"/>
      <c r="AE225" s="468">
        <f>+'Programa P6 Excel R1'!G630</f>
        <v>46216</v>
      </c>
      <c r="AF225" s="469">
        <f>+AG225-7</f>
        <v>46237</v>
      </c>
      <c r="AG225" s="469">
        <f>+'Programa P6 Excel R1'!H630</f>
        <v>46244</v>
      </c>
      <c r="AH225" s="469">
        <f>+'Programa P6 Excel R1'!H631</f>
        <v>46251</v>
      </c>
      <c r="AI225" s="469">
        <f>+'Programa P6 Excel R1'!H632</f>
        <v>46258</v>
      </c>
      <c r="AJ225" s="470">
        <f>+'Programa P6 Excel R1'!H633</f>
        <v>46265</v>
      </c>
      <c r="AL225" s="197"/>
    </row>
    <row r="226" spans="1:38" s="196" customFormat="1">
      <c r="A226" s="1242" t="str">
        <f t="shared" si="56"/>
        <v>477-010-40-0437</v>
      </c>
      <c r="B226" s="361" t="s">
        <v>639</v>
      </c>
      <c r="C226" s="624" t="s">
        <v>640</v>
      </c>
      <c r="D226" s="362" t="s">
        <v>526</v>
      </c>
      <c r="E226" s="365" t="s">
        <v>658</v>
      </c>
      <c r="F226" s="621" t="s">
        <v>387</v>
      </c>
      <c r="G226" s="622"/>
      <c r="H226" s="623">
        <v>1</v>
      </c>
      <c r="I226" s="623"/>
      <c r="J226" s="389"/>
      <c r="K226" s="411">
        <v>179</v>
      </c>
      <c r="L226" s="412"/>
      <c r="M226" s="413">
        <f t="shared" si="26"/>
        <v>179</v>
      </c>
      <c r="N226" s="456">
        <f t="shared" si="32"/>
        <v>85.92</v>
      </c>
      <c r="O226" s="434">
        <f>+'Programa P6 Excel R1'!I634</f>
        <v>1</v>
      </c>
      <c r="P226" s="435">
        <f>+'Programa P6 Excel R1'!J634</f>
        <v>0.48</v>
      </c>
      <c r="Q226" s="468">
        <v>46041</v>
      </c>
      <c r="R226" s="469">
        <f>+S226-7</f>
        <v>46056</v>
      </c>
      <c r="S226" s="469">
        <v>46063</v>
      </c>
      <c r="T226" s="469">
        <v>46070</v>
      </c>
      <c r="U226" s="469">
        <v>46077</v>
      </c>
      <c r="V226" s="487">
        <v>46084</v>
      </c>
      <c r="W226" s="468">
        <f>+'Programa P6 Excel R1'!G634</f>
        <v>46076</v>
      </c>
      <c r="X226" s="469"/>
      <c r="Y226" s="469"/>
      <c r="Z226" s="469"/>
      <c r="AA226" s="469"/>
      <c r="AB226" s="469"/>
      <c r="AC226" s="469"/>
      <c r="AD226" s="487"/>
      <c r="AE226" s="468"/>
      <c r="AF226" s="469">
        <f>+AG226-7</f>
        <v>46143</v>
      </c>
      <c r="AG226" s="469">
        <f>+'Programa P6 Excel R1'!H635</f>
        <v>46150</v>
      </c>
      <c r="AH226" s="469">
        <f>+'Programa P6 Excel R1'!H636</f>
        <v>46157</v>
      </c>
      <c r="AI226" s="469">
        <f>+'Programa P6 Excel R1'!H637</f>
        <v>46167</v>
      </c>
      <c r="AJ226" s="470">
        <f>+'Programa P6 Excel R1'!H638</f>
        <v>46174</v>
      </c>
      <c r="AL226" s="197"/>
    </row>
    <row r="227" spans="1:38" s="196" customFormat="1">
      <c r="A227" s="1242" t="str">
        <f t="shared" si="56"/>
        <v>477-010-40-0441</v>
      </c>
      <c r="B227" s="361" t="s">
        <v>642</v>
      </c>
      <c r="C227" s="624" t="s">
        <v>643</v>
      </c>
      <c r="D227" s="362" t="s">
        <v>644</v>
      </c>
      <c r="E227" s="365" t="s">
        <v>670</v>
      </c>
      <c r="F227" s="724" t="s">
        <v>646</v>
      </c>
      <c r="G227" s="622"/>
      <c r="H227" s="623">
        <v>1</v>
      </c>
      <c r="I227" s="623"/>
      <c r="J227" s="389"/>
      <c r="K227" s="411">
        <v>297</v>
      </c>
      <c r="L227" s="412"/>
      <c r="M227" s="413">
        <f t="shared" si="26"/>
        <v>297</v>
      </c>
      <c r="N227" s="456">
        <f t="shared" si="32"/>
        <v>297</v>
      </c>
      <c r="O227" s="434">
        <v>1</v>
      </c>
      <c r="P227" s="435">
        <f>+'Programa P6 Excel R1'!J639</f>
        <v>1</v>
      </c>
      <c r="Q227" s="468">
        <v>45972</v>
      </c>
      <c r="R227" s="469">
        <f>+S227-7</f>
        <v>45989</v>
      </c>
      <c r="S227" s="469">
        <v>45996</v>
      </c>
      <c r="T227" s="469">
        <v>46006</v>
      </c>
      <c r="U227" s="469">
        <v>46013</v>
      </c>
      <c r="V227" s="487">
        <v>46021</v>
      </c>
      <c r="W227" s="468">
        <v>45972</v>
      </c>
      <c r="X227" s="469">
        <f>+Y227-10</f>
        <v>45991</v>
      </c>
      <c r="Y227" s="469">
        <v>46001</v>
      </c>
      <c r="Z227" s="469">
        <v>46014</v>
      </c>
      <c r="AA227" s="469"/>
      <c r="AB227" s="469"/>
      <c r="AC227" s="469"/>
      <c r="AD227" s="487">
        <f>+'Programa P6 Excel R1'!H643</f>
        <v>46062</v>
      </c>
      <c r="AE227" s="468"/>
      <c r="AF227" s="469"/>
      <c r="AG227" s="469"/>
      <c r="AH227" s="469"/>
      <c r="AI227" s="469"/>
      <c r="AJ227" s="470"/>
      <c r="AL227" s="197"/>
    </row>
    <row r="228" spans="1:38" s="201" customFormat="1" hidden="1">
      <c r="A228" s="856"/>
      <c r="B228" s="377" t="s">
        <v>647</v>
      </c>
      <c r="C228" s="616"/>
      <c r="D228" s="378"/>
      <c r="E228" s="379"/>
      <c r="F228" s="617" t="s">
        <v>648</v>
      </c>
      <c r="G228" s="618"/>
      <c r="H228" s="619"/>
      <c r="I228" s="619"/>
      <c r="J228" s="393"/>
      <c r="K228" s="449">
        <v>0</v>
      </c>
      <c r="L228" s="450"/>
      <c r="M228" s="451">
        <f t="shared" si="26"/>
        <v>0</v>
      </c>
      <c r="N228" s="988">
        <f t="shared" si="32"/>
        <v>0</v>
      </c>
      <c r="O228" s="452"/>
      <c r="P228" s="453"/>
      <c r="Q228" s="481"/>
      <c r="R228" s="482"/>
      <c r="S228" s="469" t="s">
        <v>125</v>
      </c>
      <c r="T228" s="482"/>
      <c r="U228" s="482"/>
      <c r="V228" s="491"/>
      <c r="W228" s="481"/>
      <c r="X228" s="482"/>
      <c r="Y228" s="482"/>
      <c r="Z228" s="482"/>
      <c r="AA228" s="482"/>
      <c r="AB228" s="482"/>
      <c r="AC228" s="482"/>
      <c r="AD228" s="491"/>
      <c r="AE228" s="481" t="s">
        <v>125</v>
      </c>
      <c r="AF228" s="482"/>
      <c r="AG228" s="482" t="s">
        <v>125</v>
      </c>
      <c r="AH228" s="482"/>
      <c r="AI228" s="482"/>
      <c r="AJ228" s="483"/>
      <c r="AL228" s="250"/>
    </row>
    <row r="229" spans="1:38" s="196" customFormat="1">
      <c r="A229" s="1242" t="str">
        <f t="shared" ref="A229:A232" si="57">+TRIM(C229)</f>
        <v>477-010-40-0445</v>
      </c>
      <c r="B229" s="361" t="s">
        <v>649</v>
      </c>
      <c r="C229" s="620" t="s">
        <v>650</v>
      </c>
      <c r="D229" s="362" t="s">
        <v>132</v>
      </c>
      <c r="E229" s="365"/>
      <c r="F229" s="621" t="s">
        <v>543</v>
      </c>
      <c r="G229" s="622"/>
      <c r="H229" s="623"/>
      <c r="I229" s="623"/>
      <c r="J229" s="389">
        <v>1</v>
      </c>
      <c r="K229" s="411">
        <v>115</v>
      </c>
      <c r="L229" s="412"/>
      <c r="M229" s="413">
        <f t="shared" si="26"/>
        <v>115</v>
      </c>
      <c r="N229" s="456">
        <f t="shared" si="32"/>
        <v>109.25</v>
      </c>
      <c r="O229" s="457">
        <f>VLOOKUP(C229,'Programa P6 Excel R1'!$B:$N,8,FALSE)</f>
        <v>1</v>
      </c>
      <c r="P229" s="435">
        <f>VLOOKUP(C229,'Programa P6 Excel R1'!$B:$N,9,FALSE)</f>
        <v>0.95</v>
      </c>
      <c r="Q229" s="468">
        <v>45952</v>
      </c>
      <c r="R229" s="469"/>
      <c r="S229" s="469"/>
      <c r="T229" s="469"/>
      <c r="U229" s="469"/>
      <c r="V229" s="487">
        <v>45971</v>
      </c>
      <c r="W229" s="468">
        <v>45952</v>
      </c>
      <c r="X229" s="469"/>
      <c r="Y229" s="469"/>
      <c r="Z229" s="469"/>
      <c r="AA229" s="469"/>
      <c r="AB229" s="469"/>
      <c r="AC229" s="469"/>
      <c r="AD229" s="487"/>
      <c r="AE229" s="468"/>
      <c r="AF229" s="469"/>
      <c r="AG229" s="469"/>
      <c r="AH229" s="469"/>
      <c r="AI229" s="469"/>
      <c r="AJ229" s="470">
        <f>+'Programa P6 Excel R1'!H645</f>
        <v>46160</v>
      </c>
      <c r="AL229" s="197"/>
    </row>
    <row r="230" spans="1:38" s="196" customFormat="1">
      <c r="A230" s="1242" t="str">
        <f t="shared" si="57"/>
        <v>477-010-40-0446</v>
      </c>
      <c r="B230" s="361" t="s">
        <v>651</v>
      </c>
      <c r="C230" s="620" t="s">
        <v>652</v>
      </c>
      <c r="D230" s="362"/>
      <c r="E230" s="365"/>
      <c r="F230" s="621" t="s">
        <v>546</v>
      </c>
      <c r="G230" s="622"/>
      <c r="H230" s="623"/>
      <c r="I230" s="623"/>
      <c r="J230" s="389">
        <v>1</v>
      </c>
      <c r="K230" s="411">
        <v>125</v>
      </c>
      <c r="L230" s="412"/>
      <c r="M230" s="413">
        <f t="shared" si="26"/>
        <v>125</v>
      </c>
      <c r="N230" s="456">
        <f t="shared" si="32"/>
        <v>0</v>
      </c>
      <c r="O230" s="457">
        <f>VLOOKUP(C230,'Programa P6 Excel R1'!$B:$N,8,FALSE)</f>
        <v>1</v>
      </c>
      <c r="P230" s="435">
        <f>VLOOKUP(C230,'Programa P6 Excel R1'!$B:$N,9,FALSE)</f>
        <v>0</v>
      </c>
      <c r="Q230" s="468">
        <v>45972</v>
      </c>
      <c r="R230" s="469"/>
      <c r="S230" s="469"/>
      <c r="T230" s="469"/>
      <c r="U230" s="469"/>
      <c r="V230" s="487">
        <v>45986</v>
      </c>
      <c r="W230" s="468"/>
      <c r="X230" s="469"/>
      <c r="Y230" s="469"/>
      <c r="Z230" s="469"/>
      <c r="AA230" s="469"/>
      <c r="AB230" s="469"/>
      <c r="AC230" s="469"/>
      <c r="AD230" s="487"/>
      <c r="AE230" s="468">
        <f>+'Programa P6 Excel R1'!G646</f>
        <v>46161</v>
      </c>
      <c r="AF230" s="469"/>
      <c r="AG230" s="469"/>
      <c r="AH230" s="469"/>
      <c r="AI230" s="469"/>
      <c r="AJ230" s="470">
        <f>+'Programa P6 Excel R1'!H646</f>
        <v>46180</v>
      </c>
      <c r="AL230" s="197"/>
    </row>
    <row r="231" spans="1:38" s="196" customFormat="1">
      <c r="A231" s="1242" t="str">
        <f t="shared" si="57"/>
        <v>477-010-40-0447</v>
      </c>
      <c r="B231" s="361" t="s">
        <v>653</v>
      </c>
      <c r="C231" s="620" t="s">
        <v>654</v>
      </c>
      <c r="D231" s="362"/>
      <c r="E231" s="365" t="s">
        <v>673</v>
      </c>
      <c r="F231" s="621" t="s">
        <v>387</v>
      </c>
      <c r="G231" s="622"/>
      <c r="H231" s="623">
        <v>1</v>
      </c>
      <c r="I231" s="623"/>
      <c r="J231" s="389"/>
      <c r="K231" s="411">
        <v>362</v>
      </c>
      <c r="L231" s="412"/>
      <c r="M231" s="413">
        <f t="shared" si="26"/>
        <v>362</v>
      </c>
      <c r="N231" s="456">
        <f t="shared" si="32"/>
        <v>0</v>
      </c>
      <c r="O231" s="434">
        <f>SUM('Programa P6 Excel R1'!L647:L650)/SUM('Programa P6 Excel R1'!$K$647:$K$650)</f>
        <v>1</v>
      </c>
      <c r="P231" s="435">
        <f>SUM('Programa P6 Excel R1'!M647:M650)/SUM('Programa P6 Excel R1'!$K$647:$K$650)</f>
        <v>0</v>
      </c>
      <c r="Q231" s="468">
        <v>45987</v>
      </c>
      <c r="R231" s="469">
        <f>+S231-7</f>
        <v>46007</v>
      </c>
      <c r="S231" s="469">
        <v>46014</v>
      </c>
      <c r="T231" s="469">
        <v>46022</v>
      </c>
      <c r="U231" s="469">
        <v>46030</v>
      </c>
      <c r="V231" s="487">
        <v>46037</v>
      </c>
      <c r="W231" s="468"/>
      <c r="X231" s="469"/>
      <c r="Y231" s="469"/>
      <c r="Z231" s="469"/>
      <c r="AA231" s="469"/>
      <c r="AB231" s="469"/>
      <c r="AC231" s="469"/>
      <c r="AD231" s="487"/>
      <c r="AE231" s="468">
        <f>+'Programa P6 Excel R1'!G647</f>
        <v>46181</v>
      </c>
      <c r="AF231" s="469">
        <f>+AG231-7</f>
        <v>46199</v>
      </c>
      <c r="AG231" s="469">
        <f>+'Programa P6 Excel R1'!H647</f>
        <v>46206</v>
      </c>
      <c r="AH231" s="469">
        <f>+'Programa P6 Excel R1'!H648</f>
        <v>46213</v>
      </c>
      <c r="AI231" s="469">
        <f>+'Programa P6 Excel R1'!H649</f>
        <v>46223</v>
      </c>
      <c r="AJ231" s="470">
        <f>+'Programa P6 Excel R1'!H650</f>
        <v>46230</v>
      </c>
      <c r="AL231" s="197"/>
    </row>
    <row r="232" spans="1:38" s="196" customFormat="1">
      <c r="A232" s="1242" t="str">
        <f t="shared" si="57"/>
        <v>477-010-40-0451</v>
      </c>
      <c r="B232" s="361" t="s">
        <v>656</v>
      </c>
      <c r="C232" s="620" t="s">
        <v>657</v>
      </c>
      <c r="D232" s="362"/>
      <c r="E232" s="365" t="s">
        <v>678</v>
      </c>
      <c r="F232" s="724" t="s">
        <v>659</v>
      </c>
      <c r="G232" s="622"/>
      <c r="H232" s="623">
        <v>1</v>
      </c>
      <c r="I232" s="623"/>
      <c r="J232" s="389"/>
      <c r="K232" s="411">
        <v>165</v>
      </c>
      <c r="L232" s="412"/>
      <c r="M232" s="413">
        <f t="shared" si="26"/>
        <v>165</v>
      </c>
      <c r="N232" s="456">
        <f t="shared" si="32"/>
        <v>0</v>
      </c>
      <c r="O232" s="434"/>
      <c r="P232" s="435"/>
      <c r="Q232" s="468">
        <v>46216</v>
      </c>
      <c r="R232" s="469">
        <f>+S232-7</f>
        <v>46234</v>
      </c>
      <c r="S232" s="469">
        <v>46241</v>
      </c>
      <c r="T232" s="469">
        <v>46248</v>
      </c>
      <c r="U232" s="469">
        <v>46255</v>
      </c>
      <c r="V232" s="487">
        <v>46262</v>
      </c>
      <c r="W232" s="468"/>
      <c r="X232" s="469"/>
      <c r="Y232" s="469"/>
      <c r="Z232" s="469"/>
      <c r="AA232" s="469"/>
      <c r="AB232" s="469"/>
      <c r="AC232" s="469"/>
      <c r="AD232" s="487"/>
      <c r="AE232" s="468">
        <v>46216</v>
      </c>
      <c r="AF232" s="469">
        <f>+AG232-7</f>
        <v>46234</v>
      </c>
      <c r="AG232" s="469">
        <v>46241</v>
      </c>
      <c r="AH232" s="469">
        <v>46248</v>
      </c>
      <c r="AI232" s="469">
        <v>46255</v>
      </c>
      <c r="AJ232" s="470">
        <v>46262</v>
      </c>
      <c r="AL232" s="197"/>
    </row>
    <row r="233" spans="1:38" s="201" customFormat="1" hidden="1">
      <c r="A233" s="856"/>
      <c r="B233" s="377" t="s">
        <v>660</v>
      </c>
      <c r="C233" s="616"/>
      <c r="D233" s="378"/>
      <c r="E233" s="379"/>
      <c r="F233" s="617" t="s">
        <v>661</v>
      </c>
      <c r="G233" s="618"/>
      <c r="H233" s="619"/>
      <c r="I233" s="619"/>
      <c r="J233" s="393"/>
      <c r="K233" s="449">
        <v>0</v>
      </c>
      <c r="L233" s="450"/>
      <c r="M233" s="451">
        <f t="shared" si="26"/>
        <v>0</v>
      </c>
      <c r="N233" s="988">
        <f t="shared" si="32"/>
        <v>0</v>
      </c>
      <c r="O233" s="452"/>
      <c r="P233" s="453"/>
      <c r="Q233" s="481"/>
      <c r="R233" s="482"/>
      <c r="S233" s="469" t="s">
        <v>125</v>
      </c>
      <c r="T233" s="482"/>
      <c r="U233" s="482"/>
      <c r="V233" s="491"/>
      <c r="W233" s="481"/>
      <c r="X233" s="482"/>
      <c r="Y233" s="482"/>
      <c r="Z233" s="482"/>
      <c r="AA233" s="482"/>
      <c r="AB233" s="482"/>
      <c r="AC233" s="482"/>
      <c r="AD233" s="491"/>
      <c r="AE233" s="481" t="s">
        <v>125</v>
      </c>
      <c r="AF233" s="482"/>
      <c r="AG233" s="482" t="s">
        <v>125</v>
      </c>
      <c r="AH233" s="482"/>
      <c r="AI233" s="482"/>
      <c r="AJ233" s="483"/>
      <c r="AL233" s="250"/>
    </row>
    <row r="234" spans="1:38" s="196" customFormat="1">
      <c r="A234" s="1242" t="str">
        <f t="shared" ref="A234:A241" si="58">+TRIM(C234)</f>
        <v>477-010-40-0455</v>
      </c>
      <c r="B234" s="361" t="s">
        <v>662</v>
      </c>
      <c r="C234" s="620" t="s">
        <v>663</v>
      </c>
      <c r="D234" s="362" t="s">
        <v>523</v>
      </c>
      <c r="E234" s="365"/>
      <c r="F234" s="621" t="s">
        <v>543</v>
      </c>
      <c r="G234" s="622"/>
      <c r="H234" s="623"/>
      <c r="I234" s="623"/>
      <c r="J234" s="389">
        <v>1</v>
      </c>
      <c r="K234" s="411">
        <v>27</v>
      </c>
      <c r="L234" s="412"/>
      <c r="M234" s="413">
        <f t="shared" si="26"/>
        <v>27</v>
      </c>
      <c r="N234" s="456">
        <f t="shared" si="32"/>
        <v>27</v>
      </c>
      <c r="O234" s="457">
        <f>VLOOKUP(C234,'Programa P6 Excel R1'!$B:$N,8,FALSE)</f>
        <v>1</v>
      </c>
      <c r="P234" s="435">
        <f>VLOOKUP(C234,'Programa P6 Excel R1'!$B:$N,9,FALSE)</f>
        <v>1</v>
      </c>
      <c r="Q234" s="468">
        <v>45852</v>
      </c>
      <c r="R234" s="469"/>
      <c r="S234" s="469"/>
      <c r="T234" s="469"/>
      <c r="U234" s="469"/>
      <c r="V234" s="487">
        <v>45950</v>
      </c>
      <c r="W234" s="468">
        <v>45852</v>
      </c>
      <c r="X234" s="469"/>
      <c r="Y234" s="469"/>
      <c r="Z234" s="469"/>
      <c r="AA234" s="469"/>
      <c r="AB234" s="469"/>
      <c r="AC234" s="469"/>
      <c r="AD234" s="487">
        <v>45949</v>
      </c>
      <c r="AE234" s="468"/>
      <c r="AF234" s="469"/>
      <c r="AG234" s="469"/>
      <c r="AH234" s="469"/>
      <c r="AI234" s="469"/>
      <c r="AJ234" s="470"/>
      <c r="AL234" s="197"/>
    </row>
    <row r="235" spans="1:38" s="196" customFormat="1">
      <c r="A235" s="1242" t="str">
        <f t="shared" si="58"/>
        <v>477-010-40-0456</v>
      </c>
      <c r="B235" s="361" t="s">
        <v>664</v>
      </c>
      <c r="C235" s="620" t="s">
        <v>665</v>
      </c>
      <c r="D235" s="362" t="s">
        <v>523</v>
      </c>
      <c r="E235" s="365"/>
      <c r="F235" s="621" t="s">
        <v>546</v>
      </c>
      <c r="G235" s="622"/>
      <c r="H235" s="623"/>
      <c r="I235" s="623"/>
      <c r="J235" s="389">
        <v>1</v>
      </c>
      <c r="K235" s="411">
        <v>135</v>
      </c>
      <c r="L235" s="412"/>
      <c r="M235" s="413">
        <f t="shared" si="26"/>
        <v>135</v>
      </c>
      <c r="N235" s="456">
        <f t="shared" si="32"/>
        <v>135</v>
      </c>
      <c r="O235" s="457">
        <f>VLOOKUP(C235,'Programa P6 Excel R1'!$B:$N,8,FALSE)</f>
        <v>1</v>
      </c>
      <c r="P235" s="435">
        <f>VLOOKUP(C235,'Programa P6 Excel R1'!$B:$N,9,FALSE)</f>
        <v>1</v>
      </c>
      <c r="Q235" s="468">
        <v>45951</v>
      </c>
      <c r="R235" s="469"/>
      <c r="S235" s="469"/>
      <c r="T235" s="469"/>
      <c r="U235" s="469"/>
      <c r="V235" s="487">
        <v>45960</v>
      </c>
      <c r="W235" s="468">
        <v>45950</v>
      </c>
      <c r="X235" s="469"/>
      <c r="Y235" s="469"/>
      <c r="Z235" s="469"/>
      <c r="AA235" s="469"/>
      <c r="AB235" s="469"/>
      <c r="AC235" s="469"/>
      <c r="AD235" s="487">
        <v>45960</v>
      </c>
      <c r="AE235" s="468"/>
      <c r="AF235" s="469"/>
      <c r="AG235" s="469"/>
      <c r="AH235" s="469"/>
      <c r="AI235" s="469"/>
      <c r="AJ235" s="470"/>
      <c r="AL235" s="197"/>
    </row>
    <row r="236" spans="1:38" s="196" customFormat="1">
      <c r="A236" s="1242" t="str">
        <f t="shared" si="58"/>
        <v>477-010-40-0457</v>
      </c>
      <c r="B236" s="361" t="s">
        <v>666</v>
      </c>
      <c r="C236" s="620" t="s">
        <v>667</v>
      </c>
      <c r="D236" s="362" t="s">
        <v>523</v>
      </c>
      <c r="E236" s="365"/>
      <c r="F236" s="621" t="s">
        <v>549</v>
      </c>
      <c r="G236" s="622"/>
      <c r="H236" s="623"/>
      <c r="I236" s="623"/>
      <c r="J236" s="389">
        <v>1</v>
      </c>
      <c r="K236" s="411">
        <v>35</v>
      </c>
      <c r="L236" s="412"/>
      <c r="M236" s="413">
        <f t="shared" si="26"/>
        <v>35</v>
      </c>
      <c r="N236" s="456">
        <f t="shared" si="32"/>
        <v>35</v>
      </c>
      <c r="O236" s="457">
        <f>VLOOKUP(C236,'Programa P6 Excel R1'!$B:$N,8,FALSE)</f>
        <v>1</v>
      </c>
      <c r="P236" s="435">
        <f>VLOOKUP(C236,'Programa P6 Excel R1'!$B:$N,9,FALSE)</f>
        <v>1</v>
      </c>
      <c r="Q236" s="468">
        <v>45964</v>
      </c>
      <c r="R236" s="469"/>
      <c r="S236" s="469"/>
      <c r="T236" s="469"/>
      <c r="U236" s="469"/>
      <c r="V236" s="487">
        <v>45975</v>
      </c>
      <c r="W236" s="468">
        <v>45964</v>
      </c>
      <c r="X236" s="469"/>
      <c r="Y236" s="469"/>
      <c r="Z236" s="469"/>
      <c r="AA236" s="469"/>
      <c r="AB236" s="469"/>
      <c r="AC236" s="469"/>
      <c r="AD236" s="487">
        <v>45975</v>
      </c>
      <c r="AE236" s="468"/>
      <c r="AF236" s="469"/>
      <c r="AG236" s="469"/>
      <c r="AH236" s="469"/>
      <c r="AI236" s="469"/>
      <c r="AJ236" s="470"/>
      <c r="AL236" s="197"/>
    </row>
    <row r="237" spans="1:38" s="196" customFormat="1">
      <c r="A237" s="1242" t="str">
        <f t="shared" si="58"/>
        <v>477-010-40-0458</v>
      </c>
      <c r="B237" s="361" t="s">
        <v>668</v>
      </c>
      <c r="C237" s="620" t="s">
        <v>669</v>
      </c>
      <c r="D237" s="362" t="s">
        <v>644</v>
      </c>
      <c r="E237" s="365" t="s">
        <v>682</v>
      </c>
      <c r="F237" s="621" t="s">
        <v>387</v>
      </c>
      <c r="G237" s="622"/>
      <c r="H237" s="623">
        <v>1</v>
      </c>
      <c r="I237" s="623"/>
      <c r="J237" s="389"/>
      <c r="K237" s="411">
        <v>53</v>
      </c>
      <c r="L237" s="412"/>
      <c r="M237" s="413">
        <f t="shared" si="26"/>
        <v>53</v>
      </c>
      <c r="N237" s="456">
        <f t="shared" si="32"/>
        <v>53</v>
      </c>
      <c r="O237" s="434">
        <f>SUM('Programa P6 Excel R1'!L660:L663)/SUM('Programa P6 Excel R1'!K660:K663)</f>
        <v>1</v>
      </c>
      <c r="P237" s="435">
        <f>SUM('Programa P6 Excel R1'!N660:N663)/SUM('Programa P6 Excel R1'!K660:K663)</f>
        <v>1</v>
      </c>
      <c r="Q237" s="468">
        <v>45978</v>
      </c>
      <c r="R237" s="469">
        <f>+S237-7</f>
        <v>45995</v>
      </c>
      <c r="S237" s="469">
        <v>46002</v>
      </c>
      <c r="T237" s="469">
        <v>46009</v>
      </c>
      <c r="U237" s="469">
        <v>46017</v>
      </c>
      <c r="V237" s="487">
        <v>46028</v>
      </c>
      <c r="W237" s="468">
        <v>45978</v>
      </c>
      <c r="X237" s="469">
        <v>46003</v>
      </c>
      <c r="Y237" s="469">
        <v>46010</v>
      </c>
      <c r="Z237" s="469">
        <f>+'Programa P6 Excel R1'!H661</f>
        <v>46042</v>
      </c>
      <c r="AA237" s="469"/>
      <c r="AB237" s="469"/>
      <c r="AC237" s="469">
        <f>+'Programa P6 Excel R1'!H662</f>
        <v>46051</v>
      </c>
      <c r="AD237" s="487">
        <f>+'Programa P6 Excel R1'!H663</f>
        <v>46063</v>
      </c>
      <c r="AE237" s="468"/>
      <c r="AF237" s="469"/>
      <c r="AG237" s="469"/>
      <c r="AH237" s="469"/>
      <c r="AI237" s="469"/>
      <c r="AJ237" s="470"/>
      <c r="AL237" s="197"/>
    </row>
    <row r="238" spans="1:38" s="196" customFormat="1">
      <c r="A238" s="1242" t="str">
        <f t="shared" si="58"/>
        <v>477-010-40-0462</v>
      </c>
      <c r="B238" s="361" t="s">
        <v>671</v>
      </c>
      <c r="C238" s="620" t="s">
        <v>672</v>
      </c>
      <c r="D238" s="362"/>
      <c r="E238" s="365" t="s">
        <v>686</v>
      </c>
      <c r="F238" s="617" t="s">
        <v>674</v>
      </c>
      <c r="G238" s="622"/>
      <c r="H238" s="623">
        <v>1</v>
      </c>
      <c r="I238" s="623"/>
      <c r="J238" s="389"/>
      <c r="K238" s="411">
        <v>242</v>
      </c>
      <c r="L238" s="412"/>
      <c r="M238" s="413">
        <f t="shared" si="26"/>
        <v>242</v>
      </c>
      <c r="N238" s="456">
        <f t="shared" si="32"/>
        <v>0</v>
      </c>
      <c r="O238" s="434">
        <v>0</v>
      </c>
      <c r="P238" s="435">
        <v>0</v>
      </c>
      <c r="Q238" s="468">
        <v>46216</v>
      </c>
      <c r="R238" s="469">
        <f>+S238-7</f>
        <v>46237</v>
      </c>
      <c r="S238" s="469">
        <v>46244</v>
      </c>
      <c r="T238" s="469">
        <v>46251</v>
      </c>
      <c r="U238" s="469">
        <v>46258</v>
      </c>
      <c r="V238" s="487">
        <v>46265</v>
      </c>
      <c r="W238" s="468"/>
      <c r="X238" s="469"/>
      <c r="Y238" s="469"/>
      <c r="Z238" s="469"/>
      <c r="AA238" s="469"/>
      <c r="AB238" s="469"/>
      <c r="AC238" s="469"/>
      <c r="AD238" s="487"/>
      <c r="AE238" s="468">
        <v>46216</v>
      </c>
      <c r="AF238" s="469">
        <f>+AG238-7</f>
        <v>46237</v>
      </c>
      <c r="AG238" s="469">
        <v>46244</v>
      </c>
      <c r="AH238" s="469">
        <v>46251</v>
      </c>
      <c r="AI238" s="469">
        <v>46258</v>
      </c>
      <c r="AJ238" s="470">
        <v>46265</v>
      </c>
      <c r="AL238" s="197"/>
    </row>
    <row r="239" spans="1:38" s="196" customFormat="1">
      <c r="A239" s="1242" t="str">
        <f t="shared" si="58"/>
        <v>477-010-40-0466</v>
      </c>
      <c r="B239" s="361" t="s">
        <v>675</v>
      </c>
      <c r="C239" s="620" t="s">
        <v>676</v>
      </c>
      <c r="D239" s="362" t="s">
        <v>677</v>
      </c>
      <c r="E239" s="365" t="s">
        <v>700</v>
      </c>
      <c r="F239" s="724" t="s">
        <v>679</v>
      </c>
      <c r="G239" s="622"/>
      <c r="H239" s="623">
        <v>1</v>
      </c>
      <c r="I239" s="623"/>
      <c r="J239" s="389"/>
      <c r="K239" s="411">
        <v>246</v>
      </c>
      <c r="L239" s="412"/>
      <c r="M239" s="413">
        <f t="shared" si="26"/>
        <v>246</v>
      </c>
      <c r="N239" s="456">
        <f t="shared" si="32"/>
        <v>88.56</v>
      </c>
      <c r="O239" s="434">
        <f>+'Programa P6 Excel R1'!I669</f>
        <v>1</v>
      </c>
      <c r="P239" s="434">
        <f>+'Programa P6 Excel R1'!J669</f>
        <v>0.36</v>
      </c>
      <c r="Q239" s="468">
        <v>45922</v>
      </c>
      <c r="R239" s="469">
        <f>+S239-7</f>
        <v>45932</v>
      </c>
      <c r="S239" s="469">
        <v>45939</v>
      </c>
      <c r="T239" s="469">
        <v>45989</v>
      </c>
      <c r="U239" s="469">
        <v>46013</v>
      </c>
      <c r="V239" s="487">
        <v>46006</v>
      </c>
      <c r="W239" s="468">
        <v>45922</v>
      </c>
      <c r="X239" s="469">
        <v>45939</v>
      </c>
      <c r="Y239" s="469"/>
      <c r="Z239" s="469"/>
      <c r="AA239" s="469"/>
      <c r="AB239" s="469"/>
      <c r="AC239" s="469"/>
      <c r="AD239" s="487"/>
      <c r="AE239" s="468"/>
      <c r="AF239" s="469"/>
      <c r="AG239" s="469">
        <f>+'Programa P6 Excel R1'!H671</f>
        <v>46184</v>
      </c>
      <c r="AH239" s="469">
        <f>+'Programa P6 Excel R1'!H672</f>
        <v>46191</v>
      </c>
      <c r="AI239" s="469">
        <f>+'Programa P6 Excel R1'!H673</f>
        <v>46198</v>
      </c>
      <c r="AJ239" s="470">
        <f>+'Programa P6 Excel R1'!H674</f>
        <v>46206</v>
      </c>
      <c r="AL239" s="197"/>
    </row>
    <row r="240" spans="1:38" s="196" customFormat="1">
      <c r="A240" s="1242" t="str">
        <f t="shared" si="58"/>
        <v>477-010-40-0470</v>
      </c>
      <c r="B240" s="361" t="s">
        <v>680</v>
      </c>
      <c r="C240" s="620" t="s">
        <v>681</v>
      </c>
      <c r="D240" s="362"/>
      <c r="E240" s="365" t="s">
        <v>711</v>
      </c>
      <c r="F240" s="724" t="s">
        <v>683</v>
      </c>
      <c r="G240" s="622"/>
      <c r="H240" s="623">
        <v>1</v>
      </c>
      <c r="I240" s="623"/>
      <c r="J240" s="389"/>
      <c r="K240" s="411">
        <v>188</v>
      </c>
      <c r="L240" s="412"/>
      <c r="M240" s="413">
        <f t="shared" si="26"/>
        <v>188</v>
      </c>
      <c r="N240" s="456">
        <f t="shared" si="32"/>
        <v>0</v>
      </c>
      <c r="O240" s="434"/>
      <c r="P240" s="435"/>
      <c r="Q240" s="468">
        <v>46139</v>
      </c>
      <c r="R240" s="469">
        <f>+S240-7</f>
        <v>46161</v>
      </c>
      <c r="S240" s="469">
        <v>46168</v>
      </c>
      <c r="T240" s="469">
        <v>46175</v>
      </c>
      <c r="U240" s="469">
        <v>46182</v>
      </c>
      <c r="V240" s="487">
        <v>46189</v>
      </c>
      <c r="W240" s="468"/>
      <c r="X240" s="469"/>
      <c r="Y240" s="469"/>
      <c r="Z240" s="469"/>
      <c r="AA240" s="469"/>
      <c r="AB240" s="469"/>
      <c r="AC240" s="469"/>
      <c r="AD240" s="487"/>
      <c r="AE240" s="468">
        <v>46139</v>
      </c>
      <c r="AF240" s="469">
        <f>+AG240-7</f>
        <v>46161</v>
      </c>
      <c r="AG240" s="469">
        <v>46168</v>
      </c>
      <c r="AH240" s="469">
        <v>46175</v>
      </c>
      <c r="AI240" s="469">
        <v>46182</v>
      </c>
      <c r="AJ240" s="470">
        <v>46189</v>
      </c>
      <c r="AL240" s="197"/>
    </row>
    <row r="241" spans="1:38" s="196" customFormat="1">
      <c r="A241" s="1242" t="str">
        <f t="shared" si="58"/>
        <v>477-010-40-0474</v>
      </c>
      <c r="B241" s="361" t="s">
        <v>684</v>
      </c>
      <c r="C241" s="620" t="s">
        <v>685</v>
      </c>
      <c r="D241" s="362"/>
      <c r="E241" s="365" t="s">
        <v>725</v>
      </c>
      <c r="F241" s="724" t="s">
        <v>687</v>
      </c>
      <c r="G241" s="622"/>
      <c r="H241" s="623">
        <v>1</v>
      </c>
      <c r="I241" s="623"/>
      <c r="J241" s="389"/>
      <c r="K241" s="411">
        <v>256</v>
      </c>
      <c r="L241" s="412"/>
      <c r="M241" s="413">
        <f t="shared" si="26"/>
        <v>256</v>
      </c>
      <c r="N241" s="456">
        <f t="shared" si="32"/>
        <v>0</v>
      </c>
      <c r="O241" s="434"/>
      <c r="P241" s="435"/>
      <c r="Q241" s="468">
        <v>46139</v>
      </c>
      <c r="R241" s="469">
        <f>+S241-7</f>
        <v>46161</v>
      </c>
      <c r="S241" s="469">
        <v>46168</v>
      </c>
      <c r="T241" s="469">
        <v>46175</v>
      </c>
      <c r="U241" s="469">
        <v>46182</v>
      </c>
      <c r="V241" s="487">
        <v>46189</v>
      </c>
      <c r="W241" s="468"/>
      <c r="X241" s="469"/>
      <c r="Y241" s="469"/>
      <c r="Z241" s="469"/>
      <c r="AA241" s="469"/>
      <c r="AB241" s="469"/>
      <c r="AC241" s="469"/>
      <c r="AD241" s="487"/>
      <c r="AE241" s="468">
        <v>46139</v>
      </c>
      <c r="AF241" s="469">
        <f>+AG241-7</f>
        <v>46161</v>
      </c>
      <c r="AG241" s="469">
        <v>46168</v>
      </c>
      <c r="AH241" s="469">
        <v>46175</v>
      </c>
      <c r="AI241" s="469">
        <v>46182</v>
      </c>
      <c r="AJ241" s="470">
        <v>46189</v>
      </c>
      <c r="AL241" s="197"/>
    </row>
    <row r="242" spans="1:38" s="201" customFormat="1" hidden="1">
      <c r="A242" s="856"/>
      <c r="B242" s="377" t="s">
        <v>688</v>
      </c>
      <c r="C242" s="616"/>
      <c r="D242" s="378"/>
      <c r="E242" s="379"/>
      <c r="F242" s="617" t="s">
        <v>689</v>
      </c>
      <c r="G242" s="618"/>
      <c r="H242" s="619"/>
      <c r="I242" s="619"/>
      <c r="J242" s="393"/>
      <c r="K242" s="449">
        <v>0</v>
      </c>
      <c r="L242" s="450"/>
      <c r="M242" s="451">
        <f t="shared" si="26"/>
        <v>0</v>
      </c>
      <c r="N242" s="988">
        <f t="shared" si="32"/>
        <v>0</v>
      </c>
      <c r="O242" s="452"/>
      <c r="P242" s="453"/>
      <c r="Q242" s="481"/>
      <c r="R242" s="482"/>
      <c r="S242" s="469" t="s">
        <v>125</v>
      </c>
      <c r="T242" s="482"/>
      <c r="U242" s="482"/>
      <c r="V242" s="491"/>
      <c r="W242" s="481"/>
      <c r="X242" s="482"/>
      <c r="Y242" s="482"/>
      <c r="Z242" s="482"/>
      <c r="AA242" s="482"/>
      <c r="AB242" s="482"/>
      <c r="AC242" s="482"/>
      <c r="AD242" s="491"/>
      <c r="AE242" s="481" t="s">
        <v>125</v>
      </c>
      <c r="AF242" s="482"/>
      <c r="AG242" s="482" t="s">
        <v>125</v>
      </c>
      <c r="AH242" s="482"/>
      <c r="AI242" s="482"/>
      <c r="AJ242" s="483"/>
      <c r="AL242" s="250"/>
    </row>
    <row r="243" spans="1:38" s="196" customFormat="1">
      <c r="A243" s="1242" t="str">
        <f t="shared" ref="A243:A246" si="59">+TRIM(C243)</f>
        <v>477-010-40-0478</v>
      </c>
      <c r="B243" s="361" t="s">
        <v>690</v>
      </c>
      <c r="C243" s="620" t="s">
        <v>691</v>
      </c>
      <c r="D243" s="362"/>
      <c r="E243" s="365"/>
      <c r="F243" s="621" t="s">
        <v>543</v>
      </c>
      <c r="G243" s="622"/>
      <c r="H243" s="623"/>
      <c r="I243" s="623"/>
      <c r="J243" s="389">
        <v>1</v>
      </c>
      <c r="K243" s="411">
        <v>15</v>
      </c>
      <c r="L243" s="412"/>
      <c r="M243" s="413">
        <f t="shared" si="26"/>
        <v>15</v>
      </c>
      <c r="N243" s="456">
        <f t="shared" si="32"/>
        <v>0</v>
      </c>
      <c r="O243" s="457">
        <f>VLOOKUP(C243,'Programa P6 Excel R1'!$B:$N,8,FALSE)</f>
        <v>0</v>
      </c>
      <c r="P243" s="435">
        <f>VLOOKUP(C243,'Programa P6 Excel R1'!$B:$N,9,FALSE)</f>
        <v>0</v>
      </c>
      <c r="Q243" s="468">
        <v>46139</v>
      </c>
      <c r="R243" s="469"/>
      <c r="S243" s="469"/>
      <c r="T243" s="469"/>
      <c r="U243" s="469"/>
      <c r="V243" s="487">
        <v>46153</v>
      </c>
      <c r="W243" s="468"/>
      <c r="X243" s="469"/>
      <c r="Y243" s="469"/>
      <c r="Z243" s="469"/>
      <c r="AA243" s="469"/>
      <c r="AB243" s="469"/>
      <c r="AC243" s="469"/>
      <c r="AD243" s="487"/>
      <c r="AE243" s="468">
        <v>46139</v>
      </c>
      <c r="AF243" s="469"/>
      <c r="AG243" s="469"/>
      <c r="AH243" s="469"/>
      <c r="AI243" s="469"/>
      <c r="AJ243" s="470">
        <v>46153</v>
      </c>
      <c r="AL243" s="197"/>
    </row>
    <row r="244" spans="1:38" s="196" customFormat="1">
      <c r="A244" s="1242" t="str">
        <f t="shared" si="59"/>
        <v>477-010-40-0479</v>
      </c>
      <c r="B244" s="361" t="s">
        <v>692</v>
      </c>
      <c r="C244" s="620" t="s">
        <v>693</v>
      </c>
      <c r="D244" s="362"/>
      <c r="E244" s="365"/>
      <c r="F244" s="621" t="s">
        <v>694</v>
      </c>
      <c r="G244" s="622"/>
      <c r="H244" s="623"/>
      <c r="I244" s="623"/>
      <c r="J244" s="389">
        <v>1</v>
      </c>
      <c r="K244" s="411">
        <v>55</v>
      </c>
      <c r="L244" s="412"/>
      <c r="M244" s="413">
        <f t="shared" ref="M244:M575" si="60">+K244+L244</f>
        <v>55</v>
      </c>
      <c r="N244" s="456">
        <f t="shared" si="32"/>
        <v>0</v>
      </c>
      <c r="O244" s="457">
        <f>VLOOKUP(C244,'Programa P6 Excel R1'!$B:$N,8,FALSE)</f>
        <v>0</v>
      </c>
      <c r="P244" s="435">
        <f>VLOOKUP(C244,'Programa P6 Excel R1'!$B:$N,9,FALSE)</f>
        <v>0</v>
      </c>
      <c r="Q244" s="468">
        <v>46154</v>
      </c>
      <c r="R244" s="469"/>
      <c r="S244" s="469"/>
      <c r="T244" s="469"/>
      <c r="U244" s="469"/>
      <c r="V244" s="487">
        <v>46161</v>
      </c>
      <c r="W244" s="468"/>
      <c r="X244" s="469"/>
      <c r="Y244" s="469"/>
      <c r="Z244" s="469"/>
      <c r="AA244" s="469"/>
      <c r="AB244" s="469"/>
      <c r="AC244" s="469"/>
      <c r="AD244" s="487"/>
      <c r="AE244" s="468">
        <v>46154</v>
      </c>
      <c r="AF244" s="469"/>
      <c r="AG244" s="469"/>
      <c r="AH244" s="469"/>
      <c r="AI244" s="469"/>
      <c r="AJ244" s="470">
        <v>46161</v>
      </c>
      <c r="AL244" s="197"/>
    </row>
    <row r="245" spans="1:38" s="196" customFormat="1">
      <c r="A245" s="1242" t="str">
        <f t="shared" si="59"/>
        <v>477-010-40-0480</v>
      </c>
      <c r="B245" s="361" t="s">
        <v>695</v>
      </c>
      <c r="C245" s="620" t="s">
        <v>696</v>
      </c>
      <c r="D245" s="362"/>
      <c r="E245" s="365"/>
      <c r="F245" s="621" t="s">
        <v>697</v>
      </c>
      <c r="G245" s="622"/>
      <c r="H245" s="623"/>
      <c r="I245" s="623"/>
      <c r="J245" s="389"/>
      <c r="K245" s="411">
        <v>0</v>
      </c>
      <c r="L245" s="412"/>
      <c r="M245" s="413">
        <f t="shared" si="60"/>
        <v>0</v>
      </c>
      <c r="N245" s="456">
        <f t="shared" si="32"/>
        <v>0</v>
      </c>
      <c r="O245" s="457">
        <f>VLOOKUP(C245,'Programa P6 Excel R1'!$B:$N,8,FALSE)</f>
        <v>0</v>
      </c>
      <c r="P245" s="435">
        <f>VLOOKUP(C245,'Programa P6 Excel R1'!$B:$N,9,FALSE)</f>
        <v>0</v>
      </c>
      <c r="Q245" s="468">
        <v>46162</v>
      </c>
      <c r="R245" s="469"/>
      <c r="S245" s="469"/>
      <c r="T245" s="469"/>
      <c r="U245" s="469"/>
      <c r="V245" s="487">
        <v>46191</v>
      </c>
      <c r="W245" s="468"/>
      <c r="X245" s="469"/>
      <c r="Y245" s="469"/>
      <c r="Z245" s="469"/>
      <c r="AA245" s="469"/>
      <c r="AB245" s="469"/>
      <c r="AC245" s="469"/>
      <c r="AD245" s="487"/>
      <c r="AE245" s="468">
        <v>46162</v>
      </c>
      <c r="AF245" s="469"/>
      <c r="AG245" s="469"/>
      <c r="AH245" s="469"/>
      <c r="AI245" s="469"/>
      <c r="AJ245" s="470">
        <v>46191</v>
      </c>
      <c r="AL245" s="197"/>
    </row>
    <row r="246" spans="1:38" s="196" customFormat="1">
      <c r="A246" s="1242" t="str">
        <f t="shared" si="59"/>
        <v>477-010-40-0481</v>
      </c>
      <c r="B246" s="361" t="s">
        <v>698</v>
      </c>
      <c r="C246" s="620" t="s">
        <v>699</v>
      </c>
      <c r="D246" s="362"/>
      <c r="E246" s="365" t="s">
        <v>745</v>
      </c>
      <c r="F246" s="621" t="s">
        <v>387</v>
      </c>
      <c r="G246" s="622"/>
      <c r="H246" s="623">
        <v>1</v>
      </c>
      <c r="I246" s="623"/>
      <c r="J246" s="389"/>
      <c r="K246" s="411">
        <v>168</v>
      </c>
      <c r="L246" s="412"/>
      <c r="M246" s="413">
        <f t="shared" si="60"/>
        <v>168</v>
      </c>
      <c r="N246" s="456">
        <f t="shared" si="32"/>
        <v>0</v>
      </c>
      <c r="O246" s="434"/>
      <c r="P246" s="435"/>
      <c r="Q246" s="468">
        <v>46192</v>
      </c>
      <c r="R246" s="469">
        <f>+S246-7</f>
        <v>46216</v>
      </c>
      <c r="S246" s="469">
        <v>46223</v>
      </c>
      <c r="T246" s="469">
        <v>46231</v>
      </c>
      <c r="U246" s="469">
        <v>46239</v>
      </c>
      <c r="V246" s="487">
        <v>46247</v>
      </c>
      <c r="W246" s="468"/>
      <c r="X246" s="469"/>
      <c r="Y246" s="469"/>
      <c r="Z246" s="469"/>
      <c r="AA246" s="469"/>
      <c r="AB246" s="469"/>
      <c r="AC246" s="469"/>
      <c r="AD246" s="487"/>
      <c r="AE246" s="468">
        <v>46192</v>
      </c>
      <c r="AF246" s="469">
        <f>+AG246-7</f>
        <v>46216</v>
      </c>
      <c r="AG246" s="469">
        <v>46223</v>
      </c>
      <c r="AH246" s="469">
        <v>46231</v>
      </c>
      <c r="AI246" s="469">
        <v>46239</v>
      </c>
      <c r="AJ246" s="470">
        <v>46247</v>
      </c>
      <c r="AL246" s="197"/>
    </row>
    <row r="247" spans="1:38" s="201" customFormat="1" hidden="1">
      <c r="A247" s="856"/>
      <c r="B247" s="377" t="s">
        <v>701</v>
      </c>
      <c r="C247" s="616"/>
      <c r="D247" s="378"/>
      <c r="E247" s="379"/>
      <c r="F247" s="617" t="s">
        <v>702</v>
      </c>
      <c r="G247" s="618"/>
      <c r="H247" s="619"/>
      <c r="I247" s="619"/>
      <c r="J247" s="393"/>
      <c r="K247" s="449">
        <v>0</v>
      </c>
      <c r="L247" s="450"/>
      <c r="M247" s="451">
        <f t="shared" si="60"/>
        <v>0</v>
      </c>
      <c r="N247" s="988">
        <f t="shared" si="32"/>
        <v>0</v>
      </c>
      <c r="O247" s="452"/>
      <c r="P247" s="453"/>
      <c r="Q247" s="481"/>
      <c r="R247" s="482"/>
      <c r="S247" s="469" t="s">
        <v>125</v>
      </c>
      <c r="T247" s="482"/>
      <c r="U247" s="482"/>
      <c r="V247" s="491"/>
      <c r="W247" s="481"/>
      <c r="X247" s="482"/>
      <c r="Y247" s="482"/>
      <c r="Z247" s="482"/>
      <c r="AA247" s="482"/>
      <c r="AB247" s="482"/>
      <c r="AC247" s="482"/>
      <c r="AD247" s="491"/>
      <c r="AE247" s="481" t="s">
        <v>125</v>
      </c>
      <c r="AF247" s="482"/>
      <c r="AG247" s="482" t="s">
        <v>125</v>
      </c>
      <c r="AH247" s="482"/>
      <c r="AI247" s="482"/>
      <c r="AJ247" s="483"/>
      <c r="AL247" s="250"/>
    </row>
    <row r="248" spans="1:38" s="196" customFormat="1">
      <c r="A248" s="1242" t="str">
        <f t="shared" ref="A248:A249" si="61">+TRIM(C248)</f>
        <v>477-010-40-0485</v>
      </c>
      <c r="B248" s="361" t="s">
        <v>703</v>
      </c>
      <c r="C248" s="620" t="s">
        <v>704</v>
      </c>
      <c r="D248" s="362"/>
      <c r="E248" s="365"/>
      <c r="F248" s="621" t="s">
        <v>543</v>
      </c>
      <c r="G248" s="622"/>
      <c r="H248" s="623"/>
      <c r="I248" s="623"/>
      <c r="J248" s="389">
        <v>1</v>
      </c>
      <c r="K248" s="411">
        <v>15</v>
      </c>
      <c r="L248" s="412"/>
      <c r="M248" s="413">
        <f t="shared" si="60"/>
        <v>15</v>
      </c>
      <c r="N248" s="456">
        <f t="shared" si="32"/>
        <v>0</v>
      </c>
      <c r="O248" s="457">
        <f>VLOOKUP(C248,'Programa P6 Excel R1'!$B:$N,8,FALSE)</f>
        <v>0</v>
      </c>
      <c r="P248" s="435">
        <f>VLOOKUP(C248,'Programa P6 Excel R1'!$B:$N,9,FALSE)</f>
        <v>0</v>
      </c>
      <c r="Q248" s="468">
        <v>46169</v>
      </c>
      <c r="R248" s="469"/>
      <c r="S248" s="469"/>
      <c r="T248" s="469"/>
      <c r="U248" s="469"/>
      <c r="V248" s="487">
        <v>46189</v>
      </c>
      <c r="W248" s="468"/>
      <c r="X248" s="469"/>
      <c r="Y248" s="469"/>
      <c r="Z248" s="469"/>
      <c r="AA248" s="469"/>
      <c r="AB248" s="469"/>
      <c r="AC248" s="469"/>
      <c r="AD248" s="487"/>
      <c r="AE248" s="468">
        <v>46169</v>
      </c>
      <c r="AF248" s="469"/>
      <c r="AG248" s="469"/>
      <c r="AH248" s="469"/>
      <c r="AI248" s="469"/>
      <c r="AJ248" s="470">
        <v>46189</v>
      </c>
      <c r="AL248" s="197"/>
    </row>
    <row r="249" spans="1:38" s="196" customFormat="1">
      <c r="A249" s="1242" t="str">
        <f t="shared" si="61"/>
        <v>477-010-40-0486</v>
      </c>
      <c r="B249" s="361" t="s">
        <v>705</v>
      </c>
      <c r="C249" s="620" t="s">
        <v>706</v>
      </c>
      <c r="D249" s="362"/>
      <c r="E249" s="365"/>
      <c r="F249" s="621" t="s">
        <v>707</v>
      </c>
      <c r="G249" s="622"/>
      <c r="H249" s="623"/>
      <c r="I249" s="623"/>
      <c r="J249" s="389">
        <v>1</v>
      </c>
      <c r="K249" s="411">
        <v>55</v>
      </c>
      <c r="L249" s="412"/>
      <c r="M249" s="413">
        <f t="shared" si="60"/>
        <v>55</v>
      </c>
      <c r="N249" s="456">
        <f t="shared" si="32"/>
        <v>0</v>
      </c>
      <c r="O249" s="457">
        <f>VLOOKUP(C249,'Programa P6 Excel R1'!$B:$N,8,FALSE)</f>
        <v>0</v>
      </c>
      <c r="P249" s="435">
        <f>VLOOKUP(C249,'Programa P6 Excel R1'!$B:$N,9,FALSE)</f>
        <v>0</v>
      </c>
      <c r="Q249" s="468">
        <v>46190</v>
      </c>
      <c r="R249" s="469"/>
      <c r="S249" s="469"/>
      <c r="T249" s="469"/>
      <c r="U249" s="469"/>
      <c r="V249" s="487">
        <v>46210</v>
      </c>
      <c r="W249" s="468"/>
      <c r="X249" s="469"/>
      <c r="Y249" s="469"/>
      <c r="Z249" s="469"/>
      <c r="AA249" s="469"/>
      <c r="AB249" s="469"/>
      <c r="AC249" s="469"/>
      <c r="AD249" s="487"/>
      <c r="AE249" s="468">
        <v>46190</v>
      </c>
      <c r="AF249" s="469"/>
      <c r="AG249" s="469"/>
      <c r="AH249" s="469"/>
      <c r="AI249" s="469"/>
      <c r="AJ249" s="470">
        <v>46210</v>
      </c>
      <c r="AL249" s="197"/>
    </row>
    <row r="250" spans="1:38" s="196" customFormat="1" hidden="1">
      <c r="A250" s="855"/>
      <c r="B250" s="361" t="s">
        <v>708</v>
      </c>
      <c r="C250" s="620"/>
      <c r="D250" s="362"/>
      <c r="E250" s="365"/>
      <c r="F250" s="621" t="s">
        <v>697</v>
      </c>
      <c r="G250" s="622"/>
      <c r="H250" s="623"/>
      <c r="I250" s="623"/>
      <c r="J250" s="389"/>
      <c r="K250" s="411">
        <v>0</v>
      </c>
      <c r="L250" s="412"/>
      <c r="M250" s="413">
        <f t="shared" si="60"/>
        <v>0</v>
      </c>
      <c r="N250" s="456">
        <f t="shared" si="32"/>
        <v>0</v>
      </c>
      <c r="O250" s="457"/>
      <c r="P250" s="435"/>
      <c r="Q250" s="468" t="s">
        <v>125</v>
      </c>
      <c r="R250" s="469"/>
      <c r="S250" s="469"/>
      <c r="T250" s="469"/>
      <c r="U250" s="469"/>
      <c r="V250" s="487" t="s">
        <v>125</v>
      </c>
      <c r="W250" s="468"/>
      <c r="X250" s="469"/>
      <c r="Y250" s="469"/>
      <c r="Z250" s="469"/>
      <c r="AA250" s="469"/>
      <c r="AB250" s="469"/>
      <c r="AC250" s="469"/>
      <c r="AD250" s="487"/>
      <c r="AE250" s="468" t="s">
        <v>125</v>
      </c>
      <c r="AF250" s="469"/>
      <c r="AG250" s="469" t="s">
        <v>125</v>
      </c>
      <c r="AH250" s="469"/>
      <c r="AI250" s="469"/>
      <c r="AJ250" s="470"/>
      <c r="AL250" s="197"/>
    </row>
    <row r="251" spans="1:38" s="196" customFormat="1">
      <c r="A251" s="1242" t="str">
        <f>+TRIM(C251)</f>
        <v>477-010-40-0487</v>
      </c>
      <c r="B251" s="361" t="s">
        <v>709</v>
      </c>
      <c r="C251" s="620" t="s">
        <v>710</v>
      </c>
      <c r="D251" s="362"/>
      <c r="E251" s="365" t="s">
        <v>755</v>
      </c>
      <c r="F251" s="621" t="s">
        <v>387</v>
      </c>
      <c r="G251" s="622"/>
      <c r="H251" s="623">
        <v>1</v>
      </c>
      <c r="I251" s="623"/>
      <c r="J251" s="389"/>
      <c r="K251" s="411">
        <v>207</v>
      </c>
      <c r="L251" s="412"/>
      <c r="M251" s="413">
        <f t="shared" si="60"/>
        <v>207</v>
      </c>
      <c r="N251" s="456">
        <f t="shared" si="32"/>
        <v>0</v>
      </c>
      <c r="O251" s="434"/>
      <c r="P251" s="435"/>
      <c r="Q251" s="468">
        <v>46211</v>
      </c>
      <c r="R251" s="469">
        <f>+S251-7</f>
        <v>46231</v>
      </c>
      <c r="S251" s="469">
        <v>46238</v>
      </c>
      <c r="T251" s="469">
        <v>46245</v>
      </c>
      <c r="U251" s="469">
        <v>46252</v>
      </c>
      <c r="V251" s="487">
        <v>46259</v>
      </c>
      <c r="W251" s="468"/>
      <c r="X251" s="469"/>
      <c r="Y251" s="469"/>
      <c r="Z251" s="469"/>
      <c r="AA251" s="469"/>
      <c r="AB251" s="469"/>
      <c r="AC251" s="469"/>
      <c r="AD251" s="487"/>
      <c r="AE251" s="468">
        <v>46211</v>
      </c>
      <c r="AF251" s="469">
        <f>+AG251-7</f>
        <v>46231</v>
      </c>
      <c r="AG251" s="469">
        <v>46238</v>
      </c>
      <c r="AH251" s="469">
        <v>46245</v>
      </c>
      <c r="AI251" s="469">
        <v>46252</v>
      </c>
      <c r="AJ251" s="470">
        <v>46259</v>
      </c>
      <c r="AL251" s="197"/>
    </row>
    <row r="252" spans="1:38" s="201" customFormat="1" hidden="1">
      <c r="A252" s="856"/>
      <c r="B252" s="377" t="s">
        <v>712</v>
      </c>
      <c r="C252" s="616"/>
      <c r="D252" s="378"/>
      <c r="E252" s="379"/>
      <c r="F252" s="617" t="s">
        <v>713</v>
      </c>
      <c r="G252" s="618"/>
      <c r="H252" s="619"/>
      <c r="I252" s="619"/>
      <c r="J252" s="393"/>
      <c r="K252" s="449">
        <v>0</v>
      </c>
      <c r="L252" s="450"/>
      <c r="M252" s="451">
        <f t="shared" si="60"/>
        <v>0</v>
      </c>
      <c r="N252" s="988">
        <f t="shared" si="32"/>
        <v>0</v>
      </c>
      <c r="O252" s="452"/>
      <c r="P252" s="453"/>
      <c r="Q252" s="481"/>
      <c r="R252" s="482"/>
      <c r="S252" s="469" t="s">
        <v>125</v>
      </c>
      <c r="T252" s="482"/>
      <c r="U252" s="482"/>
      <c r="V252" s="491"/>
      <c r="W252" s="481"/>
      <c r="X252" s="482"/>
      <c r="Y252" s="482"/>
      <c r="Z252" s="482"/>
      <c r="AA252" s="482"/>
      <c r="AB252" s="482"/>
      <c r="AC252" s="482"/>
      <c r="AD252" s="491"/>
      <c r="AE252" s="481" t="s">
        <v>125</v>
      </c>
      <c r="AF252" s="482"/>
      <c r="AG252" s="482" t="s">
        <v>125</v>
      </c>
      <c r="AH252" s="482"/>
      <c r="AI252" s="482"/>
      <c r="AJ252" s="483"/>
      <c r="AL252" s="250"/>
    </row>
    <row r="253" spans="1:38" s="196" customFormat="1">
      <c r="A253" s="1243" t="str">
        <f t="shared" ref="A253:A257" si="62">+TRIM(C253)</f>
        <v>477-010-40-0491</v>
      </c>
      <c r="B253" s="361" t="s">
        <v>714</v>
      </c>
      <c r="C253" s="624" t="s">
        <v>715</v>
      </c>
      <c r="D253" s="362" t="s">
        <v>523</v>
      </c>
      <c r="E253" s="365"/>
      <c r="F253" s="621" t="s">
        <v>543</v>
      </c>
      <c r="G253" s="622"/>
      <c r="H253" s="623"/>
      <c r="I253" s="623"/>
      <c r="J253" s="389">
        <v>1</v>
      </c>
      <c r="K253" s="411">
        <v>45</v>
      </c>
      <c r="L253" s="412"/>
      <c r="M253" s="413">
        <f t="shared" si="60"/>
        <v>45</v>
      </c>
      <c r="N253" s="456">
        <f t="shared" si="32"/>
        <v>45</v>
      </c>
      <c r="O253" s="457">
        <f>VLOOKUP(C253,'Programa P6 Excel R1'!$B:$N,8,FALSE)</f>
        <v>1</v>
      </c>
      <c r="P253" s="435">
        <f>VLOOKUP(C253,'Programa P6 Excel R1'!$B:$N,9,FALSE)</f>
        <v>1</v>
      </c>
      <c r="Q253" s="468">
        <v>45761</v>
      </c>
      <c r="R253" s="469"/>
      <c r="S253" s="469"/>
      <c r="T253" s="469"/>
      <c r="U253" s="469"/>
      <c r="V253" s="487">
        <v>45890</v>
      </c>
      <c r="W253" s="468">
        <f>+Q253</f>
        <v>45761</v>
      </c>
      <c r="X253" s="469"/>
      <c r="Y253" s="469"/>
      <c r="Z253" s="469"/>
      <c r="AA253" s="469"/>
      <c r="AB253" s="469"/>
      <c r="AC253" s="469"/>
      <c r="AD253" s="487">
        <f>+V253</f>
        <v>45890</v>
      </c>
      <c r="AE253" s="468"/>
      <c r="AF253" s="469"/>
      <c r="AG253" s="469"/>
      <c r="AH253" s="469"/>
      <c r="AI253" s="469"/>
      <c r="AJ253" s="470"/>
      <c r="AL253" s="197"/>
    </row>
    <row r="254" spans="1:38" s="196" customFormat="1">
      <c r="A254" s="1242" t="str">
        <f t="shared" si="62"/>
        <v>477-010-40-0492</v>
      </c>
      <c r="B254" s="361" t="s">
        <v>716</v>
      </c>
      <c r="C254" s="620" t="s">
        <v>717</v>
      </c>
      <c r="D254" s="362" t="s">
        <v>523</v>
      </c>
      <c r="E254" s="365"/>
      <c r="F254" s="621" t="s">
        <v>546</v>
      </c>
      <c r="G254" s="622"/>
      <c r="H254" s="623"/>
      <c r="I254" s="623"/>
      <c r="J254" s="389">
        <v>1</v>
      </c>
      <c r="K254" s="411">
        <v>555</v>
      </c>
      <c r="L254" s="412"/>
      <c r="M254" s="413">
        <f t="shared" si="60"/>
        <v>555</v>
      </c>
      <c r="N254" s="456">
        <f t="shared" si="32"/>
        <v>555</v>
      </c>
      <c r="O254" s="457">
        <f>VLOOKUP(C254,'Programa P6 Excel R1'!$B:$N,8,FALSE)</f>
        <v>1</v>
      </c>
      <c r="P254" s="435">
        <f>VLOOKUP(C254,'Programa P6 Excel R1'!$B:$N,9,FALSE)</f>
        <v>1</v>
      </c>
      <c r="Q254" s="468">
        <v>45891</v>
      </c>
      <c r="R254" s="469"/>
      <c r="S254" s="469"/>
      <c r="T254" s="469"/>
      <c r="U254" s="469"/>
      <c r="V254" s="487">
        <v>45911</v>
      </c>
      <c r="W254" s="468">
        <f>+Q254</f>
        <v>45891</v>
      </c>
      <c r="X254" s="469"/>
      <c r="Y254" s="469"/>
      <c r="Z254" s="469"/>
      <c r="AA254" s="469"/>
      <c r="AB254" s="469"/>
      <c r="AC254" s="469"/>
      <c r="AD254" s="487">
        <f>+V254</f>
        <v>45911</v>
      </c>
      <c r="AE254" s="468"/>
      <c r="AF254" s="469"/>
      <c r="AG254" s="469"/>
      <c r="AH254" s="469"/>
      <c r="AI254" s="469"/>
      <c r="AJ254" s="470"/>
      <c r="AL254" s="197"/>
    </row>
    <row r="255" spans="1:38" s="196" customFormat="1">
      <c r="A255" s="1242" t="str">
        <f t="shared" si="62"/>
        <v>477-010-40-0493</v>
      </c>
      <c r="B255" s="361" t="s">
        <v>718</v>
      </c>
      <c r="C255" s="620" t="s">
        <v>719</v>
      </c>
      <c r="D255" s="362" t="s">
        <v>523</v>
      </c>
      <c r="E255" s="365"/>
      <c r="F255" s="621" t="s">
        <v>720</v>
      </c>
      <c r="G255" s="622"/>
      <c r="H255" s="623"/>
      <c r="I255" s="623"/>
      <c r="J255" s="389">
        <v>1</v>
      </c>
      <c r="K255" s="411">
        <v>20</v>
      </c>
      <c r="L255" s="412"/>
      <c r="M255" s="413">
        <f t="shared" si="60"/>
        <v>20</v>
      </c>
      <c r="N255" s="456">
        <f t="shared" si="32"/>
        <v>20</v>
      </c>
      <c r="O255" s="457">
        <f>VLOOKUP(C255,'Programa P6 Excel R1'!$B:$N,8,FALSE)</f>
        <v>1</v>
      </c>
      <c r="P255" s="435">
        <f>VLOOKUP(C255,'Programa P6 Excel R1'!$B:$N,9,FALSE)</f>
        <v>1</v>
      </c>
      <c r="Q255" s="468">
        <v>45891</v>
      </c>
      <c r="R255" s="469"/>
      <c r="S255" s="469"/>
      <c r="T255" s="469"/>
      <c r="U255" s="469"/>
      <c r="V255" s="487">
        <v>45975</v>
      </c>
      <c r="W255" s="468">
        <v>45912</v>
      </c>
      <c r="X255" s="469"/>
      <c r="Y255" s="469"/>
      <c r="Z255" s="469"/>
      <c r="AA255" s="469"/>
      <c r="AB255" s="469"/>
      <c r="AC255" s="469"/>
      <c r="AD255" s="487">
        <v>45975</v>
      </c>
      <c r="AE255" s="468"/>
      <c r="AF255" s="469"/>
      <c r="AG255" s="469"/>
      <c r="AH255" s="469"/>
      <c r="AI255" s="469"/>
      <c r="AJ255" s="470"/>
      <c r="AL255" s="197"/>
    </row>
    <row r="256" spans="1:38" s="196" customFormat="1">
      <c r="A256" s="1242" t="str">
        <f t="shared" si="62"/>
        <v>477-010-40-0494</v>
      </c>
      <c r="B256" s="361" t="s">
        <v>721</v>
      </c>
      <c r="C256" s="620" t="s">
        <v>722</v>
      </c>
      <c r="D256" s="362" t="s">
        <v>523</v>
      </c>
      <c r="E256" s="365"/>
      <c r="F256" s="621" t="s">
        <v>549</v>
      </c>
      <c r="G256" s="622"/>
      <c r="H256" s="623"/>
      <c r="I256" s="623"/>
      <c r="J256" s="389">
        <v>1</v>
      </c>
      <c r="K256" s="411">
        <v>20</v>
      </c>
      <c r="L256" s="412"/>
      <c r="M256" s="413">
        <f t="shared" si="60"/>
        <v>20</v>
      </c>
      <c r="N256" s="456">
        <f t="shared" si="32"/>
        <v>20</v>
      </c>
      <c r="O256" s="457">
        <f>VLOOKUP(C256,'Programa P6 Excel R1'!$B:$N,8,FALSE)</f>
        <v>1</v>
      </c>
      <c r="P256" s="435">
        <f>VLOOKUP(C256,'Programa P6 Excel R1'!$B:$N,9,FALSE)</f>
        <v>1</v>
      </c>
      <c r="Q256" s="468">
        <v>45912</v>
      </c>
      <c r="R256" s="469"/>
      <c r="S256" s="469"/>
      <c r="T256" s="469"/>
      <c r="U256" s="469"/>
      <c r="V256" s="487">
        <v>45975</v>
      </c>
      <c r="W256" s="468">
        <v>45922</v>
      </c>
      <c r="X256" s="469"/>
      <c r="Y256" s="469"/>
      <c r="Z256" s="469"/>
      <c r="AA256" s="469"/>
      <c r="AB256" s="469"/>
      <c r="AC256" s="469"/>
      <c r="AD256" s="487">
        <v>45975</v>
      </c>
      <c r="AE256" s="468"/>
      <c r="AF256" s="469"/>
      <c r="AG256" s="469"/>
      <c r="AH256" s="469"/>
      <c r="AI256" s="469"/>
      <c r="AJ256" s="470"/>
      <c r="AL256" s="197"/>
    </row>
    <row r="257" spans="1:38" s="196" customFormat="1">
      <c r="A257" s="1242" t="str">
        <f t="shared" si="62"/>
        <v>477-010-40-0495</v>
      </c>
      <c r="B257" s="361" t="s">
        <v>723</v>
      </c>
      <c r="C257" s="620" t="s">
        <v>724</v>
      </c>
      <c r="D257" s="362" t="s">
        <v>677</v>
      </c>
      <c r="E257" s="365" t="s">
        <v>3529</v>
      </c>
      <c r="F257" s="621" t="s">
        <v>387</v>
      </c>
      <c r="G257" s="622"/>
      <c r="H257" s="623">
        <v>1</v>
      </c>
      <c r="I257" s="623"/>
      <c r="J257" s="389"/>
      <c r="K257" s="411">
        <v>97</v>
      </c>
      <c r="L257" s="412"/>
      <c r="M257" s="413">
        <f t="shared" si="60"/>
        <v>97</v>
      </c>
      <c r="N257" s="456">
        <f>+P257*M257</f>
        <v>58.199999999999996</v>
      </c>
      <c r="O257" s="434">
        <f>SUM('Programa P6 Excel R1'!L706:L709)/SUM('Programa P6 Excel R1'!K706:K709)</f>
        <v>1</v>
      </c>
      <c r="P257" s="435">
        <f>SUM('Programa P6 Excel R1'!N706:N709)/SUM('Programa P6 Excel R1'!K706:K709)</f>
        <v>0.6</v>
      </c>
      <c r="Q257" s="468">
        <v>45978</v>
      </c>
      <c r="R257" s="469">
        <f>+S257-7</f>
        <v>46001</v>
      </c>
      <c r="S257" s="469">
        <v>46008</v>
      </c>
      <c r="T257" s="469">
        <v>46015</v>
      </c>
      <c r="U257" s="469">
        <v>46024</v>
      </c>
      <c r="V257" s="487">
        <v>46031</v>
      </c>
      <c r="W257" s="468">
        <v>45978</v>
      </c>
      <c r="X257" s="469">
        <v>46001</v>
      </c>
      <c r="Y257" s="469"/>
      <c r="Z257" s="469"/>
      <c r="AA257" s="469"/>
      <c r="AB257" s="469"/>
      <c r="AC257" s="469"/>
      <c r="AD257" s="487"/>
      <c r="AE257" s="468"/>
      <c r="AF257" s="469"/>
      <c r="AG257" s="469">
        <f>+'Programa P6 Excel R1'!H706</f>
        <v>46080</v>
      </c>
      <c r="AH257" s="469">
        <f>+'Programa P6 Excel R1'!H707</f>
        <v>46150</v>
      </c>
      <c r="AI257" s="469">
        <f>+'Programa P6 Excel R1'!H708</f>
        <v>46157</v>
      </c>
      <c r="AJ257" s="470">
        <f>+'Programa P6 Excel R1'!H709</f>
        <v>46167</v>
      </c>
      <c r="AL257" s="197"/>
    </row>
    <row r="258" spans="1:38" s="196" customFormat="1" hidden="1">
      <c r="A258" s="855"/>
      <c r="B258" s="361" t="s">
        <v>726</v>
      </c>
      <c r="C258" s="620"/>
      <c r="D258" s="362"/>
      <c r="E258" s="365"/>
      <c r="F258" s="617" t="s">
        <v>727</v>
      </c>
      <c r="G258" s="622"/>
      <c r="H258" s="623"/>
      <c r="I258" s="623"/>
      <c r="J258" s="389"/>
      <c r="K258" s="411">
        <v>0</v>
      </c>
      <c r="L258" s="412"/>
      <c r="M258" s="413">
        <f t="shared" si="60"/>
        <v>0</v>
      </c>
      <c r="N258" s="456">
        <f t="shared" si="32"/>
        <v>0</v>
      </c>
      <c r="O258" s="434"/>
      <c r="P258" s="435"/>
      <c r="Q258" s="468"/>
      <c r="R258" s="469"/>
      <c r="S258" s="469" t="s">
        <v>125</v>
      </c>
      <c r="T258" s="469"/>
      <c r="U258" s="469"/>
      <c r="V258" s="487"/>
      <c r="W258" s="468"/>
      <c r="X258" s="469"/>
      <c r="Y258" s="469"/>
      <c r="Z258" s="469"/>
      <c r="AA258" s="469"/>
      <c r="AB258" s="469"/>
      <c r="AC258" s="469"/>
      <c r="AD258" s="487"/>
      <c r="AE258" s="468" t="s">
        <v>125</v>
      </c>
      <c r="AF258" s="469"/>
      <c r="AG258" s="469" t="s">
        <v>125</v>
      </c>
      <c r="AH258" s="469"/>
      <c r="AI258" s="469"/>
      <c r="AJ258" s="470"/>
      <c r="AL258" s="197"/>
    </row>
    <row r="259" spans="1:38" s="196" customFormat="1">
      <c r="A259" s="1242" t="str">
        <f t="shared" ref="A259:A265" si="63">+TRIM(C259)</f>
        <v>477-010-40-0499</v>
      </c>
      <c r="B259" s="361" t="s">
        <v>728</v>
      </c>
      <c r="C259" s="620" t="s">
        <v>729</v>
      </c>
      <c r="D259" s="362" t="s">
        <v>523</v>
      </c>
      <c r="E259" s="365"/>
      <c r="F259" s="621" t="s">
        <v>730</v>
      </c>
      <c r="G259" s="622"/>
      <c r="H259" s="623"/>
      <c r="I259" s="623"/>
      <c r="J259" s="389">
        <v>1</v>
      </c>
      <c r="K259" s="411">
        <v>8.5</v>
      </c>
      <c r="L259" s="412"/>
      <c r="M259" s="413">
        <f t="shared" si="60"/>
        <v>8.5</v>
      </c>
      <c r="N259" s="608">
        <f>+M259*P259</f>
        <v>8.5</v>
      </c>
      <c r="O259" s="457">
        <f>VLOOKUP(C259,'Programa P6 Excel R1'!$B:$N,8,FALSE)</f>
        <v>1</v>
      </c>
      <c r="P259" s="435">
        <f>VLOOKUP(C259,'Programa P6 Excel R1'!$B:$N,9,FALSE)</f>
        <v>1</v>
      </c>
      <c r="Q259" s="468">
        <v>45840</v>
      </c>
      <c r="R259" s="469"/>
      <c r="S259" s="469"/>
      <c r="T259" s="469"/>
      <c r="U259" s="469"/>
      <c r="V259" s="487">
        <v>45863</v>
      </c>
      <c r="W259" s="468">
        <v>45840</v>
      </c>
      <c r="X259" s="469"/>
      <c r="Y259" s="469"/>
      <c r="Z259" s="469"/>
      <c r="AA259" s="469"/>
      <c r="AB259" s="469"/>
      <c r="AC259" s="469"/>
      <c r="AD259" s="487">
        <v>45863</v>
      </c>
      <c r="AE259" s="468"/>
      <c r="AF259" s="469"/>
      <c r="AG259" s="469"/>
      <c r="AH259" s="469"/>
      <c r="AI259" s="469"/>
      <c r="AJ259" s="470"/>
      <c r="AL259" s="197"/>
    </row>
    <row r="260" spans="1:38" s="196" customFormat="1">
      <c r="A260" s="1242" t="str">
        <f t="shared" si="63"/>
        <v>477-010-40-0500</v>
      </c>
      <c r="B260" s="361" t="s">
        <v>731</v>
      </c>
      <c r="C260" s="620" t="s">
        <v>732</v>
      </c>
      <c r="D260" s="362" t="s">
        <v>523</v>
      </c>
      <c r="E260" s="365"/>
      <c r="F260" s="621" t="s">
        <v>733</v>
      </c>
      <c r="G260" s="622"/>
      <c r="H260" s="623"/>
      <c r="I260" s="623"/>
      <c r="J260" s="389">
        <v>1</v>
      </c>
      <c r="K260" s="411">
        <v>661.3</v>
      </c>
      <c r="L260" s="412"/>
      <c r="M260" s="413">
        <f>+K260+L260</f>
        <v>661.3</v>
      </c>
      <c r="N260" s="456">
        <f>+M260*P260</f>
        <v>661.3</v>
      </c>
      <c r="O260" s="457">
        <f>VLOOKUP(C260,'Programa P6 Excel R1'!$B:$N,8,FALSE)</f>
        <v>1</v>
      </c>
      <c r="P260" s="435">
        <f>VLOOKUP(C260,'Programa P6 Excel R1'!$B:$N,9,FALSE)</f>
        <v>1</v>
      </c>
      <c r="Q260" s="468">
        <v>45864</v>
      </c>
      <c r="R260" s="469"/>
      <c r="S260" s="469"/>
      <c r="T260" s="469"/>
      <c r="U260" s="469"/>
      <c r="V260" s="487">
        <v>45873</v>
      </c>
      <c r="W260" s="468">
        <v>45864</v>
      </c>
      <c r="X260" s="469"/>
      <c r="Y260" s="469"/>
      <c r="Z260" s="469"/>
      <c r="AA260" s="469"/>
      <c r="AB260" s="469"/>
      <c r="AC260" s="469"/>
      <c r="AD260" s="487">
        <f>+V260</f>
        <v>45873</v>
      </c>
      <c r="AE260" s="468"/>
      <c r="AF260" s="469"/>
      <c r="AG260" s="469"/>
      <c r="AH260" s="469"/>
      <c r="AI260" s="469"/>
      <c r="AJ260" s="470"/>
      <c r="AL260" s="197"/>
    </row>
    <row r="261" spans="1:38" s="196" customFormat="1">
      <c r="A261" s="1243" t="str">
        <f t="shared" si="63"/>
        <v>477-010-40-0500_1</v>
      </c>
      <c r="B261" s="361"/>
      <c r="C261" s="620" t="s">
        <v>734</v>
      </c>
      <c r="D261" s="362" t="s">
        <v>132</v>
      </c>
      <c r="E261" s="365"/>
      <c r="F261" s="621" t="s">
        <v>735</v>
      </c>
      <c r="G261" s="622"/>
      <c r="H261" s="623"/>
      <c r="I261" s="623"/>
      <c r="J261" s="389">
        <v>1</v>
      </c>
      <c r="K261" s="411">
        <v>34</v>
      </c>
      <c r="L261" s="412"/>
      <c r="M261" s="413">
        <f>+K261+L261</f>
        <v>34</v>
      </c>
      <c r="N261" s="456">
        <f>+M261*P261</f>
        <v>33.32</v>
      </c>
      <c r="O261" s="457">
        <f>VLOOKUP(C261,'Programa P6 Excel R1'!$B:$N,8,FALSE)</f>
        <v>1</v>
      </c>
      <c r="P261" s="435">
        <f>VLOOKUP(C261,'Programa P6 Excel R1'!$B:$N,9,FALSE)</f>
        <v>0.98</v>
      </c>
      <c r="Q261" s="468">
        <v>45874</v>
      </c>
      <c r="R261" s="469"/>
      <c r="S261" s="469"/>
      <c r="T261" s="469"/>
      <c r="U261" s="469"/>
      <c r="V261" s="487">
        <v>45989</v>
      </c>
      <c r="W261" s="468">
        <v>45874</v>
      </c>
      <c r="X261" s="469"/>
      <c r="Y261" s="469"/>
      <c r="Z261" s="469"/>
      <c r="AA261" s="469"/>
      <c r="AB261" s="469"/>
      <c r="AC261" s="469"/>
      <c r="AD261" s="487"/>
      <c r="AE261" s="468"/>
      <c r="AF261" s="469"/>
      <c r="AG261" s="469"/>
      <c r="AH261" s="469"/>
      <c r="AI261" s="469"/>
      <c r="AJ261" s="470">
        <f>+'Programa P6 Excel R1'!H719</f>
        <v>46129</v>
      </c>
      <c r="AL261" s="197"/>
    </row>
    <row r="262" spans="1:38" s="196" customFormat="1">
      <c r="A262" s="1242" t="str">
        <f t="shared" si="63"/>
        <v>477-010-40-0500_2</v>
      </c>
      <c r="B262" s="361"/>
      <c r="C262" s="620" t="s">
        <v>736</v>
      </c>
      <c r="D262" s="362" t="s">
        <v>132</v>
      </c>
      <c r="E262" s="365"/>
      <c r="F262" s="621" t="s">
        <v>737</v>
      </c>
      <c r="G262" s="622"/>
      <c r="H262" s="623"/>
      <c r="I262" s="623"/>
      <c r="J262" s="389"/>
      <c r="K262" s="411">
        <v>5951.7</v>
      </c>
      <c r="L262" s="412"/>
      <c r="M262" s="413">
        <f>+K262+L262</f>
        <v>5951.7</v>
      </c>
      <c r="N262" s="456">
        <f>+M262*P262</f>
        <v>5594.598</v>
      </c>
      <c r="O262" s="457">
        <f>VLOOKUP(C262,'Programa P6 Excel R1'!$B:$N,8,FALSE)</f>
        <v>1</v>
      </c>
      <c r="P262" s="435">
        <f>VLOOKUP(C262,'Programa P6 Excel R1'!$B:$N,9,FALSE)</f>
        <v>0.94</v>
      </c>
      <c r="Q262" s="468">
        <v>45936</v>
      </c>
      <c r="R262" s="469"/>
      <c r="S262" s="469"/>
      <c r="T262" s="469"/>
      <c r="U262" s="469"/>
      <c r="V262" s="487">
        <v>45998</v>
      </c>
      <c r="W262" s="468">
        <v>45936</v>
      </c>
      <c r="X262" s="469"/>
      <c r="Y262" s="469"/>
      <c r="Z262" s="469"/>
      <c r="AA262" s="469"/>
      <c r="AB262" s="469"/>
      <c r="AC262" s="469"/>
      <c r="AD262" s="487"/>
      <c r="AE262" s="468"/>
      <c r="AF262" s="469"/>
      <c r="AG262" s="469"/>
      <c r="AH262" s="469"/>
      <c r="AI262" s="469"/>
      <c r="AJ262" s="470">
        <f>+'Programa P6 Excel R1'!H720</f>
        <v>46167</v>
      </c>
      <c r="AL262" s="197"/>
    </row>
    <row r="263" spans="1:38" s="196" customFormat="1">
      <c r="A263" s="1242" t="str">
        <f t="shared" si="63"/>
        <v>477-010-40-0500_3</v>
      </c>
      <c r="B263" s="361"/>
      <c r="C263" s="620" t="s">
        <v>738</v>
      </c>
      <c r="D263" s="362"/>
      <c r="E263" s="365"/>
      <c r="F263" s="621" t="s">
        <v>739</v>
      </c>
      <c r="G263" s="622"/>
      <c r="H263" s="623"/>
      <c r="I263" s="623"/>
      <c r="J263" s="389"/>
      <c r="K263" s="411">
        <v>43</v>
      </c>
      <c r="L263" s="412"/>
      <c r="M263" s="413">
        <f>+K263+L263</f>
        <v>43</v>
      </c>
      <c r="N263" s="456">
        <f>+M263*P263</f>
        <v>0</v>
      </c>
      <c r="O263" s="457">
        <f>VLOOKUP(C263,'Programa P6 Excel R1'!$B:$N,8,FALSE)</f>
        <v>0.43819999999999998</v>
      </c>
      <c r="P263" s="435">
        <f>VLOOKUP(C263,'Programa P6 Excel R1'!$B:$N,9,FALSE)</f>
        <v>0</v>
      </c>
      <c r="Q263" s="468">
        <v>46073</v>
      </c>
      <c r="R263" s="469"/>
      <c r="S263" s="469"/>
      <c r="T263" s="469"/>
      <c r="U263" s="469"/>
      <c r="V263" s="487">
        <v>46203</v>
      </c>
      <c r="W263" s="468"/>
      <c r="X263" s="469"/>
      <c r="Y263" s="469"/>
      <c r="Z263" s="469"/>
      <c r="AA263" s="469"/>
      <c r="AB263" s="469"/>
      <c r="AC263" s="469"/>
      <c r="AD263" s="487"/>
      <c r="AE263" s="468">
        <v>46073</v>
      </c>
      <c r="AF263" s="469"/>
      <c r="AG263" s="469"/>
      <c r="AH263" s="469"/>
      <c r="AI263" s="469"/>
      <c r="AJ263" s="470">
        <v>46203</v>
      </c>
      <c r="AL263" s="197"/>
    </row>
    <row r="264" spans="1:38" s="196" customFormat="1">
      <c r="A264" s="1242" t="str">
        <f t="shared" si="63"/>
        <v>477-010-40-0501</v>
      </c>
      <c r="B264" s="361" t="s">
        <v>740</v>
      </c>
      <c r="C264" s="620" t="s">
        <v>741</v>
      </c>
      <c r="D264" s="362"/>
      <c r="E264" s="365"/>
      <c r="F264" s="621" t="s">
        <v>742</v>
      </c>
      <c r="G264" s="622"/>
      <c r="H264" s="623"/>
      <c r="I264" s="623"/>
      <c r="J264" s="389">
        <v>1</v>
      </c>
      <c r="K264" s="411">
        <v>7400</v>
      </c>
      <c r="L264" s="412"/>
      <c r="M264" s="413">
        <f t="shared" si="60"/>
        <v>7400</v>
      </c>
      <c r="N264" s="456">
        <f t="shared" ref="N264:N580" si="64">+M264*P264</f>
        <v>0</v>
      </c>
      <c r="O264" s="457">
        <f>VLOOKUP(C264,'Programa P6 Excel R1'!$B:$N,8,FALSE)</f>
        <v>0.1217</v>
      </c>
      <c r="P264" s="435">
        <f>VLOOKUP(C264,'Programa P6 Excel R1'!$B:$N,9,FALSE)</f>
        <v>0</v>
      </c>
      <c r="Q264" s="468">
        <v>46115</v>
      </c>
      <c r="R264" s="469"/>
      <c r="S264" s="469"/>
      <c r="T264" s="469"/>
      <c r="U264" s="469"/>
      <c r="V264" s="487">
        <v>46229</v>
      </c>
      <c r="W264" s="468"/>
      <c r="X264" s="469"/>
      <c r="Y264" s="469"/>
      <c r="Z264" s="469"/>
      <c r="AA264" s="469"/>
      <c r="AB264" s="469"/>
      <c r="AC264" s="469"/>
      <c r="AD264" s="487"/>
      <c r="AE264" s="468">
        <v>46115</v>
      </c>
      <c r="AF264" s="469"/>
      <c r="AG264" s="469"/>
      <c r="AH264" s="469"/>
      <c r="AI264" s="469"/>
      <c r="AJ264" s="470">
        <v>46229</v>
      </c>
      <c r="AL264" s="197"/>
    </row>
    <row r="265" spans="1:38" s="196" customFormat="1">
      <c r="A265" s="1242" t="str">
        <f t="shared" si="63"/>
        <v>477-010-40-0502</v>
      </c>
      <c r="B265" s="361" t="s">
        <v>743</v>
      </c>
      <c r="C265" s="620" t="s">
        <v>744</v>
      </c>
      <c r="D265" s="362"/>
      <c r="E265" s="365" t="s">
        <v>834</v>
      </c>
      <c r="F265" s="621" t="s">
        <v>387</v>
      </c>
      <c r="G265" s="622"/>
      <c r="H265" s="623">
        <v>1</v>
      </c>
      <c r="I265" s="623"/>
      <c r="J265" s="389"/>
      <c r="K265" s="411">
        <v>406</v>
      </c>
      <c r="L265" s="412"/>
      <c r="M265" s="413">
        <f t="shared" si="60"/>
        <v>406</v>
      </c>
      <c r="N265" s="456">
        <f t="shared" si="64"/>
        <v>0</v>
      </c>
      <c r="O265" s="434"/>
      <c r="P265" s="435"/>
      <c r="Q265" s="468">
        <v>46248</v>
      </c>
      <c r="R265" s="469">
        <f>+S265-7</f>
        <v>46279</v>
      </c>
      <c r="S265" s="469">
        <v>46286</v>
      </c>
      <c r="T265" s="469">
        <v>46300</v>
      </c>
      <c r="U265" s="469">
        <v>46315</v>
      </c>
      <c r="V265" s="487">
        <v>46329</v>
      </c>
      <c r="W265" s="468"/>
      <c r="X265" s="469"/>
      <c r="Y265" s="469"/>
      <c r="Z265" s="469"/>
      <c r="AA265" s="469"/>
      <c r="AB265" s="469"/>
      <c r="AC265" s="469"/>
      <c r="AD265" s="487"/>
      <c r="AE265" s="468">
        <f>+Q265</f>
        <v>46248</v>
      </c>
      <c r="AF265" s="469">
        <f t="shared" ref="AF265:AJ265" si="65">+R265</f>
        <v>46279</v>
      </c>
      <c r="AG265" s="469">
        <f t="shared" si="65"/>
        <v>46286</v>
      </c>
      <c r="AH265" s="469">
        <f t="shared" si="65"/>
        <v>46300</v>
      </c>
      <c r="AI265" s="469">
        <f t="shared" si="65"/>
        <v>46315</v>
      </c>
      <c r="AJ265" s="470">
        <f t="shared" si="65"/>
        <v>46329</v>
      </c>
      <c r="AL265" s="197"/>
    </row>
    <row r="266" spans="1:38" s="196" customFormat="1" hidden="1">
      <c r="A266" s="855"/>
      <c r="B266" s="361" t="s">
        <v>746</v>
      </c>
      <c r="C266" s="620"/>
      <c r="D266" s="362"/>
      <c r="E266" s="365"/>
      <c r="F266" s="617" t="s">
        <v>747</v>
      </c>
      <c r="G266" s="622"/>
      <c r="H266" s="623"/>
      <c r="I266" s="623"/>
      <c r="J266" s="389"/>
      <c r="K266" s="411"/>
      <c r="L266" s="412"/>
      <c r="M266" s="451"/>
      <c r="N266" s="988"/>
      <c r="O266" s="452"/>
      <c r="P266" s="453"/>
      <c r="Q266" s="468"/>
      <c r="R266" s="469"/>
      <c r="S266" s="469" t="s">
        <v>125</v>
      </c>
      <c r="T266" s="469"/>
      <c r="U266" s="469"/>
      <c r="V266" s="487"/>
      <c r="W266" s="468"/>
      <c r="X266" s="469"/>
      <c r="Y266" s="469"/>
      <c r="Z266" s="469"/>
      <c r="AA266" s="469"/>
      <c r="AB266" s="469"/>
      <c r="AC266" s="469"/>
      <c r="AD266" s="487"/>
      <c r="AE266" s="468"/>
      <c r="AF266" s="469"/>
      <c r="AG266" s="469"/>
      <c r="AH266" s="469"/>
      <c r="AI266" s="469"/>
      <c r="AJ266" s="470"/>
      <c r="AL266" s="197"/>
    </row>
    <row r="267" spans="1:38" s="196" customFormat="1">
      <c r="A267" s="1242" t="str">
        <f t="shared" ref="A267:A269" si="66">+TRIM(C267)</f>
        <v>477-010-40-0506</v>
      </c>
      <c r="B267" s="361" t="s">
        <v>748</v>
      </c>
      <c r="C267" s="620" t="s">
        <v>749</v>
      </c>
      <c r="D267" s="362" t="s">
        <v>523</v>
      </c>
      <c r="E267" s="365"/>
      <c r="F267" s="621" t="s">
        <v>750</v>
      </c>
      <c r="G267" s="622"/>
      <c r="H267" s="623"/>
      <c r="I267" s="623"/>
      <c r="J267" s="389">
        <v>1</v>
      </c>
      <c r="K267" s="411">
        <v>32</v>
      </c>
      <c r="L267" s="412"/>
      <c r="M267" s="413">
        <f t="shared" ref="M267" si="67">+K267+L267</f>
        <v>32</v>
      </c>
      <c r="N267" s="608">
        <f t="shared" ref="N267" si="68">+M267*P267</f>
        <v>32</v>
      </c>
      <c r="O267" s="457">
        <f>VLOOKUP(C267,'Programa P6 Excel R1'!$B:$N,8,FALSE)</f>
        <v>1</v>
      </c>
      <c r="P267" s="435">
        <f>VLOOKUP(C267,'Programa P6 Excel R1'!$B:$N,9,FALSE)</f>
        <v>1</v>
      </c>
      <c r="Q267" s="468">
        <v>45876</v>
      </c>
      <c r="R267" s="469"/>
      <c r="S267" s="469"/>
      <c r="T267" s="469"/>
      <c r="U267" s="469"/>
      <c r="V267" s="487">
        <v>45933</v>
      </c>
      <c r="W267" s="468">
        <f>+Q267</f>
        <v>45876</v>
      </c>
      <c r="X267" s="469"/>
      <c r="Y267" s="469"/>
      <c r="Z267" s="469"/>
      <c r="AA267" s="469"/>
      <c r="AB267" s="469"/>
      <c r="AC267" s="469"/>
      <c r="AD267" s="487">
        <f>+V267</f>
        <v>45933</v>
      </c>
      <c r="AE267" s="468"/>
      <c r="AF267" s="469"/>
      <c r="AG267" s="469"/>
      <c r="AH267" s="469"/>
      <c r="AI267" s="469"/>
      <c r="AJ267" s="470"/>
      <c r="AL267" s="197"/>
    </row>
    <row r="268" spans="1:38" s="196" customFormat="1">
      <c r="A268" s="1242" t="str">
        <f t="shared" si="66"/>
        <v>477-010-40-0507</v>
      </c>
      <c r="B268" s="361" t="s">
        <v>751</v>
      </c>
      <c r="C268" s="620" t="s">
        <v>752</v>
      </c>
      <c r="D268" s="362" t="s">
        <v>523</v>
      </c>
      <c r="E268" s="365"/>
      <c r="F268" s="621" t="s">
        <v>546</v>
      </c>
      <c r="G268" s="622"/>
      <c r="H268" s="623"/>
      <c r="I268" s="623"/>
      <c r="J268" s="389">
        <v>1</v>
      </c>
      <c r="K268" s="411">
        <v>173</v>
      </c>
      <c r="L268" s="412"/>
      <c r="M268" s="413">
        <f t="shared" si="60"/>
        <v>173</v>
      </c>
      <c r="N268" s="456">
        <f t="shared" si="64"/>
        <v>173</v>
      </c>
      <c r="O268" s="457">
        <f>VLOOKUP(C268,'Programa P6 Excel R1'!$B:$N,8,FALSE)</f>
        <v>1</v>
      </c>
      <c r="P268" s="435">
        <f>VLOOKUP(C268,'Programa P6 Excel R1'!$B:$N,9,FALSE)</f>
        <v>1</v>
      </c>
      <c r="Q268" s="468">
        <v>45936</v>
      </c>
      <c r="R268" s="469"/>
      <c r="S268" s="469"/>
      <c r="T268" s="469"/>
      <c r="U268" s="469"/>
      <c r="V268" s="487">
        <v>45940</v>
      </c>
      <c r="W268" s="468">
        <f>+Q268</f>
        <v>45936</v>
      </c>
      <c r="X268" s="469"/>
      <c r="Y268" s="469"/>
      <c r="Z268" s="469"/>
      <c r="AA268" s="469"/>
      <c r="AB268" s="469"/>
      <c r="AC268" s="469"/>
      <c r="AD268" s="487">
        <f>+V268</f>
        <v>45940</v>
      </c>
      <c r="AE268" s="468"/>
      <c r="AF268" s="469"/>
      <c r="AG268" s="469"/>
      <c r="AH268" s="469"/>
      <c r="AI268" s="469"/>
      <c r="AJ268" s="470"/>
      <c r="AL268" s="197"/>
    </row>
    <row r="269" spans="1:38" s="196" customFormat="1">
      <c r="A269" s="1242" t="str">
        <f t="shared" si="66"/>
        <v>477-010-40-0508</v>
      </c>
      <c r="B269" s="361" t="s">
        <v>753</v>
      </c>
      <c r="C269" s="620" t="s">
        <v>754</v>
      </c>
      <c r="D269" s="362" t="s">
        <v>644</v>
      </c>
      <c r="E269" s="365" t="s">
        <v>844</v>
      </c>
      <c r="F269" s="621" t="s">
        <v>387</v>
      </c>
      <c r="G269" s="622"/>
      <c r="H269" s="623">
        <v>1</v>
      </c>
      <c r="I269" s="623"/>
      <c r="J269" s="389"/>
      <c r="K269" s="411">
        <v>163</v>
      </c>
      <c r="L269" s="412"/>
      <c r="M269" s="413">
        <f t="shared" si="60"/>
        <v>163</v>
      </c>
      <c r="N269" s="456">
        <f t="shared" si="64"/>
        <v>163</v>
      </c>
      <c r="O269" s="434">
        <v>1</v>
      </c>
      <c r="P269" s="435">
        <f>SUM('Programa P6 Excel R1'!N730:N733)/SUM('Programa P6 Excel R1'!K730:K733)</f>
        <v>1</v>
      </c>
      <c r="Q269" s="468">
        <v>45943</v>
      </c>
      <c r="R269" s="469">
        <f>+S269-7</f>
        <v>45971</v>
      </c>
      <c r="S269" s="469">
        <v>45978</v>
      </c>
      <c r="T269" s="469">
        <v>45985</v>
      </c>
      <c r="U269" s="469">
        <v>45992</v>
      </c>
      <c r="V269" s="487">
        <v>46000</v>
      </c>
      <c r="W269" s="468">
        <v>45943</v>
      </c>
      <c r="X269" s="469">
        <f>+Y269-5</f>
        <v>45974</v>
      </c>
      <c r="Y269" s="469">
        <v>45979</v>
      </c>
      <c r="Z269" s="469">
        <f>+'Programa P6 Excel R1'!H731</f>
        <v>46042</v>
      </c>
      <c r="AA269" s="469"/>
      <c r="AB269" s="469"/>
      <c r="AC269" s="469">
        <f>+'Programa P6 Excel R1'!H732</f>
        <v>46051</v>
      </c>
      <c r="AD269" s="487">
        <f>+'Programa P6 Excel R1'!H733</f>
        <v>46063</v>
      </c>
      <c r="AE269" s="468"/>
      <c r="AF269" s="469"/>
      <c r="AG269" s="469"/>
      <c r="AH269" s="469"/>
      <c r="AI269" s="469"/>
      <c r="AJ269" s="470"/>
      <c r="AL269" s="197"/>
    </row>
    <row r="270" spans="1:38" s="201" customFormat="1" hidden="1">
      <c r="A270" s="856"/>
      <c r="B270" s="377" t="s">
        <v>756</v>
      </c>
      <c r="C270" s="616"/>
      <c r="D270" s="378"/>
      <c r="E270" s="379"/>
      <c r="F270" s="617" t="s">
        <v>757</v>
      </c>
      <c r="G270" s="618"/>
      <c r="H270" s="619"/>
      <c r="I270" s="619"/>
      <c r="J270" s="393"/>
      <c r="K270" s="449">
        <v>0</v>
      </c>
      <c r="L270" s="450"/>
      <c r="M270" s="451">
        <f t="shared" si="60"/>
        <v>0</v>
      </c>
      <c r="N270" s="988">
        <f t="shared" si="64"/>
        <v>0</v>
      </c>
      <c r="O270" s="452"/>
      <c r="P270" s="453"/>
      <c r="Q270" s="481"/>
      <c r="R270" s="482"/>
      <c r="S270" s="469" t="s">
        <v>125</v>
      </c>
      <c r="T270" s="482"/>
      <c r="U270" s="482"/>
      <c r="V270" s="491"/>
      <c r="W270" s="481"/>
      <c r="X270" s="482"/>
      <c r="Y270" s="482"/>
      <c r="Z270" s="482"/>
      <c r="AA270" s="482"/>
      <c r="AB270" s="482"/>
      <c r="AC270" s="482"/>
      <c r="AD270" s="491"/>
      <c r="AE270" s="481" t="s">
        <v>125</v>
      </c>
      <c r="AF270" s="482"/>
      <c r="AG270" s="482" t="s">
        <v>125</v>
      </c>
      <c r="AH270" s="482"/>
      <c r="AI270" s="482"/>
      <c r="AJ270" s="483"/>
      <c r="AL270" s="250"/>
    </row>
    <row r="271" spans="1:38" s="201" customFormat="1" hidden="1">
      <c r="A271" s="856"/>
      <c r="B271" s="377" t="s">
        <v>758</v>
      </c>
      <c r="C271" s="616"/>
      <c r="D271" s="378"/>
      <c r="E271" s="379"/>
      <c r="F271" s="617" t="s">
        <v>759</v>
      </c>
      <c r="G271" s="618"/>
      <c r="H271" s="619"/>
      <c r="I271" s="619"/>
      <c r="J271" s="393"/>
      <c r="K271" s="449">
        <v>0</v>
      </c>
      <c r="L271" s="450"/>
      <c r="M271" s="451">
        <f t="shared" si="60"/>
        <v>0</v>
      </c>
      <c r="N271" s="988">
        <f t="shared" si="64"/>
        <v>0</v>
      </c>
      <c r="O271" s="452"/>
      <c r="P271" s="453"/>
      <c r="Q271" s="481"/>
      <c r="R271" s="482"/>
      <c r="S271" s="469" t="s">
        <v>125</v>
      </c>
      <c r="T271" s="482"/>
      <c r="U271" s="482"/>
      <c r="V271" s="491"/>
      <c r="W271" s="481"/>
      <c r="X271" s="482"/>
      <c r="Y271" s="482"/>
      <c r="Z271" s="482"/>
      <c r="AA271" s="482"/>
      <c r="AB271" s="482"/>
      <c r="AC271" s="482"/>
      <c r="AD271" s="491"/>
      <c r="AE271" s="481" t="s">
        <v>125</v>
      </c>
      <c r="AF271" s="482"/>
      <c r="AG271" s="482" t="s">
        <v>125</v>
      </c>
      <c r="AH271" s="482"/>
      <c r="AI271" s="482"/>
      <c r="AJ271" s="483"/>
      <c r="AL271" s="250"/>
    </row>
    <row r="272" spans="1:38" s="201" customFormat="1" hidden="1">
      <c r="A272" s="856"/>
      <c r="B272" s="377"/>
      <c r="C272" s="616"/>
      <c r="D272" s="378"/>
      <c r="E272" s="379"/>
      <c r="F272" s="617" t="s">
        <v>760</v>
      </c>
      <c r="G272" s="618"/>
      <c r="H272" s="619"/>
      <c r="I272" s="619"/>
      <c r="J272" s="393"/>
      <c r="K272" s="449"/>
      <c r="L272" s="450"/>
      <c r="M272" s="451"/>
      <c r="N272" s="988"/>
      <c r="O272" s="452"/>
      <c r="P272" s="453"/>
      <c r="Q272" s="481"/>
      <c r="R272" s="482"/>
      <c r="S272" s="469"/>
      <c r="T272" s="482"/>
      <c r="U272" s="482"/>
      <c r="V272" s="491"/>
      <c r="W272" s="481"/>
      <c r="X272" s="482"/>
      <c r="Y272" s="482"/>
      <c r="Z272" s="482"/>
      <c r="AA272" s="482"/>
      <c r="AB272" s="482"/>
      <c r="AC272" s="482"/>
      <c r="AD272" s="491"/>
      <c r="AE272" s="481"/>
      <c r="AF272" s="482"/>
      <c r="AG272" s="482"/>
      <c r="AH272" s="482"/>
      <c r="AI272" s="482"/>
      <c r="AJ272" s="483"/>
      <c r="AL272" s="250"/>
    </row>
    <row r="273" spans="1:38" s="196" customFormat="1">
      <c r="A273" s="1243" t="str">
        <f t="shared" ref="A273:A274" si="69">+TRIM(C273)</f>
        <v>477-010-40-0512</v>
      </c>
      <c r="B273" s="361" t="s">
        <v>761</v>
      </c>
      <c r="C273" s="624" t="s">
        <v>762</v>
      </c>
      <c r="D273" s="362" t="s">
        <v>523</v>
      </c>
      <c r="E273" s="365"/>
      <c r="F273" s="621" t="s">
        <v>763</v>
      </c>
      <c r="G273" s="622"/>
      <c r="H273" s="623"/>
      <c r="I273" s="623"/>
      <c r="J273" s="389">
        <v>1</v>
      </c>
      <c r="K273" s="411">
        <f>154/2</f>
        <v>77</v>
      </c>
      <c r="L273" s="412"/>
      <c r="M273" s="413">
        <f t="shared" si="60"/>
        <v>77</v>
      </c>
      <c r="N273" s="456">
        <f t="shared" si="64"/>
        <v>77</v>
      </c>
      <c r="O273" s="457">
        <f>VLOOKUP(C273,'Programa P6 Excel R1'!$B:$N,8,FALSE)</f>
        <v>1</v>
      </c>
      <c r="P273" s="435">
        <f>VLOOKUP(C273,'Programa P6 Excel R1'!$B:$N,9,FALSE)</f>
        <v>1</v>
      </c>
      <c r="Q273" s="468">
        <v>45761</v>
      </c>
      <c r="R273" s="469"/>
      <c r="S273" s="469"/>
      <c r="T273" s="469"/>
      <c r="U273" s="469"/>
      <c r="V273" s="487">
        <v>45861</v>
      </c>
      <c r="W273" s="468">
        <v>45814</v>
      </c>
      <c r="X273" s="469"/>
      <c r="Y273" s="469"/>
      <c r="Z273" s="469"/>
      <c r="AA273" s="469"/>
      <c r="AB273" s="469"/>
      <c r="AC273" s="469"/>
      <c r="AD273" s="487">
        <v>45861</v>
      </c>
      <c r="AE273" s="468"/>
      <c r="AF273" s="469"/>
      <c r="AG273" s="469"/>
      <c r="AH273" s="469"/>
      <c r="AI273" s="469"/>
      <c r="AJ273" s="470"/>
      <c r="AL273" s="197"/>
    </row>
    <row r="274" spans="1:38" s="196" customFormat="1">
      <c r="A274" s="1243" t="str">
        <f t="shared" si="69"/>
        <v>477-010-40-0513</v>
      </c>
      <c r="B274" s="361" t="s">
        <v>764</v>
      </c>
      <c r="C274" s="624" t="s">
        <v>765</v>
      </c>
      <c r="D274" s="362" t="s">
        <v>523</v>
      </c>
      <c r="E274" s="365"/>
      <c r="F274" s="621" t="s">
        <v>766</v>
      </c>
      <c r="G274" s="622"/>
      <c r="H274" s="623"/>
      <c r="I274" s="623"/>
      <c r="J274" s="389">
        <v>1</v>
      </c>
      <c r="K274" s="411">
        <f>104/2</f>
        <v>52</v>
      </c>
      <c r="L274" s="412"/>
      <c r="M274" s="413">
        <f t="shared" si="60"/>
        <v>52</v>
      </c>
      <c r="N274" s="456">
        <f t="shared" si="64"/>
        <v>52</v>
      </c>
      <c r="O274" s="457">
        <f>VLOOKUP(C274,'Programa P6 Excel R1'!$B:$N,8,FALSE)</f>
        <v>1</v>
      </c>
      <c r="P274" s="435">
        <f>VLOOKUP(C274,'Programa P6 Excel R1'!$B:$N,9,FALSE)</f>
        <v>1</v>
      </c>
      <c r="Q274" s="468">
        <v>45761</v>
      </c>
      <c r="R274" s="469"/>
      <c r="S274" s="469"/>
      <c r="T274" s="469"/>
      <c r="U274" s="469"/>
      <c r="V274" s="487">
        <v>45861</v>
      </c>
      <c r="W274" s="468">
        <v>45814</v>
      </c>
      <c r="X274" s="469"/>
      <c r="Y274" s="469"/>
      <c r="Z274" s="469"/>
      <c r="AA274" s="469"/>
      <c r="AB274" s="469"/>
      <c r="AC274" s="469"/>
      <c r="AD274" s="487">
        <v>45861</v>
      </c>
      <c r="AE274" s="468"/>
      <c r="AF274" s="469"/>
      <c r="AG274" s="469"/>
      <c r="AH274" s="469"/>
      <c r="AI274" s="469"/>
      <c r="AJ274" s="470"/>
      <c r="AL274" s="197"/>
    </row>
    <row r="275" spans="1:38" s="196" customFormat="1" hidden="1">
      <c r="A275" s="857"/>
      <c r="B275" s="361"/>
      <c r="C275" s="624"/>
      <c r="D275" s="362"/>
      <c r="E275" s="365"/>
      <c r="F275" s="617" t="s">
        <v>564</v>
      </c>
      <c r="G275" s="622"/>
      <c r="H275" s="623"/>
      <c r="I275" s="623"/>
      <c r="J275" s="389"/>
      <c r="K275" s="411"/>
      <c r="L275" s="412"/>
      <c r="M275" s="413"/>
      <c r="N275" s="456"/>
      <c r="O275" s="434"/>
      <c r="P275" s="435"/>
      <c r="Q275" s="468"/>
      <c r="R275" s="469"/>
      <c r="S275" s="469"/>
      <c r="T275" s="469"/>
      <c r="U275" s="469"/>
      <c r="V275" s="487"/>
      <c r="W275" s="468"/>
      <c r="X275" s="469"/>
      <c r="Y275" s="469"/>
      <c r="Z275" s="469"/>
      <c r="AA275" s="469"/>
      <c r="AB275" s="469"/>
      <c r="AC275" s="469"/>
      <c r="AD275" s="487"/>
      <c r="AE275" s="468"/>
      <c r="AF275" s="469"/>
      <c r="AG275" s="469"/>
      <c r="AH275" s="469"/>
      <c r="AI275" s="469"/>
      <c r="AJ275" s="470"/>
      <c r="AL275" s="197"/>
    </row>
    <row r="276" spans="1:38" s="196" customFormat="1">
      <c r="A276" s="1242" t="str">
        <f t="shared" ref="A276:A277" si="70">+TRIM(C276)</f>
        <v>477-010-40-0514</v>
      </c>
      <c r="B276" s="361" t="s">
        <v>767</v>
      </c>
      <c r="C276" s="620" t="s">
        <v>768</v>
      </c>
      <c r="D276" s="362" t="s">
        <v>523</v>
      </c>
      <c r="E276" s="365"/>
      <c r="F276" s="621" t="s">
        <v>769</v>
      </c>
      <c r="G276" s="622"/>
      <c r="H276" s="623"/>
      <c r="I276" s="623"/>
      <c r="J276" s="389">
        <v>1</v>
      </c>
      <c r="K276" s="411">
        <f>784/2</f>
        <v>392</v>
      </c>
      <c r="L276" s="412"/>
      <c r="M276" s="413">
        <f>+K276+L276</f>
        <v>392</v>
      </c>
      <c r="N276" s="456">
        <f>+M276*P276</f>
        <v>392</v>
      </c>
      <c r="O276" s="457">
        <f>VLOOKUP(C276,'Programa P6 Excel R1'!$B:$N,8,FALSE)</f>
        <v>1</v>
      </c>
      <c r="P276" s="435">
        <f>VLOOKUP(C276,'Programa P6 Excel R1'!$B:$N,9,FALSE)</f>
        <v>1</v>
      </c>
      <c r="Q276" s="468">
        <v>45862</v>
      </c>
      <c r="R276" s="469"/>
      <c r="S276" s="469"/>
      <c r="T276" s="469"/>
      <c r="U276" s="469"/>
      <c r="V276" s="487">
        <v>45868</v>
      </c>
      <c r="W276" s="468">
        <v>45862</v>
      </c>
      <c r="X276" s="469"/>
      <c r="Y276" s="469"/>
      <c r="Z276" s="469"/>
      <c r="AA276" s="469"/>
      <c r="AB276" s="469"/>
      <c r="AC276" s="469"/>
      <c r="AD276" s="487">
        <v>45868</v>
      </c>
      <c r="AE276" s="468"/>
      <c r="AF276" s="469"/>
      <c r="AG276" s="469"/>
      <c r="AH276" s="469"/>
      <c r="AI276" s="469"/>
      <c r="AJ276" s="470"/>
      <c r="AL276" s="197"/>
    </row>
    <row r="277" spans="1:38" s="196" customFormat="1">
      <c r="A277" s="1242" t="str">
        <f t="shared" si="70"/>
        <v>477-010-40-0515</v>
      </c>
      <c r="B277" s="361" t="s">
        <v>770</v>
      </c>
      <c r="C277" s="620" t="s">
        <v>771</v>
      </c>
      <c r="D277" s="362" t="s">
        <v>523</v>
      </c>
      <c r="E277" s="365"/>
      <c r="F277" s="621" t="s">
        <v>772</v>
      </c>
      <c r="G277" s="622"/>
      <c r="H277" s="623"/>
      <c r="I277" s="623"/>
      <c r="J277" s="389">
        <v>1</v>
      </c>
      <c r="K277" s="411">
        <f>534/2</f>
        <v>267</v>
      </c>
      <c r="L277" s="412"/>
      <c r="M277" s="413">
        <f>+K277+L277</f>
        <v>267</v>
      </c>
      <c r="N277" s="456">
        <f>+M277*P277</f>
        <v>267</v>
      </c>
      <c r="O277" s="457">
        <f>VLOOKUP(C277,'Programa P6 Excel R1'!$B:$N,8,FALSE)</f>
        <v>1</v>
      </c>
      <c r="P277" s="435">
        <f>VLOOKUP(C277,'Programa P6 Excel R1'!$B:$N,9,FALSE)</f>
        <v>1</v>
      </c>
      <c r="Q277" s="468">
        <v>45862</v>
      </c>
      <c r="R277" s="469"/>
      <c r="S277" s="469"/>
      <c r="T277" s="469"/>
      <c r="U277" s="469"/>
      <c r="V277" s="487">
        <v>45868</v>
      </c>
      <c r="W277" s="468">
        <v>45862</v>
      </c>
      <c r="X277" s="469"/>
      <c r="Y277" s="469"/>
      <c r="Z277" s="469"/>
      <c r="AA277" s="469"/>
      <c r="AB277" s="469"/>
      <c r="AC277" s="469"/>
      <c r="AD277" s="487">
        <v>45868</v>
      </c>
      <c r="AE277" s="468"/>
      <c r="AF277" s="469"/>
      <c r="AG277" s="469"/>
      <c r="AH277" s="469"/>
      <c r="AI277" s="469"/>
      <c r="AJ277" s="470"/>
      <c r="AL277" s="197"/>
    </row>
    <row r="278" spans="1:38" s="196" customFormat="1" hidden="1">
      <c r="A278" s="857"/>
      <c r="B278" s="361"/>
      <c r="C278" s="624"/>
      <c r="D278" s="362"/>
      <c r="E278" s="365"/>
      <c r="F278" s="617" t="s">
        <v>773</v>
      </c>
      <c r="G278" s="622"/>
      <c r="H278" s="623"/>
      <c r="I278" s="623"/>
      <c r="J278" s="389"/>
      <c r="K278" s="411"/>
      <c r="L278" s="412"/>
      <c r="M278" s="413"/>
      <c r="N278" s="456"/>
      <c r="O278" s="434"/>
      <c r="P278" s="435"/>
      <c r="Q278" s="468"/>
      <c r="R278" s="469"/>
      <c r="S278" s="469"/>
      <c r="T278" s="469"/>
      <c r="U278" s="469"/>
      <c r="V278" s="487"/>
      <c r="W278" s="468"/>
      <c r="X278" s="469"/>
      <c r="Y278" s="469"/>
      <c r="Z278" s="469"/>
      <c r="AA278" s="469"/>
      <c r="AB278" s="469"/>
      <c r="AC278" s="469"/>
      <c r="AD278" s="487"/>
      <c r="AE278" s="468"/>
      <c r="AF278" s="469"/>
      <c r="AG278" s="469"/>
      <c r="AH278" s="469"/>
      <c r="AI278" s="469"/>
      <c r="AJ278" s="470"/>
      <c r="AL278" s="197"/>
    </row>
    <row r="279" spans="1:38" s="196" customFormat="1">
      <c r="A279" s="1243" t="str">
        <f t="shared" ref="A279:A280" si="71">+TRIM(C279)</f>
        <v>477-010-40-0515_3</v>
      </c>
      <c r="B279" s="361" t="s">
        <v>774</v>
      </c>
      <c r="C279" s="624" t="s">
        <v>775</v>
      </c>
      <c r="D279" s="362" t="s">
        <v>523</v>
      </c>
      <c r="E279" s="365"/>
      <c r="F279" s="621" t="s">
        <v>776</v>
      </c>
      <c r="G279" s="622"/>
      <c r="H279" s="623"/>
      <c r="I279" s="623"/>
      <c r="J279" s="389">
        <v>1</v>
      </c>
      <c r="K279" s="411">
        <f>154/2</f>
        <v>77</v>
      </c>
      <c r="L279" s="412"/>
      <c r="M279" s="413">
        <f t="shared" ref="M279:M280" si="72">+K279+L279</f>
        <v>77</v>
      </c>
      <c r="N279" s="456">
        <f t="shared" ref="N279:N280" si="73">+M279*P279</f>
        <v>77</v>
      </c>
      <c r="O279" s="457">
        <f>VLOOKUP(C279,'Programa P6 Excel R1'!$B:$N,8,FALSE)</f>
        <v>1</v>
      </c>
      <c r="P279" s="435">
        <f>VLOOKUP(C279,'Programa P6 Excel R1'!$B:$N,9,FALSE)</f>
        <v>1</v>
      </c>
      <c r="Q279" s="468">
        <v>45982</v>
      </c>
      <c r="R279" s="469"/>
      <c r="S279" s="469"/>
      <c r="T279" s="469"/>
      <c r="U279" s="469"/>
      <c r="V279" s="487">
        <v>46028</v>
      </c>
      <c r="W279" s="468">
        <v>45982</v>
      </c>
      <c r="X279" s="469"/>
      <c r="Y279" s="469"/>
      <c r="Z279" s="469"/>
      <c r="AA279" s="469"/>
      <c r="AB279" s="469"/>
      <c r="AC279" s="469"/>
      <c r="AD279" s="487">
        <f>+'Programa P6 Excel R1'!H745</f>
        <v>46037</v>
      </c>
      <c r="AE279" s="468"/>
      <c r="AF279" s="469"/>
      <c r="AG279" s="469"/>
      <c r="AH279" s="469"/>
      <c r="AI279" s="469"/>
      <c r="AJ279" s="470"/>
      <c r="AL279" s="197"/>
    </row>
    <row r="280" spans="1:38" s="196" customFormat="1">
      <c r="A280" s="1243" t="str">
        <f t="shared" si="71"/>
        <v>477-010-40-0515_4</v>
      </c>
      <c r="B280" s="361" t="s">
        <v>777</v>
      </c>
      <c r="C280" s="624" t="s">
        <v>778</v>
      </c>
      <c r="D280" s="362" t="s">
        <v>523</v>
      </c>
      <c r="E280" s="365"/>
      <c r="F280" s="621" t="s">
        <v>779</v>
      </c>
      <c r="G280" s="622"/>
      <c r="H280" s="623"/>
      <c r="I280" s="623"/>
      <c r="J280" s="389">
        <v>1</v>
      </c>
      <c r="K280" s="411">
        <f>104/2</f>
        <v>52</v>
      </c>
      <c r="L280" s="412"/>
      <c r="M280" s="413">
        <f t="shared" si="72"/>
        <v>52</v>
      </c>
      <c r="N280" s="456">
        <f t="shared" si="73"/>
        <v>52</v>
      </c>
      <c r="O280" s="457">
        <f>VLOOKUP(C280,'Programa P6 Excel R1'!$B:$N,8,FALSE)</f>
        <v>1</v>
      </c>
      <c r="P280" s="435">
        <f>VLOOKUP(C280,'Programa P6 Excel R1'!$B:$N,9,FALSE)</f>
        <v>1</v>
      </c>
      <c r="Q280" s="468">
        <v>45982</v>
      </c>
      <c r="R280" s="469"/>
      <c r="S280" s="469"/>
      <c r="T280" s="469"/>
      <c r="U280" s="469"/>
      <c r="V280" s="487">
        <v>46028</v>
      </c>
      <c r="W280" s="468">
        <v>45982</v>
      </c>
      <c r="X280" s="469"/>
      <c r="Y280" s="469"/>
      <c r="Z280" s="469"/>
      <c r="AA280" s="469"/>
      <c r="AB280" s="469"/>
      <c r="AC280" s="469"/>
      <c r="AD280" s="487">
        <f>+'Programa P6 Excel R1'!H746</f>
        <v>46037</v>
      </c>
      <c r="AE280" s="468"/>
      <c r="AF280" s="469"/>
      <c r="AG280" s="469"/>
      <c r="AH280" s="469"/>
      <c r="AI280" s="469"/>
      <c r="AJ280" s="470"/>
      <c r="AL280" s="197"/>
    </row>
    <row r="281" spans="1:38" s="196" customFormat="1" hidden="1">
      <c r="A281" s="855"/>
      <c r="B281" s="361"/>
      <c r="C281" s="620"/>
      <c r="D281" s="362"/>
      <c r="E281" s="365"/>
      <c r="F281" s="617" t="s">
        <v>572</v>
      </c>
      <c r="G281" s="622"/>
      <c r="H281" s="623"/>
      <c r="I281" s="623"/>
      <c r="J281" s="389"/>
      <c r="K281" s="411"/>
      <c r="L281" s="412"/>
      <c r="M281" s="413"/>
      <c r="N281" s="456"/>
      <c r="O281" s="434"/>
      <c r="P281" s="435"/>
      <c r="Q281" s="468"/>
      <c r="R281" s="469"/>
      <c r="S281" s="469"/>
      <c r="T281" s="469"/>
      <c r="U281" s="469"/>
      <c r="V281" s="487"/>
      <c r="W281" s="468"/>
      <c r="X281" s="469"/>
      <c r="Y281" s="469"/>
      <c r="Z281" s="469"/>
      <c r="AA281" s="469"/>
      <c r="AB281" s="469"/>
      <c r="AC281" s="469"/>
      <c r="AD281" s="487"/>
      <c r="AE281" s="468"/>
      <c r="AF281" s="469"/>
      <c r="AG281" s="469"/>
      <c r="AH281" s="469"/>
      <c r="AI281" s="469"/>
      <c r="AJ281" s="470"/>
      <c r="AL281" s="197"/>
    </row>
    <row r="282" spans="1:38" s="196" customFormat="1">
      <c r="A282" s="1242" t="str">
        <f t="shared" ref="A282:A283" si="74">+TRIM(C282)</f>
        <v>477-010-40-0516</v>
      </c>
      <c r="B282" s="361" t="s">
        <v>767</v>
      </c>
      <c r="C282" s="620" t="s">
        <v>780</v>
      </c>
      <c r="D282" s="362" t="s">
        <v>523</v>
      </c>
      <c r="E282" s="365"/>
      <c r="F282" s="621" t="s">
        <v>769</v>
      </c>
      <c r="G282" s="622"/>
      <c r="H282" s="623"/>
      <c r="I282" s="623"/>
      <c r="J282" s="389">
        <v>1</v>
      </c>
      <c r="K282" s="411">
        <f>784/2</f>
        <v>392</v>
      </c>
      <c r="L282" s="412"/>
      <c r="M282" s="413">
        <f t="shared" ref="M282:M283" si="75">+K282+L282</f>
        <v>392</v>
      </c>
      <c r="N282" s="456">
        <f>+M282*P282</f>
        <v>392</v>
      </c>
      <c r="O282" s="457">
        <f>VLOOKUP(C282,'Programa P6 Excel R1'!$B:$N,8,FALSE)</f>
        <v>1</v>
      </c>
      <c r="P282" s="435">
        <f>VLOOKUP(C282,'Programa P6 Excel R1'!$B:$N,9,FALSE)</f>
        <v>1</v>
      </c>
      <c r="Q282" s="468">
        <v>46010</v>
      </c>
      <c r="R282" s="469"/>
      <c r="S282" s="469"/>
      <c r="T282" s="469"/>
      <c r="U282" s="469"/>
      <c r="V282" s="487">
        <v>46017</v>
      </c>
      <c r="W282" s="468">
        <f>+'Programa P6 Excel R1'!G748</f>
        <v>46038</v>
      </c>
      <c r="X282" s="469"/>
      <c r="Y282" s="469"/>
      <c r="Z282" s="469"/>
      <c r="AA282" s="469"/>
      <c r="AB282" s="469"/>
      <c r="AC282" s="469"/>
      <c r="AD282" s="487">
        <f>+'Programa P6 Excel R1'!H748</f>
        <v>46051</v>
      </c>
      <c r="AE282" s="468"/>
      <c r="AF282" s="469"/>
      <c r="AG282" s="469"/>
      <c r="AH282" s="469"/>
      <c r="AI282" s="469"/>
      <c r="AJ282" s="470"/>
      <c r="AL282" s="197"/>
    </row>
    <row r="283" spans="1:38" s="196" customFormat="1">
      <c r="A283" s="1242" t="str">
        <f t="shared" si="74"/>
        <v>477-010-40-0517</v>
      </c>
      <c r="B283" s="361" t="s">
        <v>770</v>
      </c>
      <c r="C283" s="620" t="s">
        <v>781</v>
      </c>
      <c r="D283" s="362" t="s">
        <v>523</v>
      </c>
      <c r="E283" s="365"/>
      <c r="F283" s="621" t="s">
        <v>772</v>
      </c>
      <c r="G283" s="622"/>
      <c r="H283" s="623"/>
      <c r="I283" s="623"/>
      <c r="J283" s="389">
        <v>1</v>
      </c>
      <c r="K283" s="411">
        <f>534/2</f>
        <v>267</v>
      </c>
      <c r="L283" s="412"/>
      <c r="M283" s="413">
        <f t="shared" si="75"/>
        <v>267</v>
      </c>
      <c r="N283" s="456">
        <f>+M283*P283</f>
        <v>267</v>
      </c>
      <c r="O283" s="457">
        <f>VLOOKUP(C283,'Programa P6 Excel R1'!$B:$N,8,FALSE)</f>
        <v>1</v>
      </c>
      <c r="P283" s="435">
        <f>VLOOKUP(C283,'Programa P6 Excel R1'!$B:$N,9,FALSE)</f>
        <v>1</v>
      </c>
      <c r="Q283" s="468">
        <v>46020</v>
      </c>
      <c r="R283" s="469"/>
      <c r="S283" s="469"/>
      <c r="T283" s="469"/>
      <c r="U283" s="469"/>
      <c r="V283" s="487">
        <v>46028</v>
      </c>
      <c r="W283" s="468">
        <f>+'Programa P6 Excel R1'!G749</f>
        <v>46038</v>
      </c>
      <c r="X283" s="469"/>
      <c r="Y283" s="469"/>
      <c r="Z283" s="469"/>
      <c r="AA283" s="469"/>
      <c r="AB283" s="469"/>
      <c r="AC283" s="469"/>
      <c r="AD283" s="487">
        <f>+'Programa P6 Excel R1'!H749</f>
        <v>46051</v>
      </c>
      <c r="AE283" s="468"/>
      <c r="AF283" s="469"/>
      <c r="AG283" s="469"/>
      <c r="AH283" s="469"/>
      <c r="AI283" s="469"/>
      <c r="AJ283" s="470"/>
      <c r="AL283" s="197"/>
    </row>
    <row r="284" spans="1:38" s="196" customFormat="1" hidden="1">
      <c r="A284" s="855"/>
      <c r="B284" s="361"/>
      <c r="C284" s="620"/>
      <c r="D284" s="362"/>
      <c r="E284" s="365"/>
      <c r="F284" s="617" t="s">
        <v>387</v>
      </c>
      <c r="G284" s="622"/>
      <c r="H284" s="623"/>
      <c r="I284" s="623"/>
      <c r="J284" s="389"/>
      <c r="K284" s="411"/>
      <c r="L284" s="412"/>
      <c r="M284" s="413"/>
      <c r="N284" s="456"/>
      <c r="O284" s="434"/>
      <c r="P284" s="435"/>
      <c r="Q284" s="468"/>
      <c r="R284" s="469"/>
      <c r="S284" s="469"/>
      <c r="T284" s="469"/>
      <c r="U284" s="469"/>
      <c r="V284" s="487"/>
      <c r="W284" s="468"/>
      <c r="X284" s="469"/>
      <c r="Y284" s="469"/>
      <c r="Z284" s="469"/>
      <c r="AA284" s="469"/>
      <c r="AB284" s="469"/>
      <c r="AC284" s="469"/>
      <c r="AD284" s="487"/>
      <c r="AE284" s="468"/>
      <c r="AF284" s="469"/>
      <c r="AG284" s="469"/>
      <c r="AH284" s="469"/>
      <c r="AI284" s="469"/>
      <c r="AJ284" s="470"/>
      <c r="AL284" s="197"/>
    </row>
    <row r="285" spans="1:38" s="196" customFormat="1">
      <c r="A285" s="1242" t="str">
        <f>+TRIM(C285)</f>
        <v>477-010-40-0518</v>
      </c>
      <c r="B285" s="361" t="s">
        <v>782</v>
      </c>
      <c r="C285" s="620" t="s">
        <v>783</v>
      </c>
      <c r="D285" s="362" t="s">
        <v>132</v>
      </c>
      <c r="E285" s="365" t="s">
        <v>6141</v>
      </c>
      <c r="F285" s="621" t="s">
        <v>784</v>
      </c>
      <c r="G285" s="622"/>
      <c r="H285" s="623">
        <v>1</v>
      </c>
      <c r="I285" s="623"/>
      <c r="J285" s="389"/>
      <c r="K285" s="411">
        <v>1512</v>
      </c>
      <c r="L285" s="412"/>
      <c r="M285" s="413">
        <f t="shared" si="60"/>
        <v>1512</v>
      </c>
      <c r="N285" s="456">
        <f t="shared" si="64"/>
        <v>453.59999999999997</v>
      </c>
      <c r="O285" s="457">
        <f>+'Programa P6 Excel R1'!I750</f>
        <v>0.6</v>
      </c>
      <c r="P285" s="435">
        <f>+'Programa P6 Excel R1'!J750</f>
        <v>0.3</v>
      </c>
      <c r="Q285" s="468">
        <v>46071</v>
      </c>
      <c r="R285" s="469">
        <f>+S285-7</f>
        <v>46119</v>
      </c>
      <c r="S285" s="469">
        <v>46126</v>
      </c>
      <c r="T285" s="469">
        <v>46133</v>
      </c>
      <c r="U285" s="469">
        <v>46140</v>
      </c>
      <c r="V285" s="487">
        <v>46148</v>
      </c>
      <c r="W285" s="468">
        <f>+'Programa P6 Excel R1'!G751</f>
        <v>46073</v>
      </c>
      <c r="X285" s="469"/>
      <c r="Y285" s="469"/>
      <c r="Z285" s="469"/>
      <c r="AA285" s="469"/>
      <c r="AB285" s="469"/>
      <c r="AC285" s="469"/>
      <c r="AD285" s="487"/>
      <c r="AE285" s="468"/>
      <c r="AF285" s="469">
        <f>+AG285-7</f>
        <v>46160</v>
      </c>
      <c r="AG285" s="469">
        <f>+'Programa P6 Excel R1'!H751</f>
        <v>46167</v>
      </c>
      <c r="AH285" s="469">
        <f>+'Programa P6 Excel R1'!H752</f>
        <v>46174</v>
      </c>
      <c r="AI285" s="469">
        <f>+'Programa P6 Excel R1'!H753</f>
        <v>46181</v>
      </c>
      <c r="AJ285" s="470">
        <f>+'Programa P6 Excel R1'!H754</f>
        <v>46188</v>
      </c>
      <c r="AL285" s="197"/>
    </row>
    <row r="286" spans="1:38" s="201" customFormat="1" hidden="1">
      <c r="A286" s="856"/>
      <c r="B286" s="377" t="s">
        <v>785</v>
      </c>
      <c r="C286" s="616"/>
      <c r="D286" s="378"/>
      <c r="E286" s="379"/>
      <c r="F286" s="617" t="s">
        <v>786</v>
      </c>
      <c r="G286" s="618"/>
      <c r="H286" s="619"/>
      <c r="I286" s="619"/>
      <c r="J286" s="393"/>
      <c r="K286" s="449">
        <v>0</v>
      </c>
      <c r="L286" s="450"/>
      <c r="M286" s="451">
        <f t="shared" si="60"/>
        <v>0</v>
      </c>
      <c r="N286" s="988">
        <f t="shared" si="64"/>
        <v>0</v>
      </c>
      <c r="O286" s="452"/>
      <c r="P286" s="453"/>
      <c r="Q286" s="481"/>
      <c r="R286" s="482"/>
      <c r="S286" s="469" t="s">
        <v>125</v>
      </c>
      <c r="T286" s="482"/>
      <c r="U286" s="482"/>
      <c r="V286" s="491"/>
      <c r="W286" s="481"/>
      <c r="X286" s="482"/>
      <c r="Y286" s="482"/>
      <c r="Z286" s="482"/>
      <c r="AA286" s="482"/>
      <c r="AB286" s="482"/>
      <c r="AC286" s="482"/>
      <c r="AD286" s="491"/>
      <c r="AE286" s="481" t="s">
        <v>125</v>
      </c>
      <c r="AF286" s="482"/>
      <c r="AG286" s="482" t="s">
        <v>125</v>
      </c>
      <c r="AH286" s="482"/>
      <c r="AI286" s="482"/>
      <c r="AJ286" s="483"/>
      <c r="AL286" s="250"/>
    </row>
    <row r="287" spans="1:38" s="201" customFormat="1" hidden="1">
      <c r="A287" s="856"/>
      <c r="B287" s="377"/>
      <c r="C287" s="616"/>
      <c r="D287" s="378"/>
      <c r="E287" s="379"/>
      <c r="F287" s="617" t="s">
        <v>787</v>
      </c>
      <c r="G287" s="618"/>
      <c r="H287" s="619"/>
      <c r="I287" s="619"/>
      <c r="J287" s="393"/>
      <c r="K287" s="449"/>
      <c r="L287" s="450"/>
      <c r="M287" s="451"/>
      <c r="N287" s="988"/>
      <c r="O287" s="452"/>
      <c r="P287" s="453"/>
      <c r="Q287" s="481"/>
      <c r="R287" s="482"/>
      <c r="S287" s="469"/>
      <c r="T287" s="482"/>
      <c r="U287" s="482"/>
      <c r="V287" s="491"/>
      <c r="W287" s="481"/>
      <c r="X287" s="482"/>
      <c r="Y287" s="482"/>
      <c r="Z287" s="482"/>
      <c r="AA287" s="482"/>
      <c r="AB287" s="482"/>
      <c r="AC287" s="482"/>
      <c r="AD287" s="491"/>
      <c r="AE287" s="481"/>
      <c r="AF287" s="482"/>
      <c r="AG287" s="482"/>
      <c r="AH287" s="482"/>
      <c r="AI287" s="482"/>
      <c r="AJ287" s="483"/>
      <c r="AL287" s="250"/>
    </row>
    <row r="288" spans="1:38" s="196" customFormat="1">
      <c r="A288" s="1242" t="str">
        <f t="shared" ref="A288:A289" si="76">+TRIM(C288)</f>
        <v>477-010-40-0522</v>
      </c>
      <c r="B288" s="361" t="s">
        <v>788</v>
      </c>
      <c r="C288" s="620" t="s">
        <v>789</v>
      </c>
      <c r="D288" s="362" t="s">
        <v>523</v>
      </c>
      <c r="E288" s="365"/>
      <c r="F288" s="621" t="s">
        <v>790</v>
      </c>
      <c r="G288" s="622"/>
      <c r="H288" s="623"/>
      <c r="I288" s="623"/>
      <c r="J288" s="389">
        <v>1</v>
      </c>
      <c r="K288" s="411">
        <v>32</v>
      </c>
      <c r="L288" s="412"/>
      <c r="M288" s="413">
        <f>+K288+L288</f>
        <v>32</v>
      </c>
      <c r="N288" s="608">
        <f>+M288*P288</f>
        <v>32</v>
      </c>
      <c r="O288" s="457">
        <f>VLOOKUP(C288,'Programa P6 Excel R1'!$B:$N,8,FALSE)</f>
        <v>1</v>
      </c>
      <c r="P288" s="435">
        <f>VLOOKUP(C288,'Programa P6 Excel R1'!$B:$N,9,FALSE)</f>
        <v>1</v>
      </c>
      <c r="Q288" s="468">
        <v>45931</v>
      </c>
      <c r="R288" s="469"/>
      <c r="S288" s="469"/>
      <c r="T288" s="469"/>
      <c r="U288" s="469"/>
      <c r="V288" s="487">
        <v>45960</v>
      </c>
      <c r="W288" s="468">
        <v>45931</v>
      </c>
      <c r="X288" s="469"/>
      <c r="Y288" s="469"/>
      <c r="Z288" s="469"/>
      <c r="AA288" s="469"/>
      <c r="AB288" s="469"/>
      <c r="AC288" s="469"/>
      <c r="AD288" s="487">
        <v>45971</v>
      </c>
      <c r="AE288" s="468"/>
      <c r="AF288" s="469"/>
      <c r="AG288" s="469"/>
      <c r="AH288" s="469"/>
      <c r="AI288" s="469"/>
      <c r="AJ288" s="470"/>
      <c r="AL288" s="197"/>
    </row>
    <row r="289" spans="1:38" s="196" customFormat="1">
      <c r="A289" s="1243" t="str">
        <f t="shared" si="76"/>
        <v>477-010-40-0523</v>
      </c>
      <c r="B289" s="361" t="s">
        <v>791</v>
      </c>
      <c r="C289" s="620" t="s">
        <v>792</v>
      </c>
      <c r="D289" s="362" t="s">
        <v>523</v>
      </c>
      <c r="E289" s="365"/>
      <c r="F289" s="621" t="s">
        <v>793</v>
      </c>
      <c r="G289" s="622"/>
      <c r="H289" s="623"/>
      <c r="I289" s="623"/>
      <c r="J289" s="389">
        <v>1</v>
      </c>
      <c r="K289" s="411">
        <v>52</v>
      </c>
      <c r="L289" s="412"/>
      <c r="M289" s="413">
        <f>+K289+L289</f>
        <v>52</v>
      </c>
      <c r="N289" s="608">
        <f>+M289*P289</f>
        <v>52</v>
      </c>
      <c r="O289" s="457">
        <f>VLOOKUP(C289,'Programa P6 Excel R1'!$B:$N,8,FALSE)</f>
        <v>1</v>
      </c>
      <c r="P289" s="435">
        <f>VLOOKUP(C289,'Programa P6 Excel R1'!$B:$N,9,FALSE)</f>
        <v>1</v>
      </c>
      <c r="Q289" s="468">
        <v>45931</v>
      </c>
      <c r="R289" s="469"/>
      <c r="S289" s="469"/>
      <c r="T289" s="469"/>
      <c r="U289" s="469"/>
      <c r="V289" s="487">
        <v>45960</v>
      </c>
      <c r="W289" s="468">
        <v>45931</v>
      </c>
      <c r="X289" s="469"/>
      <c r="Y289" s="469"/>
      <c r="Z289" s="469"/>
      <c r="AA289" s="469"/>
      <c r="AB289" s="469"/>
      <c r="AC289" s="469"/>
      <c r="AD289" s="487">
        <v>45971</v>
      </c>
      <c r="AE289" s="468"/>
      <c r="AF289" s="469"/>
      <c r="AG289" s="469"/>
      <c r="AH289" s="469"/>
      <c r="AI289" s="469"/>
      <c r="AJ289" s="470"/>
      <c r="AL289" s="197"/>
    </row>
    <row r="290" spans="1:38" s="196" customFormat="1" hidden="1">
      <c r="A290" s="855"/>
      <c r="B290" s="361"/>
      <c r="C290" s="620"/>
      <c r="D290" s="362"/>
      <c r="E290" s="365"/>
      <c r="F290" s="617" t="s">
        <v>568</v>
      </c>
      <c r="G290" s="622"/>
      <c r="H290" s="623"/>
      <c r="I290" s="623"/>
      <c r="J290" s="389"/>
      <c r="K290" s="411"/>
      <c r="L290" s="412"/>
      <c r="M290" s="413"/>
      <c r="N290" s="456"/>
      <c r="O290" s="434"/>
      <c r="P290" s="435"/>
      <c r="Q290" s="468"/>
      <c r="R290" s="469"/>
      <c r="S290" s="469"/>
      <c r="T290" s="469"/>
      <c r="U290" s="469"/>
      <c r="V290" s="487"/>
      <c r="W290" s="468"/>
      <c r="X290" s="469"/>
      <c r="Y290" s="469"/>
      <c r="Z290" s="469"/>
      <c r="AA290" s="469"/>
      <c r="AB290" s="469"/>
      <c r="AC290" s="469"/>
      <c r="AD290" s="487"/>
      <c r="AE290" s="468"/>
      <c r="AF290" s="469"/>
      <c r="AG290" s="469"/>
      <c r="AH290" s="469"/>
      <c r="AI290" s="469"/>
      <c r="AJ290" s="470"/>
      <c r="AL290" s="197"/>
    </row>
    <row r="291" spans="1:38" s="196" customFormat="1">
      <c r="A291" s="1242" t="str">
        <f t="shared" ref="A291:A292" si="77">+TRIM(C291)</f>
        <v>477-010-40-0524</v>
      </c>
      <c r="B291" s="361" t="s">
        <v>794</v>
      </c>
      <c r="C291" s="620" t="s">
        <v>795</v>
      </c>
      <c r="D291" s="362" t="s">
        <v>523</v>
      </c>
      <c r="E291" s="365"/>
      <c r="F291" s="621" t="s">
        <v>796</v>
      </c>
      <c r="G291" s="622"/>
      <c r="H291" s="623"/>
      <c r="I291" s="623"/>
      <c r="J291" s="389">
        <v>1</v>
      </c>
      <c r="K291" s="411">
        <f>226/2</f>
        <v>113</v>
      </c>
      <c r="L291" s="412"/>
      <c r="M291" s="413">
        <f>+K291+L291</f>
        <v>113</v>
      </c>
      <c r="N291" s="456">
        <f>+M291*P291</f>
        <v>113</v>
      </c>
      <c r="O291" s="457">
        <f>VLOOKUP(C291,'Programa P6 Excel R1'!$B:$N,8,FALSE)</f>
        <v>1</v>
      </c>
      <c r="P291" s="435">
        <f>VLOOKUP(C291,'Programa P6 Excel R1'!$B:$N,9,FALSE)</f>
        <v>1</v>
      </c>
      <c r="Q291" s="468">
        <v>45961</v>
      </c>
      <c r="R291" s="469"/>
      <c r="S291" s="469"/>
      <c r="T291" s="469"/>
      <c r="U291" s="469"/>
      <c r="V291" s="487">
        <v>45981</v>
      </c>
      <c r="W291" s="468">
        <v>45972</v>
      </c>
      <c r="X291" s="469"/>
      <c r="Y291" s="469"/>
      <c r="Z291" s="469"/>
      <c r="AA291" s="469"/>
      <c r="AB291" s="469"/>
      <c r="AC291" s="469"/>
      <c r="AD291" s="487">
        <v>45981</v>
      </c>
      <c r="AE291" s="468"/>
      <c r="AF291" s="469"/>
      <c r="AG291" s="469"/>
      <c r="AH291" s="469"/>
      <c r="AI291" s="469"/>
      <c r="AJ291" s="470"/>
      <c r="AL291" s="197"/>
    </row>
    <row r="292" spans="1:38" s="196" customFormat="1">
      <c r="A292" s="1242" t="str">
        <f t="shared" si="77"/>
        <v>477-010-40-0525</v>
      </c>
      <c r="B292" s="361" t="s">
        <v>797</v>
      </c>
      <c r="C292" s="620" t="s">
        <v>798</v>
      </c>
      <c r="D292" s="362" t="s">
        <v>523</v>
      </c>
      <c r="E292" s="365"/>
      <c r="F292" s="621" t="s">
        <v>772</v>
      </c>
      <c r="G292" s="622"/>
      <c r="H292" s="623"/>
      <c r="I292" s="623"/>
      <c r="J292" s="389">
        <v>1</v>
      </c>
      <c r="K292" s="411">
        <f>534/2</f>
        <v>267</v>
      </c>
      <c r="L292" s="412"/>
      <c r="M292" s="413">
        <f>+K292+L292</f>
        <v>267</v>
      </c>
      <c r="N292" s="456">
        <f>+M292*P292</f>
        <v>267</v>
      </c>
      <c r="O292" s="457">
        <f>VLOOKUP(C292,'Programa P6 Excel R1'!$B:$N,8,FALSE)</f>
        <v>1</v>
      </c>
      <c r="P292" s="435">
        <f>VLOOKUP(C292,'Programa P6 Excel R1'!$B:$N,9,FALSE)</f>
        <v>1</v>
      </c>
      <c r="Q292" s="468">
        <v>45961</v>
      </c>
      <c r="R292" s="469"/>
      <c r="S292" s="469"/>
      <c r="T292" s="469"/>
      <c r="U292" s="469"/>
      <c r="V292" s="487">
        <v>45981</v>
      </c>
      <c r="W292" s="468">
        <v>45972</v>
      </c>
      <c r="X292" s="469"/>
      <c r="Y292" s="469"/>
      <c r="Z292" s="469"/>
      <c r="AA292" s="469"/>
      <c r="AB292" s="469"/>
      <c r="AC292" s="469"/>
      <c r="AD292" s="487">
        <v>45981</v>
      </c>
      <c r="AE292" s="468"/>
      <c r="AF292" s="469"/>
      <c r="AG292" s="469"/>
      <c r="AH292" s="469"/>
      <c r="AI292" s="469"/>
      <c r="AJ292" s="470"/>
      <c r="AL292" s="197"/>
    </row>
    <row r="293" spans="1:38" s="196" customFormat="1" hidden="1">
      <c r="A293" s="855"/>
      <c r="B293" s="361"/>
      <c r="C293" s="620"/>
      <c r="D293" s="362"/>
      <c r="E293" s="365"/>
      <c r="F293" s="617" t="s">
        <v>799</v>
      </c>
      <c r="G293" s="618"/>
      <c r="H293" s="619"/>
      <c r="I293" s="619"/>
      <c r="J293" s="393"/>
      <c r="K293" s="449"/>
      <c r="L293" s="450"/>
      <c r="M293" s="451"/>
      <c r="N293" s="988"/>
      <c r="O293" s="452"/>
      <c r="P293" s="453"/>
      <c r="Q293" s="468"/>
      <c r="R293" s="469"/>
      <c r="S293" s="469"/>
      <c r="T293" s="469"/>
      <c r="U293" s="469"/>
      <c r="V293" s="487"/>
      <c r="W293" s="468"/>
      <c r="X293" s="469"/>
      <c r="Y293" s="469"/>
      <c r="Z293" s="469"/>
      <c r="AA293" s="469"/>
      <c r="AB293" s="469"/>
      <c r="AC293" s="469"/>
      <c r="AD293" s="487"/>
      <c r="AE293" s="468"/>
      <c r="AF293" s="469"/>
      <c r="AG293" s="469"/>
      <c r="AH293" s="469"/>
      <c r="AI293" s="469"/>
      <c r="AJ293" s="470"/>
      <c r="AL293" s="197"/>
    </row>
    <row r="294" spans="1:38" s="196" customFormat="1">
      <c r="A294" s="1242" t="str">
        <f t="shared" ref="A294:A295" si="78">+TRIM(C294)</f>
        <v>477-010-40-0525-1</v>
      </c>
      <c r="B294" s="361" t="s">
        <v>800</v>
      </c>
      <c r="C294" s="620" t="s">
        <v>801</v>
      </c>
      <c r="D294" s="362" t="s">
        <v>526</v>
      </c>
      <c r="E294" s="365"/>
      <c r="F294" s="621" t="s">
        <v>790</v>
      </c>
      <c r="G294" s="622"/>
      <c r="H294" s="623"/>
      <c r="I294" s="623"/>
      <c r="J294" s="389">
        <v>1</v>
      </c>
      <c r="K294" s="411">
        <f>64/2</f>
        <v>32</v>
      </c>
      <c r="L294" s="412"/>
      <c r="M294" s="413">
        <f t="shared" ref="M294:M295" si="79">+K294+L294</f>
        <v>32</v>
      </c>
      <c r="N294" s="456">
        <f t="shared" ref="N294:N295" si="80">+M294*P294</f>
        <v>14.4</v>
      </c>
      <c r="O294" s="457">
        <f>+'Programa P6 Excel R1'!I763</f>
        <v>1</v>
      </c>
      <c r="P294" s="435">
        <f>+'Programa P6 Excel R1'!J763</f>
        <v>0.45</v>
      </c>
      <c r="Q294" s="468">
        <v>46071</v>
      </c>
      <c r="R294" s="469"/>
      <c r="S294" s="469"/>
      <c r="T294" s="469"/>
      <c r="U294" s="469"/>
      <c r="V294" s="487">
        <v>46111</v>
      </c>
      <c r="W294" s="468">
        <f>+'Programa P6 Excel R1'!G763</f>
        <v>46079</v>
      </c>
      <c r="X294" s="469"/>
      <c r="Y294" s="469"/>
      <c r="Z294" s="469"/>
      <c r="AA294" s="469"/>
      <c r="AB294" s="469"/>
      <c r="AC294" s="469"/>
      <c r="AD294" s="487"/>
      <c r="AE294" s="468"/>
      <c r="AF294" s="469"/>
      <c r="AG294" s="469"/>
      <c r="AH294" s="469"/>
      <c r="AI294" s="469"/>
      <c r="AJ294" s="470">
        <f>+'Programa P6 Excel R1'!H763</f>
        <v>46156</v>
      </c>
      <c r="AL294" s="197"/>
    </row>
    <row r="295" spans="1:38" s="196" customFormat="1">
      <c r="A295" s="1242" t="str">
        <f t="shared" si="78"/>
        <v>477-010-40-0525-2</v>
      </c>
      <c r="B295" s="361" t="s">
        <v>802</v>
      </c>
      <c r="C295" s="620" t="s">
        <v>803</v>
      </c>
      <c r="D295" s="362" t="s">
        <v>526</v>
      </c>
      <c r="E295" s="365"/>
      <c r="F295" s="621" t="s">
        <v>793</v>
      </c>
      <c r="G295" s="622"/>
      <c r="H295" s="623"/>
      <c r="I295" s="623"/>
      <c r="J295" s="389">
        <v>1</v>
      </c>
      <c r="K295" s="411">
        <f>104/2</f>
        <v>52</v>
      </c>
      <c r="L295" s="412"/>
      <c r="M295" s="413">
        <f t="shared" si="79"/>
        <v>52</v>
      </c>
      <c r="N295" s="456">
        <f t="shared" si="80"/>
        <v>23.400000000000002</v>
      </c>
      <c r="O295" s="457">
        <f>+'Programa P6 Excel R1'!I764</f>
        <v>1</v>
      </c>
      <c r="P295" s="435">
        <f>+'Programa P6 Excel R1'!J764</f>
        <v>0.45</v>
      </c>
      <c r="Q295" s="468">
        <v>46071</v>
      </c>
      <c r="R295" s="469"/>
      <c r="S295" s="469"/>
      <c r="T295" s="469"/>
      <c r="U295" s="469"/>
      <c r="V295" s="487">
        <v>46111</v>
      </c>
      <c r="W295" s="468">
        <f>+'Programa P6 Excel R1'!G764</f>
        <v>46079</v>
      </c>
      <c r="X295" s="469"/>
      <c r="Y295" s="469"/>
      <c r="Z295" s="469"/>
      <c r="AA295" s="469"/>
      <c r="AB295" s="469"/>
      <c r="AC295" s="469"/>
      <c r="AD295" s="487"/>
      <c r="AE295" s="468"/>
      <c r="AF295" s="469"/>
      <c r="AG295" s="469"/>
      <c r="AH295" s="469"/>
      <c r="AI295" s="469"/>
      <c r="AJ295" s="470">
        <f>+'Programa P6 Excel R1'!H764</f>
        <v>46156</v>
      </c>
      <c r="AL295" s="197"/>
    </row>
    <row r="296" spans="1:38" s="196" customFormat="1" hidden="1">
      <c r="A296" s="855"/>
      <c r="B296" s="361"/>
      <c r="C296" s="620"/>
      <c r="D296" s="362"/>
      <c r="E296" s="365"/>
      <c r="F296" s="617" t="s">
        <v>555</v>
      </c>
      <c r="G296" s="622"/>
      <c r="H296" s="623"/>
      <c r="I296" s="623"/>
      <c r="J296" s="389"/>
      <c r="K296" s="411"/>
      <c r="L296" s="412"/>
      <c r="M296" s="413"/>
      <c r="N296" s="456"/>
      <c r="O296" s="434"/>
      <c r="P296" s="435"/>
      <c r="Q296" s="468"/>
      <c r="R296" s="469"/>
      <c r="S296" s="469"/>
      <c r="T296" s="469"/>
      <c r="U296" s="469"/>
      <c r="V296" s="487"/>
      <c r="W296" s="468"/>
      <c r="X296" s="469"/>
      <c r="Y296" s="469"/>
      <c r="Z296" s="469"/>
      <c r="AA296" s="469"/>
      <c r="AB296" s="469"/>
      <c r="AC296" s="469"/>
      <c r="AD296" s="487"/>
      <c r="AE296" s="468"/>
      <c r="AF296" s="469"/>
      <c r="AG296" s="469"/>
      <c r="AH296" s="469"/>
      <c r="AI296" s="469"/>
      <c r="AJ296" s="470"/>
      <c r="AL296" s="197"/>
    </row>
    <row r="297" spans="1:38" s="196" customFormat="1">
      <c r="A297" s="1242" t="str">
        <f t="shared" ref="A297:A298" si="81">+TRIM(C297)</f>
        <v>477-010-40-0526</v>
      </c>
      <c r="B297" s="361" t="s">
        <v>797</v>
      </c>
      <c r="C297" s="620" t="s">
        <v>804</v>
      </c>
      <c r="D297" s="362"/>
      <c r="E297" s="365"/>
      <c r="F297" s="621" t="s">
        <v>796</v>
      </c>
      <c r="G297" s="622"/>
      <c r="H297" s="623"/>
      <c r="I297" s="623"/>
      <c r="J297" s="389">
        <v>1</v>
      </c>
      <c r="K297" s="411">
        <f>226/2</f>
        <v>113</v>
      </c>
      <c r="L297" s="412"/>
      <c r="M297" s="413">
        <f t="shared" ref="M297:M298" si="82">+K297+L297</f>
        <v>113</v>
      </c>
      <c r="N297" s="456"/>
      <c r="O297" s="434">
        <f>+'Programa P6 Excel R1'!I766</f>
        <v>0.47220000000000001</v>
      </c>
      <c r="P297" s="435">
        <f>+'Programa P6 Excel R1'!J766</f>
        <v>0</v>
      </c>
      <c r="Q297" s="468">
        <v>46000</v>
      </c>
      <c r="R297" s="469"/>
      <c r="S297" s="469"/>
      <c r="T297" s="469"/>
      <c r="U297" s="469"/>
      <c r="V297" s="487">
        <v>46006</v>
      </c>
      <c r="W297" s="468"/>
      <c r="X297" s="469"/>
      <c r="Y297" s="469"/>
      <c r="Z297" s="469"/>
      <c r="AA297" s="469"/>
      <c r="AB297" s="469"/>
      <c r="AC297" s="469"/>
      <c r="AD297" s="487"/>
      <c r="AE297" s="468">
        <v>46071</v>
      </c>
      <c r="AF297" s="469"/>
      <c r="AG297" s="469"/>
      <c r="AH297" s="469"/>
      <c r="AI297" s="469"/>
      <c r="AJ297" s="470">
        <v>46111</v>
      </c>
      <c r="AL297" s="197"/>
    </row>
    <row r="298" spans="1:38" s="196" customFormat="1">
      <c r="A298" s="1242" t="str">
        <f t="shared" si="81"/>
        <v>477-010-40-0527</v>
      </c>
      <c r="B298" s="361" t="s">
        <v>797</v>
      </c>
      <c r="C298" s="620" t="s">
        <v>805</v>
      </c>
      <c r="D298" s="362"/>
      <c r="E298" s="365"/>
      <c r="F298" s="621" t="s">
        <v>772</v>
      </c>
      <c r="G298" s="622"/>
      <c r="H298" s="623"/>
      <c r="I298" s="623"/>
      <c r="J298" s="389">
        <v>1</v>
      </c>
      <c r="K298" s="411">
        <f>534/2</f>
        <v>267</v>
      </c>
      <c r="L298" s="412"/>
      <c r="M298" s="413">
        <f t="shared" si="82"/>
        <v>267</v>
      </c>
      <c r="N298" s="456"/>
      <c r="O298" s="434">
        <f>+'Programa P6 Excel R1'!I767</f>
        <v>0.47220000000000001</v>
      </c>
      <c r="P298" s="435">
        <f>+'Programa P6 Excel R1'!J767</f>
        <v>0</v>
      </c>
      <c r="Q298" s="468">
        <v>46139</v>
      </c>
      <c r="R298" s="469"/>
      <c r="S298" s="469"/>
      <c r="T298" s="469"/>
      <c r="U298" s="469"/>
      <c r="V298" s="487">
        <v>46189</v>
      </c>
      <c r="W298" s="468"/>
      <c r="X298" s="469"/>
      <c r="Y298" s="469"/>
      <c r="Z298" s="469"/>
      <c r="AA298" s="469"/>
      <c r="AB298" s="469"/>
      <c r="AC298" s="469"/>
      <c r="AD298" s="487"/>
      <c r="AE298" s="468">
        <v>46071</v>
      </c>
      <c r="AF298" s="469"/>
      <c r="AG298" s="469"/>
      <c r="AH298" s="469"/>
      <c r="AI298" s="469"/>
      <c r="AJ298" s="470">
        <v>46111</v>
      </c>
      <c r="AL298" s="197"/>
    </row>
    <row r="299" spans="1:38" s="196" customFormat="1" hidden="1">
      <c r="A299" s="855"/>
      <c r="B299" s="361"/>
      <c r="C299" s="620"/>
      <c r="D299" s="362"/>
      <c r="E299" s="365"/>
      <c r="F299" s="617" t="s">
        <v>387</v>
      </c>
      <c r="G299" s="622"/>
      <c r="H299" s="623"/>
      <c r="I299" s="623"/>
      <c r="J299" s="389"/>
      <c r="K299" s="411"/>
      <c r="L299" s="412"/>
      <c r="M299" s="413"/>
      <c r="N299" s="456"/>
      <c r="O299" s="434"/>
      <c r="P299" s="435"/>
      <c r="Q299" s="468"/>
      <c r="R299" s="469"/>
      <c r="S299" s="469"/>
      <c r="T299" s="469"/>
      <c r="U299" s="469"/>
      <c r="V299" s="487"/>
      <c r="W299" s="468"/>
      <c r="X299" s="469"/>
      <c r="Y299" s="469"/>
      <c r="Z299" s="469"/>
      <c r="AA299" s="469"/>
      <c r="AB299" s="469"/>
      <c r="AC299" s="469"/>
      <c r="AD299" s="487"/>
      <c r="AE299" s="468"/>
      <c r="AF299" s="469"/>
      <c r="AG299" s="469"/>
      <c r="AH299" s="469"/>
      <c r="AI299" s="469"/>
      <c r="AJ299" s="470"/>
      <c r="AL299" s="197"/>
    </row>
    <row r="300" spans="1:38" s="196" customFormat="1">
      <c r="A300" s="1242" t="str">
        <f>+TRIM(C300)</f>
        <v>477-010-40-0528</v>
      </c>
      <c r="B300" s="361" t="s">
        <v>806</v>
      </c>
      <c r="C300" s="620" t="s">
        <v>807</v>
      </c>
      <c r="D300" s="362" t="s">
        <v>526</v>
      </c>
      <c r="E300" s="365" t="s">
        <v>6142</v>
      </c>
      <c r="F300" s="621" t="s">
        <v>808</v>
      </c>
      <c r="G300" s="622"/>
      <c r="H300" s="623">
        <v>1</v>
      </c>
      <c r="I300" s="623"/>
      <c r="J300" s="389"/>
      <c r="K300" s="411">
        <v>592</v>
      </c>
      <c r="L300" s="412"/>
      <c r="M300" s="413">
        <f t="shared" si="60"/>
        <v>592</v>
      </c>
      <c r="N300" s="456">
        <f t="shared" si="64"/>
        <v>106.56</v>
      </c>
      <c r="O300" s="434">
        <f>+[1]Hoja1!$H$765</f>
        <v>0</v>
      </c>
      <c r="P300" s="435">
        <f>+'Programa P6 Excel R1'!J768</f>
        <v>0.18</v>
      </c>
      <c r="Q300" s="468">
        <v>46148</v>
      </c>
      <c r="R300" s="469">
        <f>+S300-7</f>
        <v>46203</v>
      </c>
      <c r="S300" s="469">
        <v>46210</v>
      </c>
      <c r="T300" s="469">
        <v>46217</v>
      </c>
      <c r="U300" s="469">
        <v>46225</v>
      </c>
      <c r="V300" s="487">
        <v>46232</v>
      </c>
      <c r="W300" s="468">
        <f>+'Programa P6 Excel R1'!G769</f>
        <v>46115</v>
      </c>
      <c r="X300" s="469"/>
      <c r="Y300" s="469"/>
      <c r="Z300" s="469"/>
      <c r="AA300" s="469"/>
      <c r="AB300" s="469"/>
      <c r="AC300" s="469"/>
      <c r="AD300" s="487"/>
      <c r="AE300" s="468"/>
      <c r="AF300" s="469">
        <f>+AG300-7</f>
        <v>46225</v>
      </c>
      <c r="AG300" s="469">
        <f>+'Programa P6 Excel R1'!H769</f>
        <v>46232</v>
      </c>
      <c r="AH300" s="469">
        <f>+'Programa P6 Excel R1'!H770</f>
        <v>46239</v>
      </c>
      <c r="AI300" s="469">
        <f>+'Programa P6 Excel R1'!H771</f>
        <v>46246</v>
      </c>
      <c r="AJ300" s="470">
        <f>+'Programa P6 Excel R1'!H772</f>
        <v>46253</v>
      </c>
      <c r="AL300" s="197"/>
    </row>
    <row r="301" spans="1:38" s="196" customFormat="1" hidden="1">
      <c r="A301" s="855"/>
      <c r="B301" s="361" t="s">
        <v>809</v>
      </c>
      <c r="C301" s="620"/>
      <c r="D301" s="362"/>
      <c r="E301" s="365"/>
      <c r="F301" s="617" t="s">
        <v>810</v>
      </c>
      <c r="G301" s="622"/>
      <c r="H301" s="623"/>
      <c r="I301" s="623"/>
      <c r="J301" s="389"/>
      <c r="K301" s="411">
        <v>0</v>
      </c>
      <c r="L301" s="412"/>
      <c r="M301" s="413">
        <f t="shared" si="60"/>
        <v>0</v>
      </c>
      <c r="N301" s="456">
        <f t="shared" si="64"/>
        <v>0</v>
      </c>
      <c r="O301" s="434"/>
      <c r="P301" s="435"/>
      <c r="Q301" s="468"/>
      <c r="R301" s="469"/>
      <c r="S301" s="469" t="s">
        <v>125</v>
      </c>
      <c r="T301" s="469"/>
      <c r="U301" s="469"/>
      <c r="V301" s="487"/>
      <c r="W301" s="468"/>
      <c r="X301" s="469"/>
      <c r="Y301" s="469"/>
      <c r="Z301" s="469"/>
      <c r="AA301" s="469"/>
      <c r="AB301" s="469"/>
      <c r="AC301" s="469"/>
      <c r="AD301" s="487"/>
      <c r="AE301" s="468" t="s">
        <v>125</v>
      </c>
      <c r="AF301" s="469"/>
      <c r="AG301" s="469" t="s">
        <v>125</v>
      </c>
      <c r="AH301" s="469"/>
      <c r="AI301" s="469"/>
      <c r="AJ301" s="470"/>
      <c r="AL301" s="197"/>
    </row>
    <row r="302" spans="1:38" s="196" customFormat="1" hidden="1">
      <c r="A302" s="857"/>
      <c r="B302" s="361"/>
      <c r="C302" s="624"/>
      <c r="D302" s="362"/>
      <c r="E302" s="365"/>
      <c r="F302" s="617" t="s">
        <v>564</v>
      </c>
      <c r="G302" s="622"/>
      <c r="H302" s="623"/>
      <c r="I302" s="623"/>
      <c r="J302" s="389"/>
      <c r="K302" s="411"/>
      <c r="L302" s="412"/>
      <c r="M302" s="413"/>
      <c r="N302" s="456"/>
      <c r="O302" s="434"/>
      <c r="P302" s="435"/>
      <c r="Q302" s="468"/>
      <c r="R302" s="469"/>
      <c r="S302" s="469"/>
      <c r="T302" s="469"/>
      <c r="U302" s="469"/>
      <c r="V302" s="487"/>
      <c r="W302" s="468"/>
      <c r="X302" s="469"/>
      <c r="Y302" s="469"/>
      <c r="Z302" s="469"/>
      <c r="AA302" s="469"/>
      <c r="AB302" s="469"/>
      <c r="AC302" s="469"/>
      <c r="AD302" s="487"/>
      <c r="AE302" s="468"/>
      <c r="AF302" s="469"/>
      <c r="AG302" s="469"/>
      <c r="AH302" s="469"/>
      <c r="AI302" s="469"/>
      <c r="AJ302" s="470"/>
      <c r="AL302" s="197"/>
    </row>
    <row r="303" spans="1:38" s="196" customFormat="1">
      <c r="A303" s="1243" t="str">
        <f t="shared" ref="A303:A304" si="83">+TRIM(C303)</f>
        <v>477-010-40-0532</v>
      </c>
      <c r="B303" s="361" t="s">
        <v>811</v>
      </c>
      <c r="C303" s="624" t="s">
        <v>812</v>
      </c>
      <c r="D303" s="362" t="s">
        <v>523</v>
      </c>
      <c r="E303" s="365"/>
      <c r="F303" s="621" t="s">
        <v>813</v>
      </c>
      <c r="G303" s="622"/>
      <c r="H303" s="623"/>
      <c r="I303" s="623"/>
      <c r="J303" s="389">
        <v>1</v>
      </c>
      <c r="K303" s="411">
        <v>97</v>
      </c>
      <c r="L303" s="412"/>
      <c r="M303" s="413">
        <f>+K303+L303</f>
        <v>97</v>
      </c>
      <c r="N303" s="608">
        <f>+M303*P303</f>
        <v>97</v>
      </c>
      <c r="O303" s="457">
        <f>VLOOKUP(C303,'Programa P6 Excel R1'!$B:$N,8,FALSE)</f>
        <v>1</v>
      </c>
      <c r="P303" s="435">
        <f>VLOOKUP(C303,'Programa P6 Excel R1'!$B:$N,9,FALSE)</f>
        <v>1</v>
      </c>
      <c r="Q303" s="468">
        <v>45814</v>
      </c>
      <c r="R303" s="469"/>
      <c r="S303" s="469"/>
      <c r="T303" s="469"/>
      <c r="U303" s="469"/>
      <c r="V303" s="487">
        <v>45861</v>
      </c>
      <c r="W303" s="468">
        <v>45814</v>
      </c>
      <c r="X303" s="469"/>
      <c r="Y303" s="469"/>
      <c r="Z303" s="469"/>
      <c r="AA303" s="469"/>
      <c r="AB303" s="469"/>
      <c r="AC303" s="469"/>
      <c r="AD303" s="487">
        <v>45861</v>
      </c>
      <c r="AE303" s="468"/>
      <c r="AF303" s="469"/>
      <c r="AG303" s="469"/>
      <c r="AH303" s="469"/>
      <c r="AI303" s="469"/>
      <c r="AJ303" s="470"/>
      <c r="AL303" s="197"/>
    </row>
    <row r="304" spans="1:38" s="196" customFormat="1">
      <c r="A304" s="1242" t="str">
        <f t="shared" si="83"/>
        <v>477-010-40-0533</v>
      </c>
      <c r="B304" s="361" t="s">
        <v>814</v>
      </c>
      <c r="C304" s="620" t="s">
        <v>815</v>
      </c>
      <c r="D304" s="362" t="s">
        <v>523</v>
      </c>
      <c r="E304" s="365"/>
      <c r="F304" s="621" t="s">
        <v>816</v>
      </c>
      <c r="G304" s="622"/>
      <c r="H304" s="623"/>
      <c r="I304" s="623"/>
      <c r="J304" s="389">
        <v>1</v>
      </c>
      <c r="K304" s="411">
        <f>2240/4</f>
        <v>560</v>
      </c>
      <c r="L304" s="412"/>
      <c r="M304" s="413">
        <f>+K304+L304</f>
        <v>560</v>
      </c>
      <c r="N304" s="456">
        <f>+M304*P304</f>
        <v>560</v>
      </c>
      <c r="O304" s="457">
        <f>VLOOKUP(C304,'Programa P6 Excel R1'!$B:$N,8,FALSE)</f>
        <v>1</v>
      </c>
      <c r="P304" s="435">
        <f>VLOOKUP(C304,'Programa P6 Excel R1'!$B:$N,9,FALSE)</f>
        <v>1</v>
      </c>
      <c r="Q304" s="468">
        <v>45862</v>
      </c>
      <c r="R304" s="469"/>
      <c r="S304" s="469"/>
      <c r="T304" s="469"/>
      <c r="U304" s="469"/>
      <c r="V304" s="487">
        <v>45909</v>
      </c>
      <c r="W304" s="468">
        <v>45862</v>
      </c>
      <c r="X304" s="469"/>
      <c r="Y304" s="469"/>
      <c r="Z304" s="469"/>
      <c r="AA304" s="469"/>
      <c r="AB304" s="469"/>
      <c r="AC304" s="469"/>
      <c r="AD304" s="487">
        <v>45909</v>
      </c>
      <c r="AE304" s="468"/>
      <c r="AF304" s="469"/>
      <c r="AG304" s="469"/>
      <c r="AH304" s="469"/>
      <c r="AI304" s="469"/>
      <c r="AJ304" s="470"/>
      <c r="AL304" s="197"/>
    </row>
    <row r="305" spans="1:38" s="196" customFormat="1" hidden="1">
      <c r="A305" s="855"/>
      <c r="B305" s="361"/>
      <c r="C305" s="620"/>
      <c r="D305" s="362"/>
      <c r="E305" s="365"/>
      <c r="F305" s="617" t="s">
        <v>568</v>
      </c>
      <c r="G305" s="622"/>
      <c r="H305" s="623"/>
      <c r="I305" s="623"/>
      <c r="J305" s="389"/>
      <c r="K305" s="411"/>
      <c r="L305" s="412"/>
      <c r="M305" s="413"/>
      <c r="N305" s="456"/>
      <c r="O305" s="434"/>
      <c r="P305" s="435"/>
      <c r="Q305" s="468"/>
      <c r="R305" s="469"/>
      <c r="S305" s="469"/>
      <c r="T305" s="469"/>
      <c r="U305" s="469"/>
      <c r="V305" s="487"/>
      <c r="W305" s="468"/>
      <c r="X305" s="469"/>
      <c r="Y305" s="469"/>
      <c r="Z305" s="469"/>
      <c r="AA305" s="469"/>
      <c r="AB305" s="469"/>
      <c r="AC305" s="469"/>
      <c r="AD305" s="487"/>
      <c r="AE305" s="468"/>
      <c r="AF305" s="469"/>
      <c r="AG305" s="469"/>
      <c r="AH305" s="469"/>
      <c r="AI305" s="469"/>
      <c r="AJ305" s="470"/>
      <c r="AL305" s="197"/>
    </row>
    <row r="306" spans="1:38" s="196" customFormat="1">
      <c r="A306" s="1243" t="str">
        <f t="shared" ref="A306:A307" si="84">+TRIM(C306)</f>
        <v>477-010-40-0533_1</v>
      </c>
      <c r="B306" s="361"/>
      <c r="C306" s="624" t="s">
        <v>817</v>
      </c>
      <c r="D306" s="362" t="s">
        <v>523</v>
      </c>
      <c r="E306" s="365"/>
      <c r="F306" s="621" t="s">
        <v>818</v>
      </c>
      <c r="G306" s="622"/>
      <c r="H306" s="623"/>
      <c r="I306" s="623"/>
      <c r="J306" s="389"/>
      <c r="K306" s="411">
        <v>97</v>
      </c>
      <c r="L306" s="412"/>
      <c r="M306" s="413">
        <f>+K306+L306</f>
        <v>97</v>
      </c>
      <c r="N306" s="456">
        <f>+M306*P306</f>
        <v>97</v>
      </c>
      <c r="O306" s="457">
        <f>VLOOKUP(C306,'Programa P6 Excel R1'!$B:$N,8,FALSE)</f>
        <v>1</v>
      </c>
      <c r="P306" s="435">
        <f>VLOOKUP(C306,'Programa P6 Excel R1'!$B:$N,9,FALSE)</f>
        <v>1</v>
      </c>
      <c r="Q306" s="468">
        <v>45940</v>
      </c>
      <c r="R306" s="469"/>
      <c r="S306" s="469"/>
      <c r="T306" s="469"/>
      <c r="U306" s="469"/>
      <c r="V306" s="487">
        <v>45960</v>
      </c>
      <c r="W306" s="468">
        <v>45940</v>
      </c>
      <c r="X306" s="469"/>
      <c r="Y306" s="469"/>
      <c r="Z306" s="469"/>
      <c r="AA306" s="469"/>
      <c r="AB306" s="469"/>
      <c r="AC306" s="469"/>
      <c r="AD306" s="487">
        <v>45971</v>
      </c>
      <c r="AE306" s="468"/>
      <c r="AF306" s="469"/>
      <c r="AG306" s="469"/>
      <c r="AH306" s="469"/>
      <c r="AI306" s="469"/>
      <c r="AJ306" s="470"/>
      <c r="AL306" s="197"/>
    </row>
    <row r="307" spans="1:38" s="196" customFormat="1">
      <c r="A307" s="1242" t="str">
        <f t="shared" si="84"/>
        <v>477-010-40-0534</v>
      </c>
      <c r="B307" s="361" t="s">
        <v>814</v>
      </c>
      <c r="C307" s="620" t="s">
        <v>819</v>
      </c>
      <c r="D307" s="362" t="s">
        <v>523</v>
      </c>
      <c r="E307" s="365"/>
      <c r="F307" s="621" t="s">
        <v>820</v>
      </c>
      <c r="G307" s="622"/>
      <c r="H307" s="623"/>
      <c r="I307" s="623"/>
      <c r="J307" s="389">
        <v>1</v>
      </c>
      <c r="K307" s="411">
        <f>2240/4</f>
        <v>560</v>
      </c>
      <c r="L307" s="412"/>
      <c r="M307" s="413">
        <f t="shared" ref="M307" si="85">+K307+L307</f>
        <v>560</v>
      </c>
      <c r="N307" s="456">
        <f>+M307*P307</f>
        <v>560</v>
      </c>
      <c r="O307" s="457">
        <f>VLOOKUP(C307,'Programa P6 Excel R1'!$B:$N,8,FALSE)</f>
        <v>1</v>
      </c>
      <c r="P307" s="435">
        <f>VLOOKUP(C307,'Programa P6 Excel R1'!$B:$N,9,FALSE)</f>
        <v>1</v>
      </c>
      <c r="Q307" s="468">
        <v>46176</v>
      </c>
      <c r="R307" s="469"/>
      <c r="S307" s="469"/>
      <c r="T307" s="469"/>
      <c r="U307" s="469"/>
      <c r="V307" s="487">
        <v>46182</v>
      </c>
      <c r="W307" s="468">
        <v>45972</v>
      </c>
      <c r="X307" s="469"/>
      <c r="Y307" s="469"/>
      <c r="Z307" s="469"/>
      <c r="AA307" s="469"/>
      <c r="AB307" s="469"/>
      <c r="AC307" s="469"/>
      <c r="AD307" s="487">
        <v>45981</v>
      </c>
      <c r="AE307" s="468"/>
      <c r="AF307" s="469"/>
      <c r="AG307" s="469"/>
      <c r="AH307" s="469"/>
      <c r="AI307" s="469"/>
      <c r="AJ307" s="470"/>
      <c r="AL307" s="197"/>
    </row>
    <row r="308" spans="1:38" s="196" customFormat="1" hidden="1">
      <c r="A308" s="855"/>
      <c r="B308" s="361"/>
      <c r="C308" s="620"/>
      <c r="D308" s="362"/>
      <c r="E308" s="365"/>
      <c r="F308" s="617" t="s">
        <v>572</v>
      </c>
      <c r="G308" s="622"/>
      <c r="H308" s="623"/>
      <c r="I308" s="623"/>
      <c r="J308" s="389"/>
      <c r="K308" s="411"/>
      <c r="L308" s="412"/>
      <c r="M308" s="413"/>
      <c r="N308" s="456"/>
      <c r="O308" s="434"/>
      <c r="P308" s="435"/>
      <c r="Q308" s="468"/>
      <c r="R308" s="469"/>
      <c r="S308" s="469"/>
      <c r="T308" s="469"/>
      <c r="U308" s="469"/>
      <c r="V308" s="487"/>
      <c r="W308" s="468"/>
      <c r="X308" s="469"/>
      <c r="Y308" s="469"/>
      <c r="Z308" s="469"/>
      <c r="AA308" s="469"/>
      <c r="AB308" s="469"/>
      <c r="AC308" s="469"/>
      <c r="AD308" s="487"/>
      <c r="AE308" s="468"/>
      <c r="AF308" s="469"/>
      <c r="AG308" s="469"/>
      <c r="AH308" s="469"/>
      <c r="AI308" s="469"/>
      <c r="AJ308" s="470"/>
      <c r="AL308" s="197"/>
    </row>
    <row r="309" spans="1:38" s="196" customFormat="1">
      <c r="A309" s="1243" t="str">
        <f t="shared" ref="A309:A310" si="86">+TRIM(C309)</f>
        <v>477-010-40-0534_1</v>
      </c>
      <c r="B309" s="361"/>
      <c r="C309" s="624" t="s">
        <v>821</v>
      </c>
      <c r="D309" s="362" t="s">
        <v>523</v>
      </c>
      <c r="E309" s="365"/>
      <c r="F309" s="621" t="s">
        <v>822</v>
      </c>
      <c r="G309" s="622"/>
      <c r="H309" s="623"/>
      <c r="I309" s="623"/>
      <c r="J309" s="389"/>
      <c r="K309" s="411">
        <v>97</v>
      </c>
      <c r="L309" s="412"/>
      <c r="M309" s="413">
        <f>+K309+L309</f>
        <v>97</v>
      </c>
      <c r="N309" s="608">
        <f>+M309*P309</f>
        <v>97</v>
      </c>
      <c r="O309" s="457">
        <f>VLOOKUP(C309,'Programa P6 Excel R1'!$B:$N,8,FALSE)</f>
        <v>1</v>
      </c>
      <c r="P309" s="435">
        <f>VLOOKUP(C309,'Programa P6 Excel R1'!$B:$N,9,FALSE)</f>
        <v>1</v>
      </c>
      <c r="Q309" s="468">
        <v>46022</v>
      </c>
      <c r="R309" s="469"/>
      <c r="S309" s="469"/>
      <c r="T309" s="469"/>
      <c r="U309" s="469"/>
      <c r="V309" s="487">
        <v>46050</v>
      </c>
      <c r="W309" s="468">
        <v>46006</v>
      </c>
      <c r="X309" s="469"/>
      <c r="Y309" s="469"/>
      <c r="Z309" s="469"/>
      <c r="AA309" s="469"/>
      <c r="AB309" s="469"/>
      <c r="AC309" s="469"/>
      <c r="AD309" s="487">
        <f>VLOOKUP(C309,'Programa P6 Excel R1'!$B:$N,7,FALSE)</f>
        <v>46037</v>
      </c>
      <c r="AE309" s="468"/>
      <c r="AF309" s="469"/>
      <c r="AG309" s="469"/>
      <c r="AH309" s="469"/>
      <c r="AI309" s="469"/>
      <c r="AJ309" s="470"/>
      <c r="AL309" s="197"/>
    </row>
    <row r="310" spans="1:38" s="196" customFormat="1">
      <c r="A310" s="1242" t="str">
        <f t="shared" si="86"/>
        <v>477-010-40-0535</v>
      </c>
      <c r="B310" s="361" t="s">
        <v>814</v>
      </c>
      <c r="C310" s="620" t="s">
        <v>823</v>
      </c>
      <c r="D310" s="362" t="s">
        <v>523</v>
      </c>
      <c r="E310" s="365"/>
      <c r="F310" s="621" t="s">
        <v>824</v>
      </c>
      <c r="G310" s="622"/>
      <c r="H310" s="623"/>
      <c r="I310" s="623"/>
      <c r="J310" s="389">
        <v>1</v>
      </c>
      <c r="K310" s="411">
        <f>2240/4</f>
        <v>560</v>
      </c>
      <c r="L310" s="412"/>
      <c r="M310" s="413">
        <f t="shared" ref="M310" si="87">+K310+L310</f>
        <v>560</v>
      </c>
      <c r="N310" s="608">
        <f>+M310*P310</f>
        <v>560</v>
      </c>
      <c r="O310" s="457">
        <f>VLOOKUP(C310,'Programa P6 Excel R1'!$B:$N,8,FALSE)</f>
        <v>1</v>
      </c>
      <c r="P310" s="435">
        <f>VLOOKUP(C310,'Programa P6 Excel R1'!$B:$N,9,FALSE)</f>
        <v>1</v>
      </c>
      <c r="Q310" s="468">
        <v>46139</v>
      </c>
      <c r="R310" s="469"/>
      <c r="S310" s="469"/>
      <c r="T310" s="469"/>
      <c r="U310" s="469"/>
      <c r="V310" s="487">
        <v>46247</v>
      </c>
      <c r="W310" s="468">
        <f>VLOOKUP(C310,'Programa P6 Excel R1'!$B:$N,6,FALSE)</f>
        <v>46038</v>
      </c>
      <c r="X310" s="469"/>
      <c r="Y310" s="469"/>
      <c r="Z310" s="469"/>
      <c r="AA310" s="469"/>
      <c r="AB310" s="469"/>
      <c r="AC310" s="469"/>
      <c r="AD310" s="487">
        <f>VLOOKUP(C310,'Programa P6 Excel R1'!$B:$N,7,FALSE)</f>
        <v>46051</v>
      </c>
      <c r="AE310" s="468"/>
      <c r="AF310" s="469"/>
      <c r="AG310" s="469"/>
      <c r="AH310" s="469"/>
      <c r="AI310" s="469"/>
      <c r="AJ310" s="470"/>
      <c r="AL310" s="197"/>
    </row>
    <row r="311" spans="1:38" s="196" customFormat="1" hidden="1">
      <c r="A311" s="855"/>
      <c r="B311" s="361"/>
      <c r="C311" s="620"/>
      <c r="D311" s="362"/>
      <c r="E311" s="365"/>
      <c r="F311" s="617" t="s">
        <v>555</v>
      </c>
      <c r="G311" s="622"/>
      <c r="H311" s="623"/>
      <c r="I311" s="623"/>
      <c r="J311" s="389"/>
      <c r="K311" s="411"/>
      <c r="L311" s="412"/>
      <c r="M311" s="413"/>
      <c r="N311" s="456"/>
      <c r="O311" s="434"/>
      <c r="P311" s="435"/>
      <c r="Q311" s="468"/>
      <c r="R311" s="469"/>
      <c r="S311" s="469"/>
      <c r="T311" s="469"/>
      <c r="U311" s="469"/>
      <c r="V311" s="487"/>
      <c r="W311" s="468"/>
      <c r="X311" s="469"/>
      <c r="Y311" s="469"/>
      <c r="Z311" s="469"/>
      <c r="AA311" s="469"/>
      <c r="AB311" s="469"/>
      <c r="AC311" s="469"/>
      <c r="AD311" s="487"/>
      <c r="AE311" s="468"/>
      <c r="AF311" s="469"/>
      <c r="AG311" s="469"/>
      <c r="AH311" s="469"/>
      <c r="AI311" s="469"/>
      <c r="AJ311" s="470"/>
      <c r="AL311" s="197"/>
    </row>
    <row r="312" spans="1:38" s="196" customFormat="1">
      <c r="A312" s="1243" t="str">
        <f t="shared" ref="A312:A313" si="88">+TRIM(C312)</f>
        <v>477-010-40-0535_1</v>
      </c>
      <c r="B312" s="361"/>
      <c r="C312" s="624" t="s">
        <v>825</v>
      </c>
      <c r="D312" s="362" t="s">
        <v>526</v>
      </c>
      <c r="E312" s="365"/>
      <c r="F312" s="621" t="s">
        <v>826</v>
      </c>
      <c r="G312" s="622"/>
      <c r="H312" s="623"/>
      <c r="I312" s="623"/>
      <c r="J312" s="389"/>
      <c r="K312" s="411">
        <v>97</v>
      </c>
      <c r="L312" s="412"/>
      <c r="M312" s="413">
        <f t="shared" ref="M312" si="89">+K312+L312</f>
        <v>97</v>
      </c>
      <c r="N312" s="608">
        <f t="shared" ref="N312" si="90">+M312*P312</f>
        <v>43.65</v>
      </c>
      <c r="O312" s="457">
        <f>VLOOKUP(C312,'Programa P6 Excel R1'!$B:$N,8,FALSE)</f>
        <v>0.8</v>
      </c>
      <c r="P312" s="435">
        <f>VLOOKUP(C312,'Programa P6 Excel R1'!$B:$N,9,FALSE)</f>
        <v>0.45</v>
      </c>
      <c r="Q312" s="468">
        <v>46106</v>
      </c>
      <c r="R312" s="469"/>
      <c r="S312" s="469"/>
      <c r="T312" s="469"/>
      <c r="U312" s="469"/>
      <c r="V312" s="487">
        <v>46134</v>
      </c>
      <c r="W312" s="468">
        <f>+'Programa P6 Excel R1'!G784</f>
        <v>46079</v>
      </c>
      <c r="X312" s="469"/>
      <c r="Y312" s="469"/>
      <c r="Z312" s="469"/>
      <c r="AA312" s="469"/>
      <c r="AB312" s="469"/>
      <c r="AC312" s="469"/>
      <c r="AD312" s="487"/>
      <c r="AE312" s="468"/>
      <c r="AF312" s="469"/>
      <c r="AG312" s="469"/>
      <c r="AH312" s="469"/>
      <c r="AI312" s="469"/>
      <c r="AJ312" s="470">
        <f>+'Programa P6 Excel R1'!H784</f>
        <v>46156</v>
      </c>
      <c r="AL312" s="197"/>
    </row>
    <row r="313" spans="1:38" s="196" customFormat="1">
      <c r="A313" s="1242" t="str">
        <f t="shared" si="88"/>
        <v>477-010-40-0536</v>
      </c>
      <c r="B313" s="361" t="s">
        <v>814</v>
      </c>
      <c r="C313" s="620" t="s">
        <v>827</v>
      </c>
      <c r="D313" s="362"/>
      <c r="E313" s="365"/>
      <c r="F313" s="621" t="s">
        <v>828</v>
      </c>
      <c r="G313" s="622"/>
      <c r="H313" s="623"/>
      <c r="I313" s="623"/>
      <c r="J313" s="389">
        <v>1</v>
      </c>
      <c r="K313" s="411">
        <f>2240/4</f>
        <v>560</v>
      </c>
      <c r="L313" s="412"/>
      <c r="M313" s="413">
        <f t="shared" ref="M313" si="91">+K313+L313</f>
        <v>560</v>
      </c>
      <c r="N313" s="456"/>
      <c r="O313" s="457">
        <f>VLOOKUP(C313,'Programa P6 Excel R1'!$B:$N,8,FALSE)</f>
        <v>0</v>
      </c>
      <c r="P313" s="435"/>
      <c r="Q313" s="468">
        <v>46154</v>
      </c>
      <c r="R313" s="469"/>
      <c r="S313" s="469"/>
      <c r="T313" s="469"/>
      <c r="U313" s="469"/>
      <c r="V313" s="487">
        <v>46161</v>
      </c>
      <c r="W313" s="468"/>
      <c r="X313" s="469"/>
      <c r="Y313" s="469"/>
      <c r="Z313" s="469"/>
      <c r="AA313" s="469"/>
      <c r="AB313" s="469"/>
      <c r="AC313" s="469"/>
      <c r="AD313" s="487"/>
      <c r="AE313" s="468">
        <f>+'Programa P6 Excel R1'!G785</f>
        <v>46157</v>
      </c>
      <c r="AF313" s="469"/>
      <c r="AG313" s="469"/>
      <c r="AH313" s="469"/>
      <c r="AI313" s="469"/>
      <c r="AJ313" s="470">
        <f>+'Programa P6 Excel R1'!H785</f>
        <v>46189</v>
      </c>
      <c r="AL313" s="197"/>
    </row>
    <row r="314" spans="1:38" s="196" customFormat="1" hidden="1">
      <c r="A314" s="855"/>
      <c r="B314" s="361"/>
      <c r="C314" s="620"/>
      <c r="D314" s="362"/>
      <c r="E314" s="365"/>
      <c r="F314" s="617" t="s">
        <v>387</v>
      </c>
      <c r="G314" s="622"/>
      <c r="H314" s="623"/>
      <c r="I314" s="623"/>
      <c r="J314" s="389"/>
      <c r="K314" s="411"/>
      <c r="L314" s="412"/>
      <c r="M314" s="413"/>
      <c r="N314" s="456"/>
      <c r="O314" s="434"/>
      <c r="P314" s="435"/>
      <c r="Q314" s="468"/>
      <c r="R314" s="469"/>
      <c r="S314" s="469"/>
      <c r="T314" s="469"/>
      <c r="U314" s="469"/>
      <c r="V314" s="487"/>
      <c r="W314" s="468"/>
      <c r="X314" s="469"/>
      <c r="Y314" s="469"/>
      <c r="Z314" s="469"/>
      <c r="AA314" s="469"/>
      <c r="AB314" s="469"/>
      <c r="AC314" s="469"/>
      <c r="AD314" s="487"/>
      <c r="AE314" s="468"/>
      <c r="AF314" s="469"/>
      <c r="AG314" s="469"/>
      <c r="AH314" s="469"/>
      <c r="AI314" s="469"/>
      <c r="AJ314" s="470"/>
      <c r="AL314" s="197"/>
    </row>
    <row r="315" spans="1:38" s="196" customFormat="1">
      <c r="A315" s="1242" t="str">
        <f t="shared" ref="A315:A316" si="92">+TRIM(C315)</f>
        <v>477-010-40-0537</v>
      </c>
      <c r="B315" s="361" t="s">
        <v>829</v>
      </c>
      <c r="C315" s="620" t="s">
        <v>830</v>
      </c>
      <c r="D315" s="362" t="s">
        <v>526</v>
      </c>
      <c r="E315" s="365" t="s">
        <v>6143</v>
      </c>
      <c r="F315" s="621" t="s">
        <v>831</v>
      </c>
      <c r="G315" s="622"/>
      <c r="H315" s="623">
        <v>1</v>
      </c>
      <c r="I315" s="623"/>
      <c r="J315" s="389"/>
      <c r="K315" s="411">
        <v>2360</v>
      </c>
      <c r="L315" s="412"/>
      <c r="M315" s="413">
        <f t="shared" si="60"/>
        <v>2360</v>
      </c>
      <c r="N315" s="456">
        <f t="shared" si="64"/>
        <v>212.4</v>
      </c>
      <c r="O315" s="434">
        <f>+[1]Hoja1!$H$783</f>
        <v>0</v>
      </c>
      <c r="P315" s="435">
        <f>+[1]Hoja1!$I$783</f>
        <v>0.09</v>
      </c>
      <c r="Q315" s="468">
        <v>46216</v>
      </c>
      <c r="R315" s="469">
        <f>+S315-10</f>
        <v>46238</v>
      </c>
      <c r="S315" s="469">
        <v>46248</v>
      </c>
      <c r="T315" s="469">
        <v>46255</v>
      </c>
      <c r="U315" s="469">
        <v>46262</v>
      </c>
      <c r="V315" s="487">
        <v>46269</v>
      </c>
      <c r="W315" s="468"/>
      <c r="X315" s="469"/>
      <c r="Y315" s="469"/>
      <c r="Z315" s="469"/>
      <c r="AA315" s="469"/>
      <c r="AB315" s="469"/>
      <c r="AC315" s="469"/>
      <c r="AD315" s="487"/>
      <c r="AE315" s="468">
        <v>46216</v>
      </c>
      <c r="AF315" s="469">
        <f>+AG315-10</f>
        <v>46238</v>
      </c>
      <c r="AG315" s="469">
        <v>46248</v>
      </c>
      <c r="AH315" s="469">
        <v>46255</v>
      </c>
      <c r="AI315" s="469">
        <v>46262</v>
      </c>
      <c r="AJ315" s="470">
        <v>46269</v>
      </c>
      <c r="AL315" s="197"/>
    </row>
    <row r="316" spans="1:38" s="196" customFormat="1">
      <c r="A316" s="1242" t="str">
        <f t="shared" si="92"/>
        <v>477-010-40-0541</v>
      </c>
      <c r="B316" s="361" t="s">
        <v>832</v>
      </c>
      <c r="C316" s="620" t="s">
        <v>833</v>
      </c>
      <c r="D316" s="362"/>
      <c r="E316" s="365" t="s">
        <v>3558</v>
      </c>
      <c r="F316" s="617" t="s">
        <v>835</v>
      </c>
      <c r="G316" s="622"/>
      <c r="H316" s="623">
        <v>1</v>
      </c>
      <c r="I316" s="623"/>
      <c r="J316" s="389"/>
      <c r="K316" s="411">
        <v>535</v>
      </c>
      <c r="L316" s="412"/>
      <c r="M316" s="413">
        <f t="shared" si="60"/>
        <v>535</v>
      </c>
      <c r="N316" s="456">
        <f t="shared" si="64"/>
        <v>0</v>
      </c>
      <c r="O316" s="434"/>
      <c r="P316" s="435"/>
      <c r="Q316" s="468">
        <v>46195</v>
      </c>
      <c r="R316" s="469">
        <f>+S316-10</f>
        <v>46214</v>
      </c>
      <c r="S316" s="469">
        <v>46224</v>
      </c>
      <c r="T316" s="469">
        <v>46262</v>
      </c>
      <c r="U316" s="469">
        <v>46269</v>
      </c>
      <c r="V316" s="487">
        <v>46245</v>
      </c>
      <c r="W316" s="468"/>
      <c r="X316" s="469"/>
      <c r="Y316" s="469"/>
      <c r="Z316" s="469"/>
      <c r="AA316" s="469"/>
      <c r="AB316" s="469"/>
      <c r="AC316" s="469"/>
      <c r="AD316" s="487"/>
      <c r="AE316" s="468">
        <v>46195</v>
      </c>
      <c r="AF316" s="469">
        <f>+AG316-7</f>
        <v>46217</v>
      </c>
      <c r="AG316" s="469">
        <v>46224</v>
      </c>
      <c r="AH316" s="469">
        <v>46262</v>
      </c>
      <c r="AI316" s="469">
        <v>46269</v>
      </c>
      <c r="AJ316" s="470">
        <v>46245</v>
      </c>
      <c r="AL316" s="197"/>
    </row>
    <row r="317" spans="1:38" s="201" customFormat="1" hidden="1">
      <c r="A317" s="856"/>
      <c r="B317" s="377" t="s">
        <v>836</v>
      </c>
      <c r="C317" s="616"/>
      <c r="D317" s="378"/>
      <c r="E317" s="379"/>
      <c r="F317" s="617" t="s">
        <v>837</v>
      </c>
      <c r="G317" s="618"/>
      <c r="H317" s="619"/>
      <c r="I317" s="619"/>
      <c r="J317" s="393"/>
      <c r="K317" s="449">
        <v>0</v>
      </c>
      <c r="L317" s="450"/>
      <c r="M317" s="451">
        <f t="shared" si="60"/>
        <v>0</v>
      </c>
      <c r="N317" s="988">
        <f t="shared" si="64"/>
        <v>0</v>
      </c>
      <c r="O317" s="452"/>
      <c r="P317" s="453"/>
      <c r="Q317" s="481"/>
      <c r="R317" s="482"/>
      <c r="S317" s="469" t="s">
        <v>125</v>
      </c>
      <c r="T317" s="482"/>
      <c r="U317" s="482"/>
      <c r="V317" s="491"/>
      <c r="W317" s="481"/>
      <c r="X317" s="482"/>
      <c r="Y317" s="482"/>
      <c r="Z317" s="482"/>
      <c r="AA317" s="482"/>
      <c r="AB317" s="482"/>
      <c r="AC317" s="482"/>
      <c r="AD317" s="491"/>
      <c r="AE317" s="481" t="s">
        <v>125</v>
      </c>
      <c r="AF317" s="482"/>
      <c r="AG317" s="482" t="s">
        <v>125</v>
      </c>
      <c r="AH317" s="482"/>
      <c r="AI317" s="482"/>
      <c r="AJ317" s="483"/>
      <c r="AL317" s="250"/>
    </row>
    <row r="318" spans="1:38" s="196" customFormat="1">
      <c r="A318" s="1242" t="str">
        <f t="shared" ref="A318:A321" si="93">+TRIM(C318)</f>
        <v>477-010-40-0545</v>
      </c>
      <c r="B318" s="361" t="s">
        <v>838</v>
      </c>
      <c r="C318" s="620" t="s">
        <v>839</v>
      </c>
      <c r="D318" s="362" t="s">
        <v>523</v>
      </c>
      <c r="E318" s="365"/>
      <c r="F318" s="621" t="s">
        <v>543</v>
      </c>
      <c r="G318" s="622"/>
      <c r="H318" s="623"/>
      <c r="I318" s="623"/>
      <c r="J318" s="389">
        <v>1</v>
      </c>
      <c r="K318" s="411">
        <v>17</v>
      </c>
      <c r="L318" s="412"/>
      <c r="M318" s="413">
        <f t="shared" si="60"/>
        <v>17</v>
      </c>
      <c r="N318" s="456">
        <f t="shared" si="64"/>
        <v>17</v>
      </c>
      <c r="O318" s="457">
        <f>VLOOKUP(C318,'Programa P6 Excel R1'!$B:$N,8,FALSE)</f>
        <v>1</v>
      </c>
      <c r="P318" s="435">
        <f>VLOOKUP(C318,'Programa P6 Excel R1'!$B:$N,9,FALSE)</f>
        <v>1</v>
      </c>
      <c r="Q318" s="468">
        <v>45827</v>
      </c>
      <c r="R318" s="469"/>
      <c r="S318" s="469"/>
      <c r="T318" s="469"/>
      <c r="U318" s="469"/>
      <c r="V318" s="487">
        <v>45861</v>
      </c>
      <c r="W318" s="468">
        <f>VLOOKUP(C318,'Programa P6 Excel R1'!$B:$N,6,FALSE)</f>
        <v>45827</v>
      </c>
      <c r="X318" s="469"/>
      <c r="Y318" s="469"/>
      <c r="Z318" s="469"/>
      <c r="AA318" s="469"/>
      <c r="AB318" s="469"/>
      <c r="AC318" s="469"/>
      <c r="AD318" s="487">
        <v>45861</v>
      </c>
      <c r="AE318" s="468"/>
      <c r="AF318" s="469"/>
      <c r="AG318" s="469"/>
      <c r="AH318" s="469"/>
      <c r="AI318" s="469"/>
      <c r="AJ318" s="470"/>
      <c r="AL318" s="197"/>
    </row>
    <row r="319" spans="1:38" s="196" customFormat="1">
      <c r="A319" s="1242" t="str">
        <f t="shared" si="93"/>
        <v>477-010-40-0546</v>
      </c>
      <c r="B319" s="361" t="s">
        <v>840</v>
      </c>
      <c r="C319" s="620" t="s">
        <v>841</v>
      </c>
      <c r="D319" s="362" t="s">
        <v>523</v>
      </c>
      <c r="E319" s="365"/>
      <c r="F319" s="621" t="s">
        <v>546</v>
      </c>
      <c r="G319" s="622"/>
      <c r="H319" s="623"/>
      <c r="I319" s="623"/>
      <c r="J319" s="389">
        <v>1</v>
      </c>
      <c r="K319" s="411">
        <v>19</v>
      </c>
      <c r="L319" s="412"/>
      <c r="M319" s="413">
        <f t="shared" si="60"/>
        <v>19</v>
      </c>
      <c r="N319" s="456">
        <f t="shared" si="64"/>
        <v>19</v>
      </c>
      <c r="O319" s="457">
        <f>VLOOKUP(C319,'Programa P6 Excel R1'!$B:$N,8,FALSE)</f>
        <v>1</v>
      </c>
      <c r="P319" s="435">
        <f>VLOOKUP(C319,'Programa P6 Excel R1'!$B:$N,9,FALSE)</f>
        <v>1</v>
      </c>
      <c r="Q319" s="468">
        <v>45862</v>
      </c>
      <c r="R319" s="469"/>
      <c r="S319" s="469"/>
      <c r="T319" s="469"/>
      <c r="U319" s="469"/>
      <c r="V319" s="487">
        <v>45909</v>
      </c>
      <c r="W319" s="468">
        <v>45862</v>
      </c>
      <c r="X319" s="469"/>
      <c r="Y319" s="469"/>
      <c r="Z319" s="469"/>
      <c r="AA319" s="469"/>
      <c r="AB319" s="469"/>
      <c r="AC319" s="469"/>
      <c r="AD319" s="487">
        <v>45909</v>
      </c>
      <c r="AE319" s="468"/>
      <c r="AF319" s="469"/>
      <c r="AG319" s="469"/>
      <c r="AH319" s="469"/>
      <c r="AI319" s="469"/>
      <c r="AJ319" s="470"/>
      <c r="AL319" s="197"/>
    </row>
    <row r="320" spans="1:38" s="196" customFormat="1">
      <c r="A320" s="1242" t="str">
        <f t="shared" si="93"/>
        <v>477-010-40-0547</v>
      </c>
      <c r="B320" s="361" t="s">
        <v>842</v>
      </c>
      <c r="C320" s="620" t="s">
        <v>843</v>
      </c>
      <c r="D320" s="362" t="s">
        <v>526</v>
      </c>
      <c r="E320" s="365" t="s">
        <v>3560</v>
      </c>
      <c r="F320" s="621" t="s">
        <v>387</v>
      </c>
      <c r="G320" s="622"/>
      <c r="H320" s="623">
        <v>1</v>
      </c>
      <c r="I320" s="623"/>
      <c r="J320" s="389"/>
      <c r="K320" s="411">
        <v>62</v>
      </c>
      <c r="L320" s="412"/>
      <c r="M320" s="413">
        <f t="shared" si="60"/>
        <v>62</v>
      </c>
      <c r="N320" s="456">
        <f t="shared" si="64"/>
        <v>9.2999999999999989</v>
      </c>
      <c r="O320" s="434">
        <f>+[1]Hoja1!$H$798</f>
        <v>0</v>
      </c>
      <c r="P320" s="435">
        <f>+[1]Hoja1!$I$798</f>
        <v>0.15</v>
      </c>
      <c r="Q320" s="468">
        <v>46148</v>
      </c>
      <c r="R320" s="469">
        <f>+S320-7</f>
        <v>46176</v>
      </c>
      <c r="S320" s="469">
        <v>46183</v>
      </c>
      <c r="T320" s="469">
        <v>46190</v>
      </c>
      <c r="U320" s="469">
        <v>46197</v>
      </c>
      <c r="V320" s="487">
        <v>46205</v>
      </c>
      <c r="W320" s="468"/>
      <c r="X320" s="469"/>
      <c r="Y320" s="469"/>
      <c r="Z320" s="469"/>
      <c r="AA320" s="469"/>
      <c r="AB320" s="469"/>
      <c r="AC320" s="469"/>
      <c r="AD320" s="487"/>
      <c r="AE320" s="468"/>
      <c r="AF320" s="469">
        <f>+AG320-7</f>
        <v>46198</v>
      </c>
      <c r="AG320" s="469">
        <f>+'Programa P6 Excel R1'!H802</f>
        <v>46205</v>
      </c>
      <c r="AH320" s="469">
        <f>+'Programa P6 Excel R1'!H803</f>
        <v>46212</v>
      </c>
      <c r="AI320" s="469">
        <f>+'Programa P6 Excel R1'!H804</f>
        <v>46220</v>
      </c>
      <c r="AJ320" s="470">
        <f>+'Programa P6 Excel R1'!H805</f>
        <v>46227</v>
      </c>
      <c r="AL320" s="197"/>
    </row>
    <row r="321" spans="1:38" s="196" customFormat="1">
      <c r="A321" s="1242" t="str">
        <f t="shared" si="93"/>
        <v>477-010-40-0551</v>
      </c>
      <c r="B321" s="361" t="s">
        <v>845</v>
      </c>
      <c r="C321" s="620" t="s">
        <v>846</v>
      </c>
      <c r="D321" s="362" t="s">
        <v>847</v>
      </c>
      <c r="E321" s="365" t="s">
        <v>3563</v>
      </c>
      <c r="F321" s="617" t="s">
        <v>849</v>
      </c>
      <c r="G321" s="622"/>
      <c r="H321" s="623">
        <v>1</v>
      </c>
      <c r="I321" s="623"/>
      <c r="J321" s="389"/>
      <c r="K321" s="411">
        <v>495</v>
      </c>
      <c r="L321" s="412"/>
      <c r="M321" s="413">
        <f t="shared" si="60"/>
        <v>495</v>
      </c>
      <c r="N321" s="456">
        <f t="shared" si="64"/>
        <v>89.1</v>
      </c>
      <c r="O321" s="434">
        <f>+'Programa P6 Excel R1'!I806</f>
        <v>0.18</v>
      </c>
      <c r="P321" s="435">
        <f>+'Programa P6 Excel R1'!J806</f>
        <v>0.18</v>
      </c>
      <c r="Q321" s="468">
        <v>45838</v>
      </c>
      <c r="R321" s="469">
        <v>45897</v>
      </c>
      <c r="S321" s="469">
        <v>46234</v>
      </c>
      <c r="T321" s="469">
        <v>46241</v>
      </c>
      <c r="U321" s="469">
        <v>46248</v>
      </c>
      <c r="V321" s="487">
        <v>46255</v>
      </c>
      <c r="W321" s="468">
        <f>+'Programa P6 Excel R1'!G802</f>
        <v>46115</v>
      </c>
      <c r="X321" s="469"/>
      <c r="Y321" s="469"/>
      <c r="Z321" s="469"/>
      <c r="AA321" s="469"/>
      <c r="AB321" s="469"/>
      <c r="AC321" s="469"/>
      <c r="AD321" s="487"/>
      <c r="AE321" s="468"/>
      <c r="AF321" s="469"/>
      <c r="AG321" s="469">
        <v>46234</v>
      </c>
      <c r="AH321" s="469">
        <v>46234</v>
      </c>
      <c r="AI321" s="469">
        <v>46241</v>
      </c>
      <c r="AJ321" s="470">
        <v>46248</v>
      </c>
      <c r="AL321" s="197"/>
    </row>
    <row r="322" spans="1:38" s="196" customFormat="1" hidden="1">
      <c r="A322" s="855"/>
      <c r="B322" s="361" t="s">
        <v>850</v>
      </c>
      <c r="C322" s="620"/>
      <c r="D322" s="362"/>
      <c r="E322" s="365"/>
      <c r="F322" s="617" t="s">
        <v>851</v>
      </c>
      <c r="G322" s="622"/>
      <c r="H322" s="623"/>
      <c r="I322" s="623"/>
      <c r="J322" s="389"/>
      <c r="K322" s="411">
        <v>0</v>
      </c>
      <c r="L322" s="412"/>
      <c r="M322" s="413">
        <f t="shared" si="60"/>
        <v>0</v>
      </c>
      <c r="N322" s="456">
        <f t="shared" si="64"/>
        <v>0</v>
      </c>
      <c r="O322" s="434"/>
      <c r="P322" s="435"/>
      <c r="Q322" s="468"/>
      <c r="R322" s="469"/>
      <c r="S322" s="469" t="s">
        <v>125</v>
      </c>
      <c r="T322" s="469"/>
      <c r="U322" s="469"/>
      <c r="V322" s="487"/>
      <c r="W322" s="468"/>
      <c r="X322" s="469"/>
      <c r="Y322" s="469"/>
      <c r="Z322" s="469"/>
      <c r="AA322" s="469"/>
      <c r="AB322" s="469"/>
      <c r="AC322" s="469"/>
      <c r="AD322" s="487"/>
      <c r="AE322" s="468" t="s">
        <v>125</v>
      </c>
      <c r="AF322" s="469"/>
      <c r="AG322" s="469" t="s">
        <v>125</v>
      </c>
      <c r="AH322" s="469"/>
      <c r="AI322" s="469"/>
      <c r="AJ322" s="470"/>
      <c r="AL322" s="197"/>
    </row>
    <row r="323" spans="1:38" s="196" customFormat="1" hidden="1">
      <c r="A323" s="855"/>
      <c r="B323" s="361" t="s">
        <v>852</v>
      </c>
      <c r="C323" s="620"/>
      <c r="D323" s="362"/>
      <c r="E323" s="365"/>
      <c r="F323" s="617" t="s">
        <v>853</v>
      </c>
      <c r="G323" s="622"/>
      <c r="H323" s="623"/>
      <c r="I323" s="623"/>
      <c r="J323" s="389"/>
      <c r="K323" s="411"/>
      <c r="L323" s="412"/>
      <c r="M323" s="413"/>
      <c r="N323" s="456"/>
      <c r="O323" s="434"/>
      <c r="P323" s="435"/>
      <c r="Q323" s="468"/>
      <c r="R323" s="469"/>
      <c r="S323" s="469" t="s">
        <v>125</v>
      </c>
      <c r="T323" s="469"/>
      <c r="U323" s="469"/>
      <c r="V323" s="487"/>
      <c r="W323" s="468"/>
      <c r="X323" s="469"/>
      <c r="Y323" s="469"/>
      <c r="Z323" s="469"/>
      <c r="AA323" s="469"/>
      <c r="AB323" s="469"/>
      <c r="AC323" s="469"/>
      <c r="AD323" s="487"/>
      <c r="AE323" s="468" t="s">
        <v>125</v>
      </c>
      <c r="AF323" s="469"/>
      <c r="AG323" s="469" t="s">
        <v>125</v>
      </c>
      <c r="AH323" s="469"/>
      <c r="AI323" s="469"/>
      <c r="AJ323" s="470"/>
      <c r="AL323" s="197"/>
    </row>
    <row r="324" spans="1:38" s="201" customFormat="1" hidden="1">
      <c r="A324" s="858">
        <f>1/30</f>
        <v>3.3333333333333333E-2</v>
      </c>
      <c r="B324" s="377" t="s">
        <v>854</v>
      </c>
      <c r="C324" s="726"/>
      <c r="D324" s="378"/>
      <c r="E324" s="379"/>
      <c r="F324" s="723" t="s">
        <v>855</v>
      </c>
      <c r="G324" s="618"/>
      <c r="H324" s="619"/>
      <c r="I324" s="619"/>
      <c r="J324" s="393"/>
      <c r="K324" s="449"/>
      <c r="L324" s="450"/>
      <c r="M324" s="451"/>
      <c r="N324" s="991"/>
      <c r="O324" s="452"/>
      <c r="P324" s="453"/>
      <c r="Q324" s="481"/>
      <c r="R324" s="482"/>
      <c r="S324" s="482"/>
      <c r="T324" s="482"/>
      <c r="U324" s="482"/>
      <c r="V324" s="491"/>
      <c r="W324" s="481"/>
      <c r="X324" s="482"/>
      <c r="Y324" s="482"/>
      <c r="Z324" s="482"/>
      <c r="AA324" s="482"/>
      <c r="AB324" s="482"/>
      <c r="AC324" s="482"/>
      <c r="AD324" s="491"/>
      <c r="AE324" s="481"/>
      <c r="AF324" s="482"/>
      <c r="AG324" s="482"/>
      <c r="AH324" s="482"/>
      <c r="AI324" s="482"/>
      <c r="AJ324" s="483"/>
      <c r="AL324" s="250"/>
    </row>
    <row r="325" spans="1:38" s="211" customFormat="1" ht="15" customHeight="1">
      <c r="A325" s="1244" t="str">
        <f t="shared" ref="A325:A331" si="94">+TRIM(C325)</f>
        <v>477-010-40-0555</v>
      </c>
      <c r="B325" s="361"/>
      <c r="C325" s="716" t="s">
        <v>856</v>
      </c>
      <c r="D325" s="362" t="s">
        <v>523</v>
      </c>
      <c r="E325" s="364"/>
      <c r="F325" s="717" t="s">
        <v>857</v>
      </c>
      <c r="G325" s="627"/>
      <c r="H325" s="628"/>
      <c r="I325" s="628"/>
      <c r="J325" s="390">
        <v>1</v>
      </c>
      <c r="K325" s="417">
        <v>9</v>
      </c>
      <c r="L325" s="418"/>
      <c r="M325" s="413">
        <f t="shared" ref="M325:M388" si="95">+K325+L325</f>
        <v>9</v>
      </c>
      <c r="N325" s="609">
        <f t="shared" ref="N325:N388" si="96">+P325*M325</f>
        <v>9</v>
      </c>
      <c r="O325" s="415">
        <f>+'Programa P6 Excel R1'!I817</f>
        <v>1</v>
      </c>
      <c r="P325" s="433">
        <f>+'Programa P6 Excel R1'!J817</f>
        <v>1</v>
      </c>
      <c r="Q325" s="492">
        <v>45814</v>
      </c>
      <c r="R325" s="471"/>
      <c r="S325" s="471"/>
      <c r="T325" s="471"/>
      <c r="U325" s="471"/>
      <c r="V325" s="494">
        <v>45877</v>
      </c>
      <c r="W325" s="492" t="s">
        <v>858</v>
      </c>
      <c r="X325" s="471"/>
      <c r="Y325" s="471"/>
      <c r="Z325" s="471"/>
      <c r="AA325" s="471"/>
      <c r="AB325" s="471"/>
      <c r="AC325" s="471"/>
      <c r="AD325" s="494" t="s">
        <v>859</v>
      </c>
      <c r="AE325" s="492"/>
      <c r="AF325" s="471"/>
      <c r="AG325" s="471"/>
      <c r="AH325" s="471"/>
      <c r="AI325" s="471"/>
      <c r="AJ325" s="584"/>
      <c r="AL325" s="212"/>
    </row>
    <row r="326" spans="1:38" s="211" customFormat="1" ht="15" customHeight="1">
      <c r="A326" s="1244" t="str">
        <f t="shared" si="94"/>
        <v>477-010-40-0556</v>
      </c>
      <c r="B326" s="361"/>
      <c r="C326" s="716" t="s">
        <v>860</v>
      </c>
      <c r="D326" s="362" t="s">
        <v>523</v>
      </c>
      <c r="E326" s="364"/>
      <c r="F326" s="626" t="s">
        <v>861</v>
      </c>
      <c r="G326" s="627"/>
      <c r="H326" s="628"/>
      <c r="I326" s="628"/>
      <c r="J326" s="390">
        <v>1</v>
      </c>
      <c r="K326" s="417">
        <v>40</v>
      </c>
      <c r="L326" s="418"/>
      <c r="M326" s="413">
        <f t="shared" si="95"/>
        <v>40</v>
      </c>
      <c r="N326" s="609">
        <f t="shared" si="96"/>
        <v>40</v>
      </c>
      <c r="O326" s="415">
        <f>+'Programa P6 Excel R1'!I818</f>
        <v>1</v>
      </c>
      <c r="P326" s="433">
        <f>+'Programa P6 Excel R1'!J818</f>
        <v>1</v>
      </c>
      <c r="Q326" s="492">
        <v>45814</v>
      </c>
      <c r="R326" s="471"/>
      <c r="S326" s="471"/>
      <c r="T326" s="471"/>
      <c r="U326" s="471"/>
      <c r="V326" s="494">
        <v>45882</v>
      </c>
      <c r="W326" s="492" t="s">
        <v>862</v>
      </c>
      <c r="X326" s="471"/>
      <c r="Y326" s="471"/>
      <c r="Z326" s="471"/>
      <c r="AA326" s="471"/>
      <c r="AB326" s="471"/>
      <c r="AC326" s="471"/>
      <c r="AD326" s="494" t="s">
        <v>863</v>
      </c>
      <c r="AE326" s="492"/>
      <c r="AF326" s="471"/>
      <c r="AG326" s="471"/>
      <c r="AH326" s="471"/>
      <c r="AI326" s="471"/>
      <c r="AJ326" s="584"/>
      <c r="AL326" s="212"/>
    </row>
    <row r="327" spans="1:38" s="211" customFormat="1" ht="15" customHeight="1">
      <c r="A327" s="1244" t="str">
        <f t="shared" si="94"/>
        <v>477-010-40-0557</v>
      </c>
      <c r="B327" s="361"/>
      <c r="C327" s="716" t="s">
        <v>864</v>
      </c>
      <c r="D327" s="362" t="s">
        <v>523</v>
      </c>
      <c r="E327" s="364"/>
      <c r="F327" s="717" t="s">
        <v>865</v>
      </c>
      <c r="G327" s="627"/>
      <c r="H327" s="628"/>
      <c r="I327" s="628"/>
      <c r="J327" s="390">
        <v>1</v>
      </c>
      <c r="K327" s="417">
        <v>20</v>
      </c>
      <c r="L327" s="418"/>
      <c r="M327" s="413">
        <f t="shared" si="95"/>
        <v>20</v>
      </c>
      <c r="N327" s="609">
        <f t="shared" si="96"/>
        <v>20</v>
      </c>
      <c r="O327" s="415">
        <f>+'Programa P6 Excel R1'!I819</f>
        <v>1</v>
      </c>
      <c r="P327" s="433">
        <f>+'Programa P6 Excel R1'!J819</f>
        <v>1</v>
      </c>
      <c r="Q327" s="492">
        <v>45880</v>
      </c>
      <c r="R327" s="471"/>
      <c r="S327" s="471"/>
      <c r="T327" s="471"/>
      <c r="U327" s="471"/>
      <c r="V327" s="494">
        <v>45914</v>
      </c>
      <c r="W327" s="492" t="s">
        <v>866</v>
      </c>
      <c r="X327" s="471"/>
      <c r="Y327" s="471"/>
      <c r="Z327" s="471"/>
      <c r="AA327" s="471"/>
      <c r="AB327" s="471"/>
      <c r="AC327" s="471"/>
      <c r="AD327" s="494" t="s">
        <v>867</v>
      </c>
      <c r="AE327" s="492"/>
      <c r="AF327" s="471"/>
      <c r="AG327" s="471"/>
      <c r="AH327" s="471"/>
      <c r="AI327" s="471"/>
      <c r="AJ327" s="584"/>
      <c r="AL327" s="212"/>
    </row>
    <row r="328" spans="1:38" s="211" customFormat="1" ht="15" customHeight="1">
      <c r="A328" s="1244" t="str">
        <f t="shared" si="94"/>
        <v>477-010-40-0558</v>
      </c>
      <c r="B328" s="361"/>
      <c r="C328" s="716" t="s">
        <v>868</v>
      </c>
      <c r="D328" s="362" t="s">
        <v>523</v>
      </c>
      <c r="E328" s="365" t="s">
        <v>869</v>
      </c>
      <c r="F328" s="717" t="s">
        <v>870</v>
      </c>
      <c r="G328" s="627"/>
      <c r="H328" s="628">
        <v>1</v>
      </c>
      <c r="I328" s="628"/>
      <c r="J328" s="390"/>
      <c r="K328" s="417">
        <v>41.4</v>
      </c>
      <c r="L328" s="418"/>
      <c r="M328" s="413">
        <f t="shared" si="95"/>
        <v>41.4</v>
      </c>
      <c r="N328" s="609">
        <f t="shared" si="96"/>
        <v>41.4</v>
      </c>
      <c r="O328" s="415">
        <f>+'Programa P6 Excel R1'!I820</f>
        <v>1</v>
      </c>
      <c r="P328" s="433">
        <f>+'Programa P6 Excel R1'!J820</f>
        <v>1</v>
      </c>
      <c r="Q328" s="492">
        <v>45883</v>
      </c>
      <c r="R328" s="471"/>
      <c r="S328" s="471"/>
      <c r="T328" s="471"/>
      <c r="U328" s="471"/>
      <c r="V328" s="494">
        <v>45931</v>
      </c>
      <c r="W328" s="492" t="s">
        <v>871</v>
      </c>
      <c r="X328" s="471"/>
      <c r="Y328" s="471"/>
      <c r="Z328" s="471"/>
      <c r="AA328" s="471"/>
      <c r="AB328" s="471"/>
      <c r="AC328" s="471"/>
      <c r="AD328" s="494" t="s">
        <v>872</v>
      </c>
      <c r="AE328" s="492"/>
      <c r="AF328" s="471"/>
      <c r="AG328" s="471"/>
      <c r="AH328" s="471"/>
      <c r="AI328" s="471"/>
      <c r="AJ328" s="584"/>
      <c r="AL328" s="212"/>
    </row>
    <row r="329" spans="1:38" s="211" customFormat="1" ht="15" customHeight="1">
      <c r="A329" s="1244" t="str">
        <f t="shared" si="94"/>
        <v>477-010-40-0559</v>
      </c>
      <c r="B329" s="361"/>
      <c r="C329" s="716" t="s">
        <v>873</v>
      </c>
      <c r="D329" s="362" t="s">
        <v>523</v>
      </c>
      <c r="E329" s="365" t="s">
        <v>869</v>
      </c>
      <c r="F329" s="717" t="s">
        <v>874</v>
      </c>
      <c r="G329" s="627"/>
      <c r="H329" s="628">
        <v>1</v>
      </c>
      <c r="I329" s="628"/>
      <c r="J329" s="390"/>
      <c r="K329" s="417">
        <v>7</v>
      </c>
      <c r="L329" s="418"/>
      <c r="M329" s="413">
        <f t="shared" si="95"/>
        <v>7</v>
      </c>
      <c r="N329" s="609">
        <f t="shared" si="96"/>
        <v>7</v>
      </c>
      <c r="O329" s="415">
        <f>+'Programa P6 Excel R1'!I821</f>
        <v>1</v>
      </c>
      <c r="P329" s="433">
        <f>+'Programa P6 Excel R1'!J821</f>
        <v>1</v>
      </c>
      <c r="Q329" s="492">
        <v>45915</v>
      </c>
      <c r="R329" s="471"/>
      <c r="S329" s="471"/>
      <c r="T329" s="471"/>
      <c r="U329" s="471"/>
      <c r="V329" s="494">
        <v>45964</v>
      </c>
      <c r="W329" s="492">
        <v>45932</v>
      </c>
      <c r="X329" s="471"/>
      <c r="Y329" s="471"/>
      <c r="Z329" s="471"/>
      <c r="AA329" s="471"/>
      <c r="AB329" s="471"/>
      <c r="AC329" s="471"/>
      <c r="AD329" s="494">
        <v>45981</v>
      </c>
      <c r="AE329" s="492"/>
      <c r="AF329" s="471"/>
      <c r="AG329" s="471"/>
      <c r="AH329" s="471"/>
      <c r="AI329" s="471"/>
      <c r="AJ329" s="584"/>
      <c r="AL329" s="212"/>
    </row>
    <row r="330" spans="1:38" s="211" customFormat="1" ht="15" customHeight="1">
      <c r="A330" s="1244" t="str">
        <f t="shared" si="94"/>
        <v>477-010-40-0560</v>
      </c>
      <c r="B330" s="361"/>
      <c r="C330" s="716" t="s">
        <v>875</v>
      </c>
      <c r="D330" s="362" t="s">
        <v>523</v>
      </c>
      <c r="E330" s="365" t="s">
        <v>869</v>
      </c>
      <c r="F330" s="717" t="s">
        <v>876</v>
      </c>
      <c r="G330" s="627"/>
      <c r="H330" s="628">
        <v>1</v>
      </c>
      <c r="I330" s="628"/>
      <c r="J330" s="390"/>
      <c r="K330" s="417">
        <v>14</v>
      </c>
      <c r="L330" s="418"/>
      <c r="M330" s="413">
        <f t="shared" si="95"/>
        <v>14</v>
      </c>
      <c r="N330" s="609">
        <f t="shared" si="96"/>
        <v>14</v>
      </c>
      <c r="O330" s="415">
        <f>+'Programa P6 Excel R1'!I822</f>
        <v>1</v>
      </c>
      <c r="P330" s="433">
        <f>+'Programa P6 Excel R1'!J822</f>
        <v>1</v>
      </c>
      <c r="Q330" s="492">
        <v>45932</v>
      </c>
      <c r="R330" s="471"/>
      <c r="S330" s="471"/>
      <c r="T330" s="471"/>
      <c r="U330" s="471"/>
      <c r="V330" s="494">
        <v>45971</v>
      </c>
      <c r="W330" s="492">
        <v>45982</v>
      </c>
      <c r="X330" s="471"/>
      <c r="Y330" s="471"/>
      <c r="Z330" s="471"/>
      <c r="AA330" s="471"/>
      <c r="AB330" s="471"/>
      <c r="AC330" s="471"/>
      <c r="AD330" s="494">
        <v>46001</v>
      </c>
      <c r="AE330" s="492"/>
      <c r="AF330" s="471"/>
      <c r="AG330" s="471"/>
      <c r="AH330" s="471"/>
      <c r="AI330" s="471"/>
      <c r="AJ330" s="584"/>
      <c r="AL330" s="212"/>
    </row>
    <row r="331" spans="1:38" s="211" customFormat="1" ht="15" customHeight="1">
      <c r="A331" s="1244" t="str">
        <f t="shared" si="94"/>
        <v>477-010-40-0561</v>
      </c>
      <c r="B331" s="361"/>
      <c r="C331" s="716" t="s">
        <v>877</v>
      </c>
      <c r="D331" s="362" t="s">
        <v>132</v>
      </c>
      <c r="E331" s="365" t="s">
        <v>869</v>
      </c>
      <c r="F331" s="717" t="s">
        <v>878</v>
      </c>
      <c r="G331" s="627"/>
      <c r="H331" s="628">
        <v>1</v>
      </c>
      <c r="I331" s="628"/>
      <c r="J331" s="390"/>
      <c r="K331" s="417">
        <v>7</v>
      </c>
      <c r="L331" s="418"/>
      <c r="M331" s="413">
        <f t="shared" si="95"/>
        <v>7</v>
      </c>
      <c r="N331" s="609">
        <f t="shared" si="96"/>
        <v>5.6000000000000005</v>
      </c>
      <c r="O331" s="415">
        <f>+'Programa P6 Excel R1'!I823</f>
        <v>1</v>
      </c>
      <c r="P331" s="433">
        <f>+'Programa P6 Excel R1'!J823</f>
        <v>0.8</v>
      </c>
      <c r="Q331" s="492">
        <v>45965</v>
      </c>
      <c r="R331" s="471"/>
      <c r="S331" s="471"/>
      <c r="T331" s="471"/>
      <c r="U331" s="471"/>
      <c r="V331" s="494">
        <v>45978</v>
      </c>
      <c r="W331" s="492">
        <v>46002</v>
      </c>
      <c r="X331" s="471"/>
      <c r="Y331" s="471"/>
      <c r="Z331" s="471"/>
      <c r="AA331" s="471"/>
      <c r="AB331" s="471"/>
      <c r="AC331" s="471"/>
      <c r="AD331" s="494"/>
      <c r="AE331" s="492"/>
      <c r="AF331" s="471"/>
      <c r="AG331" s="471"/>
      <c r="AH331" s="471"/>
      <c r="AI331" s="471"/>
      <c r="AJ331" s="584">
        <f>+'Programa P6 Excel R1'!H823</f>
        <v>46150</v>
      </c>
      <c r="AL331" s="212"/>
    </row>
    <row r="332" spans="1:38" s="201" customFormat="1" ht="15" hidden="1" customHeight="1">
      <c r="A332" s="859"/>
      <c r="B332" s="377"/>
      <c r="C332" s="726"/>
      <c r="D332" s="378"/>
      <c r="E332" s="379"/>
      <c r="F332" s="723" t="s">
        <v>879</v>
      </c>
      <c r="G332" s="618"/>
      <c r="H332" s="619"/>
      <c r="I332" s="619"/>
      <c r="J332" s="393"/>
      <c r="K332" s="449"/>
      <c r="L332" s="450"/>
      <c r="M332" s="413">
        <f t="shared" si="95"/>
        <v>0</v>
      </c>
      <c r="N332" s="609">
        <f t="shared" si="96"/>
        <v>0</v>
      </c>
      <c r="O332" s="452"/>
      <c r="P332" s="453"/>
      <c r="Q332" s="481"/>
      <c r="R332" s="482"/>
      <c r="S332" s="482"/>
      <c r="T332" s="482"/>
      <c r="U332" s="482"/>
      <c r="V332" s="491"/>
      <c r="W332" s="481"/>
      <c r="X332" s="482"/>
      <c r="Y332" s="482"/>
      <c r="Z332" s="482"/>
      <c r="AA332" s="482"/>
      <c r="AB332" s="482"/>
      <c r="AC332" s="482"/>
      <c r="AD332" s="491"/>
      <c r="AE332" s="481"/>
      <c r="AF332" s="482"/>
      <c r="AG332" s="482"/>
      <c r="AH332" s="482"/>
      <c r="AI332" s="482"/>
      <c r="AJ332" s="483"/>
      <c r="AL332" s="250"/>
    </row>
    <row r="333" spans="1:38" s="211" customFormat="1" ht="15" customHeight="1">
      <c r="A333" s="1244" t="str">
        <f t="shared" ref="A333:A339" si="97">+TRIM(C333)</f>
        <v>477-010-40-1001</v>
      </c>
      <c r="B333" s="361"/>
      <c r="C333" s="716" t="s">
        <v>880</v>
      </c>
      <c r="D333" s="362" t="s">
        <v>523</v>
      </c>
      <c r="E333" s="364"/>
      <c r="F333" s="717" t="s">
        <v>881</v>
      </c>
      <c r="G333" s="627"/>
      <c r="H333" s="628"/>
      <c r="I333" s="628"/>
      <c r="J333" s="390">
        <v>1</v>
      </c>
      <c r="K333" s="417">
        <v>9</v>
      </c>
      <c r="L333" s="418"/>
      <c r="M333" s="413">
        <f t="shared" si="95"/>
        <v>9</v>
      </c>
      <c r="N333" s="609">
        <f t="shared" si="96"/>
        <v>9</v>
      </c>
      <c r="O333" s="415">
        <f>+'Programa P6 Excel R1'!I825</f>
        <v>1</v>
      </c>
      <c r="P333" s="433">
        <f>+'Programa P6 Excel R1'!J825</f>
        <v>1</v>
      </c>
      <c r="Q333" s="492">
        <v>45866</v>
      </c>
      <c r="R333" s="471"/>
      <c r="S333" s="471"/>
      <c r="T333" s="471"/>
      <c r="U333" s="471"/>
      <c r="V333" s="494">
        <v>46000</v>
      </c>
      <c r="W333" s="492">
        <f>+Q333</f>
        <v>45866</v>
      </c>
      <c r="X333" s="471"/>
      <c r="Y333" s="471"/>
      <c r="Z333" s="471"/>
      <c r="AA333" s="471"/>
      <c r="AB333" s="471"/>
      <c r="AC333" s="471"/>
      <c r="AD333" s="494">
        <v>45930</v>
      </c>
      <c r="AE333" s="492"/>
      <c r="AF333" s="471"/>
      <c r="AG333" s="471"/>
      <c r="AH333" s="471"/>
      <c r="AI333" s="471"/>
      <c r="AJ333" s="584"/>
      <c r="AL333" s="212"/>
    </row>
    <row r="334" spans="1:38" s="211" customFormat="1" ht="15" customHeight="1">
      <c r="A334" s="1244" t="str">
        <f t="shared" si="97"/>
        <v>477-010-40-1002</v>
      </c>
      <c r="B334" s="361"/>
      <c r="C334" s="716" t="s">
        <v>882</v>
      </c>
      <c r="D334" s="362" t="s">
        <v>523</v>
      </c>
      <c r="E334" s="364"/>
      <c r="F334" s="717" t="s">
        <v>883</v>
      </c>
      <c r="G334" s="627"/>
      <c r="H334" s="628"/>
      <c r="I334" s="628"/>
      <c r="J334" s="390">
        <v>1</v>
      </c>
      <c r="K334" s="417">
        <v>40</v>
      </c>
      <c r="L334" s="418"/>
      <c r="M334" s="413">
        <f t="shared" si="95"/>
        <v>40</v>
      </c>
      <c r="N334" s="609">
        <f t="shared" si="96"/>
        <v>40</v>
      </c>
      <c r="O334" s="415">
        <f>+'Programa P6 Excel R1'!I826</f>
        <v>1</v>
      </c>
      <c r="P334" s="433">
        <f>+'Programa P6 Excel R1'!J826</f>
        <v>1</v>
      </c>
      <c r="Q334" s="492">
        <v>45931</v>
      </c>
      <c r="R334" s="471"/>
      <c r="S334" s="471"/>
      <c r="T334" s="471"/>
      <c r="U334" s="471"/>
      <c r="V334" s="494">
        <v>45930</v>
      </c>
      <c r="W334" s="492">
        <f>+Q334</f>
        <v>45931</v>
      </c>
      <c r="X334" s="471"/>
      <c r="Y334" s="471"/>
      <c r="Z334" s="471"/>
      <c r="AA334" s="471"/>
      <c r="AB334" s="471"/>
      <c r="AC334" s="471"/>
      <c r="AD334" s="494">
        <v>45933</v>
      </c>
      <c r="AE334" s="492"/>
      <c r="AF334" s="471"/>
      <c r="AG334" s="471"/>
      <c r="AH334" s="471"/>
      <c r="AI334" s="471"/>
      <c r="AJ334" s="584"/>
      <c r="AL334" s="212"/>
    </row>
    <row r="335" spans="1:38" s="211" customFormat="1" ht="15" customHeight="1">
      <c r="A335" s="1244" t="str">
        <f t="shared" si="97"/>
        <v>477-010-40-1003</v>
      </c>
      <c r="B335" s="361"/>
      <c r="C335" s="716" t="s">
        <v>884</v>
      </c>
      <c r="D335" s="362" t="s">
        <v>523</v>
      </c>
      <c r="E335" s="364"/>
      <c r="F335" s="717" t="s">
        <v>885</v>
      </c>
      <c r="G335" s="627"/>
      <c r="H335" s="628"/>
      <c r="I335" s="628"/>
      <c r="J335" s="390">
        <v>1</v>
      </c>
      <c r="K335" s="417">
        <v>20</v>
      </c>
      <c r="L335" s="418"/>
      <c r="M335" s="413">
        <f t="shared" si="95"/>
        <v>20</v>
      </c>
      <c r="N335" s="609">
        <f t="shared" si="96"/>
        <v>20</v>
      </c>
      <c r="O335" s="415">
        <f>+'Programa P6 Excel R1'!I827</f>
        <v>1</v>
      </c>
      <c r="P335" s="433">
        <f>+'Programa P6 Excel R1'!J827</f>
        <v>1</v>
      </c>
      <c r="Q335" s="492">
        <v>45936</v>
      </c>
      <c r="R335" s="471"/>
      <c r="S335" s="471"/>
      <c r="T335" s="471"/>
      <c r="U335" s="471"/>
      <c r="V335" s="494">
        <v>45933</v>
      </c>
      <c r="W335" s="492">
        <f>+Q335</f>
        <v>45936</v>
      </c>
      <c r="X335" s="471"/>
      <c r="Y335" s="471"/>
      <c r="Z335" s="471"/>
      <c r="AA335" s="471"/>
      <c r="AB335" s="471"/>
      <c r="AC335" s="471"/>
      <c r="AD335" s="494">
        <v>45964</v>
      </c>
      <c r="AE335" s="492"/>
      <c r="AF335" s="471"/>
      <c r="AG335" s="471"/>
      <c r="AH335" s="471"/>
      <c r="AI335" s="471"/>
      <c r="AJ335" s="584"/>
      <c r="AL335" s="212"/>
    </row>
    <row r="336" spans="1:38" s="211" customFormat="1" ht="15" customHeight="1">
      <c r="A336" s="1244" t="str">
        <f t="shared" si="97"/>
        <v>477-010-40-1004</v>
      </c>
      <c r="B336" s="361"/>
      <c r="C336" s="716" t="s">
        <v>886</v>
      </c>
      <c r="D336" s="362" t="s">
        <v>132</v>
      </c>
      <c r="E336" s="364"/>
      <c r="F336" s="717" t="s">
        <v>887</v>
      </c>
      <c r="G336" s="627"/>
      <c r="H336" s="628">
        <v>1</v>
      </c>
      <c r="I336" s="628"/>
      <c r="J336" s="390"/>
      <c r="K336" s="417">
        <v>41.4</v>
      </c>
      <c r="L336" s="418"/>
      <c r="M336" s="413">
        <f t="shared" si="95"/>
        <v>41.4</v>
      </c>
      <c r="N336" s="609">
        <f t="shared" si="96"/>
        <v>37.26</v>
      </c>
      <c r="O336" s="415">
        <f>+'Programa P6 Excel R1'!I828</f>
        <v>1</v>
      </c>
      <c r="P336" s="433">
        <f>+'Programa P6 Excel R1'!J828</f>
        <v>0.9</v>
      </c>
      <c r="Q336" s="492">
        <v>45965</v>
      </c>
      <c r="R336" s="471"/>
      <c r="S336" s="471"/>
      <c r="T336" s="471"/>
      <c r="U336" s="471"/>
      <c r="V336" s="494">
        <v>45964</v>
      </c>
      <c r="W336" s="492">
        <v>45965</v>
      </c>
      <c r="X336" s="471"/>
      <c r="Y336" s="471"/>
      <c r="Z336" s="471"/>
      <c r="AA336" s="471"/>
      <c r="AB336" s="471"/>
      <c r="AC336" s="471"/>
      <c r="AD336" s="494"/>
      <c r="AE336" s="492"/>
      <c r="AF336" s="471"/>
      <c r="AG336" s="471"/>
      <c r="AH336" s="471"/>
      <c r="AI336" s="471"/>
      <c r="AJ336" s="584">
        <f>+'Programa P6 Excel R1'!H828</f>
        <v>46150</v>
      </c>
      <c r="AL336" s="212"/>
    </row>
    <row r="337" spans="1:38" s="211" customFormat="1" ht="15" customHeight="1">
      <c r="A337" s="1244" t="str">
        <f t="shared" si="97"/>
        <v>477-010-40-1005</v>
      </c>
      <c r="B337" s="361"/>
      <c r="C337" s="716" t="s">
        <v>888</v>
      </c>
      <c r="D337" s="362"/>
      <c r="E337" s="364"/>
      <c r="F337" s="717" t="s">
        <v>889</v>
      </c>
      <c r="G337" s="627"/>
      <c r="H337" s="628">
        <v>1</v>
      </c>
      <c r="I337" s="628"/>
      <c r="J337" s="390"/>
      <c r="K337" s="417">
        <v>7</v>
      </c>
      <c r="L337" s="418"/>
      <c r="M337" s="413">
        <f t="shared" si="95"/>
        <v>7</v>
      </c>
      <c r="N337" s="609">
        <f t="shared" si="96"/>
        <v>0</v>
      </c>
      <c r="O337" s="415">
        <f>+'Programa P6 Excel R1'!I829</f>
        <v>1</v>
      </c>
      <c r="P337" s="433">
        <f>+'Programa P6 Excel R1'!J829</f>
        <v>0</v>
      </c>
      <c r="Q337" s="492">
        <v>45979</v>
      </c>
      <c r="R337" s="471"/>
      <c r="S337" s="471"/>
      <c r="T337" s="471"/>
      <c r="U337" s="471"/>
      <c r="V337" s="494">
        <v>45978</v>
      </c>
      <c r="W337" s="492"/>
      <c r="X337" s="471"/>
      <c r="Y337" s="471"/>
      <c r="Z337" s="471"/>
      <c r="AA337" s="471"/>
      <c r="AB337" s="471"/>
      <c r="AC337" s="471"/>
      <c r="AD337" s="494"/>
      <c r="AE337" s="492">
        <f>+'Programa P6 Excel R1'!G829</f>
        <v>46153</v>
      </c>
      <c r="AF337" s="471"/>
      <c r="AG337" s="471"/>
      <c r="AH337" s="471"/>
      <c r="AI337" s="471"/>
      <c r="AJ337" s="584">
        <f>+'Programa P6 Excel R1'!H829</f>
        <v>46157</v>
      </c>
      <c r="AL337" s="212"/>
    </row>
    <row r="338" spans="1:38" s="211" customFormat="1" ht="15" customHeight="1">
      <c r="A338" s="1244" t="str">
        <f t="shared" si="97"/>
        <v>477-010-40-1006</v>
      </c>
      <c r="B338" s="361"/>
      <c r="C338" s="716" t="s">
        <v>890</v>
      </c>
      <c r="D338" s="362"/>
      <c r="E338" s="364"/>
      <c r="F338" s="717" t="s">
        <v>891</v>
      </c>
      <c r="G338" s="627"/>
      <c r="H338" s="628">
        <v>1</v>
      </c>
      <c r="I338" s="628"/>
      <c r="J338" s="390"/>
      <c r="K338" s="417">
        <v>14</v>
      </c>
      <c r="L338" s="418"/>
      <c r="M338" s="413">
        <f t="shared" si="95"/>
        <v>14</v>
      </c>
      <c r="N338" s="609">
        <f t="shared" si="96"/>
        <v>0</v>
      </c>
      <c r="O338" s="415">
        <f>+'Programa P6 Excel R1'!I830</f>
        <v>1</v>
      </c>
      <c r="P338" s="433">
        <f>+'Programa P6 Excel R1'!J830</f>
        <v>0</v>
      </c>
      <c r="Q338" s="492">
        <v>45986</v>
      </c>
      <c r="R338" s="471"/>
      <c r="S338" s="471"/>
      <c r="T338" s="471"/>
      <c r="U338" s="471"/>
      <c r="V338" s="494">
        <v>45985</v>
      </c>
      <c r="W338" s="492"/>
      <c r="X338" s="471"/>
      <c r="Y338" s="471"/>
      <c r="Z338" s="471"/>
      <c r="AA338" s="471"/>
      <c r="AB338" s="471"/>
      <c r="AC338" s="471"/>
      <c r="AD338" s="494"/>
      <c r="AE338" s="492">
        <f>+'Programa P6 Excel R1'!G830</f>
        <v>46160</v>
      </c>
      <c r="AF338" s="471"/>
      <c r="AG338" s="471"/>
      <c r="AH338" s="471"/>
      <c r="AI338" s="471"/>
      <c r="AJ338" s="584">
        <f>+'Programa P6 Excel R1'!H830</f>
        <v>46167</v>
      </c>
      <c r="AL338" s="212"/>
    </row>
    <row r="339" spans="1:38" s="211" customFormat="1" ht="15" customHeight="1">
      <c r="A339" s="1244" t="str">
        <f t="shared" si="97"/>
        <v>477-010-40-1007</v>
      </c>
      <c r="B339" s="361"/>
      <c r="C339" s="716" t="s">
        <v>892</v>
      </c>
      <c r="D339" s="362"/>
      <c r="E339" s="364"/>
      <c r="F339" s="717" t="s">
        <v>893</v>
      </c>
      <c r="G339" s="627"/>
      <c r="H339" s="628">
        <v>1</v>
      </c>
      <c r="I339" s="628"/>
      <c r="J339" s="390"/>
      <c r="K339" s="417">
        <v>7</v>
      </c>
      <c r="L339" s="418"/>
      <c r="M339" s="413">
        <f t="shared" si="95"/>
        <v>7</v>
      </c>
      <c r="N339" s="609">
        <f t="shared" si="96"/>
        <v>0</v>
      </c>
      <c r="O339" s="415">
        <f>+'Programa P6 Excel R1'!I831</f>
        <v>1</v>
      </c>
      <c r="P339" s="433">
        <f>+'Programa P6 Excel R1'!J831</f>
        <v>0</v>
      </c>
      <c r="Q339" s="492">
        <v>45993</v>
      </c>
      <c r="R339" s="471"/>
      <c r="S339" s="471"/>
      <c r="T339" s="471"/>
      <c r="U339" s="471"/>
      <c r="V339" s="494">
        <v>45992</v>
      </c>
      <c r="W339" s="492"/>
      <c r="X339" s="471"/>
      <c r="Y339" s="471"/>
      <c r="Z339" s="471"/>
      <c r="AA339" s="471"/>
      <c r="AB339" s="471"/>
      <c r="AC339" s="471"/>
      <c r="AD339" s="494"/>
      <c r="AE339" s="492">
        <f>+'Programa P6 Excel R1'!G831</f>
        <v>46168</v>
      </c>
      <c r="AF339" s="471"/>
      <c r="AG339" s="471"/>
      <c r="AH339" s="471"/>
      <c r="AI339" s="471"/>
      <c r="AJ339" s="584">
        <f>+'Programa P6 Excel R1'!H831</f>
        <v>46174</v>
      </c>
      <c r="AL339" s="212"/>
    </row>
    <row r="340" spans="1:38" s="201" customFormat="1" ht="15" hidden="1" customHeight="1">
      <c r="A340" s="859"/>
      <c r="B340" s="377"/>
      <c r="C340" s="726"/>
      <c r="D340" s="378"/>
      <c r="E340" s="379"/>
      <c r="F340" s="723" t="s">
        <v>894</v>
      </c>
      <c r="G340" s="618"/>
      <c r="H340" s="619"/>
      <c r="I340" s="619"/>
      <c r="J340" s="393"/>
      <c r="K340" s="449"/>
      <c r="L340" s="450"/>
      <c r="M340" s="413">
        <f t="shared" si="95"/>
        <v>0</v>
      </c>
      <c r="N340" s="609">
        <f t="shared" si="96"/>
        <v>0</v>
      </c>
      <c r="O340" s="415">
        <v>0</v>
      </c>
      <c r="P340" s="433">
        <v>0</v>
      </c>
      <c r="Q340" s="481"/>
      <c r="R340" s="482"/>
      <c r="S340" s="482"/>
      <c r="T340" s="482"/>
      <c r="U340" s="482"/>
      <c r="V340" s="491"/>
      <c r="W340" s="481"/>
      <c r="X340" s="482"/>
      <c r="Y340" s="482"/>
      <c r="Z340" s="482"/>
      <c r="AA340" s="482"/>
      <c r="AB340" s="482"/>
      <c r="AC340" s="482"/>
      <c r="AD340" s="491"/>
      <c r="AE340" s="481"/>
      <c r="AF340" s="482"/>
      <c r="AG340" s="482"/>
      <c r="AH340" s="482"/>
      <c r="AI340" s="482"/>
      <c r="AJ340" s="483"/>
      <c r="AL340" s="250"/>
    </row>
    <row r="341" spans="1:38" s="211" customFormat="1" ht="15" customHeight="1">
      <c r="A341" s="1244" t="str">
        <f t="shared" ref="A341:A347" si="98">+TRIM(C341)</f>
        <v>477-010-40-1008</v>
      </c>
      <c r="B341" s="361"/>
      <c r="C341" s="716" t="s">
        <v>895</v>
      </c>
      <c r="D341" s="362" t="s">
        <v>523</v>
      </c>
      <c r="E341" s="364"/>
      <c r="F341" s="717" t="s">
        <v>896</v>
      </c>
      <c r="G341" s="627"/>
      <c r="H341" s="628"/>
      <c r="I341" s="628"/>
      <c r="J341" s="390">
        <v>1</v>
      </c>
      <c r="K341" s="417">
        <v>9</v>
      </c>
      <c r="L341" s="418"/>
      <c r="M341" s="413">
        <f t="shared" si="95"/>
        <v>9</v>
      </c>
      <c r="N341" s="609">
        <f t="shared" si="96"/>
        <v>9</v>
      </c>
      <c r="O341" s="415">
        <f>+'Programa P6 Excel R1'!I833</f>
        <v>1</v>
      </c>
      <c r="P341" s="433">
        <f>+'Programa P6 Excel R1'!J833</f>
        <v>1</v>
      </c>
      <c r="Q341" s="492">
        <v>45866</v>
      </c>
      <c r="R341" s="471"/>
      <c r="S341" s="471"/>
      <c r="T341" s="471"/>
      <c r="U341" s="471"/>
      <c r="V341" s="494">
        <v>45978</v>
      </c>
      <c r="W341" s="492">
        <v>45866</v>
      </c>
      <c r="X341" s="471"/>
      <c r="Y341" s="471"/>
      <c r="Z341" s="471"/>
      <c r="AA341" s="471"/>
      <c r="AB341" s="471"/>
      <c r="AC341" s="471"/>
      <c r="AD341" s="494">
        <v>45890</v>
      </c>
      <c r="AE341" s="492"/>
      <c r="AF341" s="471"/>
      <c r="AG341" s="471"/>
      <c r="AH341" s="471"/>
      <c r="AI341" s="471"/>
      <c r="AJ341" s="584"/>
      <c r="AL341" s="212"/>
    </row>
    <row r="342" spans="1:38" s="211" customFormat="1" ht="15" customHeight="1">
      <c r="A342" s="1244" t="str">
        <f t="shared" si="98"/>
        <v>477-010-40-1009</v>
      </c>
      <c r="B342" s="361"/>
      <c r="C342" s="716" t="s">
        <v>897</v>
      </c>
      <c r="D342" s="362" t="s">
        <v>523</v>
      </c>
      <c r="E342" s="364"/>
      <c r="F342" s="717" t="s">
        <v>898</v>
      </c>
      <c r="G342" s="627"/>
      <c r="H342" s="628"/>
      <c r="I342" s="628"/>
      <c r="J342" s="390">
        <v>1</v>
      </c>
      <c r="K342" s="417">
        <v>40</v>
      </c>
      <c r="L342" s="418"/>
      <c r="M342" s="413">
        <f t="shared" si="95"/>
        <v>40</v>
      </c>
      <c r="N342" s="609">
        <f t="shared" si="96"/>
        <v>40</v>
      </c>
      <c r="O342" s="415">
        <f>+'Programa P6 Excel R1'!I834</f>
        <v>1</v>
      </c>
      <c r="P342" s="433">
        <f>+'Programa P6 Excel R1'!J834</f>
        <v>1</v>
      </c>
      <c r="Q342" s="492">
        <v>45866</v>
      </c>
      <c r="R342" s="471"/>
      <c r="S342" s="471"/>
      <c r="T342" s="471"/>
      <c r="U342" s="471"/>
      <c r="V342" s="494">
        <v>45890</v>
      </c>
      <c r="W342" s="492">
        <v>45891</v>
      </c>
      <c r="X342" s="471"/>
      <c r="Y342" s="471"/>
      <c r="Z342" s="471"/>
      <c r="AA342" s="471"/>
      <c r="AB342" s="471"/>
      <c r="AC342" s="471"/>
      <c r="AD342" s="494">
        <v>45898</v>
      </c>
      <c r="AE342" s="492"/>
      <c r="AF342" s="471"/>
      <c r="AG342" s="471"/>
      <c r="AH342" s="471"/>
      <c r="AI342" s="471"/>
      <c r="AJ342" s="584"/>
      <c r="AL342" s="212"/>
    </row>
    <row r="343" spans="1:38" s="211" customFormat="1" ht="15" customHeight="1">
      <c r="A343" s="1244" t="str">
        <f t="shared" si="98"/>
        <v>477-010-40-1010</v>
      </c>
      <c r="B343" s="361"/>
      <c r="C343" s="716" t="s">
        <v>899</v>
      </c>
      <c r="D343" s="362" t="s">
        <v>523</v>
      </c>
      <c r="E343" s="364"/>
      <c r="F343" s="717" t="s">
        <v>900</v>
      </c>
      <c r="G343" s="627"/>
      <c r="H343" s="628"/>
      <c r="I343" s="628"/>
      <c r="J343" s="390">
        <v>1</v>
      </c>
      <c r="K343" s="417">
        <v>20</v>
      </c>
      <c r="L343" s="418"/>
      <c r="M343" s="413">
        <f t="shared" si="95"/>
        <v>20</v>
      </c>
      <c r="N343" s="609">
        <f t="shared" si="96"/>
        <v>20</v>
      </c>
      <c r="O343" s="415">
        <f>+'Programa P6 Excel R1'!I835</f>
        <v>1</v>
      </c>
      <c r="P343" s="433">
        <f>+'Programa P6 Excel R1'!J835</f>
        <v>1</v>
      </c>
      <c r="Q343" s="492">
        <v>45891</v>
      </c>
      <c r="R343" s="471"/>
      <c r="S343" s="471"/>
      <c r="T343" s="471"/>
      <c r="U343" s="471"/>
      <c r="V343" s="494">
        <v>45898</v>
      </c>
      <c r="W343" s="492">
        <v>45901</v>
      </c>
      <c r="X343" s="471"/>
      <c r="Y343" s="471"/>
      <c r="Z343" s="471"/>
      <c r="AA343" s="471"/>
      <c r="AB343" s="471"/>
      <c r="AC343" s="471"/>
      <c r="AD343" s="494">
        <v>45926</v>
      </c>
      <c r="AE343" s="492"/>
      <c r="AF343" s="471"/>
      <c r="AG343" s="471"/>
      <c r="AH343" s="471"/>
      <c r="AI343" s="471"/>
      <c r="AJ343" s="584"/>
      <c r="AL343" s="212"/>
    </row>
    <row r="344" spans="1:38" s="211" customFormat="1" ht="15" customHeight="1">
      <c r="A344" s="1244" t="str">
        <f t="shared" si="98"/>
        <v>477-010-40-1011</v>
      </c>
      <c r="B344" s="361"/>
      <c r="C344" s="716" t="s">
        <v>901</v>
      </c>
      <c r="D344" s="362" t="s">
        <v>523</v>
      </c>
      <c r="E344" s="364"/>
      <c r="F344" s="717" t="s">
        <v>902</v>
      </c>
      <c r="G344" s="627"/>
      <c r="H344" s="628">
        <v>1</v>
      </c>
      <c r="I344" s="628"/>
      <c r="J344" s="390"/>
      <c r="K344" s="417">
        <v>41.4</v>
      </c>
      <c r="L344" s="418"/>
      <c r="M344" s="413">
        <f t="shared" si="95"/>
        <v>41.4</v>
      </c>
      <c r="N344" s="609">
        <f t="shared" si="96"/>
        <v>41.4</v>
      </c>
      <c r="O344" s="415">
        <f>+'Programa P6 Excel R1'!I836</f>
        <v>1</v>
      </c>
      <c r="P344" s="433">
        <f>+'Programa P6 Excel R1'!J836</f>
        <v>1</v>
      </c>
      <c r="Q344" s="492">
        <v>45901</v>
      </c>
      <c r="R344" s="471"/>
      <c r="S344" s="471"/>
      <c r="T344" s="471"/>
      <c r="U344" s="471"/>
      <c r="V344" s="494">
        <v>45926</v>
      </c>
      <c r="W344" s="492">
        <v>45929</v>
      </c>
      <c r="X344" s="471"/>
      <c r="Y344" s="471"/>
      <c r="Z344" s="471"/>
      <c r="AA344" s="471"/>
      <c r="AB344" s="471"/>
      <c r="AC344" s="471"/>
      <c r="AD344" s="494">
        <v>45952</v>
      </c>
      <c r="AE344" s="492"/>
      <c r="AF344" s="471"/>
      <c r="AG344" s="471"/>
      <c r="AH344" s="471"/>
      <c r="AI344" s="471"/>
      <c r="AJ344" s="584"/>
      <c r="AL344" s="212"/>
    </row>
    <row r="345" spans="1:38" s="211" customFormat="1" ht="15" customHeight="1">
      <c r="A345" s="1244" t="str">
        <f t="shared" si="98"/>
        <v>477-010-40-1012</v>
      </c>
      <c r="B345" s="361"/>
      <c r="C345" s="716" t="s">
        <v>903</v>
      </c>
      <c r="D345" s="362" t="s">
        <v>132</v>
      </c>
      <c r="E345" s="364"/>
      <c r="F345" s="717" t="s">
        <v>904</v>
      </c>
      <c r="G345" s="627"/>
      <c r="H345" s="628">
        <v>1</v>
      </c>
      <c r="I345" s="628"/>
      <c r="J345" s="390"/>
      <c r="K345" s="417">
        <v>7</v>
      </c>
      <c r="L345" s="418"/>
      <c r="M345" s="413">
        <f t="shared" si="95"/>
        <v>7</v>
      </c>
      <c r="N345" s="609">
        <f t="shared" si="96"/>
        <v>6.3</v>
      </c>
      <c r="O345" s="415">
        <f>+'Programa P6 Excel R1'!I837</f>
        <v>1</v>
      </c>
      <c r="P345" s="433">
        <f>+'Programa P6 Excel R1'!J837</f>
        <v>0.9</v>
      </c>
      <c r="Q345" s="492">
        <v>45929</v>
      </c>
      <c r="R345" s="471"/>
      <c r="S345" s="471"/>
      <c r="T345" s="471"/>
      <c r="U345" s="471"/>
      <c r="V345" s="494">
        <v>45954</v>
      </c>
      <c r="W345" s="492">
        <v>45953</v>
      </c>
      <c r="X345" s="471"/>
      <c r="Y345" s="471"/>
      <c r="Z345" s="471"/>
      <c r="AA345" s="471"/>
      <c r="AB345" s="471"/>
      <c r="AC345" s="471"/>
      <c r="AD345" s="494"/>
      <c r="AE345" s="492"/>
      <c r="AF345" s="471"/>
      <c r="AG345" s="471"/>
      <c r="AH345" s="471"/>
      <c r="AI345" s="471"/>
      <c r="AJ345" s="584">
        <f>+'Programa P6 Excel R1'!H837</f>
        <v>46156</v>
      </c>
      <c r="AL345" s="212"/>
    </row>
    <row r="346" spans="1:38" s="211" customFormat="1" ht="15" customHeight="1">
      <c r="A346" s="1244" t="str">
        <f t="shared" si="98"/>
        <v>477-010-40-1013</v>
      </c>
      <c r="B346" s="361"/>
      <c r="C346" s="716" t="s">
        <v>905</v>
      </c>
      <c r="D346" s="362"/>
      <c r="E346" s="364"/>
      <c r="F346" s="717" t="s">
        <v>906</v>
      </c>
      <c r="G346" s="627"/>
      <c r="H346" s="628">
        <v>1</v>
      </c>
      <c r="I346" s="628"/>
      <c r="J346" s="390"/>
      <c r="K346" s="417">
        <v>14</v>
      </c>
      <c r="L346" s="418"/>
      <c r="M346" s="413">
        <f t="shared" si="95"/>
        <v>14</v>
      </c>
      <c r="N346" s="609">
        <f t="shared" si="96"/>
        <v>0</v>
      </c>
      <c r="O346" s="415">
        <f>+'Programa P6 Excel R1'!I838</f>
        <v>1</v>
      </c>
      <c r="P346" s="433">
        <f>+'Programa P6 Excel R1'!J838</f>
        <v>0</v>
      </c>
      <c r="Q346" s="492">
        <v>45957</v>
      </c>
      <c r="R346" s="471"/>
      <c r="S346" s="471"/>
      <c r="T346" s="471"/>
      <c r="U346" s="471"/>
      <c r="V346" s="494">
        <v>45964</v>
      </c>
      <c r="W346" s="492"/>
      <c r="X346" s="471"/>
      <c r="Y346" s="471"/>
      <c r="Z346" s="471"/>
      <c r="AA346" s="471"/>
      <c r="AB346" s="471"/>
      <c r="AC346" s="471"/>
      <c r="AD346" s="494"/>
      <c r="AE346" s="492">
        <f>+'Programa P6 Excel R1'!G838</f>
        <v>46157</v>
      </c>
      <c r="AF346" s="471"/>
      <c r="AG346" s="471"/>
      <c r="AH346" s="471"/>
      <c r="AI346" s="471"/>
      <c r="AJ346" s="584">
        <f>+'Programa P6 Excel R1'!H838</f>
        <v>46164</v>
      </c>
      <c r="AL346" s="212"/>
    </row>
    <row r="347" spans="1:38" s="211" customFormat="1" ht="15" customHeight="1">
      <c r="A347" s="1244" t="str">
        <f t="shared" si="98"/>
        <v>477-010-40-1014</v>
      </c>
      <c r="B347" s="361"/>
      <c r="C347" s="716" t="s">
        <v>907</v>
      </c>
      <c r="D347" s="362"/>
      <c r="E347" s="364"/>
      <c r="F347" s="717" t="s">
        <v>908</v>
      </c>
      <c r="G347" s="627"/>
      <c r="H347" s="628">
        <v>1</v>
      </c>
      <c r="I347" s="628"/>
      <c r="J347" s="390"/>
      <c r="K347" s="417">
        <v>7</v>
      </c>
      <c r="L347" s="418"/>
      <c r="M347" s="413">
        <f t="shared" si="95"/>
        <v>7</v>
      </c>
      <c r="N347" s="609">
        <f t="shared" si="96"/>
        <v>0</v>
      </c>
      <c r="O347" s="415">
        <f>+'Programa P6 Excel R1'!I839</f>
        <v>1</v>
      </c>
      <c r="P347" s="433">
        <f>+'Programa P6 Excel R1'!J839</f>
        <v>0</v>
      </c>
      <c r="Q347" s="492">
        <v>45965</v>
      </c>
      <c r="R347" s="471"/>
      <c r="S347" s="471"/>
      <c r="T347" s="471"/>
      <c r="U347" s="471"/>
      <c r="V347" s="494">
        <v>45971</v>
      </c>
      <c r="W347" s="492"/>
      <c r="X347" s="471"/>
      <c r="Y347" s="471"/>
      <c r="Z347" s="471"/>
      <c r="AA347" s="471"/>
      <c r="AB347" s="471"/>
      <c r="AC347" s="471"/>
      <c r="AD347" s="494"/>
      <c r="AE347" s="492">
        <f>+'Programa P6 Excel R1'!G839</f>
        <v>46167</v>
      </c>
      <c r="AF347" s="471"/>
      <c r="AG347" s="471"/>
      <c r="AH347" s="471"/>
      <c r="AI347" s="471"/>
      <c r="AJ347" s="584">
        <f>+'Programa P6 Excel R1'!H839</f>
        <v>46171</v>
      </c>
      <c r="AL347" s="212"/>
    </row>
    <row r="348" spans="1:38" s="201" customFormat="1" ht="15" hidden="1" customHeight="1">
      <c r="A348" s="859"/>
      <c r="B348" s="377"/>
      <c r="C348" s="726"/>
      <c r="D348" s="378"/>
      <c r="E348" s="379"/>
      <c r="F348" s="723" t="s">
        <v>909</v>
      </c>
      <c r="G348" s="618"/>
      <c r="H348" s="619"/>
      <c r="I348" s="619"/>
      <c r="J348" s="393"/>
      <c r="K348" s="449"/>
      <c r="L348" s="450"/>
      <c r="M348" s="413">
        <f t="shared" si="95"/>
        <v>0</v>
      </c>
      <c r="N348" s="609">
        <f t="shared" si="96"/>
        <v>0</v>
      </c>
      <c r="O348" s="415">
        <v>0</v>
      </c>
      <c r="P348" s="433">
        <v>0</v>
      </c>
      <c r="Q348" s="481"/>
      <c r="R348" s="482"/>
      <c r="S348" s="482"/>
      <c r="T348" s="482"/>
      <c r="U348" s="482"/>
      <c r="V348" s="491"/>
      <c r="W348" s="481"/>
      <c r="X348" s="482"/>
      <c r="Y348" s="482"/>
      <c r="Z348" s="482"/>
      <c r="AA348" s="482"/>
      <c r="AB348" s="482"/>
      <c r="AC348" s="482"/>
      <c r="AD348" s="491"/>
      <c r="AE348" s="481"/>
      <c r="AF348" s="482"/>
      <c r="AG348" s="482"/>
      <c r="AH348" s="482"/>
      <c r="AI348" s="482"/>
      <c r="AJ348" s="483"/>
      <c r="AL348" s="250"/>
    </row>
    <row r="349" spans="1:38" s="211" customFormat="1" ht="15" customHeight="1">
      <c r="A349" s="1244" t="str">
        <f t="shared" ref="A349:A355" si="99">+TRIM(C349)</f>
        <v>477-010-40-1015</v>
      </c>
      <c r="B349" s="361"/>
      <c r="C349" s="716" t="s">
        <v>910</v>
      </c>
      <c r="D349" s="362" t="s">
        <v>523</v>
      </c>
      <c r="E349" s="364"/>
      <c r="F349" s="717" t="s">
        <v>911</v>
      </c>
      <c r="G349" s="627"/>
      <c r="H349" s="628"/>
      <c r="I349" s="628"/>
      <c r="J349" s="390">
        <v>1</v>
      </c>
      <c r="K349" s="417">
        <v>9</v>
      </c>
      <c r="L349" s="418"/>
      <c r="M349" s="413">
        <f t="shared" si="95"/>
        <v>9</v>
      </c>
      <c r="N349" s="609">
        <f t="shared" si="96"/>
        <v>9</v>
      </c>
      <c r="O349" s="415">
        <f>+'Programa P6 Excel R1'!I841</f>
        <v>1</v>
      </c>
      <c r="P349" s="433">
        <f>+'Programa P6 Excel R1'!J841</f>
        <v>1</v>
      </c>
      <c r="Q349" s="492">
        <v>45880</v>
      </c>
      <c r="R349" s="471"/>
      <c r="S349" s="471"/>
      <c r="T349" s="471"/>
      <c r="U349" s="471"/>
      <c r="V349" s="494">
        <v>45975</v>
      </c>
      <c r="W349" s="492">
        <v>45880</v>
      </c>
      <c r="X349" s="471"/>
      <c r="Y349" s="471"/>
      <c r="Z349" s="471"/>
      <c r="AA349" s="471"/>
      <c r="AB349" s="471"/>
      <c r="AC349" s="471"/>
      <c r="AD349" s="494">
        <v>45896</v>
      </c>
      <c r="AE349" s="492"/>
      <c r="AF349" s="471"/>
      <c r="AG349" s="471"/>
      <c r="AH349" s="471"/>
      <c r="AI349" s="471"/>
      <c r="AJ349" s="584"/>
      <c r="AL349" s="212"/>
    </row>
    <row r="350" spans="1:38" s="211" customFormat="1" ht="15" customHeight="1">
      <c r="A350" s="1244" t="str">
        <f t="shared" si="99"/>
        <v>477-010-40-1016</v>
      </c>
      <c r="B350" s="361"/>
      <c r="C350" s="716" t="s">
        <v>912</v>
      </c>
      <c r="D350" s="362" t="s">
        <v>523</v>
      </c>
      <c r="E350" s="364"/>
      <c r="F350" s="717" t="s">
        <v>913</v>
      </c>
      <c r="G350" s="627"/>
      <c r="H350" s="628"/>
      <c r="I350" s="628"/>
      <c r="J350" s="390">
        <v>1</v>
      </c>
      <c r="K350" s="417">
        <v>40</v>
      </c>
      <c r="L350" s="418"/>
      <c r="M350" s="413">
        <f t="shared" si="95"/>
        <v>40</v>
      </c>
      <c r="N350" s="609">
        <f t="shared" si="96"/>
        <v>40</v>
      </c>
      <c r="O350" s="415">
        <f>+'Programa P6 Excel R1'!I842</f>
        <v>1</v>
      </c>
      <c r="P350" s="433">
        <f>+'Programa P6 Excel R1'!J842</f>
        <v>1</v>
      </c>
      <c r="Q350" s="492">
        <v>45880</v>
      </c>
      <c r="R350" s="471"/>
      <c r="S350" s="471"/>
      <c r="T350" s="471"/>
      <c r="U350" s="471"/>
      <c r="V350" s="494">
        <v>45896</v>
      </c>
      <c r="W350" s="492">
        <v>45897</v>
      </c>
      <c r="X350" s="471"/>
      <c r="Y350" s="471"/>
      <c r="Z350" s="471"/>
      <c r="AA350" s="471"/>
      <c r="AB350" s="471"/>
      <c r="AC350" s="471"/>
      <c r="AD350" s="494">
        <v>45898</v>
      </c>
      <c r="AE350" s="492"/>
      <c r="AF350" s="471"/>
      <c r="AG350" s="471"/>
      <c r="AH350" s="471"/>
      <c r="AI350" s="471"/>
      <c r="AJ350" s="584"/>
      <c r="AL350" s="212"/>
    </row>
    <row r="351" spans="1:38" s="211" customFormat="1" ht="15" customHeight="1">
      <c r="A351" s="1244" t="str">
        <f t="shared" si="99"/>
        <v>477-010-40-1017</v>
      </c>
      <c r="B351" s="361"/>
      <c r="C351" s="716" t="s">
        <v>914</v>
      </c>
      <c r="D351" s="362" t="s">
        <v>523</v>
      </c>
      <c r="E351" s="364"/>
      <c r="F351" s="717" t="s">
        <v>915</v>
      </c>
      <c r="G351" s="627"/>
      <c r="H351" s="628"/>
      <c r="I351" s="628"/>
      <c r="J351" s="390">
        <v>1</v>
      </c>
      <c r="K351" s="417">
        <v>20</v>
      </c>
      <c r="L351" s="418"/>
      <c r="M351" s="413">
        <f t="shared" si="95"/>
        <v>20</v>
      </c>
      <c r="N351" s="609">
        <f t="shared" si="96"/>
        <v>20</v>
      </c>
      <c r="O351" s="415">
        <f>+'Programa P6 Excel R1'!I843</f>
        <v>1</v>
      </c>
      <c r="P351" s="433">
        <f>+'Programa P6 Excel R1'!J843</f>
        <v>1</v>
      </c>
      <c r="Q351" s="492">
        <v>45897</v>
      </c>
      <c r="R351" s="471"/>
      <c r="S351" s="471"/>
      <c r="T351" s="471"/>
      <c r="U351" s="471"/>
      <c r="V351" s="494">
        <v>45898</v>
      </c>
      <c r="W351" s="492">
        <v>45901</v>
      </c>
      <c r="X351" s="471"/>
      <c r="Y351" s="471"/>
      <c r="Z351" s="471"/>
      <c r="AA351" s="471"/>
      <c r="AB351" s="471"/>
      <c r="AC351" s="471"/>
      <c r="AD351" s="494">
        <v>45923</v>
      </c>
      <c r="AE351" s="492"/>
      <c r="AF351" s="471"/>
      <c r="AG351" s="471"/>
      <c r="AH351" s="471"/>
      <c r="AI351" s="471"/>
      <c r="AJ351" s="584"/>
      <c r="AL351" s="212"/>
    </row>
    <row r="352" spans="1:38" s="211" customFormat="1" ht="15" customHeight="1">
      <c r="A352" s="1244" t="str">
        <f t="shared" si="99"/>
        <v>477-010-40-1018</v>
      </c>
      <c r="B352" s="361"/>
      <c r="C352" s="716" t="s">
        <v>916</v>
      </c>
      <c r="D352" s="362" t="s">
        <v>523</v>
      </c>
      <c r="E352" s="365" t="s">
        <v>917</v>
      </c>
      <c r="F352" s="717" t="s">
        <v>918</v>
      </c>
      <c r="G352" s="627"/>
      <c r="H352" s="628">
        <v>1</v>
      </c>
      <c r="I352" s="628"/>
      <c r="J352" s="390"/>
      <c r="K352" s="417">
        <v>41.4</v>
      </c>
      <c r="L352" s="418"/>
      <c r="M352" s="413">
        <f t="shared" si="95"/>
        <v>41.4</v>
      </c>
      <c r="N352" s="609">
        <f t="shared" si="96"/>
        <v>41.4</v>
      </c>
      <c r="O352" s="415">
        <f>+'Programa P6 Excel R1'!I844</f>
        <v>1</v>
      </c>
      <c r="P352" s="433">
        <f>+'Programa P6 Excel R1'!J844</f>
        <v>1</v>
      </c>
      <c r="Q352" s="492">
        <v>45901</v>
      </c>
      <c r="R352" s="471"/>
      <c r="S352" s="471"/>
      <c r="T352" s="471"/>
      <c r="U352" s="471"/>
      <c r="V352" s="494">
        <v>45923</v>
      </c>
      <c r="W352" s="492">
        <v>45924</v>
      </c>
      <c r="X352" s="471"/>
      <c r="Y352" s="471"/>
      <c r="Z352" s="471"/>
      <c r="AA352" s="471"/>
      <c r="AB352" s="471"/>
      <c r="AC352" s="471"/>
      <c r="AD352" s="494">
        <v>45931</v>
      </c>
      <c r="AE352" s="492"/>
      <c r="AF352" s="471"/>
      <c r="AG352" s="471"/>
      <c r="AH352" s="471"/>
      <c r="AI352" s="471"/>
      <c r="AJ352" s="584"/>
      <c r="AL352" s="212"/>
    </row>
    <row r="353" spans="1:38" s="211" customFormat="1" ht="15" customHeight="1">
      <c r="A353" s="1244" t="str">
        <f t="shared" si="99"/>
        <v>477-010-40-1019</v>
      </c>
      <c r="B353" s="361"/>
      <c r="C353" s="716" t="s">
        <v>919</v>
      </c>
      <c r="D353" s="362" t="s">
        <v>523</v>
      </c>
      <c r="E353" s="365" t="s">
        <v>917</v>
      </c>
      <c r="F353" s="717" t="s">
        <v>920</v>
      </c>
      <c r="G353" s="627"/>
      <c r="H353" s="628">
        <v>1</v>
      </c>
      <c r="I353" s="628"/>
      <c r="J353" s="390"/>
      <c r="K353" s="417">
        <v>7</v>
      </c>
      <c r="L353" s="418"/>
      <c r="M353" s="413">
        <f t="shared" si="95"/>
        <v>7</v>
      </c>
      <c r="N353" s="609">
        <f t="shared" si="96"/>
        <v>7</v>
      </c>
      <c r="O353" s="415">
        <f>+'Programa P6 Excel R1'!I845</f>
        <v>1</v>
      </c>
      <c r="P353" s="433">
        <f>+'Programa P6 Excel R1'!J845</f>
        <v>1</v>
      </c>
      <c r="Q353" s="492">
        <v>45924</v>
      </c>
      <c r="R353" s="471"/>
      <c r="S353" s="471"/>
      <c r="T353" s="471"/>
      <c r="U353" s="471"/>
      <c r="V353" s="494">
        <v>45931</v>
      </c>
      <c r="W353" s="492">
        <v>45932</v>
      </c>
      <c r="X353" s="471"/>
      <c r="Y353" s="471"/>
      <c r="Z353" s="471"/>
      <c r="AA353" s="471"/>
      <c r="AB353" s="471"/>
      <c r="AC353" s="471"/>
      <c r="AD353" s="494">
        <v>45993</v>
      </c>
      <c r="AE353" s="492"/>
      <c r="AF353" s="471"/>
      <c r="AG353" s="471"/>
      <c r="AH353" s="471"/>
      <c r="AI353" s="471"/>
      <c r="AJ353" s="584"/>
      <c r="AL353" s="212"/>
    </row>
    <row r="354" spans="1:38" s="211" customFormat="1" ht="15" customHeight="1">
      <c r="A354" s="1244" t="str">
        <f t="shared" si="99"/>
        <v>477-010-40-1020</v>
      </c>
      <c r="B354" s="361"/>
      <c r="C354" s="716" t="s">
        <v>921</v>
      </c>
      <c r="D354" s="362" t="s">
        <v>523</v>
      </c>
      <c r="E354" s="365" t="s">
        <v>917</v>
      </c>
      <c r="F354" s="717" t="s">
        <v>922</v>
      </c>
      <c r="G354" s="627"/>
      <c r="H354" s="628">
        <v>1</v>
      </c>
      <c r="I354" s="628"/>
      <c r="J354" s="390"/>
      <c r="K354" s="417">
        <v>14</v>
      </c>
      <c r="L354" s="418"/>
      <c r="M354" s="413">
        <f t="shared" si="95"/>
        <v>14</v>
      </c>
      <c r="N354" s="609">
        <f t="shared" si="96"/>
        <v>14</v>
      </c>
      <c r="O354" s="415">
        <f>+'Programa P6 Excel R1'!I846</f>
        <v>1</v>
      </c>
      <c r="P354" s="433">
        <f>+'Programa P6 Excel R1'!J846</f>
        <v>1</v>
      </c>
      <c r="Q354" s="492">
        <v>45932</v>
      </c>
      <c r="R354" s="471"/>
      <c r="S354" s="471"/>
      <c r="T354" s="471"/>
      <c r="U354" s="471"/>
      <c r="V354" s="494">
        <v>45960</v>
      </c>
      <c r="W354" s="492">
        <v>45994</v>
      </c>
      <c r="X354" s="471"/>
      <c r="Y354" s="471"/>
      <c r="Z354" s="471"/>
      <c r="AA354" s="471"/>
      <c r="AB354" s="471"/>
      <c r="AC354" s="471"/>
      <c r="AD354" s="494">
        <v>46063</v>
      </c>
      <c r="AE354" s="492"/>
      <c r="AF354" s="471"/>
      <c r="AG354" s="471"/>
      <c r="AH354" s="471"/>
      <c r="AI354" s="471"/>
      <c r="AJ354" s="584"/>
      <c r="AL354" s="212"/>
    </row>
    <row r="355" spans="1:38" s="211" customFormat="1" ht="15" customHeight="1">
      <c r="A355" s="1244" t="str">
        <f t="shared" si="99"/>
        <v>477-010-40-1021</v>
      </c>
      <c r="B355" s="361"/>
      <c r="C355" s="716" t="s">
        <v>923</v>
      </c>
      <c r="D355" s="362" t="s">
        <v>132</v>
      </c>
      <c r="E355" s="365" t="s">
        <v>917</v>
      </c>
      <c r="F355" s="717" t="s">
        <v>924</v>
      </c>
      <c r="G355" s="627"/>
      <c r="H355" s="628">
        <v>1</v>
      </c>
      <c r="I355" s="628"/>
      <c r="J355" s="390"/>
      <c r="K355" s="417">
        <v>7</v>
      </c>
      <c r="L355" s="418"/>
      <c r="M355" s="413">
        <f t="shared" si="95"/>
        <v>7</v>
      </c>
      <c r="N355" s="609">
        <f t="shared" si="96"/>
        <v>5.6000000000000005</v>
      </c>
      <c r="O355" s="415">
        <f>+'Programa P6 Excel R1'!I847</f>
        <v>1</v>
      </c>
      <c r="P355" s="433">
        <f>+'Programa P6 Excel R1'!J847</f>
        <v>0.8</v>
      </c>
      <c r="Q355" s="492">
        <v>45964</v>
      </c>
      <c r="R355" s="471"/>
      <c r="S355" s="471"/>
      <c r="T355" s="471"/>
      <c r="U355" s="471"/>
      <c r="V355" s="494">
        <v>45968</v>
      </c>
      <c r="W355" s="492">
        <f>+'Programa P6 Excel R1'!G847</f>
        <v>46064</v>
      </c>
      <c r="X355" s="471"/>
      <c r="Y355" s="471"/>
      <c r="Z355" s="471"/>
      <c r="AA355" s="471"/>
      <c r="AB355" s="471"/>
      <c r="AC355" s="471"/>
      <c r="AD355" s="494"/>
      <c r="AE355" s="492"/>
      <c r="AF355" s="471"/>
      <c r="AG355" s="471"/>
      <c r="AH355" s="471"/>
      <c r="AI355" s="471"/>
      <c r="AJ355" s="584">
        <f>+'Programa P6 Excel R1'!H847</f>
        <v>46156</v>
      </c>
      <c r="AL355" s="212"/>
    </row>
    <row r="356" spans="1:38" s="201" customFormat="1" ht="15" hidden="1" customHeight="1">
      <c r="A356" s="859"/>
      <c r="B356" s="377"/>
      <c r="C356" s="726"/>
      <c r="D356" s="378"/>
      <c r="E356" s="379"/>
      <c r="F356" s="723" t="s">
        <v>925</v>
      </c>
      <c r="G356" s="618"/>
      <c r="H356" s="619"/>
      <c r="I356" s="619"/>
      <c r="J356" s="393"/>
      <c r="K356" s="449"/>
      <c r="L356" s="450"/>
      <c r="M356" s="413">
        <f t="shared" si="95"/>
        <v>0</v>
      </c>
      <c r="N356" s="609">
        <f t="shared" si="96"/>
        <v>0</v>
      </c>
      <c r="O356" s="415">
        <v>0</v>
      </c>
      <c r="P356" s="433">
        <v>0</v>
      </c>
      <c r="Q356" s="481"/>
      <c r="R356" s="482"/>
      <c r="S356" s="482"/>
      <c r="T356" s="482"/>
      <c r="U356" s="482"/>
      <c r="V356" s="491"/>
      <c r="W356" s="481"/>
      <c r="X356" s="482"/>
      <c r="Y356" s="482"/>
      <c r="Z356" s="482"/>
      <c r="AA356" s="482"/>
      <c r="AB356" s="482"/>
      <c r="AC356" s="482"/>
      <c r="AD356" s="491"/>
      <c r="AE356" s="481"/>
      <c r="AF356" s="482"/>
      <c r="AG356" s="482"/>
      <c r="AH356" s="482"/>
      <c r="AI356" s="482"/>
      <c r="AJ356" s="483"/>
      <c r="AL356" s="250"/>
    </row>
    <row r="357" spans="1:38" s="211" customFormat="1" ht="15" customHeight="1">
      <c r="A357" s="1244" t="str">
        <f t="shared" ref="A357:A363" si="100">+TRIM(C357)</f>
        <v>477-010-40-1022</v>
      </c>
      <c r="B357" s="361"/>
      <c r="C357" s="716" t="s">
        <v>926</v>
      </c>
      <c r="D357" s="362" t="s">
        <v>523</v>
      </c>
      <c r="E357" s="364"/>
      <c r="F357" s="717" t="s">
        <v>927</v>
      </c>
      <c r="G357" s="627"/>
      <c r="H357" s="628"/>
      <c r="I357" s="628"/>
      <c r="J357" s="390">
        <v>1</v>
      </c>
      <c r="K357" s="417">
        <v>9</v>
      </c>
      <c r="L357" s="418"/>
      <c r="M357" s="413">
        <f t="shared" si="95"/>
        <v>9</v>
      </c>
      <c r="N357" s="609">
        <f t="shared" si="96"/>
        <v>9</v>
      </c>
      <c r="O357" s="415">
        <f>+'Programa P6 Excel R1'!I849</f>
        <v>1</v>
      </c>
      <c r="P357" s="433">
        <f>+'Programa P6 Excel R1'!J849</f>
        <v>1</v>
      </c>
      <c r="Q357" s="492">
        <v>45880</v>
      </c>
      <c r="R357" s="471"/>
      <c r="S357" s="471"/>
      <c r="T357" s="471"/>
      <c r="U357" s="471"/>
      <c r="V357" s="494">
        <v>45996</v>
      </c>
      <c r="W357" s="492">
        <v>45880</v>
      </c>
      <c r="X357" s="471"/>
      <c r="Y357" s="471"/>
      <c r="Z357" s="471"/>
      <c r="AA357" s="471"/>
      <c r="AB357" s="471"/>
      <c r="AC357" s="471"/>
      <c r="AD357" s="494">
        <v>45909</v>
      </c>
      <c r="AE357" s="492"/>
      <c r="AF357" s="471"/>
      <c r="AG357" s="471"/>
      <c r="AH357" s="471"/>
      <c r="AI357" s="471"/>
      <c r="AJ357" s="584"/>
      <c r="AL357" s="212"/>
    </row>
    <row r="358" spans="1:38" s="211" customFormat="1" ht="15" customHeight="1">
      <c r="A358" s="1244" t="str">
        <f t="shared" si="100"/>
        <v>477-010-40-1023</v>
      </c>
      <c r="B358" s="361"/>
      <c r="C358" s="716" t="s">
        <v>928</v>
      </c>
      <c r="D358" s="362" t="s">
        <v>523</v>
      </c>
      <c r="E358" s="364"/>
      <c r="F358" s="717" t="s">
        <v>929</v>
      </c>
      <c r="G358" s="627"/>
      <c r="H358" s="628"/>
      <c r="I358" s="628"/>
      <c r="J358" s="390">
        <v>1</v>
      </c>
      <c r="K358" s="417">
        <v>40</v>
      </c>
      <c r="L358" s="418"/>
      <c r="M358" s="413">
        <f t="shared" si="95"/>
        <v>40</v>
      </c>
      <c r="N358" s="609">
        <f t="shared" si="96"/>
        <v>40</v>
      </c>
      <c r="O358" s="415">
        <f>+'Programa P6 Excel R1'!I850</f>
        <v>1</v>
      </c>
      <c r="P358" s="433">
        <f>+'Programa P6 Excel R1'!J850</f>
        <v>1</v>
      </c>
      <c r="Q358" s="492">
        <v>45880</v>
      </c>
      <c r="R358" s="471"/>
      <c r="S358" s="471"/>
      <c r="T358" s="471"/>
      <c r="U358" s="471"/>
      <c r="V358" s="494">
        <v>45909</v>
      </c>
      <c r="W358" s="492">
        <v>45910</v>
      </c>
      <c r="X358" s="471"/>
      <c r="Y358" s="471"/>
      <c r="Z358" s="471"/>
      <c r="AA358" s="471"/>
      <c r="AB358" s="471"/>
      <c r="AC358" s="471"/>
      <c r="AD358" s="494">
        <v>45911</v>
      </c>
      <c r="AE358" s="492"/>
      <c r="AF358" s="471"/>
      <c r="AG358" s="471"/>
      <c r="AH358" s="471"/>
      <c r="AI358" s="471"/>
      <c r="AJ358" s="584"/>
      <c r="AL358" s="212"/>
    </row>
    <row r="359" spans="1:38" s="211" customFormat="1" ht="15" customHeight="1">
      <c r="A359" s="1244" t="str">
        <f t="shared" si="100"/>
        <v>477-010-40-1024</v>
      </c>
      <c r="B359" s="361"/>
      <c r="C359" s="716" t="s">
        <v>930</v>
      </c>
      <c r="D359" s="362" t="s">
        <v>523</v>
      </c>
      <c r="E359" s="364"/>
      <c r="F359" s="717" t="s">
        <v>931</v>
      </c>
      <c r="G359" s="627"/>
      <c r="H359" s="628"/>
      <c r="I359" s="628"/>
      <c r="J359" s="390">
        <v>1</v>
      </c>
      <c r="K359" s="417">
        <v>20</v>
      </c>
      <c r="L359" s="418"/>
      <c r="M359" s="413">
        <f t="shared" si="95"/>
        <v>20</v>
      </c>
      <c r="N359" s="609">
        <f t="shared" si="96"/>
        <v>20</v>
      </c>
      <c r="O359" s="415">
        <f>+'Programa P6 Excel R1'!I851</f>
        <v>1</v>
      </c>
      <c r="P359" s="433">
        <f>+'Programa P6 Excel R1'!J851</f>
        <v>1</v>
      </c>
      <c r="Q359" s="492">
        <v>45910</v>
      </c>
      <c r="R359" s="471"/>
      <c r="S359" s="471"/>
      <c r="T359" s="471"/>
      <c r="U359" s="471"/>
      <c r="V359" s="494">
        <v>45911</v>
      </c>
      <c r="W359" s="492">
        <v>45912</v>
      </c>
      <c r="X359" s="471"/>
      <c r="Y359" s="471"/>
      <c r="Z359" s="471"/>
      <c r="AA359" s="471"/>
      <c r="AB359" s="471"/>
      <c r="AC359" s="471"/>
      <c r="AD359" s="494">
        <v>45940</v>
      </c>
      <c r="AE359" s="492"/>
      <c r="AF359" s="471"/>
      <c r="AG359" s="471"/>
      <c r="AH359" s="471"/>
      <c r="AI359" s="471"/>
      <c r="AJ359" s="584"/>
      <c r="AL359" s="212"/>
    </row>
    <row r="360" spans="1:38" s="211" customFormat="1" ht="15" customHeight="1">
      <c r="A360" s="1244" t="str">
        <f t="shared" si="100"/>
        <v>477-010-40-1025</v>
      </c>
      <c r="B360" s="361"/>
      <c r="C360" s="716" t="s">
        <v>932</v>
      </c>
      <c r="D360" s="362" t="s">
        <v>523</v>
      </c>
      <c r="E360" s="365" t="s">
        <v>933</v>
      </c>
      <c r="F360" s="717" t="s">
        <v>934</v>
      </c>
      <c r="G360" s="627"/>
      <c r="H360" s="628">
        <v>1</v>
      </c>
      <c r="I360" s="628"/>
      <c r="J360" s="390"/>
      <c r="K360" s="417">
        <v>41.4</v>
      </c>
      <c r="L360" s="418"/>
      <c r="M360" s="413">
        <f t="shared" si="95"/>
        <v>41.4</v>
      </c>
      <c r="N360" s="609">
        <f t="shared" si="96"/>
        <v>41.4</v>
      </c>
      <c r="O360" s="415">
        <f>+'Programa P6 Excel R1'!I852</f>
        <v>1</v>
      </c>
      <c r="P360" s="433">
        <f>+'Programa P6 Excel R1'!J852</f>
        <v>1</v>
      </c>
      <c r="Q360" s="492">
        <v>45912</v>
      </c>
      <c r="R360" s="471"/>
      <c r="S360" s="471"/>
      <c r="T360" s="471"/>
      <c r="U360" s="471"/>
      <c r="V360" s="494">
        <v>45940</v>
      </c>
      <c r="W360" s="492">
        <v>45943</v>
      </c>
      <c r="X360" s="471"/>
      <c r="Y360" s="471"/>
      <c r="Z360" s="471"/>
      <c r="AA360" s="471"/>
      <c r="AB360" s="471"/>
      <c r="AC360" s="471"/>
      <c r="AD360" s="494">
        <v>45944</v>
      </c>
      <c r="AE360" s="492"/>
      <c r="AF360" s="471"/>
      <c r="AG360" s="471"/>
      <c r="AH360" s="471"/>
      <c r="AI360" s="471"/>
      <c r="AJ360" s="584"/>
      <c r="AL360" s="212"/>
    </row>
    <row r="361" spans="1:38" s="211" customFormat="1" ht="15" customHeight="1">
      <c r="A361" s="1244" t="str">
        <f t="shared" si="100"/>
        <v>477-010-40-1026</v>
      </c>
      <c r="B361" s="361"/>
      <c r="C361" s="716" t="s">
        <v>935</v>
      </c>
      <c r="D361" s="362" t="s">
        <v>132</v>
      </c>
      <c r="E361" s="365" t="s">
        <v>933</v>
      </c>
      <c r="F361" s="717" t="s">
        <v>936</v>
      </c>
      <c r="G361" s="627"/>
      <c r="H361" s="628">
        <v>1</v>
      </c>
      <c r="I361" s="628"/>
      <c r="J361" s="390"/>
      <c r="K361" s="417">
        <v>7</v>
      </c>
      <c r="L361" s="418"/>
      <c r="M361" s="413">
        <f t="shared" si="95"/>
        <v>7</v>
      </c>
      <c r="N361" s="609">
        <f t="shared" si="96"/>
        <v>6.3</v>
      </c>
      <c r="O361" s="415">
        <f>+'Programa P6 Excel R1'!I853</f>
        <v>1</v>
      </c>
      <c r="P361" s="433">
        <f>+'Programa P6 Excel R1'!J853</f>
        <v>0.9</v>
      </c>
      <c r="Q361" s="492">
        <v>45943</v>
      </c>
      <c r="R361" s="471"/>
      <c r="S361" s="471"/>
      <c r="T361" s="471"/>
      <c r="U361" s="471"/>
      <c r="V361" s="494">
        <v>45975</v>
      </c>
      <c r="W361" s="492">
        <v>45945</v>
      </c>
      <c r="X361" s="471"/>
      <c r="Y361" s="471"/>
      <c r="Z361" s="471"/>
      <c r="AA361" s="471"/>
      <c r="AB361" s="471"/>
      <c r="AC361" s="471"/>
      <c r="AD361" s="494"/>
      <c r="AE361" s="492"/>
      <c r="AF361" s="471"/>
      <c r="AG361" s="471"/>
      <c r="AH361" s="471"/>
      <c r="AI361" s="471"/>
      <c r="AJ361" s="584">
        <f>+'Programa P6 Excel R1'!H853</f>
        <v>46150</v>
      </c>
      <c r="AL361" s="212"/>
    </row>
    <row r="362" spans="1:38" s="211" customFormat="1" ht="15" customHeight="1">
      <c r="A362" s="1244" t="str">
        <f t="shared" si="100"/>
        <v>477-010-40-1027</v>
      </c>
      <c r="B362" s="361"/>
      <c r="C362" s="716" t="s">
        <v>937</v>
      </c>
      <c r="D362" s="362"/>
      <c r="E362" s="365" t="s">
        <v>933</v>
      </c>
      <c r="F362" s="717" t="s">
        <v>938</v>
      </c>
      <c r="G362" s="627"/>
      <c r="H362" s="628">
        <v>1</v>
      </c>
      <c r="I362" s="628"/>
      <c r="J362" s="390"/>
      <c r="K362" s="417">
        <v>14</v>
      </c>
      <c r="L362" s="418"/>
      <c r="M362" s="413">
        <f t="shared" si="95"/>
        <v>14</v>
      </c>
      <c r="N362" s="609">
        <f t="shared" si="96"/>
        <v>0</v>
      </c>
      <c r="O362" s="415">
        <f>+'Programa P6 Excel R1'!I854</f>
        <v>1</v>
      </c>
      <c r="P362" s="433">
        <f>+'Programa P6 Excel R1'!J854</f>
        <v>0</v>
      </c>
      <c r="Q362" s="492">
        <v>45978</v>
      </c>
      <c r="R362" s="471"/>
      <c r="S362" s="471"/>
      <c r="T362" s="471"/>
      <c r="U362" s="471"/>
      <c r="V362" s="494">
        <v>45982</v>
      </c>
      <c r="W362" s="492"/>
      <c r="X362" s="471"/>
      <c r="Y362" s="471"/>
      <c r="Z362" s="471"/>
      <c r="AA362" s="471"/>
      <c r="AB362" s="471"/>
      <c r="AC362" s="471"/>
      <c r="AD362" s="494"/>
      <c r="AE362" s="492">
        <f>+'Programa P6 Excel R1'!G854</f>
        <v>46153</v>
      </c>
      <c r="AF362" s="471"/>
      <c r="AG362" s="471"/>
      <c r="AH362" s="471"/>
      <c r="AI362" s="471"/>
      <c r="AJ362" s="584">
        <f>+'Programa P6 Excel R1'!H854</f>
        <v>46157</v>
      </c>
      <c r="AL362" s="212"/>
    </row>
    <row r="363" spans="1:38" s="211" customFormat="1" ht="15" customHeight="1">
      <c r="A363" s="1244" t="str">
        <f t="shared" si="100"/>
        <v>477-010-40-1028</v>
      </c>
      <c r="B363" s="361"/>
      <c r="C363" s="716" t="s">
        <v>939</v>
      </c>
      <c r="D363" s="362"/>
      <c r="E363" s="365" t="s">
        <v>933</v>
      </c>
      <c r="F363" s="717" t="s">
        <v>940</v>
      </c>
      <c r="G363" s="627"/>
      <c r="H363" s="628">
        <v>1</v>
      </c>
      <c r="I363" s="628"/>
      <c r="J363" s="390"/>
      <c r="K363" s="417">
        <v>7</v>
      </c>
      <c r="L363" s="418"/>
      <c r="M363" s="413">
        <f t="shared" si="95"/>
        <v>7</v>
      </c>
      <c r="N363" s="609">
        <f t="shared" si="96"/>
        <v>0</v>
      </c>
      <c r="O363" s="415">
        <f>+'Programa P6 Excel R1'!I855</f>
        <v>1</v>
      </c>
      <c r="P363" s="433">
        <f>+'Programa P6 Excel R1'!J855</f>
        <v>0</v>
      </c>
      <c r="Q363" s="492">
        <v>45985</v>
      </c>
      <c r="R363" s="471"/>
      <c r="S363" s="471"/>
      <c r="T363" s="471"/>
      <c r="U363" s="471"/>
      <c r="V363" s="494">
        <v>45989</v>
      </c>
      <c r="W363" s="492"/>
      <c r="X363" s="471"/>
      <c r="Y363" s="471"/>
      <c r="Z363" s="471"/>
      <c r="AA363" s="471"/>
      <c r="AB363" s="471"/>
      <c r="AC363" s="471"/>
      <c r="AD363" s="494"/>
      <c r="AE363" s="492">
        <f>+'Programa P6 Excel R1'!G855</f>
        <v>46160</v>
      </c>
      <c r="AF363" s="471"/>
      <c r="AG363" s="471"/>
      <c r="AH363" s="471"/>
      <c r="AI363" s="471"/>
      <c r="AJ363" s="584">
        <f>+'Programa P6 Excel R1'!H855</f>
        <v>46167</v>
      </c>
      <c r="AL363" s="212"/>
    </row>
    <row r="364" spans="1:38" s="201" customFormat="1" ht="15" hidden="1" customHeight="1">
      <c r="A364" s="859"/>
      <c r="B364" s="377"/>
      <c r="C364" s="726"/>
      <c r="D364" s="378"/>
      <c r="E364" s="379"/>
      <c r="F364" s="723" t="s">
        <v>941</v>
      </c>
      <c r="G364" s="618"/>
      <c r="H364" s="619"/>
      <c r="I364" s="619"/>
      <c r="J364" s="393"/>
      <c r="K364" s="449"/>
      <c r="L364" s="450"/>
      <c r="M364" s="413">
        <f t="shared" si="95"/>
        <v>0</v>
      </c>
      <c r="N364" s="609">
        <f t="shared" si="96"/>
        <v>0</v>
      </c>
      <c r="O364" s="415">
        <v>0</v>
      </c>
      <c r="P364" s="433">
        <v>0</v>
      </c>
      <c r="Q364" s="481"/>
      <c r="R364" s="482"/>
      <c r="S364" s="482"/>
      <c r="T364" s="482"/>
      <c r="U364" s="482"/>
      <c r="V364" s="491"/>
      <c r="W364" s="481"/>
      <c r="X364" s="482"/>
      <c r="Y364" s="482"/>
      <c r="Z364" s="482"/>
      <c r="AA364" s="482"/>
      <c r="AB364" s="482"/>
      <c r="AC364" s="482"/>
      <c r="AD364" s="491"/>
      <c r="AE364" s="481"/>
      <c r="AF364" s="482"/>
      <c r="AG364" s="482"/>
      <c r="AH364" s="482"/>
      <c r="AI364" s="482"/>
      <c r="AJ364" s="483"/>
      <c r="AL364" s="250"/>
    </row>
    <row r="365" spans="1:38" s="211" customFormat="1" ht="15" customHeight="1">
      <c r="A365" s="1244" t="str">
        <f t="shared" ref="A365:A371" si="101">+TRIM(C365)</f>
        <v>477-010-40-1029</v>
      </c>
      <c r="B365" s="361"/>
      <c r="C365" s="716" t="s">
        <v>942</v>
      </c>
      <c r="D365" s="362" t="s">
        <v>523</v>
      </c>
      <c r="E365" s="364"/>
      <c r="F365" s="717" t="s">
        <v>943</v>
      </c>
      <c r="G365" s="627"/>
      <c r="H365" s="628"/>
      <c r="I365" s="628"/>
      <c r="J365" s="390">
        <v>1</v>
      </c>
      <c r="K365" s="417">
        <v>9</v>
      </c>
      <c r="L365" s="418"/>
      <c r="M365" s="413">
        <f t="shared" si="95"/>
        <v>9</v>
      </c>
      <c r="N365" s="609">
        <f t="shared" si="96"/>
        <v>9</v>
      </c>
      <c r="O365" s="415">
        <f>+'Programa P6 Excel R1'!I857</f>
        <v>1</v>
      </c>
      <c r="P365" s="433">
        <f>+'Programa P6 Excel R1'!J857</f>
        <v>1</v>
      </c>
      <c r="Q365" s="492">
        <v>45878</v>
      </c>
      <c r="R365" s="471"/>
      <c r="S365" s="471"/>
      <c r="T365" s="471"/>
      <c r="U365" s="471"/>
      <c r="V365" s="494">
        <v>45975</v>
      </c>
      <c r="W365" s="492">
        <v>45878</v>
      </c>
      <c r="X365" s="471"/>
      <c r="Y365" s="471"/>
      <c r="Z365" s="471"/>
      <c r="AA365" s="471"/>
      <c r="AB365" s="471"/>
      <c r="AC365" s="471"/>
      <c r="AD365" s="494">
        <v>45901</v>
      </c>
      <c r="AE365" s="492"/>
      <c r="AF365" s="471"/>
      <c r="AG365" s="471"/>
      <c r="AH365" s="471"/>
      <c r="AI365" s="471"/>
      <c r="AJ365" s="584"/>
      <c r="AL365" s="212"/>
    </row>
    <row r="366" spans="1:38" s="211" customFormat="1" ht="15" customHeight="1">
      <c r="A366" s="1244" t="str">
        <f t="shared" si="101"/>
        <v>477-010-40-1030</v>
      </c>
      <c r="B366" s="361"/>
      <c r="C366" s="716" t="s">
        <v>944</v>
      </c>
      <c r="D366" s="362" t="s">
        <v>523</v>
      </c>
      <c r="E366" s="364"/>
      <c r="F366" s="717" t="s">
        <v>945</v>
      </c>
      <c r="G366" s="627"/>
      <c r="H366" s="628"/>
      <c r="I366" s="628"/>
      <c r="J366" s="390">
        <v>1</v>
      </c>
      <c r="K366" s="417">
        <v>40</v>
      </c>
      <c r="L366" s="418"/>
      <c r="M366" s="413">
        <f t="shared" si="95"/>
        <v>40</v>
      </c>
      <c r="N366" s="609">
        <f t="shared" si="96"/>
        <v>40</v>
      </c>
      <c r="O366" s="415">
        <f>+'Programa P6 Excel R1'!I858</f>
        <v>1</v>
      </c>
      <c r="P366" s="433">
        <f>+'Programa P6 Excel R1'!J858</f>
        <v>1</v>
      </c>
      <c r="Q366" s="492">
        <v>45878</v>
      </c>
      <c r="R366" s="471"/>
      <c r="S366" s="471"/>
      <c r="T366" s="471"/>
      <c r="U366" s="471"/>
      <c r="V366" s="494">
        <v>45901</v>
      </c>
      <c r="W366" s="492">
        <v>45902</v>
      </c>
      <c r="X366" s="471"/>
      <c r="Y366" s="471"/>
      <c r="Z366" s="471"/>
      <c r="AA366" s="471"/>
      <c r="AB366" s="471"/>
      <c r="AC366" s="471"/>
      <c r="AD366" s="494">
        <v>45903</v>
      </c>
      <c r="AE366" s="492"/>
      <c r="AF366" s="471"/>
      <c r="AG366" s="471"/>
      <c r="AH366" s="471"/>
      <c r="AI366" s="471"/>
      <c r="AJ366" s="584"/>
      <c r="AL366" s="212"/>
    </row>
    <row r="367" spans="1:38" s="211" customFormat="1" ht="15" customHeight="1">
      <c r="A367" s="1244" t="str">
        <f t="shared" si="101"/>
        <v>477-010-40-1031</v>
      </c>
      <c r="B367" s="361"/>
      <c r="C367" s="716" t="s">
        <v>946</v>
      </c>
      <c r="D367" s="362" t="s">
        <v>523</v>
      </c>
      <c r="E367" s="364"/>
      <c r="F367" s="717" t="s">
        <v>947</v>
      </c>
      <c r="G367" s="627"/>
      <c r="H367" s="628"/>
      <c r="I367" s="628"/>
      <c r="J367" s="390">
        <v>1</v>
      </c>
      <c r="K367" s="417">
        <v>20</v>
      </c>
      <c r="L367" s="418"/>
      <c r="M367" s="413">
        <f t="shared" si="95"/>
        <v>20</v>
      </c>
      <c r="N367" s="609">
        <f t="shared" si="96"/>
        <v>20</v>
      </c>
      <c r="O367" s="415">
        <f>+'Programa P6 Excel R1'!I859</f>
        <v>1</v>
      </c>
      <c r="P367" s="433">
        <f>+'Programa P6 Excel R1'!J859</f>
        <v>1</v>
      </c>
      <c r="Q367" s="492">
        <v>45902</v>
      </c>
      <c r="R367" s="471"/>
      <c r="S367" s="471"/>
      <c r="T367" s="471"/>
      <c r="U367" s="471"/>
      <c r="V367" s="494">
        <v>45903</v>
      </c>
      <c r="W367" s="492">
        <v>45904</v>
      </c>
      <c r="X367" s="471"/>
      <c r="Y367" s="471"/>
      <c r="Z367" s="471"/>
      <c r="AA367" s="471"/>
      <c r="AB367" s="471"/>
      <c r="AC367" s="471"/>
      <c r="AD367" s="494">
        <v>45924</v>
      </c>
      <c r="AE367" s="492"/>
      <c r="AF367" s="471"/>
      <c r="AG367" s="471"/>
      <c r="AH367" s="471"/>
      <c r="AI367" s="471"/>
      <c r="AJ367" s="584"/>
      <c r="AL367" s="212"/>
    </row>
    <row r="368" spans="1:38" s="211" customFormat="1" ht="15" customHeight="1">
      <c r="A368" s="1244" t="str">
        <f t="shared" si="101"/>
        <v>477-010-40-1032</v>
      </c>
      <c r="B368" s="361"/>
      <c r="C368" s="716" t="s">
        <v>948</v>
      </c>
      <c r="D368" s="362" t="s">
        <v>523</v>
      </c>
      <c r="E368" s="364"/>
      <c r="F368" s="717" t="s">
        <v>949</v>
      </c>
      <c r="G368" s="627"/>
      <c r="H368" s="628">
        <v>1</v>
      </c>
      <c r="I368" s="628"/>
      <c r="J368" s="390"/>
      <c r="K368" s="417">
        <v>41.4</v>
      </c>
      <c r="L368" s="418"/>
      <c r="M368" s="413">
        <f t="shared" si="95"/>
        <v>41.4</v>
      </c>
      <c r="N368" s="609">
        <f t="shared" si="96"/>
        <v>41.4</v>
      </c>
      <c r="O368" s="415">
        <f>+'Programa P6 Excel R1'!I860</f>
        <v>1</v>
      </c>
      <c r="P368" s="433">
        <f>+'Programa P6 Excel R1'!J860</f>
        <v>1</v>
      </c>
      <c r="Q368" s="492">
        <v>45904</v>
      </c>
      <c r="R368" s="471"/>
      <c r="S368" s="471"/>
      <c r="T368" s="471"/>
      <c r="U368" s="471"/>
      <c r="V368" s="494">
        <v>45924</v>
      </c>
      <c r="W368" s="492">
        <v>45925</v>
      </c>
      <c r="X368" s="471"/>
      <c r="Y368" s="471"/>
      <c r="Z368" s="471"/>
      <c r="AA368" s="471"/>
      <c r="AB368" s="471"/>
      <c r="AC368" s="471"/>
      <c r="AD368" s="494">
        <v>45931</v>
      </c>
      <c r="AE368" s="492"/>
      <c r="AF368" s="471"/>
      <c r="AG368" s="471"/>
      <c r="AH368" s="471"/>
      <c r="AI368" s="471"/>
      <c r="AJ368" s="584"/>
      <c r="AL368" s="212"/>
    </row>
    <row r="369" spans="1:38" s="211" customFormat="1" ht="15" customHeight="1">
      <c r="A369" s="1244" t="str">
        <f t="shared" si="101"/>
        <v>477-010-40-1033</v>
      </c>
      <c r="B369" s="361"/>
      <c r="C369" s="716" t="s">
        <v>950</v>
      </c>
      <c r="D369" s="362" t="s">
        <v>523</v>
      </c>
      <c r="E369" s="364"/>
      <c r="F369" s="717" t="s">
        <v>951</v>
      </c>
      <c r="G369" s="627"/>
      <c r="H369" s="628">
        <v>1</v>
      </c>
      <c r="I369" s="628"/>
      <c r="J369" s="390"/>
      <c r="K369" s="417">
        <v>7</v>
      </c>
      <c r="L369" s="418"/>
      <c r="M369" s="413">
        <f t="shared" si="95"/>
        <v>7</v>
      </c>
      <c r="N369" s="609">
        <f t="shared" si="96"/>
        <v>7</v>
      </c>
      <c r="O369" s="415">
        <f>+'Programa P6 Excel R1'!I861</f>
        <v>1</v>
      </c>
      <c r="P369" s="433">
        <f>+'Programa P6 Excel R1'!J861</f>
        <v>1</v>
      </c>
      <c r="Q369" s="492">
        <v>45925</v>
      </c>
      <c r="R369" s="471"/>
      <c r="S369" s="471"/>
      <c r="T369" s="471"/>
      <c r="U369" s="471"/>
      <c r="V369" s="494">
        <v>45931</v>
      </c>
      <c r="W369" s="492">
        <v>45932</v>
      </c>
      <c r="X369" s="471"/>
      <c r="Y369" s="471"/>
      <c r="Z369" s="471"/>
      <c r="AA369" s="471"/>
      <c r="AB369" s="471"/>
      <c r="AC369" s="471"/>
      <c r="AD369" s="494">
        <v>45989</v>
      </c>
      <c r="AE369" s="492"/>
      <c r="AF369" s="471"/>
      <c r="AG369" s="471"/>
      <c r="AH369" s="471"/>
      <c r="AI369" s="471"/>
      <c r="AJ369" s="584"/>
      <c r="AL369" s="212"/>
    </row>
    <row r="370" spans="1:38" s="211" customFormat="1" ht="15" customHeight="1">
      <c r="A370" s="1244" t="str">
        <f t="shared" si="101"/>
        <v>477-010-40-1034</v>
      </c>
      <c r="B370" s="361"/>
      <c r="C370" s="716" t="s">
        <v>952</v>
      </c>
      <c r="D370" s="362" t="s">
        <v>523</v>
      </c>
      <c r="E370" s="364"/>
      <c r="F370" s="717" t="s">
        <v>953</v>
      </c>
      <c r="G370" s="627"/>
      <c r="H370" s="628">
        <v>1</v>
      </c>
      <c r="I370" s="628"/>
      <c r="J370" s="390"/>
      <c r="K370" s="417">
        <v>14</v>
      </c>
      <c r="L370" s="418"/>
      <c r="M370" s="413">
        <f t="shared" si="95"/>
        <v>14</v>
      </c>
      <c r="N370" s="609">
        <f t="shared" si="96"/>
        <v>14</v>
      </c>
      <c r="O370" s="415">
        <f>+'Programa P6 Excel R1'!I862</f>
        <v>1</v>
      </c>
      <c r="P370" s="433">
        <f>+'Programa P6 Excel R1'!J862</f>
        <v>1</v>
      </c>
      <c r="Q370" s="492">
        <v>45932</v>
      </c>
      <c r="R370" s="471"/>
      <c r="S370" s="471"/>
      <c r="T370" s="471"/>
      <c r="U370" s="471"/>
      <c r="V370" s="494">
        <v>45960</v>
      </c>
      <c r="W370" s="492">
        <v>45992</v>
      </c>
      <c r="X370" s="471"/>
      <c r="Y370" s="471"/>
      <c r="Z370" s="471"/>
      <c r="AA370" s="471"/>
      <c r="AB370" s="471"/>
      <c r="AC370" s="471"/>
      <c r="AD370" s="494">
        <v>46063</v>
      </c>
      <c r="AE370" s="492"/>
      <c r="AF370" s="471"/>
      <c r="AG370" s="471"/>
      <c r="AH370" s="471"/>
      <c r="AI370" s="471"/>
      <c r="AJ370" s="584"/>
      <c r="AL370" s="212"/>
    </row>
    <row r="371" spans="1:38" s="211" customFormat="1" ht="15" customHeight="1">
      <c r="A371" s="1244" t="str">
        <f t="shared" si="101"/>
        <v>477-010-40-1035</v>
      </c>
      <c r="B371" s="361"/>
      <c r="C371" s="716" t="s">
        <v>954</v>
      </c>
      <c r="D371" s="362" t="s">
        <v>132</v>
      </c>
      <c r="E371" s="364"/>
      <c r="F371" s="717" t="s">
        <v>955</v>
      </c>
      <c r="G371" s="627"/>
      <c r="H371" s="628">
        <v>1</v>
      </c>
      <c r="I371" s="628"/>
      <c r="J371" s="390"/>
      <c r="K371" s="417">
        <v>7</v>
      </c>
      <c r="L371" s="418"/>
      <c r="M371" s="413">
        <f t="shared" si="95"/>
        <v>7</v>
      </c>
      <c r="N371" s="609">
        <f t="shared" si="96"/>
        <v>5.6000000000000005</v>
      </c>
      <c r="O371" s="415">
        <f>+'Programa P6 Excel R1'!I863</f>
        <v>1</v>
      </c>
      <c r="P371" s="433">
        <f>+'Programa P6 Excel R1'!J863</f>
        <v>0.8</v>
      </c>
      <c r="Q371" s="492">
        <v>45964</v>
      </c>
      <c r="R371" s="471"/>
      <c r="S371" s="471"/>
      <c r="T371" s="471"/>
      <c r="U371" s="471"/>
      <c r="V371" s="494">
        <v>45968</v>
      </c>
      <c r="W371" s="492">
        <f>+'Programa P6 Excel R1'!G863</f>
        <v>46062</v>
      </c>
      <c r="X371" s="471"/>
      <c r="Y371" s="471"/>
      <c r="Z371" s="471"/>
      <c r="AA371" s="471"/>
      <c r="AB371" s="471"/>
      <c r="AC371" s="471"/>
      <c r="AD371" s="494"/>
      <c r="AE371" s="492"/>
      <c r="AF371" s="471"/>
      <c r="AG371" s="471"/>
      <c r="AH371" s="471"/>
      <c r="AI371" s="471"/>
      <c r="AJ371" s="584">
        <f>+'Programa P6 Excel R1'!H863</f>
        <v>46150</v>
      </c>
      <c r="AL371" s="212"/>
    </row>
    <row r="372" spans="1:38" s="201" customFormat="1" ht="15" hidden="1" customHeight="1">
      <c r="A372" s="859"/>
      <c r="B372" s="377"/>
      <c r="C372" s="726"/>
      <c r="D372" s="378"/>
      <c r="E372" s="379"/>
      <c r="F372" s="723" t="s">
        <v>956</v>
      </c>
      <c r="G372" s="618"/>
      <c r="H372" s="619"/>
      <c r="I372" s="619"/>
      <c r="J372" s="393"/>
      <c r="K372" s="449"/>
      <c r="L372" s="450"/>
      <c r="M372" s="413">
        <f t="shared" si="95"/>
        <v>0</v>
      </c>
      <c r="N372" s="609">
        <f t="shared" si="96"/>
        <v>0</v>
      </c>
      <c r="O372" s="415">
        <v>0</v>
      </c>
      <c r="P372" s="433">
        <v>0</v>
      </c>
      <c r="Q372" s="481"/>
      <c r="R372" s="482"/>
      <c r="S372" s="482"/>
      <c r="T372" s="482"/>
      <c r="U372" s="482"/>
      <c r="V372" s="491"/>
      <c r="W372" s="481"/>
      <c r="X372" s="482"/>
      <c r="Y372" s="482"/>
      <c r="Z372" s="482"/>
      <c r="AA372" s="482"/>
      <c r="AB372" s="482"/>
      <c r="AC372" s="482"/>
      <c r="AD372" s="491"/>
      <c r="AE372" s="481"/>
      <c r="AF372" s="482"/>
      <c r="AG372" s="482"/>
      <c r="AH372" s="482"/>
      <c r="AI372" s="482"/>
      <c r="AJ372" s="483"/>
      <c r="AL372" s="250"/>
    </row>
    <row r="373" spans="1:38" s="211" customFormat="1" ht="15" customHeight="1">
      <c r="A373" s="1244" t="str">
        <f t="shared" ref="A373:A379" si="102">+TRIM(C373)</f>
        <v>477-010-40-1036</v>
      </c>
      <c r="B373" s="361"/>
      <c r="C373" s="716" t="s">
        <v>957</v>
      </c>
      <c r="D373" s="362" t="s">
        <v>523</v>
      </c>
      <c r="E373" s="364"/>
      <c r="F373" s="717" t="s">
        <v>958</v>
      </c>
      <c r="G373" s="627"/>
      <c r="H373" s="628"/>
      <c r="I373" s="628"/>
      <c r="J373" s="390">
        <v>1</v>
      </c>
      <c r="K373" s="417">
        <v>9</v>
      </c>
      <c r="L373" s="418"/>
      <c r="M373" s="413">
        <f t="shared" si="95"/>
        <v>9</v>
      </c>
      <c r="N373" s="609">
        <f t="shared" si="96"/>
        <v>9</v>
      </c>
      <c r="O373" s="415">
        <f>+'Programa P6 Excel R1'!I865</f>
        <v>1</v>
      </c>
      <c r="P373" s="433">
        <f>+'Programa P6 Excel R1'!J865</f>
        <v>1</v>
      </c>
      <c r="Q373" s="492">
        <v>45880</v>
      </c>
      <c r="R373" s="471"/>
      <c r="S373" s="471"/>
      <c r="T373" s="471"/>
      <c r="U373" s="471"/>
      <c r="V373" s="494">
        <v>45986</v>
      </c>
      <c r="W373" s="492">
        <v>45880</v>
      </c>
      <c r="X373" s="471"/>
      <c r="Y373" s="471"/>
      <c r="Z373" s="471"/>
      <c r="AA373" s="471"/>
      <c r="AB373" s="471"/>
      <c r="AC373" s="471"/>
      <c r="AD373" s="494">
        <v>45902</v>
      </c>
      <c r="AE373" s="492"/>
      <c r="AF373" s="471"/>
      <c r="AG373" s="471"/>
      <c r="AH373" s="471"/>
      <c r="AI373" s="471"/>
      <c r="AJ373" s="584"/>
      <c r="AL373" s="212"/>
    </row>
    <row r="374" spans="1:38" s="211" customFormat="1" ht="15" customHeight="1">
      <c r="A374" s="1244" t="str">
        <f t="shared" si="102"/>
        <v>477-010-40-1037</v>
      </c>
      <c r="B374" s="361"/>
      <c r="C374" s="716" t="s">
        <v>959</v>
      </c>
      <c r="D374" s="362" t="s">
        <v>523</v>
      </c>
      <c r="E374" s="364"/>
      <c r="F374" s="717" t="s">
        <v>960</v>
      </c>
      <c r="G374" s="627"/>
      <c r="H374" s="628"/>
      <c r="I374" s="628"/>
      <c r="J374" s="390">
        <v>1</v>
      </c>
      <c r="K374" s="417">
        <v>40</v>
      </c>
      <c r="L374" s="418"/>
      <c r="M374" s="413">
        <f t="shared" si="95"/>
        <v>40</v>
      </c>
      <c r="N374" s="609">
        <f t="shared" si="96"/>
        <v>40</v>
      </c>
      <c r="O374" s="415">
        <f>+'Programa P6 Excel R1'!I866</f>
        <v>1</v>
      </c>
      <c r="P374" s="433">
        <f>+'Programa P6 Excel R1'!J866</f>
        <v>1</v>
      </c>
      <c r="Q374" s="492">
        <v>45880</v>
      </c>
      <c r="R374" s="471"/>
      <c r="S374" s="471"/>
      <c r="T374" s="471"/>
      <c r="U374" s="471"/>
      <c r="V374" s="494">
        <v>45902</v>
      </c>
      <c r="W374" s="492">
        <v>45903</v>
      </c>
      <c r="X374" s="471"/>
      <c r="Y374" s="471"/>
      <c r="Z374" s="471"/>
      <c r="AA374" s="471"/>
      <c r="AB374" s="471"/>
      <c r="AC374" s="471"/>
      <c r="AD374" s="494">
        <v>45904</v>
      </c>
      <c r="AE374" s="492"/>
      <c r="AF374" s="471"/>
      <c r="AG374" s="471"/>
      <c r="AH374" s="471"/>
      <c r="AI374" s="471"/>
      <c r="AJ374" s="584"/>
      <c r="AL374" s="212"/>
    </row>
    <row r="375" spans="1:38" s="211" customFormat="1" ht="15" customHeight="1">
      <c r="A375" s="1244" t="str">
        <f t="shared" si="102"/>
        <v>477-010-40-1038</v>
      </c>
      <c r="B375" s="361"/>
      <c r="C375" s="716" t="s">
        <v>961</v>
      </c>
      <c r="D375" s="362" t="s">
        <v>523</v>
      </c>
      <c r="E375" s="364"/>
      <c r="F375" s="717" t="s">
        <v>962</v>
      </c>
      <c r="G375" s="627"/>
      <c r="H375" s="628"/>
      <c r="I375" s="628"/>
      <c r="J375" s="390">
        <v>1</v>
      </c>
      <c r="K375" s="417">
        <v>20</v>
      </c>
      <c r="L375" s="418"/>
      <c r="M375" s="413">
        <f t="shared" si="95"/>
        <v>20</v>
      </c>
      <c r="N375" s="609">
        <f t="shared" si="96"/>
        <v>20</v>
      </c>
      <c r="O375" s="415">
        <f>+'Programa P6 Excel R1'!I867</f>
        <v>1</v>
      </c>
      <c r="P375" s="433">
        <f>+'Programa P6 Excel R1'!J867</f>
        <v>1</v>
      </c>
      <c r="Q375" s="492">
        <v>45903</v>
      </c>
      <c r="R375" s="471"/>
      <c r="S375" s="471"/>
      <c r="T375" s="471"/>
      <c r="U375" s="471"/>
      <c r="V375" s="494">
        <v>45904</v>
      </c>
      <c r="W375" s="492">
        <v>45905</v>
      </c>
      <c r="X375" s="471"/>
      <c r="Y375" s="471"/>
      <c r="Z375" s="471"/>
      <c r="AA375" s="471"/>
      <c r="AB375" s="471"/>
      <c r="AC375" s="471"/>
      <c r="AD375" s="494">
        <v>45922</v>
      </c>
      <c r="AE375" s="492"/>
      <c r="AF375" s="471"/>
      <c r="AG375" s="471"/>
      <c r="AH375" s="471"/>
      <c r="AI375" s="471"/>
      <c r="AJ375" s="584"/>
      <c r="AL375" s="212"/>
    </row>
    <row r="376" spans="1:38" s="211" customFormat="1" ht="15" customHeight="1">
      <c r="A376" s="1244" t="str">
        <f t="shared" si="102"/>
        <v>477-010-40-1039</v>
      </c>
      <c r="B376" s="361"/>
      <c r="C376" s="716" t="s">
        <v>963</v>
      </c>
      <c r="D376" s="362" t="s">
        <v>523</v>
      </c>
      <c r="E376" s="365" t="s">
        <v>964</v>
      </c>
      <c r="F376" s="717" t="s">
        <v>965</v>
      </c>
      <c r="G376" s="627"/>
      <c r="H376" s="628">
        <v>1</v>
      </c>
      <c r="I376" s="628"/>
      <c r="J376" s="390"/>
      <c r="K376" s="417">
        <v>41.4</v>
      </c>
      <c r="L376" s="418"/>
      <c r="M376" s="413">
        <f t="shared" si="95"/>
        <v>41.4</v>
      </c>
      <c r="N376" s="609">
        <f t="shared" si="96"/>
        <v>41.4</v>
      </c>
      <c r="O376" s="415">
        <f>+'Programa P6 Excel R1'!I868</f>
        <v>1</v>
      </c>
      <c r="P376" s="433">
        <f>+'Programa P6 Excel R1'!J868</f>
        <v>1</v>
      </c>
      <c r="Q376" s="492">
        <v>45905</v>
      </c>
      <c r="R376" s="471"/>
      <c r="S376" s="471"/>
      <c r="T376" s="471"/>
      <c r="U376" s="471"/>
      <c r="V376" s="494">
        <v>45922</v>
      </c>
      <c r="W376" s="492">
        <v>45923</v>
      </c>
      <c r="X376" s="471"/>
      <c r="Y376" s="471"/>
      <c r="Z376" s="471"/>
      <c r="AA376" s="471"/>
      <c r="AB376" s="471"/>
      <c r="AC376" s="471"/>
      <c r="AD376" s="494">
        <v>45937</v>
      </c>
      <c r="AE376" s="492"/>
      <c r="AF376" s="471"/>
      <c r="AG376" s="471"/>
      <c r="AH376" s="471"/>
      <c r="AI376" s="471"/>
      <c r="AJ376" s="584"/>
      <c r="AL376" s="212"/>
    </row>
    <row r="377" spans="1:38" s="211" customFormat="1" ht="15" customHeight="1">
      <c r="A377" s="1244" t="str">
        <f t="shared" si="102"/>
        <v>477-010-40-1040</v>
      </c>
      <c r="B377" s="361"/>
      <c r="C377" s="716" t="s">
        <v>966</v>
      </c>
      <c r="D377" s="362" t="s">
        <v>523</v>
      </c>
      <c r="E377" s="365" t="s">
        <v>964</v>
      </c>
      <c r="F377" s="717" t="s">
        <v>967</v>
      </c>
      <c r="G377" s="627"/>
      <c r="H377" s="628">
        <v>1</v>
      </c>
      <c r="I377" s="628"/>
      <c r="J377" s="390"/>
      <c r="K377" s="417">
        <v>7</v>
      </c>
      <c r="L377" s="418"/>
      <c r="M377" s="413">
        <f t="shared" si="95"/>
        <v>7</v>
      </c>
      <c r="N377" s="609">
        <f t="shared" si="96"/>
        <v>7</v>
      </c>
      <c r="O377" s="415">
        <f>+'Programa P6 Excel R1'!I869</f>
        <v>1</v>
      </c>
      <c r="P377" s="433">
        <f>+'Programa P6 Excel R1'!J869</f>
        <v>1</v>
      </c>
      <c r="Q377" s="492">
        <v>45923</v>
      </c>
      <c r="R377" s="471"/>
      <c r="S377" s="471"/>
      <c r="T377" s="471"/>
      <c r="U377" s="471"/>
      <c r="V377" s="494">
        <v>45937</v>
      </c>
      <c r="W377" s="492">
        <v>45938</v>
      </c>
      <c r="X377" s="471"/>
      <c r="Y377" s="471"/>
      <c r="Z377" s="471"/>
      <c r="AA377" s="471"/>
      <c r="AB377" s="471"/>
      <c r="AC377" s="471"/>
      <c r="AD377" s="487">
        <f>VLOOKUP(C377,'Programa P6 Excel R1'!$B:$N,7,FALSE)</f>
        <v>46017</v>
      </c>
      <c r="AE377" s="492"/>
      <c r="AF377" s="471"/>
      <c r="AG377" s="471"/>
      <c r="AH377" s="471"/>
      <c r="AI377" s="471"/>
      <c r="AJ377" s="584"/>
      <c r="AL377" s="212"/>
    </row>
    <row r="378" spans="1:38" s="211" customFormat="1" ht="15" customHeight="1">
      <c r="A378" s="1244" t="str">
        <f t="shared" si="102"/>
        <v>477-010-40-1041</v>
      </c>
      <c r="B378" s="361"/>
      <c r="C378" s="716" t="s">
        <v>968</v>
      </c>
      <c r="D378" s="362" t="s">
        <v>132</v>
      </c>
      <c r="E378" s="365" t="s">
        <v>964</v>
      </c>
      <c r="F378" s="717" t="s">
        <v>969</v>
      </c>
      <c r="G378" s="627"/>
      <c r="H378" s="628">
        <v>1</v>
      </c>
      <c r="I378" s="628"/>
      <c r="J378" s="390"/>
      <c r="K378" s="417">
        <v>14</v>
      </c>
      <c r="L378" s="418"/>
      <c r="M378" s="413">
        <f t="shared" si="95"/>
        <v>14</v>
      </c>
      <c r="N378" s="609">
        <f t="shared" si="96"/>
        <v>8.4</v>
      </c>
      <c r="O378" s="415">
        <f>+'Programa P6 Excel R1'!I870</f>
        <v>1</v>
      </c>
      <c r="P378" s="433">
        <f>+'Programa P6 Excel R1'!J870</f>
        <v>0.6</v>
      </c>
      <c r="Q378" s="492">
        <v>45938</v>
      </c>
      <c r="R378" s="471"/>
      <c r="S378" s="471"/>
      <c r="T378" s="471"/>
      <c r="U378" s="471"/>
      <c r="V378" s="494">
        <v>45972</v>
      </c>
      <c r="W378" s="492">
        <f>+'Programa P6 Excel R1'!G870</f>
        <v>46020</v>
      </c>
      <c r="X378" s="471"/>
      <c r="Y378" s="471"/>
      <c r="Z378" s="471"/>
      <c r="AA378" s="471"/>
      <c r="AB378" s="471"/>
      <c r="AC378" s="471"/>
      <c r="AD378" s="494"/>
      <c r="AE378" s="492"/>
      <c r="AF378" s="471"/>
      <c r="AG378" s="471"/>
      <c r="AH378" s="471"/>
      <c r="AI378" s="471"/>
      <c r="AJ378" s="584">
        <f>+'Programa P6 Excel R1'!H870</f>
        <v>46153</v>
      </c>
      <c r="AL378" s="212"/>
    </row>
    <row r="379" spans="1:38" s="211" customFormat="1" ht="15" customHeight="1">
      <c r="A379" s="1244" t="str">
        <f t="shared" si="102"/>
        <v>477-010-40-1042</v>
      </c>
      <c r="B379" s="361"/>
      <c r="C379" s="716" t="s">
        <v>970</v>
      </c>
      <c r="D379" s="362"/>
      <c r="E379" s="365" t="s">
        <v>964</v>
      </c>
      <c r="F379" s="717" t="s">
        <v>971</v>
      </c>
      <c r="G379" s="627"/>
      <c r="H379" s="628">
        <v>1</v>
      </c>
      <c r="I379" s="628"/>
      <c r="J379" s="390"/>
      <c r="K379" s="417">
        <v>7</v>
      </c>
      <c r="L379" s="418"/>
      <c r="M379" s="413">
        <f t="shared" si="95"/>
        <v>7</v>
      </c>
      <c r="N379" s="609">
        <f t="shared" si="96"/>
        <v>0</v>
      </c>
      <c r="O379" s="415">
        <f>+'Programa P6 Excel R1'!I871</f>
        <v>1</v>
      </c>
      <c r="P379" s="433">
        <f>+'Programa P6 Excel R1'!J871</f>
        <v>0</v>
      </c>
      <c r="Q379" s="492">
        <v>45973</v>
      </c>
      <c r="R379" s="471"/>
      <c r="S379" s="471"/>
      <c r="T379" s="471"/>
      <c r="U379" s="471"/>
      <c r="V379" s="494">
        <v>45979</v>
      </c>
      <c r="W379" s="492"/>
      <c r="X379" s="471"/>
      <c r="Y379" s="471"/>
      <c r="Z379" s="471"/>
      <c r="AA379" s="471"/>
      <c r="AB379" s="471"/>
      <c r="AC379" s="471"/>
      <c r="AD379" s="494"/>
      <c r="AE379" s="492">
        <f>+'Programa P6 Excel R1'!G871</f>
        <v>46154</v>
      </c>
      <c r="AF379" s="471"/>
      <c r="AG379" s="471"/>
      <c r="AH379" s="471"/>
      <c r="AI379" s="471"/>
      <c r="AJ379" s="584">
        <f>+'Programa P6 Excel R1'!H871</f>
        <v>46160</v>
      </c>
      <c r="AL379" s="212"/>
    </row>
    <row r="380" spans="1:38" s="201" customFormat="1" ht="15" hidden="1" customHeight="1">
      <c r="A380" s="859"/>
      <c r="B380" s="377"/>
      <c r="C380" s="726"/>
      <c r="D380" s="378"/>
      <c r="E380" s="379"/>
      <c r="F380" s="723" t="s">
        <v>972</v>
      </c>
      <c r="G380" s="618"/>
      <c r="H380" s="619"/>
      <c r="I380" s="619"/>
      <c r="J380" s="393"/>
      <c r="K380" s="449"/>
      <c r="L380" s="450"/>
      <c r="M380" s="413">
        <f t="shared" si="95"/>
        <v>0</v>
      </c>
      <c r="N380" s="609">
        <f t="shared" si="96"/>
        <v>0</v>
      </c>
      <c r="O380" s="415">
        <v>0</v>
      </c>
      <c r="P380" s="433">
        <v>0</v>
      </c>
      <c r="Q380" s="481"/>
      <c r="R380" s="482"/>
      <c r="S380" s="482"/>
      <c r="T380" s="482"/>
      <c r="U380" s="482"/>
      <c r="V380" s="491"/>
      <c r="W380" s="481"/>
      <c r="X380" s="482"/>
      <c r="Y380" s="482"/>
      <c r="Z380" s="482"/>
      <c r="AA380" s="482"/>
      <c r="AB380" s="482"/>
      <c r="AC380" s="482"/>
      <c r="AD380" s="491"/>
      <c r="AE380" s="481"/>
      <c r="AF380" s="482"/>
      <c r="AG380" s="482"/>
      <c r="AH380" s="482"/>
      <c r="AI380" s="482"/>
      <c r="AJ380" s="483"/>
      <c r="AL380" s="250"/>
    </row>
    <row r="381" spans="1:38" s="211" customFormat="1" ht="15" customHeight="1">
      <c r="A381" s="1244" t="str">
        <f t="shared" ref="A381:A387" si="103">+TRIM(C381)</f>
        <v>477-010-40-1043</v>
      </c>
      <c r="B381" s="361"/>
      <c r="C381" s="716" t="s">
        <v>973</v>
      </c>
      <c r="D381" s="362" t="s">
        <v>523</v>
      </c>
      <c r="E381" s="364"/>
      <c r="F381" s="717" t="s">
        <v>974</v>
      </c>
      <c r="G381" s="627"/>
      <c r="H381" s="628"/>
      <c r="I381" s="628"/>
      <c r="J381" s="390">
        <v>1</v>
      </c>
      <c r="K381" s="417">
        <v>9</v>
      </c>
      <c r="L381" s="418"/>
      <c r="M381" s="413">
        <f t="shared" si="95"/>
        <v>9</v>
      </c>
      <c r="N381" s="609">
        <f t="shared" si="96"/>
        <v>9</v>
      </c>
      <c r="O381" s="415">
        <f>+'Programa P6 Excel R1'!I873</f>
        <v>1</v>
      </c>
      <c r="P381" s="433">
        <f>+'Programa P6 Excel R1'!J873</f>
        <v>1</v>
      </c>
      <c r="Q381" s="492">
        <v>45910</v>
      </c>
      <c r="R381" s="471"/>
      <c r="S381" s="471"/>
      <c r="T381" s="471"/>
      <c r="U381" s="471"/>
      <c r="V381" s="494">
        <v>45992</v>
      </c>
      <c r="W381" s="492">
        <v>45910</v>
      </c>
      <c r="X381" s="471"/>
      <c r="Y381" s="471"/>
      <c r="Z381" s="471"/>
      <c r="AA381" s="471"/>
      <c r="AB381" s="471"/>
      <c r="AC381" s="471"/>
      <c r="AD381" s="494">
        <v>45929</v>
      </c>
      <c r="AE381" s="492"/>
      <c r="AF381" s="471"/>
      <c r="AG381" s="471"/>
      <c r="AH381" s="471"/>
      <c r="AI381" s="471"/>
      <c r="AJ381" s="584"/>
      <c r="AL381" s="212"/>
    </row>
    <row r="382" spans="1:38" s="211" customFormat="1" ht="15" customHeight="1">
      <c r="A382" s="1244" t="str">
        <f t="shared" si="103"/>
        <v>477-010-40-1044</v>
      </c>
      <c r="B382" s="361"/>
      <c r="C382" s="716" t="s">
        <v>975</v>
      </c>
      <c r="D382" s="362" t="s">
        <v>523</v>
      </c>
      <c r="E382" s="364"/>
      <c r="F382" s="717" t="s">
        <v>976</v>
      </c>
      <c r="G382" s="627"/>
      <c r="H382" s="628"/>
      <c r="I382" s="628"/>
      <c r="J382" s="390">
        <v>1</v>
      </c>
      <c r="K382" s="417">
        <v>40</v>
      </c>
      <c r="L382" s="418"/>
      <c r="M382" s="413">
        <f t="shared" si="95"/>
        <v>40</v>
      </c>
      <c r="N382" s="609">
        <f t="shared" si="96"/>
        <v>40</v>
      </c>
      <c r="O382" s="415">
        <f>+'Programa P6 Excel R1'!I874</f>
        <v>1</v>
      </c>
      <c r="P382" s="433">
        <f>+'Programa P6 Excel R1'!J874</f>
        <v>1</v>
      </c>
      <c r="Q382" s="492">
        <v>45910</v>
      </c>
      <c r="R382" s="471"/>
      <c r="S382" s="471"/>
      <c r="T382" s="471"/>
      <c r="U382" s="471"/>
      <c r="V382" s="494">
        <v>45929</v>
      </c>
      <c r="W382" s="492">
        <v>45930</v>
      </c>
      <c r="X382" s="471"/>
      <c r="Y382" s="471"/>
      <c r="Z382" s="471"/>
      <c r="AA382" s="471"/>
      <c r="AB382" s="471"/>
      <c r="AC382" s="471"/>
      <c r="AD382" s="494">
        <v>45931</v>
      </c>
      <c r="AE382" s="492"/>
      <c r="AF382" s="471"/>
      <c r="AG382" s="471"/>
      <c r="AH382" s="471"/>
      <c r="AI382" s="471"/>
      <c r="AJ382" s="584"/>
      <c r="AL382" s="212"/>
    </row>
    <row r="383" spans="1:38" s="211" customFormat="1" ht="15" customHeight="1">
      <c r="A383" s="1244" t="str">
        <f t="shared" si="103"/>
        <v>477-010-40-1045</v>
      </c>
      <c r="B383" s="361"/>
      <c r="C383" s="716" t="s">
        <v>977</v>
      </c>
      <c r="D383" s="362" t="s">
        <v>523</v>
      </c>
      <c r="E383" s="364"/>
      <c r="F383" s="717" t="s">
        <v>978</v>
      </c>
      <c r="G383" s="627"/>
      <c r="H383" s="628"/>
      <c r="I383" s="628"/>
      <c r="J383" s="390">
        <v>1</v>
      </c>
      <c r="K383" s="417">
        <v>20</v>
      </c>
      <c r="L383" s="418"/>
      <c r="M383" s="413">
        <f t="shared" si="95"/>
        <v>20</v>
      </c>
      <c r="N383" s="609">
        <f t="shared" si="96"/>
        <v>20</v>
      </c>
      <c r="O383" s="415">
        <f>+'Programa P6 Excel R1'!I875</f>
        <v>1</v>
      </c>
      <c r="P383" s="433">
        <f>+'Programa P6 Excel R1'!J875</f>
        <v>1</v>
      </c>
      <c r="Q383" s="492">
        <v>45930</v>
      </c>
      <c r="R383" s="471"/>
      <c r="S383" s="471"/>
      <c r="T383" s="471"/>
      <c r="U383" s="471"/>
      <c r="V383" s="494">
        <v>45931</v>
      </c>
      <c r="W383" s="492">
        <v>45932</v>
      </c>
      <c r="X383" s="471"/>
      <c r="Y383" s="471"/>
      <c r="Z383" s="471"/>
      <c r="AA383" s="471"/>
      <c r="AB383" s="471"/>
      <c r="AC383" s="471"/>
      <c r="AD383" s="494">
        <v>45967</v>
      </c>
      <c r="AE383" s="492"/>
      <c r="AF383" s="471"/>
      <c r="AG383" s="471"/>
      <c r="AH383" s="471"/>
      <c r="AI383" s="471"/>
      <c r="AJ383" s="584"/>
      <c r="AL383" s="212"/>
    </row>
    <row r="384" spans="1:38" s="211" customFormat="1" ht="15" customHeight="1">
      <c r="A384" s="1244" t="str">
        <f t="shared" si="103"/>
        <v>477-010-40-1046</v>
      </c>
      <c r="B384" s="361"/>
      <c r="C384" s="716" t="s">
        <v>979</v>
      </c>
      <c r="D384" s="362" t="s">
        <v>523</v>
      </c>
      <c r="E384" s="364"/>
      <c r="F384" s="717" t="s">
        <v>980</v>
      </c>
      <c r="G384" s="627"/>
      <c r="H384" s="628">
        <v>1</v>
      </c>
      <c r="I384" s="628"/>
      <c r="J384" s="390"/>
      <c r="K384" s="417">
        <v>41.4</v>
      </c>
      <c r="L384" s="418"/>
      <c r="M384" s="413">
        <f t="shared" si="95"/>
        <v>41.4</v>
      </c>
      <c r="N384" s="609">
        <f t="shared" si="96"/>
        <v>41.4</v>
      </c>
      <c r="O384" s="415">
        <f>+'Programa P6 Excel R1'!I876</f>
        <v>1</v>
      </c>
      <c r="P384" s="433">
        <f>+'Programa P6 Excel R1'!J876</f>
        <v>1</v>
      </c>
      <c r="Q384" s="492">
        <v>45932</v>
      </c>
      <c r="R384" s="471"/>
      <c r="S384" s="471"/>
      <c r="T384" s="471"/>
      <c r="U384" s="471"/>
      <c r="V384" s="494">
        <v>45954</v>
      </c>
      <c r="W384" s="492">
        <v>45957</v>
      </c>
      <c r="X384" s="471"/>
      <c r="Y384" s="471"/>
      <c r="Z384" s="471"/>
      <c r="AA384" s="471"/>
      <c r="AB384" s="471"/>
      <c r="AC384" s="471"/>
      <c r="AD384" s="494">
        <f>+'Programa P6 Excel R1'!H876</f>
        <v>46101</v>
      </c>
      <c r="AE384" s="492"/>
      <c r="AF384" s="471"/>
      <c r="AG384" s="471"/>
      <c r="AH384" s="471"/>
      <c r="AI384" s="471"/>
      <c r="AJ384" s="584"/>
      <c r="AL384" s="212"/>
    </row>
    <row r="385" spans="1:38" s="211" customFormat="1" ht="15" customHeight="1">
      <c r="A385" s="1244" t="str">
        <f t="shared" si="103"/>
        <v>477-010-40-1047</v>
      </c>
      <c r="B385" s="361"/>
      <c r="C385" s="716" t="s">
        <v>981</v>
      </c>
      <c r="D385" s="362" t="s">
        <v>132</v>
      </c>
      <c r="E385" s="364"/>
      <c r="F385" s="717" t="s">
        <v>982</v>
      </c>
      <c r="G385" s="627"/>
      <c r="H385" s="628">
        <v>1</v>
      </c>
      <c r="I385" s="628"/>
      <c r="J385" s="390"/>
      <c r="K385" s="417">
        <v>7</v>
      </c>
      <c r="L385" s="418"/>
      <c r="M385" s="413">
        <f t="shared" si="95"/>
        <v>7</v>
      </c>
      <c r="N385" s="609">
        <f t="shared" si="96"/>
        <v>6.3</v>
      </c>
      <c r="O385" s="415">
        <f>+'Programa P6 Excel R1'!I877</f>
        <v>1</v>
      </c>
      <c r="P385" s="433">
        <f>+'Programa P6 Excel R1'!J877</f>
        <v>0.9</v>
      </c>
      <c r="Q385" s="492">
        <v>45957</v>
      </c>
      <c r="R385" s="471"/>
      <c r="S385" s="471"/>
      <c r="T385" s="471"/>
      <c r="U385" s="471"/>
      <c r="V385" s="494">
        <v>45971</v>
      </c>
      <c r="W385" s="492">
        <f>+'Programa P6 Excel R1'!G877</f>
        <v>46102</v>
      </c>
      <c r="X385" s="471"/>
      <c r="Y385" s="471"/>
      <c r="Z385" s="471"/>
      <c r="AA385" s="471"/>
      <c r="AB385" s="471"/>
      <c r="AC385" s="471"/>
      <c r="AD385" s="494"/>
      <c r="AE385" s="492"/>
      <c r="AF385" s="471"/>
      <c r="AG385" s="471"/>
      <c r="AH385" s="471"/>
      <c r="AI385" s="471"/>
      <c r="AJ385" s="584">
        <f>+'Programa P6 Excel R1'!H877</f>
        <v>46142</v>
      </c>
      <c r="AL385" s="212"/>
    </row>
    <row r="386" spans="1:38" s="211" customFormat="1" ht="15" customHeight="1">
      <c r="A386" s="1244" t="str">
        <f t="shared" si="103"/>
        <v>477-010-40-1048</v>
      </c>
      <c r="B386" s="361"/>
      <c r="C386" s="716" t="s">
        <v>983</v>
      </c>
      <c r="D386" s="362"/>
      <c r="E386" s="364"/>
      <c r="F386" s="717" t="s">
        <v>984</v>
      </c>
      <c r="G386" s="627"/>
      <c r="H386" s="628">
        <v>1</v>
      </c>
      <c r="I386" s="628"/>
      <c r="J386" s="390"/>
      <c r="K386" s="417">
        <v>14</v>
      </c>
      <c r="L386" s="418"/>
      <c r="M386" s="413">
        <f t="shared" si="95"/>
        <v>14</v>
      </c>
      <c r="N386" s="609">
        <f t="shared" si="96"/>
        <v>0</v>
      </c>
      <c r="O386" s="415">
        <f>+'Programa P6 Excel R1'!I878</f>
        <v>1</v>
      </c>
      <c r="P386" s="433">
        <f>+'Programa P6 Excel R1'!J878</f>
        <v>0</v>
      </c>
      <c r="Q386" s="492">
        <v>45972</v>
      </c>
      <c r="R386" s="471"/>
      <c r="S386" s="471"/>
      <c r="T386" s="471"/>
      <c r="U386" s="471"/>
      <c r="V386" s="494">
        <v>45978</v>
      </c>
      <c r="W386" s="492"/>
      <c r="X386" s="471"/>
      <c r="Y386" s="471"/>
      <c r="Z386" s="471"/>
      <c r="AA386" s="471"/>
      <c r="AB386" s="471"/>
      <c r="AC386" s="471"/>
      <c r="AD386" s="494"/>
      <c r="AE386" s="492">
        <f>+'Programa P6 Excel R1'!G878</f>
        <v>46146</v>
      </c>
      <c r="AF386" s="471"/>
      <c r="AG386" s="471"/>
      <c r="AH386" s="471"/>
      <c r="AI386" s="471"/>
      <c r="AJ386" s="584">
        <f>+'Programa P6 Excel R1'!H878</f>
        <v>46150</v>
      </c>
      <c r="AL386" s="212"/>
    </row>
    <row r="387" spans="1:38" s="211" customFormat="1" ht="15" customHeight="1">
      <c r="A387" s="1244" t="str">
        <f t="shared" si="103"/>
        <v>477-010-40-1049</v>
      </c>
      <c r="B387" s="361"/>
      <c r="C387" s="716" t="s">
        <v>985</v>
      </c>
      <c r="D387" s="362"/>
      <c r="E387" s="364"/>
      <c r="F387" s="717" t="s">
        <v>986</v>
      </c>
      <c r="G387" s="627"/>
      <c r="H387" s="628">
        <v>1</v>
      </c>
      <c r="I387" s="628"/>
      <c r="J387" s="390"/>
      <c r="K387" s="417">
        <v>7</v>
      </c>
      <c r="L387" s="418"/>
      <c r="M387" s="413">
        <f t="shared" si="95"/>
        <v>7</v>
      </c>
      <c r="N387" s="609">
        <f t="shared" si="96"/>
        <v>0</v>
      </c>
      <c r="O387" s="415">
        <f>+'Programa P6 Excel R1'!I879</f>
        <v>1</v>
      </c>
      <c r="P387" s="433">
        <f>+'Programa P6 Excel R1'!J879</f>
        <v>0</v>
      </c>
      <c r="Q387" s="492">
        <v>45979</v>
      </c>
      <c r="R387" s="471"/>
      <c r="S387" s="471"/>
      <c r="T387" s="471"/>
      <c r="U387" s="471"/>
      <c r="V387" s="494">
        <v>45985</v>
      </c>
      <c r="W387" s="492"/>
      <c r="X387" s="471"/>
      <c r="Y387" s="471"/>
      <c r="Z387" s="471"/>
      <c r="AA387" s="471"/>
      <c r="AB387" s="471"/>
      <c r="AC387" s="471"/>
      <c r="AD387" s="494"/>
      <c r="AE387" s="492">
        <f>+'Programa P6 Excel R1'!G879</f>
        <v>46153</v>
      </c>
      <c r="AF387" s="471"/>
      <c r="AG387" s="471"/>
      <c r="AH387" s="471"/>
      <c r="AI387" s="471"/>
      <c r="AJ387" s="584">
        <f>+'Programa P6 Excel R1'!H879</f>
        <v>46157</v>
      </c>
      <c r="AL387" s="212"/>
    </row>
    <row r="388" spans="1:38" s="201" customFormat="1" ht="15" hidden="1" customHeight="1">
      <c r="A388" s="859"/>
      <c r="B388" s="377"/>
      <c r="C388" s="726"/>
      <c r="D388" s="378"/>
      <c r="E388" s="379"/>
      <c r="F388" s="723" t="s">
        <v>987</v>
      </c>
      <c r="G388" s="618"/>
      <c r="H388" s="619"/>
      <c r="I388" s="619"/>
      <c r="J388" s="393"/>
      <c r="K388" s="449"/>
      <c r="L388" s="450"/>
      <c r="M388" s="413">
        <f t="shared" si="95"/>
        <v>0</v>
      </c>
      <c r="N388" s="609">
        <f t="shared" si="96"/>
        <v>0</v>
      </c>
      <c r="O388" s="452">
        <v>0</v>
      </c>
      <c r="P388" s="453">
        <v>0</v>
      </c>
      <c r="Q388" s="481"/>
      <c r="R388" s="482"/>
      <c r="S388" s="482"/>
      <c r="T388" s="482"/>
      <c r="U388" s="482"/>
      <c r="V388" s="491"/>
      <c r="W388" s="481"/>
      <c r="X388" s="482"/>
      <c r="Y388" s="482"/>
      <c r="Z388" s="482"/>
      <c r="AA388" s="482"/>
      <c r="AB388" s="482"/>
      <c r="AC388" s="482"/>
      <c r="AD388" s="491"/>
      <c r="AE388" s="481"/>
      <c r="AF388" s="482"/>
      <c r="AG388" s="482"/>
      <c r="AH388" s="482"/>
      <c r="AI388" s="482"/>
      <c r="AJ388" s="483"/>
      <c r="AL388" s="250"/>
    </row>
    <row r="389" spans="1:38" s="211" customFormat="1" ht="15" customHeight="1">
      <c r="A389" s="1244" t="str">
        <f t="shared" ref="A389:A395" si="104">+TRIM(C389)</f>
        <v>477-010-40-1050</v>
      </c>
      <c r="B389" s="361"/>
      <c r="C389" s="716" t="s">
        <v>988</v>
      </c>
      <c r="D389" s="362" t="s">
        <v>526</v>
      </c>
      <c r="E389" s="364"/>
      <c r="F389" s="717" t="s">
        <v>989</v>
      </c>
      <c r="G389" s="627"/>
      <c r="H389" s="628"/>
      <c r="I389" s="628"/>
      <c r="J389" s="390">
        <v>1</v>
      </c>
      <c r="K389" s="417">
        <v>9</v>
      </c>
      <c r="L389" s="418"/>
      <c r="M389" s="413">
        <f t="shared" ref="M389:M452" si="105">+K389+L389</f>
        <v>9</v>
      </c>
      <c r="N389" s="609">
        <f t="shared" ref="N389:N452" si="106">+P389*M389</f>
        <v>2.25</v>
      </c>
      <c r="O389" s="415">
        <f>+'Programa P6 Excel R1'!I881</f>
        <v>1</v>
      </c>
      <c r="P389" s="433">
        <f>+'Programa P6 Excel R1'!J881</f>
        <v>0.25</v>
      </c>
      <c r="Q389" s="492">
        <v>45940</v>
      </c>
      <c r="R389" s="471"/>
      <c r="S389" s="471"/>
      <c r="T389" s="471"/>
      <c r="U389" s="471"/>
      <c r="V389" s="494">
        <v>46009</v>
      </c>
      <c r="W389" s="492">
        <v>45940</v>
      </c>
      <c r="X389" s="471"/>
      <c r="Y389" s="471"/>
      <c r="Z389" s="471"/>
      <c r="AA389" s="471"/>
      <c r="AB389" s="471"/>
      <c r="AC389" s="471"/>
      <c r="AD389" s="494"/>
      <c r="AE389" s="492"/>
      <c r="AF389" s="471"/>
      <c r="AG389" s="471"/>
      <c r="AH389" s="471"/>
      <c r="AI389" s="471"/>
      <c r="AJ389" s="584">
        <f>+'Programa P6 Excel R1'!H881</f>
        <v>46135</v>
      </c>
      <c r="AL389" s="212"/>
    </row>
    <row r="390" spans="1:38" s="211" customFormat="1" ht="15" customHeight="1">
      <c r="A390" s="1244" t="str">
        <f t="shared" si="104"/>
        <v>477-010-40-1051</v>
      </c>
      <c r="B390" s="361"/>
      <c r="C390" s="716" t="s">
        <v>990</v>
      </c>
      <c r="D390" s="362"/>
      <c r="E390" s="364"/>
      <c r="F390" s="717" t="s">
        <v>991</v>
      </c>
      <c r="G390" s="627"/>
      <c r="H390" s="628"/>
      <c r="I390" s="628"/>
      <c r="J390" s="390">
        <v>1</v>
      </c>
      <c r="K390" s="417">
        <v>40</v>
      </c>
      <c r="L390" s="418"/>
      <c r="M390" s="413">
        <f t="shared" si="105"/>
        <v>40</v>
      </c>
      <c r="N390" s="609">
        <f t="shared" si="106"/>
        <v>0</v>
      </c>
      <c r="O390" s="415">
        <f>+'Programa P6 Excel R1'!I882</f>
        <v>1</v>
      </c>
      <c r="P390" s="433">
        <f>+'Programa P6 Excel R1'!J882</f>
        <v>0</v>
      </c>
      <c r="Q390" s="492">
        <v>45940</v>
      </c>
      <c r="R390" s="471"/>
      <c r="S390" s="471"/>
      <c r="T390" s="471"/>
      <c r="U390" s="471"/>
      <c r="V390" s="494">
        <v>45960</v>
      </c>
      <c r="W390" s="492"/>
      <c r="X390" s="471"/>
      <c r="Y390" s="471"/>
      <c r="Z390" s="471"/>
      <c r="AA390" s="471"/>
      <c r="AB390" s="471"/>
      <c r="AC390" s="471"/>
      <c r="AD390" s="494"/>
      <c r="AE390" s="492">
        <f>+'Programa P6 Excel R1'!G882</f>
        <v>46136</v>
      </c>
      <c r="AF390" s="471"/>
      <c r="AG390" s="471"/>
      <c r="AH390" s="471"/>
      <c r="AI390" s="471"/>
      <c r="AJ390" s="584">
        <f>+'Programa P6 Excel R1'!H882</f>
        <v>46137</v>
      </c>
      <c r="AL390" s="212"/>
    </row>
    <row r="391" spans="1:38" s="211" customFormat="1" ht="15" customHeight="1">
      <c r="A391" s="1244" t="str">
        <f t="shared" si="104"/>
        <v>477-010-40-1052</v>
      </c>
      <c r="B391" s="361"/>
      <c r="C391" s="716" t="s">
        <v>992</v>
      </c>
      <c r="D391" s="362"/>
      <c r="E391" s="364"/>
      <c r="F391" s="717" t="s">
        <v>993</v>
      </c>
      <c r="G391" s="627"/>
      <c r="H391" s="628"/>
      <c r="I391" s="628"/>
      <c r="J391" s="390">
        <v>1</v>
      </c>
      <c r="K391" s="417">
        <v>20</v>
      </c>
      <c r="L391" s="418"/>
      <c r="M391" s="413">
        <f t="shared" si="105"/>
        <v>20</v>
      </c>
      <c r="N391" s="609">
        <f t="shared" si="106"/>
        <v>0</v>
      </c>
      <c r="O391" s="415">
        <f>+'Programa P6 Excel R1'!I883</f>
        <v>1</v>
      </c>
      <c r="P391" s="433">
        <f>+'Programa P6 Excel R1'!J883</f>
        <v>0</v>
      </c>
      <c r="Q391" s="492">
        <v>45961</v>
      </c>
      <c r="R391" s="471"/>
      <c r="S391" s="471"/>
      <c r="T391" s="471"/>
      <c r="U391" s="471"/>
      <c r="V391" s="494">
        <v>45962</v>
      </c>
      <c r="W391" s="492"/>
      <c r="X391" s="471"/>
      <c r="Y391" s="471"/>
      <c r="Z391" s="471"/>
      <c r="AA391" s="471"/>
      <c r="AB391" s="471"/>
      <c r="AC391" s="471"/>
      <c r="AD391" s="494"/>
      <c r="AE391" s="492">
        <f>+'Programa P6 Excel R1'!G883</f>
        <v>46139</v>
      </c>
      <c r="AF391" s="471"/>
      <c r="AG391" s="471"/>
      <c r="AH391" s="471"/>
      <c r="AI391" s="471"/>
      <c r="AJ391" s="584">
        <f>+'Programa P6 Excel R1'!H883</f>
        <v>46153</v>
      </c>
      <c r="AL391" s="212"/>
    </row>
    <row r="392" spans="1:38" s="211" customFormat="1" ht="15" customHeight="1">
      <c r="A392" s="1244" t="str">
        <f t="shared" si="104"/>
        <v>477-010-40-1053</v>
      </c>
      <c r="B392" s="361"/>
      <c r="C392" s="716" t="s">
        <v>994</v>
      </c>
      <c r="D392" s="362"/>
      <c r="E392" s="364"/>
      <c r="F392" s="717" t="s">
        <v>995</v>
      </c>
      <c r="G392" s="627"/>
      <c r="H392" s="628">
        <v>1</v>
      </c>
      <c r="I392" s="628"/>
      <c r="J392" s="390"/>
      <c r="K392" s="417">
        <v>41.4</v>
      </c>
      <c r="L392" s="418"/>
      <c r="M392" s="413">
        <f t="shared" si="105"/>
        <v>41.4</v>
      </c>
      <c r="N392" s="609">
        <f t="shared" si="106"/>
        <v>0</v>
      </c>
      <c r="O392" s="415">
        <f>+'Programa P6 Excel R1'!I884</f>
        <v>1</v>
      </c>
      <c r="P392" s="433">
        <f>+'Programa P6 Excel R1'!J884</f>
        <v>0</v>
      </c>
      <c r="Q392" s="492">
        <v>45964</v>
      </c>
      <c r="R392" s="471"/>
      <c r="S392" s="471"/>
      <c r="T392" s="471"/>
      <c r="U392" s="471"/>
      <c r="V392" s="494">
        <v>45975</v>
      </c>
      <c r="W392" s="492"/>
      <c r="X392" s="471"/>
      <c r="Y392" s="471"/>
      <c r="Z392" s="471"/>
      <c r="AA392" s="471"/>
      <c r="AB392" s="471"/>
      <c r="AC392" s="471"/>
      <c r="AD392" s="494"/>
      <c r="AE392" s="492">
        <f>+'Programa P6 Excel R1'!G884</f>
        <v>46154</v>
      </c>
      <c r="AF392" s="471"/>
      <c r="AG392" s="471"/>
      <c r="AH392" s="471"/>
      <c r="AI392" s="471"/>
      <c r="AJ392" s="584">
        <f>+'Programa P6 Excel R1'!H884</f>
        <v>46164</v>
      </c>
      <c r="AL392" s="212"/>
    </row>
    <row r="393" spans="1:38" s="211" customFormat="1" ht="15" customHeight="1">
      <c r="A393" s="1244" t="str">
        <f t="shared" si="104"/>
        <v>477-010-40-1054</v>
      </c>
      <c r="B393" s="361"/>
      <c r="C393" s="716" t="s">
        <v>996</v>
      </c>
      <c r="D393" s="362"/>
      <c r="E393" s="364"/>
      <c r="F393" s="717" t="s">
        <v>997</v>
      </c>
      <c r="G393" s="627"/>
      <c r="H393" s="628">
        <v>1</v>
      </c>
      <c r="I393" s="628"/>
      <c r="J393" s="390"/>
      <c r="K393" s="417">
        <v>7</v>
      </c>
      <c r="L393" s="418"/>
      <c r="M393" s="413">
        <f t="shared" si="105"/>
        <v>7</v>
      </c>
      <c r="N393" s="609">
        <f t="shared" si="106"/>
        <v>0</v>
      </c>
      <c r="O393" s="415">
        <f>+'Programa P6 Excel R1'!I885</f>
        <v>1</v>
      </c>
      <c r="P393" s="433">
        <f>+'Programa P6 Excel R1'!J885</f>
        <v>0</v>
      </c>
      <c r="Q393" s="492">
        <v>45978</v>
      </c>
      <c r="R393" s="471"/>
      <c r="S393" s="471"/>
      <c r="T393" s="471"/>
      <c r="U393" s="471"/>
      <c r="V393" s="494">
        <v>45987</v>
      </c>
      <c r="W393" s="492"/>
      <c r="X393" s="471"/>
      <c r="Y393" s="471"/>
      <c r="Z393" s="471"/>
      <c r="AA393" s="471"/>
      <c r="AB393" s="471"/>
      <c r="AC393" s="471"/>
      <c r="AD393" s="494"/>
      <c r="AE393" s="492">
        <f>+'Programa P6 Excel R1'!G885</f>
        <v>46167</v>
      </c>
      <c r="AF393" s="471"/>
      <c r="AG393" s="471"/>
      <c r="AH393" s="471"/>
      <c r="AI393" s="471"/>
      <c r="AJ393" s="584">
        <f>+'Programa P6 Excel R1'!H885</f>
        <v>46171</v>
      </c>
      <c r="AL393" s="212"/>
    </row>
    <row r="394" spans="1:38" s="211" customFormat="1" ht="15" customHeight="1">
      <c r="A394" s="1244" t="str">
        <f t="shared" si="104"/>
        <v>477-010-40-1055</v>
      </c>
      <c r="B394" s="361"/>
      <c r="C394" s="716" t="s">
        <v>998</v>
      </c>
      <c r="D394" s="362"/>
      <c r="E394" s="364"/>
      <c r="F394" s="717" t="s">
        <v>999</v>
      </c>
      <c r="G394" s="627"/>
      <c r="H394" s="628">
        <v>1</v>
      </c>
      <c r="I394" s="628"/>
      <c r="J394" s="390"/>
      <c r="K394" s="417">
        <v>14</v>
      </c>
      <c r="L394" s="418"/>
      <c r="M394" s="413">
        <f t="shared" si="105"/>
        <v>14</v>
      </c>
      <c r="N394" s="609">
        <f t="shared" si="106"/>
        <v>0</v>
      </c>
      <c r="O394" s="415">
        <f>+'Programa P6 Excel R1'!I886</f>
        <v>1</v>
      </c>
      <c r="P394" s="433">
        <f>+'Programa P6 Excel R1'!J886</f>
        <v>0</v>
      </c>
      <c r="Q394" s="492">
        <v>45988</v>
      </c>
      <c r="R394" s="471"/>
      <c r="S394" s="471"/>
      <c r="T394" s="471"/>
      <c r="U394" s="471"/>
      <c r="V394" s="494">
        <v>45994</v>
      </c>
      <c r="W394" s="492"/>
      <c r="X394" s="471"/>
      <c r="Y394" s="471"/>
      <c r="Z394" s="471"/>
      <c r="AA394" s="471"/>
      <c r="AB394" s="471"/>
      <c r="AC394" s="471"/>
      <c r="AD394" s="494"/>
      <c r="AE394" s="492">
        <f>+'Programa P6 Excel R1'!G886</f>
        <v>46174</v>
      </c>
      <c r="AF394" s="471"/>
      <c r="AG394" s="471"/>
      <c r="AH394" s="471"/>
      <c r="AI394" s="471"/>
      <c r="AJ394" s="584">
        <f>+'Programa P6 Excel R1'!H886</f>
        <v>46178</v>
      </c>
      <c r="AL394" s="212"/>
    </row>
    <row r="395" spans="1:38" s="211" customFormat="1" ht="15" customHeight="1">
      <c r="A395" s="1244" t="str">
        <f t="shared" si="104"/>
        <v>477-010-40-1056</v>
      </c>
      <c r="B395" s="361"/>
      <c r="C395" s="716" t="s">
        <v>1000</v>
      </c>
      <c r="D395" s="362"/>
      <c r="E395" s="364"/>
      <c r="F395" s="717" t="s">
        <v>1001</v>
      </c>
      <c r="G395" s="627"/>
      <c r="H395" s="628">
        <v>1</v>
      </c>
      <c r="I395" s="628"/>
      <c r="J395" s="390"/>
      <c r="K395" s="417">
        <v>7</v>
      </c>
      <c r="L395" s="418"/>
      <c r="M395" s="413">
        <f t="shared" si="105"/>
        <v>7</v>
      </c>
      <c r="N395" s="609">
        <f t="shared" si="106"/>
        <v>0</v>
      </c>
      <c r="O395" s="415">
        <f>+'Programa P6 Excel R1'!I887</f>
        <v>1</v>
      </c>
      <c r="P395" s="433">
        <f>+'Programa P6 Excel R1'!J887</f>
        <v>0</v>
      </c>
      <c r="Q395" s="492">
        <v>45995</v>
      </c>
      <c r="R395" s="471"/>
      <c r="S395" s="471"/>
      <c r="T395" s="471"/>
      <c r="U395" s="471"/>
      <c r="V395" s="494">
        <v>46002</v>
      </c>
      <c r="W395" s="492"/>
      <c r="X395" s="471"/>
      <c r="Y395" s="471"/>
      <c r="Z395" s="471"/>
      <c r="AA395" s="471"/>
      <c r="AB395" s="471"/>
      <c r="AC395" s="471"/>
      <c r="AD395" s="494"/>
      <c r="AE395" s="492">
        <f>+'Programa P6 Excel R1'!G887</f>
        <v>46181</v>
      </c>
      <c r="AF395" s="471"/>
      <c r="AG395" s="471"/>
      <c r="AH395" s="471"/>
      <c r="AI395" s="471"/>
      <c r="AJ395" s="584">
        <f>+'Programa P6 Excel R1'!H887</f>
        <v>46185</v>
      </c>
      <c r="AL395" s="212"/>
    </row>
    <row r="396" spans="1:38" s="201" customFormat="1" ht="15" hidden="1" customHeight="1">
      <c r="A396" s="859"/>
      <c r="B396" s="377"/>
      <c r="C396" s="726"/>
      <c r="D396" s="378"/>
      <c r="E396" s="379"/>
      <c r="F396" s="723" t="s">
        <v>1002</v>
      </c>
      <c r="G396" s="618"/>
      <c r="H396" s="619"/>
      <c r="I396" s="619"/>
      <c r="J396" s="393"/>
      <c r="K396" s="449"/>
      <c r="L396" s="450"/>
      <c r="M396" s="413">
        <f t="shared" si="105"/>
        <v>0</v>
      </c>
      <c r="N396" s="609">
        <f t="shared" si="106"/>
        <v>0</v>
      </c>
      <c r="O396" s="452">
        <v>0</v>
      </c>
      <c r="P396" s="453">
        <v>0</v>
      </c>
      <c r="Q396" s="481"/>
      <c r="R396" s="482"/>
      <c r="S396" s="482"/>
      <c r="T396" s="482"/>
      <c r="U396" s="482"/>
      <c r="V396" s="491"/>
      <c r="W396" s="481"/>
      <c r="X396" s="482"/>
      <c r="Y396" s="482"/>
      <c r="Z396" s="482"/>
      <c r="AA396" s="482"/>
      <c r="AB396" s="482"/>
      <c r="AC396" s="482"/>
      <c r="AD396" s="491"/>
      <c r="AE396" s="481"/>
      <c r="AF396" s="482"/>
      <c r="AG396" s="482"/>
      <c r="AH396" s="482"/>
      <c r="AI396" s="482"/>
      <c r="AJ396" s="483"/>
      <c r="AL396" s="250"/>
    </row>
    <row r="397" spans="1:38" s="211" customFormat="1" ht="15" customHeight="1">
      <c r="A397" s="1244" t="str">
        <f t="shared" ref="A397:A403" si="107">+TRIM(C397)</f>
        <v>477-010-40-1057</v>
      </c>
      <c r="B397" s="361"/>
      <c r="C397" s="716" t="s">
        <v>1003</v>
      </c>
      <c r="D397" s="362"/>
      <c r="E397" s="364"/>
      <c r="F397" s="717" t="s">
        <v>1004</v>
      </c>
      <c r="G397" s="627"/>
      <c r="H397" s="628"/>
      <c r="I397" s="628"/>
      <c r="J397" s="390">
        <v>1</v>
      </c>
      <c r="K397" s="417">
        <v>9</v>
      </c>
      <c r="L397" s="418"/>
      <c r="M397" s="413">
        <f t="shared" si="105"/>
        <v>9</v>
      </c>
      <c r="N397" s="609">
        <f t="shared" si="106"/>
        <v>0</v>
      </c>
      <c r="O397" s="415">
        <f>+'Programa P6 Excel R1'!I889</f>
        <v>1</v>
      </c>
      <c r="P397" s="433">
        <f>+'Programa P6 Excel R1'!J889</f>
        <v>0</v>
      </c>
      <c r="Q397" s="492">
        <v>45964</v>
      </c>
      <c r="R397" s="471"/>
      <c r="S397" s="471"/>
      <c r="T397" s="471"/>
      <c r="U397" s="471"/>
      <c r="V397" s="494">
        <v>45979</v>
      </c>
      <c r="W397" s="492"/>
      <c r="X397" s="471"/>
      <c r="Y397" s="471"/>
      <c r="Z397" s="471"/>
      <c r="AA397" s="471"/>
      <c r="AB397" s="471"/>
      <c r="AC397" s="471"/>
      <c r="AD397" s="494"/>
      <c r="AE397" s="492">
        <f>+'Programa P6 Excel R1'!G889</f>
        <v>46136</v>
      </c>
      <c r="AF397" s="471"/>
      <c r="AG397" s="471"/>
      <c r="AH397" s="471"/>
      <c r="AI397" s="471"/>
      <c r="AJ397" s="584">
        <f>+'Programa P6 Excel R1'!H889</f>
        <v>46154</v>
      </c>
      <c r="AL397" s="212"/>
    </row>
    <row r="398" spans="1:38" s="211" customFormat="1" ht="15" customHeight="1">
      <c r="A398" s="1244" t="str">
        <f t="shared" si="107"/>
        <v>477-010-40-1058</v>
      </c>
      <c r="B398" s="361"/>
      <c r="C398" s="716" t="s">
        <v>1005</v>
      </c>
      <c r="D398" s="362"/>
      <c r="E398" s="364"/>
      <c r="F398" s="717" t="s">
        <v>1006</v>
      </c>
      <c r="G398" s="627"/>
      <c r="H398" s="628"/>
      <c r="I398" s="628"/>
      <c r="J398" s="390">
        <v>1</v>
      </c>
      <c r="K398" s="417">
        <v>40</v>
      </c>
      <c r="L398" s="418"/>
      <c r="M398" s="413">
        <f t="shared" si="105"/>
        <v>40</v>
      </c>
      <c r="N398" s="609">
        <f t="shared" si="106"/>
        <v>0</v>
      </c>
      <c r="O398" s="415">
        <f>+'Programa P6 Excel R1'!I890</f>
        <v>1</v>
      </c>
      <c r="P398" s="433">
        <f>+'Programa P6 Excel R1'!J890</f>
        <v>0</v>
      </c>
      <c r="Q398" s="492">
        <v>45980</v>
      </c>
      <c r="R398" s="471"/>
      <c r="S398" s="471"/>
      <c r="T398" s="471"/>
      <c r="U398" s="471"/>
      <c r="V398" s="494">
        <v>45981</v>
      </c>
      <c r="W398" s="492"/>
      <c r="X398" s="471"/>
      <c r="Y398" s="471"/>
      <c r="Z398" s="471"/>
      <c r="AA398" s="471"/>
      <c r="AB398" s="471"/>
      <c r="AC398" s="471"/>
      <c r="AD398" s="494"/>
      <c r="AE398" s="492">
        <f>+'Programa P6 Excel R1'!G890</f>
        <v>46155</v>
      </c>
      <c r="AF398" s="471"/>
      <c r="AG398" s="471"/>
      <c r="AH398" s="471"/>
      <c r="AI398" s="471"/>
      <c r="AJ398" s="584">
        <f>+'Programa P6 Excel R1'!H890</f>
        <v>46156</v>
      </c>
      <c r="AL398" s="212"/>
    </row>
    <row r="399" spans="1:38" s="211" customFormat="1" ht="15" customHeight="1">
      <c r="A399" s="1244" t="str">
        <f t="shared" si="107"/>
        <v>477-010-40-1059</v>
      </c>
      <c r="B399" s="361"/>
      <c r="C399" s="716" t="s">
        <v>1007</v>
      </c>
      <c r="D399" s="362"/>
      <c r="E399" s="364"/>
      <c r="F399" s="717" t="s">
        <v>1008</v>
      </c>
      <c r="G399" s="627"/>
      <c r="H399" s="628"/>
      <c r="I399" s="628"/>
      <c r="J399" s="390">
        <v>1</v>
      </c>
      <c r="K399" s="417">
        <v>20</v>
      </c>
      <c r="L399" s="418"/>
      <c r="M399" s="413">
        <f t="shared" si="105"/>
        <v>20</v>
      </c>
      <c r="N399" s="609">
        <f t="shared" si="106"/>
        <v>0</v>
      </c>
      <c r="O399" s="415">
        <f>+'Programa P6 Excel R1'!I891</f>
        <v>1</v>
      </c>
      <c r="P399" s="433">
        <f>+'Programa P6 Excel R1'!J891</f>
        <v>0</v>
      </c>
      <c r="Q399" s="492">
        <v>45982</v>
      </c>
      <c r="R399" s="471"/>
      <c r="S399" s="471"/>
      <c r="T399" s="471"/>
      <c r="U399" s="471"/>
      <c r="V399" s="494">
        <v>45988</v>
      </c>
      <c r="W399" s="492"/>
      <c r="X399" s="471"/>
      <c r="Y399" s="471"/>
      <c r="Z399" s="471"/>
      <c r="AA399" s="471"/>
      <c r="AB399" s="471"/>
      <c r="AC399" s="471"/>
      <c r="AD399" s="494"/>
      <c r="AE399" s="492">
        <f>+'Programa P6 Excel R1'!G891</f>
        <v>46157</v>
      </c>
      <c r="AF399" s="471"/>
      <c r="AG399" s="471"/>
      <c r="AH399" s="471"/>
      <c r="AI399" s="471"/>
      <c r="AJ399" s="584">
        <f>+'Programa P6 Excel R1'!H891</f>
        <v>46164</v>
      </c>
      <c r="AL399" s="212"/>
    </row>
    <row r="400" spans="1:38" s="211" customFormat="1" ht="15" customHeight="1">
      <c r="A400" s="1244" t="str">
        <f t="shared" si="107"/>
        <v>477-010-40-1060</v>
      </c>
      <c r="B400" s="361"/>
      <c r="C400" s="716" t="s">
        <v>1009</v>
      </c>
      <c r="D400" s="362"/>
      <c r="E400" s="364"/>
      <c r="F400" s="717" t="s">
        <v>1010</v>
      </c>
      <c r="G400" s="627"/>
      <c r="H400" s="628">
        <v>1</v>
      </c>
      <c r="I400" s="628"/>
      <c r="J400" s="390"/>
      <c r="K400" s="417">
        <v>41.4</v>
      </c>
      <c r="L400" s="418"/>
      <c r="M400" s="413">
        <f t="shared" si="105"/>
        <v>41.4</v>
      </c>
      <c r="N400" s="609">
        <f t="shared" si="106"/>
        <v>0</v>
      </c>
      <c r="O400" s="415">
        <f>+'Programa P6 Excel R1'!I892</f>
        <v>1</v>
      </c>
      <c r="P400" s="433">
        <f>+'Programa P6 Excel R1'!J892</f>
        <v>0</v>
      </c>
      <c r="Q400" s="492">
        <v>45989</v>
      </c>
      <c r="R400" s="471"/>
      <c r="S400" s="471"/>
      <c r="T400" s="471"/>
      <c r="U400" s="471"/>
      <c r="V400" s="494">
        <v>46001</v>
      </c>
      <c r="W400" s="492"/>
      <c r="X400" s="471"/>
      <c r="Y400" s="471"/>
      <c r="Z400" s="471"/>
      <c r="AA400" s="471"/>
      <c r="AB400" s="471"/>
      <c r="AC400" s="471"/>
      <c r="AD400" s="494"/>
      <c r="AE400" s="492">
        <f>+'Programa P6 Excel R1'!G892</f>
        <v>46167</v>
      </c>
      <c r="AF400" s="471"/>
      <c r="AG400" s="471"/>
      <c r="AH400" s="471"/>
      <c r="AI400" s="471"/>
      <c r="AJ400" s="584">
        <f>+'Programa P6 Excel R1'!H892</f>
        <v>46176</v>
      </c>
      <c r="AL400" s="212"/>
    </row>
    <row r="401" spans="1:38" s="211" customFormat="1" ht="15" customHeight="1">
      <c r="A401" s="1244" t="str">
        <f t="shared" si="107"/>
        <v>477-010-40-1061</v>
      </c>
      <c r="B401" s="361"/>
      <c r="C401" s="716" t="s">
        <v>1011</v>
      </c>
      <c r="D401" s="362"/>
      <c r="E401" s="364"/>
      <c r="F401" s="717" t="s">
        <v>1012</v>
      </c>
      <c r="G401" s="627"/>
      <c r="H401" s="628">
        <v>1</v>
      </c>
      <c r="I401" s="628"/>
      <c r="J401" s="390"/>
      <c r="K401" s="417">
        <v>7</v>
      </c>
      <c r="L401" s="418"/>
      <c r="M401" s="413">
        <f t="shared" si="105"/>
        <v>7</v>
      </c>
      <c r="N401" s="609">
        <f t="shared" si="106"/>
        <v>0</v>
      </c>
      <c r="O401" s="415">
        <f>+'Programa P6 Excel R1'!I893</f>
        <v>1</v>
      </c>
      <c r="P401" s="433">
        <f>+'Programa P6 Excel R1'!J893</f>
        <v>0</v>
      </c>
      <c r="Q401" s="492">
        <v>46002</v>
      </c>
      <c r="R401" s="471"/>
      <c r="S401" s="471"/>
      <c r="T401" s="471"/>
      <c r="U401" s="471"/>
      <c r="V401" s="494">
        <v>46008</v>
      </c>
      <c r="W401" s="492"/>
      <c r="X401" s="471"/>
      <c r="Y401" s="471"/>
      <c r="Z401" s="471"/>
      <c r="AA401" s="471"/>
      <c r="AB401" s="471"/>
      <c r="AC401" s="471"/>
      <c r="AD401" s="494"/>
      <c r="AE401" s="492">
        <f>+'Programa P6 Excel R1'!G893</f>
        <v>46177</v>
      </c>
      <c r="AF401" s="471"/>
      <c r="AG401" s="471"/>
      <c r="AH401" s="471"/>
      <c r="AI401" s="471"/>
      <c r="AJ401" s="584">
        <f>+'Programa P6 Excel R1'!H893</f>
        <v>46183</v>
      </c>
      <c r="AL401" s="212"/>
    </row>
    <row r="402" spans="1:38" s="211" customFormat="1" ht="15" customHeight="1">
      <c r="A402" s="1244" t="str">
        <f t="shared" si="107"/>
        <v>477-010-40-1062</v>
      </c>
      <c r="B402" s="361"/>
      <c r="C402" s="716" t="s">
        <v>1013</v>
      </c>
      <c r="D402" s="362"/>
      <c r="E402" s="364"/>
      <c r="F402" s="717" t="s">
        <v>1014</v>
      </c>
      <c r="G402" s="627"/>
      <c r="H402" s="628">
        <v>1</v>
      </c>
      <c r="I402" s="628"/>
      <c r="J402" s="390"/>
      <c r="K402" s="417">
        <v>14</v>
      </c>
      <c r="L402" s="418"/>
      <c r="M402" s="413">
        <f t="shared" si="105"/>
        <v>14</v>
      </c>
      <c r="N402" s="609">
        <f t="shared" si="106"/>
        <v>0</v>
      </c>
      <c r="O402" s="415">
        <f>+'Programa P6 Excel R1'!I894</f>
        <v>1</v>
      </c>
      <c r="P402" s="433">
        <f>+'Programa P6 Excel R1'!J894</f>
        <v>0</v>
      </c>
      <c r="Q402" s="492">
        <v>46009</v>
      </c>
      <c r="R402" s="471"/>
      <c r="S402" s="471"/>
      <c r="T402" s="471"/>
      <c r="U402" s="471"/>
      <c r="V402" s="494">
        <v>46015</v>
      </c>
      <c r="W402" s="492"/>
      <c r="X402" s="471"/>
      <c r="Y402" s="471"/>
      <c r="Z402" s="471"/>
      <c r="AA402" s="471"/>
      <c r="AB402" s="471"/>
      <c r="AC402" s="471"/>
      <c r="AD402" s="494"/>
      <c r="AE402" s="492">
        <f>+'Programa P6 Excel R1'!G894</f>
        <v>46184</v>
      </c>
      <c r="AF402" s="471"/>
      <c r="AG402" s="471"/>
      <c r="AH402" s="471"/>
      <c r="AI402" s="471"/>
      <c r="AJ402" s="584">
        <f>+'Programa P6 Excel R1'!H894</f>
        <v>46190</v>
      </c>
      <c r="AL402" s="212"/>
    </row>
    <row r="403" spans="1:38" s="211" customFormat="1" ht="15" customHeight="1">
      <c r="A403" s="1244" t="str">
        <f t="shared" si="107"/>
        <v>477-010-40-1063</v>
      </c>
      <c r="B403" s="361"/>
      <c r="C403" s="716" t="s">
        <v>1015</v>
      </c>
      <c r="D403" s="362"/>
      <c r="E403" s="364"/>
      <c r="F403" s="717" t="s">
        <v>1016</v>
      </c>
      <c r="G403" s="627"/>
      <c r="H403" s="628">
        <v>1</v>
      </c>
      <c r="I403" s="628"/>
      <c r="J403" s="390"/>
      <c r="K403" s="417">
        <v>7</v>
      </c>
      <c r="L403" s="418"/>
      <c r="M403" s="413">
        <f t="shared" si="105"/>
        <v>7</v>
      </c>
      <c r="N403" s="609">
        <f t="shared" si="106"/>
        <v>0</v>
      </c>
      <c r="O403" s="415">
        <f>+'Programa P6 Excel R1'!I895</f>
        <v>1</v>
      </c>
      <c r="P403" s="433">
        <f>+'Programa P6 Excel R1'!J895</f>
        <v>0</v>
      </c>
      <c r="Q403" s="492">
        <v>46017</v>
      </c>
      <c r="R403" s="471"/>
      <c r="S403" s="471"/>
      <c r="T403" s="471"/>
      <c r="U403" s="471"/>
      <c r="V403" s="494">
        <v>46024</v>
      </c>
      <c r="W403" s="492"/>
      <c r="X403" s="471"/>
      <c r="Y403" s="471"/>
      <c r="Z403" s="471"/>
      <c r="AA403" s="471"/>
      <c r="AB403" s="471"/>
      <c r="AC403" s="471"/>
      <c r="AD403" s="494"/>
      <c r="AE403" s="492">
        <f>+'Programa P6 Excel R1'!G895</f>
        <v>46191</v>
      </c>
      <c r="AF403" s="471"/>
      <c r="AG403" s="471"/>
      <c r="AH403" s="471"/>
      <c r="AI403" s="471"/>
      <c r="AJ403" s="584">
        <f>+'Programa P6 Excel R1'!H895</f>
        <v>46197</v>
      </c>
      <c r="AL403" s="212"/>
    </row>
    <row r="404" spans="1:38" s="201" customFormat="1" ht="15" hidden="1" customHeight="1">
      <c r="A404" s="859"/>
      <c r="B404" s="377"/>
      <c r="C404" s="726"/>
      <c r="D404" s="378"/>
      <c r="E404" s="379"/>
      <c r="F404" s="723" t="s">
        <v>1017</v>
      </c>
      <c r="G404" s="618"/>
      <c r="H404" s="619"/>
      <c r="I404" s="619"/>
      <c r="J404" s="393"/>
      <c r="K404" s="449"/>
      <c r="L404" s="450"/>
      <c r="M404" s="413">
        <f t="shared" si="105"/>
        <v>0</v>
      </c>
      <c r="N404" s="609">
        <f t="shared" si="106"/>
        <v>0</v>
      </c>
      <c r="O404" s="452">
        <v>0</v>
      </c>
      <c r="P404" s="453">
        <v>0</v>
      </c>
      <c r="Q404" s="481"/>
      <c r="R404" s="482"/>
      <c r="S404" s="482"/>
      <c r="T404" s="482"/>
      <c r="U404" s="482"/>
      <c r="V404" s="491"/>
      <c r="W404" s="481"/>
      <c r="X404" s="482"/>
      <c r="Y404" s="482"/>
      <c r="Z404" s="482"/>
      <c r="AA404" s="482"/>
      <c r="AB404" s="482"/>
      <c r="AC404" s="482"/>
      <c r="AD404" s="491"/>
      <c r="AE404" s="481"/>
      <c r="AF404" s="482"/>
      <c r="AG404" s="482"/>
      <c r="AH404" s="482"/>
      <c r="AI404" s="482"/>
      <c r="AJ404" s="483"/>
      <c r="AL404" s="250"/>
    </row>
    <row r="405" spans="1:38" s="211" customFormat="1" ht="15" customHeight="1">
      <c r="A405" s="1244" t="str">
        <f t="shared" ref="A405:A411" si="108">+TRIM(C405)</f>
        <v>477-010-40-1064</v>
      </c>
      <c r="B405" s="361"/>
      <c r="C405" s="716" t="s">
        <v>1018</v>
      </c>
      <c r="D405" s="362"/>
      <c r="E405" s="364"/>
      <c r="F405" s="717" t="s">
        <v>1019</v>
      </c>
      <c r="G405" s="627"/>
      <c r="H405" s="628"/>
      <c r="I405" s="628"/>
      <c r="J405" s="390">
        <v>1</v>
      </c>
      <c r="K405" s="417">
        <v>9</v>
      </c>
      <c r="L405" s="418"/>
      <c r="M405" s="413">
        <f t="shared" si="105"/>
        <v>9</v>
      </c>
      <c r="N405" s="609">
        <f t="shared" si="106"/>
        <v>0</v>
      </c>
      <c r="O405" s="415">
        <f>+'Programa P6 Excel R1'!I897</f>
        <v>1</v>
      </c>
      <c r="P405" s="433">
        <f>+'Programa P6 Excel R1'!J897</f>
        <v>0</v>
      </c>
      <c r="Q405" s="492">
        <v>45980</v>
      </c>
      <c r="R405" s="471"/>
      <c r="S405" s="471"/>
      <c r="T405" s="471"/>
      <c r="U405" s="471"/>
      <c r="V405" s="494">
        <v>45995</v>
      </c>
      <c r="W405" s="492"/>
      <c r="X405" s="471"/>
      <c r="Y405" s="471"/>
      <c r="Z405" s="471"/>
      <c r="AA405" s="471"/>
      <c r="AB405" s="471"/>
      <c r="AC405" s="471"/>
      <c r="AD405" s="494"/>
      <c r="AE405" s="492">
        <f>+'Programa P6 Excel R1'!G897</f>
        <v>46155</v>
      </c>
      <c r="AF405" s="471"/>
      <c r="AG405" s="471"/>
      <c r="AH405" s="471"/>
      <c r="AI405" s="471"/>
      <c r="AJ405" s="584">
        <f>+'Programa P6 Excel R1'!H897</f>
        <v>46171</v>
      </c>
      <c r="AL405" s="212"/>
    </row>
    <row r="406" spans="1:38" s="211" customFormat="1" ht="15" customHeight="1">
      <c r="A406" s="1244" t="str">
        <f t="shared" si="108"/>
        <v>477-010-40-1065</v>
      </c>
      <c r="B406" s="361"/>
      <c r="C406" s="716" t="s">
        <v>1020</v>
      </c>
      <c r="D406" s="362"/>
      <c r="E406" s="364"/>
      <c r="F406" s="717" t="s">
        <v>1021</v>
      </c>
      <c r="G406" s="627"/>
      <c r="H406" s="628"/>
      <c r="I406" s="628"/>
      <c r="J406" s="390">
        <v>1</v>
      </c>
      <c r="K406" s="417">
        <v>40</v>
      </c>
      <c r="L406" s="418"/>
      <c r="M406" s="413">
        <f t="shared" si="105"/>
        <v>40</v>
      </c>
      <c r="N406" s="609">
        <f t="shared" si="106"/>
        <v>0</v>
      </c>
      <c r="O406" s="415">
        <f>+'Programa P6 Excel R1'!I898</f>
        <v>1</v>
      </c>
      <c r="P406" s="433">
        <f>+'Programa P6 Excel R1'!J898</f>
        <v>0</v>
      </c>
      <c r="Q406" s="492">
        <v>45996</v>
      </c>
      <c r="R406" s="471"/>
      <c r="S406" s="471"/>
      <c r="T406" s="471"/>
      <c r="U406" s="471"/>
      <c r="V406" s="494">
        <v>45997</v>
      </c>
      <c r="W406" s="492"/>
      <c r="X406" s="471"/>
      <c r="Y406" s="471"/>
      <c r="Z406" s="471"/>
      <c r="AA406" s="471"/>
      <c r="AB406" s="471"/>
      <c r="AC406" s="471"/>
      <c r="AD406" s="494"/>
      <c r="AE406" s="492">
        <f>+'Programa P6 Excel R1'!G898</f>
        <v>46172</v>
      </c>
      <c r="AF406" s="471"/>
      <c r="AG406" s="471"/>
      <c r="AH406" s="471"/>
      <c r="AI406" s="471"/>
      <c r="AJ406" s="584">
        <f>+'Programa P6 Excel R1'!H898</f>
        <v>46173</v>
      </c>
      <c r="AL406" s="212"/>
    </row>
    <row r="407" spans="1:38" s="211" customFormat="1" ht="15" customHeight="1">
      <c r="A407" s="1244" t="str">
        <f t="shared" si="108"/>
        <v>477-010-40-1066</v>
      </c>
      <c r="B407" s="361"/>
      <c r="C407" s="716" t="s">
        <v>1022</v>
      </c>
      <c r="D407" s="362"/>
      <c r="E407" s="364"/>
      <c r="F407" s="717" t="s">
        <v>1023</v>
      </c>
      <c r="G407" s="627"/>
      <c r="H407" s="628"/>
      <c r="I407" s="628"/>
      <c r="J407" s="390">
        <v>1</v>
      </c>
      <c r="K407" s="417">
        <v>20</v>
      </c>
      <c r="L407" s="418"/>
      <c r="M407" s="413">
        <f t="shared" si="105"/>
        <v>20</v>
      </c>
      <c r="N407" s="609">
        <f t="shared" si="106"/>
        <v>0</v>
      </c>
      <c r="O407" s="415">
        <f>+'Programa P6 Excel R1'!I899</f>
        <v>1</v>
      </c>
      <c r="P407" s="433">
        <f>+'Programa P6 Excel R1'!J899</f>
        <v>0</v>
      </c>
      <c r="Q407" s="492">
        <v>46000</v>
      </c>
      <c r="R407" s="471"/>
      <c r="S407" s="471"/>
      <c r="T407" s="471"/>
      <c r="U407" s="471"/>
      <c r="V407" s="494">
        <v>46006</v>
      </c>
      <c r="W407" s="492"/>
      <c r="X407" s="471"/>
      <c r="Y407" s="471"/>
      <c r="Z407" s="471"/>
      <c r="AA407" s="471"/>
      <c r="AB407" s="471"/>
      <c r="AC407" s="471"/>
      <c r="AD407" s="494"/>
      <c r="AE407" s="492">
        <f>+'Programa P6 Excel R1'!G899</f>
        <v>46174</v>
      </c>
      <c r="AF407" s="471"/>
      <c r="AG407" s="471"/>
      <c r="AH407" s="471"/>
      <c r="AI407" s="471"/>
      <c r="AJ407" s="584">
        <f>+'Programa P6 Excel R1'!H899</f>
        <v>46178</v>
      </c>
      <c r="AL407" s="212"/>
    </row>
    <row r="408" spans="1:38" s="211" customFormat="1" ht="15" customHeight="1">
      <c r="A408" s="1244" t="str">
        <f t="shared" si="108"/>
        <v>477-010-40-1067</v>
      </c>
      <c r="B408" s="361"/>
      <c r="C408" s="716" t="s">
        <v>1024</v>
      </c>
      <c r="D408" s="362"/>
      <c r="E408" s="364"/>
      <c r="F408" s="717" t="s">
        <v>1025</v>
      </c>
      <c r="G408" s="627"/>
      <c r="H408" s="628">
        <v>1</v>
      </c>
      <c r="I408" s="628"/>
      <c r="J408" s="390"/>
      <c r="K408" s="417">
        <v>41.4</v>
      </c>
      <c r="L408" s="418"/>
      <c r="M408" s="413">
        <f t="shared" si="105"/>
        <v>41.4</v>
      </c>
      <c r="N408" s="609">
        <f t="shared" si="106"/>
        <v>0</v>
      </c>
      <c r="O408" s="415">
        <f>+'Programa P6 Excel R1'!I900</f>
        <v>1</v>
      </c>
      <c r="P408" s="433">
        <f>+'Programa P6 Excel R1'!J900</f>
        <v>0</v>
      </c>
      <c r="Q408" s="492">
        <v>46007</v>
      </c>
      <c r="R408" s="471"/>
      <c r="S408" s="471"/>
      <c r="T408" s="471"/>
      <c r="U408" s="471"/>
      <c r="V408" s="494">
        <v>46017</v>
      </c>
      <c r="W408" s="492"/>
      <c r="X408" s="471"/>
      <c r="Y408" s="471"/>
      <c r="Z408" s="471"/>
      <c r="AA408" s="471"/>
      <c r="AB408" s="471"/>
      <c r="AC408" s="471"/>
      <c r="AD408" s="494"/>
      <c r="AE408" s="492">
        <f>+'Programa P6 Excel R1'!G900</f>
        <v>46181</v>
      </c>
      <c r="AF408" s="471"/>
      <c r="AG408" s="471"/>
      <c r="AH408" s="471"/>
      <c r="AI408" s="471"/>
      <c r="AJ408" s="584">
        <f>+'Programa P6 Excel R1'!H900</f>
        <v>46190</v>
      </c>
      <c r="AL408" s="212"/>
    </row>
    <row r="409" spans="1:38" s="211" customFormat="1" ht="15" customHeight="1">
      <c r="A409" s="1244" t="str">
        <f t="shared" si="108"/>
        <v>477-010-40-1068</v>
      </c>
      <c r="B409" s="361"/>
      <c r="C409" s="716" t="s">
        <v>1026</v>
      </c>
      <c r="D409" s="362"/>
      <c r="E409" s="364"/>
      <c r="F409" s="717" t="s">
        <v>1027</v>
      </c>
      <c r="G409" s="627"/>
      <c r="H409" s="628">
        <v>1</v>
      </c>
      <c r="I409" s="628"/>
      <c r="J409" s="390"/>
      <c r="K409" s="417">
        <v>7</v>
      </c>
      <c r="L409" s="418"/>
      <c r="M409" s="413">
        <f t="shared" si="105"/>
        <v>7</v>
      </c>
      <c r="N409" s="609">
        <f t="shared" si="106"/>
        <v>0</v>
      </c>
      <c r="O409" s="415">
        <f>+'Programa P6 Excel R1'!I901</f>
        <v>1</v>
      </c>
      <c r="P409" s="433">
        <f>+'Programa P6 Excel R1'!J901</f>
        <v>0</v>
      </c>
      <c r="Q409" s="492">
        <v>46020</v>
      </c>
      <c r="R409" s="471"/>
      <c r="S409" s="471"/>
      <c r="T409" s="471"/>
      <c r="U409" s="471"/>
      <c r="V409" s="494">
        <v>46027</v>
      </c>
      <c r="W409" s="492"/>
      <c r="X409" s="471"/>
      <c r="Y409" s="471"/>
      <c r="Z409" s="471"/>
      <c r="AA409" s="471"/>
      <c r="AB409" s="471"/>
      <c r="AC409" s="471"/>
      <c r="AD409" s="494"/>
      <c r="AE409" s="492">
        <f>+'Programa P6 Excel R1'!G901</f>
        <v>46191</v>
      </c>
      <c r="AF409" s="471"/>
      <c r="AG409" s="471"/>
      <c r="AH409" s="471"/>
      <c r="AI409" s="471"/>
      <c r="AJ409" s="584">
        <f>+'Programa P6 Excel R1'!H901</f>
        <v>46197</v>
      </c>
      <c r="AL409" s="212"/>
    </row>
    <row r="410" spans="1:38" s="211" customFormat="1" ht="15" customHeight="1">
      <c r="A410" s="1244" t="str">
        <f t="shared" si="108"/>
        <v>477-010-40-1069</v>
      </c>
      <c r="B410" s="361"/>
      <c r="C410" s="716" t="s">
        <v>1028</v>
      </c>
      <c r="D410" s="362"/>
      <c r="E410" s="364"/>
      <c r="F410" s="717" t="s">
        <v>1029</v>
      </c>
      <c r="G410" s="627"/>
      <c r="H410" s="628">
        <v>1</v>
      </c>
      <c r="I410" s="628"/>
      <c r="J410" s="390"/>
      <c r="K410" s="417">
        <v>14</v>
      </c>
      <c r="L410" s="418"/>
      <c r="M410" s="413">
        <f t="shared" si="105"/>
        <v>14</v>
      </c>
      <c r="N410" s="609">
        <f t="shared" si="106"/>
        <v>0</v>
      </c>
      <c r="O410" s="415">
        <f>+'Programa P6 Excel R1'!I902</f>
        <v>1</v>
      </c>
      <c r="P410" s="433">
        <f>+'Programa P6 Excel R1'!J902</f>
        <v>0</v>
      </c>
      <c r="Q410" s="492">
        <v>46028</v>
      </c>
      <c r="R410" s="471"/>
      <c r="S410" s="471"/>
      <c r="T410" s="471"/>
      <c r="U410" s="471"/>
      <c r="V410" s="494">
        <v>46034</v>
      </c>
      <c r="W410" s="492"/>
      <c r="X410" s="471"/>
      <c r="Y410" s="471"/>
      <c r="Z410" s="471"/>
      <c r="AA410" s="471"/>
      <c r="AB410" s="471"/>
      <c r="AC410" s="471"/>
      <c r="AD410" s="494"/>
      <c r="AE410" s="492">
        <f>+'Programa P6 Excel R1'!G902</f>
        <v>46198</v>
      </c>
      <c r="AF410" s="471"/>
      <c r="AG410" s="471"/>
      <c r="AH410" s="471"/>
      <c r="AI410" s="471"/>
      <c r="AJ410" s="584">
        <f>+'Programa P6 Excel R1'!H902</f>
        <v>46205</v>
      </c>
      <c r="AL410" s="212"/>
    </row>
    <row r="411" spans="1:38" s="211" customFormat="1" ht="15" customHeight="1">
      <c r="A411" s="1244" t="str">
        <f t="shared" si="108"/>
        <v>477-010-40-1070</v>
      </c>
      <c r="B411" s="361"/>
      <c r="C411" s="716" t="s">
        <v>1030</v>
      </c>
      <c r="D411" s="362"/>
      <c r="E411" s="364"/>
      <c r="F411" s="717" t="s">
        <v>1031</v>
      </c>
      <c r="G411" s="627"/>
      <c r="H411" s="628">
        <v>1</v>
      </c>
      <c r="I411" s="628"/>
      <c r="J411" s="390"/>
      <c r="K411" s="417">
        <v>7</v>
      </c>
      <c r="L411" s="418"/>
      <c r="M411" s="413">
        <f t="shared" si="105"/>
        <v>7</v>
      </c>
      <c r="N411" s="609">
        <f t="shared" si="106"/>
        <v>0</v>
      </c>
      <c r="O411" s="415">
        <f>+'Programa P6 Excel R1'!I903</f>
        <v>1</v>
      </c>
      <c r="P411" s="433">
        <f>+'Programa P6 Excel R1'!J903</f>
        <v>0</v>
      </c>
      <c r="Q411" s="492">
        <v>46035</v>
      </c>
      <c r="R411" s="471"/>
      <c r="S411" s="471"/>
      <c r="T411" s="471"/>
      <c r="U411" s="471"/>
      <c r="V411" s="494">
        <v>46041</v>
      </c>
      <c r="W411" s="492"/>
      <c r="X411" s="471"/>
      <c r="Y411" s="471"/>
      <c r="Z411" s="471"/>
      <c r="AA411" s="471"/>
      <c r="AB411" s="471"/>
      <c r="AC411" s="471"/>
      <c r="AD411" s="494"/>
      <c r="AE411" s="492">
        <f>+'Programa P6 Excel R1'!G903</f>
        <v>46206</v>
      </c>
      <c r="AF411" s="471"/>
      <c r="AG411" s="471"/>
      <c r="AH411" s="471"/>
      <c r="AI411" s="471"/>
      <c r="AJ411" s="584">
        <f>+'Programa P6 Excel R1'!H903</f>
        <v>46212</v>
      </c>
      <c r="AL411" s="212"/>
    </row>
    <row r="412" spans="1:38" s="201" customFormat="1" ht="15" hidden="1" customHeight="1">
      <c r="A412" s="859"/>
      <c r="B412" s="377"/>
      <c r="C412" s="726"/>
      <c r="D412" s="378"/>
      <c r="E412" s="379"/>
      <c r="F412" s="723" t="s">
        <v>1032</v>
      </c>
      <c r="G412" s="618"/>
      <c r="H412" s="619"/>
      <c r="I412" s="619"/>
      <c r="J412" s="393"/>
      <c r="K412" s="449"/>
      <c r="L412" s="450"/>
      <c r="M412" s="413">
        <f t="shared" si="105"/>
        <v>0</v>
      </c>
      <c r="N412" s="609">
        <f t="shared" si="106"/>
        <v>0</v>
      </c>
      <c r="O412" s="452">
        <v>0</v>
      </c>
      <c r="P412" s="453">
        <v>0</v>
      </c>
      <c r="Q412" s="481"/>
      <c r="R412" s="482"/>
      <c r="S412" s="482"/>
      <c r="T412" s="482"/>
      <c r="U412" s="482"/>
      <c r="V412" s="491"/>
      <c r="W412" s="481"/>
      <c r="X412" s="482"/>
      <c r="Y412" s="482"/>
      <c r="Z412" s="482"/>
      <c r="AA412" s="482"/>
      <c r="AB412" s="482"/>
      <c r="AC412" s="482"/>
      <c r="AD412" s="491"/>
      <c r="AE412" s="481"/>
      <c r="AF412" s="482"/>
      <c r="AG412" s="482"/>
      <c r="AH412" s="482"/>
      <c r="AI412" s="482"/>
      <c r="AJ412" s="483"/>
      <c r="AL412" s="250"/>
    </row>
    <row r="413" spans="1:38" s="211" customFormat="1" ht="15" customHeight="1">
      <c r="A413" s="1244" t="str">
        <f t="shared" ref="A413:A419" si="109">+TRIM(C413)</f>
        <v>477-010-40-1071</v>
      </c>
      <c r="B413" s="361"/>
      <c r="C413" s="716" t="s">
        <v>1033</v>
      </c>
      <c r="D413" s="362"/>
      <c r="E413" s="364"/>
      <c r="F413" s="717" t="s">
        <v>1034</v>
      </c>
      <c r="G413" s="627"/>
      <c r="H413" s="628"/>
      <c r="I413" s="628"/>
      <c r="J413" s="390">
        <v>1</v>
      </c>
      <c r="K413" s="417">
        <v>9</v>
      </c>
      <c r="L413" s="418"/>
      <c r="M413" s="413">
        <f t="shared" si="105"/>
        <v>9</v>
      </c>
      <c r="N413" s="609">
        <f t="shared" si="106"/>
        <v>0</v>
      </c>
      <c r="O413" s="415">
        <f>+'Programa P6 Excel R1'!I905</f>
        <v>1</v>
      </c>
      <c r="P413" s="433">
        <f>+'Programa P6 Excel R1'!J905</f>
        <v>0</v>
      </c>
      <c r="Q413" s="492">
        <v>45980</v>
      </c>
      <c r="R413" s="471"/>
      <c r="S413" s="471"/>
      <c r="T413" s="471"/>
      <c r="U413" s="471"/>
      <c r="V413" s="494">
        <v>45995</v>
      </c>
      <c r="W413" s="492"/>
      <c r="X413" s="471"/>
      <c r="Y413" s="471"/>
      <c r="Z413" s="471"/>
      <c r="AA413" s="471"/>
      <c r="AB413" s="471"/>
      <c r="AC413" s="471"/>
      <c r="AD413" s="494"/>
      <c r="AE413" s="492">
        <f>+'Programa P6 Excel R1'!G905</f>
        <v>46155</v>
      </c>
      <c r="AF413" s="471"/>
      <c r="AG413" s="471"/>
      <c r="AH413" s="471"/>
      <c r="AI413" s="471"/>
      <c r="AJ413" s="584">
        <f>+'Programa P6 Excel R1'!H905</f>
        <v>46171</v>
      </c>
      <c r="AL413" s="212"/>
    </row>
    <row r="414" spans="1:38" s="211" customFormat="1" ht="15" customHeight="1">
      <c r="A414" s="1244" t="str">
        <f t="shared" si="109"/>
        <v>477-010-40-1072</v>
      </c>
      <c r="B414" s="361"/>
      <c r="C414" s="716" t="s">
        <v>1035</v>
      </c>
      <c r="D414" s="362"/>
      <c r="E414" s="364"/>
      <c r="F414" s="717" t="s">
        <v>1036</v>
      </c>
      <c r="G414" s="627"/>
      <c r="H414" s="628"/>
      <c r="I414" s="628"/>
      <c r="J414" s="390">
        <v>1</v>
      </c>
      <c r="K414" s="417">
        <v>40</v>
      </c>
      <c r="L414" s="418"/>
      <c r="M414" s="413">
        <f t="shared" si="105"/>
        <v>40</v>
      </c>
      <c r="N414" s="609">
        <f t="shared" si="106"/>
        <v>0</v>
      </c>
      <c r="O414" s="415">
        <f>+'Programa P6 Excel R1'!I906</f>
        <v>1</v>
      </c>
      <c r="P414" s="433">
        <f>+'Programa P6 Excel R1'!J906</f>
        <v>0</v>
      </c>
      <c r="Q414" s="492">
        <v>45996</v>
      </c>
      <c r="R414" s="471"/>
      <c r="S414" s="471"/>
      <c r="T414" s="471"/>
      <c r="U414" s="471"/>
      <c r="V414" s="494">
        <v>45997</v>
      </c>
      <c r="W414" s="492"/>
      <c r="X414" s="471"/>
      <c r="Y414" s="471"/>
      <c r="Z414" s="471"/>
      <c r="AA414" s="471"/>
      <c r="AB414" s="471"/>
      <c r="AC414" s="471"/>
      <c r="AD414" s="494"/>
      <c r="AE414" s="492">
        <f>+'Programa P6 Excel R1'!G906</f>
        <v>46172</v>
      </c>
      <c r="AF414" s="471"/>
      <c r="AG414" s="471"/>
      <c r="AH414" s="471"/>
      <c r="AI414" s="471"/>
      <c r="AJ414" s="584">
        <f>+'Programa P6 Excel R1'!H906</f>
        <v>46173</v>
      </c>
      <c r="AL414" s="212"/>
    </row>
    <row r="415" spans="1:38" s="211" customFormat="1" ht="15" customHeight="1">
      <c r="A415" s="1244" t="str">
        <f t="shared" si="109"/>
        <v>477-010-40-1073</v>
      </c>
      <c r="B415" s="361"/>
      <c r="C415" s="716" t="s">
        <v>1037</v>
      </c>
      <c r="D415" s="362"/>
      <c r="E415" s="364"/>
      <c r="F415" s="717" t="s">
        <v>1038</v>
      </c>
      <c r="G415" s="627"/>
      <c r="H415" s="628"/>
      <c r="I415" s="628"/>
      <c r="J415" s="390">
        <v>1</v>
      </c>
      <c r="K415" s="417">
        <v>20</v>
      </c>
      <c r="L415" s="418"/>
      <c r="M415" s="413">
        <f t="shared" si="105"/>
        <v>20</v>
      </c>
      <c r="N415" s="609">
        <f t="shared" si="106"/>
        <v>0</v>
      </c>
      <c r="O415" s="415">
        <f>+'Programa P6 Excel R1'!I907</f>
        <v>1</v>
      </c>
      <c r="P415" s="433">
        <f>+'Programa P6 Excel R1'!J907</f>
        <v>0</v>
      </c>
      <c r="Q415" s="492">
        <v>46000</v>
      </c>
      <c r="R415" s="471"/>
      <c r="S415" s="471"/>
      <c r="T415" s="471"/>
      <c r="U415" s="471"/>
      <c r="V415" s="494">
        <v>46006</v>
      </c>
      <c r="W415" s="492"/>
      <c r="X415" s="471"/>
      <c r="Y415" s="471"/>
      <c r="Z415" s="471"/>
      <c r="AA415" s="471"/>
      <c r="AB415" s="471"/>
      <c r="AC415" s="471"/>
      <c r="AD415" s="494"/>
      <c r="AE415" s="492">
        <f>+'Programa P6 Excel R1'!G907</f>
        <v>46174</v>
      </c>
      <c r="AF415" s="471"/>
      <c r="AG415" s="471"/>
      <c r="AH415" s="471"/>
      <c r="AI415" s="471"/>
      <c r="AJ415" s="584">
        <f>+'Programa P6 Excel R1'!H907</f>
        <v>46178</v>
      </c>
      <c r="AL415" s="212"/>
    </row>
    <row r="416" spans="1:38" s="211" customFormat="1" ht="15" customHeight="1">
      <c r="A416" s="1244" t="str">
        <f t="shared" si="109"/>
        <v>477-010-40-1074</v>
      </c>
      <c r="B416" s="361"/>
      <c r="C416" s="716" t="s">
        <v>1039</v>
      </c>
      <c r="D416" s="362"/>
      <c r="E416" s="364"/>
      <c r="F416" s="717" t="s">
        <v>1040</v>
      </c>
      <c r="G416" s="627"/>
      <c r="H416" s="628">
        <v>1</v>
      </c>
      <c r="I416" s="628"/>
      <c r="J416" s="390"/>
      <c r="K416" s="417">
        <v>41.4</v>
      </c>
      <c r="L416" s="418"/>
      <c r="M416" s="413">
        <f t="shared" si="105"/>
        <v>41.4</v>
      </c>
      <c r="N416" s="609">
        <f t="shared" si="106"/>
        <v>0</v>
      </c>
      <c r="O416" s="415">
        <f>+'Programa P6 Excel R1'!I908</f>
        <v>1</v>
      </c>
      <c r="P416" s="433">
        <f>+'Programa P6 Excel R1'!J908</f>
        <v>0</v>
      </c>
      <c r="Q416" s="492">
        <v>46007</v>
      </c>
      <c r="R416" s="471"/>
      <c r="S416" s="471"/>
      <c r="T416" s="471"/>
      <c r="U416" s="471"/>
      <c r="V416" s="494">
        <v>46017</v>
      </c>
      <c r="W416" s="492"/>
      <c r="X416" s="471"/>
      <c r="Y416" s="471"/>
      <c r="Z416" s="471"/>
      <c r="AA416" s="471"/>
      <c r="AB416" s="471"/>
      <c r="AC416" s="471"/>
      <c r="AD416" s="494"/>
      <c r="AE416" s="492">
        <f>+'Programa P6 Excel R1'!G908</f>
        <v>46181</v>
      </c>
      <c r="AF416" s="471"/>
      <c r="AG416" s="471"/>
      <c r="AH416" s="471"/>
      <c r="AI416" s="471"/>
      <c r="AJ416" s="584">
        <f>+'Programa P6 Excel R1'!H908</f>
        <v>46190</v>
      </c>
      <c r="AL416" s="212"/>
    </row>
    <row r="417" spans="1:38" s="211" customFormat="1" ht="15" customHeight="1">
      <c r="A417" s="1244" t="str">
        <f t="shared" si="109"/>
        <v>477-010-40-1075</v>
      </c>
      <c r="B417" s="361"/>
      <c r="C417" s="716" t="s">
        <v>1041</v>
      </c>
      <c r="D417" s="362"/>
      <c r="E417" s="364"/>
      <c r="F417" s="717" t="s">
        <v>1042</v>
      </c>
      <c r="G417" s="627"/>
      <c r="H417" s="628">
        <v>1</v>
      </c>
      <c r="I417" s="628"/>
      <c r="J417" s="390"/>
      <c r="K417" s="417">
        <v>7</v>
      </c>
      <c r="L417" s="418"/>
      <c r="M417" s="413">
        <f t="shared" si="105"/>
        <v>7</v>
      </c>
      <c r="N417" s="609">
        <f t="shared" si="106"/>
        <v>0</v>
      </c>
      <c r="O417" s="415">
        <f>+'Programa P6 Excel R1'!I909</f>
        <v>1</v>
      </c>
      <c r="P417" s="433">
        <f>+'Programa P6 Excel R1'!J909</f>
        <v>0</v>
      </c>
      <c r="Q417" s="492">
        <v>46020</v>
      </c>
      <c r="R417" s="471"/>
      <c r="S417" s="471"/>
      <c r="T417" s="471"/>
      <c r="U417" s="471"/>
      <c r="V417" s="494">
        <v>46027</v>
      </c>
      <c r="W417" s="492"/>
      <c r="X417" s="471"/>
      <c r="Y417" s="471"/>
      <c r="Z417" s="471"/>
      <c r="AA417" s="471"/>
      <c r="AB417" s="471"/>
      <c r="AC417" s="471"/>
      <c r="AD417" s="494"/>
      <c r="AE417" s="492">
        <f>+'Programa P6 Excel R1'!G909</f>
        <v>46191</v>
      </c>
      <c r="AF417" s="471"/>
      <c r="AG417" s="471"/>
      <c r="AH417" s="471"/>
      <c r="AI417" s="471"/>
      <c r="AJ417" s="584">
        <f>+'Programa P6 Excel R1'!H909</f>
        <v>46197</v>
      </c>
      <c r="AL417" s="212"/>
    </row>
    <row r="418" spans="1:38" s="211" customFormat="1" ht="15" customHeight="1">
      <c r="A418" s="1244" t="str">
        <f t="shared" si="109"/>
        <v>477-010-40-1076</v>
      </c>
      <c r="B418" s="361"/>
      <c r="C418" s="716" t="s">
        <v>1043</v>
      </c>
      <c r="D418" s="362"/>
      <c r="E418" s="364"/>
      <c r="F418" s="717" t="s">
        <v>1044</v>
      </c>
      <c r="G418" s="627"/>
      <c r="H418" s="628">
        <v>1</v>
      </c>
      <c r="I418" s="628"/>
      <c r="J418" s="390"/>
      <c r="K418" s="417">
        <v>14</v>
      </c>
      <c r="L418" s="418"/>
      <c r="M418" s="413">
        <f t="shared" si="105"/>
        <v>14</v>
      </c>
      <c r="N418" s="609">
        <f t="shared" si="106"/>
        <v>0</v>
      </c>
      <c r="O418" s="415">
        <f>+'Programa P6 Excel R1'!I910</f>
        <v>1</v>
      </c>
      <c r="P418" s="433">
        <f>+'Programa P6 Excel R1'!J910</f>
        <v>0</v>
      </c>
      <c r="Q418" s="492">
        <v>46028</v>
      </c>
      <c r="R418" s="471"/>
      <c r="S418" s="471"/>
      <c r="T418" s="471"/>
      <c r="U418" s="471"/>
      <c r="V418" s="494">
        <v>46034</v>
      </c>
      <c r="W418" s="492"/>
      <c r="X418" s="471"/>
      <c r="Y418" s="471"/>
      <c r="Z418" s="471"/>
      <c r="AA418" s="471"/>
      <c r="AB418" s="471"/>
      <c r="AC418" s="471"/>
      <c r="AD418" s="494"/>
      <c r="AE418" s="492">
        <f>+'Programa P6 Excel R1'!G910</f>
        <v>46198</v>
      </c>
      <c r="AF418" s="471"/>
      <c r="AG418" s="471"/>
      <c r="AH418" s="471"/>
      <c r="AI418" s="471"/>
      <c r="AJ418" s="584">
        <f>+'Programa P6 Excel R1'!H910</f>
        <v>46205</v>
      </c>
      <c r="AL418" s="212"/>
    </row>
    <row r="419" spans="1:38" s="211" customFormat="1" ht="15" customHeight="1">
      <c r="A419" s="1244" t="str">
        <f t="shared" si="109"/>
        <v>477-010-40-1077</v>
      </c>
      <c r="B419" s="361"/>
      <c r="C419" s="716" t="s">
        <v>1045</v>
      </c>
      <c r="D419" s="362"/>
      <c r="E419" s="364"/>
      <c r="F419" s="717" t="s">
        <v>1046</v>
      </c>
      <c r="G419" s="627"/>
      <c r="H419" s="628">
        <v>1</v>
      </c>
      <c r="I419" s="628"/>
      <c r="J419" s="390"/>
      <c r="K419" s="417">
        <v>7</v>
      </c>
      <c r="L419" s="418"/>
      <c r="M419" s="413">
        <f t="shared" si="105"/>
        <v>7</v>
      </c>
      <c r="N419" s="609">
        <f t="shared" si="106"/>
        <v>0</v>
      </c>
      <c r="O419" s="415">
        <f>+'Programa P6 Excel R1'!I911</f>
        <v>1</v>
      </c>
      <c r="P419" s="433">
        <f>+'Programa P6 Excel R1'!J911</f>
        <v>0</v>
      </c>
      <c r="Q419" s="492">
        <v>46035</v>
      </c>
      <c r="R419" s="471"/>
      <c r="S419" s="471"/>
      <c r="T419" s="471"/>
      <c r="U419" s="471"/>
      <c r="V419" s="494">
        <v>46041</v>
      </c>
      <c r="W419" s="492"/>
      <c r="X419" s="471"/>
      <c r="Y419" s="471"/>
      <c r="Z419" s="471"/>
      <c r="AA419" s="471"/>
      <c r="AB419" s="471"/>
      <c r="AC419" s="471"/>
      <c r="AD419" s="494"/>
      <c r="AE419" s="492">
        <f>+'Programa P6 Excel R1'!G911</f>
        <v>46206</v>
      </c>
      <c r="AF419" s="471"/>
      <c r="AG419" s="471"/>
      <c r="AH419" s="471"/>
      <c r="AI419" s="471"/>
      <c r="AJ419" s="584">
        <f>+'Programa P6 Excel R1'!H911</f>
        <v>46212</v>
      </c>
      <c r="AL419" s="212"/>
    </row>
    <row r="420" spans="1:38" s="201" customFormat="1" ht="15" hidden="1" customHeight="1">
      <c r="A420" s="859"/>
      <c r="B420" s="377"/>
      <c r="C420" s="726"/>
      <c r="D420" s="378"/>
      <c r="E420" s="379"/>
      <c r="F420" s="723" t="s">
        <v>1047</v>
      </c>
      <c r="G420" s="618"/>
      <c r="H420" s="619"/>
      <c r="I420" s="619"/>
      <c r="J420" s="393"/>
      <c r="K420" s="449"/>
      <c r="L420" s="450"/>
      <c r="M420" s="413">
        <f t="shared" si="105"/>
        <v>0</v>
      </c>
      <c r="N420" s="609">
        <f t="shared" si="106"/>
        <v>0</v>
      </c>
      <c r="O420" s="452">
        <v>0</v>
      </c>
      <c r="P420" s="453">
        <v>0</v>
      </c>
      <c r="Q420" s="481"/>
      <c r="R420" s="482"/>
      <c r="S420" s="482"/>
      <c r="T420" s="482"/>
      <c r="U420" s="482"/>
      <c r="V420" s="491"/>
      <c r="W420" s="481"/>
      <c r="X420" s="482"/>
      <c r="Y420" s="482"/>
      <c r="Z420" s="482"/>
      <c r="AA420" s="482"/>
      <c r="AB420" s="482"/>
      <c r="AC420" s="482"/>
      <c r="AD420" s="491"/>
      <c r="AE420" s="481"/>
      <c r="AF420" s="482"/>
      <c r="AG420" s="482"/>
      <c r="AH420" s="482"/>
      <c r="AI420" s="482"/>
      <c r="AJ420" s="483"/>
      <c r="AL420" s="250"/>
    </row>
    <row r="421" spans="1:38" s="211" customFormat="1" ht="15" customHeight="1">
      <c r="A421" s="1244" t="str">
        <f t="shared" ref="A421:A427" si="110">+TRIM(C421)</f>
        <v>477-010-40-1078</v>
      </c>
      <c r="B421" s="361"/>
      <c r="C421" s="716" t="s">
        <v>1048</v>
      </c>
      <c r="D421" s="362"/>
      <c r="E421" s="364"/>
      <c r="F421" s="717" t="s">
        <v>1049</v>
      </c>
      <c r="G421" s="627"/>
      <c r="H421" s="628"/>
      <c r="I421" s="628"/>
      <c r="J421" s="390">
        <v>1</v>
      </c>
      <c r="K421" s="417">
        <v>9</v>
      </c>
      <c r="L421" s="418"/>
      <c r="M421" s="413">
        <f t="shared" si="105"/>
        <v>9</v>
      </c>
      <c r="N421" s="609">
        <f t="shared" si="106"/>
        <v>0</v>
      </c>
      <c r="O421" s="415">
        <f>+'Programa P6 Excel R1'!I913</f>
        <v>1</v>
      </c>
      <c r="P421" s="433">
        <f>+'Programa P6 Excel R1'!J913</f>
        <v>0</v>
      </c>
      <c r="Q421" s="492">
        <v>45996</v>
      </c>
      <c r="R421" s="471"/>
      <c r="S421" s="471"/>
      <c r="T421" s="471"/>
      <c r="U421" s="471"/>
      <c r="V421" s="494">
        <v>46014</v>
      </c>
      <c r="W421" s="492"/>
      <c r="X421" s="471"/>
      <c r="Y421" s="471"/>
      <c r="Z421" s="471"/>
      <c r="AA421" s="471"/>
      <c r="AB421" s="471"/>
      <c r="AC421" s="471"/>
      <c r="AD421" s="494"/>
      <c r="AE421" s="492">
        <f>+'Programa P6 Excel R1'!G913</f>
        <v>46174</v>
      </c>
      <c r="AF421" s="471"/>
      <c r="AG421" s="471"/>
      <c r="AH421" s="471"/>
      <c r="AI421" s="471"/>
      <c r="AJ421" s="584">
        <f>+'Programa P6 Excel R1'!H913</f>
        <v>46189</v>
      </c>
      <c r="AL421" s="212"/>
    </row>
    <row r="422" spans="1:38" s="211" customFormat="1" ht="15" customHeight="1">
      <c r="A422" s="1244" t="str">
        <f t="shared" si="110"/>
        <v>477-010-40-1079</v>
      </c>
      <c r="B422" s="361"/>
      <c r="C422" s="716" t="s">
        <v>1050</v>
      </c>
      <c r="D422" s="362"/>
      <c r="E422" s="364"/>
      <c r="F422" s="717" t="s">
        <v>1051</v>
      </c>
      <c r="G422" s="627"/>
      <c r="H422" s="628"/>
      <c r="I422" s="628"/>
      <c r="J422" s="390">
        <v>1</v>
      </c>
      <c r="K422" s="417">
        <v>40</v>
      </c>
      <c r="L422" s="418"/>
      <c r="M422" s="413">
        <f t="shared" si="105"/>
        <v>40</v>
      </c>
      <c r="N422" s="609">
        <f t="shared" si="106"/>
        <v>0</v>
      </c>
      <c r="O422" s="415">
        <f>+'Programa P6 Excel R1'!I914</f>
        <v>1</v>
      </c>
      <c r="P422" s="433">
        <f>+'Programa P6 Excel R1'!J914</f>
        <v>0</v>
      </c>
      <c r="Q422" s="492">
        <v>46015</v>
      </c>
      <c r="R422" s="471"/>
      <c r="S422" s="471"/>
      <c r="T422" s="471"/>
      <c r="U422" s="471"/>
      <c r="V422" s="494">
        <v>46016</v>
      </c>
      <c r="W422" s="492"/>
      <c r="X422" s="471"/>
      <c r="Y422" s="471"/>
      <c r="Z422" s="471"/>
      <c r="AA422" s="471"/>
      <c r="AB422" s="471"/>
      <c r="AC422" s="471"/>
      <c r="AD422" s="494"/>
      <c r="AE422" s="492">
        <f>+'Programa P6 Excel R1'!G914</f>
        <v>46190</v>
      </c>
      <c r="AF422" s="471"/>
      <c r="AG422" s="471"/>
      <c r="AH422" s="471"/>
      <c r="AI422" s="471"/>
      <c r="AJ422" s="584">
        <f>+'Programa P6 Excel R1'!H914</f>
        <v>46191</v>
      </c>
      <c r="AL422" s="212"/>
    </row>
    <row r="423" spans="1:38" s="211" customFormat="1" ht="15" customHeight="1">
      <c r="A423" s="1244" t="str">
        <f t="shared" si="110"/>
        <v>477-010-40-1080</v>
      </c>
      <c r="B423" s="361"/>
      <c r="C423" s="716" t="s">
        <v>1052</v>
      </c>
      <c r="D423" s="362"/>
      <c r="E423" s="364"/>
      <c r="F423" s="717" t="s">
        <v>1053</v>
      </c>
      <c r="G423" s="627"/>
      <c r="H423" s="628"/>
      <c r="I423" s="628"/>
      <c r="J423" s="390">
        <v>1</v>
      </c>
      <c r="K423" s="417">
        <v>20</v>
      </c>
      <c r="L423" s="418"/>
      <c r="M423" s="413">
        <f t="shared" si="105"/>
        <v>20</v>
      </c>
      <c r="N423" s="609">
        <f t="shared" si="106"/>
        <v>0</v>
      </c>
      <c r="O423" s="415">
        <f>+'Programa P6 Excel R1'!I915</f>
        <v>1</v>
      </c>
      <c r="P423" s="433">
        <f>+'Programa P6 Excel R1'!J915</f>
        <v>0</v>
      </c>
      <c r="Q423" s="492">
        <v>46017</v>
      </c>
      <c r="R423" s="471"/>
      <c r="S423" s="471"/>
      <c r="T423" s="471"/>
      <c r="U423" s="471"/>
      <c r="V423" s="494">
        <v>46024</v>
      </c>
      <c r="W423" s="492"/>
      <c r="X423" s="471"/>
      <c r="Y423" s="471"/>
      <c r="Z423" s="471"/>
      <c r="AA423" s="471"/>
      <c r="AB423" s="471"/>
      <c r="AC423" s="471"/>
      <c r="AD423" s="494"/>
      <c r="AE423" s="492">
        <f>+'Programa P6 Excel R1'!G915</f>
        <v>46192</v>
      </c>
      <c r="AF423" s="471"/>
      <c r="AG423" s="471"/>
      <c r="AH423" s="471"/>
      <c r="AI423" s="471"/>
      <c r="AJ423" s="584">
        <f>+'Programa P6 Excel R1'!H915</f>
        <v>46198</v>
      </c>
      <c r="AL423" s="212"/>
    </row>
    <row r="424" spans="1:38" s="211" customFormat="1" ht="15" customHeight="1">
      <c r="A424" s="1244" t="str">
        <f t="shared" si="110"/>
        <v>477-010-40-1081</v>
      </c>
      <c r="B424" s="361"/>
      <c r="C424" s="716" t="s">
        <v>1054</v>
      </c>
      <c r="D424" s="362"/>
      <c r="E424" s="364"/>
      <c r="F424" s="717" t="s">
        <v>1055</v>
      </c>
      <c r="G424" s="627"/>
      <c r="H424" s="628">
        <v>1</v>
      </c>
      <c r="I424" s="628"/>
      <c r="J424" s="390"/>
      <c r="K424" s="417">
        <v>41.4</v>
      </c>
      <c r="L424" s="418"/>
      <c r="M424" s="413">
        <f t="shared" si="105"/>
        <v>41.4</v>
      </c>
      <c r="N424" s="609">
        <f t="shared" si="106"/>
        <v>0</v>
      </c>
      <c r="O424" s="415">
        <f>+'Programa P6 Excel R1'!I916</f>
        <v>1</v>
      </c>
      <c r="P424" s="433">
        <f>+'Programa P6 Excel R1'!J916</f>
        <v>0</v>
      </c>
      <c r="Q424" s="492">
        <v>46027</v>
      </c>
      <c r="R424" s="471"/>
      <c r="S424" s="471"/>
      <c r="T424" s="471"/>
      <c r="U424" s="471"/>
      <c r="V424" s="494">
        <v>46036</v>
      </c>
      <c r="W424" s="492"/>
      <c r="X424" s="471"/>
      <c r="Y424" s="471"/>
      <c r="Z424" s="471"/>
      <c r="AA424" s="471"/>
      <c r="AB424" s="471"/>
      <c r="AC424" s="471"/>
      <c r="AD424" s="494"/>
      <c r="AE424" s="492">
        <f>+'Programa P6 Excel R1'!G916</f>
        <v>46199</v>
      </c>
      <c r="AF424" s="471"/>
      <c r="AG424" s="471"/>
      <c r="AH424" s="471"/>
      <c r="AI424" s="471"/>
      <c r="AJ424" s="584">
        <f>+'Programa P6 Excel R1'!H916</f>
        <v>46211</v>
      </c>
      <c r="AL424" s="212"/>
    </row>
    <row r="425" spans="1:38" s="211" customFormat="1" ht="15" customHeight="1">
      <c r="A425" s="1244" t="str">
        <f t="shared" si="110"/>
        <v>477-010-40-1082</v>
      </c>
      <c r="B425" s="361"/>
      <c r="C425" s="716" t="s">
        <v>1056</v>
      </c>
      <c r="D425" s="362"/>
      <c r="E425" s="364"/>
      <c r="F425" s="717" t="s">
        <v>1057</v>
      </c>
      <c r="G425" s="627"/>
      <c r="H425" s="628">
        <v>1</v>
      </c>
      <c r="I425" s="628"/>
      <c r="J425" s="390"/>
      <c r="K425" s="417">
        <v>7</v>
      </c>
      <c r="L425" s="418"/>
      <c r="M425" s="413">
        <f t="shared" si="105"/>
        <v>7</v>
      </c>
      <c r="N425" s="609">
        <f t="shared" si="106"/>
        <v>0</v>
      </c>
      <c r="O425" s="415">
        <f>+'Programa P6 Excel R1'!I917</f>
        <v>1</v>
      </c>
      <c r="P425" s="433">
        <f>+'Programa P6 Excel R1'!J917</f>
        <v>0</v>
      </c>
      <c r="Q425" s="492">
        <v>46037</v>
      </c>
      <c r="R425" s="471"/>
      <c r="S425" s="471"/>
      <c r="T425" s="471"/>
      <c r="U425" s="471"/>
      <c r="V425" s="494">
        <v>46043</v>
      </c>
      <c r="W425" s="492"/>
      <c r="X425" s="471"/>
      <c r="Y425" s="471"/>
      <c r="Z425" s="471"/>
      <c r="AA425" s="471"/>
      <c r="AB425" s="471"/>
      <c r="AC425" s="471"/>
      <c r="AD425" s="494"/>
      <c r="AE425" s="492">
        <f>+'Programa P6 Excel R1'!G917</f>
        <v>46212</v>
      </c>
      <c r="AF425" s="471"/>
      <c r="AG425" s="471"/>
      <c r="AH425" s="471"/>
      <c r="AI425" s="471"/>
      <c r="AJ425" s="584">
        <f>+'Programa P6 Excel R1'!H917</f>
        <v>46218</v>
      </c>
      <c r="AL425" s="212"/>
    </row>
    <row r="426" spans="1:38" s="211" customFormat="1" ht="15" customHeight="1">
      <c r="A426" s="1244" t="str">
        <f t="shared" si="110"/>
        <v>477-010-40-1083</v>
      </c>
      <c r="B426" s="361"/>
      <c r="C426" s="716" t="s">
        <v>1058</v>
      </c>
      <c r="D426" s="362"/>
      <c r="E426" s="364"/>
      <c r="F426" s="717" t="s">
        <v>1059</v>
      </c>
      <c r="G426" s="627"/>
      <c r="H426" s="628">
        <v>1</v>
      </c>
      <c r="I426" s="628"/>
      <c r="J426" s="390"/>
      <c r="K426" s="417">
        <v>14</v>
      </c>
      <c r="L426" s="418"/>
      <c r="M426" s="413">
        <f t="shared" si="105"/>
        <v>14</v>
      </c>
      <c r="N426" s="609">
        <f t="shared" si="106"/>
        <v>0</v>
      </c>
      <c r="O426" s="415">
        <f>+'Programa P6 Excel R1'!I918</f>
        <v>1</v>
      </c>
      <c r="P426" s="433">
        <f>+'Programa P6 Excel R1'!J918</f>
        <v>0</v>
      </c>
      <c r="Q426" s="492">
        <v>46044</v>
      </c>
      <c r="R426" s="471"/>
      <c r="S426" s="471"/>
      <c r="T426" s="471"/>
      <c r="U426" s="471"/>
      <c r="V426" s="494">
        <v>46050</v>
      </c>
      <c r="W426" s="492"/>
      <c r="X426" s="471"/>
      <c r="Y426" s="471"/>
      <c r="Z426" s="471"/>
      <c r="AA426" s="471"/>
      <c r="AB426" s="471"/>
      <c r="AC426" s="471"/>
      <c r="AD426" s="494"/>
      <c r="AE426" s="492">
        <f>+'Programa P6 Excel R1'!G918</f>
        <v>46220</v>
      </c>
      <c r="AF426" s="471"/>
      <c r="AG426" s="471"/>
      <c r="AH426" s="471"/>
      <c r="AI426" s="471"/>
      <c r="AJ426" s="584">
        <f>+'Programa P6 Excel R1'!H918</f>
        <v>46226</v>
      </c>
      <c r="AL426" s="212"/>
    </row>
    <row r="427" spans="1:38" s="211" customFormat="1" ht="15" customHeight="1">
      <c r="A427" s="1244" t="str">
        <f t="shared" si="110"/>
        <v>477-010-40-1084</v>
      </c>
      <c r="B427" s="361"/>
      <c r="C427" s="716" t="s">
        <v>1060</v>
      </c>
      <c r="D427" s="362"/>
      <c r="E427" s="364"/>
      <c r="F427" s="717" t="s">
        <v>1061</v>
      </c>
      <c r="G427" s="627"/>
      <c r="H427" s="628">
        <v>1</v>
      </c>
      <c r="I427" s="628"/>
      <c r="J427" s="390"/>
      <c r="K427" s="417">
        <v>7</v>
      </c>
      <c r="L427" s="418"/>
      <c r="M427" s="413">
        <f t="shared" si="105"/>
        <v>7</v>
      </c>
      <c r="N427" s="609">
        <f t="shared" si="106"/>
        <v>0</v>
      </c>
      <c r="O427" s="415">
        <f>+'Programa P6 Excel R1'!I919</f>
        <v>1</v>
      </c>
      <c r="P427" s="433">
        <f>+'Programa P6 Excel R1'!J919</f>
        <v>0</v>
      </c>
      <c r="Q427" s="492">
        <v>46051</v>
      </c>
      <c r="R427" s="471"/>
      <c r="S427" s="471"/>
      <c r="T427" s="471"/>
      <c r="U427" s="471"/>
      <c r="V427" s="494">
        <v>46057</v>
      </c>
      <c r="W427" s="492"/>
      <c r="X427" s="471"/>
      <c r="Y427" s="471"/>
      <c r="Z427" s="471"/>
      <c r="AA427" s="471"/>
      <c r="AB427" s="471"/>
      <c r="AC427" s="471"/>
      <c r="AD427" s="494"/>
      <c r="AE427" s="492">
        <f>+'Programa P6 Excel R1'!G919</f>
        <v>46227</v>
      </c>
      <c r="AF427" s="471"/>
      <c r="AG427" s="471"/>
      <c r="AH427" s="471"/>
      <c r="AI427" s="471"/>
      <c r="AJ427" s="584">
        <f>+'Programa P6 Excel R1'!H919</f>
        <v>46233</v>
      </c>
      <c r="AL427" s="212"/>
    </row>
    <row r="428" spans="1:38" s="201" customFormat="1" ht="15" hidden="1" customHeight="1">
      <c r="A428" s="859"/>
      <c r="B428" s="377"/>
      <c r="C428" s="726"/>
      <c r="D428" s="378"/>
      <c r="E428" s="379"/>
      <c r="F428" s="723" t="s">
        <v>1062</v>
      </c>
      <c r="G428" s="618"/>
      <c r="H428" s="619"/>
      <c r="I428" s="619"/>
      <c r="J428" s="393"/>
      <c r="K428" s="449"/>
      <c r="L428" s="450"/>
      <c r="M428" s="413">
        <f t="shared" si="105"/>
        <v>0</v>
      </c>
      <c r="N428" s="609">
        <f t="shared" si="106"/>
        <v>0</v>
      </c>
      <c r="O428" s="452">
        <v>0</v>
      </c>
      <c r="P428" s="453">
        <v>0</v>
      </c>
      <c r="Q428" s="481"/>
      <c r="R428" s="482"/>
      <c r="S428" s="482"/>
      <c r="T428" s="482"/>
      <c r="U428" s="482"/>
      <c r="V428" s="491"/>
      <c r="W428" s="481"/>
      <c r="X428" s="482"/>
      <c r="Y428" s="482"/>
      <c r="Z428" s="482"/>
      <c r="AA428" s="482"/>
      <c r="AB428" s="482"/>
      <c r="AC428" s="482"/>
      <c r="AD428" s="491"/>
      <c r="AE428" s="481"/>
      <c r="AF428" s="482"/>
      <c r="AG428" s="482"/>
      <c r="AH428" s="482"/>
      <c r="AI428" s="482"/>
      <c r="AJ428" s="483"/>
      <c r="AL428" s="250"/>
    </row>
    <row r="429" spans="1:38" s="211" customFormat="1" ht="15" customHeight="1">
      <c r="A429" s="1244" t="str">
        <f t="shared" ref="A429:A435" si="111">+TRIM(C429)</f>
        <v>477-010-40-1085</v>
      </c>
      <c r="B429" s="361"/>
      <c r="C429" s="716" t="s">
        <v>1063</v>
      </c>
      <c r="D429" s="362"/>
      <c r="E429" s="364"/>
      <c r="F429" s="717" t="s">
        <v>1064</v>
      </c>
      <c r="G429" s="627"/>
      <c r="H429" s="628"/>
      <c r="I429" s="628"/>
      <c r="J429" s="390">
        <v>1</v>
      </c>
      <c r="K429" s="417">
        <v>9</v>
      </c>
      <c r="L429" s="418"/>
      <c r="M429" s="413">
        <f t="shared" si="105"/>
        <v>9</v>
      </c>
      <c r="N429" s="609">
        <f t="shared" si="106"/>
        <v>0</v>
      </c>
      <c r="O429" s="415">
        <f>+'Programa P6 Excel R1'!I921</f>
        <v>1</v>
      </c>
      <c r="P429" s="433">
        <f>+'Programa P6 Excel R1'!J921</f>
        <v>0</v>
      </c>
      <c r="Q429" s="492">
        <v>46006</v>
      </c>
      <c r="R429" s="471"/>
      <c r="S429" s="471"/>
      <c r="T429" s="471"/>
      <c r="U429" s="471"/>
      <c r="V429" s="494">
        <v>46022</v>
      </c>
      <c r="W429" s="492"/>
      <c r="X429" s="471"/>
      <c r="Y429" s="471"/>
      <c r="Z429" s="471"/>
      <c r="AA429" s="471"/>
      <c r="AB429" s="471"/>
      <c r="AC429" s="471"/>
      <c r="AD429" s="494"/>
      <c r="AE429" s="492">
        <f>+'Programa P6 Excel R1'!G921</f>
        <v>46181</v>
      </c>
      <c r="AF429" s="471"/>
      <c r="AG429" s="471"/>
      <c r="AH429" s="471"/>
      <c r="AI429" s="471"/>
      <c r="AJ429" s="584">
        <f>+'Programa P6 Excel R1'!H921</f>
        <v>46196</v>
      </c>
      <c r="AL429" s="212"/>
    </row>
    <row r="430" spans="1:38" s="211" customFormat="1" ht="15" customHeight="1">
      <c r="A430" s="1244" t="str">
        <f t="shared" si="111"/>
        <v>477-010-40-1086</v>
      </c>
      <c r="B430" s="361"/>
      <c r="C430" s="716" t="s">
        <v>1065</v>
      </c>
      <c r="D430" s="362"/>
      <c r="E430" s="364"/>
      <c r="F430" s="717" t="s">
        <v>1066</v>
      </c>
      <c r="G430" s="627"/>
      <c r="H430" s="628"/>
      <c r="I430" s="628"/>
      <c r="J430" s="390">
        <v>1</v>
      </c>
      <c r="K430" s="417">
        <v>40</v>
      </c>
      <c r="L430" s="418"/>
      <c r="M430" s="413">
        <f t="shared" si="105"/>
        <v>40</v>
      </c>
      <c r="N430" s="609">
        <f t="shared" si="106"/>
        <v>0</v>
      </c>
      <c r="O430" s="415">
        <f>+'Programa P6 Excel R1'!I922</f>
        <v>1</v>
      </c>
      <c r="P430" s="433">
        <f>+'Programa P6 Excel R1'!J922</f>
        <v>0</v>
      </c>
      <c r="Q430" s="492">
        <v>46023</v>
      </c>
      <c r="R430" s="471"/>
      <c r="S430" s="471"/>
      <c r="T430" s="471"/>
      <c r="U430" s="471"/>
      <c r="V430" s="494">
        <v>46024</v>
      </c>
      <c r="W430" s="492"/>
      <c r="X430" s="471"/>
      <c r="Y430" s="471"/>
      <c r="Z430" s="471"/>
      <c r="AA430" s="471"/>
      <c r="AB430" s="471"/>
      <c r="AC430" s="471"/>
      <c r="AD430" s="494"/>
      <c r="AE430" s="492">
        <f>+'Programa P6 Excel R1'!G922</f>
        <v>46197</v>
      </c>
      <c r="AF430" s="471"/>
      <c r="AG430" s="471"/>
      <c r="AH430" s="471"/>
      <c r="AI430" s="471"/>
      <c r="AJ430" s="584">
        <f>+'Programa P6 Excel R1'!H922</f>
        <v>46198</v>
      </c>
      <c r="AL430" s="212"/>
    </row>
    <row r="431" spans="1:38" s="211" customFormat="1" ht="15" customHeight="1">
      <c r="A431" s="1244" t="str">
        <f t="shared" si="111"/>
        <v>477-010-40-1087</v>
      </c>
      <c r="B431" s="361"/>
      <c r="C431" s="716" t="s">
        <v>1067</v>
      </c>
      <c r="D431" s="362"/>
      <c r="E431" s="364"/>
      <c r="F431" s="717" t="s">
        <v>1068</v>
      </c>
      <c r="G431" s="627"/>
      <c r="H431" s="628"/>
      <c r="I431" s="628"/>
      <c r="J431" s="390">
        <v>1</v>
      </c>
      <c r="K431" s="417">
        <v>20</v>
      </c>
      <c r="L431" s="418"/>
      <c r="M431" s="413">
        <f t="shared" si="105"/>
        <v>20</v>
      </c>
      <c r="N431" s="609">
        <f t="shared" si="106"/>
        <v>0</v>
      </c>
      <c r="O431" s="415">
        <f>+'Programa P6 Excel R1'!I923</f>
        <v>1</v>
      </c>
      <c r="P431" s="433">
        <f>+'Programa P6 Excel R1'!J923</f>
        <v>0</v>
      </c>
      <c r="Q431" s="492">
        <v>46027</v>
      </c>
      <c r="R431" s="471"/>
      <c r="S431" s="471"/>
      <c r="T431" s="471"/>
      <c r="U431" s="471"/>
      <c r="V431" s="494">
        <v>46031</v>
      </c>
      <c r="W431" s="492"/>
      <c r="X431" s="471"/>
      <c r="Y431" s="471"/>
      <c r="Z431" s="471"/>
      <c r="AA431" s="471"/>
      <c r="AB431" s="471"/>
      <c r="AC431" s="471"/>
      <c r="AD431" s="494"/>
      <c r="AE431" s="492">
        <f>+'Programa P6 Excel R1'!G923</f>
        <v>46199</v>
      </c>
      <c r="AF431" s="471"/>
      <c r="AG431" s="471"/>
      <c r="AH431" s="471"/>
      <c r="AI431" s="471"/>
      <c r="AJ431" s="584">
        <f>+'Programa P6 Excel R1'!H923</f>
        <v>46206</v>
      </c>
      <c r="AL431" s="212"/>
    </row>
    <row r="432" spans="1:38" s="211" customFormat="1" ht="15" customHeight="1">
      <c r="A432" s="1244" t="str">
        <f t="shared" si="111"/>
        <v>477-010-40-1088</v>
      </c>
      <c r="B432" s="361"/>
      <c r="C432" s="716" t="s">
        <v>1069</v>
      </c>
      <c r="D432" s="362"/>
      <c r="E432" s="364"/>
      <c r="F432" s="717" t="s">
        <v>1070</v>
      </c>
      <c r="G432" s="627"/>
      <c r="H432" s="628">
        <v>1</v>
      </c>
      <c r="I432" s="628"/>
      <c r="J432" s="390"/>
      <c r="K432" s="417">
        <v>41.4</v>
      </c>
      <c r="L432" s="418"/>
      <c r="M432" s="413">
        <f t="shared" si="105"/>
        <v>41.4</v>
      </c>
      <c r="N432" s="609">
        <f t="shared" si="106"/>
        <v>0</v>
      </c>
      <c r="O432" s="415">
        <f>+'Programa P6 Excel R1'!I924</f>
        <v>1</v>
      </c>
      <c r="P432" s="433">
        <f>+'Programa P6 Excel R1'!J924</f>
        <v>0</v>
      </c>
      <c r="Q432" s="492">
        <v>46034</v>
      </c>
      <c r="R432" s="471"/>
      <c r="S432" s="471"/>
      <c r="T432" s="471"/>
      <c r="U432" s="471"/>
      <c r="V432" s="494">
        <v>46043</v>
      </c>
      <c r="W432" s="492"/>
      <c r="X432" s="471"/>
      <c r="Y432" s="471"/>
      <c r="Z432" s="471"/>
      <c r="AA432" s="471"/>
      <c r="AB432" s="471"/>
      <c r="AC432" s="471"/>
      <c r="AD432" s="494"/>
      <c r="AE432" s="492">
        <f>+'Programa P6 Excel R1'!G924</f>
        <v>46209</v>
      </c>
      <c r="AF432" s="471"/>
      <c r="AG432" s="471"/>
      <c r="AH432" s="471"/>
      <c r="AI432" s="471"/>
      <c r="AJ432" s="584">
        <f>+'Programa P6 Excel R1'!H924</f>
        <v>46218</v>
      </c>
      <c r="AL432" s="212"/>
    </row>
    <row r="433" spans="1:38" s="211" customFormat="1" ht="15" customHeight="1">
      <c r="A433" s="1244" t="str">
        <f t="shared" si="111"/>
        <v>477-010-40-1089</v>
      </c>
      <c r="B433" s="361"/>
      <c r="C433" s="716" t="s">
        <v>1071</v>
      </c>
      <c r="D433" s="362"/>
      <c r="E433" s="364"/>
      <c r="F433" s="717" t="s">
        <v>1072</v>
      </c>
      <c r="G433" s="627"/>
      <c r="H433" s="628">
        <v>1</v>
      </c>
      <c r="I433" s="628"/>
      <c r="J433" s="390"/>
      <c r="K433" s="417">
        <v>7</v>
      </c>
      <c r="L433" s="418"/>
      <c r="M433" s="413">
        <f t="shared" si="105"/>
        <v>7</v>
      </c>
      <c r="N433" s="609">
        <f t="shared" si="106"/>
        <v>0</v>
      </c>
      <c r="O433" s="415">
        <f>+'Programa P6 Excel R1'!I925</f>
        <v>1</v>
      </c>
      <c r="P433" s="433">
        <f>+'Programa P6 Excel R1'!J925</f>
        <v>0</v>
      </c>
      <c r="Q433" s="492">
        <v>46044</v>
      </c>
      <c r="R433" s="471"/>
      <c r="S433" s="471"/>
      <c r="T433" s="471"/>
      <c r="U433" s="471"/>
      <c r="V433" s="494">
        <v>46050</v>
      </c>
      <c r="W433" s="492"/>
      <c r="X433" s="471"/>
      <c r="Y433" s="471"/>
      <c r="Z433" s="471"/>
      <c r="AA433" s="471"/>
      <c r="AB433" s="471"/>
      <c r="AC433" s="471"/>
      <c r="AD433" s="494"/>
      <c r="AE433" s="492">
        <f>+'Programa P6 Excel R1'!G925</f>
        <v>46220</v>
      </c>
      <c r="AF433" s="471"/>
      <c r="AG433" s="471"/>
      <c r="AH433" s="471"/>
      <c r="AI433" s="471"/>
      <c r="AJ433" s="584">
        <f>+'Programa P6 Excel R1'!H925</f>
        <v>46226</v>
      </c>
      <c r="AL433" s="212"/>
    </row>
    <row r="434" spans="1:38" s="211" customFormat="1" ht="15" customHeight="1">
      <c r="A434" s="1244" t="str">
        <f t="shared" si="111"/>
        <v>477-010-40-1090</v>
      </c>
      <c r="B434" s="361"/>
      <c r="C434" s="716" t="s">
        <v>1073</v>
      </c>
      <c r="D434" s="362"/>
      <c r="E434" s="364"/>
      <c r="F434" s="717" t="s">
        <v>1074</v>
      </c>
      <c r="G434" s="627"/>
      <c r="H434" s="628">
        <v>1</v>
      </c>
      <c r="I434" s="628"/>
      <c r="J434" s="390"/>
      <c r="K434" s="417">
        <v>14</v>
      </c>
      <c r="L434" s="418"/>
      <c r="M434" s="413">
        <f t="shared" si="105"/>
        <v>14</v>
      </c>
      <c r="N434" s="609">
        <f t="shared" si="106"/>
        <v>0</v>
      </c>
      <c r="O434" s="415">
        <f>+'Programa P6 Excel R1'!I926</f>
        <v>1</v>
      </c>
      <c r="P434" s="433">
        <f>+'Programa P6 Excel R1'!J926</f>
        <v>0</v>
      </c>
      <c r="Q434" s="492">
        <v>46051</v>
      </c>
      <c r="R434" s="471"/>
      <c r="S434" s="471"/>
      <c r="T434" s="471"/>
      <c r="U434" s="471"/>
      <c r="V434" s="494">
        <v>46057</v>
      </c>
      <c r="W434" s="492"/>
      <c r="X434" s="471"/>
      <c r="Y434" s="471"/>
      <c r="Z434" s="471"/>
      <c r="AA434" s="471"/>
      <c r="AB434" s="471"/>
      <c r="AC434" s="471"/>
      <c r="AD434" s="494"/>
      <c r="AE434" s="492">
        <f>+'Programa P6 Excel R1'!G926</f>
        <v>46227</v>
      </c>
      <c r="AF434" s="471"/>
      <c r="AG434" s="471"/>
      <c r="AH434" s="471"/>
      <c r="AI434" s="471"/>
      <c r="AJ434" s="584">
        <f>+'Programa P6 Excel R1'!H926</f>
        <v>46233</v>
      </c>
      <c r="AL434" s="212"/>
    </row>
    <row r="435" spans="1:38" s="211" customFormat="1" ht="15" customHeight="1">
      <c r="A435" s="1244" t="str">
        <f t="shared" si="111"/>
        <v>477-010-40-1091</v>
      </c>
      <c r="B435" s="361"/>
      <c r="C435" s="716" t="s">
        <v>1075</v>
      </c>
      <c r="D435" s="362"/>
      <c r="E435" s="364"/>
      <c r="F435" s="717" t="s">
        <v>1076</v>
      </c>
      <c r="G435" s="627"/>
      <c r="H435" s="628">
        <v>1</v>
      </c>
      <c r="I435" s="628"/>
      <c r="J435" s="390"/>
      <c r="K435" s="417">
        <v>7</v>
      </c>
      <c r="L435" s="418"/>
      <c r="M435" s="413">
        <f t="shared" si="105"/>
        <v>7</v>
      </c>
      <c r="N435" s="609">
        <f t="shared" si="106"/>
        <v>0</v>
      </c>
      <c r="O435" s="415">
        <f>+'Programa P6 Excel R1'!I927</f>
        <v>1</v>
      </c>
      <c r="P435" s="433">
        <f>+'Programa P6 Excel R1'!J927</f>
        <v>0</v>
      </c>
      <c r="Q435" s="492">
        <v>46058</v>
      </c>
      <c r="R435" s="471"/>
      <c r="S435" s="471"/>
      <c r="T435" s="471"/>
      <c r="U435" s="471"/>
      <c r="V435" s="494">
        <v>46064</v>
      </c>
      <c r="W435" s="492"/>
      <c r="X435" s="471"/>
      <c r="Y435" s="471"/>
      <c r="Z435" s="471"/>
      <c r="AA435" s="471"/>
      <c r="AB435" s="471"/>
      <c r="AC435" s="471"/>
      <c r="AD435" s="494"/>
      <c r="AE435" s="492">
        <f>+'Programa P6 Excel R1'!G927</f>
        <v>46234</v>
      </c>
      <c r="AF435" s="471"/>
      <c r="AG435" s="471"/>
      <c r="AH435" s="471"/>
      <c r="AI435" s="471"/>
      <c r="AJ435" s="584">
        <f>+'Programa P6 Excel R1'!H927</f>
        <v>46240</v>
      </c>
      <c r="AL435" s="212"/>
    </row>
    <row r="436" spans="1:38" s="201" customFormat="1" ht="15" hidden="1" customHeight="1">
      <c r="A436" s="859"/>
      <c r="B436" s="377"/>
      <c r="C436" s="726"/>
      <c r="D436" s="378"/>
      <c r="E436" s="379"/>
      <c r="F436" s="723" t="s">
        <v>1077</v>
      </c>
      <c r="G436" s="618"/>
      <c r="H436" s="619"/>
      <c r="I436" s="619"/>
      <c r="J436" s="393"/>
      <c r="K436" s="449"/>
      <c r="L436" s="450"/>
      <c r="M436" s="413">
        <f t="shared" si="105"/>
        <v>0</v>
      </c>
      <c r="N436" s="609">
        <f t="shared" si="106"/>
        <v>0</v>
      </c>
      <c r="O436" s="452">
        <v>0</v>
      </c>
      <c r="P436" s="453">
        <v>0</v>
      </c>
      <c r="Q436" s="481"/>
      <c r="R436" s="482"/>
      <c r="S436" s="482"/>
      <c r="T436" s="482"/>
      <c r="U436" s="482"/>
      <c r="V436" s="491"/>
      <c r="W436" s="481"/>
      <c r="X436" s="482"/>
      <c r="Y436" s="482"/>
      <c r="Z436" s="482"/>
      <c r="AA436" s="482"/>
      <c r="AB436" s="482"/>
      <c r="AC436" s="482"/>
      <c r="AD436" s="491"/>
      <c r="AE436" s="481"/>
      <c r="AF436" s="482"/>
      <c r="AG436" s="482"/>
      <c r="AH436" s="482"/>
      <c r="AI436" s="482"/>
      <c r="AJ436" s="483"/>
      <c r="AL436" s="250"/>
    </row>
    <row r="437" spans="1:38" s="211" customFormat="1" ht="15" customHeight="1">
      <c r="A437" s="1244" t="str">
        <f t="shared" ref="A437:A443" si="112">+TRIM(C437)</f>
        <v>477-010-40-1092</v>
      </c>
      <c r="B437" s="361"/>
      <c r="C437" s="716" t="s">
        <v>1078</v>
      </c>
      <c r="D437" s="362"/>
      <c r="E437" s="364"/>
      <c r="F437" s="717" t="s">
        <v>1079</v>
      </c>
      <c r="G437" s="627"/>
      <c r="H437" s="628"/>
      <c r="I437" s="628"/>
      <c r="J437" s="390">
        <v>1</v>
      </c>
      <c r="K437" s="417">
        <v>9</v>
      </c>
      <c r="L437" s="418"/>
      <c r="M437" s="413">
        <f t="shared" si="105"/>
        <v>9</v>
      </c>
      <c r="N437" s="609">
        <f t="shared" si="106"/>
        <v>0</v>
      </c>
      <c r="O437" s="415">
        <f>+'Programa P6 Excel R1'!I929</f>
        <v>1</v>
      </c>
      <c r="P437" s="433">
        <f>+'Programa P6 Excel R1'!J929</f>
        <v>0</v>
      </c>
      <c r="Q437" s="492">
        <v>46006</v>
      </c>
      <c r="R437" s="471"/>
      <c r="S437" s="471"/>
      <c r="T437" s="471"/>
      <c r="U437" s="471"/>
      <c r="V437" s="494">
        <v>46022</v>
      </c>
      <c r="W437" s="492"/>
      <c r="X437" s="471"/>
      <c r="Y437" s="471"/>
      <c r="Z437" s="471"/>
      <c r="AA437" s="471"/>
      <c r="AB437" s="471"/>
      <c r="AC437" s="471"/>
      <c r="AD437" s="494"/>
      <c r="AE437" s="492">
        <f>+'Programa P6 Excel R1'!G929</f>
        <v>46181</v>
      </c>
      <c r="AF437" s="471"/>
      <c r="AG437" s="471"/>
      <c r="AH437" s="471"/>
      <c r="AI437" s="471"/>
      <c r="AJ437" s="584">
        <f>+'Programa P6 Excel R1'!H929</f>
        <v>46196</v>
      </c>
      <c r="AL437" s="212"/>
    </row>
    <row r="438" spans="1:38" s="211" customFormat="1" ht="15" customHeight="1">
      <c r="A438" s="1244" t="str">
        <f t="shared" si="112"/>
        <v>477-010-40-1093</v>
      </c>
      <c r="B438" s="361"/>
      <c r="C438" s="716" t="s">
        <v>1080</v>
      </c>
      <c r="D438" s="362"/>
      <c r="E438" s="364"/>
      <c r="F438" s="717" t="s">
        <v>1081</v>
      </c>
      <c r="G438" s="627"/>
      <c r="H438" s="628"/>
      <c r="I438" s="628"/>
      <c r="J438" s="390">
        <v>1</v>
      </c>
      <c r="K438" s="417">
        <v>40</v>
      </c>
      <c r="L438" s="418"/>
      <c r="M438" s="413">
        <f t="shared" si="105"/>
        <v>40</v>
      </c>
      <c r="N438" s="609">
        <f t="shared" si="106"/>
        <v>0</v>
      </c>
      <c r="O438" s="415">
        <f>+'Programa P6 Excel R1'!I930</f>
        <v>1</v>
      </c>
      <c r="P438" s="433">
        <f>+'Programa P6 Excel R1'!J930</f>
        <v>0</v>
      </c>
      <c r="Q438" s="492">
        <v>46023</v>
      </c>
      <c r="R438" s="471"/>
      <c r="S438" s="471"/>
      <c r="T438" s="471"/>
      <c r="U438" s="471"/>
      <c r="V438" s="494">
        <v>46026</v>
      </c>
      <c r="W438" s="492"/>
      <c r="X438" s="471"/>
      <c r="Y438" s="471"/>
      <c r="Z438" s="471"/>
      <c r="AA438" s="471"/>
      <c r="AB438" s="471"/>
      <c r="AC438" s="471"/>
      <c r="AD438" s="494"/>
      <c r="AE438" s="492">
        <f>+'Programa P6 Excel R1'!G930</f>
        <v>46197</v>
      </c>
      <c r="AF438" s="471"/>
      <c r="AG438" s="471"/>
      <c r="AH438" s="471"/>
      <c r="AI438" s="471"/>
      <c r="AJ438" s="584">
        <f>+'Programa P6 Excel R1'!H930</f>
        <v>46200</v>
      </c>
      <c r="AL438" s="212"/>
    </row>
    <row r="439" spans="1:38" s="211" customFormat="1" ht="15" customHeight="1">
      <c r="A439" s="1244" t="str">
        <f t="shared" si="112"/>
        <v>477-010-40-1094</v>
      </c>
      <c r="B439" s="361"/>
      <c r="C439" s="716" t="s">
        <v>1082</v>
      </c>
      <c r="D439" s="362"/>
      <c r="E439" s="364"/>
      <c r="F439" s="717" t="s">
        <v>1083</v>
      </c>
      <c r="G439" s="627"/>
      <c r="H439" s="628"/>
      <c r="I439" s="628"/>
      <c r="J439" s="390">
        <v>1</v>
      </c>
      <c r="K439" s="417">
        <v>20</v>
      </c>
      <c r="L439" s="418"/>
      <c r="M439" s="413">
        <f t="shared" si="105"/>
        <v>20</v>
      </c>
      <c r="N439" s="609">
        <f t="shared" si="106"/>
        <v>0</v>
      </c>
      <c r="O439" s="415">
        <f>+'Programa P6 Excel R1'!I931</f>
        <v>1</v>
      </c>
      <c r="P439" s="433">
        <f>+'Programa P6 Excel R1'!J931</f>
        <v>0</v>
      </c>
      <c r="Q439" s="492">
        <v>46027</v>
      </c>
      <c r="R439" s="471"/>
      <c r="S439" s="471"/>
      <c r="T439" s="471"/>
      <c r="U439" s="471"/>
      <c r="V439" s="494">
        <v>46031</v>
      </c>
      <c r="W439" s="492"/>
      <c r="X439" s="471"/>
      <c r="Y439" s="471"/>
      <c r="Z439" s="471"/>
      <c r="AA439" s="471"/>
      <c r="AB439" s="471"/>
      <c r="AC439" s="471"/>
      <c r="AD439" s="494"/>
      <c r="AE439" s="492">
        <f>+'Programa P6 Excel R1'!G931</f>
        <v>46203</v>
      </c>
      <c r="AF439" s="471"/>
      <c r="AG439" s="471"/>
      <c r="AH439" s="471"/>
      <c r="AI439" s="471"/>
      <c r="AJ439" s="584">
        <f>+'Programa P6 Excel R1'!H931</f>
        <v>46209</v>
      </c>
      <c r="AL439" s="212"/>
    </row>
    <row r="440" spans="1:38" s="211" customFormat="1" ht="15" customHeight="1">
      <c r="A440" s="1244" t="str">
        <f t="shared" si="112"/>
        <v>477-010-40-1095</v>
      </c>
      <c r="B440" s="361"/>
      <c r="C440" s="716" t="s">
        <v>1084</v>
      </c>
      <c r="D440" s="362"/>
      <c r="E440" s="364"/>
      <c r="F440" s="717" t="s">
        <v>1085</v>
      </c>
      <c r="G440" s="627"/>
      <c r="H440" s="628">
        <v>1</v>
      </c>
      <c r="I440" s="628"/>
      <c r="J440" s="390"/>
      <c r="K440" s="417">
        <v>41.4</v>
      </c>
      <c r="L440" s="418"/>
      <c r="M440" s="413">
        <f t="shared" si="105"/>
        <v>41.4</v>
      </c>
      <c r="N440" s="609">
        <f t="shared" si="106"/>
        <v>0</v>
      </c>
      <c r="O440" s="415">
        <f>+'Programa P6 Excel R1'!I932</f>
        <v>1</v>
      </c>
      <c r="P440" s="433">
        <f>+'Programa P6 Excel R1'!J932</f>
        <v>0</v>
      </c>
      <c r="Q440" s="492">
        <v>46034</v>
      </c>
      <c r="R440" s="471"/>
      <c r="S440" s="471"/>
      <c r="T440" s="471"/>
      <c r="U440" s="471"/>
      <c r="V440" s="494">
        <v>46043</v>
      </c>
      <c r="W440" s="492"/>
      <c r="X440" s="471"/>
      <c r="Y440" s="471"/>
      <c r="Z440" s="471"/>
      <c r="AA440" s="471"/>
      <c r="AB440" s="471"/>
      <c r="AC440" s="471"/>
      <c r="AD440" s="494"/>
      <c r="AE440" s="492">
        <f>+'Programa P6 Excel R1'!G932</f>
        <v>46210</v>
      </c>
      <c r="AF440" s="471"/>
      <c r="AG440" s="471"/>
      <c r="AH440" s="471"/>
      <c r="AI440" s="471"/>
      <c r="AJ440" s="584">
        <f>+'Programa P6 Excel R1'!H932</f>
        <v>46220</v>
      </c>
      <c r="AL440" s="212"/>
    </row>
    <row r="441" spans="1:38" s="211" customFormat="1" ht="15" customHeight="1">
      <c r="A441" s="1244" t="str">
        <f t="shared" si="112"/>
        <v>477-010-40-1096</v>
      </c>
      <c r="B441" s="361"/>
      <c r="C441" s="716" t="s">
        <v>1086</v>
      </c>
      <c r="D441" s="362"/>
      <c r="E441" s="364"/>
      <c r="F441" s="717" t="s">
        <v>1087</v>
      </c>
      <c r="G441" s="627"/>
      <c r="H441" s="628">
        <v>1</v>
      </c>
      <c r="I441" s="628"/>
      <c r="J441" s="390"/>
      <c r="K441" s="417">
        <v>7</v>
      </c>
      <c r="L441" s="418"/>
      <c r="M441" s="413">
        <f t="shared" si="105"/>
        <v>7</v>
      </c>
      <c r="N441" s="609">
        <f t="shared" si="106"/>
        <v>0</v>
      </c>
      <c r="O441" s="415">
        <f>+'Programa P6 Excel R1'!I933</f>
        <v>1</v>
      </c>
      <c r="P441" s="433">
        <f>+'Programa P6 Excel R1'!J933</f>
        <v>0</v>
      </c>
      <c r="Q441" s="492">
        <v>46044</v>
      </c>
      <c r="R441" s="471"/>
      <c r="S441" s="471"/>
      <c r="T441" s="471"/>
      <c r="U441" s="471"/>
      <c r="V441" s="494">
        <v>46050</v>
      </c>
      <c r="W441" s="492"/>
      <c r="X441" s="471"/>
      <c r="Y441" s="471"/>
      <c r="Z441" s="471"/>
      <c r="AA441" s="471"/>
      <c r="AB441" s="471"/>
      <c r="AC441" s="471"/>
      <c r="AD441" s="494"/>
      <c r="AE441" s="492">
        <f>+'Programa P6 Excel R1'!G933</f>
        <v>46223</v>
      </c>
      <c r="AF441" s="471"/>
      <c r="AG441" s="471"/>
      <c r="AH441" s="471"/>
      <c r="AI441" s="471"/>
      <c r="AJ441" s="584">
        <f>+'Programa P6 Excel R1'!H933</f>
        <v>46227</v>
      </c>
      <c r="AL441" s="212"/>
    </row>
    <row r="442" spans="1:38" s="211" customFormat="1" ht="15" customHeight="1">
      <c r="A442" s="1244" t="str">
        <f t="shared" si="112"/>
        <v>477-010-40-1097</v>
      </c>
      <c r="B442" s="361"/>
      <c r="C442" s="716" t="s">
        <v>1088</v>
      </c>
      <c r="D442" s="362"/>
      <c r="E442" s="364"/>
      <c r="F442" s="717" t="s">
        <v>1089</v>
      </c>
      <c r="G442" s="627"/>
      <c r="H442" s="628">
        <v>1</v>
      </c>
      <c r="I442" s="628"/>
      <c r="J442" s="390"/>
      <c r="K442" s="417">
        <v>14</v>
      </c>
      <c r="L442" s="418"/>
      <c r="M442" s="413">
        <f t="shared" si="105"/>
        <v>14</v>
      </c>
      <c r="N442" s="609">
        <f t="shared" si="106"/>
        <v>0</v>
      </c>
      <c r="O442" s="415">
        <f>+'Programa P6 Excel R1'!I934</f>
        <v>1</v>
      </c>
      <c r="P442" s="433">
        <f>+'Programa P6 Excel R1'!J934</f>
        <v>0</v>
      </c>
      <c r="Q442" s="492">
        <v>46051</v>
      </c>
      <c r="R442" s="471"/>
      <c r="S442" s="471"/>
      <c r="T442" s="471"/>
      <c r="U442" s="471"/>
      <c r="V442" s="494">
        <v>46057</v>
      </c>
      <c r="W442" s="492"/>
      <c r="X442" s="471"/>
      <c r="Y442" s="471"/>
      <c r="Z442" s="471"/>
      <c r="AA442" s="471"/>
      <c r="AB442" s="471"/>
      <c r="AC442" s="471"/>
      <c r="AD442" s="494"/>
      <c r="AE442" s="492">
        <f>+'Programa P6 Excel R1'!G934</f>
        <v>46230</v>
      </c>
      <c r="AF442" s="471"/>
      <c r="AG442" s="471"/>
      <c r="AH442" s="471"/>
      <c r="AI442" s="471"/>
      <c r="AJ442" s="584">
        <f>+'Programa P6 Excel R1'!H934</f>
        <v>46234</v>
      </c>
      <c r="AL442" s="212"/>
    </row>
    <row r="443" spans="1:38" s="211" customFormat="1" ht="15" customHeight="1">
      <c r="A443" s="1244" t="str">
        <f t="shared" si="112"/>
        <v>477-010-40-1098</v>
      </c>
      <c r="B443" s="361"/>
      <c r="C443" s="716" t="s">
        <v>1090</v>
      </c>
      <c r="D443" s="362"/>
      <c r="E443" s="364"/>
      <c r="F443" s="717" t="s">
        <v>1091</v>
      </c>
      <c r="G443" s="627"/>
      <c r="H443" s="628">
        <v>1</v>
      </c>
      <c r="I443" s="628"/>
      <c r="J443" s="390"/>
      <c r="K443" s="417">
        <v>7</v>
      </c>
      <c r="L443" s="418"/>
      <c r="M443" s="413">
        <f t="shared" si="105"/>
        <v>7</v>
      </c>
      <c r="N443" s="609">
        <f t="shared" si="106"/>
        <v>0</v>
      </c>
      <c r="O443" s="415">
        <f>+'Programa P6 Excel R1'!I935</f>
        <v>1</v>
      </c>
      <c r="P443" s="433">
        <f>+'Programa P6 Excel R1'!J935</f>
        <v>0</v>
      </c>
      <c r="Q443" s="492">
        <v>46058</v>
      </c>
      <c r="R443" s="471"/>
      <c r="S443" s="471"/>
      <c r="T443" s="471"/>
      <c r="U443" s="471"/>
      <c r="V443" s="494">
        <v>46064</v>
      </c>
      <c r="W443" s="492"/>
      <c r="X443" s="471"/>
      <c r="Y443" s="471"/>
      <c r="Z443" s="471"/>
      <c r="AA443" s="471"/>
      <c r="AB443" s="471"/>
      <c r="AC443" s="471"/>
      <c r="AD443" s="494"/>
      <c r="AE443" s="492">
        <f>+'Programa P6 Excel R1'!G935</f>
        <v>46237</v>
      </c>
      <c r="AF443" s="471"/>
      <c r="AG443" s="471"/>
      <c r="AH443" s="471"/>
      <c r="AI443" s="471"/>
      <c r="AJ443" s="584">
        <f>+'Programa P6 Excel R1'!H935</f>
        <v>46241</v>
      </c>
      <c r="AL443" s="212"/>
    </row>
    <row r="444" spans="1:38" s="201" customFormat="1" ht="15" hidden="1" customHeight="1">
      <c r="A444" s="859"/>
      <c r="B444" s="377"/>
      <c r="C444" s="726"/>
      <c r="D444" s="378"/>
      <c r="E444" s="379"/>
      <c r="F444" s="723" t="s">
        <v>1092</v>
      </c>
      <c r="G444" s="618"/>
      <c r="H444" s="619"/>
      <c r="I444" s="619"/>
      <c r="J444" s="393"/>
      <c r="K444" s="449"/>
      <c r="L444" s="450"/>
      <c r="M444" s="413">
        <f t="shared" si="105"/>
        <v>0</v>
      </c>
      <c r="N444" s="609">
        <f t="shared" si="106"/>
        <v>0</v>
      </c>
      <c r="O444" s="452">
        <v>0</v>
      </c>
      <c r="P444" s="453">
        <v>0</v>
      </c>
      <c r="Q444" s="481"/>
      <c r="R444" s="482"/>
      <c r="S444" s="482"/>
      <c r="T444" s="482"/>
      <c r="U444" s="482"/>
      <c r="V444" s="491"/>
      <c r="W444" s="481"/>
      <c r="X444" s="482"/>
      <c r="Y444" s="482"/>
      <c r="Z444" s="482"/>
      <c r="AA444" s="482"/>
      <c r="AB444" s="482"/>
      <c r="AC444" s="482"/>
      <c r="AD444" s="491"/>
      <c r="AE444" s="481"/>
      <c r="AF444" s="482"/>
      <c r="AG444" s="482"/>
      <c r="AH444" s="482"/>
      <c r="AI444" s="482"/>
      <c r="AJ444" s="483"/>
      <c r="AL444" s="250"/>
    </row>
    <row r="445" spans="1:38" s="211" customFormat="1" ht="15" customHeight="1">
      <c r="A445" s="1244" t="str">
        <f t="shared" ref="A445:A451" si="113">+TRIM(C445)</f>
        <v>477-010-40-1099</v>
      </c>
      <c r="B445" s="361"/>
      <c r="C445" s="716" t="s">
        <v>1093</v>
      </c>
      <c r="D445" s="362"/>
      <c r="E445" s="364"/>
      <c r="F445" s="717" t="s">
        <v>1094</v>
      </c>
      <c r="G445" s="627"/>
      <c r="H445" s="628"/>
      <c r="I445" s="628"/>
      <c r="J445" s="390">
        <v>1</v>
      </c>
      <c r="K445" s="417">
        <v>9</v>
      </c>
      <c r="L445" s="418"/>
      <c r="M445" s="413">
        <f t="shared" si="105"/>
        <v>9</v>
      </c>
      <c r="N445" s="609">
        <f t="shared" si="106"/>
        <v>0</v>
      </c>
      <c r="O445" s="415">
        <f>+'Programa P6 Excel R1'!I937</f>
        <v>1</v>
      </c>
      <c r="P445" s="433">
        <f>+'Programa P6 Excel R1'!J937</f>
        <v>0</v>
      </c>
      <c r="Q445" s="492">
        <v>46024</v>
      </c>
      <c r="R445" s="471"/>
      <c r="S445" s="471"/>
      <c r="T445" s="471"/>
      <c r="U445" s="471"/>
      <c r="V445" s="494">
        <v>46041</v>
      </c>
      <c r="W445" s="492"/>
      <c r="X445" s="471"/>
      <c r="Y445" s="471"/>
      <c r="Z445" s="471"/>
      <c r="AA445" s="471"/>
      <c r="AB445" s="471"/>
      <c r="AC445" s="471"/>
      <c r="AD445" s="494"/>
      <c r="AE445" s="492">
        <f>+'Programa P6 Excel R1'!G937</f>
        <v>46197</v>
      </c>
      <c r="AF445" s="471"/>
      <c r="AG445" s="471"/>
      <c r="AH445" s="471"/>
      <c r="AI445" s="471"/>
      <c r="AJ445" s="584">
        <f>+'Programa P6 Excel R1'!H937</f>
        <v>46213</v>
      </c>
      <c r="AL445" s="212"/>
    </row>
    <row r="446" spans="1:38" s="211" customFormat="1" ht="15" customHeight="1">
      <c r="A446" s="1244" t="str">
        <f t="shared" si="113"/>
        <v>477-010-40-1100</v>
      </c>
      <c r="B446" s="361"/>
      <c r="C446" s="716" t="s">
        <v>1095</v>
      </c>
      <c r="D446" s="362"/>
      <c r="E446" s="364"/>
      <c r="F446" s="717" t="s">
        <v>1096</v>
      </c>
      <c r="G446" s="627"/>
      <c r="H446" s="628"/>
      <c r="I446" s="628"/>
      <c r="J446" s="390">
        <v>1</v>
      </c>
      <c r="K446" s="417">
        <v>40</v>
      </c>
      <c r="L446" s="418"/>
      <c r="M446" s="413">
        <f t="shared" si="105"/>
        <v>40</v>
      </c>
      <c r="N446" s="609">
        <f t="shared" si="106"/>
        <v>0</v>
      </c>
      <c r="O446" s="415">
        <f>+'Programa P6 Excel R1'!I938</f>
        <v>1</v>
      </c>
      <c r="P446" s="433">
        <f>+'Programa P6 Excel R1'!J938</f>
        <v>0</v>
      </c>
      <c r="Q446" s="492">
        <v>46042</v>
      </c>
      <c r="R446" s="471"/>
      <c r="S446" s="471"/>
      <c r="T446" s="471"/>
      <c r="U446" s="471"/>
      <c r="V446" s="494">
        <v>46044</v>
      </c>
      <c r="W446" s="492"/>
      <c r="X446" s="471"/>
      <c r="Y446" s="471"/>
      <c r="Z446" s="471"/>
      <c r="AA446" s="471"/>
      <c r="AB446" s="471"/>
      <c r="AC446" s="471"/>
      <c r="AD446" s="494"/>
      <c r="AE446" s="492">
        <f>+'Programa P6 Excel R1'!G938</f>
        <v>46214</v>
      </c>
      <c r="AF446" s="471"/>
      <c r="AG446" s="471"/>
      <c r="AH446" s="471"/>
      <c r="AI446" s="471"/>
      <c r="AJ446" s="584">
        <f>+'Programa P6 Excel R1'!H938</f>
        <v>46216</v>
      </c>
      <c r="AL446" s="212"/>
    </row>
    <row r="447" spans="1:38" s="211" customFormat="1" ht="15" customHeight="1">
      <c r="A447" s="1244" t="str">
        <f t="shared" si="113"/>
        <v>477-010-40-1101</v>
      </c>
      <c r="B447" s="361"/>
      <c r="C447" s="716" t="s">
        <v>1097</v>
      </c>
      <c r="D447" s="362"/>
      <c r="E447" s="364"/>
      <c r="F447" s="717" t="s">
        <v>1098</v>
      </c>
      <c r="G447" s="627"/>
      <c r="H447" s="628"/>
      <c r="I447" s="628"/>
      <c r="J447" s="390">
        <v>1</v>
      </c>
      <c r="K447" s="417">
        <v>20</v>
      </c>
      <c r="L447" s="418"/>
      <c r="M447" s="413">
        <f t="shared" si="105"/>
        <v>20</v>
      </c>
      <c r="N447" s="609">
        <f t="shared" si="106"/>
        <v>0</v>
      </c>
      <c r="O447" s="415">
        <f>+'Programa P6 Excel R1'!I939</f>
        <v>1</v>
      </c>
      <c r="P447" s="433">
        <f>+'Programa P6 Excel R1'!J939</f>
        <v>0</v>
      </c>
      <c r="Q447" s="492">
        <v>46045</v>
      </c>
      <c r="R447" s="471"/>
      <c r="S447" s="471"/>
      <c r="T447" s="471"/>
      <c r="U447" s="471"/>
      <c r="V447" s="494">
        <v>46051</v>
      </c>
      <c r="W447" s="492"/>
      <c r="X447" s="471"/>
      <c r="Y447" s="471"/>
      <c r="Z447" s="471"/>
      <c r="AA447" s="471"/>
      <c r="AB447" s="471"/>
      <c r="AC447" s="471"/>
      <c r="AD447" s="494"/>
      <c r="AE447" s="492">
        <f>+'Programa P6 Excel R1'!G939</f>
        <v>46217</v>
      </c>
      <c r="AF447" s="471"/>
      <c r="AG447" s="471"/>
      <c r="AH447" s="471"/>
      <c r="AI447" s="471"/>
      <c r="AJ447" s="584">
        <f>+'Programa P6 Excel R1'!H939</f>
        <v>46224</v>
      </c>
      <c r="AL447" s="212"/>
    </row>
    <row r="448" spans="1:38" s="211" customFormat="1" ht="15" customHeight="1">
      <c r="A448" s="1244" t="str">
        <f t="shared" si="113"/>
        <v>477-010-40-1102</v>
      </c>
      <c r="B448" s="361"/>
      <c r="C448" s="716" t="s">
        <v>1099</v>
      </c>
      <c r="D448" s="362"/>
      <c r="E448" s="364"/>
      <c r="F448" s="717" t="s">
        <v>1100</v>
      </c>
      <c r="G448" s="627"/>
      <c r="H448" s="628">
        <v>1</v>
      </c>
      <c r="I448" s="628"/>
      <c r="J448" s="390"/>
      <c r="K448" s="417">
        <v>41.4</v>
      </c>
      <c r="L448" s="418"/>
      <c r="M448" s="413">
        <f t="shared" si="105"/>
        <v>41.4</v>
      </c>
      <c r="N448" s="609">
        <f t="shared" si="106"/>
        <v>0</v>
      </c>
      <c r="O448" s="415">
        <f>+'Programa P6 Excel R1'!I940</f>
        <v>1</v>
      </c>
      <c r="P448" s="433">
        <f>+'Programa P6 Excel R1'!J940</f>
        <v>0</v>
      </c>
      <c r="Q448" s="492">
        <v>46052</v>
      </c>
      <c r="R448" s="471"/>
      <c r="S448" s="471"/>
      <c r="T448" s="471"/>
      <c r="U448" s="471"/>
      <c r="V448" s="494">
        <v>46063</v>
      </c>
      <c r="W448" s="492"/>
      <c r="X448" s="471"/>
      <c r="Y448" s="471"/>
      <c r="Z448" s="471"/>
      <c r="AA448" s="471"/>
      <c r="AB448" s="471"/>
      <c r="AC448" s="471"/>
      <c r="AD448" s="494"/>
      <c r="AE448" s="492">
        <f>+'Programa P6 Excel R1'!G940</f>
        <v>46225</v>
      </c>
      <c r="AF448" s="471"/>
      <c r="AG448" s="471"/>
      <c r="AH448" s="471"/>
      <c r="AI448" s="471"/>
      <c r="AJ448" s="584">
        <f>+'Programa P6 Excel R1'!H940</f>
        <v>46234</v>
      </c>
      <c r="AL448" s="212"/>
    </row>
    <row r="449" spans="1:38" s="211" customFormat="1" ht="15" customHeight="1">
      <c r="A449" s="1244" t="str">
        <f t="shared" si="113"/>
        <v>477-010-40-1103</v>
      </c>
      <c r="B449" s="361"/>
      <c r="C449" s="716" t="s">
        <v>1101</v>
      </c>
      <c r="D449" s="362"/>
      <c r="E449" s="364"/>
      <c r="F449" s="717" t="s">
        <v>1102</v>
      </c>
      <c r="G449" s="627"/>
      <c r="H449" s="628">
        <v>1</v>
      </c>
      <c r="I449" s="628"/>
      <c r="J449" s="390"/>
      <c r="K449" s="417">
        <v>7</v>
      </c>
      <c r="L449" s="418"/>
      <c r="M449" s="413">
        <f t="shared" si="105"/>
        <v>7</v>
      </c>
      <c r="N449" s="609">
        <f t="shared" si="106"/>
        <v>0</v>
      </c>
      <c r="O449" s="415">
        <f>+'Programa P6 Excel R1'!I941</f>
        <v>1</v>
      </c>
      <c r="P449" s="433">
        <f>+'Programa P6 Excel R1'!J941</f>
        <v>0</v>
      </c>
      <c r="Q449" s="492">
        <v>46064</v>
      </c>
      <c r="R449" s="471"/>
      <c r="S449" s="471"/>
      <c r="T449" s="471"/>
      <c r="U449" s="471"/>
      <c r="V449" s="494">
        <v>46070</v>
      </c>
      <c r="W449" s="492"/>
      <c r="X449" s="471"/>
      <c r="Y449" s="471"/>
      <c r="Z449" s="471"/>
      <c r="AA449" s="471"/>
      <c r="AB449" s="471"/>
      <c r="AC449" s="471"/>
      <c r="AD449" s="494"/>
      <c r="AE449" s="492">
        <f>+'Programa P6 Excel R1'!G941</f>
        <v>46237</v>
      </c>
      <c r="AF449" s="471"/>
      <c r="AG449" s="471"/>
      <c r="AH449" s="471"/>
      <c r="AI449" s="471"/>
      <c r="AJ449" s="584">
        <f>+'Programa P6 Excel R1'!H941</f>
        <v>46241</v>
      </c>
      <c r="AL449" s="212"/>
    </row>
    <row r="450" spans="1:38" s="211" customFormat="1" ht="15" customHeight="1">
      <c r="A450" s="1244" t="str">
        <f t="shared" si="113"/>
        <v>477-010-40-1104</v>
      </c>
      <c r="B450" s="361"/>
      <c r="C450" s="716" t="s">
        <v>1103</v>
      </c>
      <c r="D450" s="362"/>
      <c r="E450" s="364"/>
      <c r="F450" s="717" t="s">
        <v>1104</v>
      </c>
      <c r="G450" s="627"/>
      <c r="H450" s="628">
        <v>1</v>
      </c>
      <c r="I450" s="628"/>
      <c r="J450" s="390"/>
      <c r="K450" s="417">
        <v>14</v>
      </c>
      <c r="L450" s="418"/>
      <c r="M450" s="413">
        <f t="shared" si="105"/>
        <v>14</v>
      </c>
      <c r="N450" s="609">
        <f t="shared" si="106"/>
        <v>0</v>
      </c>
      <c r="O450" s="415">
        <f>+'Programa P6 Excel R1'!I942</f>
        <v>1</v>
      </c>
      <c r="P450" s="433">
        <f>+'Programa P6 Excel R1'!J942</f>
        <v>0</v>
      </c>
      <c r="Q450" s="492">
        <v>46071</v>
      </c>
      <c r="R450" s="471"/>
      <c r="S450" s="471"/>
      <c r="T450" s="471"/>
      <c r="U450" s="471"/>
      <c r="V450" s="494">
        <v>46077</v>
      </c>
      <c r="W450" s="492"/>
      <c r="X450" s="471"/>
      <c r="Y450" s="471"/>
      <c r="Z450" s="471"/>
      <c r="AA450" s="471"/>
      <c r="AB450" s="471"/>
      <c r="AC450" s="471"/>
      <c r="AD450" s="494"/>
      <c r="AE450" s="492">
        <f>+'Programa P6 Excel R1'!G942</f>
        <v>46244</v>
      </c>
      <c r="AF450" s="471"/>
      <c r="AG450" s="471"/>
      <c r="AH450" s="471"/>
      <c r="AI450" s="471"/>
      <c r="AJ450" s="584">
        <f>+'Programa P6 Excel R1'!H942</f>
        <v>46248</v>
      </c>
      <c r="AL450" s="212"/>
    </row>
    <row r="451" spans="1:38" s="211" customFormat="1" ht="15" customHeight="1">
      <c r="A451" s="1244" t="str">
        <f t="shared" si="113"/>
        <v>477-010-40-1105</v>
      </c>
      <c r="B451" s="361"/>
      <c r="C451" s="716" t="s">
        <v>1105</v>
      </c>
      <c r="D451" s="362"/>
      <c r="E451" s="364"/>
      <c r="F451" s="717" t="s">
        <v>1106</v>
      </c>
      <c r="G451" s="627"/>
      <c r="H451" s="628">
        <v>1</v>
      </c>
      <c r="I451" s="628"/>
      <c r="J451" s="390"/>
      <c r="K451" s="417">
        <v>7</v>
      </c>
      <c r="L451" s="418"/>
      <c r="M451" s="413">
        <f t="shared" si="105"/>
        <v>7</v>
      </c>
      <c r="N451" s="609">
        <f t="shared" si="106"/>
        <v>0</v>
      </c>
      <c r="O451" s="415">
        <f>+'Programa P6 Excel R1'!I943</f>
        <v>1</v>
      </c>
      <c r="P451" s="433">
        <f>+'Programa P6 Excel R1'!J943</f>
        <v>0</v>
      </c>
      <c r="Q451" s="492">
        <v>46078</v>
      </c>
      <c r="R451" s="471"/>
      <c r="S451" s="471"/>
      <c r="T451" s="471"/>
      <c r="U451" s="471"/>
      <c r="V451" s="494">
        <v>46084</v>
      </c>
      <c r="W451" s="492"/>
      <c r="X451" s="471"/>
      <c r="Y451" s="471"/>
      <c r="Z451" s="471"/>
      <c r="AA451" s="471"/>
      <c r="AB451" s="471"/>
      <c r="AC451" s="471"/>
      <c r="AD451" s="494"/>
      <c r="AE451" s="492">
        <f>+'Programa P6 Excel R1'!G943</f>
        <v>46251</v>
      </c>
      <c r="AF451" s="471"/>
      <c r="AG451" s="471"/>
      <c r="AH451" s="471"/>
      <c r="AI451" s="471"/>
      <c r="AJ451" s="584">
        <f>+'Programa P6 Excel R1'!H943</f>
        <v>46255</v>
      </c>
      <c r="AL451" s="212"/>
    </row>
    <row r="452" spans="1:38" s="201" customFormat="1" ht="15" hidden="1" customHeight="1">
      <c r="A452" s="859"/>
      <c r="B452" s="377"/>
      <c r="C452" s="726"/>
      <c r="D452" s="378"/>
      <c r="E452" s="379"/>
      <c r="F452" s="723" t="s">
        <v>1107</v>
      </c>
      <c r="G452" s="618"/>
      <c r="H452" s="619"/>
      <c r="I452" s="619"/>
      <c r="J452" s="393"/>
      <c r="K452" s="449"/>
      <c r="L452" s="450"/>
      <c r="M452" s="413">
        <f t="shared" si="105"/>
        <v>0</v>
      </c>
      <c r="N452" s="609">
        <f t="shared" si="106"/>
        <v>0</v>
      </c>
      <c r="O452" s="452">
        <v>0</v>
      </c>
      <c r="P452" s="453">
        <v>0</v>
      </c>
      <c r="Q452" s="481"/>
      <c r="R452" s="482"/>
      <c r="S452" s="482"/>
      <c r="T452" s="482"/>
      <c r="U452" s="482"/>
      <c r="V452" s="491"/>
      <c r="W452" s="481"/>
      <c r="X452" s="482"/>
      <c r="Y452" s="482"/>
      <c r="Z452" s="482"/>
      <c r="AA452" s="482"/>
      <c r="AB452" s="482"/>
      <c r="AC452" s="482"/>
      <c r="AD452" s="491"/>
      <c r="AE452" s="481"/>
      <c r="AF452" s="482"/>
      <c r="AG452" s="482"/>
      <c r="AH452" s="482"/>
      <c r="AI452" s="482"/>
      <c r="AJ452" s="483"/>
      <c r="AL452" s="250"/>
    </row>
    <row r="453" spans="1:38" s="211" customFormat="1" ht="15" customHeight="1">
      <c r="A453" s="1244" t="str">
        <f t="shared" ref="A453:A459" si="114">+TRIM(C453)</f>
        <v>477-010-40-1106</v>
      </c>
      <c r="B453" s="361"/>
      <c r="C453" s="716" t="s">
        <v>1108</v>
      </c>
      <c r="D453" s="362"/>
      <c r="E453" s="364"/>
      <c r="F453" s="717" t="s">
        <v>1109</v>
      </c>
      <c r="G453" s="627"/>
      <c r="H453" s="628"/>
      <c r="I453" s="628"/>
      <c r="J453" s="390">
        <v>1</v>
      </c>
      <c r="K453" s="417">
        <v>9</v>
      </c>
      <c r="L453" s="418"/>
      <c r="M453" s="413">
        <f t="shared" ref="M453:M516" si="115">+K453+L453</f>
        <v>9</v>
      </c>
      <c r="N453" s="609">
        <f t="shared" ref="N453:N516" si="116">+P453*M453</f>
        <v>0</v>
      </c>
      <c r="O453" s="415">
        <f>+'Programa P6 Excel R1'!I945</f>
        <v>1</v>
      </c>
      <c r="P453" s="433">
        <f>+'Programa P6 Excel R1'!J945</f>
        <v>0</v>
      </c>
      <c r="Q453" s="492">
        <v>46024</v>
      </c>
      <c r="R453" s="471"/>
      <c r="S453" s="471"/>
      <c r="T453" s="471"/>
      <c r="U453" s="471"/>
      <c r="V453" s="494">
        <v>46041</v>
      </c>
      <c r="W453" s="492"/>
      <c r="X453" s="471"/>
      <c r="Y453" s="471"/>
      <c r="Z453" s="471"/>
      <c r="AA453" s="471"/>
      <c r="AB453" s="471"/>
      <c r="AC453" s="471"/>
      <c r="AD453" s="494"/>
      <c r="AE453" s="492">
        <f>+'Programa P6 Excel R1'!G945</f>
        <v>46197</v>
      </c>
      <c r="AF453" s="471"/>
      <c r="AG453" s="471"/>
      <c r="AH453" s="471"/>
      <c r="AI453" s="471"/>
      <c r="AJ453" s="584">
        <f>+'Programa P6 Excel R1'!H945</f>
        <v>46213</v>
      </c>
      <c r="AL453" s="212"/>
    </row>
    <row r="454" spans="1:38" s="211" customFormat="1" ht="15" customHeight="1">
      <c r="A454" s="1244" t="str">
        <f t="shared" si="114"/>
        <v>477-010-40-1107</v>
      </c>
      <c r="B454" s="361"/>
      <c r="C454" s="716" t="s">
        <v>1110</v>
      </c>
      <c r="D454" s="362"/>
      <c r="E454" s="364"/>
      <c r="F454" s="717" t="s">
        <v>1111</v>
      </c>
      <c r="G454" s="627"/>
      <c r="H454" s="628"/>
      <c r="I454" s="628"/>
      <c r="J454" s="390">
        <v>1</v>
      </c>
      <c r="K454" s="417">
        <v>40</v>
      </c>
      <c r="L454" s="418"/>
      <c r="M454" s="413">
        <f t="shared" si="115"/>
        <v>40</v>
      </c>
      <c r="N454" s="609">
        <f t="shared" si="116"/>
        <v>0</v>
      </c>
      <c r="O454" s="415">
        <f>+'Programa P6 Excel R1'!I946</f>
        <v>1</v>
      </c>
      <c r="P454" s="433">
        <f>+'Programa P6 Excel R1'!J946</f>
        <v>0</v>
      </c>
      <c r="Q454" s="492">
        <v>46042</v>
      </c>
      <c r="R454" s="471"/>
      <c r="S454" s="471"/>
      <c r="T454" s="471"/>
      <c r="U454" s="471"/>
      <c r="V454" s="494">
        <v>46043</v>
      </c>
      <c r="W454" s="492"/>
      <c r="X454" s="471"/>
      <c r="Y454" s="471"/>
      <c r="Z454" s="471"/>
      <c r="AA454" s="471"/>
      <c r="AB454" s="471"/>
      <c r="AC454" s="471"/>
      <c r="AD454" s="494"/>
      <c r="AE454" s="492">
        <f>+'Programa P6 Excel R1'!G946</f>
        <v>46214</v>
      </c>
      <c r="AF454" s="471"/>
      <c r="AG454" s="471"/>
      <c r="AH454" s="471"/>
      <c r="AI454" s="471"/>
      <c r="AJ454" s="584">
        <f>+'Programa P6 Excel R1'!H946</f>
        <v>46215</v>
      </c>
      <c r="AL454" s="212"/>
    </row>
    <row r="455" spans="1:38" s="211" customFormat="1" ht="15" customHeight="1">
      <c r="A455" s="1244" t="str">
        <f t="shared" si="114"/>
        <v>477-010-40-1108</v>
      </c>
      <c r="B455" s="361"/>
      <c r="C455" s="716" t="s">
        <v>1112</v>
      </c>
      <c r="D455" s="362"/>
      <c r="E455" s="364"/>
      <c r="F455" s="717" t="s">
        <v>1113</v>
      </c>
      <c r="G455" s="627"/>
      <c r="H455" s="628"/>
      <c r="I455" s="628"/>
      <c r="J455" s="390">
        <v>1</v>
      </c>
      <c r="K455" s="417">
        <v>20</v>
      </c>
      <c r="L455" s="418"/>
      <c r="M455" s="413">
        <f t="shared" si="115"/>
        <v>20</v>
      </c>
      <c r="N455" s="609">
        <f t="shared" si="116"/>
        <v>0</v>
      </c>
      <c r="O455" s="415">
        <f>+'Programa P6 Excel R1'!I947</f>
        <v>1</v>
      </c>
      <c r="P455" s="433">
        <f>+'Programa P6 Excel R1'!J947</f>
        <v>0</v>
      </c>
      <c r="Q455" s="492">
        <v>46044</v>
      </c>
      <c r="R455" s="471"/>
      <c r="S455" s="471"/>
      <c r="T455" s="471"/>
      <c r="U455" s="471"/>
      <c r="V455" s="494">
        <v>46050</v>
      </c>
      <c r="W455" s="492"/>
      <c r="X455" s="471"/>
      <c r="Y455" s="471"/>
      <c r="Z455" s="471"/>
      <c r="AA455" s="471"/>
      <c r="AB455" s="471"/>
      <c r="AC455" s="471"/>
      <c r="AD455" s="494"/>
      <c r="AE455" s="492">
        <f>+'Programa P6 Excel R1'!G947</f>
        <v>46216</v>
      </c>
      <c r="AF455" s="471"/>
      <c r="AG455" s="471"/>
      <c r="AH455" s="471"/>
      <c r="AI455" s="471"/>
      <c r="AJ455" s="584">
        <f>+'Programa P6 Excel R1'!H947</f>
        <v>46223</v>
      </c>
      <c r="AL455" s="212"/>
    </row>
    <row r="456" spans="1:38" s="211" customFormat="1" ht="15" customHeight="1">
      <c r="A456" s="1244" t="str">
        <f t="shared" si="114"/>
        <v>477-010-40-1109</v>
      </c>
      <c r="B456" s="361"/>
      <c r="C456" s="716" t="s">
        <v>1114</v>
      </c>
      <c r="D456" s="362"/>
      <c r="E456" s="364"/>
      <c r="F456" s="717" t="s">
        <v>1115</v>
      </c>
      <c r="G456" s="627"/>
      <c r="H456" s="628">
        <v>1</v>
      </c>
      <c r="I456" s="628"/>
      <c r="J456" s="390"/>
      <c r="K456" s="417">
        <v>41.4</v>
      </c>
      <c r="L456" s="418"/>
      <c r="M456" s="413">
        <f t="shared" si="115"/>
        <v>41.4</v>
      </c>
      <c r="N456" s="609">
        <f t="shared" si="116"/>
        <v>0</v>
      </c>
      <c r="O456" s="415">
        <f>+'Programa P6 Excel R1'!I948</f>
        <v>1</v>
      </c>
      <c r="P456" s="433">
        <f>+'Programa P6 Excel R1'!J948</f>
        <v>0</v>
      </c>
      <c r="Q456" s="492">
        <v>46051</v>
      </c>
      <c r="R456" s="471"/>
      <c r="S456" s="471"/>
      <c r="T456" s="471"/>
      <c r="U456" s="471"/>
      <c r="V456" s="494">
        <v>46062</v>
      </c>
      <c r="W456" s="492"/>
      <c r="X456" s="471"/>
      <c r="Y456" s="471"/>
      <c r="Z456" s="471"/>
      <c r="AA456" s="471"/>
      <c r="AB456" s="471"/>
      <c r="AC456" s="471"/>
      <c r="AD456" s="494"/>
      <c r="AE456" s="492">
        <f>+'Programa P6 Excel R1'!G948</f>
        <v>46224</v>
      </c>
      <c r="AF456" s="471"/>
      <c r="AG456" s="471"/>
      <c r="AH456" s="471"/>
      <c r="AI456" s="471"/>
      <c r="AJ456" s="584">
        <f>+'Programa P6 Excel R1'!H948</f>
        <v>46233</v>
      </c>
      <c r="AL456" s="212"/>
    </row>
    <row r="457" spans="1:38" s="211" customFormat="1" ht="15" customHeight="1">
      <c r="A457" s="1244" t="str">
        <f t="shared" si="114"/>
        <v>477-010-40-1110</v>
      </c>
      <c r="B457" s="361"/>
      <c r="C457" s="716" t="s">
        <v>1116</v>
      </c>
      <c r="D457" s="362"/>
      <c r="E457" s="364"/>
      <c r="F457" s="717" t="s">
        <v>1117</v>
      </c>
      <c r="G457" s="627"/>
      <c r="H457" s="628">
        <v>1</v>
      </c>
      <c r="I457" s="628"/>
      <c r="J457" s="390"/>
      <c r="K457" s="417">
        <v>7</v>
      </c>
      <c r="L457" s="418"/>
      <c r="M457" s="413">
        <f t="shared" si="115"/>
        <v>7</v>
      </c>
      <c r="N457" s="609">
        <f t="shared" si="116"/>
        <v>0</v>
      </c>
      <c r="O457" s="415">
        <f>+'Programa P6 Excel R1'!I949</f>
        <v>1</v>
      </c>
      <c r="P457" s="433">
        <f>+'Programa P6 Excel R1'!J949</f>
        <v>0</v>
      </c>
      <c r="Q457" s="492">
        <v>46063</v>
      </c>
      <c r="R457" s="471"/>
      <c r="S457" s="471"/>
      <c r="T457" s="471"/>
      <c r="U457" s="471"/>
      <c r="V457" s="494">
        <v>46069</v>
      </c>
      <c r="W457" s="492"/>
      <c r="X457" s="471"/>
      <c r="Y457" s="471"/>
      <c r="Z457" s="471"/>
      <c r="AA457" s="471"/>
      <c r="AB457" s="471"/>
      <c r="AC457" s="471"/>
      <c r="AD457" s="494"/>
      <c r="AE457" s="492">
        <f>+'Programa P6 Excel R1'!G949</f>
        <v>46234</v>
      </c>
      <c r="AF457" s="471"/>
      <c r="AG457" s="471"/>
      <c r="AH457" s="471"/>
      <c r="AI457" s="471"/>
      <c r="AJ457" s="584">
        <f>+'Programa P6 Excel R1'!H949</f>
        <v>46240</v>
      </c>
      <c r="AL457" s="212"/>
    </row>
    <row r="458" spans="1:38" s="211" customFormat="1" ht="15" customHeight="1">
      <c r="A458" s="1244" t="str">
        <f t="shared" si="114"/>
        <v>477-010-40-1111</v>
      </c>
      <c r="B458" s="361"/>
      <c r="C458" s="716" t="s">
        <v>1118</v>
      </c>
      <c r="D458" s="362"/>
      <c r="E458" s="364"/>
      <c r="F458" s="717" t="s">
        <v>1119</v>
      </c>
      <c r="G458" s="627"/>
      <c r="H458" s="628">
        <v>1</v>
      </c>
      <c r="I458" s="628"/>
      <c r="J458" s="390"/>
      <c r="K458" s="417">
        <v>14</v>
      </c>
      <c r="L458" s="418"/>
      <c r="M458" s="413">
        <f t="shared" si="115"/>
        <v>14</v>
      </c>
      <c r="N458" s="609">
        <f t="shared" si="116"/>
        <v>0</v>
      </c>
      <c r="O458" s="415">
        <f>+'Programa P6 Excel R1'!I950</f>
        <v>1</v>
      </c>
      <c r="P458" s="433">
        <f>+'Programa P6 Excel R1'!J950</f>
        <v>0</v>
      </c>
      <c r="Q458" s="492">
        <v>46070</v>
      </c>
      <c r="R458" s="471"/>
      <c r="S458" s="471"/>
      <c r="T458" s="471"/>
      <c r="U458" s="471"/>
      <c r="V458" s="494">
        <v>46076</v>
      </c>
      <c r="W458" s="492"/>
      <c r="X458" s="471"/>
      <c r="Y458" s="471"/>
      <c r="Z458" s="471"/>
      <c r="AA458" s="471"/>
      <c r="AB458" s="471"/>
      <c r="AC458" s="471"/>
      <c r="AD458" s="494"/>
      <c r="AE458" s="492">
        <f>+'Programa P6 Excel R1'!G950</f>
        <v>46241</v>
      </c>
      <c r="AF458" s="471"/>
      <c r="AG458" s="471"/>
      <c r="AH458" s="471"/>
      <c r="AI458" s="471"/>
      <c r="AJ458" s="584">
        <f>+'Programa P6 Excel R1'!H950</f>
        <v>46247</v>
      </c>
      <c r="AL458" s="212"/>
    </row>
    <row r="459" spans="1:38" s="211" customFormat="1" ht="15" customHeight="1">
      <c r="A459" s="1244" t="str">
        <f t="shared" si="114"/>
        <v>477-010-40-1112</v>
      </c>
      <c r="B459" s="361"/>
      <c r="C459" s="716" t="s">
        <v>1120</v>
      </c>
      <c r="D459" s="362"/>
      <c r="E459" s="364"/>
      <c r="F459" s="717" t="s">
        <v>1121</v>
      </c>
      <c r="G459" s="627"/>
      <c r="H459" s="628">
        <v>1</v>
      </c>
      <c r="I459" s="628"/>
      <c r="J459" s="390"/>
      <c r="K459" s="417">
        <v>7</v>
      </c>
      <c r="L459" s="418"/>
      <c r="M459" s="413">
        <f t="shared" si="115"/>
        <v>7</v>
      </c>
      <c r="N459" s="609">
        <f t="shared" si="116"/>
        <v>0</v>
      </c>
      <c r="O459" s="415">
        <f>+'Programa P6 Excel R1'!I951</f>
        <v>1</v>
      </c>
      <c r="P459" s="433">
        <f>+'Programa P6 Excel R1'!J951</f>
        <v>0</v>
      </c>
      <c r="Q459" s="492">
        <v>46077</v>
      </c>
      <c r="R459" s="471"/>
      <c r="S459" s="471"/>
      <c r="T459" s="471"/>
      <c r="U459" s="471"/>
      <c r="V459" s="494">
        <v>46083</v>
      </c>
      <c r="W459" s="492"/>
      <c r="X459" s="471"/>
      <c r="Y459" s="471"/>
      <c r="Z459" s="471"/>
      <c r="AA459" s="471"/>
      <c r="AB459" s="471"/>
      <c r="AC459" s="471"/>
      <c r="AD459" s="494"/>
      <c r="AE459" s="492">
        <f>+'Programa P6 Excel R1'!G951</f>
        <v>46248</v>
      </c>
      <c r="AF459" s="471"/>
      <c r="AG459" s="471"/>
      <c r="AH459" s="471"/>
      <c r="AI459" s="471"/>
      <c r="AJ459" s="584">
        <f>+'Programa P6 Excel R1'!H951</f>
        <v>46254</v>
      </c>
      <c r="AL459" s="212"/>
    </row>
    <row r="460" spans="1:38" s="201" customFormat="1" ht="15" hidden="1" customHeight="1">
      <c r="A460" s="859"/>
      <c r="B460" s="377"/>
      <c r="C460" s="726"/>
      <c r="D460" s="378"/>
      <c r="E460" s="379"/>
      <c r="F460" s="723" t="s">
        <v>1122</v>
      </c>
      <c r="G460" s="618"/>
      <c r="H460" s="619"/>
      <c r="I460" s="619"/>
      <c r="J460" s="393"/>
      <c r="K460" s="449"/>
      <c r="L460" s="450"/>
      <c r="M460" s="413">
        <f t="shared" si="115"/>
        <v>0</v>
      </c>
      <c r="N460" s="609">
        <f t="shared" si="116"/>
        <v>0</v>
      </c>
      <c r="O460" s="452">
        <v>0</v>
      </c>
      <c r="P460" s="453">
        <v>0</v>
      </c>
      <c r="Q460" s="481"/>
      <c r="R460" s="482"/>
      <c r="S460" s="482"/>
      <c r="T460" s="482"/>
      <c r="U460" s="482"/>
      <c r="V460" s="491"/>
      <c r="W460" s="481"/>
      <c r="X460" s="482"/>
      <c r="Y460" s="482"/>
      <c r="Z460" s="482"/>
      <c r="AA460" s="482"/>
      <c r="AB460" s="482"/>
      <c r="AC460" s="482"/>
      <c r="AD460" s="491"/>
      <c r="AE460" s="481"/>
      <c r="AF460" s="482"/>
      <c r="AG460" s="482"/>
      <c r="AH460" s="482"/>
      <c r="AI460" s="482"/>
      <c r="AJ460" s="483"/>
      <c r="AL460" s="250"/>
    </row>
    <row r="461" spans="1:38" s="211" customFormat="1" ht="15" customHeight="1">
      <c r="A461" s="1244" t="str">
        <f t="shared" ref="A461:A467" si="117">+TRIM(C461)</f>
        <v>477-010-40-1113</v>
      </c>
      <c r="B461" s="361"/>
      <c r="C461" s="716" t="s">
        <v>1123</v>
      </c>
      <c r="D461" s="362"/>
      <c r="E461" s="364"/>
      <c r="F461" s="717" t="s">
        <v>1124</v>
      </c>
      <c r="G461" s="627"/>
      <c r="H461" s="628"/>
      <c r="I461" s="628"/>
      <c r="J461" s="390">
        <v>1</v>
      </c>
      <c r="K461" s="417">
        <v>9</v>
      </c>
      <c r="L461" s="418"/>
      <c r="M461" s="413">
        <f t="shared" si="115"/>
        <v>9</v>
      </c>
      <c r="N461" s="609">
        <f t="shared" si="116"/>
        <v>0</v>
      </c>
      <c r="O461" s="415">
        <f>+'Programa P6 Excel R1'!I953</f>
        <v>1</v>
      </c>
      <c r="P461" s="433">
        <f>+'Programa P6 Excel R1'!J953</f>
        <v>0</v>
      </c>
      <c r="Q461" s="492">
        <v>46024</v>
      </c>
      <c r="R461" s="471"/>
      <c r="S461" s="471"/>
      <c r="T461" s="471"/>
      <c r="U461" s="471"/>
      <c r="V461" s="494">
        <v>46041</v>
      </c>
      <c r="W461" s="492"/>
      <c r="X461" s="471"/>
      <c r="Y461" s="471"/>
      <c r="Z461" s="471"/>
      <c r="AA461" s="471"/>
      <c r="AB461" s="471"/>
      <c r="AC461" s="471"/>
      <c r="AD461" s="494"/>
      <c r="AE461" s="492">
        <f>+'Programa P6 Excel R1'!G953</f>
        <v>46197</v>
      </c>
      <c r="AF461" s="471"/>
      <c r="AG461" s="471"/>
      <c r="AH461" s="471"/>
      <c r="AI461" s="471"/>
      <c r="AJ461" s="584">
        <f>+'Programa P6 Excel R1'!H953</f>
        <v>46213</v>
      </c>
      <c r="AL461" s="212"/>
    </row>
    <row r="462" spans="1:38" s="211" customFormat="1" ht="15" customHeight="1">
      <c r="A462" s="1244" t="str">
        <f t="shared" si="117"/>
        <v>477-010-40-1114</v>
      </c>
      <c r="B462" s="361"/>
      <c r="C462" s="716" t="s">
        <v>1125</v>
      </c>
      <c r="D462" s="362"/>
      <c r="E462" s="364"/>
      <c r="F462" s="717" t="s">
        <v>1126</v>
      </c>
      <c r="G462" s="627"/>
      <c r="H462" s="628"/>
      <c r="I462" s="628"/>
      <c r="J462" s="390">
        <v>1</v>
      </c>
      <c r="K462" s="417">
        <v>40</v>
      </c>
      <c r="L462" s="418"/>
      <c r="M462" s="413">
        <f t="shared" si="115"/>
        <v>40</v>
      </c>
      <c r="N462" s="609">
        <f t="shared" si="116"/>
        <v>0</v>
      </c>
      <c r="O462" s="415">
        <f>+'Programa P6 Excel R1'!I954</f>
        <v>1</v>
      </c>
      <c r="P462" s="433">
        <f>+'Programa P6 Excel R1'!J954</f>
        <v>0</v>
      </c>
      <c r="Q462" s="492">
        <v>46042</v>
      </c>
      <c r="R462" s="471"/>
      <c r="S462" s="471"/>
      <c r="T462" s="471"/>
      <c r="U462" s="471"/>
      <c r="V462" s="494">
        <v>46043</v>
      </c>
      <c r="W462" s="492"/>
      <c r="X462" s="471"/>
      <c r="Y462" s="471"/>
      <c r="Z462" s="471"/>
      <c r="AA462" s="471"/>
      <c r="AB462" s="471"/>
      <c r="AC462" s="471"/>
      <c r="AD462" s="494"/>
      <c r="AE462" s="492">
        <f>+'Programa P6 Excel R1'!G954</f>
        <v>46214</v>
      </c>
      <c r="AF462" s="471"/>
      <c r="AG462" s="471"/>
      <c r="AH462" s="471"/>
      <c r="AI462" s="471"/>
      <c r="AJ462" s="584">
        <f>+'Programa P6 Excel R1'!H954</f>
        <v>46215</v>
      </c>
      <c r="AL462" s="212"/>
    </row>
    <row r="463" spans="1:38" s="211" customFormat="1" ht="15" customHeight="1">
      <c r="A463" s="1244" t="str">
        <f t="shared" si="117"/>
        <v>477-010-40-1115</v>
      </c>
      <c r="B463" s="361"/>
      <c r="C463" s="716" t="s">
        <v>1127</v>
      </c>
      <c r="D463" s="362"/>
      <c r="E463" s="364"/>
      <c r="F463" s="717" t="s">
        <v>1128</v>
      </c>
      <c r="G463" s="627"/>
      <c r="H463" s="628"/>
      <c r="I463" s="628"/>
      <c r="J463" s="390">
        <v>1</v>
      </c>
      <c r="K463" s="417">
        <v>20</v>
      </c>
      <c r="L463" s="418"/>
      <c r="M463" s="413">
        <f t="shared" si="115"/>
        <v>20</v>
      </c>
      <c r="N463" s="609">
        <f t="shared" si="116"/>
        <v>0</v>
      </c>
      <c r="O463" s="415">
        <f>+'Programa P6 Excel R1'!I955</f>
        <v>1</v>
      </c>
      <c r="P463" s="433">
        <f>+'Programa P6 Excel R1'!J955</f>
        <v>0</v>
      </c>
      <c r="Q463" s="492">
        <v>46044</v>
      </c>
      <c r="R463" s="471"/>
      <c r="S463" s="471"/>
      <c r="T463" s="471"/>
      <c r="U463" s="471"/>
      <c r="V463" s="494">
        <v>46050</v>
      </c>
      <c r="W463" s="492"/>
      <c r="X463" s="471"/>
      <c r="Y463" s="471"/>
      <c r="Z463" s="471"/>
      <c r="AA463" s="471"/>
      <c r="AB463" s="471"/>
      <c r="AC463" s="471"/>
      <c r="AD463" s="494"/>
      <c r="AE463" s="492">
        <f>+'Programa P6 Excel R1'!G955</f>
        <v>46216</v>
      </c>
      <c r="AF463" s="471"/>
      <c r="AG463" s="471"/>
      <c r="AH463" s="471"/>
      <c r="AI463" s="471"/>
      <c r="AJ463" s="584">
        <f>+'Programa P6 Excel R1'!H955</f>
        <v>46223</v>
      </c>
      <c r="AL463" s="212"/>
    </row>
    <row r="464" spans="1:38" s="211" customFormat="1" ht="15" customHeight="1">
      <c r="A464" s="1244" t="str">
        <f t="shared" si="117"/>
        <v>477-010-40-1116</v>
      </c>
      <c r="B464" s="361"/>
      <c r="C464" s="716" t="s">
        <v>1129</v>
      </c>
      <c r="D464" s="362"/>
      <c r="E464" s="364"/>
      <c r="F464" s="717" t="s">
        <v>1130</v>
      </c>
      <c r="G464" s="627"/>
      <c r="H464" s="628">
        <v>1</v>
      </c>
      <c r="I464" s="628"/>
      <c r="J464" s="390"/>
      <c r="K464" s="417">
        <v>41.4</v>
      </c>
      <c r="L464" s="418"/>
      <c r="M464" s="413">
        <f t="shared" si="115"/>
        <v>41.4</v>
      </c>
      <c r="N464" s="609">
        <f t="shared" si="116"/>
        <v>0</v>
      </c>
      <c r="O464" s="415">
        <f>+'Programa P6 Excel R1'!I956</f>
        <v>1</v>
      </c>
      <c r="P464" s="433">
        <f>+'Programa P6 Excel R1'!J956</f>
        <v>0</v>
      </c>
      <c r="Q464" s="492">
        <v>46051</v>
      </c>
      <c r="R464" s="471"/>
      <c r="S464" s="471"/>
      <c r="T464" s="471"/>
      <c r="U464" s="471"/>
      <c r="V464" s="494">
        <v>46062</v>
      </c>
      <c r="W464" s="492"/>
      <c r="X464" s="471"/>
      <c r="Y464" s="471"/>
      <c r="Z464" s="471"/>
      <c r="AA464" s="471"/>
      <c r="AB464" s="471"/>
      <c r="AC464" s="471"/>
      <c r="AD464" s="494"/>
      <c r="AE464" s="492">
        <f>+'Programa P6 Excel R1'!G956</f>
        <v>46224</v>
      </c>
      <c r="AF464" s="471"/>
      <c r="AG464" s="471"/>
      <c r="AH464" s="471"/>
      <c r="AI464" s="471"/>
      <c r="AJ464" s="584">
        <f>+'Programa P6 Excel R1'!H956</f>
        <v>46233</v>
      </c>
      <c r="AL464" s="212"/>
    </row>
    <row r="465" spans="1:38" s="211" customFormat="1" ht="15" customHeight="1">
      <c r="A465" s="1244" t="str">
        <f t="shared" si="117"/>
        <v>477-010-40-1117</v>
      </c>
      <c r="B465" s="361"/>
      <c r="C465" s="716" t="s">
        <v>1131</v>
      </c>
      <c r="D465" s="362"/>
      <c r="E465" s="364"/>
      <c r="F465" s="717" t="s">
        <v>1132</v>
      </c>
      <c r="G465" s="627"/>
      <c r="H465" s="628">
        <v>1</v>
      </c>
      <c r="I465" s="628"/>
      <c r="J465" s="390"/>
      <c r="K465" s="417">
        <v>7</v>
      </c>
      <c r="L465" s="418"/>
      <c r="M465" s="413">
        <f t="shared" si="115"/>
        <v>7</v>
      </c>
      <c r="N465" s="609">
        <f t="shared" si="116"/>
        <v>0</v>
      </c>
      <c r="O465" s="415">
        <f>+'Programa P6 Excel R1'!I957</f>
        <v>1</v>
      </c>
      <c r="P465" s="433">
        <f>+'Programa P6 Excel R1'!J957</f>
        <v>0</v>
      </c>
      <c r="Q465" s="492">
        <v>46063</v>
      </c>
      <c r="R465" s="471"/>
      <c r="S465" s="471"/>
      <c r="T465" s="471"/>
      <c r="U465" s="471"/>
      <c r="V465" s="494">
        <v>46069</v>
      </c>
      <c r="W465" s="492"/>
      <c r="X465" s="471"/>
      <c r="Y465" s="471"/>
      <c r="Z465" s="471"/>
      <c r="AA465" s="471"/>
      <c r="AB465" s="471"/>
      <c r="AC465" s="471"/>
      <c r="AD465" s="494"/>
      <c r="AE465" s="492">
        <f>+'Programa P6 Excel R1'!G957</f>
        <v>46234</v>
      </c>
      <c r="AF465" s="471"/>
      <c r="AG465" s="471"/>
      <c r="AH465" s="471"/>
      <c r="AI465" s="471"/>
      <c r="AJ465" s="584">
        <f>+'Programa P6 Excel R1'!H957</f>
        <v>46240</v>
      </c>
      <c r="AL465" s="212"/>
    </row>
    <row r="466" spans="1:38" s="211" customFormat="1" ht="15" customHeight="1">
      <c r="A466" s="1244" t="str">
        <f t="shared" si="117"/>
        <v>477-010-40-1118</v>
      </c>
      <c r="B466" s="361"/>
      <c r="C466" s="716" t="s">
        <v>1133</v>
      </c>
      <c r="D466" s="362"/>
      <c r="E466" s="364"/>
      <c r="F466" s="717" t="s">
        <v>1134</v>
      </c>
      <c r="G466" s="627"/>
      <c r="H466" s="628">
        <v>1</v>
      </c>
      <c r="I466" s="628"/>
      <c r="J466" s="390"/>
      <c r="K466" s="417">
        <v>14</v>
      </c>
      <c r="L466" s="418"/>
      <c r="M466" s="413">
        <f t="shared" si="115"/>
        <v>14</v>
      </c>
      <c r="N466" s="609">
        <f t="shared" si="116"/>
        <v>0</v>
      </c>
      <c r="O466" s="415">
        <f>+'Programa P6 Excel R1'!I958</f>
        <v>1</v>
      </c>
      <c r="P466" s="433">
        <f>+'Programa P6 Excel R1'!J958</f>
        <v>0</v>
      </c>
      <c r="Q466" s="492">
        <v>46070</v>
      </c>
      <c r="R466" s="471"/>
      <c r="S466" s="471"/>
      <c r="T466" s="471"/>
      <c r="U466" s="471"/>
      <c r="V466" s="494">
        <v>46076</v>
      </c>
      <c r="W466" s="492"/>
      <c r="X466" s="471"/>
      <c r="Y466" s="471"/>
      <c r="Z466" s="471"/>
      <c r="AA466" s="471"/>
      <c r="AB466" s="471"/>
      <c r="AC466" s="471"/>
      <c r="AD466" s="494"/>
      <c r="AE466" s="492">
        <f>+'Programa P6 Excel R1'!G958</f>
        <v>46241</v>
      </c>
      <c r="AF466" s="471"/>
      <c r="AG466" s="471"/>
      <c r="AH466" s="471"/>
      <c r="AI466" s="471"/>
      <c r="AJ466" s="584">
        <f>+'Programa P6 Excel R1'!H958</f>
        <v>46247</v>
      </c>
      <c r="AL466" s="212"/>
    </row>
    <row r="467" spans="1:38" s="211" customFormat="1" ht="15" customHeight="1">
      <c r="A467" s="1244" t="str">
        <f t="shared" si="117"/>
        <v>477-010-40-1119</v>
      </c>
      <c r="B467" s="361"/>
      <c r="C467" s="716" t="s">
        <v>1135</v>
      </c>
      <c r="D467" s="362"/>
      <c r="E467" s="364"/>
      <c r="F467" s="717" t="s">
        <v>1136</v>
      </c>
      <c r="G467" s="627"/>
      <c r="H467" s="628">
        <v>1</v>
      </c>
      <c r="I467" s="628"/>
      <c r="J467" s="390"/>
      <c r="K467" s="417">
        <v>7</v>
      </c>
      <c r="L467" s="418"/>
      <c r="M467" s="413">
        <f t="shared" si="115"/>
        <v>7</v>
      </c>
      <c r="N467" s="609">
        <f t="shared" si="116"/>
        <v>0</v>
      </c>
      <c r="O467" s="415">
        <f>+'Programa P6 Excel R1'!I959</f>
        <v>1</v>
      </c>
      <c r="P467" s="433">
        <f>+'Programa P6 Excel R1'!J959</f>
        <v>0</v>
      </c>
      <c r="Q467" s="492">
        <v>46077</v>
      </c>
      <c r="R467" s="471"/>
      <c r="S467" s="471"/>
      <c r="T467" s="471"/>
      <c r="U467" s="471"/>
      <c r="V467" s="494">
        <v>46083</v>
      </c>
      <c r="W467" s="492"/>
      <c r="X467" s="471"/>
      <c r="Y467" s="471"/>
      <c r="Z467" s="471"/>
      <c r="AA467" s="471"/>
      <c r="AB467" s="471"/>
      <c r="AC467" s="471"/>
      <c r="AD467" s="494"/>
      <c r="AE467" s="492">
        <f>+'Programa P6 Excel R1'!G959</f>
        <v>46248</v>
      </c>
      <c r="AF467" s="471"/>
      <c r="AG467" s="471"/>
      <c r="AH467" s="471"/>
      <c r="AI467" s="471"/>
      <c r="AJ467" s="584">
        <f>+'Programa P6 Excel R1'!H959</f>
        <v>46254</v>
      </c>
      <c r="AL467" s="212"/>
    </row>
    <row r="468" spans="1:38" s="201" customFormat="1" ht="15" hidden="1" customHeight="1">
      <c r="A468" s="859"/>
      <c r="B468" s="377"/>
      <c r="C468" s="726"/>
      <c r="D468" s="378"/>
      <c r="E468" s="379"/>
      <c r="F468" s="723" t="s">
        <v>1137</v>
      </c>
      <c r="G468" s="618"/>
      <c r="H468" s="619"/>
      <c r="I468" s="619"/>
      <c r="J468" s="393"/>
      <c r="K468" s="449"/>
      <c r="L468" s="450"/>
      <c r="M468" s="413">
        <f t="shared" si="115"/>
        <v>0</v>
      </c>
      <c r="N468" s="609">
        <f t="shared" si="116"/>
        <v>0</v>
      </c>
      <c r="O468" s="452">
        <v>0</v>
      </c>
      <c r="P468" s="453">
        <v>0</v>
      </c>
      <c r="Q468" s="481"/>
      <c r="R468" s="482"/>
      <c r="S468" s="482"/>
      <c r="T468" s="482"/>
      <c r="U468" s="482"/>
      <c r="V468" s="491"/>
      <c r="W468" s="481"/>
      <c r="X468" s="482"/>
      <c r="Y468" s="482"/>
      <c r="Z468" s="482"/>
      <c r="AA468" s="482"/>
      <c r="AB468" s="482"/>
      <c r="AC468" s="482"/>
      <c r="AD468" s="491"/>
      <c r="AE468" s="481"/>
      <c r="AF468" s="482"/>
      <c r="AG468" s="482"/>
      <c r="AH468" s="482"/>
      <c r="AI468" s="482"/>
      <c r="AJ468" s="483"/>
      <c r="AL468" s="250"/>
    </row>
    <row r="469" spans="1:38" s="211" customFormat="1" ht="15" customHeight="1">
      <c r="A469" s="1244" t="str">
        <f t="shared" ref="A469:A475" si="118">+TRIM(C469)</f>
        <v>477-010-40-1120</v>
      </c>
      <c r="B469" s="361"/>
      <c r="C469" s="716" t="s">
        <v>1138</v>
      </c>
      <c r="D469" s="362"/>
      <c r="E469" s="364"/>
      <c r="F469" s="717" t="s">
        <v>1139</v>
      </c>
      <c r="G469" s="627"/>
      <c r="H469" s="628"/>
      <c r="I469" s="628"/>
      <c r="J469" s="390">
        <v>1</v>
      </c>
      <c r="K469" s="417">
        <v>9</v>
      </c>
      <c r="L469" s="418"/>
      <c r="M469" s="413">
        <f t="shared" si="115"/>
        <v>9</v>
      </c>
      <c r="N469" s="609">
        <f t="shared" si="116"/>
        <v>0</v>
      </c>
      <c r="O469" s="415">
        <f>+'Programa P6 Excel R1'!I961</f>
        <v>1</v>
      </c>
      <c r="P469" s="433">
        <f>+'Programa P6 Excel R1'!J961</f>
        <v>0</v>
      </c>
      <c r="Q469" s="492">
        <v>46024</v>
      </c>
      <c r="R469" s="471"/>
      <c r="S469" s="471"/>
      <c r="T469" s="471"/>
      <c r="U469" s="471"/>
      <c r="V469" s="494">
        <v>46041</v>
      </c>
      <c r="W469" s="492"/>
      <c r="X469" s="471"/>
      <c r="Y469" s="471"/>
      <c r="Z469" s="471"/>
      <c r="AA469" s="471"/>
      <c r="AB469" s="471"/>
      <c r="AC469" s="471"/>
      <c r="AD469" s="494"/>
      <c r="AE469" s="492">
        <f>+'Programa P6 Excel R1'!G961</f>
        <v>46197</v>
      </c>
      <c r="AF469" s="471"/>
      <c r="AG469" s="471"/>
      <c r="AH469" s="471"/>
      <c r="AI469" s="471"/>
      <c r="AJ469" s="584">
        <f>+'Programa P6 Excel R1'!H961</f>
        <v>46213</v>
      </c>
      <c r="AL469" s="212"/>
    </row>
    <row r="470" spans="1:38" s="211" customFormat="1" ht="15" customHeight="1">
      <c r="A470" s="1244" t="str">
        <f t="shared" si="118"/>
        <v>477-010-40-1121</v>
      </c>
      <c r="B470" s="361"/>
      <c r="C470" s="716" t="s">
        <v>1140</v>
      </c>
      <c r="D470" s="362"/>
      <c r="E470" s="364"/>
      <c r="F470" s="717" t="s">
        <v>1141</v>
      </c>
      <c r="G470" s="627"/>
      <c r="H470" s="628"/>
      <c r="I470" s="628"/>
      <c r="J470" s="390">
        <v>1</v>
      </c>
      <c r="K470" s="417">
        <v>40</v>
      </c>
      <c r="L470" s="418"/>
      <c r="M470" s="413">
        <f t="shared" si="115"/>
        <v>40</v>
      </c>
      <c r="N470" s="609">
        <f t="shared" si="116"/>
        <v>0</v>
      </c>
      <c r="O470" s="415">
        <f>+'Programa P6 Excel R1'!I962</f>
        <v>1</v>
      </c>
      <c r="P470" s="433">
        <f>+'Programa P6 Excel R1'!J962</f>
        <v>0</v>
      </c>
      <c r="Q470" s="492">
        <v>46042</v>
      </c>
      <c r="R470" s="471"/>
      <c r="S470" s="471"/>
      <c r="T470" s="471"/>
      <c r="U470" s="471"/>
      <c r="V470" s="494">
        <v>46043</v>
      </c>
      <c r="W470" s="492"/>
      <c r="X470" s="471"/>
      <c r="Y470" s="471"/>
      <c r="Z470" s="471"/>
      <c r="AA470" s="471"/>
      <c r="AB470" s="471"/>
      <c r="AC470" s="471"/>
      <c r="AD470" s="494"/>
      <c r="AE470" s="492">
        <f>+'Programa P6 Excel R1'!G962</f>
        <v>46214</v>
      </c>
      <c r="AF470" s="471"/>
      <c r="AG470" s="471"/>
      <c r="AH470" s="471"/>
      <c r="AI470" s="471"/>
      <c r="AJ470" s="584">
        <f>+'Programa P6 Excel R1'!H962</f>
        <v>46215</v>
      </c>
      <c r="AL470" s="212"/>
    </row>
    <row r="471" spans="1:38" s="211" customFormat="1" ht="15" customHeight="1">
      <c r="A471" s="1244" t="str">
        <f t="shared" si="118"/>
        <v>477-010-40-1122</v>
      </c>
      <c r="B471" s="361"/>
      <c r="C471" s="716" t="s">
        <v>1142</v>
      </c>
      <c r="D471" s="362"/>
      <c r="E471" s="364"/>
      <c r="F471" s="717" t="s">
        <v>1143</v>
      </c>
      <c r="G471" s="627"/>
      <c r="H471" s="628"/>
      <c r="I471" s="628"/>
      <c r="J471" s="390">
        <v>1</v>
      </c>
      <c r="K471" s="417">
        <v>20</v>
      </c>
      <c r="L471" s="418"/>
      <c r="M471" s="413">
        <f t="shared" si="115"/>
        <v>20</v>
      </c>
      <c r="N471" s="609">
        <f t="shared" si="116"/>
        <v>0</v>
      </c>
      <c r="O471" s="415">
        <f>+'Programa P6 Excel R1'!I963</f>
        <v>1</v>
      </c>
      <c r="P471" s="433">
        <f>+'Programa P6 Excel R1'!J963</f>
        <v>0</v>
      </c>
      <c r="Q471" s="492">
        <v>46044</v>
      </c>
      <c r="R471" s="471"/>
      <c r="S471" s="471"/>
      <c r="T471" s="471"/>
      <c r="U471" s="471"/>
      <c r="V471" s="494">
        <v>46050</v>
      </c>
      <c r="W471" s="492"/>
      <c r="X471" s="471"/>
      <c r="Y471" s="471"/>
      <c r="Z471" s="471"/>
      <c r="AA471" s="471"/>
      <c r="AB471" s="471"/>
      <c r="AC471" s="471"/>
      <c r="AD471" s="494"/>
      <c r="AE471" s="492">
        <f>+'Programa P6 Excel R1'!G963</f>
        <v>46216</v>
      </c>
      <c r="AF471" s="471"/>
      <c r="AG471" s="471"/>
      <c r="AH471" s="471"/>
      <c r="AI471" s="471"/>
      <c r="AJ471" s="584">
        <f>+'Programa P6 Excel R1'!H963</f>
        <v>46223</v>
      </c>
      <c r="AL471" s="212"/>
    </row>
    <row r="472" spans="1:38" s="211" customFormat="1" ht="15" customHeight="1">
      <c r="A472" s="1244" t="str">
        <f t="shared" si="118"/>
        <v>477-010-40-1123</v>
      </c>
      <c r="B472" s="361"/>
      <c r="C472" s="716" t="s">
        <v>1144</v>
      </c>
      <c r="D472" s="362"/>
      <c r="E472" s="364"/>
      <c r="F472" s="717" t="s">
        <v>1145</v>
      </c>
      <c r="G472" s="627"/>
      <c r="H472" s="628">
        <v>1</v>
      </c>
      <c r="I472" s="628"/>
      <c r="J472" s="390"/>
      <c r="K472" s="417">
        <v>41.4</v>
      </c>
      <c r="L472" s="418"/>
      <c r="M472" s="413">
        <f t="shared" si="115"/>
        <v>41.4</v>
      </c>
      <c r="N472" s="609">
        <f t="shared" si="116"/>
        <v>0</v>
      </c>
      <c r="O472" s="415">
        <f>+'Programa P6 Excel R1'!I964</f>
        <v>1</v>
      </c>
      <c r="P472" s="433">
        <f>+'Programa P6 Excel R1'!J964</f>
        <v>0</v>
      </c>
      <c r="Q472" s="492">
        <v>46051</v>
      </c>
      <c r="R472" s="471"/>
      <c r="S472" s="471"/>
      <c r="T472" s="471"/>
      <c r="U472" s="471"/>
      <c r="V472" s="494">
        <v>46062</v>
      </c>
      <c r="W472" s="492"/>
      <c r="X472" s="471"/>
      <c r="Y472" s="471"/>
      <c r="Z472" s="471"/>
      <c r="AA472" s="471"/>
      <c r="AB472" s="471"/>
      <c r="AC472" s="471"/>
      <c r="AD472" s="494"/>
      <c r="AE472" s="492">
        <f>+'Programa P6 Excel R1'!G964</f>
        <v>46224</v>
      </c>
      <c r="AF472" s="471"/>
      <c r="AG472" s="471"/>
      <c r="AH472" s="471"/>
      <c r="AI472" s="471"/>
      <c r="AJ472" s="584">
        <f>+'Programa P6 Excel R1'!H964</f>
        <v>46233</v>
      </c>
      <c r="AL472" s="212"/>
    </row>
    <row r="473" spans="1:38" s="211" customFormat="1" ht="15" customHeight="1">
      <c r="A473" s="1244" t="str">
        <f t="shared" si="118"/>
        <v>477-010-40-1124</v>
      </c>
      <c r="B473" s="361"/>
      <c r="C473" s="716" t="s">
        <v>1146</v>
      </c>
      <c r="D473" s="362"/>
      <c r="E473" s="364"/>
      <c r="F473" s="717" t="s">
        <v>1147</v>
      </c>
      <c r="G473" s="627"/>
      <c r="H473" s="628">
        <v>1</v>
      </c>
      <c r="I473" s="628"/>
      <c r="J473" s="390"/>
      <c r="K473" s="417">
        <v>7</v>
      </c>
      <c r="L473" s="418"/>
      <c r="M473" s="413">
        <f t="shared" si="115"/>
        <v>7</v>
      </c>
      <c r="N473" s="609">
        <f t="shared" si="116"/>
        <v>0</v>
      </c>
      <c r="O473" s="415">
        <f>+'Programa P6 Excel R1'!I965</f>
        <v>1</v>
      </c>
      <c r="P473" s="433">
        <f>+'Programa P6 Excel R1'!J965</f>
        <v>0</v>
      </c>
      <c r="Q473" s="492">
        <v>46063</v>
      </c>
      <c r="R473" s="471"/>
      <c r="S473" s="471"/>
      <c r="T473" s="471"/>
      <c r="U473" s="471"/>
      <c r="V473" s="494">
        <v>46069</v>
      </c>
      <c r="W473" s="492"/>
      <c r="X473" s="471"/>
      <c r="Y473" s="471"/>
      <c r="Z473" s="471"/>
      <c r="AA473" s="471"/>
      <c r="AB473" s="471"/>
      <c r="AC473" s="471"/>
      <c r="AD473" s="494"/>
      <c r="AE473" s="492">
        <f>+'Programa P6 Excel R1'!G965</f>
        <v>46234</v>
      </c>
      <c r="AF473" s="471"/>
      <c r="AG473" s="471"/>
      <c r="AH473" s="471"/>
      <c r="AI473" s="471"/>
      <c r="AJ473" s="584">
        <f>+'Programa P6 Excel R1'!H965</f>
        <v>46240</v>
      </c>
      <c r="AL473" s="212"/>
    </row>
    <row r="474" spans="1:38" s="211" customFormat="1" ht="15" customHeight="1">
      <c r="A474" s="1244" t="str">
        <f t="shared" si="118"/>
        <v>477-010-40-1125</v>
      </c>
      <c r="B474" s="361"/>
      <c r="C474" s="716" t="s">
        <v>1148</v>
      </c>
      <c r="D474" s="362"/>
      <c r="E474" s="364"/>
      <c r="F474" s="717" t="s">
        <v>1149</v>
      </c>
      <c r="G474" s="627"/>
      <c r="H474" s="628">
        <v>1</v>
      </c>
      <c r="I474" s="628"/>
      <c r="J474" s="390"/>
      <c r="K474" s="417">
        <v>14</v>
      </c>
      <c r="L474" s="418"/>
      <c r="M474" s="413">
        <f t="shared" si="115"/>
        <v>14</v>
      </c>
      <c r="N474" s="609">
        <f t="shared" si="116"/>
        <v>0</v>
      </c>
      <c r="O474" s="415">
        <f>+'Programa P6 Excel R1'!I966</f>
        <v>1</v>
      </c>
      <c r="P474" s="433">
        <f>+'Programa P6 Excel R1'!J966</f>
        <v>0</v>
      </c>
      <c r="Q474" s="492">
        <v>46070</v>
      </c>
      <c r="R474" s="471"/>
      <c r="S474" s="471"/>
      <c r="T474" s="471"/>
      <c r="U474" s="471"/>
      <c r="V474" s="494">
        <v>46076</v>
      </c>
      <c r="W474" s="492"/>
      <c r="X474" s="471"/>
      <c r="Y474" s="471"/>
      <c r="Z474" s="471"/>
      <c r="AA474" s="471"/>
      <c r="AB474" s="471"/>
      <c r="AC474" s="471"/>
      <c r="AD474" s="494"/>
      <c r="AE474" s="492">
        <f>+'Programa P6 Excel R1'!G966</f>
        <v>46241</v>
      </c>
      <c r="AF474" s="471"/>
      <c r="AG474" s="471"/>
      <c r="AH474" s="471"/>
      <c r="AI474" s="471"/>
      <c r="AJ474" s="584">
        <f>+'Programa P6 Excel R1'!H966</f>
        <v>46247</v>
      </c>
      <c r="AL474" s="212"/>
    </row>
    <row r="475" spans="1:38" s="211" customFormat="1" ht="15" customHeight="1">
      <c r="A475" s="1244" t="str">
        <f t="shared" si="118"/>
        <v>477-010-40-1126</v>
      </c>
      <c r="B475" s="361"/>
      <c r="C475" s="716" t="s">
        <v>1150</v>
      </c>
      <c r="D475" s="362"/>
      <c r="E475" s="364"/>
      <c r="F475" s="717" t="s">
        <v>1151</v>
      </c>
      <c r="G475" s="627"/>
      <c r="H475" s="628">
        <v>1</v>
      </c>
      <c r="I475" s="628"/>
      <c r="J475" s="390"/>
      <c r="K475" s="417">
        <v>7</v>
      </c>
      <c r="L475" s="418"/>
      <c r="M475" s="413">
        <f t="shared" si="115"/>
        <v>7</v>
      </c>
      <c r="N475" s="609">
        <f t="shared" si="116"/>
        <v>0</v>
      </c>
      <c r="O475" s="415">
        <f>+'Programa P6 Excel R1'!I967</f>
        <v>1</v>
      </c>
      <c r="P475" s="433">
        <f>+'Programa P6 Excel R1'!J967</f>
        <v>0</v>
      </c>
      <c r="Q475" s="492">
        <v>46077</v>
      </c>
      <c r="R475" s="471"/>
      <c r="S475" s="471"/>
      <c r="T475" s="471"/>
      <c r="U475" s="471"/>
      <c r="V475" s="494">
        <v>46083</v>
      </c>
      <c r="W475" s="492"/>
      <c r="X475" s="471"/>
      <c r="Y475" s="471"/>
      <c r="Z475" s="471"/>
      <c r="AA475" s="471"/>
      <c r="AB475" s="471"/>
      <c r="AC475" s="471"/>
      <c r="AD475" s="494"/>
      <c r="AE475" s="492">
        <f>+'Programa P6 Excel R1'!G967</f>
        <v>46248</v>
      </c>
      <c r="AF475" s="471"/>
      <c r="AG475" s="471"/>
      <c r="AH475" s="471"/>
      <c r="AI475" s="471"/>
      <c r="AJ475" s="584">
        <f>+'Programa P6 Excel R1'!H967</f>
        <v>46254</v>
      </c>
      <c r="AL475" s="212"/>
    </row>
    <row r="476" spans="1:38" s="201" customFormat="1" ht="15" hidden="1" customHeight="1">
      <c r="A476" s="859"/>
      <c r="B476" s="377"/>
      <c r="C476" s="726"/>
      <c r="D476" s="378"/>
      <c r="E476" s="379"/>
      <c r="F476" s="723" t="s">
        <v>1152</v>
      </c>
      <c r="G476" s="618"/>
      <c r="H476" s="619"/>
      <c r="I476" s="619"/>
      <c r="J476" s="393"/>
      <c r="K476" s="449"/>
      <c r="L476" s="450"/>
      <c r="M476" s="413">
        <f t="shared" si="115"/>
        <v>0</v>
      </c>
      <c r="N476" s="609">
        <f t="shared" si="116"/>
        <v>0</v>
      </c>
      <c r="O476" s="452">
        <v>0</v>
      </c>
      <c r="P476" s="453">
        <v>0</v>
      </c>
      <c r="Q476" s="481"/>
      <c r="R476" s="482"/>
      <c r="S476" s="482"/>
      <c r="T476" s="482"/>
      <c r="U476" s="482"/>
      <c r="V476" s="491"/>
      <c r="W476" s="481"/>
      <c r="X476" s="482"/>
      <c r="Y476" s="482"/>
      <c r="Z476" s="482"/>
      <c r="AA476" s="482"/>
      <c r="AB476" s="482"/>
      <c r="AC476" s="482"/>
      <c r="AD476" s="491"/>
      <c r="AE476" s="481"/>
      <c r="AF476" s="482"/>
      <c r="AG476" s="482"/>
      <c r="AH476" s="482"/>
      <c r="AI476" s="482"/>
      <c r="AJ476" s="483"/>
      <c r="AL476" s="250"/>
    </row>
    <row r="477" spans="1:38" s="211" customFormat="1" ht="15" customHeight="1">
      <c r="A477" s="1244" t="str">
        <f t="shared" ref="A477:A483" si="119">+TRIM(C477)</f>
        <v>477-010-40-1127</v>
      </c>
      <c r="B477" s="361"/>
      <c r="C477" s="716" t="s">
        <v>1153</v>
      </c>
      <c r="D477" s="362"/>
      <c r="E477" s="364"/>
      <c r="F477" s="717" t="s">
        <v>1154</v>
      </c>
      <c r="G477" s="627"/>
      <c r="H477" s="628"/>
      <c r="I477" s="628"/>
      <c r="J477" s="390">
        <v>1</v>
      </c>
      <c r="K477" s="417">
        <v>9</v>
      </c>
      <c r="L477" s="418"/>
      <c r="M477" s="413">
        <f t="shared" si="115"/>
        <v>9</v>
      </c>
      <c r="N477" s="609">
        <f t="shared" si="116"/>
        <v>0</v>
      </c>
      <c r="O477" s="415">
        <f>+'Programa P6 Excel R1'!I969</f>
        <v>1</v>
      </c>
      <c r="P477" s="433">
        <f>+'Programa P6 Excel R1'!J969</f>
        <v>0</v>
      </c>
      <c r="Q477" s="492">
        <v>46042</v>
      </c>
      <c r="R477" s="471"/>
      <c r="S477" s="471"/>
      <c r="T477" s="471"/>
      <c r="U477" s="471"/>
      <c r="V477" s="494">
        <v>46057</v>
      </c>
      <c r="W477" s="492"/>
      <c r="X477" s="471"/>
      <c r="Y477" s="471"/>
      <c r="Z477" s="471"/>
      <c r="AA477" s="471"/>
      <c r="AB477" s="471"/>
      <c r="AC477" s="471"/>
      <c r="AD477" s="494"/>
      <c r="AE477" s="492">
        <f>+'Programa P6 Excel R1'!G969</f>
        <v>46216</v>
      </c>
      <c r="AF477" s="471"/>
      <c r="AG477" s="471"/>
      <c r="AH477" s="471"/>
      <c r="AI477" s="471"/>
      <c r="AJ477" s="584">
        <f>+'Programa P6 Excel R1'!H969</f>
        <v>46230</v>
      </c>
      <c r="AL477" s="212"/>
    </row>
    <row r="478" spans="1:38" s="211" customFormat="1" ht="15" customHeight="1">
      <c r="A478" s="1244" t="str">
        <f t="shared" si="119"/>
        <v>477-010-40-1128</v>
      </c>
      <c r="B478" s="361"/>
      <c r="C478" s="716" t="s">
        <v>1155</v>
      </c>
      <c r="D478" s="362"/>
      <c r="E478" s="364"/>
      <c r="F478" s="717" t="s">
        <v>1156</v>
      </c>
      <c r="G478" s="627"/>
      <c r="H478" s="628"/>
      <c r="I478" s="628"/>
      <c r="J478" s="390">
        <v>1</v>
      </c>
      <c r="K478" s="417">
        <v>40</v>
      </c>
      <c r="L478" s="418"/>
      <c r="M478" s="413">
        <f t="shared" si="115"/>
        <v>40</v>
      </c>
      <c r="N478" s="609">
        <f t="shared" si="116"/>
        <v>0</v>
      </c>
      <c r="O478" s="415">
        <f>+'Programa P6 Excel R1'!I970</f>
        <v>1</v>
      </c>
      <c r="P478" s="433">
        <f>+'Programa P6 Excel R1'!J970</f>
        <v>0</v>
      </c>
      <c r="Q478" s="492">
        <v>46058</v>
      </c>
      <c r="R478" s="471"/>
      <c r="S478" s="471"/>
      <c r="T478" s="471"/>
      <c r="U478" s="471"/>
      <c r="V478" s="494">
        <v>46059</v>
      </c>
      <c r="W478" s="492"/>
      <c r="X478" s="471"/>
      <c r="Y478" s="471"/>
      <c r="Z478" s="471"/>
      <c r="AA478" s="471"/>
      <c r="AB478" s="471"/>
      <c r="AC478" s="471"/>
      <c r="AD478" s="494"/>
      <c r="AE478" s="492">
        <f>+'Programa P6 Excel R1'!G970</f>
        <v>46231</v>
      </c>
      <c r="AF478" s="471"/>
      <c r="AG478" s="471"/>
      <c r="AH478" s="471"/>
      <c r="AI478" s="471"/>
      <c r="AJ478" s="584">
        <f>+'Programa P6 Excel R1'!H970</f>
        <v>46232</v>
      </c>
      <c r="AL478" s="212"/>
    </row>
    <row r="479" spans="1:38" s="211" customFormat="1" ht="15" customHeight="1">
      <c r="A479" s="1244" t="str">
        <f t="shared" si="119"/>
        <v>477-010-40-1129</v>
      </c>
      <c r="B479" s="361"/>
      <c r="C479" s="716" t="s">
        <v>1157</v>
      </c>
      <c r="D479" s="362"/>
      <c r="E479" s="364"/>
      <c r="F479" s="717" t="s">
        <v>1158</v>
      </c>
      <c r="G479" s="627"/>
      <c r="H479" s="628"/>
      <c r="I479" s="628"/>
      <c r="J479" s="390">
        <v>1</v>
      </c>
      <c r="K479" s="417">
        <v>20</v>
      </c>
      <c r="L479" s="418"/>
      <c r="M479" s="413">
        <f t="shared" si="115"/>
        <v>20</v>
      </c>
      <c r="N479" s="609">
        <f t="shared" si="116"/>
        <v>0</v>
      </c>
      <c r="O479" s="415">
        <f>+'Programa P6 Excel R1'!I971</f>
        <v>1</v>
      </c>
      <c r="P479" s="433">
        <f>+'Programa P6 Excel R1'!J971</f>
        <v>0</v>
      </c>
      <c r="Q479" s="492">
        <v>46062</v>
      </c>
      <c r="R479" s="471"/>
      <c r="S479" s="471"/>
      <c r="T479" s="471"/>
      <c r="U479" s="471"/>
      <c r="V479" s="494">
        <v>46066</v>
      </c>
      <c r="W479" s="492"/>
      <c r="X479" s="471"/>
      <c r="Y479" s="471"/>
      <c r="Z479" s="471"/>
      <c r="AA479" s="471"/>
      <c r="AB479" s="471"/>
      <c r="AC479" s="471"/>
      <c r="AD479" s="494"/>
      <c r="AE479" s="492">
        <f>+'Programa P6 Excel R1'!G971</f>
        <v>46233</v>
      </c>
      <c r="AF479" s="471"/>
      <c r="AG479" s="471"/>
      <c r="AH479" s="471"/>
      <c r="AI479" s="471"/>
      <c r="AJ479" s="584">
        <f>+'Programa P6 Excel R1'!H971</f>
        <v>46239</v>
      </c>
      <c r="AL479" s="212"/>
    </row>
    <row r="480" spans="1:38" s="211" customFormat="1" ht="15" customHeight="1">
      <c r="A480" s="1244" t="str">
        <f t="shared" si="119"/>
        <v>477-010-40-1130</v>
      </c>
      <c r="B480" s="361"/>
      <c r="C480" s="716" t="s">
        <v>1159</v>
      </c>
      <c r="D480" s="362"/>
      <c r="E480" s="364"/>
      <c r="F480" s="717" t="s">
        <v>1160</v>
      </c>
      <c r="G480" s="627"/>
      <c r="H480" s="628">
        <v>1</v>
      </c>
      <c r="I480" s="628"/>
      <c r="J480" s="390"/>
      <c r="K480" s="417">
        <v>41.4</v>
      </c>
      <c r="L480" s="418"/>
      <c r="M480" s="413">
        <f t="shared" si="115"/>
        <v>41.4</v>
      </c>
      <c r="N480" s="609">
        <f t="shared" si="116"/>
        <v>0</v>
      </c>
      <c r="O480" s="415">
        <f>+'Programa P6 Excel R1'!I972</f>
        <v>1</v>
      </c>
      <c r="P480" s="433">
        <f>+'Programa P6 Excel R1'!J972</f>
        <v>0</v>
      </c>
      <c r="Q480" s="492">
        <v>46069</v>
      </c>
      <c r="R480" s="471"/>
      <c r="S480" s="471"/>
      <c r="T480" s="471"/>
      <c r="U480" s="471"/>
      <c r="V480" s="494">
        <v>46078</v>
      </c>
      <c r="W480" s="492"/>
      <c r="X480" s="471"/>
      <c r="Y480" s="471"/>
      <c r="Z480" s="471"/>
      <c r="AA480" s="471"/>
      <c r="AB480" s="471"/>
      <c r="AC480" s="471"/>
      <c r="AD480" s="494"/>
      <c r="AE480" s="492">
        <f>+'Programa P6 Excel R1'!G972</f>
        <v>46240</v>
      </c>
      <c r="AF480" s="471"/>
      <c r="AG480" s="471"/>
      <c r="AH480" s="471"/>
      <c r="AI480" s="471"/>
      <c r="AJ480" s="584">
        <f>+'Programa P6 Excel R1'!H972</f>
        <v>46251</v>
      </c>
      <c r="AL480" s="212"/>
    </row>
    <row r="481" spans="1:38" s="211" customFormat="1" ht="15" customHeight="1">
      <c r="A481" s="1244" t="str">
        <f t="shared" si="119"/>
        <v>477-010-40-1131</v>
      </c>
      <c r="B481" s="361"/>
      <c r="C481" s="716" t="s">
        <v>1161</v>
      </c>
      <c r="D481" s="362"/>
      <c r="E481" s="364"/>
      <c r="F481" s="717" t="s">
        <v>1162</v>
      </c>
      <c r="G481" s="627"/>
      <c r="H481" s="628">
        <v>1</v>
      </c>
      <c r="I481" s="628"/>
      <c r="J481" s="390"/>
      <c r="K481" s="417">
        <v>7</v>
      </c>
      <c r="L481" s="418"/>
      <c r="M481" s="413">
        <f t="shared" si="115"/>
        <v>7</v>
      </c>
      <c r="N481" s="609">
        <f t="shared" si="116"/>
        <v>0</v>
      </c>
      <c r="O481" s="415">
        <f>+'Programa P6 Excel R1'!I973</f>
        <v>1</v>
      </c>
      <c r="P481" s="433">
        <f>+'Programa P6 Excel R1'!J973</f>
        <v>0</v>
      </c>
      <c r="Q481" s="492">
        <v>46079</v>
      </c>
      <c r="R481" s="471"/>
      <c r="S481" s="471"/>
      <c r="T481" s="471"/>
      <c r="U481" s="471"/>
      <c r="V481" s="494">
        <v>46085</v>
      </c>
      <c r="W481" s="492"/>
      <c r="X481" s="471"/>
      <c r="Y481" s="471"/>
      <c r="Z481" s="471"/>
      <c r="AA481" s="471"/>
      <c r="AB481" s="471"/>
      <c r="AC481" s="471"/>
      <c r="AD481" s="494"/>
      <c r="AE481" s="492">
        <f>+'Programa P6 Excel R1'!G973</f>
        <v>46252</v>
      </c>
      <c r="AF481" s="471"/>
      <c r="AG481" s="471"/>
      <c r="AH481" s="471"/>
      <c r="AI481" s="471"/>
      <c r="AJ481" s="584">
        <f>+'Programa P6 Excel R1'!H973</f>
        <v>46258</v>
      </c>
      <c r="AL481" s="212"/>
    </row>
    <row r="482" spans="1:38" s="211" customFormat="1" ht="15" customHeight="1">
      <c r="A482" s="1244" t="str">
        <f t="shared" si="119"/>
        <v>477-010-40-1132</v>
      </c>
      <c r="B482" s="361"/>
      <c r="C482" s="716" t="s">
        <v>1163</v>
      </c>
      <c r="D482" s="362"/>
      <c r="E482" s="364"/>
      <c r="F482" s="717" t="s">
        <v>1164</v>
      </c>
      <c r="G482" s="627"/>
      <c r="H482" s="628">
        <v>1</v>
      </c>
      <c r="I482" s="628"/>
      <c r="J482" s="390"/>
      <c r="K482" s="417">
        <v>14</v>
      </c>
      <c r="L482" s="418"/>
      <c r="M482" s="413">
        <f t="shared" si="115"/>
        <v>14</v>
      </c>
      <c r="N482" s="609">
        <f t="shared" si="116"/>
        <v>0</v>
      </c>
      <c r="O482" s="415">
        <f>+'Programa P6 Excel R1'!I974</f>
        <v>1</v>
      </c>
      <c r="P482" s="433">
        <f>+'Programa P6 Excel R1'!J974</f>
        <v>0</v>
      </c>
      <c r="Q482" s="492">
        <v>46086</v>
      </c>
      <c r="R482" s="471"/>
      <c r="S482" s="471"/>
      <c r="T482" s="471"/>
      <c r="U482" s="471"/>
      <c r="V482" s="494">
        <v>46092</v>
      </c>
      <c r="W482" s="492"/>
      <c r="X482" s="471"/>
      <c r="Y482" s="471"/>
      <c r="Z482" s="471"/>
      <c r="AA482" s="471"/>
      <c r="AB482" s="471"/>
      <c r="AC482" s="471"/>
      <c r="AD482" s="494"/>
      <c r="AE482" s="492">
        <f>+'Programa P6 Excel R1'!G974</f>
        <v>46259</v>
      </c>
      <c r="AF482" s="471"/>
      <c r="AG482" s="471"/>
      <c r="AH482" s="471"/>
      <c r="AI482" s="471"/>
      <c r="AJ482" s="584">
        <f>+'Programa P6 Excel R1'!H974</f>
        <v>46265</v>
      </c>
      <c r="AL482" s="212"/>
    </row>
    <row r="483" spans="1:38" s="211" customFormat="1" ht="15" customHeight="1">
      <c r="A483" s="1244" t="str">
        <f t="shared" si="119"/>
        <v>477-010-40-1133</v>
      </c>
      <c r="B483" s="361"/>
      <c r="C483" s="716" t="s">
        <v>1165</v>
      </c>
      <c r="D483" s="362"/>
      <c r="E483" s="364"/>
      <c r="F483" s="626" t="s">
        <v>1166</v>
      </c>
      <c r="G483" s="627"/>
      <c r="H483" s="628">
        <v>1</v>
      </c>
      <c r="I483" s="628"/>
      <c r="J483" s="390"/>
      <c r="K483" s="417">
        <v>7</v>
      </c>
      <c r="L483" s="418"/>
      <c r="M483" s="413">
        <f t="shared" si="115"/>
        <v>7</v>
      </c>
      <c r="N483" s="609">
        <f t="shared" si="116"/>
        <v>0</v>
      </c>
      <c r="O483" s="415">
        <f>+'Programa P6 Excel R1'!I975</f>
        <v>1</v>
      </c>
      <c r="P483" s="433">
        <f>+'Programa P6 Excel R1'!J975</f>
        <v>0</v>
      </c>
      <c r="Q483" s="492">
        <v>46093</v>
      </c>
      <c r="R483" s="471"/>
      <c r="S483" s="471"/>
      <c r="T483" s="471"/>
      <c r="U483" s="471"/>
      <c r="V483" s="494">
        <v>46099</v>
      </c>
      <c r="W483" s="492"/>
      <c r="X483" s="471"/>
      <c r="Y483" s="471"/>
      <c r="Z483" s="471"/>
      <c r="AA483" s="471"/>
      <c r="AB483" s="471"/>
      <c r="AC483" s="471"/>
      <c r="AD483" s="494"/>
      <c r="AE483" s="492">
        <f>+'Programa P6 Excel R1'!G975</f>
        <v>46266</v>
      </c>
      <c r="AF483" s="471"/>
      <c r="AG483" s="471"/>
      <c r="AH483" s="471"/>
      <c r="AI483" s="471"/>
      <c r="AJ483" s="584">
        <f>+'Programa P6 Excel R1'!H975</f>
        <v>46272</v>
      </c>
      <c r="AL483" s="212"/>
    </row>
    <row r="484" spans="1:38" s="201" customFormat="1" ht="15" hidden="1" customHeight="1">
      <c r="A484" s="859"/>
      <c r="B484" s="377"/>
      <c r="C484" s="726"/>
      <c r="D484" s="378"/>
      <c r="E484" s="379"/>
      <c r="F484" s="723" t="s">
        <v>1167</v>
      </c>
      <c r="G484" s="618"/>
      <c r="H484" s="619"/>
      <c r="I484" s="619"/>
      <c r="J484" s="393"/>
      <c r="K484" s="449"/>
      <c r="L484" s="450"/>
      <c r="M484" s="413">
        <f t="shared" si="115"/>
        <v>0</v>
      </c>
      <c r="N484" s="609">
        <f t="shared" si="116"/>
        <v>0</v>
      </c>
      <c r="O484" s="452">
        <v>0</v>
      </c>
      <c r="P484" s="453">
        <v>0</v>
      </c>
      <c r="Q484" s="481"/>
      <c r="R484" s="482"/>
      <c r="S484" s="482"/>
      <c r="T484" s="482"/>
      <c r="U484" s="482"/>
      <c r="V484" s="491"/>
      <c r="W484" s="481"/>
      <c r="X484" s="482"/>
      <c r="Y484" s="482"/>
      <c r="Z484" s="482"/>
      <c r="AA484" s="482"/>
      <c r="AB484" s="482"/>
      <c r="AC484" s="482"/>
      <c r="AD484" s="491"/>
      <c r="AE484" s="481"/>
      <c r="AF484" s="482"/>
      <c r="AG484" s="482"/>
      <c r="AH484" s="482"/>
      <c r="AI484" s="482"/>
      <c r="AJ484" s="483"/>
      <c r="AL484" s="250"/>
    </row>
    <row r="485" spans="1:38" s="211" customFormat="1" ht="15" customHeight="1">
      <c r="A485" s="1244" t="str">
        <f t="shared" ref="A485:A491" si="120">+TRIM(C485)</f>
        <v>477-010-40-1134</v>
      </c>
      <c r="B485" s="361"/>
      <c r="C485" s="716" t="s">
        <v>1168</v>
      </c>
      <c r="D485" s="362"/>
      <c r="E485" s="364"/>
      <c r="F485" s="717" t="s">
        <v>1169</v>
      </c>
      <c r="G485" s="627"/>
      <c r="H485" s="628"/>
      <c r="I485" s="628"/>
      <c r="J485" s="390">
        <v>1</v>
      </c>
      <c r="K485" s="417">
        <v>9</v>
      </c>
      <c r="L485" s="418"/>
      <c r="M485" s="413">
        <f t="shared" si="115"/>
        <v>9</v>
      </c>
      <c r="N485" s="609">
        <f t="shared" si="116"/>
        <v>0</v>
      </c>
      <c r="O485" s="415">
        <f>+'Programa P6 Excel R1'!I977</f>
        <v>1</v>
      </c>
      <c r="P485" s="433">
        <f>+'Programa P6 Excel R1'!J977</f>
        <v>0</v>
      </c>
      <c r="Q485" s="492">
        <v>46058</v>
      </c>
      <c r="R485" s="471"/>
      <c r="S485" s="471"/>
      <c r="T485" s="471"/>
      <c r="U485" s="471"/>
      <c r="V485" s="494">
        <v>46073</v>
      </c>
      <c r="W485" s="492"/>
      <c r="X485" s="471"/>
      <c r="Y485" s="471"/>
      <c r="Z485" s="471"/>
      <c r="AA485" s="471"/>
      <c r="AB485" s="471"/>
      <c r="AC485" s="471"/>
      <c r="AD485" s="494"/>
      <c r="AE485" s="492">
        <f>+'Programa P6 Excel R1'!G977</f>
        <v>46231</v>
      </c>
      <c r="AF485" s="471"/>
      <c r="AG485" s="471"/>
      <c r="AH485" s="471"/>
      <c r="AI485" s="471"/>
      <c r="AJ485" s="584">
        <f>+'Programa P6 Excel R1'!H977</f>
        <v>46244</v>
      </c>
      <c r="AL485" s="212"/>
    </row>
    <row r="486" spans="1:38" s="211" customFormat="1" ht="15" customHeight="1">
      <c r="A486" s="1244" t="str">
        <f t="shared" si="120"/>
        <v>477-010-40-1135</v>
      </c>
      <c r="B486" s="361"/>
      <c r="C486" s="716" t="s">
        <v>1170</v>
      </c>
      <c r="D486" s="362"/>
      <c r="E486" s="364"/>
      <c r="F486" s="717" t="s">
        <v>1171</v>
      </c>
      <c r="G486" s="627"/>
      <c r="H486" s="628"/>
      <c r="I486" s="628"/>
      <c r="J486" s="390">
        <v>1</v>
      </c>
      <c r="K486" s="417">
        <v>40</v>
      </c>
      <c r="L486" s="418"/>
      <c r="M486" s="413">
        <f t="shared" si="115"/>
        <v>40</v>
      </c>
      <c r="N486" s="609">
        <f t="shared" si="116"/>
        <v>0</v>
      </c>
      <c r="O486" s="415">
        <f>+'Programa P6 Excel R1'!I978</f>
        <v>1</v>
      </c>
      <c r="P486" s="433">
        <f>+'Programa P6 Excel R1'!J978</f>
        <v>0</v>
      </c>
      <c r="Q486" s="492">
        <v>46074</v>
      </c>
      <c r="R486" s="471"/>
      <c r="S486" s="471"/>
      <c r="T486" s="471"/>
      <c r="U486" s="471"/>
      <c r="V486" s="494">
        <v>46075</v>
      </c>
      <c r="W486" s="492"/>
      <c r="X486" s="471"/>
      <c r="Y486" s="471"/>
      <c r="Z486" s="471"/>
      <c r="AA486" s="471"/>
      <c r="AB486" s="471"/>
      <c r="AC486" s="471"/>
      <c r="AD486" s="494"/>
      <c r="AE486" s="492">
        <f>+'Programa P6 Excel R1'!G978</f>
        <v>46245</v>
      </c>
      <c r="AF486" s="471"/>
      <c r="AG486" s="471"/>
      <c r="AH486" s="471"/>
      <c r="AI486" s="471"/>
      <c r="AJ486" s="584">
        <f>+'Programa P6 Excel R1'!H978</f>
        <v>46246</v>
      </c>
      <c r="AL486" s="212"/>
    </row>
    <row r="487" spans="1:38" s="211" customFormat="1" ht="15" customHeight="1">
      <c r="A487" s="1244" t="str">
        <f t="shared" si="120"/>
        <v>477-010-40-1136</v>
      </c>
      <c r="B487" s="361"/>
      <c r="C487" s="716" t="s">
        <v>1172</v>
      </c>
      <c r="D487" s="362"/>
      <c r="E487" s="364"/>
      <c r="F487" s="626" t="s">
        <v>1173</v>
      </c>
      <c r="G487" s="627"/>
      <c r="H487" s="628"/>
      <c r="I487" s="628"/>
      <c r="J487" s="390">
        <v>1</v>
      </c>
      <c r="K487" s="417">
        <v>20</v>
      </c>
      <c r="L487" s="418"/>
      <c r="M487" s="413">
        <f t="shared" si="115"/>
        <v>20</v>
      </c>
      <c r="N487" s="609">
        <f t="shared" si="116"/>
        <v>0</v>
      </c>
      <c r="O487" s="415">
        <f>+'Programa P6 Excel R1'!I979</f>
        <v>1</v>
      </c>
      <c r="P487" s="433">
        <f>+'Programa P6 Excel R1'!J979</f>
        <v>0</v>
      </c>
      <c r="Q487" s="492">
        <v>46076</v>
      </c>
      <c r="R487" s="471"/>
      <c r="S487" s="471"/>
      <c r="T487" s="471"/>
      <c r="U487" s="471"/>
      <c r="V487" s="494">
        <v>46080</v>
      </c>
      <c r="W487" s="492"/>
      <c r="X487" s="471"/>
      <c r="Y487" s="471"/>
      <c r="Z487" s="471"/>
      <c r="AA487" s="471"/>
      <c r="AB487" s="471"/>
      <c r="AC487" s="471"/>
      <c r="AD487" s="494"/>
      <c r="AE487" s="492">
        <f>+'Programa P6 Excel R1'!G979</f>
        <v>46247</v>
      </c>
      <c r="AF487" s="471"/>
      <c r="AG487" s="471"/>
      <c r="AH487" s="471"/>
      <c r="AI487" s="471"/>
      <c r="AJ487" s="584">
        <f>+'Programa P6 Excel R1'!H979</f>
        <v>46253</v>
      </c>
      <c r="AL487" s="212"/>
    </row>
    <row r="488" spans="1:38" s="211" customFormat="1" ht="15" customHeight="1">
      <c r="A488" s="1244" t="str">
        <f t="shared" si="120"/>
        <v>477-010-40-1137</v>
      </c>
      <c r="B488" s="361"/>
      <c r="C488" s="716" t="s">
        <v>1174</v>
      </c>
      <c r="D488" s="362"/>
      <c r="E488" s="364"/>
      <c r="F488" s="717" t="s">
        <v>1175</v>
      </c>
      <c r="G488" s="627"/>
      <c r="H488" s="628">
        <v>1</v>
      </c>
      <c r="I488" s="628"/>
      <c r="J488" s="390"/>
      <c r="K488" s="417">
        <v>41.4</v>
      </c>
      <c r="L488" s="418"/>
      <c r="M488" s="413">
        <f t="shared" si="115"/>
        <v>41.4</v>
      </c>
      <c r="N488" s="609">
        <f t="shared" si="116"/>
        <v>0</v>
      </c>
      <c r="O488" s="415">
        <f>+'Programa P6 Excel R1'!I980</f>
        <v>1</v>
      </c>
      <c r="P488" s="433">
        <f>+'Programa P6 Excel R1'!J980</f>
        <v>0</v>
      </c>
      <c r="Q488" s="492">
        <v>46083</v>
      </c>
      <c r="R488" s="471"/>
      <c r="S488" s="471"/>
      <c r="T488" s="471"/>
      <c r="U488" s="471"/>
      <c r="V488" s="494">
        <v>46092</v>
      </c>
      <c r="W488" s="492"/>
      <c r="X488" s="471"/>
      <c r="Y488" s="471"/>
      <c r="Z488" s="471"/>
      <c r="AA488" s="471"/>
      <c r="AB488" s="471"/>
      <c r="AC488" s="471"/>
      <c r="AD488" s="494"/>
      <c r="AE488" s="492">
        <f>+'Programa P6 Excel R1'!G980</f>
        <v>46254</v>
      </c>
      <c r="AF488" s="471"/>
      <c r="AG488" s="471"/>
      <c r="AH488" s="471"/>
      <c r="AI488" s="471"/>
      <c r="AJ488" s="584">
        <f>+'Programa P6 Excel R1'!H980</f>
        <v>46265</v>
      </c>
      <c r="AL488" s="212"/>
    </row>
    <row r="489" spans="1:38" s="211" customFormat="1" ht="15" customHeight="1">
      <c r="A489" s="1244" t="str">
        <f t="shared" si="120"/>
        <v>477-010-40-1138</v>
      </c>
      <c r="B489" s="361"/>
      <c r="C489" s="716" t="s">
        <v>1176</v>
      </c>
      <c r="D489" s="362"/>
      <c r="E489" s="364"/>
      <c r="F489" s="717" t="s">
        <v>1177</v>
      </c>
      <c r="G489" s="627"/>
      <c r="H489" s="628">
        <v>1</v>
      </c>
      <c r="I489" s="628"/>
      <c r="J489" s="390"/>
      <c r="K489" s="417">
        <v>7</v>
      </c>
      <c r="L489" s="418"/>
      <c r="M489" s="413">
        <f t="shared" si="115"/>
        <v>7</v>
      </c>
      <c r="N489" s="609">
        <f t="shared" si="116"/>
        <v>0</v>
      </c>
      <c r="O489" s="415">
        <f>+'Programa P6 Excel R1'!I981</f>
        <v>1</v>
      </c>
      <c r="P489" s="433">
        <f>+'Programa P6 Excel R1'!J981</f>
        <v>0</v>
      </c>
      <c r="Q489" s="492">
        <v>46093</v>
      </c>
      <c r="R489" s="471"/>
      <c r="S489" s="471"/>
      <c r="T489" s="471"/>
      <c r="U489" s="471"/>
      <c r="V489" s="494">
        <v>46099</v>
      </c>
      <c r="W489" s="492"/>
      <c r="X489" s="471"/>
      <c r="Y489" s="471"/>
      <c r="Z489" s="471"/>
      <c r="AA489" s="471"/>
      <c r="AB489" s="471"/>
      <c r="AC489" s="471"/>
      <c r="AD489" s="494"/>
      <c r="AE489" s="492">
        <f>+'Programa P6 Excel R1'!G981</f>
        <v>46266</v>
      </c>
      <c r="AF489" s="471"/>
      <c r="AG489" s="471"/>
      <c r="AH489" s="471"/>
      <c r="AI489" s="471"/>
      <c r="AJ489" s="584">
        <f>+'Programa P6 Excel R1'!H981</f>
        <v>46272</v>
      </c>
      <c r="AL489" s="212"/>
    </row>
    <row r="490" spans="1:38" s="211" customFormat="1" ht="15" customHeight="1">
      <c r="A490" s="1244" t="str">
        <f t="shared" si="120"/>
        <v>477-010-40-1139</v>
      </c>
      <c r="B490" s="361"/>
      <c r="C490" s="716" t="s">
        <v>1178</v>
      </c>
      <c r="D490" s="362"/>
      <c r="E490" s="364"/>
      <c r="F490" s="717" t="s">
        <v>1179</v>
      </c>
      <c r="G490" s="627"/>
      <c r="H490" s="628">
        <v>1</v>
      </c>
      <c r="I490" s="628"/>
      <c r="J490" s="390"/>
      <c r="K490" s="417">
        <v>14</v>
      </c>
      <c r="L490" s="418"/>
      <c r="M490" s="413">
        <f t="shared" si="115"/>
        <v>14</v>
      </c>
      <c r="N490" s="609">
        <f t="shared" si="116"/>
        <v>0</v>
      </c>
      <c r="O490" s="415">
        <f>+'Programa P6 Excel R1'!I982</f>
        <v>1</v>
      </c>
      <c r="P490" s="433">
        <f>+'Programa P6 Excel R1'!J982</f>
        <v>0</v>
      </c>
      <c r="Q490" s="492">
        <v>46100</v>
      </c>
      <c r="R490" s="471"/>
      <c r="S490" s="471"/>
      <c r="T490" s="471"/>
      <c r="U490" s="471"/>
      <c r="V490" s="494">
        <v>46106</v>
      </c>
      <c r="W490" s="492"/>
      <c r="X490" s="471"/>
      <c r="Y490" s="471"/>
      <c r="Z490" s="471"/>
      <c r="AA490" s="471"/>
      <c r="AB490" s="471"/>
      <c r="AC490" s="471"/>
      <c r="AD490" s="494"/>
      <c r="AE490" s="492">
        <f>+'Programa P6 Excel R1'!G982</f>
        <v>46273</v>
      </c>
      <c r="AF490" s="471"/>
      <c r="AG490" s="471"/>
      <c r="AH490" s="471"/>
      <c r="AI490" s="471"/>
      <c r="AJ490" s="584">
        <f>+'Programa P6 Excel R1'!H982</f>
        <v>46279</v>
      </c>
      <c r="AL490" s="212"/>
    </row>
    <row r="491" spans="1:38" s="211" customFormat="1" ht="15" customHeight="1">
      <c r="A491" s="1244" t="str">
        <f t="shared" si="120"/>
        <v>477-010-40-1140</v>
      </c>
      <c r="B491" s="361"/>
      <c r="C491" s="716" t="s">
        <v>1180</v>
      </c>
      <c r="D491" s="362"/>
      <c r="E491" s="364"/>
      <c r="F491" s="717" t="s">
        <v>1181</v>
      </c>
      <c r="G491" s="627"/>
      <c r="H491" s="628">
        <v>1</v>
      </c>
      <c r="I491" s="628"/>
      <c r="J491" s="390"/>
      <c r="K491" s="417">
        <v>7</v>
      </c>
      <c r="L491" s="418"/>
      <c r="M491" s="413">
        <f t="shared" si="115"/>
        <v>7</v>
      </c>
      <c r="N491" s="609">
        <f t="shared" si="116"/>
        <v>0</v>
      </c>
      <c r="O491" s="415">
        <f>+'Programa P6 Excel R1'!I983</f>
        <v>1</v>
      </c>
      <c r="P491" s="433">
        <f>+'Programa P6 Excel R1'!J983</f>
        <v>0</v>
      </c>
      <c r="Q491" s="492">
        <v>46107</v>
      </c>
      <c r="R491" s="471"/>
      <c r="S491" s="471"/>
      <c r="T491" s="471"/>
      <c r="U491" s="471"/>
      <c r="V491" s="494">
        <v>46113</v>
      </c>
      <c r="W491" s="492"/>
      <c r="X491" s="471"/>
      <c r="Y491" s="471"/>
      <c r="Z491" s="471"/>
      <c r="AA491" s="471"/>
      <c r="AB491" s="471"/>
      <c r="AC491" s="471"/>
      <c r="AD491" s="494"/>
      <c r="AE491" s="492">
        <f>+'Programa P6 Excel R1'!G983</f>
        <v>46280</v>
      </c>
      <c r="AF491" s="471"/>
      <c r="AG491" s="471"/>
      <c r="AH491" s="471"/>
      <c r="AI491" s="471"/>
      <c r="AJ491" s="584">
        <f>+'Programa P6 Excel R1'!H983</f>
        <v>46287</v>
      </c>
      <c r="AL491" s="212"/>
    </row>
    <row r="492" spans="1:38" s="201" customFormat="1" ht="15" hidden="1" customHeight="1">
      <c r="A492" s="859"/>
      <c r="B492" s="377"/>
      <c r="C492" s="726"/>
      <c r="D492" s="378"/>
      <c r="E492" s="379"/>
      <c r="F492" s="723" t="s">
        <v>1182</v>
      </c>
      <c r="G492" s="618"/>
      <c r="H492" s="619"/>
      <c r="I492" s="619"/>
      <c r="J492" s="393"/>
      <c r="K492" s="449"/>
      <c r="L492" s="450"/>
      <c r="M492" s="413">
        <f t="shared" si="115"/>
        <v>0</v>
      </c>
      <c r="N492" s="609">
        <f t="shared" si="116"/>
        <v>0</v>
      </c>
      <c r="O492" s="452">
        <v>0</v>
      </c>
      <c r="P492" s="453">
        <v>0</v>
      </c>
      <c r="Q492" s="481"/>
      <c r="R492" s="482"/>
      <c r="S492" s="482"/>
      <c r="T492" s="482"/>
      <c r="U492" s="482"/>
      <c r="V492" s="491"/>
      <c r="W492" s="481"/>
      <c r="X492" s="482"/>
      <c r="Y492" s="482"/>
      <c r="Z492" s="482"/>
      <c r="AA492" s="482"/>
      <c r="AB492" s="482"/>
      <c r="AC492" s="482"/>
      <c r="AD492" s="491"/>
      <c r="AE492" s="481"/>
      <c r="AF492" s="482"/>
      <c r="AG492" s="482"/>
      <c r="AH492" s="482"/>
      <c r="AI492" s="482"/>
      <c r="AJ492" s="483"/>
      <c r="AL492" s="250"/>
    </row>
    <row r="493" spans="1:38" s="196" customFormat="1" ht="15" customHeight="1">
      <c r="A493" s="1243" t="str">
        <f t="shared" ref="A493:A499" si="121">+TRIM(C493)</f>
        <v>477-010-40-1141</v>
      </c>
      <c r="B493" s="361"/>
      <c r="C493" s="716" t="s">
        <v>1183</v>
      </c>
      <c r="D493" s="362"/>
      <c r="E493" s="365"/>
      <c r="F493" s="712" t="s">
        <v>1184</v>
      </c>
      <c r="G493" s="622"/>
      <c r="H493" s="628"/>
      <c r="I493" s="628"/>
      <c r="J493" s="390">
        <v>1</v>
      </c>
      <c r="K493" s="417">
        <v>9</v>
      </c>
      <c r="L493" s="412"/>
      <c r="M493" s="413">
        <f t="shared" si="115"/>
        <v>9</v>
      </c>
      <c r="N493" s="609">
        <f t="shared" si="116"/>
        <v>0</v>
      </c>
      <c r="O493" s="415">
        <f>+'Programa P6 Excel R1'!I985</f>
        <v>1</v>
      </c>
      <c r="P493" s="433">
        <f>+'Programa P6 Excel R1'!J985</f>
        <v>0</v>
      </c>
      <c r="Q493" s="492">
        <v>46058</v>
      </c>
      <c r="R493" s="471"/>
      <c r="S493" s="471"/>
      <c r="T493" s="471"/>
      <c r="U493" s="471"/>
      <c r="V493" s="494">
        <v>46073</v>
      </c>
      <c r="W493" s="492"/>
      <c r="X493" s="471"/>
      <c r="Y493" s="471"/>
      <c r="Z493" s="471"/>
      <c r="AA493" s="471"/>
      <c r="AB493" s="471"/>
      <c r="AC493" s="471"/>
      <c r="AD493" s="494"/>
      <c r="AE493" s="492">
        <f>+'Programa P6 Excel R1'!G985</f>
        <v>46231</v>
      </c>
      <c r="AF493" s="471"/>
      <c r="AG493" s="471"/>
      <c r="AH493" s="471"/>
      <c r="AI493" s="471"/>
      <c r="AJ493" s="584">
        <f>+'Programa P6 Excel R1'!H985</f>
        <v>46246</v>
      </c>
      <c r="AL493" s="197"/>
    </row>
    <row r="494" spans="1:38" s="196" customFormat="1" ht="15" customHeight="1">
      <c r="A494" s="1243" t="str">
        <f t="shared" si="121"/>
        <v>477-010-40-1142</v>
      </c>
      <c r="B494" s="361"/>
      <c r="C494" s="716" t="s">
        <v>1185</v>
      </c>
      <c r="D494" s="362"/>
      <c r="E494" s="365"/>
      <c r="F494" s="625" t="s">
        <v>1186</v>
      </c>
      <c r="G494" s="622"/>
      <c r="H494" s="628"/>
      <c r="I494" s="628"/>
      <c r="J494" s="390">
        <v>1</v>
      </c>
      <c r="K494" s="417">
        <v>40</v>
      </c>
      <c r="L494" s="412"/>
      <c r="M494" s="413">
        <f t="shared" si="115"/>
        <v>40</v>
      </c>
      <c r="N494" s="609">
        <f t="shared" si="116"/>
        <v>0</v>
      </c>
      <c r="O494" s="415">
        <f>+'Programa P6 Excel R1'!I986</f>
        <v>1</v>
      </c>
      <c r="P494" s="433">
        <f>+'Programa P6 Excel R1'!J986</f>
        <v>0</v>
      </c>
      <c r="Q494" s="492">
        <v>46074</v>
      </c>
      <c r="R494" s="471"/>
      <c r="S494" s="471"/>
      <c r="T494" s="471"/>
      <c r="U494" s="471"/>
      <c r="V494" s="494">
        <v>46077</v>
      </c>
      <c r="W494" s="492"/>
      <c r="X494" s="471"/>
      <c r="Y494" s="471"/>
      <c r="Z494" s="471"/>
      <c r="AA494" s="471"/>
      <c r="AB494" s="471"/>
      <c r="AC494" s="471"/>
      <c r="AD494" s="494"/>
      <c r="AE494" s="492">
        <f>+'Programa P6 Excel R1'!G986</f>
        <v>46247</v>
      </c>
      <c r="AF494" s="471"/>
      <c r="AG494" s="471"/>
      <c r="AH494" s="471"/>
      <c r="AI494" s="471"/>
      <c r="AJ494" s="584">
        <f>+'Programa P6 Excel R1'!H986</f>
        <v>46250</v>
      </c>
      <c r="AL494" s="197"/>
    </row>
    <row r="495" spans="1:38" s="196" customFormat="1" ht="15" customHeight="1">
      <c r="A495" s="1243" t="str">
        <f t="shared" si="121"/>
        <v>477-010-40-1143</v>
      </c>
      <c r="B495" s="361"/>
      <c r="C495" s="716" t="s">
        <v>1187</v>
      </c>
      <c r="D495" s="362"/>
      <c r="E495" s="365"/>
      <c r="F495" s="625" t="s">
        <v>1188</v>
      </c>
      <c r="G495" s="622"/>
      <c r="H495" s="628"/>
      <c r="I495" s="628"/>
      <c r="J495" s="390">
        <v>1</v>
      </c>
      <c r="K495" s="417">
        <v>20</v>
      </c>
      <c r="L495" s="412"/>
      <c r="M495" s="413">
        <f t="shared" si="115"/>
        <v>20</v>
      </c>
      <c r="N495" s="609">
        <f t="shared" si="116"/>
        <v>0</v>
      </c>
      <c r="O495" s="415">
        <f>+'Programa P6 Excel R1'!I987</f>
        <v>1</v>
      </c>
      <c r="P495" s="433">
        <f>+'Programa P6 Excel R1'!J987</f>
        <v>0</v>
      </c>
      <c r="Q495" s="492">
        <v>46078</v>
      </c>
      <c r="R495" s="471"/>
      <c r="S495" s="471"/>
      <c r="T495" s="471"/>
      <c r="U495" s="471"/>
      <c r="V495" s="494">
        <v>46084</v>
      </c>
      <c r="W495" s="492"/>
      <c r="X495" s="471"/>
      <c r="Y495" s="471"/>
      <c r="Z495" s="471"/>
      <c r="AA495" s="471"/>
      <c r="AB495" s="471"/>
      <c r="AC495" s="471"/>
      <c r="AD495" s="494"/>
      <c r="AE495" s="492">
        <f>+'Programa P6 Excel R1'!G987</f>
        <v>46251</v>
      </c>
      <c r="AF495" s="471"/>
      <c r="AG495" s="471"/>
      <c r="AH495" s="471"/>
      <c r="AI495" s="471"/>
      <c r="AJ495" s="584">
        <f>+'Programa P6 Excel R1'!H987</f>
        <v>46255</v>
      </c>
      <c r="AL495" s="197"/>
    </row>
    <row r="496" spans="1:38" s="196" customFormat="1" ht="15" customHeight="1">
      <c r="A496" s="1243" t="str">
        <f t="shared" si="121"/>
        <v>477-010-40-1144</v>
      </c>
      <c r="B496" s="361"/>
      <c r="C496" s="620" t="s">
        <v>1189</v>
      </c>
      <c r="D496" s="362"/>
      <c r="E496" s="365"/>
      <c r="F496" s="625" t="s">
        <v>1190</v>
      </c>
      <c r="G496" s="622"/>
      <c r="H496" s="628">
        <v>1</v>
      </c>
      <c r="I496" s="628"/>
      <c r="J496" s="390"/>
      <c r="K496" s="417">
        <v>41.4</v>
      </c>
      <c r="L496" s="412"/>
      <c r="M496" s="413">
        <f t="shared" si="115"/>
        <v>41.4</v>
      </c>
      <c r="N496" s="609">
        <f t="shared" si="116"/>
        <v>0</v>
      </c>
      <c r="O496" s="415">
        <f>+'Programa P6 Excel R1'!I988</f>
        <v>1</v>
      </c>
      <c r="P496" s="433">
        <f>+'Programa P6 Excel R1'!J988</f>
        <v>0</v>
      </c>
      <c r="Q496" s="492">
        <v>46085</v>
      </c>
      <c r="R496" s="471"/>
      <c r="S496" s="471"/>
      <c r="T496" s="471"/>
      <c r="U496" s="471"/>
      <c r="V496" s="494">
        <v>46094</v>
      </c>
      <c r="W496" s="492"/>
      <c r="X496" s="471"/>
      <c r="Y496" s="471"/>
      <c r="Z496" s="471"/>
      <c r="AA496" s="471"/>
      <c r="AB496" s="471"/>
      <c r="AC496" s="471"/>
      <c r="AD496" s="494"/>
      <c r="AE496" s="492">
        <f>+'Programa P6 Excel R1'!G988</f>
        <v>46258</v>
      </c>
      <c r="AF496" s="471"/>
      <c r="AG496" s="471"/>
      <c r="AH496" s="471"/>
      <c r="AI496" s="471"/>
      <c r="AJ496" s="584">
        <f>+'Programa P6 Excel R1'!H988</f>
        <v>46267</v>
      </c>
      <c r="AL496" s="197"/>
    </row>
    <row r="497" spans="1:38" s="196" customFormat="1" ht="15" customHeight="1">
      <c r="A497" s="1243" t="str">
        <f t="shared" si="121"/>
        <v>477-010-40-1145</v>
      </c>
      <c r="B497" s="361"/>
      <c r="C497" s="620" t="s">
        <v>1191</v>
      </c>
      <c r="D497" s="362"/>
      <c r="E497" s="365"/>
      <c r="F497" s="625" t="s">
        <v>1192</v>
      </c>
      <c r="G497" s="622"/>
      <c r="H497" s="628">
        <v>1</v>
      </c>
      <c r="I497" s="628"/>
      <c r="J497" s="390"/>
      <c r="K497" s="417">
        <v>7</v>
      </c>
      <c r="L497" s="412"/>
      <c r="M497" s="413">
        <f t="shared" si="115"/>
        <v>7</v>
      </c>
      <c r="N497" s="609">
        <f t="shared" si="116"/>
        <v>0</v>
      </c>
      <c r="O497" s="415">
        <f>+'Programa P6 Excel R1'!I989</f>
        <v>1</v>
      </c>
      <c r="P497" s="433">
        <f>+'Programa P6 Excel R1'!J989</f>
        <v>0</v>
      </c>
      <c r="Q497" s="492">
        <v>46097</v>
      </c>
      <c r="R497" s="471"/>
      <c r="S497" s="471"/>
      <c r="T497" s="471"/>
      <c r="U497" s="471"/>
      <c r="V497" s="494">
        <v>46101</v>
      </c>
      <c r="W497" s="492"/>
      <c r="X497" s="471"/>
      <c r="Y497" s="471"/>
      <c r="Z497" s="471"/>
      <c r="AA497" s="471"/>
      <c r="AB497" s="471"/>
      <c r="AC497" s="471"/>
      <c r="AD497" s="494"/>
      <c r="AE497" s="492">
        <f>+'Programa P6 Excel R1'!G989</f>
        <v>46268</v>
      </c>
      <c r="AF497" s="471"/>
      <c r="AG497" s="471"/>
      <c r="AH497" s="471"/>
      <c r="AI497" s="471"/>
      <c r="AJ497" s="584">
        <f>+'Programa P6 Excel R1'!H989</f>
        <v>46274</v>
      </c>
      <c r="AL497" s="197"/>
    </row>
    <row r="498" spans="1:38" s="196" customFormat="1" ht="15" customHeight="1">
      <c r="A498" s="1243" t="str">
        <f t="shared" si="121"/>
        <v>477-010-40-1146</v>
      </c>
      <c r="B498" s="361"/>
      <c r="C498" s="620" t="s">
        <v>1193</v>
      </c>
      <c r="D498" s="362"/>
      <c r="E498" s="365"/>
      <c r="F498" s="625" t="s">
        <v>1194</v>
      </c>
      <c r="G498" s="622"/>
      <c r="H498" s="628">
        <v>1</v>
      </c>
      <c r="I498" s="628"/>
      <c r="J498" s="390"/>
      <c r="K498" s="417">
        <v>14</v>
      </c>
      <c r="L498" s="412"/>
      <c r="M498" s="413">
        <f t="shared" si="115"/>
        <v>14</v>
      </c>
      <c r="N498" s="609">
        <f t="shared" si="116"/>
        <v>0</v>
      </c>
      <c r="O498" s="415">
        <f>+'Programa P6 Excel R1'!I990</f>
        <v>1</v>
      </c>
      <c r="P498" s="433">
        <f>+'Programa P6 Excel R1'!J990</f>
        <v>0</v>
      </c>
      <c r="Q498" s="492">
        <v>46104</v>
      </c>
      <c r="R498" s="471"/>
      <c r="S498" s="471"/>
      <c r="T498" s="471"/>
      <c r="U498" s="471"/>
      <c r="V498" s="494">
        <v>46108</v>
      </c>
      <c r="W498" s="492"/>
      <c r="X498" s="471"/>
      <c r="Y498" s="471"/>
      <c r="Z498" s="471"/>
      <c r="AA498" s="471"/>
      <c r="AB498" s="471"/>
      <c r="AC498" s="471"/>
      <c r="AD498" s="494"/>
      <c r="AE498" s="492">
        <f>+'Programa P6 Excel R1'!G990</f>
        <v>46275</v>
      </c>
      <c r="AF498" s="471"/>
      <c r="AG498" s="471"/>
      <c r="AH498" s="471"/>
      <c r="AI498" s="471"/>
      <c r="AJ498" s="584">
        <f>+'Programa P6 Excel R1'!H990</f>
        <v>46281</v>
      </c>
      <c r="AL498" s="197"/>
    </row>
    <row r="499" spans="1:38" s="196" customFormat="1" ht="15" customHeight="1">
      <c r="A499" s="1243" t="str">
        <f t="shared" si="121"/>
        <v>477-010-40-1147</v>
      </c>
      <c r="B499" s="361"/>
      <c r="C499" s="620" t="s">
        <v>1195</v>
      </c>
      <c r="D499" s="362"/>
      <c r="E499" s="365"/>
      <c r="F499" s="625" t="s">
        <v>1196</v>
      </c>
      <c r="G499" s="622"/>
      <c r="H499" s="628">
        <v>1</v>
      </c>
      <c r="I499" s="628"/>
      <c r="J499" s="390"/>
      <c r="K499" s="417">
        <v>7</v>
      </c>
      <c r="L499" s="412"/>
      <c r="M499" s="413">
        <f t="shared" si="115"/>
        <v>7</v>
      </c>
      <c r="N499" s="609">
        <f t="shared" si="116"/>
        <v>0</v>
      </c>
      <c r="O499" s="415">
        <f>+'Programa P6 Excel R1'!I991</f>
        <v>1</v>
      </c>
      <c r="P499" s="433">
        <f>+'Programa P6 Excel R1'!J991</f>
        <v>0</v>
      </c>
      <c r="Q499" s="492">
        <v>46111</v>
      </c>
      <c r="R499" s="471"/>
      <c r="S499" s="471"/>
      <c r="T499" s="471"/>
      <c r="U499" s="471"/>
      <c r="V499" s="494">
        <v>46118</v>
      </c>
      <c r="W499" s="492"/>
      <c r="X499" s="471"/>
      <c r="Y499" s="471"/>
      <c r="Z499" s="471"/>
      <c r="AA499" s="471"/>
      <c r="AB499" s="471"/>
      <c r="AC499" s="471"/>
      <c r="AD499" s="494"/>
      <c r="AE499" s="492">
        <f>+'Programa P6 Excel R1'!G991</f>
        <v>46282</v>
      </c>
      <c r="AF499" s="471"/>
      <c r="AG499" s="471"/>
      <c r="AH499" s="471"/>
      <c r="AI499" s="471"/>
      <c r="AJ499" s="584">
        <f>+'Programa P6 Excel R1'!H991</f>
        <v>46289</v>
      </c>
      <c r="AL499" s="197"/>
    </row>
    <row r="500" spans="1:38" s="201" customFormat="1" ht="15" hidden="1" customHeight="1">
      <c r="A500" s="859"/>
      <c r="B500" s="377"/>
      <c r="C500" s="726"/>
      <c r="D500" s="378"/>
      <c r="E500" s="379"/>
      <c r="F500" s="723" t="s">
        <v>1197</v>
      </c>
      <c r="G500" s="618"/>
      <c r="H500" s="619"/>
      <c r="I500" s="619"/>
      <c r="J500" s="393"/>
      <c r="K500" s="449"/>
      <c r="L500" s="450"/>
      <c r="M500" s="413">
        <f t="shared" si="115"/>
        <v>0</v>
      </c>
      <c r="N500" s="609">
        <f t="shared" si="116"/>
        <v>0</v>
      </c>
      <c r="O500" s="452">
        <v>0</v>
      </c>
      <c r="P500" s="453">
        <v>0</v>
      </c>
      <c r="Q500" s="481"/>
      <c r="R500" s="482"/>
      <c r="S500" s="482"/>
      <c r="T500" s="482"/>
      <c r="U500" s="482"/>
      <c r="V500" s="491"/>
      <c r="W500" s="481"/>
      <c r="X500" s="482"/>
      <c r="Y500" s="482"/>
      <c r="Z500" s="482"/>
      <c r="AA500" s="482"/>
      <c r="AB500" s="482"/>
      <c r="AC500" s="482"/>
      <c r="AD500" s="491"/>
      <c r="AE500" s="481"/>
      <c r="AF500" s="482"/>
      <c r="AG500" s="482"/>
      <c r="AH500" s="482"/>
      <c r="AI500" s="482"/>
      <c r="AJ500" s="483"/>
      <c r="AL500" s="250"/>
    </row>
    <row r="501" spans="1:38" s="196" customFormat="1" ht="15" customHeight="1">
      <c r="A501" s="1243" t="str">
        <f t="shared" ref="A501:A507" si="122">+TRIM(C501)</f>
        <v>477-010-40-1148</v>
      </c>
      <c r="B501" s="361"/>
      <c r="C501" s="620" t="s">
        <v>1198</v>
      </c>
      <c r="D501" s="362"/>
      <c r="E501" s="365"/>
      <c r="F501" s="625" t="s">
        <v>1199</v>
      </c>
      <c r="G501" s="622"/>
      <c r="H501" s="628"/>
      <c r="I501" s="628"/>
      <c r="J501" s="390">
        <v>1</v>
      </c>
      <c r="K501" s="417">
        <v>9</v>
      </c>
      <c r="L501" s="412"/>
      <c r="M501" s="413">
        <f t="shared" si="115"/>
        <v>9</v>
      </c>
      <c r="N501" s="609">
        <f t="shared" si="116"/>
        <v>0</v>
      </c>
      <c r="O501" s="415">
        <f>+'Programa P6 Excel R1'!I993</f>
        <v>1</v>
      </c>
      <c r="P501" s="433">
        <f>+'Programa P6 Excel R1'!J993</f>
        <v>0</v>
      </c>
      <c r="Q501" s="492">
        <v>46076</v>
      </c>
      <c r="R501" s="471"/>
      <c r="S501" s="471"/>
      <c r="T501" s="471"/>
      <c r="U501" s="471"/>
      <c r="V501" s="494">
        <v>46091</v>
      </c>
      <c r="W501" s="492"/>
      <c r="X501" s="471"/>
      <c r="Y501" s="471"/>
      <c r="Z501" s="471"/>
      <c r="AA501" s="471"/>
      <c r="AB501" s="471"/>
      <c r="AC501" s="471"/>
      <c r="AD501" s="494"/>
      <c r="AE501" s="492">
        <f>+'Programa P6 Excel R1'!G993</f>
        <v>46231</v>
      </c>
      <c r="AF501" s="471"/>
      <c r="AG501" s="471"/>
      <c r="AH501" s="471"/>
      <c r="AI501" s="471"/>
      <c r="AJ501" s="584">
        <f>+'Programa P6 Excel R1'!H993</f>
        <v>46246</v>
      </c>
      <c r="AL501" s="197"/>
    </row>
    <row r="502" spans="1:38" s="196" customFormat="1" ht="15" customHeight="1">
      <c r="A502" s="1243" t="str">
        <f t="shared" si="122"/>
        <v>477-010-40-1149</v>
      </c>
      <c r="B502" s="361"/>
      <c r="C502" s="620" t="s">
        <v>1200</v>
      </c>
      <c r="D502" s="362"/>
      <c r="E502" s="365"/>
      <c r="F502" s="625" t="s">
        <v>1201</v>
      </c>
      <c r="G502" s="622"/>
      <c r="H502" s="628"/>
      <c r="I502" s="628"/>
      <c r="J502" s="390">
        <v>1</v>
      </c>
      <c r="K502" s="417">
        <v>40</v>
      </c>
      <c r="L502" s="412"/>
      <c r="M502" s="413">
        <f t="shared" si="115"/>
        <v>40</v>
      </c>
      <c r="N502" s="609">
        <f t="shared" si="116"/>
        <v>0</v>
      </c>
      <c r="O502" s="415">
        <f>+'Programa P6 Excel R1'!I994</f>
        <v>1</v>
      </c>
      <c r="P502" s="433">
        <f>+'Programa P6 Excel R1'!J994</f>
        <v>0</v>
      </c>
      <c r="Q502" s="492">
        <v>46092</v>
      </c>
      <c r="R502" s="471"/>
      <c r="S502" s="471"/>
      <c r="T502" s="471"/>
      <c r="U502" s="471"/>
      <c r="V502" s="494">
        <v>46093</v>
      </c>
      <c r="W502" s="492"/>
      <c r="X502" s="471"/>
      <c r="Y502" s="471"/>
      <c r="Z502" s="471"/>
      <c r="AA502" s="471"/>
      <c r="AB502" s="471"/>
      <c r="AC502" s="471"/>
      <c r="AD502" s="494"/>
      <c r="AE502" s="492">
        <f>+'Programa P6 Excel R1'!G994</f>
        <v>46247</v>
      </c>
      <c r="AF502" s="471"/>
      <c r="AG502" s="471"/>
      <c r="AH502" s="471"/>
      <c r="AI502" s="471"/>
      <c r="AJ502" s="584">
        <f>+'Programa P6 Excel R1'!H994</f>
        <v>46248</v>
      </c>
      <c r="AL502" s="197"/>
    </row>
    <row r="503" spans="1:38" s="196" customFormat="1" ht="15" customHeight="1">
      <c r="A503" s="1243" t="str">
        <f t="shared" si="122"/>
        <v>477-010-40-1150</v>
      </c>
      <c r="B503" s="361"/>
      <c r="C503" s="620" t="s">
        <v>1202</v>
      </c>
      <c r="D503" s="362"/>
      <c r="E503" s="365"/>
      <c r="F503" s="625" t="s">
        <v>1203</v>
      </c>
      <c r="G503" s="622"/>
      <c r="H503" s="628"/>
      <c r="I503" s="628"/>
      <c r="J503" s="390">
        <v>1</v>
      </c>
      <c r="K503" s="417">
        <v>20</v>
      </c>
      <c r="L503" s="412"/>
      <c r="M503" s="413">
        <f t="shared" si="115"/>
        <v>20</v>
      </c>
      <c r="N503" s="609">
        <f t="shared" si="116"/>
        <v>0</v>
      </c>
      <c r="O503" s="415">
        <f>+'Programa P6 Excel R1'!I995</f>
        <v>1</v>
      </c>
      <c r="P503" s="433">
        <f>+'Programa P6 Excel R1'!J995</f>
        <v>0</v>
      </c>
      <c r="Q503" s="492">
        <v>46094</v>
      </c>
      <c r="R503" s="471"/>
      <c r="S503" s="471"/>
      <c r="T503" s="471"/>
      <c r="U503" s="471"/>
      <c r="V503" s="494">
        <v>46100</v>
      </c>
      <c r="W503" s="492"/>
      <c r="X503" s="471"/>
      <c r="Y503" s="471"/>
      <c r="Z503" s="471"/>
      <c r="AA503" s="471"/>
      <c r="AB503" s="471"/>
      <c r="AC503" s="471"/>
      <c r="AD503" s="494"/>
      <c r="AE503" s="492">
        <f>+'Programa P6 Excel R1'!G995</f>
        <v>46251</v>
      </c>
      <c r="AF503" s="471"/>
      <c r="AG503" s="471"/>
      <c r="AH503" s="471"/>
      <c r="AI503" s="471"/>
      <c r="AJ503" s="584">
        <f>+'Programa P6 Excel R1'!H995</f>
        <v>46255</v>
      </c>
      <c r="AL503" s="197"/>
    </row>
    <row r="504" spans="1:38" s="196" customFormat="1" ht="15" customHeight="1">
      <c r="A504" s="1243" t="str">
        <f t="shared" si="122"/>
        <v>477-010-40-1151</v>
      </c>
      <c r="B504" s="361"/>
      <c r="C504" s="620" t="s">
        <v>1204</v>
      </c>
      <c r="D504" s="362"/>
      <c r="E504" s="365"/>
      <c r="F504" s="625" t="s">
        <v>1205</v>
      </c>
      <c r="G504" s="622"/>
      <c r="H504" s="628">
        <v>1</v>
      </c>
      <c r="I504" s="628"/>
      <c r="J504" s="390"/>
      <c r="K504" s="417">
        <v>41.4</v>
      </c>
      <c r="L504" s="412"/>
      <c r="M504" s="413">
        <f t="shared" si="115"/>
        <v>41.4</v>
      </c>
      <c r="N504" s="609">
        <f t="shared" si="116"/>
        <v>0</v>
      </c>
      <c r="O504" s="415">
        <f>+'Programa P6 Excel R1'!I996</f>
        <v>1</v>
      </c>
      <c r="P504" s="433">
        <f>+'Programa P6 Excel R1'!J996</f>
        <v>0</v>
      </c>
      <c r="Q504" s="492">
        <v>46101</v>
      </c>
      <c r="R504" s="471"/>
      <c r="S504" s="471"/>
      <c r="T504" s="471"/>
      <c r="U504" s="471"/>
      <c r="V504" s="494">
        <v>46112</v>
      </c>
      <c r="W504" s="492"/>
      <c r="X504" s="471"/>
      <c r="Y504" s="471"/>
      <c r="Z504" s="471"/>
      <c r="AA504" s="471"/>
      <c r="AB504" s="471"/>
      <c r="AC504" s="471"/>
      <c r="AD504" s="494"/>
      <c r="AE504" s="492">
        <f>+'Programa P6 Excel R1'!G996</f>
        <v>46258</v>
      </c>
      <c r="AF504" s="471"/>
      <c r="AG504" s="471"/>
      <c r="AH504" s="471"/>
      <c r="AI504" s="471"/>
      <c r="AJ504" s="584">
        <f>+'Programa P6 Excel R1'!H996</f>
        <v>46267</v>
      </c>
      <c r="AL504" s="197"/>
    </row>
    <row r="505" spans="1:38" s="196" customFormat="1" ht="15" customHeight="1">
      <c r="A505" s="1243" t="str">
        <f t="shared" si="122"/>
        <v>477-010-40-1152</v>
      </c>
      <c r="B505" s="361"/>
      <c r="C505" s="620" t="s">
        <v>1206</v>
      </c>
      <c r="D505" s="362"/>
      <c r="E505" s="365"/>
      <c r="F505" s="625" t="s">
        <v>1207</v>
      </c>
      <c r="G505" s="622"/>
      <c r="H505" s="628">
        <v>1</v>
      </c>
      <c r="I505" s="628"/>
      <c r="J505" s="390"/>
      <c r="K505" s="417">
        <v>7</v>
      </c>
      <c r="L505" s="412"/>
      <c r="M505" s="413">
        <f t="shared" si="115"/>
        <v>7</v>
      </c>
      <c r="N505" s="609">
        <f t="shared" si="116"/>
        <v>0</v>
      </c>
      <c r="O505" s="415">
        <f>+'Programa P6 Excel R1'!I997</f>
        <v>1</v>
      </c>
      <c r="P505" s="433">
        <f>+'Programa P6 Excel R1'!J997</f>
        <v>0</v>
      </c>
      <c r="Q505" s="492">
        <v>46113</v>
      </c>
      <c r="R505" s="471"/>
      <c r="S505" s="471"/>
      <c r="T505" s="471"/>
      <c r="U505" s="471"/>
      <c r="V505" s="494">
        <v>46120</v>
      </c>
      <c r="W505" s="492"/>
      <c r="X505" s="471"/>
      <c r="Y505" s="471"/>
      <c r="Z505" s="471"/>
      <c r="AA505" s="471"/>
      <c r="AB505" s="471"/>
      <c r="AC505" s="471"/>
      <c r="AD505" s="494"/>
      <c r="AE505" s="492">
        <f>+'Programa P6 Excel R1'!G997</f>
        <v>46268</v>
      </c>
      <c r="AF505" s="471"/>
      <c r="AG505" s="471"/>
      <c r="AH505" s="471"/>
      <c r="AI505" s="471"/>
      <c r="AJ505" s="584">
        <f>+'Programa P6 Excel R1'!H997</f>
        <v>46274</v>
      </c>
      <c r="AL505" s="197"/>
    </row>
    <row r="506" spans="1:38" s="196" customFormat="1" ht="15" customHeight="1">
      <c r="A506" s="1243" t="str">
        <f t="shared" si="122"/>
        <v>477-010-40-1153</v>
      </c>
      <c r="B506" s="361"/>
      <c r="C506" s="620" t="s">
        <v>1208</v>
      </c>
      <c r="D506" s="362"/>
      <c r="E506" s="365"/>
      <c r="F506" s="625" t="s">
        <v>1209</v>
      </c>
      <c r="G506" s="622"/>
      <c r="H506" s="628">
        <v>1</v>
      </c>
      <c r="I506" s="628"/>
      <c r="J506" s="390"/>
      <c r="K506" s="417">
        <v>14</v>
      </c>
      <c r="L506" s="412"/>
      <c r="M506" s="413">
        <f t="shared" si="115"/>
        <v>14</v>
      </c>
      <c r="N506" s="609">
        <f t="shared" si="116"/>
        <v>0</v>
      </c>
      <c r="O506" s="415">
        <f>+'Programa P6 Excel R1'!I998</f>
        <v>1</v>
      </c>
      <c r="P506" s="433">
        <f>+'Programa P6 Excel R1'!J998</f>
        <v>0</v>
      </c>
      <c r="Q506" s="492">
        <v>46121</v>
      </c>
      <c r="R506" s="471"/>
      <c r="S506" s="471"/>
      <c r="T506" s="471"/>
      <c r="U506" s="471"/>
      <c r="V506" s="494">
        <v>46127</v>
      </c>
      <c r="W506" s="492"/>
      <c r="X506" s="471"/>
      <c r="Y506" s="471"/>
      <c r="Z506" s="471"/>
      <c r="AA506" s="471"/>
      <c r="AB506" s="471"/>
      <c r="AC506" s="471"/>
      <c r="AD506" s="494"/>
      <c r="AE506" s="492">
        <f>+'Programa P6 Excel R1'!G998</f>
        <v>46275</v>
      </c>
      <c r="AF506" s="471"/>
      <c r="AG506" s="471"/>
      <c r="AH506" s="471"/>
      <c r="AI506" s="471"/>
      <c r="AJ506" s="584">
        <f>+'Programa P6 Excel R1'!H998</f>
        <v>46281</v>
      </c>
      <c r="AL506" s="197"/>
    </row>
    <row r="507" spans="1:38" s="196" customFormat="1" ht="15" customHeight="1">
      <c r="A507" s="1243" t="str">
        <f t="shared" si="122"/>
        <v>477-010-40-1154</v>
      </c>
      <c r="B507" s="361"/>
      <c r="C507" s="620" t="s">
        <v>1210</v>
      </c>
      <c r="D507" s="362"/>
      <c r="E507" s="365"/>
      <c r="F507" s="625" t="s">
        <v>1211</v>
      </c>
      <c r="G507" s="622"/>
      <c r="H507" s="628">
        <v>1</v>
      </c>
      <c r="I507" s="628"/>
      <c r="J507" s="390"/>
      <c r="K507" s="417">
        <v>7</v>
      </c>
      <c r="L507" s="412"/>
      <c r="M507" s="413">
        <f t="shared" si="115"/>
        <v>7</v>
      </c>
      <c r="N507" s="609">
        <f t="shared" si="116"/>
        <v>0</v>
      </c>
      <c r="O507" s="415">
        <f>+'Programa P6 Excel R1'!I999</f>
        <v>0.2</v>
      </c>
      <c r="P507" s="433">
        <f>+'Programa P6 Excel R1'!J999</f>
        <v>0</v>
      </c>
      <c r="Q507" s="492">
        <v>46128</v>
      </c>
      <c r="R507" s="471"/>
      <c r="S507" s="471"/>
      <c r="T507" s="471"/>
      <c r="U507" s="471"/>
      <c r="V507" s="494">
        <v>46134</v>
      </c>
      <c r="W507" s="492"/>
      <c r="X507" s="471"/>
      <c r="Y507" s="471"/>
      <c r="Z507" s="471"/>
      <c r="AA507" s="471"/>
      <c r="AB507" s="471"/>
      <c r="AC507" s="471"/>
      <c r="AD507" s="494"/>
      <c r="AE507" s="492">
        <f>+'Programa P6 Excel R1'!G999</f>
        <v>46282</v>
      </c>
      <c r="AF507" s="471"/>
      <c r="AG507" s="471"/>
      <c r="AH507" s="471"/>
      <c r="AI507" s="471"/>
      <c r="AJ507" s="584">
        <f>+'Programa P6 Excel R1'!H999</f>
        <v>46289</v>
      </c>
      <c r="AL507" s="197"/>
    </row>
    <row r="508" spans="1:38" s="201" customFormat="1" ht="15" hidden="1" customHeight="1">
      <c r="A508" s="859"/>
      <c r="B508" s="377"/>
      <c r="C508" s="726"/>
      <c r="D508" s="378"/>
      <c r="E508" s="379"/>
      <c r="F508" s="723" t="s">
        <v>1212</v>
      </c>
      <c r="G508" s="618"/>
      <c r="H508" s="619"/>
      <c r="I508" s="619"/>
      <c r="J508" s="393"/>
      <c r="K508" s="449"/>
      <c r="L508" s="450"/>
      <c r="M508" s="413">
        <f t="shared" si="115"/>
        <v>0</v>
      </c>
      <c r="N508" s="609">
        <f t="shared" si="116"/>
        <v>0</v>
      </c>
      <c r="O508" s="452">
        <v>0</v>
      </c>
      <c r="P508" s="453">
        <v>0</v>
      </c>
      <c r="Q508" s="481"/>
      <c r="R508" s="482"/>
      <c r="S508" s="482"/>
      <c r="T508" s="482"/>
      <c r="U508" s="482"/>
      <c r="V508" s="491"/>
      <c r="W508" s="481"/>
      <c r="X508" s="482"/>
      <c r="Y508" s="482"/>
      <c r="Z508" s="482"/>
      <c r="AA508" s="482"/>
      <c r="AB508" s="482"/>
      <c r="AC508" s="482"/>
      <c r="AD508" s="491"/>
      <c r="AE508" s="481"/>
      <c r="AF508" s="482"/>
      <c r="AG508" s="482"/>
      <c r="AH508" s="482"/>
      <c r="AI508" s="482"/>
      <c r="AJ508" s="483"/>
      <c r="AL508" s="250"/>
    </row>
    <row r="509" spans="1:38" s="211" customFormat="1" ht="15" customHeight="1">
      <c r="A509" s="1242" t="str">
        <f t="shared" ref="A509:A515" si="123">+TRIM(C509)</f>
        <v>477-010-40-1155</v>
      </c>
      <c r="B509" s="361" t="s">
        <v>1213</v>
      </c>
      <c r="C509" s="716" t="s">
        <v>1214</v>
      </c>
      <c r="D509" s="362"/>
      <c r="E509" s="364"/>
      <c r="F509" s="717" t="s">
        <v>1215</v>
      </c>
      <c r="G509" s="627"/>
      <c r="H509" s="628"/>
      <c r="I509" s="628"/>
      <c r="J509" s="390">
        <v>1</v>
      </c>
      <c r="K509" s="417">
        <v>9</v>
      </c>
      <c r="L509" s="418"/>
      <c r="M509" s="413">
        <f t="shared" si="115"/>
        <v>9</v>
      </c>
      <c r="N509" s="609">
        <f t="shared" si="116"/>
        <v>0</v>
      </c>
      <c r="O509" s="415">
        <f>+'Programa P6 Excel R1'!I1001</f>
        <v>1</v>
      </c>
      <c r="P509" s="433">
        <f>+'Programa P6 Excel R1'!J1001</f>
        <v>0</v>
      </c>
      <c r="Q509" s="492">
        <v>46076</v>
      </c>
      <c r="R509" s="471"/>
      <c r="S509" s="471"/>
      <c r="T509" s="471"/>
      <c r="U509" s="471"/>
      <c r="V509" s="494">
        <v>46091</v>
      </c>
      <c r="W509" s="492"/>
      <c r="X509" s="471"/>
      <c r="Y509" s="471"/>
      <c r="Z509" s="471"/>
      <c r="AA509" s="471"/>
      <c r="AB509" s="471"/>
      <c r="AC509" s="471"/>
      <c r="AD509" s="494"/>
      <c r="AE509" s="492">
        <f>+'Programa P6 Excel R1'!G1001</f>
        <v>46231</v>
      </c>
      <c r="AF509" s="471"/>
      <c r="AG509" s="471"/>
      <c r="AH509" s="471"/>
      <c r="AI509" s="471"/>
      <c r="AJ509" s="584">
        <f>+'Programa P6 Excel R1'!H1001</f>
        <v>46246</v>
      </c>
      <c r="AL509" s="212"/>
    </row>
    <row r="510" spans="1:38" s="211" customFormat="1" ht="15" customHeight="1">
      <c r="A510" s="1242" t="str">
        <f t="shared" si="123"/>
        <v>477-010-40-1156</v>
      </c>
      <c r="B510" s="361"/>
      <c r="C510" s="716" t="s">
        <v>1216</v>
      </c>
      <c r="D510" s="362"/>
      <c r="E510" s="364"/>
      <c r="F510" s="717" t="s">
        <v>1217</v>
      </c>
      <c r="G510" s="627"/>
      <c r="H510" s="628"/>
      <c r="I510" s="628"/>
      <c r="J510" s="390">
        <v>1</v>
      </c>
      <c r="K510" s="417">
        <v>40</v>
      </c>
      <c r="L510" s="418"/>
      <c r="M510" s="413">
        <f t="shared" si="115"/>
        <v>40</v>
      </c>
      <c r="N510" s="609">
        <f t="shared" si="116"/>
        <v>0</v>
      </c>
      <c r="O510" s="415">
        <f>+'Programa P6 Excel R1'!I1002</f>
        <v>1</v>
      </c>
      <c r="P510" s="433">
        <f>+'Programa P6 Excel R1'!J1002</f>
        <v>0</v>
      </c>
      <c r="Q510" s="492">
        <v>46092</v>
      </c>
      <c r="R510" s="471"/>
      <c r="S510" s="471"/>
      <c r="T510" s="471"/>
      <c r="U510" s="471"/>
      <c r="V510" s="494">
        <v>46094</v>
      </c>
      <c r="W510" s="492"/>
      <c r="X510" s="471"/>
      <c r="Y510" s="471"/>
      <c r="Z510" s="471"/>
      <c r="AA510" s="471"/>
      <c r="AB510" s="471"/>
      <c r="AC510" s="471"/>
      <c r="AD510" s="494"/>
      <c r="AE510" s="492">
        <f>+'Programa P6 Excel R1'!G1002</f>
        <v>46247</v>
      </c>
      <c r="AF510" s="471"/>
      <c r="AG510" s="471"/>
      <c r="AH510" s="471"/>
      <c r="AI510" s="471"/>
      <c r="AJ510" s="584">
        <f>+'Programa P6 Excel R1'!H1002</f>
        <v>46249</v>
      </c>
      <c r="AL510" s="212"/>
    </row>
    <row r="511" spans="1:38" s="211" customFormat="1" ht="15" customHeight="1">
      <c r="A511" s="1242" t="str">
        <f t="shared" si="123"/>
        <v>477-010-40-1157</v>
      </c>
      <c r="B511" s="361"/>
      <c r="C511" s="716" t="s">
        <v>1218</v>
      </c>
      <c r="D511" s="362"/>
      <c r="E511" s="364"/>
      <c r="F511" s="626" t="s">
        <v>1219</v>
      </c>
      <c r="G511" s="627"/>
      <c r="H511" s="628"/>
      <c r="I511" s="628"/>
      <c r="J511" s="390">
        <v>1</v>
      </c>
      <c r="K511" s="417">
        <v>20</v>
      </c>
      <c r="L511" s="418"/>
      <c r="M511" s="413">
        <f t="shared" si="115"/>
        <v>20</v>
      </c>
      <c r="N511" s="609">
        <f t="shared" si="116"/>
        <v>0</v>
      </c>
      <c r="O511" s="415">
        <f>+'Programa P6 Excel R1'!I1003</f>
        <v>1</v>
      </c>
      <c r="P511" s="433">
        <f>+'Programa P6 Excel R1'!J1003</f>
        <v>0</v>
      </c>
      <c r="Q511" s="492">
        <v>46097</v>
      </c>
      <c r="R511" s="471"/>
      <c r="S511" s="471"/>
      <c r="T511" s="471"/>
      <c r="U511" s="471"/>
      <c r="V511" s="494">
        <v>46101</v>
      </c>
      <c r="W511" s="492"/>
      <c r="X511" s="471"/>
      <c r="Y511" s="471"/>
      <c r="Z511" s="471"/>
      <c r="AA511" s="471"/>
      <c r="AB511" s="471"/>
      <c r="AC511" s="471"/>
      <c r="AD511" s="494"/>
      <c r="AE511" s="492">
        <f>+'Programa P6 Excel R1'!G1003</f>
        <v>46251</v>
      </c>
      <c r="AF511" s="471"/>
      <c r="AG511" s="471"/>
      <c r="AH511" s="471"/>
      <c r="AI511" s="471"/>
      <c r="AJ511" s="584">
        <f>+'Programa P6 Excel R1'!H1003</f>
        <v>46255</v>
      </c>
      <c r="AL511" s="212"/>
    </row>
    <row r="512" spans="1:38" s="211" customFormat="1" ht="15" customHeight="1">
      <c r="A512" s="1242" t="str">
        <f t="shared" si="123"/>
        <v>477-010-40-1158</v>
      </c>
      <c r="B512" s="361"/>
      <c r="C512" s="716" t="s">
        <v>1220</v>
      </c>
      <c r="D512" s="362"/>
      <c r="E512" s="364"/>
      <c r="F512" s="717" t="s">
        <v>1221</v>
      </c>
      <c r="G512" s="627"/>
      <c r="H512" s="628">
        <v>1</v>
      </c>
      <c r="I512" s="628"/>
      <c r="J512" s="390"/>
      <c r="K512" s="417">
        <v>41.4</v>
      </c>
      <c r="L512" s="418"/>
      <c r="M512" s="413">
        <f t="shared" si="115"/>
        <v>41.4</v>
      </c>
      <c r="N512" s="609">
        <f t="shared" si="116"/>
        <v>0</v>
      </c>
      <c r="O512" s="415">
        <f>+'Programa P6 Excel R1'!I1004</f>
        <v>1</v>
      </c>
      <c r="P512" s="433">
        <f>+'Programa P6 Excel R1'!J1004</f>
        <v>0</v>
      </c>
      <c r="Q512" s="492">
        <v>46104</v>
      </c>
      <c r="R512" s="471"/>
      <c r="S512" s="471"/>
      <c r="T512" s="471"/>
      <c r="U512" s="471"/>
      <c r="V512" s="494">
        <v>46113</v>
      </c>
      <c r="W512" s="492"/>
      <c r="X512" s="471"/>
      <c r="Y512" s="471"/>
      <c r="Z512" s="471"/>
      <c r="AA512" s="471"/>
      <c r="AB512" s="471"/>
      <c r="AC512" s="471"/>
      <c r="AD512" s="494"/>
      <c r="AE512" s="492">
        <f>+'Programa P6 Excel R1'!G1004</f>
        <v>46258</v>
      </c>
      <c r="AF512" s="471"/>
      <c r="AG512" s="471"/>
      <c r="AH512" s="471"/>
      <c r="AI512" s="471"/>
      <c r="AJ512" s="584">
        <f>+'Programa P6 Excel R1'!H1004</f>
        <v>46267</v>
      </c>
      <c r="AL512" s="212"/>
    </row>
    <row r="513" spans="1:38" s="211" customFormat="1" ht="15" customHeight="1">
      <c r="A513" s="1242" t="str">
        <f t="shared" si="123"/>
        <v>477-010-40-1159</v>
      </c>
      <c r="B513" s="361"/>
      <c r="C513" s="716" t="s">
        <v>1222</v>
      </c>
      <c r="D513" s="362"/>
      <c r="E513" s="364"/>
      <c r="F513" s="717" t="s">
        <v>1223</v>
      </c>
      <c r="G513" s="627"/>
      <c r="H513" s="628">
        <v>1</v>
      </c>
      <c r="I513" s="628"/>
      <c r="J513" s="390"/>
      <c r="K513" s="417">
        <v>7</v>
      </c>
      <c r="L513" s="418"/>
      <c r="M513" s="413">
        <f t="shared" si="115"/>
        <v>7</v>
      </c>
      <c r="N513" s="609">
        <f t="shared" si="116"/>
        <v>0</v>
      </c>
      <c r="O513" s="415">
        <f>+'Programa P6 Excel R1'!I1005</f>
        <v>1</v>
      </c>
      <c r="P513" s="433">
        <f>+'Programa P6 Excel R1'!J1005</f>
        <v>0</v>
      </c>
      <c r="Q513" s="492">
        <v>46114</v>
      </c>
      <c r="R513" s="471"/>
      <c r="S513" s="471"/>
      <c r="T513" s="471"/>
      <c r="U513" s="471"/>
      <c r="V513" s="494">
        <v>46121</v>
      </c>
      <c r="W513" s="492"/>
      <c r="X513" s="471"/>
      <c r="Y513" s="471"/>
      <c r="Z513" s="471"/>
      <c r="AA513" s="471"/>
      <c r="AB513" s="471"/>
      <c r="AC513" s="471"/>
      <c r="AD513" s="494"/>
      <c r="AE513" s="492">
        <f>+'Programa P6 Excel R1'!G1005</f>
        <v>46268</v>
      </c>
      <c r="AF513" s="471"/>
      <c r="AG513" s="471"/>
      <c r="AH513" s="471"/>
      <c r="AI513" s="471"/>
      <c r="AJ513" s="584">
        <f>+'Programa P6 Excel R1'!H1005</f>
        <v>46274</v>
      </c>
      <c r="AL513" s="212"/>
    </row>
    <row r="514" spans="1:38" s="211" customFormat="1" ht="15" customHeight="1">
      <c r="A514" s="1242" t="str">
        <f t="shared" si="123"/>
        <v>477-010-40-1160</v>
      </c>
      <c r="B514" s="361"/>
      <c r="C514" s="716" t="s">
        <v>1224</v>
      </c>
      <c r="D514" s="362"/>
      <c r="E514" s="364"/>
      <c r="F514" s="626" t="s">
        <v>1225</v>
      </c>
      <c r="G514" s="627"/>
      <c r="H514" s="628">
        <v>1</v>
      </c>
      <c r="I514" s="628"/>
      <c r="J514" s="390"/>
      <c r="K514" s="417">
        <v>14</v>
      </c>
      <c r="L514" s="418"/>
      <c r="M514" s="413">
        <f t="shared" si="115"/>
        <v>14</v>
      </c>
      <c r="N514" s="609">
        <f t="shared" si="116"/>
        <v>0</v>
      </c>
      <c r="O514" s="415">
        <f>+'Programa P6 Excel R1'!I1006</f>
        <v>1</v>
      </c>
      <c r="P514" s="433">
        <f>+'Programa P6 Excel R1'!J1006</f>
        <v>0</v>
      </c>
      <c r="Q514" s="492">
        <v>46122</v>
      </c>
      <c r="R514" s="471"/>
      <c r="S514" s="471"/>
      <c r="T514" s="471"/>
      <c r="U514" s="471"/>
      <c r="V514" s="494">
        <v>46128</v>
      </c>
      <c r="W514" s="492"/>
      <c r="X514" s="471"/>
      <c r="Y514" s="471"/>
      <c r="Z514" s="471"/>
      <c r="AA514" s="471"/>
      <c r="AB514" s="471"/>
      <c r="AC514" s="471"/>
      <c r="AD514" s="494"/>
      <c r="AE514" s="492">
        <f>+'Programa P6 Excel R1'!G1006</f>
        <v>46275</v>
      </c>
      <c r="AF514" s="471"/>
      <c r="AG514" s="471"/>
      <c r="AH514" s="471"/>
      <c r="AI514" s="471"/>
      <c r="AJ514" s="584">
        <f>+'Programa P6 Excel R1'!H1006</f>
        <v>46281</v>
      </c>
      <c r="AL514" s="212"/>
    </row>
    <row r="515" spans="1:38" s="211" customFormat="1" ht="15" customHeight="1">
      <c r="A515" s="1242" t="str">
        <f t="shared" si="123"/>
        <v>477-010-40-1161</v>
      </c>
      <c r="B515" s="361"/>
      <c r="C515" s="716" t="s">
        <v>1226</v>
      </c>
      <c r="D515" s="362"/>
      <c r="E515" s="364"/>
      <c r="F515" s="626" t="s">
        <v>1227</v>
      </c>
      <c r="G515" s="627"/>
      <c r="H515" s="628">
        <v>1</v>
      </c>
      <c r="I515" s="628"/>
      <c r="J515" s="390"/>
      <c r="K515" s="417">
        <v>7</v>
      </c>
      <c r="L515" s="418"/>
      <c r="M515" s="413">
        <f t="shared" si="115"/>
        <v>7</v>
      </c>
      <c r="N515" s="609">
        <f t="shared" si="116"/>
        <v>0</v>
      </c>
      <c r="O515" s="415">
        <f>+'Programa P6 Excel R1'!I1007</f>
        <v>0</v>
      </c>
      <c r="P515" s="433">
        <f>+'Programa P6 Excel R1'!J1007</f>
        <v>0</v>
      </c>
      <c r="Q515" s="492">
        <v>46129</v>
      </c>
      <c r="R515" s="471"/>
      <c r="S515" s="471"/>
      <c r="T515" s="471"/>
      <c r="U515" s="471"/>
      <c r="V515" s="494">
        <v>46135</v>
      </c>
      <c r="W515" s="492"/>
      <c r="X515" s="471"/>
      <c r="Y515" s="471"/>
      <c r="Z515" s="471"/>
      <c r="AA515" s="471"/>
      <c r="AB515" s="471"/>
      <c r="AC515" s="471"/>
      <c r="AD515" s="494"/>
      <c r="AE515" s="492">
        <f>+'Programa P6 Excel R1'!G1007</f>
        <v>46282</v>
      </c>
      <c r="AF515" s="471"/>
      <c r="AG515" s="471"/>
      <c r="AH515" s="471"/>
      <c r="AI515" s="471"/>
      <c r="AJ515" s="584">
        <f>+'Programa P6 Excel R1'!H1007</f>
        <v>46289</v>
      </c>
      <c r="AL515" s="212"/>
    </row>
    <row r="516" spans="1:38" s="201" customFormat="1" ht="15" hidden="1" customHeight="1">
      <c r="A516" s="859"/>
      <c r="B516" s="377"/>
      <c r="C516" s="726"/>
      <c r="D516" s="378"/>
      <c r="E516" s="379"/>
      <c r="F516" s="723" t="s">
        <v>1228</v>
      </c>
      <c r="G516" s="618"/>
      <c r="H516" s="619"/>
      <c r="I516" s="619"/>
      <c r="J516" s="393"/>
      <c r="K516" s="449"/>
      <c r="L516" s="450"/>
      <c r="M516" s="413">
        <f t="shared" si="115"/>
        <v>0</v>
      </c>
      <c r="N516" s="609">
        <f t="shared" si="116"/>
        <v>0</v>
      </c>
      <c r="O516" s="452">
        <v>0</v>
      </c>
      <c r="P516" s="453">
        <v>0</v>
      </c>
      <c r="Q516" s="481"/>
      <c r="R516" s="482"/>
      <c r="S516" s="482"/>
      <c r="T516" s="482"/>
      <c r="U516" s="482"/>
      <c r="V516" s="491"/>
      <c r="W516" s="481"/>
      <c r="X516" s="482"/>
      <c r="Y516" s="482"/>
      <c r="Z516" s="482"/>
      <c r="AA516" s="482"/>
      <c r="AB516" s="482"/>
      <c r="AC516" s="482"/>
      <c r="AD516" s="491"/>
      <c r="AE516" s="481"/>
      <c r="AF516" s="482"/>
      <c r="AG516" s="482"/>
      <c r="AH516" s="482"/>
      <c r="AI516" s="482"/>
      <c r="AJ516" s="483"/>
      <c r="AL516" s="250"/>
    </row>
    <row r="517" spans="1:38" s="211" customFormat="1" ht="15" customHeight="1">
      <c r="A517" s="1242" t="str">
        <f t="shared" ref="A517:A523" si="124">+TRIM(C517)</f>
        <v>477-010-40-1162</v>
      </c>
      <c r="B517" s="361"/>
      <c r="C517" s="716" t="s">
        <v>1229</v>
      </c>
      <c r="D517" s="362"/>
      <c r="E517" s="364"/>
      <c r="F517" s="626" t="s">
        <v>1230</v>
      </c>
      <c r="G517" s="627"/>
      <c r="H517" s="628"/>
      <c r="I517" s="628"/>
      <c r="J517" s="390">
        <v>1</v>
      </c>
      <c r="K517" s="417">
        <v>9</v>
      </c>
      <c r="L517" s="418"/>
      <c r="M517" s="413">
        <f t="shared" ref="M517:M563" si="125">+K517+L517</f>
        <v>9</v>
      </c>
      <c r="N517" s="609">
        <f t="shared" ref="N517:N563" si="126">+P517*M517</f>
        <v>0</v>
      </c>
      <c r="O517" s="415">
        <f>+'Programa P6 Excel R1'!I1009</f>
        <v>1</v>
      </c>
      <c r="P517" s="433">
        <f>+'Programa P6 Excel R1'!J1009</f>
        <v>0</v>
      </c>
      <c r="Q517" s="492">
        <v>46092</v>
      </c>
      <c r="R517" s="471"/>
      <c r="S517" s="471"/>
      <c r="T517" s="471"/>
      <c r="U517" s="471"/>
      <c r="V517" s="494">
        <v>46107</v>
      </c>
      <c r="W517" s="492"/>
      <c r="X517" s="471"/>
      <c r="Y517" s="471"/>
      <c r="Z517" s="471"/>
      <c r="AA517" s="471"/>
      <c r="AB517" s="471"/>
      <c r="AC517" s="471"/>
      <c r="AD517" s="494"/>
      <c r="AE517" s="492">
        <f>+'Programa P6 Excel R1'!G1009</f>
        <v>46247</v>
      </c>
      <c r="AF517" s="471"/>
      <c r="AG517" s="471"/>
      <c r="AH517" s="471"/>
      <c r="AI517" s="471"/>
      <c r="AJ517" s="584">
        <f>+'Programa P6 Excel R1'!H1009</f>
        <v>46262</v>
      </c>
      <c r="AL517" s="212"/>
    </row>
    <row r="518" spans="1:38" s="211" customFormat="1" ht="15" customHeight="1">
      <c r="A518" s="1242" t="str">
        <f t="shared" si="124"/>
        <v>477-010-40-1163</v>
      </c>
      <c r="B518" s="361"/>
      <c r="C518" s="716" t="s">
        <v>1231</v>
      </c>
      <c r="D518" s="362"/>
      <c r="E518" s="364"/>
      <c r="F518" s="626" t="s">
        <v>1232</v>
      </c>
      <c r="G518" s="627"/>
      <c r="H518" s="628"/>
      <c r="I518" s="628"/>
      <c r="J518" s="390">
        <v>1</v>
      </c>
      <c r="K518" s="417">
        <v>40</v>
      </c>
      <c r="L518" s="418"/>
      <c r="M518" s="413">
        <f t="shared" si="125"/>
        <v>40</v>
      </c>
      <c r="N518" s="609">
        <f t="shared" si="126"/>
        <v>0</v>
      </c>
      <c r="O518" s="415">
        <f>+'Programa P6 Excel R1'!I1010</f>
        <v>1</v>
      </c>
      <c r="P518" s="433">
        <f>+'Programa P6 Excel R1'!J1010</f>
        <v>0</v>
      </c>
      <c r="Q518" s="492">
        <v>46108</v>
      </c>
      <c r="R518" s="471"/>
      <c r="S518" s="471"/>
      <c r="T518" s="471"/>
      <c r="U518" s="471"/>
      <c r="V518" s="494">
        <v>46109</v>
      </c>
      <c r="W518" s="492"/>
      <c r="X518" s="471"/>
      <c r="Y518" s="471"/>
      <c r="Z518" s="471"/>
      <c r="AA518" s="471"/>
      <c r="AB518" s="471"/>
      <c r="AC518" s="471"/>
      <c r="AD518" s="494"/>
      <c r="AE518" s="492">
        <f>+'Programa P6 Excel R1'!G1010</f>
        <v>46263</v>
      </c>
      <c r="AF518" s="471"/>
      <c r="AG518" s="471"/>
      <c r="AH518" s="471"/>
      <c r="AI518" s="471"/>
      <c r="AJ518" s="584">
        <f>+'Programa P6 Excel R1'!H1010</f>
        <v>46264</v>
      </c>
      <c r="AL518" s="212"/>
    </row>
    <row r="519" spans="1:38" s="211" customFormat="1" ht="15" customHeight="1">
      <c r="A519" s="1242" t="str">
        <f t="shared" si="124"/>
        <v>477-010-40-1164</v>
      </c>
      <c r="B519" s="361"/>
      <c r="C519" s="620" t="s">
        <v>1233</v>
      </c>
      <c r="D519" s="362"/>
      <c r="E519" s="364"/>
      <c r="F519" s="717" t="s">
        <v>1234</v>
      </c>
      <c r="G519" s="627"/>
      <c r="H519" s="628"/>
      <c r="I519" s="628"/>
      <c r="J519" s="390">
        <v>1</v>
      </c>
      <c r="K519" s="417">
        <v>20</v>
      </c>
      <c r="L519" s="418"/>
      <c r="M519" s="413">
        <f t="shared" si="125"/>
        <v>20</v>
      </c>
      <c r="N519" s="609">
        <f t="shared" si="126"/>
        <v>0</v>
      </c>
      <c r="O519" s="415">
        <f>+'Programa P6 Excel R1'!I1011</f>
        <v>1</v>
      </c>
      <c r="P519" s="433">
        <f>+'Programa P6 Excel R1'!J1011</f>
        <v>0</v>
      </c>
      <c r="Q519" s="492">
        <v>46111</v>
      </c>
      <c r="R519" s="471"/>
      <c r="S519" s="471"/>
      <c r="T519" s="471"/>
      <c r="U519" s="471"/>
      <c r="V519" s="494">
        <v>46118</v>
      </c>
      <c r="W519" s="492"/>
      <c r="X519" s="471"/>
      <c r="Y519" s="471"/>
      <c r="Z519" s="471"/>
      <c r="AA519" s="471"/>
      <c r="AB519" s="471"/>
      <c r="AC519" s="471"/>
      <c r="AD519" s="494"/>
      <c r="AE519" s="492">
        <f>+'Programa P6 Excel R1'!G1011</f>
        <v>46265</v>
      </c>
      <c r="AF519" s="471"/>
      <c r="AG519" s="471"/>
      <c r="AH519" s="471"/>
      <c r="AI519" s="471"/>
      <c r="AJ519" s="584">
        <f>+'Programa P6 Excel R1'!H1011</f>
        <v>46269</v>
      </c>
      <c r="AL519" s="212"/>
    </row>
    <row r="520" spans="1:38" s="211" customFormat="1" ht="15" customHeight="1">
      <c r="A520" s="1242" t="str">
        <f t="shared" si="124"/>
        <v>477-010-40-1165</v>
      </c>
      <c r="B520" s="361"/>
      <c r="C520" s="620" t="s">
        <v>1235</v>
      </c>
      <c r="D520" s="362"/>
      <c r="E520" s="364"/>
      <c r="F520" s="717" t="s">
        <v>1236</v>
      </c>
      <c r="G520" s="627"/>
      <c r="H520" s="628">
        <v>1</v>
      </c>
      <c r="I520" s="628"/>
      <c r="J520" s="390"/>
      <c r="K520" s="417">
        <v>41.4</v>
      </c>
      <c r="L520" s="418"/>
      <c r="M520" s="413">
        <f t="shared" si="125"/>
        <v>41.4</v>
      </c>
      <c r="N520" s="609">
        <f t="shared" si="126"/>
        <v>0</v>
      </c>
      <c r="O520" s="415">
        <f>+'Programa P6 Excel R1'!I1012</f>
        <v>1</v>
      </c>
      <c r="P520" s="433">
        <f>+'Programa P6 Excel R1'!J1012</f>
        <v>0</v>
      </c>
      <c r="Q520" s="492">
        <v>46119</v>
      </c>
      <c r="R520" s="471"/>
      <c r="S520" s="471"/>
      <c r="T520" s="471"/>
      <c r="U520" s="471"/>
      <c r="V520" s="494">
        <v>46128</v>
      </c>
      <c r="W520" s="492"/>
      <c r="X520" s="471"/>
      <c r="Y520" s="471"/>
      <c r="Z520" s="471"/>
      <c r="AA520" s="471"/>
      <c r="AB520" s="471"/>
      <c r="AC520" s="471"/>
      <c r="AD520" s="494"/>
      <c r="AE520" s="492">
        <f>+'Programa P6 Excel R1'!G1012</f>
        <v>46272</v>
      </c>
      <c r="AF520" s="471"/>
      <c r="AG520" s="471"/>
      <c r="AH520" s="471"/>
      <c r="AI520" s="471"/>
      <c r="AJ520" s="584">
        <f>+'Programa P6 Excel R1'!H1012</f>
        <v>46281</v>
      </c>
      <c r="AL520" s="212"/>
    </row>
    <row r="521" spans="1:38" s="211" customFormat="1" ht="15" customHeight="1">
      <c r="A521" s="1242" t="str">
        <f t="shared" si="124"/>
        <v>477-010-40-1166</v>
      </c>
      <c r="B521" s="361"/>
      <c r="C521" s="620" t="s">
        <v>1237</v>
      </c>
      <c r="D521" s="362"/>
      <c r="E521" s="364"/>
      <c r="F521" s="717" t="s">
        <v>1238</v>
      </c>
      <c r="G521" s="627"/>
      <c r="H521" s="628">
        <v>1</v>
      </c>
      <c r="I521" s="628"/>
      <c r="J521" s="390"/>
      <c r="K521" s="417">
        <v>7</v>
      </c>
      <c r="L521" s="418"/>
      <c r="M521" s="413">
        <f t="shared" si="125"/>
        <v>7</v>
      </c>
      <c r="N521" s="609">
        <f t="shared" si="126"/>
        <v>0</v>
      </c>
      <c r="O521" s="415">
        <f>+'Programa P6 Excel R1'!I1013</f>
        <v>0</v>
      </c>
      <c r="P521" s="433">
        <f>+'Programa P6 Excel R1'!J1013</f>
        <v>0</v>
      </c>
      <c r="Q521" s="492">
        <v>46129</v>
      </c>
      <c r="R521" s="471"/>
      <c r="S521" s="471"/>
      <c r="T521" s="471"/>
      <c r="U521" s="471"/>
      <c r="V521" s="494">
        <v>46135</v>
      </c>
      <c r="W521" s="492"/>
      <c r="X521" s="471"/>
      <c r="Y521" s="471"/>
      <c r="Z521" s="471"/>
      <c r="AA521" s="471"/>
      <c r="AB521" s="471"/>
      <c r="AC521" s="471"/>
      <c r="AD521" s="494"/>
      <c r="AE521" s="492">
        <f>+'Programa P6 Excel R1'!G1013</f>
        <v>46282</v>
      </c>
      <c r="AF521" s="471"/>
      <c r="AG521" s="471"/>
      <c r="AH521" s="471"/>
      <c r="AI521" s="471"/>
      <c r="AJ521" s="584">
        <f>+'Programa P6 Excel R1'!H1013</f>
        <v>46289</v>
      </c>
      <c r="AL521" s="212"/>
    </row>
    <row r="522" spans="1:38" s="211" customFormat="1" ht="15" customHeight="1">
      <c r="A522" s="1242" t="str">
        <f t="shared" si="124"/>
        <v>477-010-40-1167</v>
      </c>
      <c r="B522" s="361"/>
      <c r="C522" s="620" t="s">
        <v>1239</v>
      </c>
      <c r="D522" s="362"/>
      <c r="E522" s="364"/>
      <c r="F522" s="717" t="s">
        <v>1240</v>
      </c>
      <c r="G522" s="627"/>
      <c r="H522" s="628">
        <v>1</v>
      </c>
      <c r="I522" s="628"/>
      <c r="J522" s="390"/>
      <c r="K522" s="417">
        <v>14</v>
      </c>
      <c r="L522" s="418"/>
      <c r="M522" s="413">
        <f t="shared" si="125"/>
        <v>14</v>
      </c>
      <c r="N522" s="609">
        <f t="shared" si="126"/>
        <v>0</v>
      </c>
      <c r="O522" s="415">
        <f>+'Programa P6 Excel R1'!I1014</f>
        <v>0</v>
      </c>
      <c r="P522" s="433">
        <f>+'Programa P6 Excel R1'!J1014</f>
        <v>0</v>
      </c>
      <c r="Q522" s="492">
        <v>46136</v>
      </c>
      <c r="R522" s="471"/>
      <c r="S522" s="471"/>
      <c r="T522" s="471"/>
      <c r="U522" s="471"/>
      <c r="V522" s="494">
        <v>46142</v>
      </c>
      <c r="W522" s="492"/>
      <c r="X522" s="471"/>
      <c r="Y522" s="471"/>
      <c r="Z522" s="471"/>
      <c r="AA522" s="471"/>
      <c r="AB522" s="471"/>
      <c r="AC522" s="471"/>
      <c r="AD522" s="494"/>
      <c r="AE522" s="492">
        <f>+'Programa P6 Excel R1'!G1014</f>
        <v>46290</v>
      </c>
      <c r="AF522" s="471"/>
      <c r="AG522" s="471"/>
      <c r="AH522" s="471"/>
      <c r="AI522" s="471"/>
      <c r="AJ522" s="584">
        <f>+'Programa P6 Excel R1'!H1014</f>
        <v>46296</v>
      </c>
      <c r="AL522" s="212"/>
    </row>
    <row r="523" spans="1:38" s="211" customFormat="1" ht="15" customHeight="1">
      <c r="A523" s="1242" t="str">
        <f t="shared" si="124"/>
        <v>477-010-40-1168</v>
      </c>
      <c r="B523" s="361"/>
      <c r="C523" s="620" t="s">
        <v>1241</v>
      </c>
      <c r="D523" s="362"/>
      <c r="E523" s="364"/>
      <c r="F523" s="717" t="s">
        <v>1242</v>
      </c>
      <c r="G523" s="627"/>
      <c r="H523" s="628">
        <v>1</v>
      </c>
      <c r="I523" s="628"/>
      <c r="J523" s="390"/>
      <c r="K523" s="417">
        <v>7</v>
      </c>
      <c r="L523" s="418"/>
      <c r="M523" s="413">
        <f t="shared" si="125"/>
        <v>7</v>
      </c>
      <c r="N523" s="609">
        <f t="shared" si="126"/>
        <v>0</v>
      </c>
      <c r="O523" s="415">
        <f>+'Programa P6 Excel R1'!I1015</f>
        <v>0</v>
      </c>
      <c r="P523" s="433">
        <f>+'Programa P6 Excel R1'!J1015</f>
        <v>0</v>
      </c>
      <c r="Q523" s="492">
        <v>46146</v>
      </c>
      <c r="R523" s="471"/>
      <c r="S523" s="471"/>
      <c r="T523" s="471"/>
      <c r="U523" s="471"/>
      <c r="V523" s="494">
        <v>46150</v>
      </c>
      <c r="W523" s="492"/>
      <c r="X523" s="471"/>
      <c r="Y523" s="471"/>
      <c r="Z523" s="471"/>
      <c r="AA523" s="471"/>
      <c r="AB523" s="471"/>
      <c r="AC523" s="471"/>
      <c r="AD523" s="494"/>
      <c r="AE523" s="492">
        <f>+'Programa P6 Excel R1'!G1015</f>
        <v>46297</v>
      </c>
      <c r="AF523" s="471"/>
      <c r="AG523" s="471"/>
      <c r="AH523" s="471"/>
      <c r="AI523" s="471"/>
      <c r="AJ523" s="584">
        <f>+'Programa P6 Excel R1'!H1015</f>
        <v>46303</v>
      </c>
      <c r="AL523" s="212"/>
    </row>
    <row r="524" spans="1:38" s="201" customFormat="1" ht="15" hidden="1" customHeight="1">
      <c r="A524" s="859"/>
      <c r="B524" s="377"/>
      <c r="C524" s="726"/>
      <c r="D524" s="378"/>
      <c r="E524" s="379"/>
      <c r="F524" s="723" t="s">
        <v>1243</v>
      </c>
      <c r="G524" s="618"/>
      <c r="H524" s="619"/>
      <c r="I524" s="619"/>
      <c r="J524" s="393"/>
      <c r="K524" s="449"/>
      <c r="L524" s="450"/>
      <c r="M524" s="413">
        <f t="shared" si="125"/>
        <v>0</v>
      </c>
      <c r="N524" s="609">
        <f t="shared" si="126"/>
        <v>0</v>
      </c>
      <c r="O524" s="452">
        <v>0</v>
      </c>
      <c r="P524" s="453">
        <v>0</v>
      </c>
      <c r="Q524" s="481"/>
      <c r="R524" s="482"/>
      <c r="S524" s="482"/>
      <c r="T524" s="482"/>
      <c r="U524" s="482"/>
      <c r="V524" s="491"/>
      <c r="W524" s="481"/>
      <c r="X524" s="482"/>
      <c r="Y524" s="482"/>
      <c r="Z524" s="482"/>
      <c r="AA524" s="482"/>
      <c r="AB524" s="482"/>
      <c r="AC524" s="482"/>
      <c r="AD524" s="491"/>
      <c r="AE524" s="481"/>
      <c r="AF524" s="482"/>
      <c r="AG524" s="482"/>
      <c r="AH524" s="482"/>
      <c r="AI524" s="482"/>
      <c r="AJ524" s="483"/>
      <c r="AL524" s="250"/>
    </row>
    <row r="525" spans="1:38" s="196" customFormat="1" ht="15" customHeight="1">
      <c r="A525" s="1242" t="str">
        <f t="shared" ref="A525:A531" si="127">+TRIM(C525)</f>
        <v>477-010-40-1169</v>
      </c>
      <c r="B525" s="361"/>
      <c r="C525" s="620" t="s">
        <v>1244</v>
      </c>
      <c r="D525" s="362"/>
      <c r="E525" s="365"/>
      <c r="F525" s="625" t="s">
        <v>1245</v>
      </c>
      <c r="G525" s="622"/>
      <c r="H525" s="628"/>
      <c r="I525" s="628"/>
      <c r="J525" s="390">
        <v>1</v>
      </c>
      <c r="K525" s="417">
        <v>9</v>
      </c>
      <c r="L525" s="412"/>
      <c r="M525" s="413">
        <f t="shared" si="125"/>
        <v>9</v>
      </c>
      <c r="N525" s="609">
        <f t="shared" si="126"/>
        <v>0</v>
      </c>
      <c r="O525" s="415">
        <f>+'Programa P6 Excel R1'!I1017</f>
        <v>1</v>
      </c>
      <c r="P525" s="433">
        <f>+'Programa P6 Excel R1'!J1017</f>
        <v>0</v>
      </c>
      <c r="Q525" s="492">
        <v>46099</v>
      </c>
      <c r="R525" s="471"/>
      <c r="S525" s="471"/>
      <c r="T525" s="471"/>
      <c r="U525" s="471"/>
      <c r="V525" s="494">
        <v>46118</v>
      </c>
      <c r="W525" s="492"/>
      <c r="X525" s="471"/>
      <c r="Y525" s="471"/>
      <c r="Z525" s="471"/>
      <c r="AA525" s="471"/>
      <c r="AB525" s="471"/>
      <c r="AC525" s="471"/>
      <c r="AD525" s="494"/>
      <c r="AE525" s="492">
        <f>+'Programa P6 Excel R1'!G1017</f>
        <v>46254</v>
      </c>
      <c r="AF525" s="471"/>
      <c r="AG525" s="471"/>
      <c r="AH525" s="471"/>
      <c r="AI525" s="471"/>
      <c r="AJ525" s="584">
        <f>+'Programa P6 Excel R1'!H1017</f>
        <v>46267</v>
      </c>
      <c r="AL525" s="197"/>
    </row>
    <row r="526" spans="1:38" s="196" customFormat="1" ht="15" customHeight="1">
      <c r="A526" s="1242" t="str">
        <f t="shared" si="127"/>
        <v>477-010-40-1170</v>
      </c>
      <c r="B526" s="361"/>
      <c r="C526" s="620" t="s">
        <v>1246</v>
      </c>
      <c r="D526" s="362"/>
      <c r="E526" s="365"/>
      <c r="F526" s="625" t="s">
        <v>1247</v>
      </c>
      <c r="G526" s="622"/>
      <c r="H526" s="628"/>
      <c r="I526" s="628"/>
      <c r="J526" s="390">
        <v>1</v>
      </c>
      <c r="K526" s="417">
        <v>40</v>
      </c>
      <c r="L526" s="412"/>
      <c r="M526" s="413">
        <f t="shared" si="125"/>
        <v>40</v>
      </c>
      <c r="N526" s="609">
        <f t="shared" si="126"/>
        <v>0</v>
      </c>
      <c r="O526" s="415">
        <f>+'Programa P6 Excel R1'!I1018</f>
        <v>1</v>
      </c>
      <c r="P526" s="433">
        <f>+'Programa P6 Excel R1'!J1018</f>
        <v>0</v>
      </c>
      <c r="Q526" s="492">
        <v>46119</v>
      </c>
      <c r="R526" s="471"/>
      <c r="S526" s="471"/>
      <c r="T526" s="471"/>
      <c r="U526" s="471"/>
      <c r="V526" s="494">
        <v>46120</v>
      </c>
      <c r="W526" s="492"/>
      <c r="X526" s="471"/>
      <c r="Y526" s="471"/>
      <c r="Z526" s="471"/>
      <c r="AA526" s="471"/>
      <c r="AB526" s="471"/>
      <c r="AC526" s="471"/>
      <c r="AD526" s="494"/>
      <c r="AE526" s="492">
        <f>+'Programa P6 Excel R1'!G1018</f>
        <v>46268</v>
      </c>
      <c r="AF526" s="471"/>
      <c r="AG526" s="471"/>
      <c r="AH526" s="471"/>
      <c r="AI526" s="471"/>
      <c r="AJ526" s="584">
        <f>+'Programa P6 Excel R1'!H1018</f>
        <v>46269</v>
      </c>
      <c r="AL526" s="197"/>
    </row>
    <row r="527" spans="1:38" s="196" customFormat="1" ht="15" customHeight="1">
      <c r="A527" s="1242" t="str">
        <f t="shared" si="127"/>
        <v>477-010-40-1171</v>
      </c>
      <c r="B527" s="361"/>
      <c r="C527" s="620" t="s">
        <v>1248</v>
      </c>
      <c r="D527" s="362"/>
      <c r="E527" s="365"/>
      <c r="F527" s="625" t="s">
        <v>1249</v>
      </c>
      <c r="G527" s="622"/>
      <c r="H527" s="628"/>
      <c r="I527" s="628"/>
      <c r="J527" s="390">
        <v>1</v>
      </c>
      <c r="K527" s="417">
        <v>20</v>
      </c>
      <c r="L527" s="412"/>
      <c r="M527" s="413">
        <f t="shared" si="125"/>
        <v>20</v>
      </c>
      <c r="N527" s="609">
        <f t="shared" si="126"/>
        <v>0</v>
      </c>
      <c r="O527" s="415">
        <f>+'Programa P6 Excel R1'!I1019</f>
        <v>1</v>
      </c>
      <c r="P527" s="433">
        <f>+'Programa P6 Excel R1'!J1019</f>
        <v>0</v>
      </c>
      <c r="Q527" s="492">
        <v>46121</v>
      </c>
      <c r="R527" s="471"/>
      <c r="S527" s="471"/>
      <c r="T527" s="471"/>
      <c r="U527" s="471"/>
      <c r="V527" s="494">
        <v>46127</v>
      </c>
      <c r="W527" s="492"/>
      <c r="X527" s="471"/>
      <c r="Y527" s="471"/>
      <c r="Z527" s="471"/>
      <c r="AA527" s="471"/>
      <c r="AB527" s="471"/>
      <c r="AC527" s="471"/>
      <c r="AD527" s="494"/>
      <c r="AE527" s="492">
        <f>+'Programa P6 Excel R1'!G1019</f>
        <v>46272</v>
      </c>
      <c r="AF527" s="471"/>
      <c r="AG527" s="471"/>
      <c r="AH527" s="471"/>
      <c r="AI527" s="471"/>
      <c r="AJ527" s="584">
        <f>+'Programa P6 Excel R1'!H1019</f>
        <v>46276</v>
      </c>
      <c r="AL527" s="197"/>
    </row>
    <row r="528" spans="1:38" s="196" customFormat="1" ht="15" customHeight="1">
      <c r="A528" s="1242" t="str">
        <f t="shared" si="127"/>
        <v>477-010-40-1172</v>
      </c>
      <c r="B528" s="361"/>
      <c r="C528" s="620" t="s">
        <v>1250</v>
      </c>
      <c r="D528" s="362"/>
      <c r="E528" s="365"/>
      <c r="F528" s="625" t="s">
        <v>1251</v>
      </c>
      <c r="G528" s="622"/>
      <c r="H528" s="628">
        <v>1</v>
      </c>
      <c r="I528" s="628"/>
      <c r="J528" s="390"/>
      <c r="K528" s="417">
        <v>41.4</v>
      </c>
      <c r="L528" s="412"/>
      <c r="M528" s="413">
        <f t="shared" si="125"/>
        <v>41.4</v>
      </c>
      <c r="N528" s="609">
        <f t="shared" si="126"/>
        <v>0</v>
      </c>
      <c r="O528" s="415">
        <f>+'Programa P6 Excel R1'!I1020</f>
        <v>0.125</v>
      </c>
      <c r="P528" s="433">
        <f>+'Programa P6 Excel R1'!J1020</f>
        <v>0</v>
      </c>
      <c r="Q528" s="492">
        <v>46128</v>
      </c>
      <c r="R528" s="471"/>
      <c r="S528" s="471"/>
      <c r="T528" s="471"/>
      <c r="U528" s="471"/>
      <c r="V528" s="494">
        <v>46139</v>
      </c>
      <c r="W528" s="492"/>
      <c r="X528" s="471"/>
      <c r="Y528" s="471"/>
      <c r="Z528" s="471"/>
      <c r="AA528" s="471"/>
      <c r="AB528" s="471"/>
      <c r="AC528" s="471"/>
      <c r="AD528" s="494"/>
      <c r="AE528" s="492">
        <f>+'Programa P6 Excel R1'!G1020</f>
        <v>46279</v>
      </c>
      <c r="AF528" s="471"/>
      <c r="AG528" s="471"/>
      <c r="AH528" s="471"/>
      <c r="AI528" s="471"/>
      <c r="AJ528" s="584">
        <f>+'Programa P6 Excel R1'!H1020</f>
        <v>46282</v>
      </c>
      <c r="AL528" s="197"/>
    </row>
    <row r="529" spans="1:38" s="196" customFormat="1" ht="15" customHeight="1">
      <c r="A529" s="1242" t="str">
        <f t="shared" si="127"/>
        <v>477-010-40-1173</v>
      </c>
      <c r="B529" s="361"/>
      <c r="C529" s="620" t="s">
        <v>1252</v>
      </c>
      <c r="D529" s="362"/>
      <c r="E529" s="365"/>
      <c r="F529" s="625" t="s">
        <v>1253</v>
      </c>
      <c r="G529" s="622"/>
      <c r="H529" s="628">
        <v>1</v>
      </c>
      <c r="I529" s="628"/>
      <c r="J529" s="390"/>
      <c r="K529" s="417">
        <v>7</v>
      </c>
      <c r="L529" s="412"/>
      <c r="M529" s="413">
        <f t="shared" si="125"/>
        <v>7</v>
      </c>
      <c r="N529" s="609">
        <f t="shared" si="126"/>
        <v>0</v>
      </c>
      <c r="O529" s="415">
        <f>+'Programa P6 Excel R1'!I1021</f>
        <v>0</v>
      </c>
      <c r="P529" s="433">
        <f>+'Programa P6 Excel R1'!J1021</f>
        <v>0</v>
      </c>
      <c r="Q529" s="492">
        <v>46140</v>
      </c>
      <c r="R529" s="471"/>
      <c r="S529" s="471"/>
      <c r="T529" s="471"/>
      <c r="U529" s="471"/>
      <c r="V529" s="494">
        <v>46147</v>
      </c>
      <c r="W529" s="492"/>
      <c r="X529" s="471"/>
      <c r="Y529" s="471"/>
      <c r="Z529" s="471"/>
      <c r="AA529" s="471"/>
      <c r="AB529" s="471"/>
      <c r="AC529" s="471"/>
      <c r="AD529" s="494"/>
      <c r="AE529" s="492">
        <f>+'Programa P6 Excel R1'!G1021</f>
        <v>46286</v>
      </c>
      <c r="AF529" s="471"/>
      <c r="AG529" s="471"/>
      <c r="AH529" s="471"/>
      <c r="AI529" s="471"/>
      <c r="AJ529" s="584">
        <f>+'Programa P6 Excel R1'!H1021</f>
        <v>46290</v>
      </c>
      <c r="AL529" s="197"/>
    </row>
    <row r="530" spans="1:38" s="196" customFormat="1" ht="15" customHeight="1">
      <c r="A530" s="1242" t="str">
        <f t="shared" si="127"/>
        <v>477-010-40-1174</v>
      </c>
      <c r="B530" s="361"/>
      <c r="C530" s="620" t="s">
        <v>1254</v>
      </c>
      <c r="D530" s="362"/>
      <c r="E530" s="365"/>
      <c r="F530" s="625" t="s">
        <v>1255</v>
      </c>
      <c r="G530" s="622"/>
      <c r="H530" s="628">
        <v>1</v>
      </c>
      <c r="I530" s="628"/>
      <c r="J530" s="390"/>
      <c r="K530" s="417">
        <v>14</v>
      </c>
      <c r="L530" s="412"/>
      <c r="M530" s="413">
        <f t="shared" si="125"/>
        <v>14</v>
      </c>
      <c r="N530" s="609">
        <f t="shared" si="126"/>
        <v>0</v>
      </c>
      <c r="O530" s="415">
        <f>+'Programa P6 Excel R1'!I1022</f>
        <v>0</v>
      </c>
      <c r="P530" s="433">
        <f>+'Programa P6 Excel R1'!J1022</f>
        <v>0</v>
      </c>
      <c r="Q530" s="492">
        <v>46148</v>
      </c>
      <c r="R530" s="471"/>
      <c r="S530" s="471"/>
      <c r="T530" s="471"/>
      <c r="U530" s="471"/>
      <c r="V530" s="494">
        <v>46154</v>
      </c>
      <c r="W530" s="492"/>
      <c r="X530" s="471"/>
      <c r="Y530" s="471"/>
      <c r="Z530" s="471"/>
      <c r="AA530" s="471"/>
      <c r="AB530" s="471"/>
      <c r="AC530" s="471"/>
      <c r="AD530" s="494"/>
      <c r="AE530" s="492">
        <f>+'Programa P6 Excel R1'!G1022</f>
        <v>46293</v>
      </c>
      <c r="AF530" s="471"/>
      <c r="AG530" s="471"/>
      <c r="AH530" s="471"/>
      <c r="AI530" s="471"/>
      <c r="AJ530" s="584">
        <f>+'Programa P6 Excel R1'!H1022</f>
        <v>46297</v>
      </c>
      <c r="AL530" s="197"/>
    </row>
    <row r="531" spans="1:38" s="196" customFormat="1" ht="15" customHeight="1">
      <c r="A531" s="1242" t="str">
        <f t="shared" si="127"/>
        <v>477-010-40-1175</v>
      </c>
      <c r="B531" s="361"/>
      <c r="C531" s="620" t="s">
        <v>1256</v>
      </c>
      <c r="D531" s="362"/>
      <c r="E531" s="365"/>
      <c r="F531" s="625" t="s">
        <v>1257</v>
      </c>
      <c r="G531" s="622"/>
      <c r="H531" s="628">
        <v>1</v>
      </c>
      <c r="I531" s="628"/>
      <c r="J531" s="390"/>
      <c r="K531" s="417">
        <v>7</v>
      </c>
      <c r="L531" s="412"/>
      <c r="M531" s="413">
        <f t="shared" si="125"/>
        <v>7</v>
      </c>
      <c r="N531" s="609">
        <f t="shared" si="126"/>
        <v>0</v>
      </c>
      <c r="O531" s="415">
        <f>+'Programa P6 Excel R1'!I1023</f>
        <v>0</v>
      </c>
      <c r="P531" s="433">
        <f>+'Programa P6 Excel R1'!J1023</f>
        <v>0</v>
      </c>
      <c r="Q531" s="492">
        <v>46155</v>
      </c>
      <c r="R531" s="471"/>
      <c r="S531" s="471"/>
      <c r="T531" s="471"/>
      <c r="U531" s="471"/>
      <c r="V531" s="494">
        <v>46161</v>
      </c>
      <c r="W531" s="492"/>
      <c r="X531" s="471"/>
      <c r="Y531" s="471"/>
      <c r="Z531" s="471"/>
      <c r="AA531" s="471"/>
      <c r="AB531" s="471"/>
      <c r="AC531" s="471"/>
      <c r="AD531" s="494"/>
      <c r="AE531" s="492">
        <f>+'Programa P6 Excel R1'!G1023</f>
        <v>46300</v>
      </c>
      <c r="AF531" s="471"/>
      <c r="AG531" s="471"/>
      <c r="AH531" s="471"/>
      <c r="AI531" s="471"/>
      <c r="AJ531" s="584">
        <f>+'Programa P6 Excel R1'!H1023</f>
        <v>46304</v>
      </c>
      <c r="AL531" s="197"/>
    </row>
    <row r="532" spans="1:38" s="201" customFormat="1" ht="15" hidden="1" customHeight="1">
      <c r="A532" s="859"/>
      <c r="B532" s="377"/>
      <c r="C532" s="726"/>
      <c r="D532" s="378"/>
      <c r="E532" s="379"/>
      <c r="F532" s="723" t="s">
        <v>1258</v>
      </c>
      <c r="G532" s="618"/>
      <c r="H532" s="619"/>
      <c r="I532" s="619"/>
      <c r="J532" s="393"/>
      <c r="K532" s="449"/>
      <c r="L532" s="450"/>
      <c r="M532" s="413">
        <f t="shared" si="125"/>
        <v>0</v>
      </c>
      <c r="N532" s="609">
        <f t="shared" si="126"/>
        <v>0</v>
      </c>
      <c r="O532" s="452">
        <v>0</v>
      </c>
      <c r="P532" s="453">
        <v>0</v>
      </c>
      <c r="Q532" s="481"/>
      <c r="R532" s="482"/>
      <c r="S532" s="482"/>
      <c r="T532" s="482"/>
      <c r="U532" s="482"/>
      <c r="V532" s="491"/>
      <c r="W532" s="481"/>
      <c r="X532" s="482"/>
      <c r="Y532" s="482"/>
      <c r="Z532" s="482"/>
      <c r="AA532" s="482"/>
      <c r="AB532" s="482"/>
      <c r="AC532" s="482"/>
      <c r="AD532" s="491"/>
      <c r="AE532" s="481"/>
      <c r="AF532" s="482"/>
      <c r="AG532" s="482"/>
      <c r="AH532" s="482"/>
      <c r="AI532" s="482"/>
      <c r="AJ532" s="483"/>
      <c r="AL532" s="250"/>
    </row>
    <row r="533" spans="1:38" s="196" customFormat="1" ht="15" customHeight="1">
      <c r="A533" s="1242" t="str">
        <f t="shared" ref="A533:A539" si="128">+TRIM(C533)</f>
        <v>477-010-40-1176</v>
      </c>
      <c r="B533" s="361"/>
      <c r="C533" s="620" t="s">
        <v>1259</v>
      </c>
      <c r="D533" s="362"/>
      <c r="E533" s="365"/>
      <c r="F533" s="625" t="s">
        <v>1260</v>
      </c>
      <c r="G533" s="622"/>
      <c r="H533" s="628"/>
      <c r="I533" s="628"/>
      <c r="J533" s="390">
        <v>1</v>
      </c>
      <c r="K533" s="417">
        <v>9</v>
      </c>
      <c r="L533" s="412"/>
      <c r="M533" s="413">
        <f t="shared" si="125"/>
        <v>9</v>
      </c>
      <c r="N533" s="609">
        <f t="shared" si="126"/>
        <v>0</v>
      </c>
      <c r="O533" s="415">
        <f>+'Programa P6 Excel R1'!I1025</f>
        <v>0.61539999999999995</v>
      </c>
      <c r="P533" s="433">
        <f>+'Programa P6 Excel R1'!J1025</f>
        <v>0</v>
      </c>
      <c r="Q533" s="492">
        <v>46119</v>
      </c>
      <c r="R533" s="471"/>
      <c r="S533" s="471"/>
      <c r="T533" s="471"/>
      <c r="U533" s="471"/>
      <c r="V533" s="494">
        <v>46135</v>
      </c>
      <c r="W533" s="492"/>
      <c r="X533" s="471"/>
      <c r="Y533" s="471"/>
      <c r="Z533" s="471"/>
      <c r="AA533" s="471"/>
      <c r="AB533" s="471"/>
      <c r="AC533" s="471"/>
      <c r="AD533" s="494"/>
      <c r="AE533" s="492">
        <f>+'Programa P6 Excel R1'!G1025</f>
        <v>46262</v>
      </c>
      <c r="AF533" s="471"/>
      <c r="AG533" s="471"/>
      <c r="AH533" s="471"/>
      <c r="AI533" s="471"/>
      <c r="AJ533" s="584">
        <f>+'Programa P6 Excel R1'!H1025</f>
        <v>46269</v>
      </c>
      <c r="AL533" s="197"/>
    </row>
    <row r="534" spans="1:38" s="196" customFormat="1" ht="15" customHeight="1">
      <c r="A534" s="1242" t="str">
        <f t="shared" si="128"/>
        <v>477-010-40-1177</v>
      </c>
      <c r="B534" s="361"/>
      <c r="C534" s="620" t="s">
        <v>1261</v>
      </c>
      <c r="D534" s="362"/>
      <c r="E534" s="365"/>
      <c r="F534" s="625" t="s">
        <v>1262</v>
      </c>
      <c r="G534" s="622"/>
      <c r="H534" s="628"/>
      <c r="I534" s="628"/>
      <c r="J534" s="390">
        <v>1</v>
      </c>
      <c r="K534" s="417">
        <v>40</v>
      </c>
      <c r="L534" s="412"/>
      <c r="M534" s="413">
        <f t="shared" si="125"/>
        <v>40</v>
      </c>
      <c r="N534" s="609">
        <f t="shared" si="126"/>
        <v>0</v>
      </c>
      <c r="O534" s="415">
        <f>+'Programa P6 Excel R1'!I1026</f>
        <v>0</v>
      </c>
      <c r="P534" s="433">
        <f>+'Programa P6 Excel R1'!J1026</f>
        <v>0</v>
      </c>
      <c r="Q534" s="492">
        <v>46136</v>
      </c>
      <c r="R534" s="471"/>
      <c r="S534" s="471"/>
      <c r="T534" s="471"/>
      <c r="U534" s="471"/>
      <c r="V534" s="494">
        <v>46138</v>
      </c>
      <c r="W534" s="492"/>
      <c r="X534" s="471"/>
      <c r="Y534" s="471"/>
      <c r="Z534" s="471"/>
      <c r="AA534" s="471"/>
      <c r="AB534" s="471"/>
      <c r="AC534" s="471"/>
      <c r="AD534" s="494"/>
      <c r="AE534" s="492">
        <f>+'Programa P6 Excel R1'!G1026</f>
        <v>46270</v>
      </c>
      <c r="AF534" s="471"/>
      <c r="AG534" s="471"/>
      <c r="AH534" s="471"/>
      <c r="AI534" s="471"/>
      <c r="AJ534" s="584">
        <f>+'Programa P6 Excel R1'!H1026</f>
        <v>46272</v>
      </c>
      <c r="AL534" s="197"/>
    </row>
    <row r="535" spans="1:38" s="196" customFormat="1" ht="15" customHeight="1">
      <c r="A535" s="1242" t="str">
        <f t="shared" si="128"/>
        <v>477-010-40-1178</v>
      </c>
      <c r="B535" s="361"/>
      <c r="C535" s="620" t="s">
        <v>1263</v>
      </c>
      <c r="D535" s="362"/>
      <c r="E535" s="365"/>
      <c r="F535" s="625" t="s">
        <v>1264</v>
      </c>
      <c r="G535" s="622"/>
      <c r="H535" s="628"/>
      <c r="I535" s="628"/>
      <c r="J535" s="390">
        <v>1</v>
      </c>
      <c r="K535" s="417">
        <v>20</v>
      </c>
      <c r="L535" s="412"/>
      <c r="M535" s="413">
        <f t="shared" si="125"/>
        <v>20</v>
      </c>
      <c r="N535" s="609">
        <f t="shared" si="126"/>
        <v>0</v>
      </c>
      <c r="O535" s="415">
        <f>+'Programa P6 Excel R1'!I1027</f>
        <v>0</v>
      </c>
      <c r="P535" s="433">
        <f>+'Programa P6 Excel R1'!J1027</f>
        <v>0</v>
      </c>
      <c r="Q535" s="492">
        <v>46139</v>
      </c>
      <c r="R535" s="471"/>
      <c r="S535" s="471"/>
      <c r="T535" s="471"/>
      <c r="U535" s="471"/>
      <c r="V535" s="494">
        <v>46146</v>
      </c>
      <c r="W535" s="492"/>
      <c r="X535" s="471"/>
      <c r="Y535" s="471"/>
      <c r="Z535" s="471"/>
      <c r="AA535" s="471"/>
      <c r="AB535" s="471"/>
      <c r="AC535" s="471"/>
      <c r="AD535" s="494"/>
      <c r="AE535" s="492">
        <f>+'Programa P6 Excel R1'!G1027</f>
        <v>46273</v>
      </c>
      <c r="AF535" s="471"/>
      <c r="AG535" s="471"/>
      <c r="AH535" s="471"/>
      <c r="AI535" s="471"/>
      <c r="AJ535" s="584">
        <f>+'Programa P6 Excel R1'!H1027</f>
        <v>46279</v>
      </c>
      <c r="AL535" s="197"/>
    </row>
    <row r="536" spans="1:38" s="196" customFormat="1" ht="15" customHeight="1">
      <c r="A536" s="1242" t="str">
        <f t="shared" si="128"/>
        <v>477-010-40-1179</v>
      </c>
      <c r="B536" s="361"/>
      <c r="C536" s="620" t="s">
        <v>1265</v>
      </c>
      <c r="D536" s="362"/>
      <c r="E536" s="365"/>
      <c r="F536" s="625" t="s">
        <v>1266</v>
      </c>
      <c r="G536" s="622"/>
      <c r="H536" s="628">
        <v>1</v>
      </c>
      <c r="I536" s="628"/>
      <c r="J536" s="390"/>
      <c r="K536" s="417">
        <v>41.4</v>
      </c>
      <c r="L536" s="412"/>
      <c r="M536" s="413">
        <f t="shared" si="125"/>
        <v>41.4</v>
      </c>
      <c r="N536" s="609">
        <f t="shared" si="126"/>
        <v>0</v>
      </c>
      <c r="O536" s="415">
        <f>+'Programa P6 Excel R1'!I1028</f>
        <v>0</v>
      </c>
      <c r="P536" s="433">
        <f>+'Programa P6 Excel R1'!J1028</f>
        <v>0</v>
      </c>
      <c r="Q536" s="492">
        <v>46147</v>
      </c>
      <c r="R536" s="471"/>
      <c r="S536" s="471"/>
      <c r="T536" s="471"/>
      <c r="U536" s="471"/>
      <c r="V536" s="494">
        <v>46156</v>
      </c>
      <c r="W536" s="492"/>
      <c r="X536" s="471"/>
      <c r="Y536" s="471"/>
      <c r="Z536" s="471"/>
      <c r="AA536" s="471"/>
      <c r="AB536" s="471"/>
      <c r="AC536" s="471"/>
      <c r="AD536" s="494"/>
      <c r="AE536" s="492">
        <f>+'Programa P6 Excel R1'!G1028</f>
        <v>46280</v>
      </c>
      <c r="AF536" s="471"/>
      <c r="AG536" s="471"/>
      <c r="AH536" s="471"/>
      <c r="AI536" s="471"/>
      <c r="AJ536" s="584">
        <f>+'Programa P6 Excel R1'!H1028</f>
        <v>46282</v>
      </c>
      <c r="AL536" s="197"/>
    </row>
    <row r="537" spans="1:38" s="196" customFormat="1" ht="15" customHeight="1">
      <c r="A537" s="1242" t="str">
        <f t="shared" si="128"/>
        <v>477-010-40-1180</v>
      </c>
      <c r="B537" s="361"/>
      <c r="C537" s="620" t="s">
        <v>1267</v>
      </c>
      <c r="D537" s="362"/>
      <c r="E537" s="365"/>
      <c r="F537" s="625" t="s">
        <v>1268</v>
      </c>
      <c r="G537" s="622"/>
      <c r="H537" s="628">
        <v>1</v>
      </c>
      <c r="I537" s="628"/>
      <c r="J537" s="390"/>
      <c r="K537" s="417">
        <v>7</v>
      </c>
      <c r="L537" s="412"/>
      <c r="M537" s="413">
        <f t="shared" si="125"/>
        <v>7</v>
      </c>
      <c r="N537" s="609">
        <f t="shared" si="126"/>
        <v>0</v>
      </c>
      <c r="O537" s="415">
        <f>+'Programa P6 Excel R1'!I1029</f>
        <v>0</v>
      </c>
      <c r="P537" s="433">
        <f>+'Programa P6 Excel R1'!J1029</f>
        <v>0</v>
      </c>
      <c r="Q537" s="492">
        <v>46157</v>
      </c>
      <c r="R537" s="471"/>
      <c r="S537" s="471"/>
      <c r="T537" s="471"/>
      <c r="U537" s="471"/>
      <c r="V537" s="494">
        <v>46164</v>
      </c>
      <c r="W537" s="492"/>
      <c r="X537" s="471"/>
      <c r="Y537" s="471"/>
      <c r="Z537" s="471"/>
      <c r="AA537" s="471"/>
      <c r="AB537" s="471"/>
      <c r="AC537" s="471"/>
      <c r="AD537" s="494"/>
      <c r="AE537" s="492">
        <f>+'Programa P6 Excel R1'!G1029</f>
        <v>46286</v>
      </c>
      <c r="AF537" s="471"/>
      <c r="AG537" s="471"/>
      <c r="AH537" s="471"/>
      <c r="AI537" s="471"/>
      <c r="AJ537" s="584">
        <f>+'Programa P6 Excel R1'!H1029</f>
        <v>46290</v>
      </c>
      <c r="AL537" s="197"/>
    </row>
    <row r="538" spans="1:38" s="196" customFormat="1" ht="15" customHeight="1">
      <c r="A538" s="1242" t="str">
        <f t="shared" si="128"/>
        <v>477-010-40-1181</v>
      </c>
      <c r="B538" s="361"/>
      <c r="C538" s="620" t="s">
        <v>1269</v>
      </c>
      <c r="D538" s="362"/>
      <c r="E538" s="365"/>
      <c r="F538" s="625" t="s">
        <v>1270</v>
      </c>
      <c r="G538" s="622"/>
      <c r="H538" s="628">
        <v>1</v>
      </c>
      <c r="I538" s="628"/>
      <c r="J538" s="390"/>
      <c r="K538" s="417">
        <v>14</v>
      </c>
      <c r="L538" s="412"/>
      <c r="M538" s="413">
        <f t="shared" si="125"/>
        <v>14</v>
      </c>
      <c r="N538" s="609">
        <f t="shared" si="126"/>
        <v>0</v>
      </c>
      <c r="O538" s="415">
        <f>+'Programa P6 Excel R1'!I1030</f>
        <v>0</v>
      </c>
      <c r="P538" s="433">
        <f>+'Programa P6 Excel R1'!J1030</f>
        <v>0</v>
      </c>
      <c r="Q538" s="492">
        <v>46167</v>
      </c>
      <c r="R538" s="471"/>
      <c r="S538" s="471"/>
      <c r="T538" s="471"/>
      <c r="U538" s="471"/>
      <c r="V538" s="494">
        <v>46171</v>
      </c>
      <c r="W538" s="492"/>
      <c r="X538" s="471"/>
      <c r="Y538" s="471"/>
      <c r="Z538" s="471"/>
      <c r="AA538" s="471"/>
      <c r="AB538" s="471"/>
      <c r="AC538" s="471"/>
      <c r="AD538" s="494"/>
      <c r="AE538" s="492">
        <f>+'Programa P6 Excel R1'!G1030</f>
        <v>46293</v>
      </c>
      <c r="AF538" s="471"/>
      <c r="AG538" s="471"/>
      <c r="AH538" s="471"/>
      <c r="AI538" s="471"/>
      <c r="AJ538" s="584">
        <f>+'Programa P6 Excel R1'!H1030</f>
        <v>46297</v>
      </c>
      <c r="AL538" s="197"/>
    </row>
    <row r="539" spans="1:38" s="196" customFormat="1" ht="15" customHeight="1">
      <c r="A539" s="1242" t="str">
        <f t="shared" si="128"/>
        <v>477-010-40-1182</v>
      </c>
      <c r="B539" s="361"/>
      <c r="C539" s="620" t="s">
        <v>1271</v>
      </c>
      <c r="D539" s="362"/>
      <c r="E539" s="365"/>
      <c r="F539" s="625" t="s">
        <v>1272</v>
      </c>
      <c r="G539" s="622"/>
      <c r="H539" s="628">
        <v>1</v>
      </c>
      <c r="I539" s="628"/>
      <c r="J539" s="390"/>
      <c r="K539" s="417">
        <v>7</v>
      </c>
      <c r="L539" s="412"/>
      <c r="M539" s="413">
        <f t="shared" si="125"/>
        <v>7</v>
      </c>
      <c r="N539" s="609">
        <f t="shared" si="126"/>
        <v>0</v>
      </c>
      <c r="O539" s="415">
        <f>+'Programa P6 Excel R1'!I1031</f>
        <v>0</v>
      </c>
      <c r="P539" s="433">
        <f>+'Programa P6 Excel R1'!J1031</f>
        <v>0</v>
      </c>
      <c r="Q539" s="492">
        <v>46174</v>
      </c>
      <c r="R539" s="471"/>
      <c r="S539" s="471"/>
      <c r="T539" s="471"/>
      <c r="U539" s="471"/>
      <c r="V539" s="494">
        <v>46178</v>
      </c>
      <c r="W539" s="492"/>
      <c r="X539" s="471"/>
      <c r="Y539" s="471"/>
      <c r="Z539" s="471"/>
      <c r="AA539" s="471"/>
      <c r="AB539" s="471"/>
      <c r="AC539" s="471"/>
      <c r="AD539" s="494"/>
      <c r="AE539" s="492">
        <f>+'Programa P6 Excel R1'!G1031</f>
        <v>46300</v>
      </c>
      <c r="AF539" s="471"/>
      <c r="AG539" s="471"/>
      <c r="AH539" s="471"/>
      <c r="AI539" s="471"/>
      <c r="AJ539" s="584">
        <f>+'Programa P6 Excel R1'!H1031</f>
        <v>46304</v>
      </c>
      <c r="AL539" s="197"/>
    </row>
    <row r="540" spans="1:38" s="201" customFormat="1" ht="15" hidden="1" customHeight="1">
      <c r="A540" s="859"/>
      <c r="B540" s="377" t="s">
        <v>1273</v>
      </c>
      <c r="C540" s="726"/>
      <c r="D540" s="378"/>
      <c r="E540" s="379"/>
      <c r="F540" s="723" t="s">
        <v>1274</v>
      </c>
      <c r="G540" s="618"/>
      <c r="H540" s="619"/>
      <c r="I540" s="619"/>
      <c r="J540" s="393"/>
      <c r="K540" s="449"/>
      <c r="L540" s="450"/>
      <c r="M540" s="413">
        <f t="shared" si="125"/>
        <v>0</v>
      </c>
      <c r="N540" s="609">
        <f t="shared" si="126"/>
        <v>0</v>
      </c>
      <c r="O540" s="452">
        <v>0</v>
      </c>
      <c r="P540" s="453">
        <v>0</v>
      </c>
      <c r="Q540" s="481"/>
      <c r="R540" s="482"/>
      <c r="S540" s="482"/>
      <c r="T540" s="482"/>
      <c r="U540" s="482"/>
      <c r="V540" s="491"/>
      <c r="W540" s="481"/>
      <c r="X540" s="482"/>
      <c r="Y540" s="482"/>
      <c r="Z540" s="482"/>
      <c r="AA540" s="482"/>
      <c r="AB540" s="482"/>
      <c r="AC540" s="482"/>
      <c r="AD540" s="491"/>
      <c r="AE540" s="481"/>
      <c r="AF540" s="482"/>
      <c r="AG540" s="482"/>
      <c r="AH540" s="482"/>
      <c r="AI540" s="482"/>
      <c r="AJ540" s="483"/>
      <c r="AL540" s="250"/>
    </row>
    <row r="541" spans="1:38" s="196" customFormat="1" ht="15" customHeight="1">
      <c r="A541" s="1242" t="str">
        <f t="shared" ref="A541:A547" si="129">+TRIM(C541)</f>
        <v>477-010-40-1183</v>
      </c>
      <c r="B541" s="361"/>
      <c r="C541" s="716" t="s">
        <v>1275</v>
      </c>
      <c r="D541" s="362"/>
      <c r="E541" s="364"/>
      <c r="F541" s="712" t="s">
        <v>1276</v>
      </c>
      <c r="G541" s="622"/>
      <c r="H541" s="628"/>
      <c r="I541" s="628"/>
      <c r="J541" s="390">
        <v>1</v>
      </c>
      <c r="K541" s="417">
        <v>9</v>
      </c>
      <c r="L541" s="412"/>
      <c r="M541" s="413">
        <f t="shared" si="125"/>
        <v>9</v>
      </c>
      <c r="N541" s="609">
        <f t="shared" si="126"/>
        <v>0</v>
      </c>
      <c r="O541" s="415">
        <f>+'Programa P6 Excel R1'!I1033</f>
        <v>0</v>
      </c>
      <c r="P541" s="433">
        <f>+'Programa P6 Excel R1'!J1033</f>
        <v>0</v>
      </c>
      <c r="Q541" s="492">
        <v>46136</v>
      </c>
      <c r="R541" s="471"/>
      <c r="S541" s="471"/>
      <c r="T541" s="471"/>
      <c r="U541" s="471"/>
      <c r="V541" s="494">
        <v>46150</v>
      </c>
      <c r="W541" s="492"/>
      <c r="X541" s="471"/>
      <c r="Y541" s="471"/>
      <c r="Z541" s="471"/>
      <c r="AA541" s="471"/>
      <c r="AB541" s="471"/>
      <c r="AC541" s="471"/>
      <c r="AD541" s="494"/>
      <c r="AE541" s="492">
        <f>+'Programa P6 Excel R1'!G1033</f>
        <v>46262</v>
      </c>
      <c r="AF541" s="471"/>
      <c r="AG541" s="471"/>
      <c r="AH541" s="471"/>
      <c r="AI541" s="471"/>
      <c r="AJ541" s="584">
        <f>+'Programa P6 Excel R1'!H1033</f>
        <v>46268</v>
      </c>
      <c r="AL541" s="197"/>
    </row>
    <row r="542" spans="1:38" s="196" customFormat="1" ht="15" customHeight="1">
      <c r="A542" s="1242" t="str">
        <f t="shared" si="129"/>
        <v>477-010-40-1184</v>
      </c>
      <c r="B542" s="361"/>
      <c r="C542" s="716" t="s">
        <v>1277</v>
      </c>
      <c r="D542" s="362"/>
      <c r="E542" s="365"/>
      <c r="F542" s="712" t="s">
        <v>1278</v>
      </c>
      <c r="G542" s="622"/>
      <c r="H542" s="628"/>
      <c r="I542" s="628"/>
      <c r="J542" s="390">
        <v>1</v>
      </c>
      <c r="K542" s="417">
        <v>40</v>
      </c>
      <c r="L542" s="412"/>
      <c r="M542" s="413">
        <f t="shared" si="125"/>
        <v>40</v>
      </c>
      <c r="N542" s="609">
        <f t="shared" si="126"/>
        <v>0</v>
      </c>
      <c r="O542" s="415">
        <f>+'Programa P6 Excel R1'!I1034</f>
        <v>0</v>
      </c>
      <c r="P542" s="433">
        <f>+'Programa P6 Excel R1'!J1034</f>
        <v>0</v>
      </c>
      <c r="Q542" s="492">
        <v>46151</v>
      </c>
      <c r="R542" s="471"/>
      <c r="S542" s="471"/>
      <c r="T542" s="471"/>
      <c r="U542" s="471"/>
      <c r="V542" s="494">
        <v>46154</v>
      </c>
      <c r="W542" s="492"/>
      <c r="X542" s="471"/>
      <c r="Y542" s="471"/>
      <c r="Z542" s="471"/>
      <c r="AA542" s="471"/>
      <c r="AB542" s="471"/>
      <c r="AC542" s="471"/>
      <c r="AD542" s="494"/>
      <c r="AE542" s="492">
        <f>+'Programa P6 Excel R1'!G1034</f>
        <v>46269</v>
      </c>
      <c r="AF542" s="471"/>
      <c r="AG542" s="471"/>
      <c r="AH542" s="471"/>
      <c r="AI542" s="471"/>
      <c r="AJ542" s="584">
        <f>+'Programa P6 Excel R1'!H1034</f>
        <v>46272</v>
      </c>
      <c r="AL542" s="197"/>
    </row>
    <row r="543" spans="1:38" s="196" customFormat="1" ht="15" customHeight="1">
      <c r="A543" s="1242" t="str">
        <f t="shared" si="129"/>
        <v>477-010-40-1185</v>
      </c>
      <c r="B543" s="361"/>
      <c r="C543" s="716" t="s">
        <v>1279</v>
      </c>
      <c r="D543" s="362"/>
      <c r="E543" s="365"/>
      <c r="F543" s="712" t="s">
        <v>1280</v>
      </c>
      <c r="G543" s="622"/>
      <c r="H543" s="628"/>
      <c r="I543" s="628"/>
      <c r="J543" s="390">
        <v>1</v>
      </c>
      <c r="K543" s="417">
        <v>20</v>
      </c>
      <c r="L543" s="412"/>
      <c r="M543" s="413">
        <f t="shared" si="125"/>
        <v>20</v>
      </c>
      <c r="N543" s="609">
        <f t="shared" si="126"/>
        <v>0</v>
      </c>
      <c r="O543" s="415">
        <f>+'Programa P6 Excel R1'!I1035</f>
        <v>0</v>
      </c>
      <c r="P543" s="433">
        <f>+'Programa P6 Excel R1'!J1035</f>
        <v>0</v>
      </c>
      <c r="Q543" s="492">
        <v>46155</v>
      </c>
      <c r="R543" s="471"/>
      <c r="S543" s="471"/>
      <c r="T543" s="471"/>
      <c r="U543" s="471"/>
      <c r="V543" s="494">
        <v>46161</v>
      </c>
      <c r="W543" s="492"/>
      <c r="X543" s="471"/>
      <c r="Y543" s="471"/>
      <c r="Z543" s="471"/>
      <c r="AA543" s="471"/>
      <c r="AB543" s="471"/>
      <c r="AC543" s="471"/>
      <c r="AD543" s="494"/>
      <c r="AE543" s="492">
        <f>+'Programa P6 Excel R1'!G1035</f>
        <v>46273</v>
      </c>
      <c r="AF543" s="471"/>
      <c r="AG543" s="471"/>
      <c r="AH543" s="471"/>
      <c r="AI543" s="471"/>
      <c r="AJ543" s="584">
        <f>+'Programa P6 Excel R1'!H1035</f>
        <v>46279</v>
      </c>
      <c r="AL543" s="197"/>
    </row>
    <row r="544" spans="1:38" s="196" customFormat="1" ht="15" customHeight="1">
      <c r="A544" s="1242" t="str">
        <f t="shared" si="129"/>
        <v>477-010-40-1186</v>
      </c>
      <c r="B544" s="361"/>
      <c r="C544" s="716" t="s">
        <v>1281</v>
      </c>
      <c r="D544" s="362"/>
      <c r="E544" s="365"/>
      <c r="F544" s="712" t="s">
        <v>1282</v>
      </c>
      <c r="G544" s="622"/>
      <c r="H544" s="628">
        <v>1</v>
      </c>
      <c r="I544" s="628"/>
      <c r="J544" s="390"/>
      <c r="K544" s="417">
        <v>41.4</v>
      </c>
      <c r="L544" s="412"/>
      <c r="M544" s="413">
        <f t="shared" si="125"/>
        <v>41.4</v>
      </c>
      <c r="N544" s="609">
        <f t="shared" si="126"/>
        <v>0</v>
      </c>
      <c r="O544" s="415">
        <f>+'Programa P6 Excel R1'!I1036</f>
        <v>0</v>
      </c>
      <c r="P544" s="433">
        <f>+'Programa P6 Excel R1'!J1036</f>
        <v>0</v>
      </c>
      <c r="Q544" s="492">
        <v>46162</v>
      </c>
      <c r="R544" s="471"/>
      <c r="S544" s="471"/>
      <c r="T544" s="471"/>
      <c r="U544" s="471"/>
      <c r="V544" s="494">
        <v>46174</v>
      </c>
      <c r="W544" s="492"/>
      <c r="X544" s="471"/>
      <c r="Y544" s="471"/>
      <c r="Z544" s="471"/>
      <c r="AA544" s="471"/>
      <c r="AB544" s="471"/>
      <c r="AC544" s="471"/>
      <c r="AD544" s="494"/>
      <c r="AE544" s="492">
        <f>+'Programa P6 Excel R1'!G1036</f>
        <v>46280</v>
      </c>
      <c r="AF544" s="471"/>
      <c r="AG544" s="471"/>
      <c r="AH544" s="471"/>
      <c r="AI544" s="471"/>
      <c r="AJ544" s="584">
        <f>+'Programa P6 Excel R1'!H1036</f>
        <v>46286</v>
      </c>
      <c r="AL544" s="197"/>
    </row>
    <row r="545" spans="1:38" s="196" customFormat="1" ht="15" customHeight="1">
      <c r="A545" s="1242" t="str">
        <f t="shared" si="129"/>
        <v>477-010-40-1187</v>
      </c>
      <c r="B545" s="361"/>
      <c r="C545" s="716" t="s">
        <v>1283</v>
      </c>
      <c r="D545" s="362"/>
      <c r="E545" s="365"/>
      <c r="F545" s="712" t="s">
        <v>1284</v>
      </c>
      <c r="G545" s="622"/>
      <c r="H545" s="628">
        <v>1</v>
      </c>
      <c r="I545" s="628"/>
      <c r="J545" s="390"/>
      <c r="K545" s="417">
        <v>7</v>
      </c>
      <c r="L545" s="412"/>
      <c r="M545" s="413">
        <f t="shared" si="125"/>
        <v>7</v>
      </c>
      <c r="N545" s="609">
        <f t="shared" si="126"/>
        <v>0</v>
      </c>
      <c r="O545" s="415">
        <f>+'Programa P6 Excel R1'!I1037</f>
        <v>0</v>
      </c>
      <c r="P545" s="433">
        <f>+'Programa P6 Excel R1'!J1037</f>
        <v>0</v>
      </c>
      <c r="Q545" s="492">
        <v>46175</v>
      </c>
      <c r="R545" s="471"/>
      <c r="S545" s="471"/>
      <c r="T545" s="471"/>
      <c r="U545" s="471"/>
      <c r="V545" s="494">
        <v>46181</v>
      </c>
      <c r="W545" s="492"/>
      <c r="X545" s="471"/>
      <c r="Y545" s="471"/>
      <c r="Z545" s="471"/>
      <c r="AA545" s="471"/>
      <c r="AB545" s="471"/>
      <c r="AC545" s="471"/>
      <c r="AD545" s="494"/>
      <c r="AE545" s="492">
        <f>+'Programa P6 Excel R1'!G1037</f>
        <v>46287</v>
      </c>
      <c r="AF545" s="471"/>
      <c r="AG545" s="471"/>
      <c r="AH545" s="471"/>
      <c r="AI545" s="471"/>
      <c r="AJ545" s="584">
        <f>+'Programa P6 Excel R1'!H1037</f>
        <v>46293</v>
      </c>
      <c r="AL545" s="197"/>
    </row>
    <row r="546" spans="1:38" s="196" customFormat="1" ht="15" customHeight="1">
      <c r="A546" s="1242" t="str">
        <f t="shared" si="129"/>
        <v>477-010-40-1188</v>
      </c>
      <c r="B546" s="361"/>
      <c r="C546" s="716" t="s">
        <v>1285</v>
      </c>
      <c r="D546" s="362"/>
      <c r="E546" s="365"/>
      <c r="F546" s="712" t="s">
        <v>1286</v>
      </c>
      <c r="G546" s="622"/>
      <c r="H546" s="628">
        <v>1</v>
      </c>
      <c r="I546" s="628"/>
      <c r="J546" s="390"/>
      <c r="K546" s="417">
        <v>14</v>
      </c>
      <c r="L546" s="412"/>
      <c r="M546" s="413">
        <f t="shared" si="125"/>
        <v>14</v>
      </c>
      <c r="N546" s="609">
        <f t="shared" si="126"/>
        <v>0</v>
      </c>
      <c r="O546" s="415">
        <f>+'Programa P6 Excel R1'!I1038</f>
        <v>0</v>
      </c>
      <c r="P546" s="433">
        <f>+'Programa P6 Excel R1'!J1038</f>
        <v>0</v>
      </c>
      <c r="Q546" s="492">
        <v>46182</v>
      </c>
      <c r="R546" s="471"/>
      <c r="S546" s="471"/>
      <c r="T546" s="471"/>
      <c r="U546" s="471"/>
      <c r="V546" s="494">
        <v>46188</v>
      </c>
      <c r="W546" s="492"/>
      <c r="X546" s="471"/>
      <c r="Y546" s="471"/>
      <c r="Z546" s="471"/>
      <c r="AA546" s="471"/>
      <c r="AB546" s="471"/>
      <c r="AC546" s="471"/>
      <c r="AD546" s="494"/>
      <c r="AE546" s="492">
        <f>+'Programa P6 Excel R1'!G1038</f>
        <v>46294</v>
      </c>
      <c r="AF546" s="471"/>
      <c r="AG546" s="471"/>
      <c r="AH546" s="471"/>
      <c r="AI546" s="471"/>
      <c r="AJ546" s="584">
        <f>+'Programa P6 Excel R1'!H1038</f>
        <v>46300</v>
      </c>
      <c r="AL546" s="197"/>
    </row>
    <row r="547" spans="1:38" s="196" customFormat="1" ht="15" customHeight="1">
      <c r="A547" s="1242" t="str">
        <f t="shared" si="129"/>
        <v>477-010-40-1189</v>
      </c>
      <c r="B547" s="361"/>
      <c r="C547" s="716" t="s">
        <v>1287</v>
      </c>
      <c r="D547" s="362"/>
      <c r="E547" s="365"/>
      <c r="F547" s="712" t="s">
        <v>1288</v>
      </c>
      <c r="G547" s="622"/>
      <c r="H547" s="628">
        <v>1</v>
      </c>
      <c r="I547" s="628"/>
      <c r="J547" s="390"/>
      <c r="K547" s="417">
        <v>7</v>
      </c>
      <c r="L547" s="412"/>
      <c r="M547" s="413">
        <f t="shared" si="125"/>
        <v>7</v>
      </c>
      <c r="N547" s="609">
        <f t="shared" si="126"/>
        <v>0</v>
      </c>
      <c r="O547" s="415">
        <f>+'Programa P6 Excel R1'!I1039</f>
        <v>0</v>
      </c>
      <c r="P547" s="433">
        <f>+'Programa P6 Excel R1'!J1039</f>
        <v>0</v>
      </c>
      <c r="Q547" s="492">
        <v>46189</v>
      </c>
      <c r="R547" s="471"/>
      <c r="S547" s="471"/>
      <c r="T547" s="471"/>
      <c r="U547" s="471"/>
      <c r="V547" s="494">
        <v>46195</v>
      </c>
      <c r="W547" s="492"/>
      <c r="X547" s="471"/>
      <c r="Y547" s="471"/>
      <c r="Z547" s="471"/>
      <c r="AA547" s="471"/>
      <c r="AB547" s="471"/>
      <c r="AC547" s="471"/>
      <c r="AD547" s="494"/>
      <c r="AE547" s="492">
        <f>+'Programa P6 Excel R1'!G1039</f>
        <v>46301</v>
      </c>
      <c r="AF547" s="471"/>
      <c r="AG547" s="471"/>
      <c r="AH547" s="471"/>
      <c r="AI547" s="471"/>
      <c r="AJ547" s="584">
        <f>+'Programa P6 Excel R1'!H1039</f>
        <v>46308</v>
      </c>
      <c r="AL547" s="197"/>
    </row>
    <row r="548" spans="1:38" s="201" customFormat="1" ht="15" hidden="1" customHeight="1">
      <c r="A548" s="859"/>
      <c r="B548" s="377"/>
      <c r="C548" s="726"/>
      <c r="D548" s="378"/>
      <c r="E548" s="379"/>
      <c r="F548" s="723" t="s">
        <v>1289</v>
      </c>
      <c r="G548" s="618"/>
      <c r="H548" s="619"/>
      <c r="I548" s="619"/>
      <c r="J548" s="393"/>
      <c r="K548" s="449"/>
      <c r="L548" s="450"/>
      <c r="M548" s="413">
        <f t="shared" si="125"/>
        <v>0</v>
      </c>
      <c r="N548" s="609">
        <f t="shared" si="126"/>
        <v>0</v>
      </c>
      <c r="O548" s="452">
        <v>0</v>
      </c>
      <c r="P548" s="453">
        <v>0</v>
      </c>
      <c r="Q548" s="481"/>
      <c r="R548" s="482"/>
      <c r="S548" s="482"/>
      <c r="T548" s="482"/>
      <c r="U548" s="482"/>
      <c r="V548" s="491"/>
      <c r="W548" s="481"/>
      <c r="X548" s="482"/>
      <c r="Y548" s="482"/>
      <c r="Z548" s="482"/>
      <c r="AA548" s="482"/>
      <c r="AB548" s="482"/>
      <c r="AC548" s="482"/>
      <c r="AD548" s="491"/>
      <c r="AE548" s="481"/>
      <c r="AF548" s="482"/>
      <c r="AG548" s="482"/>
      <c r="AH548" s="482"/>
      <c r="AI548" s="482"/>
      <c r="AJ548" s="483"/>
      <c r="AL548" s="250"/>
    </row>
    <row r="549" spans="1:38" s="196" customFormat="1" ht="15" customHeight="1">
      <c r="A549" s="1242" t="str">
        <f t="shared" ref="A549:A555" si="130">+TRIM(C549)</f>
        <v>477-010-40-1190</v>
      </c>
      <c r="B549" s="361"/>
      <c r="C549" s="716" t="s">
        <v>1290</v>
      </c>
      <c r="D549" s="362"/>
      <c r="E549" s="365"/>
      <c r="F549" s="712" t="s">
        <v>1291</v>
      </c>
      <c r="G549" s="622"/>
      <c r="H549" s="628"/>
      <c r="I549" s="628"/>
      <c r="J549" s="390">
        <v>1</v>
      </c>
      <c r="K549" s="417">
        <v>9</v>
      </c>
      <c r="L549" s="412"/>
      <c r="M549" s="413">
        <f t="shared" si="125"/>
        <v>9</v>
      </c>
      <c r="N549" s="609">
        <f t="shared" si="126"/>
        <v>0</v>
      </c>
      <c r="O549" s="415">
        <f>+'Programa P6 Excel R1'!I1041</f>
        <v>0</v>
      </c>
      <c r="P549" s="433">
        <f>+'Programa P6 Excel R1'!J1041</f>
        <v>0</v>
      </c>
      <c r="Q549" s="492">
        <v>46153</v>
      </c>
      <c r="R549" s="471"/>
      <c r="S549" s="471"/>
      <c r="T549" s="471"/>
      <c r="U549" s="471"/>
      <c r="V549" s="494">
        <v>46178</v>
      </c>
      <c r="W549" s="492"/>
      <c r="X549" s="471"/>
      <c r="Y549" s="471"/>
      <c r="Z549" s="471"/>
      <c r="AA549" s="471"/>
      <c r="AB549" s="471"/>
      <c r="AC549" s="471"/>
      <c r="AD549" s="494"/>
      <c r="AE549" s="492">
        <f>+'Programa P6 Excel R1'!G1041</f>
        <v>46262</v>
      </c>
      <c r="AF549" s="471"/>
      <c r="AG549" s="471"/>
      <c r="AH549" s="471"/>
      <c r="AI549" s="471"/>
      <c r="AJ549" s="584">
        <f>+'Programa P6 Excel R1'!H1041</f>
        <v>46266</v>
      </c>
      <c r="AL549" s="197"/>
    </row>
    <row r="550" spans="1:38" s="196" customFormat="1" ht="15" customHeight="1">
      <c r="A550" s="1242" t="str">
        <f t="shared" si="130"/>
        <v>477-010-40-1191</v>
      </c>
      <c r="B550" s="361"/>
      <c r="C550" s="620" t="s">
        <v>1292</v>
      </c>
      <c r="D550" s="362"/>
      <c r="E550" s="365"/>
      <c r="F550" s="712" t="s">
        <v>1293</v>
      </c>
      <c r="G550" s="622"/>
      <c r="H550" s="628"/>
      <c r="I550" s="628"/>
      <c r="J550" s="390">
        <v>1</v>
      </c>
      <c r="K550" s="417">
        <v>40</v>
      </c>
      <c r="L550" s="412"/>
      <c r="M550" s="413">
        <f t="shared" si="125"/>
        <v>40</v>
      </c>
      <c r="N550" s="609">
        <f t="shared" si="126"/>
        <v>0</v>
      </c>
      <c r="O550" s="415">
        <f>+'Programa P6 Excel R1'!I1042</f>
        <v>0</v>
      </c>
      <c r="P550" s="433">
        <f>+'Programa P6 Excel R1'!J1042</f>
        <v>0</v>
      </c>
      <c r="Q550" s="492">
        <v>46179</v>
      </c>
      <c r="R550" s="471"/>
      <c r="S550" s="471"/>
      <c r="T550" s="471"/>
      <c r="U550" s="471"/>
      <c r="V550" s="494">
        <v>46182</v>
      </c>
      <c r="W550" s="492"/>
      <c r="X550" s="471"/>
      <c r="Y550" s="471"/>
      <c r="Z550" s="471"/>
      <c r="AA550" s="471"/>
      <c r="AB550" s="471"/>
      <c r="AC550" s="471"/>
      <c r="AD550" s="494"/>
      <c r="AE550" s="492">
        <f>+'Programa P6 Excel R1'!G1042</f>
        <v>46267</v>
      </c>
      <c r="AF550" s="471"/>
      <c r="AG550" s="471"/>
      <c r="AH550" s="471"/>
      <c r="AI550" s="471"/>
      <c r="AJ550" s="584">
        <f>+'Programa P6 Excel R1'!H1042</f>
        <v>46269</v>
      </c>
      <c r="AL550" s="197"/>
    </row>
    <row r="551" spans="1:38" s="196" customFormat="1" ht="15" customHeight="1">
      <c r="A551" s="1242" t="str">
        <f t="shared" si="130"/>
        <v>477-010-40-1192</v>
      </c>
      <c r="B551" s="361"/>
      <c r="C551" s="620" t="s">
        <v>1294</v>
      </c>
      <c r="D551" s="362"/>
      <c r="E551" s="365"/>
      <c r="F551" s="712" t="s">
        <v>1295</v>
      </c>
      <c r="G551" s="622"/>
      <c r="H551" s="628"/>
      <c r="I551" s="628"/>
      <c r="J551" s="390">
        <v>1</v>
      </c>
      <c r="K551" s="417">
        <v>20</v>
      </c>
      <c r="L551" s="412"/>
      <c r="M551" s="413">
        <f t="shared" si="125"/>
        <v>20</v>
      </c>
      <c r="N551" s="609">
        <f t="shared" si="126"/>
        <v>0</v>
      </c>
      <c r="O551" s="415">
        <f>+'Programa P6 Excel R1'!I1043</f>
        <v>0</v>
      </c>
      <c r="P551" s="433">
        <f>+'Programa P6 Excel R1'!J1043</f>
        <v>0</v>
      </c>
      <c r="Q551" s="492">
        <v>46183</v>
      </c>
      <c r="R551" s="471"/>
      <c r="S551" s="471"/>
      <c r="T551" s="471"/>
      <c r="U551" s="471"/>
      <c r="V551" s="494">
        <v>46189</v>
      </c>
      <c r="W551" s="492"/>
      <c r="X551" s="471"/>
      <c r="Y551" s="471"/>
      <c r="Z551" s="471"/>
      <c r="AA551" s="471"/>
      <c r="AB551" s="471"/>
      <c r="AC551" s="471"/>
      <c r="AD551" s="494"/>
      <c r="AE551" s="492">
        <f>+'Programa P6 Excel R1'!G1043</f>
        <v>46272</v>
      </c>
      <c r="AF551" s="471"/>
      <c r="AG551" s="471"/>
      <c r="AH551" s="471"/>
      <c r="AI551" s="471"/>
      <c r="AJ551" s="584">
        <f>+'Programa P6 Excel R1'!H1043</f>
        <v>46273</v>
      </c>
      <c r="AL551" s="197"/>
    </row>
    <row r="552" spans="1:38" s="196" customFormat="1" ht="15" customHeight="1">
      <c r="A552" s="1242" t="str">
        <f t="shared" si="130"/>
        <v>477-010-40-1193</v>
      </c>
      <c r="B552" s="361"/>
      <c r="C552" s="620" t="s">
        <v>1296</v>
      </c>
      <c r="D552" s="362"/>
      <c r="E552" s="365"/>
      <c r="F552" s="712" t="s">
        <v>1297</v>
      </c>
      <c r="G552" s="622"/>
      <c r="H552" s="628">
        <v>1</v>
      </c>
      <c r="I552" s="628"/>
      <c r="J552" s="390"/>
      <c r="K552" s="417">
        <v>41.4</v>
      </c>
      <c r="L552" s="412"/>
      <c r="M552" s="413">
        <f t="shared" si="125"/>
        <v>41.4</v>
      </c>
      <c r="N552" s="609">
        <f t="shared" si="126"/>
        <v>0</v>
      </c>
      <c r="O552" s="415">
        <f>+'Programa P6 Excel R1'!I1044</f>
        <v>0</v>
      </c>
      <c r="P552" s="433">
        <f>+'Programa P6 Excel R1'!J1044</f>
        <v>0</v>
      </c>
      <c r="Q552" s="492">
        <v>46190</v>
      </c>
      <c r="R552" s="471"/>
      <c r="S552" s="471"/>
      <c r="T552" s="471"/>
      <c r="U552" s="471"/>
      <c r="V552" s="494">
        <v>46199</v>
      </c>
      <c r="W552" s="492"/>
      <c r="X552" s="471"/>
      <c r="Y552" s="471"/>
      <c r="Z552" s="471"/>
      <c r="AA552" s="471"/>
      <c r="AB552" s="471"/>
      <c r="AC552" s="471"/>
      <c r="AD552" s="494"/>
      <c r="AE552" s="492">
        <f>+'Programa P6 Excel R1'!G1044</f>
        <v>46274</v>
      </c>
      <c r="AF552" s="471"/>
      <c r="AG552" s="471"/>
      <c r="AH552" s="471"/>
      <c r="AI552" s="471"/>
      <c r="AJ552" s="584">
        <f>+'Programa P6 Excel R1'!H1044</f>
        <v>46276</v>
      </c>
      <c r="AL552" s="197"/>
    </row>
    <row r="553" spans="1:38" s="196" customFormat="1" ht="15" customHeight="1">
      <c r="A553" s="1242" t="str">
        <f t="shared" si="130"/>
        <v>477-010-40-1194</v>
      </c>
      <c r="B553" s="361"/>
      <c r="C553" s="620" t="s">
        <v>1298</v>
      </c>
      <c r="D553" s="362"/>
      <c r="E553" s="365"/>
      <c r="F553" s="712" t="s">
        <v>1299</v>
      </c>
      <c r="G553" s="622"/>
      <c r="H553" s="628">
        <v>1</v>
      </c>
      <c r="I553" s="628"/>
      <c r="J553" s="390"/>
      <c r="K553" s="417">
        <v>7</v>
      </c>
      <c r="L553" s="412"/>
      <c r="M553" s="413">
        <f t="shared" si="125"/>
        <v>7</v>
      </c>
      <c r="N553" s="609">
        <f t="shared" si="126"/>
        <v>0</v>
      </c>
      <c r="O553" s="415">
        <f>+'Programa P6 Excel R1'!I1045</f>
        <v>0</v>
      </c>
      <c r="P553" s="433">
        <f>+'Programa P6 Excel R1'!J1045</f>
        <v>0</v>
      </c>
      <c r="Q553" s="492">
        <v>46203</v>
      </c>
      <c r="R553" s="471"/>
      <c r="S553" s="471"/>
      <c r="T553" s="471"/>
      <c r="U553" s="471"/>
      <c r="V553" s="494">
        <v>46209</v>
      </c>
      <c r="W553" s="492"/>
      <c r="X553" s="471"/>
      <c r="Y553" s="471"/>
      <c r="Z553" s="471"/>
      <c r="AA553" s="471"/>
      <c r="AB553" s="471"/>
      <c r="AC553" s="471"/>
      <c r="AD553" s="494"/>
      <c r="AE553" s="492">
        <f>+'Programa P6 Excel R1'!G1045</f>
        <v>46279</v>
      </c>
      <c r="AF553" s="471"/>
      <c r="AG553" s="471"/>
      <c r="AH553" s="471"/>
      <c r="AI553" s="471"/>
      <c r="AJ553" s="584">
        <f>+'Programa P6 Excel R1'!H1045</f>
        <v>46281</v>
      </c>
      <c r="AL553" s="197"/>
    </row>
    <row r="554" spans="1:38" s="196" customFormat="1" ht="15" customHeight="1">
      <c r="A554" s="1242" t="str">
        <f t="shared" si="130"/>
        <v>477-010-40-1195</v>
      </c>
      <c r="B554" s="361"/>
      <c r="C554" s="620" t="s">
        <v>1300</v>
      </c>
      <c r="D554" s="362"/>
      <c r="E554" s="365"/>
      <c r="F554" s="712" t="s">
        <v>1301</v>
      </c>
      <c r="G554" s="622"/>
      <c r="H554" s="628">
        <v>1</v>
      </c>
      <c r="I554" s="628"/>
      <c r="J554" s="390"/>
      <c r="K554" s="417">
        <v>14</v>
      </c>
      <c r="L554" s="412"/>
      <c r="M554" s="413">
        <f t="shared" si="125"/>
        <v>14</v>
      </c>
      <c r="N554" s="609">
        <f t="shared" si="126"/>
        <v>0</v>
      </c>
      <c r="O554" s="415">
        <f>+'Programa P6 Excel R1'!I1046</f>
        <v>0</v>
      </c>
      <c r="P554" s="433">
        <f>+'Programa P6 Excel R1'!J1046</f>
        <v>0</v>
      </c>
      <c r="Q554" s="492">
        <v>46210</v>
      </c>
      <c r="R554" s="471"/>
      <c r="S554" s="471"/>
      <c r="T554" s="471"/>
      <c r="U554" s="471"/>
      <c r="V554" s="494">
        <v>46216</v>
      </c>
      <c r="W554" s="492"/>
      <c r="X554" s="471"/>
      <c r="Y554" s="471"/>
      <c r="Z554" s="471"/>
      <c r="AA554" s="471"/>
      <c r="AB554" s="471"/>
      <c r="AC554" s="471"/>
      <c r="AD554" s="494"/>
      <c r="AE554" s="492">
        <f>+'Programa P6 Excel R1'!G1046</f>
        <v>46282</v>
      </c>
      <c r="AF554" s="471"/>
      <c r="AG554" s="471"/>
      <c r="AH554" s="471"/>
      <c r="AI554" s="471"/>
      <c r="AJ554" s="584">
        <f>+'Programa P6 Excel R1'!H1046</f>
        <v>46286</v>
      </c>
      <c r="AL554" s="197"/>
    </row>
    <row r="555" spans="1:38" s="196" customFormat="1" ht="15" customHeight="1">
      <c r="A555" s="1242" t="str">
        <f t="shared" si="130"/>
        <v>477-010-40-1196</v>
      </c>
      <c r="B555" s="361"/>
      <c r="C555" s="620" t="s">
        <v>1302</v>
      </c>
      <c r="D555" s="362"/>
      <c r="E555" s="365"/>
      <c r="F555" s="712" t="s">
        <v>1303</v>
      </c>
      <c r="G555" s="622"/>
      <c r="H555" s="628">
        <v>1</v>
      </c>
      <c r="I555" s="628"/>
      <c r="J555" s="390"/>
      <c r="K555" s="417">
        <v>7</v>
      </c>
      <c r="L555" s="412"/>
      <c r="M555" s="413">
        <f t="shared" si="125"/>
        <v>7</v>
      </c>
      <c r="N555" s="609">
        <f t="shared" si="126"/>
        <v>0</v>
      </c>
      <c r="O555" s="415">
        <f>+'Programa P6 Excel R1'!I1047</f>
        <v>0</v>
      </c>
      <c r="P555" s="433">
        <f>+'Programa P6 Excel R1'!J1047</f>
        <v>0</v>
      </c>
      <c r="Q555" s="492">
        <v>46217</v>
      </c>
      <c r="R555" s="471"/>
      <c r="S555" s="471"/>
      <c r="T555" s="471"/>
      <c r="U555" s="471"/>
      <c r="V555" s="494">
        <v>46224</v>
      </c>
      <c r="W555" s="492"/>
      <c r="X555" s="471"/>
      <c r="Y555" s="471"/>
      <c r="Z555" s="471"/>
      <c r="AA555" s="471"/>
      <c r="AB555" s="471"/>
      <c r="AC555" s="471"/>
      <c r="AD555" s="494"/>
      <c r="AE555" s="492">
        <f>+'Programa P6 Excel R1'!G1047</f>
        <v>46287</v>
      </c>
      <c r="AF555" s="471"/>
      <c r="AG555" s="471"/>
      <c r="AH555" s="471"/>
      <c r="AI555" s="471"/>
      <c r="AJ555" s="584">
        <f>+'Programa P6 Excel R1'!H1047</f>
        <v>46293</v>
      </c>
      <c r="AL555" s="197"/>
    </row>
    <row r="556" spans="1:38" s="201" customFormat="1" ht="15" hidden="1" customHeight="1">
      <c r="A556" s="859"/>
      <c r="B556" s="377"/>
      <c r="C556" s="726"/>
      <c r="D556" s="378"/>
      <c r="E556" s="379"/>
      <c r="F556" s="723" t="s">
        <v>1304</v>
      </c>
      <c r="G556" s="618"/>
      <c r="H556" s="619"/>
      <c r="I556" s="619"/>
      <c r="J556" s="393"/>
      <c r="K556" s="449"/>
      <c r="L556" s="450"/>
      <c r="M556" s="413">
        <f t="shared" si="125"/>
        <v>0</v>
      </c>
      <c r="N556" s="609">
        <f t="shared" si="126"/>
        <v>0</v>
      </c>
      <c r="O556" s="452">
        <v>0</v>
      </c>
      <c r="P556" s="453">
        <v>0</v>
      </c>
      <c r="Q556" s="481"/>
      <c r="R556" s="482"/>
      <c r="S556" s="482"/>
      <c r="T556" s="482"/>
      <c r="U556" s="482"/>
      <c r="V556" s="491"/>
      <c r="W556" s="481"/>
      <c r="X556" s="482"/>
      <c r="Y556" s="482"/>
      <c r="Z556" s="482"/>
      <c r="AA556" s="482"/>
      <c r="AB556" s="482"/>
      <c r="AC556" s="482"/>
      <c r="AD556" s="491"/>
      <c r="AE556" s="481"/>
      <c r="AF556" s="482"/>
      <c r="AG556" s="482"/>
      <c r="AH556" s="482"/>
      <c r="AI556" s="482"/>
      <c r="AJ556" s="483"/>
      <c r="AL556" s="250"/>
    </row>
    <row r="557" spans="1:38" s="196" customFormat="1" ht="15" customHeight="1">
      <c r="A557" s="1242" t="str">
        <f t="shared" ref="A557:A563" si="131">+TRIM(C557)</f>
        <v>477-010-40-1197</v>
      </c>
      <c r="B557" s="361"/>
      <c r="C557" s="620" t="s">
        <v>1305</v>
      </c>
      <c r="D557" s="362"/>
      <c r="E557" s="365"/>
      <c r="F557" s="625" t="s">
        <v>1306</v>
      </c>
      <c r="G557" s="622"/>
      <c r="H557" s="628"/>
      <c r="I557" s="628"/>
      <c r="J557" s="390">
        <v>1</v>
      </c>
      <c r="K557" s="417">
        <v>9</v>
      </c>
      <c r="L557" s="412"/>
      <c r="M557" s="413">
        <f t="shared" si="125"/>
        <v>9</v>
      </c>
      <c r="N557" s="609">
        <f t="shared" si="126"/>
        <v>0</v>
      </c>
      <c r="O557" s="415">
        <f>+'Programa P6 Excel R1'!I1049</f>
        <v>0</v>
      </c>
      <c r="P557" s="433">
        <f>+'Programa P6 Excel R1'!J1049</f>
        <v>0</v>
      </c>
      <c r="Q557" s="492">
        <v>46175</v>
      </c>
      <c r="R557" s="471"/>
      <c r="S557" s="471"/>
      <c r="T557" s="471"/>
      <c r="U557" s="471"/>
      <c r="V557" s="494">
        <v>46189</v>
      </c>
      <c r="W557" s="492"/>
      <c r="X557" s="471"/>
      <c r="Y557" s="471"/>
      <c r="Z557" s="471"/>
      <c r="AA557" s="471"/>
      <c r="AB557" s="471"/>
      <c r="AC557" s="471"/>
      <c r="AD557" s="494"/>
      <c r="AE557" s="492">
        <f>+'Programa P6 Excel R1'!G1049</f>
        <v>46262</v>
      </c>
      <c r="AF557" s="471"/>
      <c r="AG557" s="471"/>
      <c r="AH557" s="471"/>
      <c r="AI557" s="471"/>
      <c r="AJ557" s="584">
        <f>+'Programa P6 Excel R1'!H1049</f>
        <v>46269</v>
      </c>
      <c r="AL557" s="197"/>
    </row>
    <row r="558" spans="1:38" s="196" customFormat="1" ht="15" customHeight="1">
      <c r="A558" s="1242" t="str">
        <f t="shared" si="131"/>
        <v>477-010-40-1198</v>
      </c>
      <c r="B558" s="361"/>
      <c r="C558" s="620" t="s">
        <v>1307</v>
      </c>
      <c r="D558" s="362"/>
      <c r="E558" s="365"/>
      <c r="F558" s="625" t="s">
        <v>1308</v>
      </c>
      <c r="G558" s="622"/>
      <c r="H558" s="628"/>
      <c r="I558" s="628"/>
      <c r="J558" s="390">
        <v>1</v>
      </c>
      <c r="K558" s="417">
        <v>40</v>
      </c>
      <c r="L558" s="412"/>
      <c r="M558" s="413">
        <f t="shared" si="125"/>
        <v>40</v>
      </c>
      <c r="N558" s="609">
        <f t="shared" si="126"/>
        <v>0</v>
      </c>
      <c r="O558" s="415">
        <f>+'Programa P6 Excel R1'!I1050</f>
        <v>0</v>
      </c>
      <c r="P558" s="433">
        <f>+'Programa P6 Excel R1'!J1050</f>
        <v>0</v>
      </c>
      <c r="Q558" s="492">
        <v>46190</v>
      </c>
      <c r="R558" s="471"/>
      <c r="S558" s="471"/>
      <c r="T558" s="471"/>
      <c r="U558" s="471"/>
      <c r="V558" s="494">
        <v>46191</v>
      </c>
      <c r="W558" s="492"/>
      <c r="X558" s="471"/>
      <c r="Y558" s="471"/>
      <c r="Z558" s="471"/>
      <c r="AA558" s="471"/>
      <c r="AB558" s="471"/>
      <c r="AC558" s="471"/>
      <c r="AD558" s="494"/>
      <c r="AE558" s="492">
        <f>+'Programa P6 Excel R1'!G1050</f>
        <v>46270</v>
      </c>
      <c r="AF558" s="471"/>
      <c r="AG558" s="471"/>
      <c r="AH558" s="471"/>
      <c r="AI558" s="471"/>
      <c r="AJ558" s="584">
        <f>+'Programa P6 Excel R1'!H1050</f>
        <v>46271</v>
      </c>
      <c r="AL558" s="197"/>
    </row>
    <row r="559" spans="1:38" s="196" customFormat="1" ht="15" customHeight="1">
      <c r="A559" s="1242" t="str">
        <f t="shared" si="131"/>
        <v>477-010-40-1199</v>
      </c>
      <c r="B559" s="361"/>
      <c r="C559" s="620" t="s">
        <v>1309</v>
      </c>
      <c r="D559" s="362"/>
      <c r="E559" s="365"/>
      <c r="F559" s="625" t="s">
        <v>1310</v>
      </c>
      <c r="G559" s="622"/>
      <c r="H559" s="628"/>
      <c r="I559" s="628"/>
      <c r="J559" s="390">
        <v>1</v>
      </c>
      <c r="K559" s="417">
        <v>20</v>
      </c>
      <c r="L559" s="412"/>
      <c r="M559" s="413">
        <f t="shared" si="125"/>
        <v>20</v>
      </c>
      <c r="N559" s="609">
        <f t="shared" si="126"/>
        <v>0</v>
      </c>
      <c r="O559" s="415">
        <f>+'Programa P6 Excel R1'!I1051</f>
        <v>0</v>
      </c>
      <c r="P559" s="433">
        <f>+'Programa P6 Excel R1'!J1051</f>
        <v>0</v>
      </c>
      <c r="Q559" s="492">
        <v>46192</v>
      </c>
      <c r="R559" s="471"/>
      <c r="S559" s="471"/>
      <c r="T559" s="471"/>
      <c r="U559" s="471"/>
      <c r="V559" s="494">
        <v>46198</v>
      </c>
      <c r="W559" s="492"/>
      <c r="X559" s="471"/>
      <c r="Y559" s="471"/>
      <c r="Z559" s="471"/>
      <c r="AA559" s="471"/>
      <c r="AB559" s="471"/>
      <c r="AC559" s="471"/>
      <c r="AD559" s="494"/>
      <c r="AE559" s="492">
        <f>+'Programa P6 Excel R1'!G1051</f>
        <v>46272</v>
      </c>
      <c r="AF559" s="471"/>
      <c r="AG559" s="471"/>
      <c r="AH559" s="471"/>
      <c r="AI559" s="471"/>
      <c r="AJ559" s="584">
        <f>+'Programa P6 Excel R1'!H1051</f>
        <v>46276</v>
      </c>
      <c r="AL559" s="197"/>
    </row>
    <row r="560" spans="1:38" s="196" customFormat="1" ht="15" customHeight="1">
      <c r="A560" s="1242" t="str">
        <f t="shared" si="131"/>
        <v>477-010-40-1200</v>
      </c>
      <c r="B560" s="361"/>
      <c r="C560" s="620" t="s">
        <v>1311</v>
      </c>
      <c r="D560" s="362"/>
      <c r="E560" s="365"/>
      <c r="F560" s="625" t="s">
        <v>1312</v>
      </c>
      <c r="G560" s="622"/>
      <c r="H560" s="628">
        <v>1</v>
      </c>
      <c r="I560" s="628"/>
      <c r="J560" s="390"/>
      <c r="K560" s="417">
        <v>41.4</v>
      </c>
      <c r="L560" s="412"/>
      <c r="M560" s="413">
        <f t="shared" si="125"/>
        <v>41.4</v>
      </c>
      <c r="N560" s="609">
        <f t="shared" si="126"/>
        <v>0</v>
      </c>
      <c r="O560" s="415">
        <f>+'Programa P6 Excel R1'!I1052</f>
        <v>0</v>
      </c>
      <c r="P560" s="433">
        <f>+'Programa P6 Excel R1'!J1052</f>
        <v>0</v>
      </c>
      <c r="Q560" s="492">
        <v>46199</v>
      </c>
      <c r="R560" s="471"/>
      <c r="S560" s="471"/>
      <c r="T560" s="471"/>
      <c r="U560" s="471"/>
      <c r="V560" s="494">
        <v>46211</v>
      </c>
      <c r="W560" s="492"/>
      <c r="X560" s="471"/>
      <c r="Y560" s="471"/>
      <c r="Z560" s="471"/>
      <c r="AA560" s="471"/>
      <c r="AB560" s="471"/>
      <c r="AC560" s="471"/>
      <c r="AD560" s="494"/>
      <c r="AE560" s="492">
        <f>+'Programa P6 Excel R1'!G1052</f>
        <v>46279</v>
      </c>
      <c r="AF560" s="471"/>
      <c r="AG560" s="471"/>
      <c r="AH560" s="471"/>
      <c r="AI560" s="471"/>
      <c r="AJ560" s="584">
        <f>+'Programa P6 Excel R1'!H1052</f>
        <v>46286</v>
      </c>
      <c r="AL560" s="197"/>
    </row>
    <row r="561" spans="1:38" s="196" customFormat="1" ht="15" customHeight="1">
      <c r="A561" s="1242" t="str">
        <f t="shared" si="131"/>
        <v>477-010-40-1201</v>
      </c>
      <c r="B561" s="361"/>
      <c r="C561" s="620" t="s">
        <v>1313</v>
      </c>
      <c r="D561" s="362"/>
      <c r="E561" s="365"/>
      <c r="F561" s="625" t="s">
        <v>1314</v>
      </c>
      <c r="G561" s="622"/>
      <c r="H561" s="628">
        <v>1</v>
      </c>
      <c r="I561" s="628"/>
      <c r="J561" s="390"/>
      <c r="K561" s="417">
        <v>7</v>
      </c>
      <c r="L561" s="412"/>
      <c r="M561" s="413">
        <f t="shared" si="125"/>
        <v>7</v>
      </c>
      <c r="N561" s="609">
        <f t="shared" si="126"/>
        <v>0</v>
      </c>
      <c r="O561" s="415">
        <f>+'Programa P6 Excel R1'!I1053</f>
        <v>0</v>
      </c>
      <c r="P561" s="433">
        <f>+'Programa P6 Excel R1'!J1053</f>
        <v>0</v>
      </c>
      <c r="Q561" s="492">
        <v>46212</v>
      </c>
      <c r="R561" s="471"/>
      <c r="S561" s="471"/>
      <c r="T561" s="471"/>
      <c r="U561" s="471"/>
      <c r="V561" s="494">
        <v>46218</v>
      </c>
      <c r="W561" s="492"/>
      <c r="X561" s="471"/>
      <c r="Y561" s="471"/>
      <c r="Z561" s="471"/>
      <c r="AA561" s="471"/>
      <c r="AB561" s="471"/>
      <c r="AC561" s="471"/>
      <c r="AD561" s="494"/>
      <c r="AE561" s="492">
        <f>+'Programa P6 Excel R1'!G1053</f>
        <v>46287</v>
      </c>
      <c r="AF561" s="471"/>
      <c r="AG561" s="471"/>
      <c r="AH561" s="471"/>
      <c r="AI561" s="471"/>
      <c r="AJ561" s="584">
        <f>+'Programa P6 Excel R1'!H1053</f>
        <v>46293</v>
      </c>
      <c r="AL561" s="197"/>
    </row>
    <row r="562" spans="1:38" s="196" customFormat="1" ht="15" customHeight="1">
      <c r="A562" s="1242" t="str">
        <f t="shared" si="131"/>
        <v>477-010-40-1202</v>
      </c>
      <c r="B562" s="361"/>
      <c r="C562" s="620" t="s">
        <v>1315</v>
      </c>
      <c r="D562" s="362"/>
      <c r="E562" s="365"/>
      <c r="F562" s="625" t="s">
        <v>1316</v>
      </c>
      <c r="G562" s="622"/>
      <c r="H562" s="628">
        <v>1</v>
      </c>
      <c r="I562" s="628"/>
      <c r="J562" s="390"/>
      <c r="K562" s="417">
        <v>14</v>
      </c>
      <c r="L562" s="412"/>
      <c r="M562" s="413">
        <f t="shared" si="125"/>
        <v>14</v>
      </c>
      <c r="N562" s="609">
        <f t="shared" si="126"/>
        <v>0</v>
      </c>
      <c r="O562" s="415">
        <f>+'Programa P6 Excel R1'!I1054</f>
        <v>0</v>
      </c>
      <c r="P562" s="433">
        <f>+'Programa P6 Excel R1'!J1054</f>
        <v>0</v>
      </c>
      <c r="Q562" s="492">
        <v>46220</v>
      </c>
      <c r="R562" s="471"/>
      <c r="S562" s="471"/>
      <c r="T562" s="471"/>
      <c r="U562" s="471"/>
      <c r="V562" s="494">
        <v>46226</v>
      </c>
      <c r="W562" s="492"/>
      <c r="X562" s="471"/>
      <c r="Y562" s="471"/>
      <c r="Z562" s="471"/>
      <c r="AA562" s="471"/>
      <c r="AB562" s="471"/>
      <c r="AC562" s="471"/>
      <c r="AD562" s="494"/>
      <c r="AE562" s="492">
        <f>+'Programa P6 Excel R1'!G1054</f>
        <v>46294</v>
      </c>
      <c r="AF562" s="471"/>
      <c r="AG562" s="471"/>
      <c r="AH562" s="471"/>
      <c r="AI562" s="471"/>
      <c r="AJ562" s="584">
        <f>+'Programa P6 Excel R1'!H1054</f>
        <v>46300</v>
      </c>
      <c r="AL562" s="197"/>
    </row>
    <row r="563" spans="1:38" s="196" customFormat="1" ht="15" customHeight="1">
      <c r="A563" s="1242" t="str">
        <f t="shared" si="131"/>
        <v>477-010-40-1203</v>
      </c>
      <c r="B563" s="361"/>
      <c r="C563" s="620" t="s">
        <v>1317</v>
      </c>
      <c r="D563" s="362"/>
      <c r="E563" s="365"/>
      <c r="F563" s="625" t="s">
        <v>1318</v>
      </c>
      <c r="G563" s="622"/>
      <c r="H563" s="628">
        <v>1</v>
      </c>
      <c r="I563" s="628"/>
      <c r="J563" s="390"/>
      <c r="K563" s="417">
        <v>7</v>
      </c>
      <c r="L563" s="412"/>
      <c r="M563" s="413">
        <f t="shared" si="125"/>
        <v>7</v>
      </c>
      <c r="N563" s="609">
        <f t="shared" si="126"/>
        <v>0</v>
      </c>
      <c r="O563" s="415">
        <f>+'Programa P6 Excel R1'!I1055</f>
        <v>0</v>
      </c>
      <c r="P563" s="433">
        <f>+'Programa P6 Excel R1'!J1055</f>
        <v>0</v>
      </c>
      <c r="Q563" s="492">
        <v>46227</v>
      </c>
      <c r="R563" s="471"/>
      <c r="S563" s="471"/>
      <c r="T563" s="471"/>
      <c r="U563" s="471"/>
      <c r="V563" s="494">
        <v>46233</v>
      </c>
      <c r="W563" s="492"/>
      <c r="X563" s="471"/>
      <c r="Y563" s="471"/>
      <c r="Z563" s="471"/>
      <c r="AA563" s="471"/>
      <c r="AB563" s="471"/>
      <c r="AC563" s="471"/>
      <c r="AD563" s="494"/>
      <c r="AE563" s="492">
        <f>+'Programa P6 Excel R1'!G1055</f>
        <v>46301</v>
      </c>
      <c r="AF563" s="471"/>
      <c r="AG563" s="471"/>
      <c r="AH563" s="471"/>
      <c r="AI563" s="471"/>
      <c r="AJ563" s="584">
        <f>+'Programa P6 Excel R1'!H1055</f>
        <v>46308</v>
      </c>
      <c r="AL563" s="197"/>
    </row>
    <row r="564" spans="1:38" s="201" customFormat="1" hidden="1">
      <c r="A564" s="856"/>
      <c r="B564" s="377" t="s">
        <v>1319</v>
      </c>
      <c r="C564" s="616"/>
      <c r="D564" s="378"/>
      <c r="E564" s="379"/>
      <c r="F564" s="617" t="s">
        <v>1320</v>
      </c>
      <c r="G564" s="618"/>
      <c r="H564" s="619"/>
      <c r="I564" s="619"/>
      <c r="J564" s="393"/>
      <c r="K564" s="449"/>
      <c r="L564" s="450"/>
      <c r="M564" s="451"/>
      <c r="N564" s="988"/>
      <c r="O564" s="452"/>
      <c r="P564" s="453"/>
      <c r="Q564" s="481"/>
      <c r="R564" s="482"/>
      <c r="S564" s="469"/>
      <c r="T564" s="482"/>
      <c r="U564" s="482"/>
      <c r="V564" s="491"/>
      <c r="W564" s="481"/>
      <c r="X564" s="482"/>
      <c r="Y564" s="482"/>
      <c r="Z564" s="482"/>
      <c r="AA564" s="482"/>
      <c r="AB564" s="482"/>
      <c r="AC564" s="482"/>
      <c r="AD564" s="491"/>
      <c r="AE564" s="481"/>
      <c r="AF564" s="482"/>
      <c r="AG564" s="482"/>
      <c r="AH564" s="482"/>
      <c r="AI564" s="482"/>
      <c r="AJ564" s="483"/>
      <c r="AL564" s="250"/>
    </row>
    <row r="565" spans="1:38" s="196" customFormat="1">
      <c r="A565" s="1242" t="str">
        <f t="shared" ref="A565:A567" si="132">+TRIM(C565)</f>
        <v>477-010-40-0562</v>
      </c>
      <c r="B565" s="361" t="s">
        <v>1321</v>
      </c>
      <c r="C565" s="624" t="s">
        <v>1322</v>
      </c>
      <c r="D565" s="362" t="s">
        <v>132</v>
      </c>
      <c r="E565" s="365"/>
      <c r="F565" s="621" t="s">
        <v>543</v>
      </c>
      <c r="G565" s="622"/>
      <c r="H565" s="623"/>
      <c r="I565" s="623"/>
      <c r="J565" s="389">
        <v>1</v>
      </c>
      <c r="K565" s="411">
        <v>676.5</v>
      </c>
      <c r="L565" s="412"/>
      <c r="M565" s="413">
        <f t="shared" si="60"/>
        <v>676.5</v>
      </c>
      <c r="N565" s="456">
        <f>+P565*M565</f>
        <v>338.25</v>
      </c>
      <c r="O565" s="457">
        <f>VLOOKUP(C565,'Programa P6 Excel R1'!$B:$N,8,FALSE)</f>
        <v>1</v>
      </c>
      <c r="P565" s="435">
        <f>VLOOKUP(C565,'Programa P6 Excel R1'!$B:$N,9,FALSE)</f>
        <v>0.5</v>
      </c>
      <c r="Q565" s="468">
        <v>45814</v>
      </c>
      <c r="R565" s="469"/>
      <c r="S565" s="469"/>
      <c r="T565" s="469"/>
      <c r="U565" s="469"/>
      <c r="V565" s="487">
        <v>46052</v>
      </c>
      <c r="W565" s="468">
        <f>+'Programa P6 Excel R1'!G1057</f>
        <v>45814</v>
      </c>
      <c r="X565" s="469"/>
      <c r="Y565" s="469"/>
      <c r="Z565" s="469"/>
      <c r="AA565" s="469"/>
      <c r="AB565" s="469"/>
      <c r="AC565" s="469"/>
      <c r="AD565" s="487"/>
      <c r="AE565" s="468"/>
      <c r="AF565" s="469"/>
      <c r="AG565" s="469"/>
      <c r="AH565" s="469"/>
      <c r="AI565" s="469"/>
      <c r="AJ565" s="470">
        <f>+'Programa P6 Excel R1'!H1057</f>
        <v>46164</v>
      </c>
      <c r="AL565" s="197"/>
    </row>
    <row r="566" spans="1:38" s="196" customFormat="1">
      <c r="A566" s="1242" t="str">
        <f t="shared" si="132"/>
        <v>477-010-40-0563</v>
      </c>
      <c r="B566" s="361" t="s">
        <v>1323</v>
      </c>
      <c r="C566" s="620" t="s">
        <v>1324</v>
      </c>
      <c r="D566" s="362"/>
      <c r="E566" s="365"/>
      <c r="F566" s="621" t="s">
        <v>1325</v>
      </c>
      <c r="G566" s="622"/>
      <c r="H566" s="623"/>
      <c r="I566" s="623"/>
      <c r="J566" s="389">
        <v>1</v>
      </c>
      <c r="K566" s="411">
        <v>900</v>
      </c>
      <c r="L566" s="412"/>
      <c r="M566" s="413">
        <f t="shared" si="60"/>
        <v>900</v>
      </c>
      <c r="N566" s="456">
        <f t="shared" si="64"/>
        <v>0</v>
      </c>
      <c r="O566" s="457">
        <f>VLOOKUP(C566,'Programa P6 Excel R1'!$B:$N,8,FALSE)</f>
        <v>1</v>
      </c>
      <c r="P566" s="435">
        <f>VLOOKUP(C566,'Programa P6 Excel R1'!$B:$N,9,FALSE)</f>
        <v>0</v>
      </c>
      <c r="Q566" s="468">
        <v>45990</v>
      </c>
      <c r="R566" s="469"/>
      <c r="S566" s="469"/>
      <c r="T566" s="469"/>
      <c r="U566" s="469"/>
      <c r="V566" s="487">
        <v>46069</v>
      </c>
      <c r="W566" s="468"/>
      <c r="X566" s="469"/>
      <c r="Y566" s="469"/>
      <c r="Z566" s="469"/>
      <c r="AA566" s="469"/>
      <c r="AB566" s="469"/>
      <c r="AC566" s="469"/>
      <c r="AD566" s="487"/>
      <c r="AE566" s="468">
        <f>+'Programa P6 Excel R1'!G1058</f>
        <v>46165</v>
      </c>
      <c r="AF566" s="469"/>
      <c r="AG566" s="469"/>
      <c r="AH566" s="469"/>
      <c r="AI566" s="469"/>
      <c r="AJ566" s="470">
        <f>+'Programa P6 Excel R1'!H1058</f>
        <v>46210</v>
      </c>
      <c r="AL566" s="197"/>
    </row>
    <row r="567" spans="1:38" s="196" customFormat="1">
      <c r="A567" s="1242" t="str">
        <f t="shared" si="132"/>
        <v>477-010-40-0564</v>
      </c>
      <c r="B567" s="361" t="s">
        <v>1326</v>
      </c>
      <c r="C567" s="620" t="s">
        <v>1327</v>
      </c>
      <c r="D567" s="362"/>
      <c r="E567" s="365" t="s">
        <v>3665</v>
      </c>
      <c r="F567" s="621" t="s">
        <v>387</v>
      </c>
      <c r="G567" s="622"/>
      <c r="H567" s="623">
        <v>1</v>
      </c>
      <c r="I567" s="623"/>
      <c r="J567" s="389"/>
      <c r="K567" s="411">
        <v>624.5</v>
      </c>
      <c r="L567" s="412"/>
      <c r="M567" s="413">
        <f t="shared" si="60"/>
        <v>624.5</v>
      </c>
      <c r="N567" s="456">
        <f t="shared" si="64"/>
        <v>0</v>
      </c>
      <c r="O567" s="434"/>
      <c r="P567" s="435"/>
      <c r="Q567" s="468">
        <v>46070</v>
      </c>
      <c r="R567" s="469">
        <f>+S567-10</f>
        <v>46124</v>
      </c>
      <c r="S567" s="469">
        <v>46134</v>
      </c>
      <c r="T567" s="469">
        <v>46141</v>
      </c>
      <c r="U567" s="469">
        <v>46149</v>
      </c>
      <c r="V567" s="487">
        <v>46156</v>
      </c>
      <c r="W567" s="468"/>
      <c r="X567" s="469"/>
      <c r="Y567" s="469"/>
      <c r="Z567" s="469"/>
      <c r="AA567" s="469"/>
      <c r="AB567" s="469"/>
      <c r="AC567" s="469"/>
      <c r="AD567" s="487"/>
      <c r="AE567" s="468">
        <f>+'Programa P6 Excel R1'!G1059</f>
        <v>46210</v>
      </c>
      <c r="AF567" s="469">
        <f>+AG567-10</f>
        <v>46228</v>
      </c>
      <c r="AG567" s="469">
        <f>+'Programa P6 Excel R1'!H1059</f>
        <v>46238</v>
      </c>
      <c r="AH567" s="469">
        <f>+'Programa P6 Excel R1'!H1060</f>
        <v>46245</v>
      </c>
      <c r="AI567" s="469">
        <f>+'Programa P6 Excel R1'!H1061</f>
        <v>46252</v>
      </c>
      <c r="AJ567" s="470">
        <f>+'Programa P6 Excel R1'!H1062</f>
        <v>46259</v>
      </c>
      <c r="AL567" s="197"/>
    </row>
    <row r="568" spans="1:38" s="201" customFormat="1" hidden="1">
      <c r="A568" s="856"/>
      <c r="B568" s="377" t="s">
        <v>1329</v>
      </c>
      <c r="C568" s="616"/>
      <c r="D568" s="378"/>
      <c r="E568" s="379"/>
      <c r="F568" s="617" t="s">
        <v>1330</v>
      </c>
      <c r="G568" s="618"/>
      <c r="H568" s="619"/>
      <c r="I568" s="619"/>
      <c r="J568" s="393"/>
      <c r="K568" s="449">
        <v>0</v>
      </c>
      <c r="L568" s="450"/>
      <c r="M568" s="451">
        <f t="shared" si="60"/>
        <v>0</v>
      </c>
      <c r="N568" s="988">
        <f t="shared" si="64"/>
        <v>0</v>
      </c>
      <c r="O568" s="452"/>
      <c r="P568" s="453"/>
      <c r="Q568" s="481"/>
      <c r="R568" s="482"/>
      <c r="S568" s="469" t="s">
        <v>125</v>
      </c>
      <c r="T568" s="482"/>
      <c r="U568" s="482"/>
      <c r="V568" s="491"/>
      <c r="W568" s="481"/>
      <c r="X568" s="482"/>
      <c r="Y568" s="482"/>
      <c r="Z568" s="482"/>
      <c r="AA568" s="482"/>
      <c r="AB568" s="482"/>
      <c r="AC568" s="482"/>
      <c r="AD568" s="491"/>
      <c r="AE568" s="481" t="s">
        <v>125</v>
      </c>
      <c r="AF568" s="482"/>
      <c r="AG568" s="482" t="s">
        <v>125</v>
      </c>
      <c r="AH568" s="482"/>
      <c r="AI568" s="482"/>
      <c r="AJ568" s="483"/>
      <c r="AL568" s="250"/>
    </row>
    <row r="569" spans="1:38" s="196" customFormat="1">
      <c r="A569" s="1242" t="str">
        <f t="shared" ref="A569:A571" si="133">+TRIM(C569)</f>
        <v>477-010-40-0568</v>
      </c>
      <c r="B569" s="361" t="s">
        <v>1331</v>
      </c>
      <c r="C569" s="620" t="s">
        <v>1332</v>
      </c>
      <c r="D569" s="362"/>
      <c r="E569" s="365"/>
      <c r="F569" s="621" t="s">
        <v>543</v>
      </c>
      <c r="G569" s="622"/>
      <c r="H569" s="623"/>
      <c r="I569" s="623"/>
      <c r="J569" s="389">
        <v>1</v>
      </c>
      <c r="K569" s="411">
        <v>47</v>
      </c>
      <c r="L569" s="412"/>
      <c r="M569" s="413">
        <f t="shared" si="60"/>
        <v>47</v>
      </c>
      <c r="N569" s="456">
        <f t="shared" si="64"/>
        <v>0</v>
      </c>
      <c r="O569" s="457">
        <f>VLOOKUP(C569,'Programa P6 Excel R1'!$B:$N,8,FALSE)</f>
        <v>1</v>
      </c>
      <c r="P569" s="435">
        <f>VLOOKUP(C569,'Programa P6 Excel R1'!$B:$N,9,FALSE)</f>
        <v>0</v>
      </c>
      <c r="Q569" s="468">
        <v>46070</v>
      </c>
      <c r="R569" s="469"/>
      <c r="S569" s="469"/>
      <c r="T569" s="469"/>
      <c r="U569" s="469"/>
      <c r="V569" s="487">
        <v>46119</v>
      </c>
      <c r="W569" s="468"/>
      <c r="X569" s="469"/>
      <c r="Y569" s="469"/>
      <c r="Z569" s="469"/>
      <c r="AA569" s="469"/>
      <c r="AB569" s="469"/>
      <c r="AC569" s="469"/>
      <c r="AD569" s="487"/>
      <c r="AE569" s="468">
        <f>+'Programa P6 Excel R1'!G1064</f>
        <v>46133</v>
      </c>
      <c r="AF569" s="469"/>
      <c r="AG569" s="469"/>
      <c r="AH569" s="469"/>
      <c r="AI569" s="469"/>
      <c r="AJ569" s="470">
        <f>+'Programa P6 Excel R1'!H1064</f>
        <v>46147</v>
      </c>
      <c r="AL569" s="197"/>
    </row>
    <row r="570" spans="1:38" s="196" customFormat="1">
      <c r="A570" s="1242" t="str">
        <f t="shared" si="133"/>
        <v>477-010-40-0569</v>
      </c>
      <c r="B570" s="361" t="s">
        <v>1333</v>
      </c>
      <c r="C570" s="620" t="s">
        <v>1334</v>
      </c>
      <c r="D570" s="362"/>
      <c r="E570" s="365"/>
      <c r="F570" s="621" t="s">
        <v>546</v>
      </c>
      <c r="G570" s="622"/>
      <c r="H570" s="623"/>
      <c r="I570" s="623"/>
      <c r="J570" s="389">
        <v>1</v>
      </c>
      <c r="K570" s="411">
        <v>685</v>
      </c>
      <c r="L570" s="412"/>
      <c r="M570" s="413">
        <f t="shared" si="60"/>
        <v>685</v>
      </c>
      <c r="N570" s="456">
        <f t="shared" si="64"/>
        <v>0</v>
      </c>
      <c r="O570" s="457">
        <f>VLOOKUP(C570,'Programa P6 Excel R1'!$B:$N,8,FALSE)</f>
        <v>0.64290000000000003</v>
      </c>
      <c r="P570" s="435">
        <f>VLOOKUP(C570,'Programa P6 Excel R1'!$B:$N,9,FALSE)</f>
        <v>0</v>
      </c>
      <c r="Q570" s="468">
        <v>46120</v>
      </c>
      <c r="R570" s="469"/>
      <c r="S570" s="469"/>
      <c r="T570" s="469"/>
      <c r="U570" s="469"/>
      <c r="V570" s="487">
        <v>46133</v>
      </c>
      <c r="W570" s="468"/>
      <c r="X570" s="469"/>
      <c r="Y570" s="469"/>
      <c r="Z570" s="469"/>
      <c r="AA570" s="469"/>
      <c r="AB570" s="469"/>
      <c r="AC570" s="469"/>
      <c r="AD570" s="487"/>
      <c r="AE570" s="468">
        <f>+'Programa P6 Excel R1'!G1065</f>
        <v>46148</v>
      </c>
      <c r="AF570" s="469"/>
      <c r="AG570" s="469"/>
      <c r="AH570" s="469"/>
      <c r="AI570" s="469"/>
      <c r="AJ570" s="470">
        <f>+'Programa P6 Excel R1'!H1065</f>
        <v>46161</v>
      </c>
      <c r="AL570" s="197"/>
    </row>
    <row r="571" spans="1:38" s="196" customFormat="1">
      <c r="A571" s="1242" t="str">
        <f t="shared" si="133"/>
        <v>477-010-40-0570</v>
      </c>
      <c r="B571" s="361" t="s">
        <v>1335</v>
      </c>
      <c r="C571" s="620" t="s">
        <v>1336</v>
      </c>
      <c r="D571" s="362"/>
      <c r="E571" s="365" t="s">
        <v>3668</v>
      </c>
      <c r="F571" s="621" t="s">
        <v>387</v>
      </c>
      <c r="G571" s="622"/>
      <c r="H571" s="623">
        <v>1</v>
      </c>
      <c r="I571" s="623"/>
      <c r="J571" s="389"/>
      <c r="K571" s="411">
        <v>184</v>
      </c>
      <c r="L571" s="412"/>
      <c r="M571" s="413">
        <f t="shared" si="60"/>
        <v>184</v>
      </c>
      <c r="N571" s="456">
        <f t="shared" si="64"/>
        <v>0</v>
      </c>
      <c r="O571" s="434"/>
      <c r="P571" s="435"/>
      <c r="Q571" s="468">
        <v>46134</v>
      </c>
      <c r="R571" s="469">
        <f>+S571-7</f>
        <v>46168</v>
      </c>
      <c r="S571" s="469">
        <v>46175</v>
      </c>
      <c r="T571" s="469">
        <v>46182</v>
      </c>
      <c r="U571" s="469">
        <v>46189</v>
      </c>
      <c r="V571" s="487">
        <v>46196</v>
      </c>
      <c r="W571" s="468"/>
      <c r="X571" s="469"/>
      <c r="Y571" s="469"/>
      <c r="Z571" s="469"/>
      <c r="AA571" s="469"/>
      <c r="AB571" s="469"/>
      <c r="AC571" s="469"/>
      <c r="AD571" s="487"/>
      <c r="AE571" s="468">
        <f>+'Programa P6 Excel R1'!G1066</f>
        <v>46162</v>
      </c>
      <c r="AF571" s="469">
        <f>+AG571-7</f>
        <v>46196</v>
      </c>
      <c r="AG571" s="469">
        <f>+'Programa P6 Excel R1'!H1066</f>
        <v>46203</v>
      </c>
      <c r="AH571" s="469">
        <f>+'Programa P6 Excel R1'!H1067</f>
        <v>46210</v>
      </c>
      <c r="AI571" s="469">
        <f>+'Programa P6 Excel R1'!H1068</f>
        <v>46217</v>
      </c>
      <c r="AJ571" s="470">
        <f>+'Programa P6 Excel R1'!H1069</f>
        <v>46225</v>
      </c>
      <c r="AL571" s="197"/>
    </row>
    <row r="572" spans="1:38" s="201" customFormat="1" hidden="1">
      <c r="A572" s="856"/>
      <c r="B572" s="377" t="s">
        <v>1338</v>
      </c>
      <c r="C572" s="616"/>
      <c r="D572" s="378"/>
      <c r="E572" s="379"/>
      <c r="F572" s="617" t="s">
        <v>1339</v>
      </c>
      <c r="G572" s="618"/>
      <c r="H572" s="619"/>
      <c r="I572" s="619"/>
      <c r="J572" s="393"/>
      <c r="K572" s="449">
        <v>0</v>
      </c>
      <c r="L572" s="450"/>
      <c r="M572" s="451">
        <f t="shared" si="60"/>
        <v>0</v>
      </c>
      <c r="N572" s="988">
        <f t="shared" si="64"/>
        <v>0</v>
      </c>
      <c r="O572" s="452"/>
      <c r="P572" s="453"/>
      <c r="Q572" s="481"/>
      <c r="R572" s="482"/>
      <c r="S572" s="469" t="s">
        <v>125</v>
      </c>
      <c r="T572" s="482"/>
      <c r="U572" s="482"/>
      <c r="V572" s="491"/>
      <c r="W572" s="481"/>
      <c r="X572" s="482"/>
      <c r="Y572" s="482"/>
      <c r="Z572" s="482"/>
      <c r="AA572" s="482"/>
      <c r="AB572" s="482"/>
      <c r="AC572" s="482"/>
      <c r="AD572" s="491"/>
      <c r="AE572" s="481" t="s">
        <v>125</v>
      </c>
      <c r="AF572" s="482"/>
      <c r="AG572" s="482" t="s">
        <v>125</v>
      </c>
      <c r="AH572" s="482"/>
      <c r="AI572" s="482"/>
      <c r="AJ572" s="483"/>
      <c r="AL572" s="250"/>
    </row>
    <row r="573" spans="1:38" s="196" customFormat="1">
      <c r="A573" s="1242" t="str">
        <f t="shared" ref="A573:A575" si="134">+TRIM(C573)</f>
        <v>477-010-40-0574</v>
      </c>
      <c r="B573" s="361" t="s">
        <v>1340</v>
      </c>
      <c r="C573" s="620" t="s">
        <v>1341</v>
      </c>
      <c r="D573" s="362"/>
      <c r="E573" s="365"/>
      <c r="F573" s="621" t="s">
        <v>543</v>
      </c>
      <c r="G573" s="622"/>
      <c r="H573" s="623"/>
      <c r="I573" s="623"/>
      <c r="J573" s="389">
        <v>1</v>
      </c>
      <c r="K573" s="411">
        <v>119</v>
      </c>
      <c r="L573" s="412"/>
      <c r="M573" s="413">
        <f t="shared" si="60"/>
        <v>119</v>
      </c>
      <c r="N573" s="456">
        <f t="shared" si="64"/>
        <v>0</v>
      </c>
      <c r="O573" s="457">
        <f>VLOOKUP(C573,'Programa P6 Excel R1'!$B:$N,8,FALSE)</f>
        <v>0.23080000000000001</v>
      </c>
      <c r="P573" s="435">
        <f>VLOOKUP(C573,'Programa P6 Excel R1'!$B:$N,9,FALSE)</f>
        <v>0</v>
      </c>
      <c r="Q573" s="468">
        <v>46112</v>
      </c>
      <c r="R573" s="469"/>
      <c r="S573" s="469"/>
      <c r="T573" s="469"/>
      <c r="U573" s="469"/>
      <c r="V573" s="487">
        <v>46188</v>
      </c>
      <c r="W573" s="468"/>
      <c r="X573" s="469"/>
      <c r="Y573" s="469"/>
      <c r="Z573" s="469"/>
      <c r="AA573" s="469"/>
      <c r="AB573" s="469"/>
      <c r="AC573" s="469"/>
      <c r="AD573" s="487"/>
      <c r="AE573" s="468">
        <f>+'Programa P6 Excel R1'!G1071</f>
        <v>46147</v>
      </c>
      <c r="AF573" s="469"/>
      <c r="AG573" s="469"/>
      <c r="AH573" s="469"/>
      <c r="AI573" s="469"/>
      <c r="AJ573" s="470">
        <f>+'Programa P6 Excel R1'!H1071</f>
        <v>46189</v>
      </c>
      <c r="AL573" s="197"/>
    </row>
    <row r="574" spans="1:38" s="196" customFormat="1">
      <c r="A574" s="1242" t="str">
        <f t="shared" si="134"/>
        <v>477-010-40-0575</v>
      </c>
      <c r="B574" s="361" t="s">
        <v>1342</v>
      </c>
      <c r="C574" s="620" t="s">
        <v>1343</v>
      </c>
      <c r="D574" s="362"/>
      <c r="E574" s="365"/>
      <c r="F574" s="621" t="s">
        <v>546</v>
      </c>
      <c r="G574" s="622"/>
      <c r="H574" s="623"/>
      <c r="I574" s="623"/>
      <c r="J574" s="389">
        <v>1</v>
      </c>
      <c r="K574" s="411">
        <v>1015</v>
      </c>
      <c r="L574" s="412"/>
      <c r="M574" s="413">
        <f t="shared" si="60"/>
        <v>1015</v>
      </c>
      <c r="N574" s="456">
        <f t="shared" si="64"/>
        <v>0</v>
      </c>
      <c r="O574" s="457">
        <f>VLOOKUP(C574,'Programa P6 Excel R1'!$B:$N,8,FALSE)</f>
        <v>0</v>
      </c>
      <c r="P574" s="435">
        <f>VLOOKUP(C574,'Programa P6 Excel R1'!$B:$N,9,FALSE)</f>
        <v>0</v>
      </c>
      <c r="Q574" s="468">
        <v>46189</v>
      </c>
      <c r="R574" s="469"/>
      <c r="S574" s="469"/>
      <c r="T574" s="469"/>
      <c r="U574" s="469"/>
      <c r="V574" s="487">
        <v>46216</v>
      </c>
      <c r="W574" s="468"/>
      <c r="X574" s="469"/>
      <c r="Y574" s="469"/>
      <c r="Z574" s="469"/>
      <c r="AA574" s="469"/>
      <c r="AB574" s="469"/>
      <c r="AC574" s="469"/>
      <c r="AD574" s="487"/>
      <c r="AE574" s="468">
        <f>+'Programa P6 Excel R1'!G1072</f>
        <v>46190</v>
      </c>
      <c r="AF574" s="469"/>
      <c r="AG574" s="469"/>
      <c r="AH574" s="469"/>
      <c r="AI574" s="469"/>
      <c r="AJ574" s="470">
        <f>+'Programa P6 Excel R1'!H1072</f>
        <v>46217</v>
      </c>
      <c r="AL574" s="197"/>
    </row>
    <row r="575" spans="1:38" s="196" customFormat="1">
      <c r="A575" s="1242" t="str">
        <f t="shared" si="134"/>
        <v>477-010-40-0576</v>
      </c>
      <c r="B575" s="361" t="s">
        <v>1344</v>
      </c>
      <c r="C575" s="620" t="s">
        <v>1345</v>
      </c>
      <c r="D575" s="362"/>
      <c r="E575" s="365" t="s">
        <v>3671</v>
      </c>
      <c r="F575" s="621" t="s">
        <v>387</v>
      </c>
      <c r="G575" s="622"/>
      <c r="H575" s="623">
        <v>1</v>
      </c>
      <c r="I575" s="623"/>
      <c r="J575" s="389"/>
      <c r="K575" s="411">
        <v>242</v>
      </c>
      <c r="L575" s="412"/>
      <c r="M575" s="413">
        <f t="shared" si="60"/>
        <v>242</v>
      </c>
      <c r="N575" s="456">
        <f t="shared" si="64"/>
        <v>0</v>
      </c>
      <c r="O575" s="434"/>
      <c r="P575" s="435"/>
      <c r="Q575" s="468">
        <v>46217</v>
      </c>
      <c r="R575" s="469">
        <f>+S575-7</f>
        <v>46268</v>
      </c>
      <c r="S575" s="469">
        <v>46275</v>
      </c>
      <c r="T575" s="469">
        <v>46282</v>
      </c>
      <c r="U575" s="469">
        <v>46290</v>
      </c>
      <c r="V575" s="487">
        <v>46297</v>
      </c>
      <c r="W575" s="468"/>
      <c r="X575" s="469"/>
      <c r="Y575" s="469"/>
      <c r="Z575" s="469"/>
      <c r="AA575" s="469"/>
      <c r="AB575" s="469"/>
      <c r="AC575" s="469"/>
      <c r="AD575" s="487"/>
      <c r="AE575" s="468">
        <f>+'Programa P6 Excel R1'!G1073</f>
        <v>46218</v>
      </c>
      <c r="AF575" s="469">
        <f>+AG575-7</f>
        <v>46269</v>
      </c>
      <c r="AG575" s="469">
        <f>+'Programa P6 Excel R1'!H1073</f>
        <v>46276</v>
      </c>
      <c r="AH575" s="469">
        <f>+'Programa P6 Excel R1'!H1074</f>
        <v>46286</v>
      </c>
      <c r="AI575" s="469">
        <f>+'Programa P6 Excel R1'!H1075</f>
        <v>46293</v>
      </c>
      <c r="AJ575" s="470">
        <f>+'Programa P6 Excel R1'!H1076</f>
        <v>46300</v>
      </c>
      <c r="AL575" s="197"/>
    </row>
    <row r="576" spans="1:38" s="201" customFormat="1" hidden="1">
      <c r="A576" s="856"/>
      <c r="B576" s="377" t="s">
        <v>1347</v>
      </c>
      <c r="C576" s="616"/>
      <c r="D576" s="378"/>
      <c r="E576" s="379"/>
      <c r="F576" s="617" t="s">
        <v>1348</v>
      </c>
      <c r="G576" s="618"/>
      <c r="H576" s="619"/>
      <c r="I576" s="619"/>
      <c r="J576" s="393"/>
      <c r="K576" s="449">
        <v>0</v>
      </c>
      <c r="L576" s="450"/>
      <c r="M576" s="451">
        <f t="shared" ref="M576:M658" si="135">+K576+L576</f>
        <v>0</v>
      </c>
      <c r="N576" s="988">
        <f t="shared" si="64"/>
        <v>0</v>
      </c>
      <c r="O576" s="452"/>
      <c r="P576" s="453"/>
      <c r="Q576" s="481"/>
      <c r="R576" s="482"/>
      <c r="S576" s="469" t="s">
        <v>125</v>
      </c>
      <c r="T576" s="482"/>
      <c r="U576" s="482"/>
      <c r="V576" s="491"/>
      <c r="W576" s="481"/>
      <c r="X576" s="482"/>
      <c r="Y576" s="482"/>
      <c r="Z576" s="482"/>
      <c r="AA576" s="482"/>
      <c r="AB576" s="482"/>
      <c r="AC576" s="482"/>
      <c r="AD576" s="491"/>
      <c r="AE576" s="481" t="s">
        <v>125</v>
      </c>
      <c r="AF576" s="482"/>
      <c r="AG576" s="482" t="s">
        <v>125</v>
      </c>
      <c r="AH576" s="482"/>
      <c r="AI576" s="482"/>
      <c r="AJ576" s="483"/>
      <c r="AL576" s="250"/>
    </row>
    <row r="577" spans="1:38" s="196" customFormat="1">
      <c r="A577" s="1242" t="str">
        <f t="shared" ref="A577:A579" si="136">+TRIM(C577)</f>
        <v>477-010-40-0580</v>
      </c>
      <c r="B577" s="361" t="s">
        <v>1349</v>
      </c>
      <c r="C577" s="620" t="s">
        <v>1350</v>
      </c>
      <c r="D577" s="362"/>
      <c r="E577" s="365"/>
      <c r="F577" s="621" t="s">
        <v>543</v>
      </c>
      <c r="G577" s="622"/>
      <c r="H577" s="623"/>
      <c r="I577" s="623"/>
      <c r="J577" s="389">
        <v>1</v>
      </c>
      <c r="K577" s="411">
        <v>18</v>
      </c>
      <c r="L577" s="412"/>
      <c r="M577" s="413">
        <f t="shared" si="135"/>
        <v>18</v>
      </c>
      <c r="N577" s="456">
        <f t="shared" si="64"/>
        <v>8.1</v>
      </c>
      <c r="O577" s="457">
        <f>VLOOKUP(C577,'Programa P6 Excel R1'!$B:$N,8,FALSE)</f>
        <v>0.48</v>
      </c>
      <c r="P577" s="435">
        <f>VLOOKUP(C577,'Programa P6 Excel R1'!$B:$N,9,FALSE)</f>
        <v>0.45</v>
      </c>
      <c r="Q577" s="468">
        <v>46112</v>
      </c>
      <c r="R577" s="469"/>
      <c r="S577" s="469"/>
      <c r="T577" s="469"/>
      <c r="U577" s="469"/>
      <c r="V577" s="487">
        <v>46148</v>
      </c>
      <c r="W577" s="468"/>
      <c r="X577" s="469"/>
      <c r="Y577" s="469"/>
      <c r="Z577" s="469"/>
      <c r="AA577" s="469"/>
      <c r="AB577" s="469"/>
      <c r="AC577" s="469"/>
      <c r="AD577" s="487"/>
      <c r="AE577" s="468">
        <v>46112</v>
      </c>
      <c r="AF577" s="469"/>
      <c r="AG577" s="469"/>
      <c r="AH577" s="469"/>
      <c r="AI577" s="469"/>
      <c r="AJ577" s="470">
        <v>46148</v>
      </c>
      <c r="AL577" s="197"/>
    </row>
    <row r="578" spans="1:38" s="196" customFormat="1">
      <c r="A578" s="1242" t="str">
        <f t="shared" si="136"/>
        <v>477-010-40-0581</v>
      </c>
      <c r="B578" s="361" t="s">
        <v>1351</v>
      </c>
      <c r="C578" s="620" t="s">
        <v>1352</v>
      </c>
      <c r="D578" s="362"/>
      <c r="E578" s="365"/>
      <c r="F578" s="621" t="s">
        <v>546</v>
      </c>
      <c r="G578" s="622"/>
      <c r="H578" s="623"/>
      <c r="I578" s="623"/>
      <c r="J578" s="389">
        <v>1</v>
      </c>
      <c r="K578" s="411">
        <v>79</v>
      </c>
      <c r="L578" s="412"/>
      <c r="M578" s="413">
        <f t="shared" si="135"/>
        <v>79</v>
      </c>
      <c r="N578" s="456">
        <f t="shared" si="64"/>
        <v>0</v>
      </c>
      <c r="O578" s="457">
        <f>VLOOKUP(C578,'Programa P6 Excel R1'!$B:$N,8,FALSE)</f>
        <v>0</v>
      </c>
      <c r="P578" s="435">
        <f>VLOOKUP(C578,'Programa P6 Excel R1'!$B:$N,9,FALSE)</f>
        <v>0</v>
      </c>
      <c r="Q578" s="468">
        <v>46149</v>
      </c>
      <c r="R578" s="469"/>
      <c r="S578" s="469"/>
      <c r="T578" s="469"/>
      <c r="U578" s="469"/>
      <c r="V578" s="487">
        <v>46155</v>
      </c>
      <c r="W578" s="468"/>
      <c r="X578" s="469"/>
      <c r="Y578" s="469"/>
      <c r="Z578" s="469"/>
      <c r="AA578" s="469"/>
      <c r="AB578" s="469"/>
      <c r="AC578" s="469"/>
      <c r="AD578" s="487"/>
      <c r="AE578" s="468">
        <v>46149</v>
      </c>
      <c r="AF578" s="469"/>
      <c r="AG578" s="469"/>
      <c r="AH578" s="469"/>
      <c r="AI578" s="469"/>
      <c r="AJ578" s="470">
        <v>46155</v>
      </c>
      <c r="AL578" s="197"/>
    </row>
    <row r="579" spans="1:38" s="196" customFormat="1">
      <c r="A579" s="1242" t="str">
        <f t="shared" si="136"/>
        <v>477-010-40-0582</v>
      </c>
      <c r="B579" s="361" t="s">
        <v>1353</v>
      </c>
      <c r="C579" s="620" t="s">
        <v>1354</v>
      </c>
      <c r="D579" s="362"/>
      <c r="E579" s="365" t="s">
        <v>3674</v>
      </c>
      <c r="F579" s="621" t="s">
        <v>387</v>
      </c>
      <c r="G579" s="622"/>
      <c r="H579" s="623">
        <v>1</v>
      </c>
      <c r="I579" s="623"/>
      <c r="J579" s="389"/>
      <c r="K579" s="411">
        <v>130</v>
      </c>
      <c r="L579" s="412"/>
      <c r="M579" s="413">
        <f t="shared" si="135"/>
        <v>130</v>
      </c>
      <c r="N579" s="456">
        <f t="shared" si="64"/>
        <v>0</v>
      </c>
      <c r="O579" s="434"/>
      <c r="P579" s="435"/>
      <c r="Q579" s="468">
        <v>46156</v>
      </c>
      <c r="R579" s="469">
        <f>+S579-7</f>
        <v>46170</v>
      </c>
      <c r="S579" s="469">
        <v>46177</v>
      </c>
      <c r="T579" s="469">
        <v>46184</v>
      </c>
      <c r="U579" s="469">
        <v>46191</v>
      </c>
      <c r="V579" s="487">
        <v>46198</v>
      </c>
      <c r="W579" s="468"/>
      <c r="X579" s="469"/>
      <c r="Y579" s="469"/>
      <c r="Z579" s="469"/>
      <c r="AA579" s="469"/>
      <c r="AB579" s="469"/>
      <c r="AC579" s="469"/>
      <c r="AD579" s="487"/>
      <c r="AE579" s="468">
        <v>46156</v>
      </c>
      <c r="AF579" s="469">
        <f>+AG579-7</f>
        <v>46170</v>
      </c>
      <c r="AG579" s="469">
        <v>46177</v>
      </c>
      <c r="AH579" s="469">
        <v>46184</v>
      </c>
      <c r="AI579" s="469">
        <v>46191</v>
      </c>
      <c r="AJ579" s="470">
        <v>46198</v>
      </c>
      <c r="AL579" s="197"/>
    </row>
    <row r="580" spans="1:38" s="196" customFormat="1" hidden="1">
      <c r="A580" s="855"/>
      <c r="B580" s="366"/>
      <c r="C580" s="719"/>
      <c r="D580" s="367"/>
      <c r="E580" s="368"/>
      <c r="F580" s="720"/>
      <c r="G580" s="721"/>
      <c r="H580" s="722"/>
      <c r="I580" s="722"/>
      <c r="J580" s="391"/>
      <c r="K580" s="459"/>
      <c r="L580" s="421"/>
      <c r="M580" s="422">
        <f t="shared" si="135"/>
        <v>0</v>
      </c>
      <c r="N580" s="423">
        <f t="shared" si="64"/>
        <v>0</v>
      </c>
      <c r="O580" s="439"/>
      <c r="P580" s="440"/>
      <c r="Q580" s="472"/>
      <c r="R580" s="473"/>
      <c r="S580" s="473"/>
      <c r="T580" s="473"/>
      <c r="U580" s="473"/>
      <c r="V580" s="488"/>
      <c r="W580" s="472"/>
      <c r="X580" s="473"/>
      <c r="Y580" s="473"/>
      <c r="Z580" s="473"/>
      <c r="AA580" s="473"/>
      <c r="AB580" s="473"/>
      <c r="AC580" s="473"/>
      <c r="AD580" s="488"/>
      <c r="AE580" s="472"/>
      <c r="AF580" s="473"/>
      <c r="AG580" s="473"/>
      <c r="AH580" s="473"/>
      <c r="AI580" s="473"/>
      <c r="AJ580" s="474"/>
      <c r="AL580" s="197"/>
    </row>
    <row r="581" spans="1:38" s="201" customFormat="1" hidden="1">
      <c r="A581" s="856"/>
      <c r="B581" s="375">
        <v>4</v>
      </c>
      <c r="C581" s="380"/>
      <c r="D581" s="761"/>
      <c r="E581" s="376"/>
      <c r="F581" s="381" t="s">
        <v>1356</v>
      </c>
      <c r="G581" s="382"/>
      <c r="H581" s="383"/>
      <c r="I581" s="383"/>
      <c r="J581" s="531"/>
      <c r="K581" s="441"/>
      <c r="L581" s="442"/>
      <c r="M581" s="443">
        <f t="shared" si="135"/>
        <v>0</v>
      </c>
      <c r="N581" s="444"/>
      <c r="O581" s="445"/>
      <c r="P581" s="446"/>
      <c r="Q581" s="478"/>
      <c r="R581" s="479"/>
      <c r="S581" s="479"/>
      <c r="T581" s="479"/>
      <c r="U581" s="479"/>
      <c r="V581" s="490"/>
      <c r="W581" s="478"/>
      <c r="X581" s="479"/>
      <c r="Y581" s="479"/>
      <c r="Z581" s="479"/>
      <c r="AA581" s="479"/>
      <c r="AB581" s="479"/>
      <c r="AC581" s="479"/>
      <c r="AD581" s="490"/>
      <c r="AE581" s="478"/>
      <c r="AF581" s="479"/>
      <c r="AG581" s="479"/>
      <c r="AH581" s="479"/>
      <c r="AI581" s="479"/>
      <c r="AJ581" s="480"/>
      <c r="AL581" s="250"/>
    </row>
    <row r="582" spans="1:38" s="196" customFormat="1" hidden="1">
      <c r="A582" s="855"/>
      <c r="B582" s="354" t="s">
        <v>1357</v>
      </c>
      <c r="C582" s="355"/>
      <c r="D582" s="356"/>
      <c r="E582" s="357"/>
      <c r="F582" s="358" t="s">
        <v>1358</v>
      </c>
      <c r="G582" s="359"/>
      <c r="H582" s="360"/>
      <c r="I582" s="360"/>
      <c r="J582" s="388"/>
      <c r="K582" s="405">
        <v>0</v>
      </c>
      <c r="L582" s="406"/>
      <c r="M582" s="407">
        <f t="shared" si="135"/>
        <v>0</v>
      </c>
      <c r="N582" s="408">
        <f t="shared" ref="N582:N658" si="137">+M582*P582</f>
        <v>0</v>
      </c>
      <c r="O582" s="447"/>
      <c r="P582" s="448"/>
      <c r="Q582" s="465"/>
      <c r="R582" s="466"/>
      <c r="S582" s="466"/>
      <c r="T582" s="466"/>
      <c r="U582" s="466"/>
      <c r="V582" s="486"/>
      <c r="W582" s="465"/>
      <c r="X582" s="466"/>
      <c r="Y582" s="466"/>
      <c r="Z582" s="466"/>
      <c r="AA582" s="466"/>
      <c r="AB582" s="466"/>
      <c r="AC582" s="466"/>
      <c r="AD582" s="486"/>
      <c r="AE582" s="465"/>
      <c r="AF582" s="466"/>
      <c r="AG582" s="466"/>
      <c r="AH582" s="466"/>
      <c r="AI582" s="466"/>
      <c r="AJ582" s="467"/>
      <c r="AL582" s="197"/>
    </row>
    <row r="583" spans="1:38" s="196" customFormat="1" hidden="1">
      <c r="A583" s="855"/>
      <c r="B583" s="361" t="s">
        <v>1359</v>
      </c>
      <c r="C583" s="620"/>
      <c r="D583" s="362"/>
      <c r="E583" s="365"/>
      <c r="F583" s="617" t="s">
        <v>1360</v>
      </c>
      <c r="G583" s="622"/>
      <c r="H583" s="623"/>
      <c r="I583" s="623"/>
      <c r="J583" s="389"/>
      <c r="K583" s="411">
        <v>0</v>
      </c>
      <c r="L583" s="412"/>
      <c r="M583" s="413">
        <f t="shared" si="135"/>
        <v>0</v>
      </c>
      <c r="N583" s="414">
        <f t="shared" si="137"/>
        <v>0</v>
      </c>
      <c r="O583" s="434"/>
      <c r="P583" s="435"/>
      <c r="Q583" s="468"/>
      <c r="R583" s="469"/>
      <c r="S583" s="469"/>
      <c r="T583" s="469"/>
      <c r="U583" s="469"/>
      <c r="V583" s="487"/>
      <c r="W583" s="468"/>
      <c r="X583" s="469"/>
      <c r="Y583" s="469"/>
      <c r="Z583" s="469"/>
      <c r="AA583" s="469"/>
      <c r="AB583" s="469"/>
      <c r="AC583" s="469"/>
      <c r="AD583" s="487"/>
      <c r="AE583" s="468" t="s">
        <v>125</v>
      </c>
      <c r="AF583" s="469"/>
      <c r="AG583" s="469" t="s">
        <v>125</v>
      </c>
      <c r="AH583" s="469"/>
      <c r="AI583" s="469"/>
      <c r="AJ583" s="470"/>
      <c r="AL583" s="197"/>
    </row>
    <row r="584" spans="1:38" s="196" customFormat="1">
      <c r="A584" s="1242" t="str">
        <f t="shared" ref="A584:A647" si="138">+TRIM(C584)</f>
        <v>477-010-40-0586</v>
      </c>
      <c r="B584" s="361" t="s">
        <v>1361</v>
      </c>
      <c r="C584" s="620" t="s">
        <v>1362</v>
      </c>
      <c r="D584" s="362" t="s">
        <v>526</v>
      </c>
      <c r="E584" s="365" t="s">
        <v>3251</v>
      </c>
      <c r="F584" s="724" t="s">
        <v>1363</v>
      </c>
      <c r="G584" s="622"/>
      <c r="H584" s="623"/>
      <c r="I584" s="623"/>
      <c r="J584" s="389">
        <v>1</v>
      </c>
      <c r="K584" s="411">
        <v>320</v>
      </c>
      <c r="L584" s="412"/>
      <c r="M584" s="413">
        <f t="shared" si="135"/>
        <v>320</v>
      </c>
      <c r="N584" s="414">
        <f t="shared" si="137"/>
        <v>153.6</v>
      </c>
      <c r="O584" s="434">
        <f>+'Programa P6 Excel R1'!I1088</f>
        <v>1</v>
      </c>
      <c r="P584" s="435">
        <f>+'Programa P6 Excel R1'!J1088</f>
        <v>0.48</v>
      </c>
      <c r="Q584" s="468">
        <v>45950</v>
      </c>
      <c r="R584" s="469">
        <f>+S584-7</f>
        <v>45964</v>
      </c>
      <c r="S584" s="469">
        <v>45971</v>
      </c>
      <c r="T584" s="469">
        <v>45981</v>
      </c>
      <c r="U584" s="469">
        <v>45993</v>
      </c>
      <c r="V584" s="487">
        <v>46006</v>
      </c>
      <c r="W584" s="468">
        <v>45950</v>
      </c>
      <c r="X584" s="469"/>
      <c r="Y584" s="469"/>
      <c r="Z584" s="469"/>
      <c r="AA584" s="469"/>
      <c r="AB584" s="469"/>
      <c r="AC584" s="469"/>
      <c r="AD584" s="487"/>
      <c r="AE584" s="468"/>
      <c r="AF584" s="469">
        <f>+AG584-7</f>
        <v>46024</v>
      </c>
      <c r="AG584" s="469">
        <v>46031</v>
      </c>
      <c r="AH584" s="469">
        <v>46043</v>
      </c>
      <c r="AI584" s="469">
        <v>46055</v>
      </c>
      <c r="AJ584" s="470">
        <v>46065</v>
      </c>
      <c r="AL584" s="197"/>
    </row>
    <row r="585" spans="1:38" s="196" customFormat="1">
      <c r="A585" s="1242" t="str">
        <f t="shared" si="138"/>
        <v>477-010-40-0590</v>
      </c>
      <c r="B585" s="361" t="s">
        <v>1364</v>
      </c>
      <c r="C585" s="620" t="s">
        <v>1365</v>
      </c>
      <c r="D585" s="362"/>
      <c r="E585" s="365"/>
      <c r="F585" s="724" t="s">
        <v>1366</v>
      </c>
      <c r="G585" s="622"/>
      <c r="H585" s="623"/>
      <c r="I585" s="623"/>
      <c r="J585" s="389">
        <v>1</v>
      </c>
      <c r="K585" s="411">
        <v>986</v>
      </c>
      <c r="L585" s="412"/>
      <c r="M585" s="413">
        <f t="shared" si="135"/>
        <v>986</v>
      </c>
      <c r="N585" s="414">
        <f t="shared" si="137"/>
        <v>0</v>
      </c>
      <c r="O585" s="457">
        <f>+'Programa P6 Excel R1'!I1093</f>
        <v>1</v>
      </c>
      <c r="P585" s="435">
        <f>+'Programa P6 Excel R1'!J1093</f>
        <v>0</v>
      </c>
      <c r="Q585" s="468">
        <v>45965</v>
      </c>
      <c r="R585" s="469"/>
      <c r="S585" s="469">
        <v>45996</v>
      </c>
      <c r="T585" s="469">
        <v>46006</v>
      </c>
      <c r="U585" s="469">
        <v>46013</v>
      </c>
      <c r="V585" s="487">
        <v>46021</v>
      </c>
      <c r="W585" s="468"/>
      <c r="X585" s="469"/>
      <c r="Y585" s="469"/>
      <c r="Z585" s="469"/>
      <c r="AA585" s="469"/>
      <c r="AB585" s="469"/>
      <c r="AC585" s="469"/>
      <c r="AD585" s="487"/>
      <c r="AE585" s="468">
        <v>46024</v>
      </c>
      <c r="AF585" s="469"/>
      <c r="AG585" s="469">
        <v>46057</v>
      </c>
      <c r="AH585" s="469">
        <v>46064</v>
      </c>
      <c r="AI585" s="469">
        <v>46072</v>
      </c>
      <c r="AJ585" s="470">
        <v>46079</v>
      </c>
      <c r="AL585" s="197"/>
    </row>
    <row r="586" spans="1:38" s="196" customFormat="1">
      <c r="A586" s="1242" t="str">
        <f t="shared" si="138"/>
        <v>477-010-40-0594</v>
      </c>
      <c r="B586" s="361" t="s">
        <v>1367</v>
      </c>
      <c r="C586" s="620" t="s">
        <v>1368</v>
      </c>
      <c r="D586" s="362" t="s">
        <v>526</v>
      </c>
      <c r="E586" s="365"/>
      <c r="F586" s="724" t="s">
        <v>1369</v>
      </c>
      <c r="G586" s="622"/>
      <c r="H586" s="623"/>
      <c r="I586" s="623"/>
      <c r="J586" s="389">
        <v>1</v>
      </c>
      <c r="K586" s="411">
        <v>68</v>
      </c>
      <c r="L586" s="412"/>
      <c r="M586" s="413">
        <f t="shared" si="135"/>
        <v>68</v>
      </c>
      <c r="N586" s="414">
        <f t="shared" si="137"/>
        <v>3.4000000000000004</v>
      </c>
      <c r="O586" s="434">
        <f>+'Programa P6 Excel R1'!I1098</f>
        <v>1</v>
      </c>
      <c r="P586" s="435">
        <f>+'Programa P6 Excel R1'!J1098</f>
        <v>0.05</v>
      </c>
      <c r="Q586" s="468">
        <v>45950</v>
      </c>
      <c r="R586" s="469"/>
      <c r="S586" s="469"/>
      <c r="T586" s="469"/>
      <c r="U586" s="469"/>
      <c r="V586" s="487">
        <v>45971</v>
      </c>
      <c r="W586" s="468">
        <v>45950</v>
      </c>
      <c r="X586" s="469"/>
      <c r="Y586" s="469"/>
      <c r="Z586" s="469"/>
      <c r="AA586" s="469"/>
      <c r="AB586" s="469"/>
      <c r="AC586" s="469"/>
      <c r="AD586" s="487"/>
      <c r="AE586" s="468"/>
      <c r="AF586" s="469"/>
      <c r="AG586" s="469"/>
      <c r="AH586" s="469"/>
      <c r="AI586" s="469"/>
      <c r="AJ586" s="470">
        <v>46034</v>
      </c>
      <c r="AL586" s="197"/>
    </row>
    <row r="587" spans="1:38" s="196" customFormat="1">
      <c r="A587" s="1242" t="str">
        <f t="shared" si="138"/>
        <v>477-010-40-0595</v>
      </c>
      <c r="B587" s="361" t="s">
        <v>1370</v>
      </c>
      <c r="C587" s="620" t="s">
        <v>1371</v>
      </c>
      <c r="D587" s="362"/>
      <c r="E587" s="365"/>
      <c r="F587" s="724" t="s">
        <v>1372</v>
      </c>
      <c r="G587" s="622"/>
      <c r="H587" s="623"/>
      <c r="I587" s="623"/>
      <c r="J587" s="389">
        <v>1</v>
      </c>
      <c r="K587" s="411">
        <v>62</v>
      </c>
      <c r="L587" s="412"/>
      <c r="M587" s="413">
        <f t="shared" si="135"/>
        <v>62</v>
      </c>
      <c r="N587" s="414">
        <f t="shared" si="137"/>
        <v>0</v>
      </c>
      <c r="O587" s="434">
        <f>+'Programa P6 Excel R1'!I1100</f>
        <v>1</v>
      </c>
      <c r="P587" s="435">
        <f>+'Programa P6 Excel R1'!J1100</f>
        <v>0</v>
      </c>
      <c r="Q587" s="468">
        <v>45972</v>
      </c>
      <c r="R587" s="469">
        <f>+S587-7</f>
        <v>45989</v>
      </c>
      <c r="S587" s="469">
        <v>45996</v>
      </c>
      <c r="T587" s="469">
        <v>46006</v>
      </c>
      <c r="U587" s="469">
        <v>46013</v>
      </c>
      <c r="V587" s="487">
        <v>46021</v>
      </c>
      <c r="W587" s="468"/>
      <c r="X587" s="469"/>
      <c r="Y587" s="469"/>
      <c r="Z587" s="469"/>
      <c r="AA587" s="469"/>
      <c r="AB587" s="469"/>
      <c r="AC587" s="469"/>
      <c r="AD587" s="487"/>
      <c r="AE587" s="468">
        <v>46035</v>
      </c>
      <c r="AF587" s="469">
        <f>+AG587-7</f>
        <v>46052</v>
      </c>
      <c r="AG587" s="469">
        <v>46059</v>
      </c>
      <c r="AH587" s="469">
        <v>46066</v>
      </c>
      <c r="AI587" s="469">
        <v>46073</v>
      </c>
      <c r="AJ587" s="470">
        <v>46080</v>
      </c>
      <c r="AL587" s="197"/>
    </row>
    <row r="588" spans="1:38" s="196" customFormat="1">
      <c r="A588" s="1242" t="str">
        <f t="shared" si="138"/>
        <v>477-010-40-0599</v>
      </c>
      <c r="B588" s="361" t="s">
        <v>1373</v>
      </c>
      <c r="C588" s="620" t="s">
        <v>1374</v>
      </c>
      <c r="D588" s="362"/>
      <c r="E588" s="365"/>
      <c r="F588" s="724" t="s">
        <v>1375</v>
      </c>
      <c r="G588" s="622"/>
      <c r="H588" s="623"/>
      <c r="I588" s="623"/>
      <c r="J588" s="389">
        <v>1</v>
      </c>
      <c r="K588" s="411">
        <v>98</v>
      </c>
      <c r="L588" s="412"/>
      <c r="M588" s="413">
        <f t="shared" si="135"/>
        <v>98</v>
      </c>
      <c r="N588" s="414">
        <f t="shared" si="137"/>
        <v>0</v>
      </c>
      <c r="O588" s="434"/>
      <c r="P588" s="435"/>
      <c r="Q588" s="468">
        <v>46070</v>
      </c>
      <c r="R588" s="469"/>
      <c r="S588" s="469"/>
      <c r="T588" s="469"/>
      <c r="U588" s="469"/>
      <c r="V588" s="487">
        <v>46122</v>
      </c>
      <c r="W588" s="468"/>
      <c r="X588" s="469"/>
      <c r="Y588" s="469"/>
      <c r="Z588" s="469"/>
      <c r="AA588" s="469"/>
      <c r="AB588" s="469"/>
      <c r="AC588" s="469"/>
      <c r="AD588" s="487"/>
      <c r="AE588" s="468">
        <v>46077</v>
      </c>
      <c r="AF588" s="469"/>
      <c r="AG588" s="469"/>
      <c r="AH588" s="469"/>
      <c r="AI588" s="469"/>
      <c r="AJ588" s="470">
        <v>46129</v>
      </c>
      <c r="AL588" s="197"/>
    </row>
    <row r="589" spans="1:38" s="196" customFormat="1">
      <c r="A589" s="1242" t="str">
        <f t="shared" si="138"/>
        <v>477-010-40-0600</v>
      </c>
      <c r="B589" s="361" t="s">
        <v>1376</v>
      </c>
      <c r="C589" s="620" t="s">
        <v>1377</v>
      </c>
      <c r="D589" s="362" t="s">
        <v>1378</v>
      </c>
      <c r="E589" s="365" t="s">
        <v>1379</v>
      </c>
      <c r="F589" s="724" t="s">
        <v>1380</v>
      </c>
      <c r="G589" s="622"/>
      <c r="H589" s="623">
        <v>1</v>
      </c>
      <c r="I589" s="623"/>
      <c r="J589" s="389"/>
      <c r="K589" s="411">
        <f>2280/30</f>
        <v>76</v>
      </c>
      <c r="L589" s="412"/>
      <c r="M589" s="413">
        <f t="shared" si="135"/>
        <v>76</v>
      </c>
      <c r="N589" s="414">
        <f t="shared" si="137"/>
        <v>0</v>
      </c>
      <c r="O589" s="434"/>
      <c r="P589" s="435"/>
      <c r="Q589" s="468">
        <v>46118</v>
      </c>
      <c r="R589" s="469"/>
      <c r="S589" s="469"/>
      <c r="T589" s="469"/>
      <c r="U589" s="469"/>
      <c r="V589" s="487">
        <v>46118</v>
      </c>
      <c r="W589" s="468"/>
      <c r="X589" s="469"/>
      <c r="Y589" s="469"/>
      <c r="Z589" s="469"/>
      <c r="AA589" s="469"/>
      <c r="AB589" s="469"/>
      <c r="AC589" s="469"/>
      <c r="AD589" s="487"/>
      <c r="AE589" s="468">
        <v>46118</v>
      </c>
      <c r="AF589" s="469"/>
      <c r="AG589" s="469"/>
      <c r="AH589" s="469"/>
      <c r="AI589" s="469"/>
      <c r="AJ589" s="470">
        <v>46118</v>
      </c>
      <c r="AL589" s="197"/>
    </row>
    <row r="590" spans="1:38" s="196" customFormat="1">
      <c r="A590" s="1242" t="str">
        <f t="shared" si="138"/>
        <v>477-010-40-0600</v>
      </c>
      <c r="B590" s="361" t="s">
        <v>1381</v>
      </c>
      <c r="C590" s="620" t="s">
        <v>1377</v>
      </c>
      <c r="D590" s="362" t="s">
        <v>1378</v>
      </c>
      <c r="E590" s="365" t="s">
        <v>1382</v>
      </c>
      <c r="F590" s="724" t="s">
        <v>1383</v>
      </c>
      <c r="G590" s="622"/>
      <c r="H590" s="623">
        <v>1</v>
      </c>
      <c r="I590" s="623"/>
      <c r="J590" s="389"/>
      <c r="K590" s="411">
        <f t="shared" ref="K590:K618" si="139">2280/30</f>
        <v>76</v>
      </c>
      <c r="L590" s="412"/>
      <c r="M590" s="413">
        <f t="shared" ref="M590:M596" si="140">+K590+L590</f>
        <v>76</v>
      </c>
      <c r="N590" s="414"/>
      <c r="O590" s="434"/>
      <c r="P590" s="435"/>
      <c r="Q590" s="468">
        <v>46119</v>
      </c>
      <c r="R590" s="469"/>
      <c r="S590" s="469"/>
      <c r="T590" s="469"/>
      <c r="U590" s="469"/>
      <c r="V590" s="487">
        <v>46119</v>
      </c>
      <c r="W590" s="468"/>
      <c r="X590" s="469"/>
      <c r="Y590" s="469"/>
      <c r="Z590" s="469"/>
      <c r="AA590" s="469"/>
      <c r="AB590" s="469"/>
      <c r="AC590" s="469"/>
      <c r="AD590" s="487"/>
      <c r="AE590" s="468">
        <v>46119</v>
      </c>
      <c r="AF590" s="469"/>
      <c r="AG590" s="469"/>
      <c r="AH590" s="469"/>
      <c r="AI590" s="469"/>
      <c r="AJ590" s="470">
        <v>46119</v>
      </c>
      <c r="AL590" s="197"/>
    </row>
    <row r="591" spans="1:38" s="196" customFormat="1">
      <c r="A591" s="1242" t="str">
        <f t="shared" si="138"/>
        <v>477-010-40-0600</v>
      </c>
      <c r="B591" s="361" t="s">
        <v>1384</v>
      </c>
      <c r="C591" s="620" t="s">
        <v>1377</v>
      </c>
      <c r="D591" s="362" t="s">
        <v>1378</v>
      </c>
      <c r="E591" s="365" t="s">
        <v>1385</v>
      </c>
      <c r="F591" s="724" t="s">
        <v>1386</v>
      </c>
      <c r="G591" s="622"/>
      <c r="H591" s="623">
        <v>1</v>
      </c>
      <c r="I591" s="623"/>
      <c r="J591" s="389"/>
      <c r="K591" s="411">
        <f t="shared" si="139"/>
        <v>76</v>
      </c>
      <c r="L591" s="412"/>
      <c r="M591" s="413">
        <f t="shared" si="140"/>
        <v>76</v>
      </c>
      <c r="N591" s="414"/>
      <c r="O591" s="434"/>
      <c r="P591" s="435"/>
      <c r="Q591" s="468">
        <v>46120</v>
      </c>
      <c r="R591" s="469"/>
      <c r="S591" s="469"/>
      <c r="T591" s="469"/>
      <c r="U591" s="469"/>
      <c r="V591" s="487">
        <v>46120</v>
      </c>
      <c r="W591" s="468"/>
      <c r="X591" s="469"/>
      <c r="Y591" s="469"/>
      <c r="Z591" s="469"/>
      <c r="AA591" s="469"/>
      <c r="AB591" s="469"/>
      <c r="AC591" s="469"/>
      <c r="AD591" s="487"/>
      <c r="AE591" s="468">
        <v>46120</v>
      </c>
      <c r="AF591" s="469"/>
      <c r="AG591" s="469"/>
      <c r="AH591" s="469"/>
      <c r="AI591" s="469"/>
      <c r="AJ591" s="470">
        <v>46120</v>
      </c>
      <c r="AL591" s="197"/>
    </row>
    <row r="592" spans="1:38" s="196" customFormat="1">
      <c r="A592" s="1242" t="str">
        <f t="shared" si="138"/>
        <v>477-010-40-0600</v>
      </c>
      <c r="B592" s="361" t="s">
        <v>1387</v>
      </c>
      <c r="C592" s="620" t="s">
        <v>1377</v>
      </c>
      <c r="D592" s="362" t="s">
        <v>1378</v>
      </c>
      <c r="E592" s="365" t="s">
        <v>1388</v>
      </c>
      <c r="F592" s="724" t="s">
        <v>1389</v>
      </c>
      <c r="G592" s="622"/>
      <c r="H592" s="623">
        <v>1</v>
      </c>
      <c r="I592" s="623"/>
      <c r="J592" s="389"/>
      <c r="K592" s="411">
        <f t="shared" si="139"/>
        <v>76</v>
      </c>
      <c r="L592" s="412"/>
      <c r="M592" s="413">
        <f t="shared" si="140"/>
        <v>76</v>
      </c>
      <c r="N592" s="414"/>
      <c r="O592" s="434"/>
      <c r="P592" s="435"/>
      <c r="Q592" s="468">
        <v>46121</v>
      </c>
      <c r="R592" s="469"/>
      <c r="S592" s="469"/>
      <c r="T592" s="469"/>
      <c r="U592" s="469"/>
      <c r="V592" s="487">
        <v>46121</v>
      </c>
      <c r="W592" s="468"/>
      <c r="X592" s="469"/>
      <c r="Y592" s="469"/>
      <c r="Z592" s="469"/>
      <c r="AA592" s="469"/>
      <c r="AB592" s="469"/>
      <c r="AC592" s="469"/>
      <c r="AD592" s="487"/>
      <c r="AE592" s="468">
        <v>46121</v>
      </c>
      <c r="AF592" s="469"/>
      <c r="AG592" s="469"/>
      <c r="AH592" s="469"/>
      <c r="AI592" s="469"/>
      <c r="AJ592" s="470">
        <v>46121</v>
      </c>
      <c r="AL592" s="197"/>
    </row>
    <row r="593" spans="1:38" s="196" customFormat="1">
      <c r="A593" s="1242" t="str">
        <f t="shared" si="138"/>
        <v>477-010-40-0600</v>
      </c>
      <c r="B593" s="361" t="s">
        <v>1390</v>
      </c>
      <c r="C593" s="620" t="s">
        <v>1377</v>
      </c>
      <c r="D593" s="362" t="s">
        <v>1378</v>
      </c>
      <c r="E593" s="365" t="s">
        <v>1391</v>
      </c>
      <c r="F593" s="724" t="s">
        <v>1392</v>
      </c>
      <c r="G593" s="622"/>
      <c r="H593" s="623">
        <v>1</v>
      </c>
      <c r="I593" s="623"/>
      <c r="J593" s="389"/>
      <c r="K593" s="411">
        <f t="shared" si="139"/>
        <v>76</v>
      </c>
      <c r="L593" s="412"/>
      <c r="M593" s="413">
        <f t="shared" si="140"/>
        <v>76</v>
      </c>
      <c r="N593" s="414"/>
      <c r="O593" s="434"/>
      <c r="P593" s="435"/>
      <c r="Q593" s="468">
        <v>46122</v>
      </c>
      <c r="R593" s="469"/>
      <c r="S593" s="469"/>
      <c r="T593" s="469"/>
      <c r="U593" s="469"/>
      <c r="V593" s="487">
        <v>46122</v>
      </c>
      <c r="W593" s="468"/>
      <c r="X593" s="469"/>
      <c r="Y593" s="469"/>
      <c r="Z593" s="469"/>
      <c r="AA593" s="469"/>
      <c r="AB593" s="469"/>
      <c r="AC593" s="469"/>
      <c r="AD593" s="487"/>
      <c r="AE593" s="468">
        <v>46122</v>
      </c>
      <c r="AF593" s="469"/>
      <c r="AG593" s="469"/>
      <c r="AH593" s="469"/>
      <c r="AI593" s="469"/>
      <c r="AJ593" s="470">
        <v>46122</v>
      </c>
      <c r="AL593" s="197"/>
    </row>
    <row r="594" spans="1:38" s="196" customFormat="1">
      <c r="A594" s="1242" t="str">
        <f t="shared" si="138"/>
        <v>477-010-40-0600</v>
      </c>
      <c r="B594" s="361" t="s">
        <v>1393</v>
      </c>
      <c r="C594" s="620" t="s">
        <v>1377</v>
      </c>
      <c r="D594" s="362" t="s">
        <v>1378</v>
      </c>
      <c r="E594" s="365" t="s">
        <v>1394</v>
      </c>
      <c r="F594" s="724" t="s">
        <v>1395</v>
      </c>
      <c r="G594" s="622"/>
      <c r="H594" s="623">
        <v>1</v>
      </c>
      <c r="I594" s="623"/>
      <c r="J594" s="389"/>
      <c r="K594" s="411">
        <f t="shared" si="139"/>
        <v>76</v>
      </c>
      <c r="L594" s="412"/>
      <c r="M594" s="413">
        <f t="shared" si="140"/>
        <v>76</v>
      </c>
      <c r="N594" s="414"/>
      <c r="O594" s="434"/>
      <c r="P594" s="435"/>
      <c r="Q594" s="468">
        <v>46125</v>
      </c>
      <c r="R594" s="469"/>
      <c r="S594" s="469"/>
      <c r="T594" s="469"/>
      <c r="U594" s="469"/>
      <c r="V594" s="487">
        <v>46125</v>
      </c>
      <c r="W594" s="468"/>
      <c r="X594" s="469"/>
      <c r="Y594" s="469"/>
      <c r="Z594" s="469"/>
      <c r="AA594" s="469"/>
      <c r="AB594" s="469"/>
      <c r="AC594" s="469"/>
      <c r="AD594" s="487"/>
      <c r="AE594" s="468">
        <v>46125</v>
      </c>
      <c r="AF594" s="469"/>
      <c r="AG594" s="469"/>
      <c r="AH594" s="469"/>
      <c r="AI594" s="469"/>
      <c r="AJ594" s="470">
        <v>46125</v>
      </c>
      <c r="AL594" s="197"/>
    </row>
    <row r="595" spans="1:38" s="196" customFormat="1">
      <c r="A595" s="1242" t="str">
        <f t="shared" si="138"/>
        <v>477-010-40-0600</v>
      </c>
      <c r="B595" s="361" t="s">
        <v>1396</v>
      </c>
      <c r="C595" s="620" t="s">
        <v>1377</v>
      </c>
      <c r="D595" s="362" t="s">
        <v>1378</v>
      </c>
      <c r="E595" s="365" t="s">
        <v>1397</v>
      </c>
      <c r="F595" s="724" t="s">
        <v>1398</v>
      </c>
      <c r="G595" s="622"/>
      <c r="H595" s="623">
        <v>1</v>
      </c>
      <c r="I595" s="623"/>
      <c r="J595" s="389"/>
      <c r="K595" s="411">
        <f t="shared" si="139"/>
        <v>76</v>
      </c>
      <c r="L595" s="412"/>
      <c r="M595" s="413">
        <f t="shared" si="140"/>
        <v>76</v>
      </c>
      <c r="N595" s="414"/>
      <c r="O595" s="434"/>
      <c r="P595" s="435"/>
      <c r="Q595" s="468">
        <v>46126</v>
      </c>
      <c r="R595" s="469"/>
      <c r="S595" s="469"/>
      <c r="T595" s="469"/>
      <c r="U595" s="469"/>
      <c r="V595" s="487">
        <v>46126</v>
      </c>
      <c r="W595" s="468"/>
      <c r="X595" s="469"/>
      <c r="Y595" s="469"/>
      <c r="Z595" s="469"/>
      <c r="AA595" s="469"/>
      <c r="AB595" s="469"/>
      <c r="AC595" s="469"/>
      <c r="AD595" s="487"/>
      <c r="AE595" s="468">
        <v>46126</v>
      </c>
      <c r="AF595" s="469"/>
      <c r="AG595" s="469"/>
      <c r="AH595" s="469"/>
      <c r="AI595" s="469"/>
      <c r="AJ595" s="470">
        <v>46126</v>
      </c>
      <c r="AL595" s="197"/>
    </row>
    <row r="596" spans="1:38" s="196" customFormat="1">
      <c r="A596" s="1242" t="str">
        <f t="shared" si="138"/>
        <v>477-010-40-0600</v>
      </c>
      <c r="B596" s="361" t="s">
        <v>1399</v>
      </c>
      <c r="C596" s="620" t="s">
        <v>1377</v>
      </c>
      <c r="D596" s="362" t="s">
        <v>1378</v>
      </c>
      <c r="E596" s="365" t="s">
        <v>1400</v>
      </c>
      <c r="F596" s="724" t="s">
        <v>1401</v>
      </c>
      <c r="G596" s="622"/>
      <c r="H596" s="623">
        <v>1</v>
      </c>
      <c r="I596" s="623"/>
      <c r="J596" s="389"/>
      <c r="K596" s="411">
        <f t="shared" si="139"/>
        <v>76</v>
      </c>
      <c r="L596" s="412"/>
      <c r="M596" s="413">
        <f t="shared" si="140"/>
        <v>76</v>
      </c>
      <c r="N596" s="414"/>
      <c r="O596" s="434"/>
      <c r="P596" s="435"/>
      <c r="Q596" s="468">
        <v>46127</v>
      </c>
      <c r="R596" s="469"/>
      <c r="S596" s="469"/>
      <c r="T596" s="469"/>
      <c r="U596" s="469"/>
      <c r="V596" s="487">
        <v>46127</v>
      </c>
      <c r="W596" s="468"/>
      <c r="X596" s="469"/>
      <c r="Y596" s="469"/>
      <c r="Z596" s="469"/>
      <c r="AA596" s="469"/>
      <c r="AB596" s="469"/>
      <c r="AC596" s="469"/>
      <c r="AD596" s="487"/>
      <c r="AE596" s="468">
        <v>46127</v>
      </c>
      <c r="AF596" s="469"/>
      <c r="AG596" s="469"/>
      <c r="AH596" s="469"/>
      <c r="AI596" s="469"/>
      <c r="AJ596" s="470">
        <v>46127</v>
      </c>
      <c r="AL596" s="197"/>
    </row>
    <row r="597" spans="1:38" s="196" customFormat="1">
      <c r="A597" s="1242" t="str">
        <f t="shared" si="138"/>
        <v>477-010-40-0600</v>
      </c>
      <c r="B597" s="361" t="s">
        <v>1402</v>
      </c>
      <c r="C597" s="620" t="s">
        <v>1377</v>
      </c>
      <c r="D597" s="362" t="s">
        <v>1378</v>
      </c>
      <c r="E597" s="365" t="s">
        <v>1403</v>
      </c>
      <c r="F597" s="724" t="s">
        <v>1404</v>
      </c>
      <c r="G597" s="622"/>
      <c r="H597" s="623">
        <v>1</v>
      </c>
      <c r="I597" s="623"/>
      <c r="J597" s="389"/>
      <c r="K597" s="411">
        <f t="shared" si="139"/>
        <v>76</v>
      </c>
      <c r="L597" s="412"/>
      <c r="M597" s="413">
        <f t="shared" ref="M597:M618" si="141">+K597+L597</f>
        <v>76</v>
      </c>
      <c r="N597" s="414"/>
      <c r="O597" s="434"/>
      <c r="P597" s="435"/>
      <c r="Q597" s="468">
        <v>46128</v>
      </c>
      <c r="R597" s="469"/>
      <c r="S597" s="469"/>
      <c r="T597" s="469"/>
      <c r="U597" s="469"/>
      <c r="V597" s="487">
        <v>46128</v>
      </c>
      <c r="W597" s="468"/>
      <c r="X597" s="469"/>
      <c r="Y597" s="469"/>
      <c r="Z597" s="469"/>
      <c r="AA597" s="469"/>
      <c r="AB597" s="469"/>
      <c r="AC597" s="469"/>
      <c r="AD597" s="487"/>
      <c r="AE597" s="468">
        <v>46128</v>
      </c>
      <c r="AF597" s="469"/>
      <c r="AG597" s="469"/>
      <c r="AH597" s="469"/>
      <c r="AI597" s="469"/>
      <c r="AJ597" s="470">
        <v>46128</v>
      </c>
      <c r="AL597" s="197"/>
    </row>
    <row r="598" spans="1:38" s="196" customFormat="1">
      <c r="A598" s="1242" t="str">
        <f t="shared" si="138"/>
        <v>477-010-40-0600</v>
      </c>
      <c r="B598" s="361" t="s">
        <v>1405</v>
      </c>
      <c r="C598" s="620" t="s">
        <v>1377</v>
      </c>
      <c r="D598" s="362" t="s">
        <v>1378</v>
      </c>
      <c r="E598" s="365" t="s">
        <v>1406</v>
      </c>
      <c r="F598" s="724" t="s">
        <v>1407</v>
      </c>
      <c r="G598" s="622"/>
      <c r="H598" s="623">
        <v>1</v>
      </c>
      <c r="I598" s="623"/>
      <c r="J598" s="389"/>
      <c r="K598" s="411">
        <f t="shared" si="139"/>
        <v>76</v>
      </c>
      <c r="L598" s="412"/>
      <c r="M598" s="413">
        <f t="shared" si="141"/>
        <v>76</v>
      </c>
      <c r="N598" s="414"/>
      <c r="O598" s="434"/>
      <c r="P598" s="435"/>
      <c r="Q598" s="468">
        <v>46129</v>
      </c>
      <c r="R598" s="469"/>
      <c r="S598" s="469"/>
      <c r="T598" s="469"/>
      <c r="U598" s="469"/>
      <c r="V598" s="487">
        <v>46129</v>
      </c>
      <c r="W598" s="468"/>
      <c r="X598" s="469"/>
      <c r="Y598" s="469"/>
      <c r="Z598" s="469"/>
      <c r="AA598" s="469"/>
      <c r="AB598" s="469"/>
      <c r="AC598" s="469"/>
      <c r="AD598" s="487"/>
      <c r="AE598" s="468">
        <v>46129</v>
      </c>
      <c r="AF598" s="469"/>
      <c r="AG598" s="469"/>
      <c r="AH598" s="469"/>
      <c r="AI598" s="469"/>
      <c r="AJ598" s="470">
        <v>46129</v>
      </c>
      <c r="AL598" s="197"/>
    </row>
    <row r="599" spans="1:38" s="196" customFormat="1">
      <c r="A599" s="1242" t="str">
        <f t="shared" si="138"/>
        <v>477-010-40-0600</v>
      </c>
      <c r="B599" s="361" t="s">
        <v>1408</v>
      </c>
      <c r="C599" s="620" t="s">
        <v>1377</v>
      </c>
      <c r="D599" s="362" t="s">
        <v>1378</v>
      </c>
      <c r="E599" s="365" t="s">
        <v>1409</v>
      </c>
      <c r="F599" s="724" t="s">
        <v>1410</v>
      </c>
      <c r="G599" s="622"/>
      <c r="H599" s="623">
        <v>1</v>
      </c>
      <c r="I599" s="623"/>
      <c r="J599" s="389"/>
      <c r="K599" s="411">
        <f t="shared" si="139"/>
        <v>76</v>
      </c>
      <c r="L599" s="412"/>
      <c r="M599" s="413">
        <f t="shared" si="141"/>
        <v>76</v>
      </c>
      <c r="N599" s="414"/>
      <c r="O599" s="434"/>
      <c r="P599" s="435"/>
      <c r="Q599" s="468">
        <v>46132</v>
      </c>
      <c r="R599" s="469"/>
      <c r="S599" s="469"/>
      <c r="T599" s="469"/>
      <c r="U599" s="469"/>
      <c r="V599" s="487">
        <v>46132</v>
      </c>
      <c r="W599" s="468"/>
      <c r="X599" s="469"/>
      <c r="Y599" s="469"/>
      <c r="Z599" s="469"/>
      <c r="AA599" s="469"/>
      <c r="AB599" s="469"/>
      <c r="AC599" s="469"/>
      <c r="AD599" s="487"/>
      <c r="AE599" s="468">
        <v>46132</v>
      </c>
      <c r="AF599" s="469"/>
      <c r="AG599" s="469"/>
      <c r="AH599" s="469"/>
      <c r="AI599" s="469"/>
      <c r="AJ599" s="470">
        <v>46132</v>
      </c>
      <c r="AL599" s="197"/>
    </row>
    <row r="600" spans="1:38" s="196" customFormat="1">
      <c r="A600" s="1242" t="str">
        <f t="shared" si="138"/>
        <v>477-010-40-0600</v>
      </c>
      <c r="B600" s="361" t="s">
        <v>1411</v>
      </c>
      <c r="C600" s="620" t="s">
        <v>1377</v>
      </c>
      <c r="D600" s="362" t="s">
        <v>1378</v>
      </c>
      <c r="E600" s="365" t="s">
        <v>1412</v>
      </c>
      <c r="F600" s="724" t="s">
        <v>1413</v>
      </c>
      <c r="G600" s="622"/>
      <c r="H600" s="623">
        <v>1</v>
      </c>
      <c r="I600" s="623"/>
      <c r="J600" s="389"/>
      <c r="K600" s="411">
        <f t="shared" si="139"/>
        <v>76</v>
      </c>
      <c r="L600" s="412"/>
      <c r="M600" s="413">
        <f t="shared" si="141"/>
        <v>76</v>
      </c>
      <c r="N600" s="414"/>
      <c r="O600" s="434"/>
      <c r="P600" s="435"/>
      <c r="Q600" s="468">
        <v>46133</v>
      </c>
      <c r="R600" s="469"/>
      <c r="S600" s="469"/>
      <c r="T600" s="469"/>
      <c r="U600" s="469"/>
      <c r="V600" s="487">
        <v>46133</v>
      </c>
      <c r="W600" s="468"/>
      <c r="X600" s="469"/>
      <c r="Y600" s="469"/>
      <c r="Z600" s="469"/>
      <c r="AA600" s="469"/>
      <c r="AB600" s="469"/>
      <c r="AC600" s="469"/>
      <c r="AD600" s="487"/>
      <c r="AE600" s="468">
        <v>46133</v>
      </c>
      <c r="AF600" s="469"/>
      <c r="AG600" s="469"/>
      <c r="AH600" s="469"/>
      <c r="AI600" s="469"/>
      <c r="AJ600" s="470">
        <v>46133</v>
      </c>
      <c r="AL600" s="197"/>
    </row>
    <row r="601" spans="1:38" s="196" customFormat="1">
      <c r="A601" s="1242" t="str">
        <f t="shared" si="138"/>
        <v>477-010-40-0600</v>
      </c>
      <c r="B601" s="361" t="s">
        <v>1414</v>
      </c>
      <c r="C601" s="620" t="s">
        <v>1377</v>
      </c>
      <c r="D601" s="362" t="s">
        <v>1378</v>
      </c>
      <c r="E601" s="365" t="s">
        <v>1415</v>
      </c>
      <c r="F601" s="724" t="s">
        <v>1416</v>
      </c>
      <c r="G601" s="622"/>
      <c r="H601" s="623">
        <v>1</v>
      </c>
      <c r="I601" s="623"/>
      <c r="J601" s="389"/>
      <c r="K601" s="411">
        <f t="shared" si="139"/>
        <v>76</v>
      </c>
      <c r="L601" s="412"/>
      <c r="M601" s="413">
        <f t="shared" si="141"/>
        <v>76</v>
      </c>
      <c r="N601" s="414"/>
      <c r="O601" s="434"/>
      <c r="P601" s="435"/>
      <c r="Q601" s="468">
        <v>46134</v>
      </c>
      <c r="R601" s="469"/>
      <c r="S601" s="469"/>
      <c r="T601" s="469"/>
      <c r="U601" s="469"/>
      <c r="V601" s="487">
        <v>46134</v>
      </c>
      <c r="W601" s="468"/>
      <c r="X601" s="469"/>
      <c r="Y601" s="469"/>
      <c r="Z601" s="469"/>
      <c r="AA601" s="469"/>
      <c r="AB601" s="469"/>
      <c r="AC601" s="469"/>
      <c r="AD601" s="487"/>
      <c r="AE601" s="468">
        <v>46134</v>
      </c>
      <c r="AF601" s="469"/>
      <c r="AG601" s="469"/>
      <c r="AH601" s="469"/>
      <c r="AI601" s="469"/>
      <c r="AJ601" s="470">
        <v>46134</v>
      </c>
      <c r="AL601" s="197"/>
    </row>
    <row r="602" spans="1:38" s="196" customFormat="1">
      <c r="A602" s="1242" t="str">
        <f t="shared" si="138"/>
        <v>477-010-40-0600</v>
      </c>
      <c r="B602" s="361" t="s">
        <v>1417</v>
      </c>
      <c r="C602" s="620" t="s">
        <v>1377</v>
      </c>
      <c r="D602" s="362" t="s">
        <v>1378</v>
      </c>
      <c r="E602" s="365" t="s">
        <v>1418</v>
      </c>
      <c r="F602" s="724" t="s">
        <v>1419</v>
      </c>
      <c r="G602" s="622"/>
      <c r="H602" s="623">
        <v>1</v>
      </c>
      <c r="I602" s="623"/>
      <c r="J602" s="389"/>
      <c r="K602" s="411">
        <f t="shared" si="139"/>
        <v>76</v>
      </c>
      <c r="L602" s="412"/>
      <c r="M602" s="413">
        <f t="shared" si="141"/>
        <v>76</v>
      </c>
      <c r="N602" s="414"/>
      <c r="O602" s="434"/>
      <c r="P602" s="435"/>
      <c r="Q602" s="468">
        <v>46135</v>
      </c>
      <c r="R602" s="469"/>
      <c r="S602" s="469"/>
      <c r="T602" s="469"/>
      <c r="U602" s="469"/>
      <c r="V602" s="487">
        <v>46135</v>
      </c>
      <c r="W602" s="468"/>
      <c r="X602" s="469"/>
      <c r="Y602" s="469"/>
      <c r="Z602" s="469"/>
      <c r="AA602" s="469"/>
      <c r="AB602" s="469"/>
      <c r="AC602" s="469"/>
      <c r="AD602" s="487"/>
      <c r="AE602" s="468">
        <v>46135</v>
      </c>
      <c r="AF602" s="469"/>
      <c r="AG602" s="469"/>
      <c r="AH602" s="469"/>
      <c r="AI602" s="469"/>
      <c r="AJ602" s="470">
        <v>46135</v>
      </c>
      <c r="AL602" s="197"/>
    </row>
    <row r="603" spans="1:38" s="196" customFormat="1">
      <c r="A603" s="1242" t="str">
        <f t="shared" si="138"/>
        <v>477-010-40-0600</v>
      </c>
      <c r="B603" s="361" t="s">
        <v>1420</v>
      </c>
      <c r="C603" s="620" t="s">
        <v>1377</v>
      </c>
      <c r="D603" s="362" t="s">
        <v>1378</v>
      </c>
      <c r="E603" s="365" t="s">
        <v>1421</v>
      </c>
      <c r="F603" s="724" t="s">
        <v>1422</v>
      </c>
      <c r="G603" s="622"/>
      <c r="H603" s="623">
        <v>1</v>
      </c>
      <c r="I603" s="623"/>
      <c r="J603" s="389"/>
      <c r="K603" s="411">
        <f t="shared" si="139"/>
        <v>76</v>
      </c>
      <c r="L603" s="412"/>
      <c r="M603" s="413">
        <f t="shared" si="141"/>
        <v>76</v>
      </c>
      <c r="N603" s="414"/>
      <c r="O603" s="434"/>
      <c r="P603" s="435"/>
      <c r="Q603" s="468">
        <v>46136</v>
      </c>
      <c r="R603" s="469"/>
      <c r="S603" s="469"/>
      <c r="T603" s="469"/>
      <c r="U603" s="469"/>
      <c r="V603" s="487">
        <v>46136</v>
      </c>
      <c r="W603" s="468"/>
      <c r="X603" s="469"/>
      <c r="Y603" s="469"/>
      <c r="Z603" s="469"/>
      <c r="AA603" s="469"/>
      <c r="AB603" s="469"/>
      <c r="AC603" s="469"/>
      <c r="AD603" s="487"/>
      <c r="AE603" s="468">
        <v>46136</v>
      </c>
      <c r="AF603" s="469"/>
      <c r="AG603" s="469"/>
      <c r="AH603" s="469"/>
      <c r="AI603" s="469"/>
      <c r="AJ603" s="470">
        <v>46136</v>
      </c>
      <c r="AL603" s="197"/>
    </row>
    <row r="604" spans="1:38" s="196" customFormat="1">
      <c r="A604" s="1242" t="str">
        <f t="shared" si="138"/>
        <v>477-010-40-0600</v>
      </c>
      <c r="B604" s="361" t="s">
        <v>1423</v>
      </c>
      <c r="C604" s="620" t="s">
        <v>1377</v>
      </c>
      <c r="D604" s="362" t="s">
        <v>1378</v>
      </c>
      <c r="E604" s="365" t="s">
        <v>1424</v>
      </c>
      <c r="F604" s="724" t="s">
        <v>1425</v>
      </c>
      <c r="G604" s="622"/>
      <c r="H604" s="623">
        <v>1</v>
      </c>
      <c r="I604" s="623"/>
      <c r="J604" s="389"/>
      <c r="K604" s="411">
        <f t="shared" si="139"/>
        <v>76</v>
      </c>
      <c r="L604" s="412"/>
      <c r="M604" s="413">
        <f t="shared" si="141"/>
        <v>76</v>
      </c>
      <c r="N604" s="414"/>
      <c r="O604" s="434"/>
      <c r="P604" s="435"/>
      <c r="Q604" s="468">
        <v>46139</v>
      </c>
      <c r="R604" s="469"/>
      <c r="S604" s="469"/>
      <c r="T604" s="469"/>
      <c r="U604" s="469"/>
      <c r="V604" s="487">
        <v>46139</v>
      </c>
      <c r="W604" s="468"/>
      <c r="X604" s="469"/>
      <c r="Y604" s="469"/>
      <c r="Z604" s="469"/>
      <c r="AA604" s="469"/>
      <c r="AB604" s="469"/>
      <c r="AC604" s="469"/>
      <c r="AD604" s="487"/>
      <c r="AE604" s="468">
        <v>46139</v>
      </c>
      <c r="AF604" s="469"/>
      <c r="AG604" s="469"/>
      <c r="AH604" s="469"/>
      <c r="AI604" s="469"/>
      <c r="AJ604" s="470">
        <v>46139</v>
      </c>
      <c r="AL604" s="197"/>
    </row>
    <row r="605" spans="1:38" s="196" customFormat="1">
      <c r="A605" s="1242" t="str">
        <f t="shared" si="138"/>
        <v>477-010-40-0600</v>
      </c>
      <c r="B605" s="361" t="s">
        <v>1426</v>
      </c>
      <c r="C605" s="620" t="s">
        <v>1377</v>
      </c>
      <c r="D605" s="362" t="s">
        <v>1378</v>
      </c>
      <c r="E605" s="365" t="s">
        <v>1427</v>
      </c>
      <c r="F605" s="724" t="s">
        <v>1428</v>
      </c>
      <c r="G605" s="622"/>
      <c r="H605" s="623">
        <v>1</v>
      </c>
      <c r="I605" s="623"/>
      <c r="J605" s="389"/>
      <c r="K605" s="411">
        <f t="shared" si="139"/>
        <v>76</v>
      </c>
      <c r="L605" s="412"/>
      <c r="M605" s="413">
        <f t="shared" si="141"/>
        <v>76</v>
      </c>
      <c r="N605" s="414"/>
      <c r="O605" s="434"/>
      <c r="P605" s="435"/>
      <c r="Q605" s="468">
        <v>46140</v>
      </c>
      <c r="R605" s="469"/>
      <c r="S605" s="469"/>
      <c r="T605" s="469"/>
      <c r="U605" s="469"/>
      <c r="V605" s="487">
        <v>46140</v>
      </c>
      <c r="W605" s="468"/>
      <c r="X605" s="469"/>
      <c r="Y605" s="469"/>
      <c r="Z605" s="469"/>
      <c r="AA605" s="469"/>
      <c r="AB605" s="469"/>
      <c r="AC605" s="469"/>
      <c r="AD605" s="487"/>
      <c r="AE605" s="468">
        <v>46140</v>
      </c>
      <c r="AF605" s="469"/>
      <c r="AG605" s="469"/>
      <c r="AH605" s="469"/>
      <c r="AI605" s="469"/>
      <c r="AJ605" s="470">
        <v>46140</v>
      </c>
      <c r="AL605" s="197"/>
    </row>
    <row r="606" spans="1:38" s="196" customFormat="1">
      <c r="A606" s="1242" t="str">
        <f t="shared" si="138"/>
        <v>477-010-40-0600</v>
      </c>
      <c r="B606" s="361" t="s">
        <v>1429</v>
      </c>
      <c r="C606" s="620" t="s">
        <v>1377</v>
      </c>
      <c r="D606" s="362" t="s">
        <v>1378</v>
      </c>
      <c r="E606" s="365" t="s">
        <v>1430</v>
      </c>
      <c r="F606" s="724" t="s">
        <v>1431</v>
      </c>
      <c r="G606" s="622"/>
      <c r="H606" s="623">
        <v>1</v>
      </c>
      <c r="I606" s="623"/>
      <c r="J606" s="389"/>
      <c r="K606" s="411">
        <f t="shared" si="139"/>
        <v>76</v>
      </c>
      <c r="L606" s="412"/>
      <c r="M606" s="413">
        <f t="shared" si="141"/>
        <v>76</v>
      </c>
      <c r="N606" s="414"/>
      <c r="O606" s="434"/>
      <c r="P606" s="435"/>
      <c r="Q606" s="468">
        <v>46141</v>
      </c>
      <c r="R606" s="469"/>
      <c r="S606" s="469"/>
      <c r="T606" s="469"/>
      <c r="U606" s="469"/>
      <c r="V606" s="487">
        <v>46141</v>
      </c>
      <c r="W606" s="468"/>
      <c r="X606" s="469"/>
      <c r="Y606" s="469"/>
      <c r="Z606" s="469"/>
      <c r="AA606" s="469"/>
      <c r="AB606" s="469"/>
      <c r="AC606" s="469"/>
      <c r="AD606" s="487"/>
      <c r="AE606" s="468">
        <v>46141</v>
      </c>
      <c r="AF606" s="469"/>
      <c r="AG606" s="469"/>
      <c r="AH606" s="469"/>
      <c r="AI606" s="469"/>
      <c r="AJ606" s="470">
        <v>46141</v>
      </c>
      <c r="AL606" s="197"/>
    </row>
    <row r="607" spans="1:38" s="196" customFormat="1">
      <c r="A607" s="1242" t="str">
        <f t="shared" si="138"/>
        <v>477-010-40-0600</v>
      </c>
      <c r="B607" s="361" t="s">
        <v>1432</v>
      </c>
      <c r="C607" s="620" t="s">
        <v>1377</v>
      </c>
      <c r="D607" s="362" t="s">
        <v>1378</v>
      </c>
      <c r="E607" s="365" t="s">
        <v>1433</v>
      </c>
      <c r="F607" s="724" t="s">
        <v>1434</v>
      </c>
      <c r="G607" s="622"/>
      <c r="H607" s="623">
        <v>1</v>
      </c>
      <c r="I607" s="623"/>
      <c r="J607" s="389"/>
      <c r="K607" s="411">
        <f t="shared" si="139"/>
        <v>76</v>
      </c>
      <c r="L607" s="412"/>
      <c r="M607" s="413">
        <f t="shared" si="141"/>
        <v>76</v>
      </c>
      <c r="N607" s="414"/>
      <c r="O607" s="434"/>
      <c r="P607" s="435"/>
      <c r="Q607" s="468">
        <v>46142</v>
      </c>
      <c r="R607" s="469"/>
      <c r="S607" s="469"/>
      <c r="T607" s="469"/>
      <c r="U607" s="469"/>
      <c r="V607" s="487">
        <v>46142</v>
      </c>
      <c r="W607" s="468"/>
      <c r="X607" s="469"/>
      <c r="Y607" s="469"/>
      <c r="Z607" s="469"/>
      <c r="AA607" s="469"/>
      <c r="AB607" s="469"/>
      <c r="AC607" s="469"/>
      <c r="AD607" s="487"/>
      <c r="AE607" s="468">
        <v>46142</v>
      </c>
      <c r="AF607" s="469"/>
      <c r="AG607" s="469"/>
      <c r="AH607" s="469"/>
      <c r="AI607" s="469"/>
      <c r="AJ607" s="470">
        <v>46142</v>
      </c>
      <c r="AL607" s="197"/>
    </row>
    <row r="608" spans="1:38" s="196" customFormat="1">
      <c r="A608" s="1242" t="str">
        <f t="shared" si="138"/>
        <v>477-010-40-0600</v>
      </c>
      <c r="B608" s="361" t="s">
        <v>1435</v>
      </c>
      <c r="C608" s="620" t="s">
        <v>1377</v>
      </c>
      <c r="D608" s="362" t="s">
        <v>1378</v>
      </c>
      <c r="E608" s="365" t="s">
        <v>1436</v>
      </c>
      <c r="F608" s="724" t="s">
        <v>1437</v>
      </c>
      <c r="G608" s="622"/>
      <c r="H608" s="623">
        <v>1</v>
      </c>
      <c r="I608" s="623"/>
      <c r="J608" s="389"/>
      <c r="K608" s="411">
        <f t="shared" si="139"/>
        <v>76</v>
      </c>
      <c r="L608" s="412"/>
      <c r="M608" s="413">
        <f t="shared" si="141"/>
        <v>76</v>
      </c>
      <c r="N608" s="414"/>
      <c r="O608" s="434"/>
      <c r="P608" s="435"/>
      <c r="Q608" s="468">
        <v>46146</v>
      </c>
      <c r="R608" s="469"/>
      <c r="S608" s="469"/>
      <c r="T608" s="469"/>
      <c r="U608" s="469"/>
      <c r="V608" s="487">
        <v>46146</v>
      </c>
      <c r="W608" s="468"/>
      <c r="X608" s="469"/>
      <c r="Y608" s="469"/>
      <c r="Z608" s="469"/>
      <c r="AA608" s="469"/>
      <c r="AB608" s="469"/>
      <c r="AC608" s="469"/>
      <c r="AD608" s="487"/>
      <c r="AE608" s="468">
        <v>46146</v>
      </c>
      <c r="AF608" s="469"/>
      <c r="AG608" s="469"/>
      <c r="AH608" s="469"/>
      <c r="AI608" s="469"/>
      <c r="AJ608" s="470">
        <v>46146</v>
      </c>
      <c r="AL608" s="197"/>
    </row>
    <row r="609" spans="1:38" s="196" customFormat="1">
      <c r="A609" s="1242" t="str">
        <f t="shared" si="138"/>
        <v>477-010-40-0600</v>
      </c>
      <c r="B609" s="361" t="s">
        <v>1438</v>
      </c>
      <c r="C609" s="620" t="s">
        <v>1377</v>
      </c>
      <c r="D609" s="362" t="s">
        <v>1378</v>
      </c>
      <c r="E609" s="365" t="s">
        <v>1439</v>
      </c>
      <c r="F609" s="724" t="s">
        <v>1440</v>
      </c>
      <c r="G609" s="622"/>
      <c r="H609" s="623">
        <v>1</v>
      </c>
      <c r="I609" s="623"/>
      <c r="J609" s="389"/>
      <c r="K609" s="411">
        <f t="shared" si="139"/>
        <v>76</v>
      </c>
      <c r="L609" s="412"/>
      <c r="M609" s="413">
        <f t="shared" si="141"/>
        <v>76</v>
      </c>
      <c r="N609" s="414"/>
      <c r="O609" s="434"/>
      <c r="P609" s="435"/>
      <c r="Q609" s="468">
        <v>46147</v>
      </c>
      <c r="R609" s="469"/>
      <c r="S609" s="469"/>
      <c r="T609" s="469"/>
      <c r="U609" s="469"/>
      <c r="V609" s="487">
        <v>46147</v>
      </c>
      <c r="W609" s="468"/>
      <c r="X609" s="469"/>
      <c r="Y609" s="469"/>
      <c r="Z609" s="469"/>
      <c r="AA609" s="469"/>
      <c r="AB609" s="469"/>
      <c r="AC609" s="469"/>
      <c r="AD609" s="487"/>
      <c r="AE609" s="468">
        <v>46147</v>
      </c>
      <c r="AF609" s="469"/>
      <c r="AG609" s="469"/>
      <c r="AH609" s="469"/>
      <c r="AI609" s="469"/>
      <c r="AJ609" s="470">
        <v>46147</v>
      </c>
      <c r="AL609" s="197"/>
    </row>
    <row r="610" spans="1:38" s="196" customFormat="1">
      <c r="A610" s="1242" t="str">
        <f t="shared" si="138"/>
        <v>477-010-40-0600</v>
      </c>
      <c r="B610" s="361" t="s">
        <v>1441</v>
      </c>
      <c r="C610" s="620" t="s">
        <v>1377</v>
      </c>
      <c r="D610" s="362" t="s">
        <v>1378</v>
      </c>
      <c r="E610" s="365" t="s">
        <v>1442</v>
      </c>
      <c r="F610" s="724" t="s">
        <v>1443</v>
      </c>
      <c r="G610" s="622"/>
      <c r="H610" s="623">
        <v>1</v>
      </c>
      <c r="I610" s="623"/>
      <c r="J610" s="389"/>
      <c r="K610" s="411">
        <f t="shared" si="139"/>
        <v>76</v>
      </c>
      <c r="L610" s="412"/>
      <c r="M610" s="413">
        <f t="shared" si="141"/>
        <v>76</v>
      </c>
      <c r="N610" s="414"/>
      <c r="O610" s="434"/>
      <c r="P610" s="435"/>
      <c r="Q610" s="468">
        <v>46148</v>
      </c>
      <c r="R610" s="469"/>
      <c r="S610" s="469"/>
      <c r="T610" s="469"/>
      <c r="U610" s="469"/>
      <c r="V610" s="487">
        <v>46148</v>
      </c>
      <c r="W610" s="468"/>
      <c r="X610" s="469"/>
      <c r="Y610" s="469"/>
      <c r="Z610" s="469"/>
      <c r="AA610" s="469"/>
      <c r="AB610" s="469"/>
      <c r="AC610" s="469"/>
      <c r="AD610" s="487"/>
      <c r="AE610" s="468">
        <v>46148</v>
      </c>
      <c r="AF610" s="469"/>
      <c r="AG610" s="469"/>
      <c r="AH610" s="469"/>
      <c r="AI610" s="469"/>
      <c r="AJ610" s="470">
        <v>46148</v>
      </c>
      <c r="AL610" s="197"/>
    </row>
    <row r="611" spans="1:38" s="196" customFormat="1">
      <c r="A611" s="1242" t="str">
        <f t="shared" si="138"/>
        <v>477-010-40-0600</v>
      </c>
      <c r="B611" s="361" t="s">
        <v>1444</v>
      </c>
      <c r="C611" s="620" t="s">
        <v>1377</v>
      </c>
      <c r="D611" s="362" t="s">
        <v>1378</v>
      </c>
      <c r="E611" s="365" t="s">
        <v>1445</v>
      </c>
      <c r="F611" s="724" t="s">
        <v>1446</v>
      </c>
      <c r="G611" s="622"/>
      <c r="H611" s="623">
        <v>1</v>
      </c>
      <c r="I611" s="623"/>
      <c r="J611" s="389"/>
      <c r="K611" s="411">
        <f t="shared" si="139"/>
        <v>76</v>
      </c>
      <c r="L611" s="412"/>
      <c r="M611" s="413">
        <f t="shared" si="141"/>
        <v>76</v>
      </c>
      <c r="N611" s="414"/>
      <c r="O611" s="434"/>
      <c r="P611" s="435"/>
      <c r="Q611" s="468">
        <v>46149</v>
      </c>
      <c r="R611" s="469"/>
      <c r="S611" s="469"/>
      <c r="T611" s="469"/>
      <c r="U611" s="469"/>
      <c r="V611" s="487">
        <v>46149</v>
      </c>
      <c r="W611" s="468"/>
      <c r="X611" s="469"/>
      <c r="Y611" s="469"/>
      <c r="Z611" s="469"/>
      <c r="AA611" s="469"/>
      <c r="AB611" s="469"/>
      <c r="AC611" s="469"/>
      <c r="AD611" s="487"/>
      <c r="AE611" s="468">
        <v>46149</v>
      </c>
      <c r="AF611" s="469"/>
      <c r="AG611" s="469"/>
      <c r="AH611" s="469"/>
      <c r="AI611" s="469"/>
      <c r="AJ611" s="470">
        <v>46149</v>
      </c>
      <c r="AL611" s="197"/>
    </row>
    <row r="612" spans="1:38" s="196" customFormat="1">
      <c r="A612" s="1242" t="str">
        <f t="shared" si="138"/>
        <v>477-010-40-0600</v>
      </c>
      <c r="B612" s="361" t="s">
        <v>1447</v>
      </c>
      <c r="C612" s="620" t="s">
        <v>1377</v>
      </c>
      <c r="D612" s="362" t="s">
        <v>1378</v>
      </c>
      <c r="E612" s="365" t="s">
        <v>1448</v>
      </c>
      <c r="F612" s="724" t="s">
        <v>1449</v>
      </c>
      <c r="G612" s="622"/>
      <c r="H612" s="623">
        <v>1</v>
      </c>
      <c r="I612" s="623"/>
      <c r="J612" s="389"/>
      <c r="K612" s="411">
        <f t="shared" si="139"/>
        <v>76</v>
      </c>
      <c r="L612" s="412"/>
      <c r="M612" s="413">
        <f t="shared" si="141"/>
        <v>76</v>
      </c>
      <c r="N612" s="414"/>
      <c r="O612" s="434"/>
      <c r="P612" s="435"/>
      <c r="Q612" s="468">
        <v>46150</v>
      </c>
      <c r="R612" s="469"/>
      <c r="S612" s="469"/>
      <c r="T612" s="469"/>
      <c r="U612" s="469"/>
      <c r="V612" s="487">
        <v>46150</v>
      </c>
      <c r="W612" s="468"/>
      <c r="X612" s="469"/>
      <c r="Y612" s="469"/>
      <c r="Z612" s="469"/>
      <c r="AA612" s="469"/>
      <c r="AB612" s="469"/>
      <c r="AC612" s="469"/>
      <c r="AD612" s="487"/>
      <c r="AE612" s="468">
        <v>46150</v>
      </c>
      <c r="AF612" s="469"/>
      <c r="AG612" s="469"/>
      <c r="AH612" s="469"/>
      <c r="AI612" s="469"/>
      <c r="AJ612" s="470">
        <v>46150</v>
      </c>
      <c r="AL612" s="197"/>
    </row>
    <row r="613" spans="1:38" s="196" customFormat="1">
      <c r="A613" s="1242" t="str">
        <f t="shared" si="138"/>
        <v>477-010-40-0600</v>
      </c>
      <c r="B613" s="361" t="s">
        <v>1450</v>
      </c>
      <c r="C613" s="620" t="s">
        <v>1377</v>
      </c>
      <c r="D613" s="362" t="s">
        <v>1378</v>
      </c>
      <c r="E613" s="365" t="s">
        <v>1451</v>
      </c>
      <c r="F613" s="724" t="s">
        <v>1452</v>
      </c>
      <c r="G613" s="622"/>
      <c r="H613" s="623">
        <v>1</v>
      </c>
      <c r="I613" s="623"/>
      <c r="J613" s="389"/>
      <c r="K613" s="411">
        <f t="shared" si="139"/>
        <v>76</v>
      </c>
      <c r="L613" s="412"/>
      <c r="M613" s="413">
        <f t="shared" si="141"/>
        <v>76</v>
      </c>
      <c r="N613" s="414"/>
      <c r="O613" s="434"/>
      <c r="P613" s="435"/>
      <c r="Q613" s="468">
        <v>46153</v>
      </c>
      <c r="R613" s="469"/>
      <c r="S613" s="469"/>
      <c r="T613" s="469"/>
      <c r="U613" s="469"/>
      <c r="V613" s="487">
        <v>46153</v>
      </c>
      <c r="W613" s="468"/>
      <c r="X613" s="469"/>
      <c r="Y613" s="469"/>
      <c r="Z613" s="469"/>
      <c r="AA613" s="469"/>
      <c r="AB613" s="469"/>
      <c r="AC613" s="469"/>
      <c r="AD613" s="487"/>
      <c r="AE613" s="468">
        <v>46153</v>
      </c>
      <c r="AF613" s="469"/>
      <c r="AG613" s="469"/>
      <c r="AH613" s="469"/>
      <c r="AI613" s="469"/>
      <c r="AJ613" s="470">
        <v>46153</v>
      </c>
      <c r="AL613" s="197"/>
    </row>
    <row r="614" spans="1:38" s="196" customFormat="1">
      <c r="A614" s="1242" t="str">
        <f t="shared" si="138"/>
        <v>477-010-40-0600</v>
      </c>
      <c r="B614" s="361" t="s">
        <v>1453</v>
      </c>
      <c r="C614" s="620" t="s">
        <v>1377</v>
      </c>
      <c r="D614" s="362" t="s">
        <v>1378</v>
      </c>
      <c r="E614" s="365" t="s">
        <v>1454</v>
      </c>
      <c r="F614" s="724" t="s">
        <v>1455</v>
      </c>
      <c r="G614" s="622"/>
      <c r="H614" s="623">
        <v>1</v>
      </c>
      <c r="I614" s="623"/>
      <c r="J614" s="389"/>
      <c r="K614" s="411">
        <f t="shared" si="139"/>
        <v>76</v>
      </c>
      <c r="L614" s="412"/>
      <c r="M614" s="413">
        <f t="shared" si="141"/>
        <v>76</v>
      </c>
      <c r="N614" s="414"/>
      <c r="O614" s="434"/>
      <c r="P614" s="435"/>
      <c r="Q614" s="468">
        <v>46154</v>
      </c>
      <c r="R614" s="469"/>
      <c r="S614" s="469"/>
      <c r="T614" s="469"/>
      <c r="U614" s="469"/>
      <c r="V614" s="487">
        <v>46154</v>
      </c>
      <c r="W614" s="468"/>
      <c r="X614" s="469"/>
      <c r="Y614" s="469"/>
      <c r="Z614" s="469"/>
      <c r="AA614" s="469"/>
      <c r="AB614" s="469"/>
      <c r="AC614" s="469"/>
      <c r="AD614" s="487"/>
      <c r="AE614" s="468">
        <v>46154</v>
      </c>
      <c r="AF614" s="469"/>
      <c r="AG614" s="469"/>
      <c r="AH614" s="469"/>
      <c r="AI614" s="469"/>
      <c r="AJ614" s="470">
        <v>46154</v>
      </c>
      <c r="AL614" s="197"/>
    </row>
    <row r="615" spans="1:38" s="196" customFormat="1">
      <c r="A615" s="1242" t="str">
        <f t="shared" si="138"/>
        <v>477-010-40-0600</v>
      </c>
      <c r="B615" s="361" t="s">
        <v>1456</v>
      </c>
      <c r="C615" s="620" t="s">
        <v>1377</v>
      </c>
      <c r="D615" s="362" t="s">
        <v>1378</v>
      </c>
      <c r="E615" s="365" t="s">
        <v>1457</v>
      </c>
      <c r="F615" s="724" t="s">
        <v>1458</v>
      </c>
      <c r="G615" s="622"/>
      <c r="H615" s="623">
        <v>1</v>
      </c>
      <c r="I615" s="623"/>
      <c r="J615" s="389"/>
      <c r="K615" s="411">
        <f t="shared" si="139"/>
        <v>76</v>
      </c>
      <c r="L615" s="412"/>
      <c r="M615" s="413">
        <f t="shared" si="141"/>
        <v>76</v>
      </c>
      <c r="N615" s="414"/>
      <c r="O615" s="434"/>
      <c r="P615" s="435"/>
      <c r="Q615" s="468">
        <v>46155</v>
      </c>
      <c r="R615" s="469"/>
      <c r="S615" s="469"/>
      <c r="T615" s="469"/>
      <c r="U615" s="469"/>
      <c r="V615" s="487">
        <v>46155</v>
      </c>
      <c r="W615" s="468"/>
      <c r="X615" s="469"/>
      <c r="Y615" s="469"/>
      <c r="Z615" s="469"/>
      <c r="AA615" s="469"/>
      <c r="AB615" s="469"/>
      <c r="AC615" s="469"/>
      <c r="AD615" s="487"/>
      <c r="AE615" s="468">
        <v>46155</v>
      </c>
      <c r="AF615" s="469"/>
      <c r="AG615" s="469"/>
      <c r="AH615" s="469"/>
      <c r="AI615" s="469"/>
      <c r="AJ615" s="470">
        <v>46155</v>
      </c>
      <c r="AL615" s="197"/>
    </row>
    <row r="616" spans="1:38" s="196" customFormat="1">
      <c r="A616" s="1242" t="str">
        <f t="shared" si="138"/>
        <v>477-010-40-0600</v>
      </c>
      <c r="B616" s="361" t="s">
        <v>1459</v>
      </c>
      <c r="C616" s="620" t="s">
        <v>1377</v>
      </c>
      <c r="D616" s="362" t="s">
        <v>1378</v>
      </c>
      <c r="E616" s="365" t="s">
        <v>1460</v>
      </c>
      <c r="F616" s="724" t="s">
        <v>1461</v>
      </c>
      <c r="G616" s="622"/>
      <c r="H616" s="623">
        <v>1</v>
      </c>
      <c r="I616" s="623"/>
      <c r="J616" s="389"/>
      <c r="K616" s="411">
        <f t="shared" si="139"/>
        <v>76</v>
      </c>
      <c r="L616" s="412"/>
      <c r="M616" s="413">
        <f t="shared" si="141"/>
        <v>76</v>
      </c>
      <c r="N616" s="414"/>
      <c r="O616" s="434"/>
      <c r="P616" s="435"/>
      <c r="Q616" s="468">
        <v>46156</v>
      </c>
      <c r="R616" s="469"/>
      <c r="S616" s="469"/>
      <c r="T616" s="469"/>
      <c r="U616" s="469"/>
      <c r="V616" s="487">
        <v>46156</v>
      </c>
      <c r="W616" s="468"/>
      <c r="X616" s="469"/>
      <c r="Y616" s="469"/>
      <c r="Z616" s="469"/>
      <c r="AA616" s="469"/>
      <c r="AB616" s="469"/>
      <c r="AC616" s="469"/>
      <c r="AD616" s="487"/>
      <c r="AE616" s="468">
        <v>46156</v>
      </c>
      <c r="AF616" s="469"/>
      <c r="AG616" s="469"/>
      <c r="AH616" s="469"/>
      <c r="AI616" s="469"/>
      <c r="AJ616" s="470">
        <v>46156</v>
      </c>
      <c r="AL616" s="197"/>
    </row>
    <row r="617" spans="1:38" s="196" customFormat="1">
      <c r="A617" s="1242" t="str">
        <f t="shared" si="138"/>
        <v>477-010-40-0600</v>
      </c>
      <c r="B617" s="361" t="s">
        <v>1462</v>
      </c>
      <c r="C617" s="620" t="s">
        <v>1377</v>
      </c>
      <c r="D617" s="362" t="s">
        <v>1378</v>
      </c>
      <c r="E617" s="365" t="s">
        <v>1463</v>
      </c>
      <c r="F617" s="724" t="s">
        <v>1464</v>
      </c>
      <c r="G617" s="622"/>
      <c r="H617" s="623">
        <v>1</v>
      </c>
      <c r="I617" s="623"/>
      <c r="J617" s="389"/>
      <c r="K617" s="411">
        <f t="shared" si="139"/>
        <v>76</v>
      </c>
      <c r="L617" s="412"/>
      <c r="M617" s="413">
        <f t="shared" si="141"/>
        <v>76</v>
      </c>
      <c r="N617" s="414"/>
      <c r="O617" s="434"/>
      <c r="P617" s="435"/>
      <c r="Q617" s="468">
        <v>46157</v>
      </c>
      <c r="R617" s="469"/>
      <c r="S617" s="469"/>
      <c r="T617" s="469"/>
      <c r="U617" s="469"/>
      <c r="V617" s="487">
        <v>46157</v>
      </c>
      <c r="W617" s="468"/>
      <c r="X617" s="469"/>
      <c r="Y617" s="469"/>
      <c r="Z617" s="469"/>
      <c r="AA617" s="469"/>
      <c r="AB617" s="469"/>
      <c r="AC617" s="469"/>
      <c r="AD617" s="487"/>
      <c r="AE617" s="468">
        <v>46157</v>
      </c>
      <c r="AF617" s="469"/>
      <c r="AG617" s="469"/>
      <c r="AH617" s="469"/>
      <c r="AI617" s="469"/>
      <c r="AJ617" s="470">
        <v>46157</v>
      </c>
      <c r="AL617" s="197"/>
    </row>
    <row r="618" spans="1:38" s="196" customFormat="1">
      <c r="A618" s="1242" t="str">
        <f t="shared" si="138"/>
        <v>477-010-40-0600</v>
      </c>
      <c r="B618" s="361" t="s">
        <v>1465</v>
      </c>
      <c r="C618" s="620" t="s">
        <v>1377</v>
      </c>
      <c r="D618" s="362" t="s">
        <v>1378</v>
      </c>
      <c r="E618" s="365" t="s">
        <v>1466</v>
      </c>
      <c r="F618" s="724" t="s">
        <v>1467</v>
      </c>
      <c r="G618" s="622"/>
      <c r="H618" s="623">
        <v>1</v>
      </c>
      <c r="I618" s="623"/>
      <c r="J618" s="389"/>
      <c r="K618" s="411">
        <f t="shared" si="139"/>
        <v>76</v>
      </c>
      <c r="L618" s="412"/>
      <c r="M618" s="413">
        <f t="shared" si="141"/>
        <v>76</v>
      </c>
      <c r="N618" s="414"/>
      <c r="O618" s="434"/>
      <c r="P618" s="435"/>
      <c r="Q618" s="468">
        <v>46160</v>
      </c>
      <c r="R618" s="469"/>
      <c r="S618" s="469"/>
      <c r="T618" s="469"/>
      <c r="U618" s="469"/>
      <c r="V618" s="487">
        <v>46160</v>
      </c>
      <c r="W618" s="468"/>
      <c r="X618" s="469"/>
      <c r="Y618" s="469"/>
      <c r="Z618" s="469"/>
      <c r="AA618" s="469"/>
      <c r="AB618" s="469"/>
      <c r="AC618" s="469"/>
      <c r="AD618" s="487"/>
      <c r="AE618" s="468">
        <v>46160</v>
      </c>
      <c r="AF618" s="469"/>
      <c r="AG618" s="469"/>
      <c r="AH618" s="469"/>
      <c r="AI618" s="469"/>
      <c r="AJ618" s="470">
        <v>46160</v>
      </c>
      <c r="AL618" s="197"/>
    </row>
    <row r="619" spans="1:38" s="196" customFormat="1">
      <c r="A619" s="1242" t="str">
        <f t="shared" si="138"/>
        <v>477-010-40-0601</v>
      </c>
      <c r="B619" s="361" t="s">
        <v>1468</v>
      </c>
      <c r="C619" s="620" t="s">
        <v>1469</v>
      </c>
      <c r="D619" s="362" t="s">
        <v>1378</v>
      </c>
      <c r="E619" s="365" t="s">
        <v>1470</v>
      </c>
      <c r="F619" s="724" t="s">
        <v>1471</v>
      </c>
      <c r="G619" s="622"/>
      <c r="H619" s="623">
        <v>1</v>
      </c>
      <c r="I619" s="623"/>
      <c r="J619" s="389"/>
      <c r="K619" s="411">
        <f>2280/30</f>
        <v>76</v>
      </c>
      <c r="L619" s="412"/>
      <c r="M619" s="413">
        <f t="shared" si="135"/>
        <v>76</v>
      </c>
      <c r="N619" s="414">
        <f t="shared" si="137"/>
        <v>0</v>
      </c>
      <c r="O619" s="434"/>
      <c r="P619" s="435"/>
      <c r="Q619" s="468">
        <v>46223</v>
      </c>
      <c r="R619" s="469"/>
      <c r="S619" s="469"/>
      <c r="T619" s="469"/>
      <c r="U619" s="469"/>
      <c r="V619" s="487">
        <v>46223</v>
      </c>
      <c r="W619" s="468"/>
      <c r="X619" s="469"/>
      <c r="Y619" s="469"/>
      <c r="Z619" s="469"/>
      <c r="AA619" s="469"/>
      <c r="AB619" s="469"/>
      <c r="AC619" s="469"/>
      <c r="AD619" s="487"/>
      <c r="AE619" s="468">
        <v>46223</v>
      </c>
      <c r="AF619" s="469"/>
      <c r="AG619" s="469"/>
      <c r="AH619" s="469"/>
      <c r="AI619" s="469"/>
      <c r="AJ619" s="470">
        <v>46223</v>
      </c>
      <c r="AL619" s="197"/>
    </row>
    <row r="620" spans="1:38" s="196" customFormat="1">
      <c r="A620" s="1242" t="str">
        <f t="shared" si="138"/>
        <v>477-010-40-0601</v>
      </c>
      <c r="B620" s="361" t="s">
        <v>1472</v>
      </c>
      <c r="C620" s="620" t="s">
        <v>1469</v>
      </c>
      <c r="D620" s="362" t="s">
        <v>1378</v>
      </c>
      <c r="E620" s="365" t="s">
        <v>1473</v>
      </c>
      <c r="F620" s="724" t="s">
        <v>1474</v>
      </c>
      <c r="G620" s="622"/>
      <c r="H620" s="623">
        <v>1</v>
      </c>
      <c r="I620" s="623"/>
      <c r="J620" s="389"/>
      <c r="K620" s="411">
        <f t="shared" ref="K620:K648" si="142">2280/30</f>
        <v>76</v>
      </c>
      <c r="L620" s="412"/>
      <c r="M620" s="413">
        <f t="shared" ref="M620:M648" si="143">+K620+L620</f>
        <v>76</v>
      </c>
      <c r="N620" s="414"/>
      <c r="O620" s="434"/>
      <c r="P620" s="435"/>
      <c r="Q620" s="468">
        <v>46224</v>
      </c>
      <c r="R620" s="469"/>
      <c r="S620" s="469"/>
      <c r="T620" s="469"/>
      <c r="U620" s="469"/>
      <c r="V620" s="487">
        <v>46224</v>
      </c>
      <c r="W620" s="468"/>
      <c r="X620" s="469"/>
      <c r="Y620" s="469"/>
      <c r="Z620" s="469"/>
      <c r="AA620" s="469"/>
      <c r="AB620" s="469"/>
      <c r="AC620" s="469"/>
      <c r="AD620" s="487"/>
      <c r="AE620" s="468">
        <v>46224</v>
      </c>
      <c r="AF620" s="469"/>
      <c r="AG620" s="469"/>
      <c r="AH620" s="469"/>
      <c r="AI620" s="469"/>
      <c r="AJ620" s="470">
        <v>46224</v>
      </c>
      <c r="AL620" s="197"/>
    </row>
    <row r="621" spans="1:38" s="196" customFormat="1">
      <c r="A621" s="1242" t="str">
        <f t="shared" si="138"/>
        <v>477-010-40-0601</v>
      </c>
      <c r="B621" s="361" t="s">
        <v>1475</v>
      </c>
      <c r="C621" s="620" t="s">
        <v>1469</v>
      </c>
      <c r="D621" s="362" t="s">
        <v>1378</v>
      </c>
      <c r="E621" s="365" t="s">
        <v>1476</v>
      </c>
      <c r="F621" s="724" t="s">
        <v>1477</v>
      </c>
      <c r="G621" s="622"/>
      <c r="H621" s="623">
        <v>1</v>
      </c>
      <c r="I621" s="623"/>
      <c r="J621" s="389"/>
      <c r="K621" s="411">
        <f t="shared" si="142"/>
        <v>76</v>
      </c>
      <c r="L621" s="412"/>
      <c r="M621" s="413">
        <f t="shared" si="143"/>
        <v>76</v>
      </c>
      <c r="N621" s="414"/>
      <c r="O621" s="434"/>
      <c r="P621" s="435"/>
      <c r="Q621" s="468">
        <v>46225</v>
      </c>
      <c r="R621" s="469"/>
      <c r="S621" s="469"/>
      <c r="T621" s="469"/>
      <c r="U621" s="469"/>
      <c r="V621" s="487">
        <v>46225</v>
      </c>
      <c r="W621" s="468"/>
      <c r="X621" s="469"/>
      <c r="Y621" s="469"/>
      <c r="Z621" s="469"/>
      <c r="AA621" s="469"/>
      <c r="AB621" s="469"/>
      <c r="AC621" s="469"/>
      <c r="AD621" s="487"/>
      <c r="AE621" s="468">
        <v>46225</v>
      </c>
      <c r="AF621" s="469"/>
      <c r="AG621" s="469"/>
      <c r="AH621" s="469"/>
      <c r="AI621" s="469"/>
      <c r="AJ621" s="470">
        <v>46225</v>
      </c>
      <c r="AL621" s="197"/>
    </row>
    <row r="622" spans="1:38" s="196" customFormat="1">
      <c r="A622" s="1242" t="str">
        <f t="shared" si="138"/>
        <v>477-010-40-0601</v>
      </c>
      <c r="B622" s="361" t="s">
        <v>1478</v>
      </c>
      <c r="C622" s="620" t="s">
        <v>1469</v>
      </c>
      <c r="D622" s="362" t="s">
        <v>1378</v>
      </c>
      <c r="E622" s="365" t="s">
        <v>1479</v>
      </c>
      <c r="F622" s="724" t="s">
        <v>1480</v>
      </c>
      <c r="G622" s="622"/>
      <c r="H622" s="623">
        <v>1</v>
      </c>
      <c r="I622" s="623"/>
      <c r="J622" s="389"/>
      <c r="K622" s="411">
        <f t="shared" si="142"/>
        <v>76</v>
      </c>
      <c r="L622" s="412"/>
      <c r="M622" s="413">
        <f t="shared" si="143"/>
        <v>76</v>
      </c>
      <c r="N622" s="414"/>
      <c r="O622" s="434"/>
      <c r="P622" s="435"/>
      <c r="Q622" s="468">
        <v>46226</v>
      </c>
      <c r="R622" s="469"/>
      <c r="S622" s="469"/>
      <c r="T622" s="469"/>
      <c r="U622" s="469"/>
      <c r="V622" s="487">
        <v>46226</v>
      </c>
      <c r="W622" s="468"/>
      <c r="X622" s="469"/>
      <c r="Y622" s="469"/>
      <c r="Z622" s="469"/>
      <c r="AA622" s="469"/>
      <c r="AB622" s="469"/>
      <c r="AC622" s="469"/>
      <c r="AD622" s="487"/>
      <c r="AE622" s="468">
        <v>46226</v>
      </c>
      <c r="AF622" s="469"/>
      <c r="AG622" s="469"/>
      <c r="AH622" s="469"/>
      <c r="AI622" s="469"/>
      <c r="AJ622" s="470">
        <v>46226</v>
      </c>
      <c r="AL622" s="197"/>
    </row>
    <row r="623" spans="1:38" s="196" customFormat="1">
      <c r="A623" s="1242" t="str">
        <f t="shared" si="138"/>
        <v>477-010-40-0601</v>
      </c>
      <c r="B623" s="361" t="s">
        <v>1481</v>
      </c>
      <c r="C623" s="620" t="s">
        <v>1469</v>
      </c>
      <c r="D623" s="362" t="s">
        <v>1378</v>
      </c>
      <c r="E623" s="365" t="s">
        <v>1482</v>
      </c>
      <c r="F623" s="724" t="s">
        <v>1483</v>
      </c>
      <c r="G623" s="622"/>
      <c r="H623" s="623">
        <v>1</v>
      </c>
      <c r="I623" s="623"/>
      <c r="J623" s="389"/>
      <c r="K623" s="411">
        <f t="shared" si="142"/>
        <v>76</v>
      </c>
      <c r="L623" s="412"/>
      <c r="M623" s="413">
        <f t="shared" si="143"/>
        <v>76</v>
      </c>
      <c r="N623" s="414"/>
      <c r="O623" s="434"/>
      <c r="P623" s="435"/>
      <c r="Q623" s="468">
        <v>46227</v>
      </c>
      <c r="R623" s="469"/>
      <c r="S623" s="469"/>
      <c r="T623" s="469"/>
      <c r="U623" s="469"/>
      <c r="V623" s="487">
        <v>46227</v>
      </c>
      <c r="W623" s="468"/>
      <c r="X623" s="469"/>
      <c r="Y623" s="469"/>
      <c r="Z623" s="469"/>
      <c r="AA623" s="469"/>
      <c r="AB623" s="469"/>
      <c r="AC623" s="469"/>
      <c r="AD623" s="487"/>
      <c r="AE623" s="468">
        <v>46227</v>
      </c>
      <c r="AF623" s="469"/>
      <c r="AG623" s="469"/>
      <c r="AH623" s="469"/>
      <c r="AI623" s="469"/>
      <c r="AJ623" s="470">
        <v>46227</v>
      </c>
      <c r="AL623" s="197"/>
    </row>
    <row r="624" spans="1:38" s="196" customFormat="1">
      <c r="A624" s="1242" t="str">
        <f t="shared" si="138"/>
        <v>477-010-40-0601</v>
      </c>
      <c r="B624" s="361" t="s">
        <v>1484</v>
      </c>
      <c r="C624" s="620" t="s">
        <v>1469</v>
      </c>
      <c r="D624" s="362" t="s">
        <v>1378</v>
      </c>
      <c r="E624" s="365" t="s">
        <v>1485</v>
      </c>
      <c r="F624" s="724" t="s">
        <v>1486</v>
      </c>
      <c r="G624" s="622"/>
      <c r="H624" s="623">
        <v>1</v>
      </c>
      <c r="I624" s="623"/>
      <c r="J624" s="389"/>
      <c r="K624" s="411">
        <f t="shared" si="142"/>
        <v>76</v>
      </c>
      <c r="L624" s="412"/>
      <c r="M624" s="413">
        <f t="shared" si="143"/>
        <v>76</v>
      </c>
      <c r="N624" s="414"/>
      <c r="O624" s="434"/>
      <c r="P624" s="435"/>
      <c r="Q624" s="468">
        <v>46230</v>
      </c>
      <c r="R624" s="469"/>
      <c r="S624" s="469"/>
      <c r="T624" s="469"/>
      <c r="U624" s="469"/>
      <c r="V624" s="487">
        <v>46230</v>
      </c>
      <c r="W624" s="468"/>
      <c r="X624" s="469"/>
      <c r="Y624" s="469"/>
      <c r="Z624" s="469"/>
      <c r="AA624" s="469"/>
      <c r="AB624" s="469"/>
      <c r="AC624" s="469"/>
      <c r="AD624" s="487"/>
      <c r="AE624" s="468">
        <v>46230</v>
      </c>
      <c r="AF624" s="469"/>
      <c r="AG624" s="469"/>
      <c r="AH624" s="469"/>
      <c r="AI624" s="469"/>
      <c r="AJ624" s="470">
        <v>46230</v>
      </c>
      <c r="AL624" s="197"/>
    </row>
    <row r="625" spans="1:38" s="196" customFormat="1">
      <c r="A625" s="1242" t="str">
        <f t="shared" si="138"/>
        <v>477-010-40-0601</v>
      </c>
      <c r="B625" s="361" t="s">
        <v>1487</v>
      </c>
      <c r="C625" s="620" t="s">
        <v>1469</v>
      </c>
      <c r="D625" s="362" t="s">
        <v>1378</v>
      </c>
      <c r="E625" s="365" t="s">
        <v>1488</v>
      </c>
      <c r="F625" s="724" t="s">
        <v>1489</v>
      </c>
      <c r="G625" s="622"/>
      <c r="H625" s="623">
        <v>1</v>
      </c>
      <c r="I625" s="623"/>
      <c r="J625" s="389"/>
      <c r="K625" s="411">
        <f t="shared" si="142"/>
        <v>76</v>
      </c>
      <c r="L625" s="412"/>
      <c r="M625" s="413">
        <f t="shared" si="143"/>
        <v>76</v>
      </c>
      <c r="N625" s="414"/>
      <c r="O625" s="434"/>
      <c r="P625" s="435"/>
      <c r="Q625" s="468">
        <v>46231</v>
      </c>
      <c r="R625" s="469"/>
      <c r="S625" s="469"/>
      <c r="T625" s="469"/>
      <c r="U625" s="469"/>
      <c r="V625" s="487">
        <v>46231</v>
      </c>
      <c r="W625" s="468"/>
      <c r="X625" s="469"/>
      <c r="Y625" s="469"/>
      <c r="Z625" s="469"/>
      <c r="AA625" s="469"/>
      <c r="AB625" s="469"/>
      <c r="AC625" s="469"/>
      <c r="AD625" s="487"/>
      <c r="AE625" s="468">
        <v>46231</v>
      </c>
      <c r="AF625" s="469"/>
      <c r="AG625" s="469"/>
      <c r="AH625" s="469"/>
      <c r="AI625" s="469"/>
      <c r="AJ625" s="470">
        <v>46231</v>
      </c>
      <c r="AL625" s="197"/>
    </row>
    <row r="626" spans="1:38" s="196" customFormat="1">
      <c r="A626" s="1242" t="str">
        <f t="shared" si="138"/>
        <v>477-010-40-0601</v>
      </c>
      <c r="B626" s="361" t="s">
        <v>1490</v>
      </c>
      <c r="C626" s="620" t="s">
        <v>1469</v>
      </c>
      <c r="D626" s="362" t="s">
        <v>1378</v>
      </c>
      <c r="E626" s="365" t="s">
        <v>1491</v>
      </c>
      <c r="F626" s="724" t="s">
        <v>1492</v>
      </c>
      <c r="G626" s="622"/>
      <c r="H626" s="623">
        <v>1</v>
      </c>
      <c r="I626" s="623"/>
      <c r="J626" s="389"/>
      <c r="K626" s="411">
        <f t="shared" si="142"/>
        <v>76</v>
      </c>
      <c r="L626" s="412"/>
      <c r="M626" s="413">
        <f t="shared" si="143"/>
        <v>76</v>
      </c>
      <c r="N626" s="414"/>
      <c r="O626" s="434"/>
      <c r="P626" s="435"/>
      <c r="Q626" s="468">
        <v>46232</v>
      </c>
      <c r="R626" s="469"/>
      <c r="S626" s="469"/>
      <c r="T626" s="469"/>
      <c r="U626" s="469"/>
      <c r="V626" s="487">
        <v>46232</v>
      </c>
      <c r="W626" s="468"/>
      <c r="X626" s="469"/>
      <c r="Y626" s="469"/>
      <c r="Z626" s="469"/>
      <c r="AA626" s="469"/>
      <c r="AB626" s="469"/>
      <c r="AC626" s="469"/>
      <c r="AD626" s="487"/>
      <c r="AE626" s="468">
        <v>46232</v>
      </c>
      <c r="AF626" s="469"/>
      <c r="AG626" s="469"/>
      <c r="AH626" s="469"/>
      <c r="AI626" s="469"/>
      <c r="AJ626" s="470">
        <v>46232</v>
      </c>
      <c r="AL626" s="197"/>
    </row>
    <row r="627" spans="1:38" s="196" customFormat="1">
      <c r="A627" s="1242" t="str">
        <f t="shared" si="138"/>
        <v>477-010-40-0601</v>
      </c>
      <c r="B627" s="361" t="s">
        <v>1493</v>
      </c>
      <c r="C627" s="620" t="s">
        <v>1469</v>
      </c>
      <c r="D627" s="362" t="s">
        <v>1378</v>
      </c>
      <c r="E627" s="365" t="s">
        <v>1494</v>
      </c>
      <c r="F627" s="724" t="s">
        <v>1495</v>
      </c>
      <c r="G627" s="622"/>
      <c r="H627" s="623">
        <v>1</v>
      </c>
      <c r="I627" s="623"/>
      <c r="J627" s="389"/>
      <c r="K627" s="411">
        <f t="shared" si="142"/>
        <v>76</v>
      </c>
      <c r="L627" s="412"/>
      <c r="M627" s="413">
        <f t="shared" si="143"/>
        <v>76</v>
      </c>
      <c r="N627" s="414"/>
      <c r="O627" s="434"/>
      <c r="P627" s="435"/>
      <c r="Q627" s="468">
        <v>46233</v>
      </c>
      <c r="R627" s="469"/>
      <c r="S627" s="469"/>
      <c r="T627" s="469"/>
      <c r="U627" s="469"/>
      <c r="V627" s="487">
        <v>46233</v>
      </c>
      <c r="W627" s="468"/>
      <c r="X627" s="469"/>
      <c r="Y627" s="469"/>
      <c r="Z627" s="469"/>
      <c r="AA627" s="469"/>
      <c r="AB627" s="469"/>
      <c r="AC627" s="469"/>
      <c r="AD627" s="487"/>
      <c r="AE627" s="468">
        <v>46233</v>
      </c>
      <c r="AF627" s="469"/>
      <c r="AG627" s="469"/>
      <c r="AH627" s="469"/>
      <c r="AI627" s="469"/>
      <c r="AJ627" s="470">
        <v>46233</v>
      </c>
      <c r="AL627" s="197"/>
    </row>
    <row r="628" spans="1:38" s="196" customFormat="1">
      <c r="A628" s="1242" t="str">
        <f t="shared" si="138"/>
        <v>477-010-40-0601</v>
      </c>
      <c r="B628" s="361" t="s">
        <v>1496</v>
      </c>
      <c r="C628" s="620" t="s">
        <v>1469</v>
      </c>
      <c r="D628" s="362" t="s">
        <v>1378</v>
      </c>
      <c r="E628" s="365" t="s">
        <v>1497</v>
      </c>
      <c r="F628" s="724" t="s">
        <v>1498</v>
      </c>
      <c r="G628" s="622"/>
      <c r="H628" s="623">
        <v>1</v>
      </c>
      <c r="I628" s="623"/>
      <c r="J628" s="389"/>
      <c r="K628" s="411">
        <f t="shared" si="142"/>
        <v>76</v>
      </c>
      <c r="L628" s="412"/>
      <c r="M628" s="413">
        <f t="shared" si="143"/>
        <v>76</v>
      </c>
      <c r="N628" s="414"/>
      <c r="O628" s="434"/>
      <c r="P628" s="435"/>
      <c r="Q628" s="468">
        <v>46234</v>
      </c>
      <c r="R628" s="469"/>
      <c r="S628" s="469"/>
      <c r="T628" s="469"/>
      <c r="U628" s="469"/>
      <c r="V628" s="487">
        <v>46234</v>
      </c>
      <c r="W628" s="468"/>
      <c r="X628" s="469"/>
      <c r="Y628" s="469"/>
      <c r="Z628" s="469"/>
      <c r="AA628" s="469"/>
      <c r="AB628" s="469"/>
      <c r="AC628" s="469"/>
      <c r="AD628" s="487"/>
      <c r="AE628" s="468">
        <v>46234</v>
      </c>
      <c r="AF628" s="469"/>
      <c r="AG628" s="469"/>
      <c r="AH628" s="469"/>
      <c r="AI628" s="469"/>
      <c r="AJ628" s="470">
        <v>46234</v>
      </c>
      <c r="AL628" s="197"/>
    </row>
    <row r="629" spans="1:38" s="196" customFormat="1">
      <c r="A629" s="1242" t="str">
        <f t="shared" si="138"/>
        <v>477-010-40-0601</v>
      </c>
      <c r="B629" s="361" t="s">
        <v>1499</v>
      </c>
      <c r="C629" s="620" t="s">
        <v>1469</v>
      </c>
      <c r="D629" s="362" t="s">
        <v>1378</v>
      </c>
      <c r="E629" s="365" t="s">
        <v>1500</v>
      </c>
      <c r="F629" s="724" t="s">
        <v>1501</v>
      </c>
      <c r="G629" s="622"/>
      <c r="H629" s="623">
        <v>1</v>
      </c>
      <c r="I629" s="623"/>
      <c r="J629" s="389"/>
      <c r="K629" s="411">
        <f t="shared" si="142"/>
        <v>76</v>
      </c>
      <c r="L629" s="412"/>
      <c r="M629" s="413">
        <f t="shared" si="143"/>
        <v>76</v>
      </c>
      <c r="N629" s="414"/>
      <c r="O629" s="434"/>
      <c r="P629" s="435"/>
      <c r="Q629" s="468">
        <v>46237</v>
      </c>
      <c r="R629" s="469"/>
      <c r="S629" s="469"/>
      <c r="T629" s="469"/>
      <c r="U629" s="469"/>
      <c r="V629" s="487">
        <v>46237</v>
      </c>
      <c r="W629" s="468"/>
      <c r="X629" s="469"/>
      <c r="Y629" s="469"/>
      <c r="Z629" s="469"/>
      <c r="AA629" s="469"/>
      <c r="AB629" s="469"/>
      <c r="AC629" s="469"/>
      <c r="AD629" s="487"/>
      <c r="AE629" s="468">
        <v>46237</v>
      </c>
      <c r="AF629" s="469"/>
      <c r="AG629" s="469"/>
      <c r="AH629" s="469"/>
      <c r="AI629" s="469"/>
      <c r="AJ629" s="470">
        <v>46237</v>
      </c>
      <c r="AL629" s="197"/>
    </row>
    <row r="630" spans="1:38" s="196" customFormat="1">
      <c r="A630" s="1242" t="str">
        <f t="shared" si="138"/>
        <v>477-010-40-0601</v>
      </c>
      <c r="B630" s="361" t="s">
        <v>1502</v>
      </c>
      <c r="C630" s="620" t="s">
        <v>1469</v>
      </c>
      <c r="D630" s="362" t="s">
        <v>1378</v>
      </c>
      <c r="E630" s="365" t="s">
        <v>1503</v>
      </c>
      <c r="F630" s="724" t="s">
        <v>1504</v>
      </c>
      <c r="G630" s="622"/>
      <c r="H630" s="623">
        <v>1</v>
      </c>
      <c r="I630" s="623"/>
      <c r="J630" s="389"/>
      <c r="K630" s="411">
        <f t="shared" si="142"/>
        <v>76</v>
      </c>
      <c r="L630" s="412"/>
      <c r="M630" s="413">
        <f t="shared" si="143"/>
        <v>76</v>
      </c>
      <c r="N630" s="414"/>
      <c r="O630" s="434"/>
      <c r="P630" s="435"/>
      <c r="Q630" s="468">
        <v>46238</v>
      </c>
      <c r="R630" s="469"/>
      <c r="S630" s="469"/>
      <c r="T630" s="469"/>
      <c r="U630" s="469"/>
      <c r="V630" s="487">
        <v>46238</v>
      </c>
      <c r="W630" s="468"/>
      <c r="X630" s="469"/>
      <c r="Y630" s="469"/>
      <c r="Z630" s="469"/>
      <c r="AA630" s="469"/>
      <c r="AB630" s="469"/>
      <c r="AC630" s="469"/>
      <c r="AD630" s="487"/>
      <c r="AE630" s="468">
        <v>46238</v>
      </c>
      <c r="AF630" s="469"/>
      <c r="AG630" s="469"/>
      <c r="AH630" s="469"/>
      <c r="AI630" s="469"/>
      <c r="AJ630" s="470">
        <v>46238</v>
      </c>
      <c r="AL630" s="197"/>
    </row>
    <row r="631" spans="1:38" s="196" customFormat="1">
      <c r="A631" s="1242" t="str">
        <f t="shared" si="138"/>
        <v>477-010-40-0601</v>
      </c>
      <c r="B631" s="361" t="s">
        <v>1505</v>
      </c>
      <c r="C631" s="620" t="s">
        <v>1469</v>
      </c>
      <c r="D631" s="362" t="s">
        <v>1378</v>
      </c>
      <c r="E631" s="365" t="s">
        <v>1506</v>
      </c>
      <c r="F631" s="724" t="s">
        <v>1507</v>
      </c>
      <c r="G631" s="622"/>
      <c r="H631" s="623">
        <v>1</v>
      </c>
      <c r="I631" s="623"/>
      <c r="J631" s="389"/>
      <c r="K631" s="411">
        <f t="shared" si="142"/>
        <v>76</v>
      </c>
      <c r="L631" s="412"/>
      <c r="M631" s="413">
        <f t="shared" si="143"/>
        <v>76</v>
      </c>
      <c r="N631" s="414"/>
      <c r="O631" s="434"/>
      <c r="P631" s="435"/>
      <c r="Q631" s="468">
        <v>46239</v>
      </c>
      <c r="R631" s="469"/>
      <c r="S631" s="469"/>
      <c r="T631" s="469"/>
      <c r="U631" s="469"/>
      <c r="V631" s="487">
        <v>46239</v>
      </c>
      <c r="W631" s="468"/>
      <c r="X631" s="469"/>
      <c r="Y631" s="469"/>
      <c r="Z631" s="469"/>
      <c r="AA631" s="469"/>
      <c r="AB631" s="469"/>
      <c r="AC631" s="469"/>
      <c r="AD631" s="487"/>
      <c r="AE631" s="468">
        <v>46239</v>
      </c>
      <c r="AF631" s="469"/>
      <c r="AG631" s="469"/>
      <c r="AH631" s="469"/>
      <c r="AI631" s="469"/>
      <c r="AJ631" s="470">
        <v>46239</v>
      </c>
      <c r="AL631" s="197"/>
    </row>
    <row r="632" spans="1:38" s="196" customFormat="1">
      <c r="A632" s="1242" t="str">
        <f t="shared" si="138"/>
        <v>477-010-40-0601</v>
      </c>
      <c r="B632" s="361" t="s">
        <v>1508</v>
      </c>
      <c r="C632" s="620" t="s">
        <v>1469</v>
      </c>
      <c r="D632" s="362" t="s">
        <v>1378</v>
      </c>
      <c r="E632" s="365" t="s">
        <v>1509</v>
      </c>
      <c r="F632" s="724" t="s">
        <v>1510</v>
      </c>
      <c r="G632" s="622"/>
      <c r="H632" s="623">
        <v>1</v>
      </c>
      <c r="I632" s="623"/>
      <c r="J632" s="389"/>
      <c r="K632" s="411">
        <f t="shared" si="142"/>
        <v>76</v>
      </c>
      <c r="L632" s="412"/>
      <c r="M632" s="413">
        <f t="shared" si="143"/>
        <v>76</v>
      </c>
      <c r="N632" s="414"/>
      <c r="O632" s="434"/>
      <c r="P632" s="435"/>
      <c r="Q632" s="468">
        <v>46240</v>
      </c>
      <c r="R632" s="469"/>
      <c r="S632" s="469"/>
      <c r="T632" s="469"/>
      <c r="U632" s="469"/>
      <c r="V632" s="487">
        <v>46240</v>
      </c>
      <c r="W632" s="468"/>
      <c r="X632" s="469"/>
      <c r="Y632" s="469"/>
      <c r="Z632" s="469"/>
      <c r="AA632" s="469"/>
      <c r="AB632" s="469"/>
      <c r="AC632" s="469"/>
      <c r="AD632" s="487"/>
      <c r="AE632" s="468">
        <v>46240</v>
      </c>
      <c r="AF632" s="469"/>
      <c r="AG632" s="469"/>
      <c r="AH632" s="469"/>
      <c r="AI632" s="469"/>
      <c r="AJ632" s="470">
        <v>46240</v>
      </c>
      <c r="AL632" s="197"/>
    </row>
    <row r="633" spans="1:38" s="196" customFormat="1">
      <c r="A633" s="1242" t="str">
        <f t="shared" si="138"/>
        <v>477-010-40-0601</v>
      </c>
      <c r="B633" s="361" t="s">
        <v>1511</v>
      </c>
      <c r="C633" s="620" t="s">
        <v>1469</v>
      </c>
      <c r="D633" s="362" t="s">
        <v>1378</v>
      </c>
      <c r="E633" s="365" t="s">
        <v>1512</v>
      </c>
      <c r="F633" s="724" t="s">
        <v>1513</v>
      </c>
      <c r="G633" s="622"/>
      <c r="H633" s="623">
        <v>1</v>
      </c>
      <c r="I633" s="623"/>
      <c r="J633" s="389"/>
      <c r="K633" s="411">
        <f t="shared" si="142"/>
        <v>76</v>
      </c>
      <c r="L633" s="412"/>
      <c r="M633" s="413">
        <f t="shared" si="143"/>
        <v>76</v>
      </c>
      <c r="N633" s="414"/>
      <c r="O633" s="434"/>
      <c r="P633" s="435"/>
      <c r="Q633" s="468">
        <v>46241</v>
      </c>
      <c r="R633" s="469"/>
      <c r="S633" s="469"/>
      <c r="T633" s="469"/>
      <c r="U633" s="469"/>
      <c r="V633" s="487">
        <v>46241</v>
      </c>
      <c r="W633" s="468"/>
      <c r="X633" s="469"/>
      <c r="Y633" s="469"/>
      <c r="Z633" s="469"/>
      <c r="AA633" s="469"/>
      <c r="AB633" s="469"/>
      <c r="AC633" s="469"/>
      <c r="AD633" s="487"/>
      <c r="AE633" s="468">
        <v>46241</v>
      </c>
      <c r="AF633" s="469"/>
      <c r="AG633" s="469"/>
      <c r="AH633" s="469"/>
      <c r="AI633" s="469"/>
      <c r="AJ633" s="470">
        <v>46241</v>
      </c>
      <c r="AL633" s="197"/>
    </row>
    <row r="634" spans="1:38" s="196" customFormat="1">
      <c r="A634" s="1242" t="str">
        <f t="shared" si="138"/>
        <v>477-010-40-0601</v>
      </c>
      <c r="B634" s="361" t="s">
        <v>1514</v>
      </c>
      <c r="C634" s="620" t="s">
        <v>1469</v>
      </c>
      <c r="D634" s="362" t="s">
        <v>1378</v>
      </c>
      <c r="E634" s="365" t="s">
        <v>1515</v>
      </c>
      <c r="F634" s="724" t="s">
        <v>1516</v>
      </c>
      <c r="G634" s="622"/>
      <c r="H634" s="623">
        <v>1</v>
      </c>
      <c r="I634" s="623"/>
      <c r="J634" s="389"/>
      <c r="K634" s="411">
        <f t="shared" si="142"/>
        <v>76</v>
      </c>
      <c r="L634" s="412"/>
      <c r="M634" s="413">
        <f t="shared" si="143"/>
        <v>76</v>
      </c>
      <c r="N634" s="414"/>
      <c r="O634" s="434"/>
      <c r="P634" s="435"/>
      <c r="Q634" s="468">
        <v>46244</v>
      </c>
      <c r="R634" s="469"/>
      <c r="S634" s="469"/>
      <c r="T634" s="469"/>
      <c r="U634" s="469"/>
      <c r="V634" s="487">
        <v>46244</v>
      </c>
      <c r="W634" s="468"/>
      <c r="X634" s="469"/>
      <c r="Y634" s="469"/>
      <c r="Z634" s="469"/>
      <c r="AA634" s="469"/>
      <c r="AB634" s="469"/>
      <c r="AC634" s="469"/>
      <c r="AD634" s="487"/>
      <c r="AE634" s="468">
        <v>46244</v>
      </c>
      <c r="AF634" s="469"/>
      <c r="AG634" s="469"/>
      <c r="AH634" s="469"/>
      <c r="AI634" s="469"/>
      <c r="AJ634" s="470">
        <v>46244</v>
      </c>
      <c r="AL634" s="197"/>
    </row>
    <row r="635" spans="1:38" s="196" customFormat="1">
      <c r="A635" s="1242" t="str">
        <f t="shared" si="138"/>
        <v>477-010-40-0601</v>
      </c>
      <c r="B635" s="361" t="s">
        <v>1517</v>
      </c>
      <c r="C635" s="620" t="s">
        <v>1469</v>
      </c>
      <c r="D635" s="362" t="s">
        <v>1378</v>
      </c>
      <c r="E635" s="365" t="s">
        <v>1518</v>
      </c>
      <c r="F635" s="724" t="s">
        <v>1519</v>
      </c>
      <c r="G635" s="622"/>
      <c r="H635" s="623">
        <v>1</v>
      </c>
      <c r="I635" s="623"/>
      <c r="J635" s="389"/>
      <c r="K635" s="411">
        <f t="shared" si="142"/>
        <v>76</v>
      </c>
      <c r="L635" s="412"/>
      <c r="M635" s="413">
        <f t="shared" si="143"/>
        <v>76</v>
      </c>
      <c r="N635" s="414"/>
      <c r="O635" s="434"/>
      <c r="P635" s="435"/>
      <c r="Q635" s="468">
        <v>46245</v>
      </c>
      <c r="R635" s="469"/>
      <c r="S635" s="469"/>
      <c r="T635" s="469"/>
      <c r="U635" s="469"/>
      <c r="V635" s="487">
        <v>46245</v>
      </c>
      <c r="W635" s="468"/>
      <c r="X635" s="469"/>
      <c r="Y635" s="469"/>
      <c r="Z635" s="469"/>
      <c r="AA635" s="469"/>
      <c r="AB635" s="469"/>
      <c r="AC635" s="469"/>
      <c r="AD635" s="487"/>
      <c r="AE635" s="468">
        <v>46245</v>
      </c>
      <c r="AF635" s="469"/>
      <c r="AG635" s="469"/>
      <c r="AH635" s="469"/>
      <c r="AI635" s="469"/>
      <c r="AJ635" s="470">
        <v>46245</v>
      </c>
      <c r="AL635" s="197"/>
    </row>
    <row r="636" spans="1:38" s="196" customFormat="1">
      <c r="A636" s="1242" t="str">
        <f t="shared" si="138"/>
        <v>477-010-40-0601</v>
      </c>
      <c r="B636" s="361" t="s">
        <v>1520</v>
      </c>
      <c r="C636" s="620" t="s">
        <v>1469</v>
      </c>
      <c r="D636" s="362" t="s">
        <v>1378</v>
      </c>
      <c r="E636" s="365" t="s">
        <v>1521</v>
      </c>
      <c r="F636" s="724" t="s">
        <v>1522</v>
      </c>
      <c r="G636" s="622"/>
      <c r="H636" s="623">
        <v>1</v>
      </c>
      <c r="I636" s="623"/>
      <c r="J636" s="389"/>
      <c r="K636" s="411">
        <f t="shared" si="142"/>
        <v>76</v>
      </c>
      <c r="L636" s="412"/>
      <c r="M636" s="413">
        <f t="shared" si="143"/>
        <v>76</v>
      </c>
      <c r="N636" s="414"/>
      <c r="O636" s="434"/>
      <c r="P636" s="435"/>
      <c r="Q636" s="468">
        <v>46246</v>
      </c>
      <c r="R636" s="469"/>
      <c r="S636" s="469"/>
      <c r="T636" s="469"/>
      <c r="U636" s="469"/>
      <c r="V636" s="487">
        <v>46246</v>
      </c>
      <c r="W636" s="468"/>
      <c r="X636" s="469"/>
      <c r="Y636" s="469"/>
      <c r="Z636" s="469"/>
      <c r="AA636" s="469"/>
      <c r="AB636" s="469"/>
      <c r="AC636" s="469"/>
      <c r="AD636" s="487"/>
      <c r="AE636" s="468">
        <v>46246</v>
      </c>
      <c r="AF636" s="469"/>
      <c r="AG636" s="469"/>
      <c r="AH636" s="469"/>
      <c r="AI636" s="469"/>
      <c r="AJ636" s="470">
        <v>46246</v>
      </c>
      <c r="AL636" s="197"/>
    </row>
    <row r="637" spans="1:38" s="196" customFormat="1">
      <c r="A637" s="1242" t="str">
        <f t="shared" si="138"/>
        <v>477-010-40-0601</v>
      </c>
      <c r="B637" s="361" t="s">
        <v>1523</v>
      </c>
      <c r="C637" s="620" t="s">
        <v>1469</v>
      </c>
      <c r="D637" s="362" t="s">
        <v>1378</v>
      </c>
      <c r="E637" s="365" t="s">
        <v>1524</v>
      </c>
      <c r="F637" s="724" t="s">
        <v>1525</v>
      </c>
      <c r="G637" s="622"/>
      <c r="H637" s="623">
        <v>1</v>
      </c>
      <c r="I637" s="623"/>
      <c r="J637" s="389"/>
      <c r="K637" s="411">
        <f t="shared" si="142"/>
        <v>76</v>
      </c>
      <c r="L637" s="412"/>
      <c r="M637" s="413">
        <f t="shared" si="143"/>
        <v>76</v>
      </c>
      <c r="N637" s="414"/>
      <c r="O637" s="434"/>
      <c r="P637" s="435"/>
      <c r="Q637" s="468">
        <v>46247</v>
      </c>
      <c r="R637" s="469"/>
      <c r="S637" s="469"/>
      <c r="T637" s="469"/>
      <c r="U637" s="469"/>
      <c r="V637" s="487">
        <v>46247</v>
      </c>
      <c r="W637" s="468"/>
      <c r="X637" s="469"/>
      <c r="Y637" s="469"/>
      <c r="Z637" s="469"/>
      <c r="AA637" s="469"/>
      <c r="AB637" s="469"/>
      <c r="AC637" s="469"/>
      <c r="AD637" s="487"/>
      <c r="AE637" s="468">
        <v>46247</v>
      </c>
      <c r="AF637" s="469"/>
      <c r="AG637" s="469"/>
      <c r="AH637" s="469"/>
      <c r="AI637" s="469"/>
      <c r="AJ637" s="470">
        <v>46247</v>
      </c>
      <c r="AL637" s="197"/>
    </row>
    <row r="638" spans="1:38" s="196" customFormat="1">
      <c r="A638" s="1242" t="str">
        <f t="shared" si="138"/>
        <v>477-010-40-0601</v>
      </c>
      <c r="B638" s="361" t="s">
        <v>1526</v>
      </c>
      <c r="C638" s="620" t="s">
        <v>1469</v>
      </c>
      <c r="D638" s="362" t="s">
        <v>1378</v>
      </c>
      <c r="E638" s="365" t="s">
        <v>1527</v>
      </c>
      <c r="F638" s="724" t="s">
        <v>1528</v>
      </c>
      <c r="G638" s="622"/>
      <c r="H638" s="623">
        <v>1</v>
      </c>
      <c r="I638" s="623"/>
      <c r="J638" s="389"/>
      <c r="K638" s="411">
        <f t="shared" si="142"/>
        <v>76</v>
      </c>
      <c r="L638" s="412"/>
      <c r="M638" s="413">
        <f t="shared" si="143"/>
        <v>76</v>
      </c>
      <c r="N638" s="414"/>
      <c r="O638" s="434"/>
      <c r="P638" s="435"/>
      <c r="Q638" s="468">
        <v>46248</v>
      </c>
      <c r="R638" s="469"/>
      <c r="S638" s="469"/>
      <c r="T638" s="469"/>
      <c r="U638" s="469"/>
      <c r="V638" s="487">
        <v>46248</v>
      </c>
      <c r="W638" s="468"/>
      <c r="X638" s="469"/>
      <c r="Y638" s="469"/>
      <c r="Z638" s="469"/>
      <c r="AA638" s="469"/>
      <c r="AB638" s="469"/>
      <c r="AC638" s="469"/>
      <c r="AD638" s="487"/>
      <c r="AE638" s="468">
        <v>46248</v>
      </c>
      <c r="AF638" s="469"/>
      <c r="AG638" s="469"/>
      <c r="AH638" s="469"/>
      <c r="AI638" s="469"/>
      <c r="AJ638" s="470">
        <v>46248</v>
      </c>
      <c r="AL638" s="197"/>
    </row>
    <row r="639" spans="1:38" s="196" customFormat="1">
      <c r="A639" s="1242" t="str">
        <f t="shared" si="138"/>
        <v>477-010-40-0601</v>
      </c>
      <c r="B639" s="361" t="s">
        <v>1529</v>
      </c>
      <c r="C639" s="620" t="s">
        <v>1469</v>
      </c>
      <c r="D639" s="362" t="s">
        <v>1378</v>
      </c>
      <c r="E639" s="365" t="s">
        <v>1530</v>
      </c>
      <c r="F639" s="724" t="s">
        <v>1531</v>
      </c>
      <c r="G639" s="622"/>
      <c r="H639" s="623">
        <v>1</v>
      </c>
      <c r="I639" s="623"/>
      <c r="J639" s="389"/>
      <c r="K639" s="411">
        <f t="shared" si="142"/>
        <v>76</v>
      </c>
      <c r="L639" s="412"/>
      <c r="M639" s="413">
        <f t="shared" si="143"/>
        <v>76</v>
      </c>
      <c r="N639" s="414"/>
      <c r="O639" s="434"/>
      <c r="P639" s="435"/>
      <c r="Q639" s="468">
        <v>46251</v>
      </c>
      <c r="R639" s="469"/>
      <c r="S639" s="469"/>
      <c r="T639" s="469"/>
      <c r="U639" s="469"/>
      <c r="V639" s="487">
        <v>46251</v>
      </c>
      <c r="W639" s="468"/>
      <c r="X639" s="469"/>
      <c r="Y639" s="469"/>
      <c r="Z639" s="469"/>
      <c r="AA639" s="469"/>
      <c r="AB639" s="469"/>
      <c r="AC639" s="469"/>
      <c r="AD639" s="487"/>
      <c r="AE639" s="468">
        <v>46251</v>
      </c>
      <c r="AF639" s="469"/>
      <c r="AG639" s="469"/>
      <c r="AH639" s="469"/>
      <c r="AI639" s="469"/>
      <c r="AJ639" s="470">
        <v>46251</v>
      </c>
      <c r="AL639" s="197"/>
    </row>
    <row r="640" spans="1:38" s="196" customFormat="1">
      <c r="A640" s="1242" t="str">
        <f t="shared" si="138"/>
        <v>477-010-40-0601</v>
      </c>
      <c r="B640" s="361" t="s">
        <v>1532</v>
      </c>
      <c r="C640" s="620" t="s">
        <v>1469</v>
      </c>
      <c r="D640" s="362" t="s">
        <v>1378</v>
      </c>
      <c r="E640" s="365" t="s">
        <v>1533</v>
      </c>
      <c r="F640" s="724" t="s">
        <v>1534</v>
      </c>
      <c r="G640" s="622"/>
      <c r="H640" s="623">
        <v>1</v>
      </c>
      <c r="I640" s="623"/>
      <c r="J640" s="389"/>
      <c r="K640" s="411">
        <f t="shared" si="142"/>
        <v>76</v>
      </c>
      <c r="L640" s="412"/>
      <c r="M640" s="413">
        <f t="shared" si="143"/>
        <v>76</v>
      </c>
      <c r="N640" s="414"/>
      <c r="O640" s="434"/>
      <c r="P640" s="435"/>
      <c r="Q640" s="468">
        <v>46252</v>
      </c>
      <c r="R640" s="469"/>
      <c r="S640" s="469"/>
      <c r="T640" s="469"/>
      <c r="U640" s="469"/>
      <c r="V640" s="487">
        <v>46252</v>
      </c>
      <c r="W640" s="468"/>
      <c r="X640" s="469"/>
      <c r="Y640" s="469"/>
      <c r="Z640" s="469"/>
      <c r="AA640" s="469"/>
      <c r="AB640" s="469"/>
      <c r="AC640" s="469"/>
      <c r="AD640" s="487"/>
      <c r="AE640" s="468">
        <v>46252</v>
      </c>
      <c r="AF640" s="469"/>
      <c r="AG640" s="469"/>
      <c r="AH640" s="469"/>
      <c r="AI640" s="469"/>
      <c r="AJ640" s="470">
        <v>46252</v>
      </c>
      <c r="AL640" s="197"/>
    </row>
    <row r="641" spans="1:38" s="196" customFormat="1">
      <c r="A641" s="1242" t="str">
        <f t="shared" si="138"/>
        <v>477-010-40-0601</v>
      </c>
      <c r="B641" s="361" t="s">
        <v>1535</v>
      </c>
      <c r="C641" s="620" t="s">
        <v>1469</v>
      </c>
      <c r="D641" s="362" t="s">
        <v>1378</v>
      </c>
      <c r="E641" s="365" t="s">
        <v>1536</v>
      </c>
      <c r="F641" s="724" t="s">
        <v>1537</v>
      </c>
      <c r="G641" s="622"/>
      <c r="H641" s="623">
        <v>1</v>
      </c>
      <c r="I641" s="623"/>
      <c r="J641" s="389"/>
      <c r="K641" s="411">
        <f t="shared" si="142"/>
        <v>76</v>
      </c>
      <c r="L641" s="412"/>
      <c r="M641" s="413">
        <f t="shared" si="143"/>
        <v>76</v>
      </c>
      <c r="N641" s="414"/>
      <c r="O641" s="434"/>
      <c r="P641" s="435"/>
      <c r="Q641" s="468">
        <v>46253</v>
      </c>
      <c r="R641" s="469"/>
      <c r="S641" s="469"/>
      <c r="T641" s="469"/>
      <c r="U641" s="469"/>
      <c r="V641" s="487">
        <v>46253</v>
      </c>
      <c r="W641" s="468"/>
      <c r="X641" s="469"/>
      <c r="Y641" s="469"/>
      <c r="Z641" s="469"/>
      <c r="AA641" s="469"/>
      <c r="AB641" s="469"/>
      <c r="AC641" s="469"/>
      <c r="AD641" s="487"/>
      <c r="AE641" s="468">
        <v>46253</v>
      </c>
      <c r="AF641" s="469"/>
      <c r="AG641" s="469"/>
      <c r="AH641" s="469"/>
      <c r="AI641" s="469"/>
      <c r="AJ641" s="470">
        <v>46253</v>
      </c>
      <c r="AL641" s="197"/>
    </row>
    <row r="642" spans="1:38" s="196" customFormat="1">
      <c r="A642" s="1242" t="str">
        <f t="shared" si="138"/>
        <v>477-010-40-0601</v>
      </c>
      <c r="B642" s="361" t="s">
        <v>1538</v>
      </c>
      <c r="C642" s="620" t="s">
        <v>1469</v>
      </c>
      <c r="D642" s="362" t="s">
        <v>1378</v>
      </c>
      <c r="E642" s="365" t="s">
        <v>1539</v>
      </c>
      <c r="F642" s="724" t="s">
        <v>1540</v>
      </c>
      <c r="G642" s="622"/>
      <c r="H642" s="623">
        <v>1</v>
      </c>
      <c r="I642" s="623"/>
      <c r="J642" s="389"/>
      <c r="K642" s="411">
        <f t="shared" si="142"/>
        <v>76</v>
      </c>
      <c r="L642" s="412"/>
      <c r="M642" s="413">
        <f t="shared" si="143"/>
        <v>76</v>
      </c>
      <c r="N642" s="414"/>
      <c r="O642" s="434"/>
      <c r="P642" s="435"/>
      <c r="Q642" s="468">
        <v>46254</v>
      </c>
      <c r="R642" s="469"/>
      <c r="S642" s="469"/>
      <c r="T642" s="469"/>
      <c r="U642" s="469"/>
      <c r="V642" s="487">
        <v>46254</v>
      </c>
      <c r="W642" s="468"/>
      <c r="X642" s="469"/>
      <c r="Y642" s="469"/>
      <c r="Z642" s="469"/>
      <c r="AA642" s="469"/>
      <c r="AB642" s="469"/>
      <c r="AC642" s="469"/>
      <c r="AD642" s="487"/>
      <c r="AE642" s="468">
        <v>46254</v>
      </c>
      <c r="AF642" s="469"/>
      <c r="AG642" s="469"/>
      <c r="AH642" s="469"/>
      <c r="AI642" s="469"/>
      <c r="AJ642" s="470">
        <v>46254</v>
      </c>
      <c r="AL642" s="197"/>
    </row>
    <row r="643" spans="1:38" s="196" customFormat="1">
      <c r="A643" s="1242" t="str">
        <f t="shared" si="138"/>
        <v>477-010-40-0601</v>
      </c>
      <c r="B643" s="361" t="s">
        <v>1541</v>
      </c>
      <c r="C643" s="620" t="s">
        <v>1469</v>
      </c>
      <c r="D643" s="362" t="s">
        <v>1378</v>
      </c>
      <c r="E643" s="365" t="s">
        <v>1542</v>
      </c>
      <c r="F643" s="724" t="s">
        <v>1543</v>
      </c>
      <c r="G643" s="622"/>
      <c r="H643" s="623">
        <v>1</v>
      </c>
      <c r="I643" s="623"/>
      <c r="J643" s="389"/>
      <c r="K643" s="411">
        <f t="shared" si="142"/>
        <v>76</v>
      </c>
      <c r="L643" s="412"/>
      <c r="M643" s="413">
        <f t="shared" si="143"/>
        <v>76</v>
      </c>
      <c r="N643" s="414"/>
      <c r="O643" s="434"/>
      <c r="P643" s="435"/>
      <c r="Q643" s="468">
        <v>46255</v>
      </c>
      <c r="R643" s="469"/>
      <c r="S643" s="469"/>
      <c r="T643" s="469"/>
      <c r="U643" s="469"/>
      <c r="V643" s="487">
        <v>46255</v>
      </c>
      <c r="W643" s="468"/>
      <c r="X643" s="469"/>
      <c r="Y643" s="469"/>
      <c r="Z643" s="469"/>
      <c r="AA643" s="469"/>
      <c r="AB643" s="469"/>
      <c r="AC643" s="469"/>
      <c r="AD643" s="487"/>
      <c r="AE643" s="468">
        <v>46255</v>
      </c>
      <c r="AF643" s="469"/>
      <c r="AG643" s="469"/>
      <c r="AH643" s="469"/>
      <c r="AI643" s="469"/>
      <c r="AJ643" s="470">
        <v>46255</v>
      </c>
      <c r="AL643" s="197"/>
    </row>
    <row r="644" spans="1:38" s="196" customFormat="1">
      <c r="A644" s="1242" t="str">
        <f t="shared" si="138"/>
        <v>477-010-40-0601</v>
      </c>
      <c r="B644" s="361" t="s">
        <v>1544</v>
      </c>
      <c r="C644" s="620" t="s">
        <v>1469</v>
      </c>
      <c r="D644" s="362" t="s">
        <v>1378</v>
      </c>
      <c r="E644" s="365" t="s">
        <v>1545</v>
      </c>
      <c r="F644" s="724" t="s">
        <v>1546</v>
      </c>
      <c r="G644" s="622"/>
      <c r="H644" s="623">
        <v>1</v>
      </c>
      <c r="I644" s="623"/>
      <c r="J644" s="389"/>
      <c r="K644" s="411">
        <f t="shared" si="142"/>
        <v>76</v>
      </c>
      <c r="L644" s="412"/>
      <c r="M644" s="413">
        <f t="shared" si="143"/>
        <v>76</v>
      </c>
      <c r="N644" s="414"/>
      <c r="O644" s="434"/>
      <c r="P644" s="435"/>
      <c r="Q644" s="468">
        <v>46258</v>
      </c>
      <c r="R644" s="469"/>
      <c r="S644" s="469"/>
      <c r="T644" s="469"/>
      <c r="U644" s="469"/>
      <c r="V644" s="487">
        <v>46258</v>
      </c>
      <c r="W644" s="468"/>
      <c r="X644" s="469"/>
      <c r="Y644" s="469"/>
      <c r="Z644" s="469"/>
      <c r="AA644" s="469"/>
      <c r="AB644" s="469"/>
      <c r="AC644" s="469"/>
      <c r="AD644" s="487"/>
      <c r="AE644" s="468">
        <v>46258</v>
      </c>
      <c r="AF644" s="469"/>
      <c r="AG644" s="469"/>
      <c r="AH644" s="469"/>
      <c r="AI644" s="469"/>
      <c r="AJ644" s="470">
        <v>46258</v>
      </c>
      <c r="AL644" s="197"/>
    </row>
    <row r="645" spans="1:38" s="196" customFormat="1">
      <c r="A645" s="1242" t="str">
        <f t="shared" si="138"/>
        <v>477-010-40-0601</v>
      </c>
      <c r="B645" s="361" t="s">
        <v>1547</v>
      </c>
      <c r="C645" s="620" t="s">
        <v>1469</v>
      </c>
      <c r="D645" s="362" t="s">
        <v>1378</v>
      </c>
      <c r="E645" s="365" t="s">
        <v>1548</v>
      </c>
      <c r="F645" s="724" t="s">
        <v>1549</v>
      </c>
      <c r="G645" s="622"/>
      <c r="H645" s="623">
        <v>1</v>
      </c>
      <c r="I645" s="623"/>
      <c r="J645" s="389"/>
      <c r="K645" s="411">
        <f t="shared" si="142"/>
        <v>76</v>
      </c>
      <c r="L645" s="412"/>
      <c r="M645" s="413">
        <f t="shared" si="143"/>
        <v>76</v>
      </c>
      <c r="N645" s="414"/>
      <c r="O645" s="434"/>
      <c r="P645" s="435"/>
      <c r="Q645" s="468">
        <v>46259</v>
      </c>
      <c r="R645" s="469"/>
      <c r="S645" s="469"/>
      <c r="T645" s="469"/>
      <c r="U645" s="469"/>
      <c r="V645" s="487">
        <v>46259</v>
      </c>
      <c r="W645" s="468"/>
      <c r="X645" s="469"/>
      <c r="Y645" s="469"/>
      <c r="Z645" s="469"/>
      <c r="AA645" s="469"/>
      <c r="AB645" s="469"/>
      <c r="AC645" s="469"/>
      <c r="AD645" s="487"/>
      <c r="AE645" s="468">
        <v>46259</v>
      </c>
      <c r="AF645" s="469"/>
      <c r="AG645" s="469"/>
      <c r="AH645" s="469"/>
      <c r="AI645" s="469"/>
      <c r="AJ645" s="470">
        <v>46259</v>
      </c>
      <c r="AL645" s="197"/>
    </row>
    <row r="646" spans="1:38" s="196" customFormat="1">
      <c r="A646" s="1242" t="str">
        <f t="shared" si="138"/>
        <v>477-010-40-0601</v>
      </c>
      <c r="B646" s="361" t="s">
        <v>1550</v>
      </c>
      <c r="C646" s="620" t="s">
        <v>1469</v>
      </c>
      <c r="D646" s="362" t="s">
        <v>1378</v>
      </c>
      <c r="E646" s="365" t="s">
        <v>1551</v>
      </c>
      <c r="F646" s="724" t="s">
        <v>1552</v>
      </c>
      <c r="G646" s="622"/>
      <c r="H646" s="623">
        <v>1</v>
      </c>
      <c r="I646" s="623"/>
      <c r="J646" s="389"/>
      <c r="K646" s="411">
        <f t="shared" si="142"/>
        <v>76</v>
      </c>
      <c r="L646" s="412"/>
      <c r="M646" s="413">
        <f t="shared" si="143"/>
        <v>76</v>
      </c>
      <c r="N646" s="414"/>
      <c r="O646" s="434"/>
      <c r="P646" s="435"/>
      <c r="Q646" s="468">
        <v>46260</v>
      </c>
      <c r="R646" s="469"/>
      <c r="S646" s="469"/>
      <c r="T646" s="469"/>
      <c r="U646" s="469"/>
      <c r="V646" s="487">
        <v>46260</v>
      </c>
      <c r="W646" s="468"/>
      <c r="X646" s="469"/>
      <c r="Y646" s="469"/>
      <c r="Z646" s="469"/>
      <c r="AA646" s="469"/>
      <c r="AB646" s="469"/>
      <c r="AC646" s="469"/>
      <c r="AD646" s="487"/>
      <c r="AE646" s="468">
        <v>46260</v>
      </c>
      <c r="AF646" s="469"/>
      <c r="AG646" s="469"/>
      <c r="AH646" s="469"/>
      <c r="AI646" s="469"/>
      <c r="AJ646" s="470">
        <v>46260</v>
      </c>
      <c r="AL646" s="197"/>
    </row>
    <row r="647" spans="1:38" s="196" customFormat="1">
      <c r="A647" s="1242" t="str">
        <f t="shared" si="138"/>
        <v>477-010-40-0601</v>
      </c>
      <c r="B647" s="361" t="s">
        <v>1553</v>
      </c>
      <c r="C647" s="620" t="s">
        <v>1469</v>
      </c>
      <c r="D647" s="362" t="s">
        <v>1378</v>
      </c>
      <c r="E647" s="365" t="s">
        <v>1554</v>
      </c>
      <c r="F647" s="724" t="s">
        <v>1555</v>
      </c>
      <c r="G647" s="622"/>
      <c r="H647" s="623">
        <v>1</v>
      </c>
      <c r="I647" s="623"/>
      <c r="J647" s="389"/>
      <c r="K647" s="411">
        <f t="shared" si="142"/>
        <v>76</v>
      </c>
      <c r="L647" s="412"/>
      <c r="M647" s="413">
        <f t="shared" si="143"/>
        <v>76</v>
      </c>
      <c r="N647" s="414"/>
      <c r="O647" s="434"/>
      <c r="P647" s="435"/>
      <c r="Q647" s="468">
        <v>46261</v>
      </c>
      <c r="R647" s="469"/>
      <c r="S647" s="469"/>
      <c r="T647" s="469"/>
      <c r="U647" s="469"/>
      <c r="V647" s="487">
        <v>46261</v>
      </c>
      <c r="W647" s="468"/>
      <c r="X647" s="469"/>
      <c r="Y647" s="469"/>
      <c r="Z647" s="469"/>
      <c r="AA647" s="469"/>
      <c r="AB647" s="469"/>
      <c r="AC647" s="469"/>
      <c r="AD647" s="487"/>
      <c r="AE647" s="468">
        <v>46261</v>
      </c>
      <c r="AF647" s="469"/>
      <c r="AG647" s="469"/>
      <c r="AH647" s="469"/>
      <c r="AI647" s="469"/>
      <c r="AJ647" s="470">
        <v>46261</v>
      </c>
      <c r="AL647" s="197"/>
    </row>
    <row r="648" spans="1:38" s="196" customFormat="1">
      <c r="A648" s="1242" t="str">
        <f t="shared" ref="A648:A650" si="144">+TRIM(C648)</f>
        <v>477-010-40-0601</v>
      </c>
      <c r="B648" s="361" t="s">
        <v>1556</v>
      </c>
      <c r="C648" s="620" t="s">
        <v>1469</v>
      </c>
      <c r="D648" s="362" t="s">
        <v>1378</v>
      </c>
      <c r="E648" s="365" t="s">
        <v>1557</v>
      </c>
      <c r="F648" s="724" t="s">
        <v>1558</v>
      </c>
      <c r="G648" s="622"/>
      <c r="H648" s="623">
        <v>1</v>
      </c>
      <c r="I648" s="623"/>
      <c r="J648" s="389"/>
      <c r="K648" s="411">
        <f t="shared" si="142"/>
        <v>76</v>
      </c>
      <c r="L648" s="412"/>
      <c r="M648" s="413">
        <f t="shared" si="143"/>
        <v>76</v>
      </c>
      <c r="N648" s="414"/>
      <c r="O648" s="434"/>
      <c r="P648" s="435"/>
      <c r="Q648" s="468">
        <v>46262</v>
      </c>
      <c r="R648" s="469"/>
      <c r="S648" s="469"/>
      <c r="T648" s="469"/>
      <c r="U648" s="469"/>
      <c r="V648" s="487">
        <v>46262</v>
      </c>
      <c r="W648" s="468"/>
      <c r="X648" s="469"/>
      <c r="Y648" s="469"/>
      <c r="Z648" s="469"/>
      <c r="AA648" s="469"/>
      <c r="AB648" s="469"/>
      <c r="AC648" s="469"/>
      <c r="AD648" s="487"/>
      <c r="AE648" s="468">
        <v>46262</v>
      </c>
      <c r="AF648" s="469"/>
      <c r="AG648" s="469"/>
      <c r="AH648" s="469"/>
      <c r="AI648" s="469"/>
      <c r="AJ648" s="470">
        <v>46262</v>
      </c>
      <c r="AL648" s="197"/>
    </row>
    <row r="649" spans="1:38" s="196" customFormat="1">
      <c r="A649" s="1242" t="str">
        <f t="shared" si="144"/>
        <v>477-010-40-0602</v>
      </c>
      <c r="B649" s="361" t="s">
        <v>1559</v>
      </c>
      <c r="C649" s="620" t="s">
        <v>1560</v>
      </c>
      <c r="D649" s="362"/>
      <c r="E649" s="365"/>
      <c r="F649" s="724" t="s">
        <v>1561</v>
      </c>
      <c r="G649" s="622"/>
      <c r="H649" s="623"/>
      <c r="I649" s="623"/>
      <c r="J649" s="389">
        <v>1</v>
      </c>
      <c r="K649" s="411">
        <v>195</v>
      </c>
      <c r="L649" s="412"/>
      <c r="M649" s="413">
        <f t="shared" si="135"/>
        <v>195</v>
      </c>
      <c r="N649" s="414">
        <f t="shared" si="137"/>
        <v>0</v>
      </c>
      <c r="O649" s="434"/>
      <c r="P649" s="435"/>
      <c r="Q649" s="468"/>
      <c r="R649" s="469"/>
      <c r="S649" s="469"/>
      <c r="T649" s="469"/>
      <c r="U649" s="469"/>
      <c r="V649" s="487"/>
      <c r="W649" s="468"/>
      <c r="X649" s="469"/>
      <c r="Y649" s="469"/>
      <c r="Z649" s="469"/>
      <c r="AA649" s="469"/>
      <c r="AB649" s="469"/>
      <c r="AC649" s="469"/>
      <c r="AD649" s="487"/>
      <c r="AE649" s="468">
        <v>46265</v>
      </c>
      <c r="AF649" s="469"/>
      <c r="AG649" s="469"/>
      <c r="AH649" s="469"/>
      <c r="AI649" s="469"/>
      <c r="AJ649" s="470">
        <v>46294</v>
      </c>
      <c r="AL649" s="197"/>
    </row>
    <row r="650" spans="1:38" s="196" customFormat="1">
      <c r="A650" s="1242" t="str">
        <f t="shared" si="144"/>
        <v>477-010-40-0603</v>
      </c>
      <c r="B650" s="361" t="s">
        <v>1562</v>
      </c>
      <c r="C650" s="620" t="s">
        <v>1563</v>
      </c>
      <c r="D650" s="362"/>
      <c r="E650" s="365" t="s">
        <v>1564</v>
      </c>
      <c r="F650" s="724" t="s">
        <v>1565</v>
      </c>
      <c r="G650" s="622"/>
      <c r="H650" s="623">
        <v>1</v>
      </c>
      <c r="I650" s="623"/>
      <c r="J650" s="389"/>
      <c r="K650" s="411">
        <v>435</v>
      </c>
      <c r="L650" s="412"/>
      <c r="M650" s="413">
        <f t="shared" si="135"/>
        <v>435</v>
      </c>
      <c r="N650" s="414">
        <f t="shared" si="137"/>
        <v>0</v>
      </c>
      <c r="O650" s="434"/>
      <c r="P650" s="435"/>
      <c r="Q650" s="468">
        <v>46395</v>
      </c>
      <c r="R650" s="469">
        <f>+S650-7</f>
        <v>46429</v>
      </c>
      <c r="S650" s="469">
        <v>46436</v>
      </c>
      <c r="T650" s="469">
        <v>46443</v>
      </c>
      <c r="U650" s="469">
        <v>46450</v>
      </c>
      <c r="V650" s="487">
        <v>46457</v>
      </c>
      <c r="W650" s="468"/>
      <c r="X650" s="469"/>
      <c r="Y650" s="469"/>
      <c r="Z650" s="469"/>
      <c r="AA650" s="469"/>
      <c r="AB650" s="469"/>
      <c r="AC650" s="469"/>
      <c r="AD650" s="487"/>
      <c r="AE650" s="468">
        <v>46395</v>
      </c>
      <c r="AF650" s="469">
        <f>+AG650-7</f>
        <v>46429</v>
      </c>
      <c r="AG650" s="469">
        <v>46436</v>
      </c>
      <c r="AH650" s="469">
        <v>46443</v>
      </c>
      <c r="AI650" s="469">
        <v>46450</v>
      </c>
      <c r="AJ650" s="470">
        <v>46457</v>
      </c>
      <c r="AL650" s="197"/>
    </row>
    <row r="651" spans="1:38" s="196" customFormat="1" hidden="1">
      <c r="A651" s="855"/>
      <c r="B651" s="361" t="s">
        <v>1566</v>
      </c>
      <c r="C651" s="620"/>
      <c r="D651" s="362"/>
      <c r="E651" s="365"/>
      <c r="F651" s="724"/>
      <c r="G651" s="622"/>
      <c r="H651" s="623"/>
      <c r="I651" s="623"/>
      <c r="J651" s="389"/>
      <c r="K651" s="411">
        <v>0</v>
      </c>
      <c r="L651" s="412"/>
      <c r="M651" s="413">
        <f t="shared" si="135"/>
        <v>0</v>
      </c>
      <c r="N651" s="414">
        <f t="shared" si="137"/>
        <v>0</v>
      </c>
      <c r="O651" s="434"/>
      <c r="P651" s="435"/>
      <c r="Q651" s="468"/>
      <c r="R651" s="469"/>
      <c r="S651" s="469" t="s">
        <v>125</v>
      </c>
      <c r="T651" s="469"/>
      <c r="U651" s="469"/>
      <c r="V651" s="487"/>
      <c r="W651" s="468"/>
      <c r="X651" s="469"/>
      <c r="Y651" s="469"/>
      <c r="Z651" s="469"/>
      <c r="AA651" s="469"/>
      <c r="AB651" s="469"/>
      <c r="AC651" s="469"/>
      <c r="AD651" s="487"/>
      <c r="AE651" s="468" t="s">
        <v>125</v>
      </c>
      <c r="AF651" s="469"/>
      <c r="AG651" s="469" t="s">
        <v>125</v>
      </c>
      <c r="AH651" s="469"/>
      <c r="AI651" s="469"/>
      <c r="AJ651" s="470"/>
      <c r="AL651" s="197"/>
    </row>
    <row r="652" spans="1:38" s="196" customFormat="1">
      <c r="A652" s="1242" t="str">
        <f t="shared" ref="A652:A658" si="145">+TRIM(C652)</f>
        <v>477-010-40-0607</v>
      </c>
      <c r="B652" s="361" t="s">
        <v>1567</v>
      </c>
      <c r="C652" s="620" t="s">
        <v>1568</v>
      </c>
      <c r="D652" s="362"/>
      <c r="E652" s="365"/>
      <c r="F652" s="724" t="s">
        <v>1569</v>
      </c>
      <c r="G652" s="622"/>
      <c r="H652" s="623"/>
      <c r="I652" s="623"/>
      <c r="J652" s="389">
        <v>1</v>
      </c>
      <c r="K652" s="411">
        <v>1234</v>
      </c>
      <c r="L652" s="412"/>
      <c r="M652" s="413">
        <f t="shared" si="135"/>
        <v>1234</v>
      </c>
      <c r="N652" s="414">
        <f t="shared" si="137"/>
        <v>0</v>
      </c>
      <c r="O652" s="434"/>
      <c r="P652" s="435"/>
      <c r="Q652" s="468">
        <v>46216</v>
      </c>
      <c r="R652" s="469"/>
      <c r="S652" s="469"/>
      <c r="T652" s="469"/>
      <c r="U652" s="469"/>
      <c r="V652" s="487">
        <v>46378</v>
      </c>
      <c r="W652" s="468"/>
      <c r="X652" s="469"/>
      <c r="Y652" s="469"/>
      <c r="Z652" s="469"/>
      <c r="AA652" s="469"/>
      <c r="AB652" s="469"/>
      <c r="AC652" s="469"/>
      <c r="AD652" s="487"/>
      <c r="AE652" s="468">
        <v>46216</v>
      </c>
      <c r="AF652" s="469"/>
      <c r="AG652" s="469"/>
      <c r="AH652" s="469"/>
      <c r="AI652" s="469"/>
      <c r="AJ652" s="470"/>
      <c r="AL652" s="197"/>
    </row>
    <row r="653" spans="1:38" s="196" customFormat="1">
      <c r="A653" s="1242" t="str">
        <f t="shared" si="145"/>
        <v>477-010-40-0608</v>
      </c>
      <c r="B653" s="361" t="s">
        <v>1570</v>
      </c>
      <c r="C653" s="620" t="s">
        <v>1571</v>
      </c>
      <c r="D653" s="362"/>
      <c r="E653" s="365" t="s">
        <v>1572</v>
      </c>
      <c r="F653" s="724" t="s">
        <v>1573</v>
      </c>
      <c r="G653" s="622"/>
      <c r="H653" s="623">
        <v>1</v>
      </c>
      <c r="I653" s="623"/>
      <c r="J653" s="389"/>
      <c r="K653" s="411">
        <v>330</v>
      </c>
      <c r="L653" s="412"/>
      <c r="M653" s="413">
        <f t="shared" si="135"/>
        <v>330</v>
      </c>
      <c r="N653" s="414">
        <f t="shared" si="137"/>
        <v>0</v>
      </c>
      <c r="O653" s="434"/>
      <c r="P653" s="435"/>
      <c r="Q653" s="468">
        <v>46346</v>
      </c>
      <c r="R653" s="469">
        <f>+S653-7</f>
        <v>46352</v>
      </c>
      <c r="S653" s="469">
        <v>46359</v>
      </c>
      <c r="T653" s="469">
        <v>46367</v>
      </c>
      <c r="U653" s="469">
        <v>46374</v>
      </c>
      <c r="V653" s="487">
        <v>46384</v>
      </c>
      <c r="W653" s="468"/>
      <c r="X653" s="469"/>
      <c r="Y653" s="469"/>
      <c r="Z653" s="469"/>
      <c r="AA653" s="469"/>
      <c r="AB653" s="469"/>
      <c r="AC653" s="469"/>
      <c r="AD653" s="487"/>
      <c r="AE653" s="468">
        <v>46346</v>
      </c>
      <c r="AF653" s="469">
        <f>+AG653-7</f>
        <v>46352</v>
      </c>
      <c r="AG653" s="469">
        <v>46359</v>
      </c>
      <c r="AH653" s="469">
        <v>46367</v>
      </c>
      <c r="AI653" s="469">
        <v>46374</v>
      </c>
      <c r="AJ653" s="470">
        <v>46384</v>
      </c>
      <c r="AL653" s="197"/>
    </row>
    <row r="654" spans="1:38" s="196" customFormat="1">
      <c r="A654" s="1242" t="str">
        <f t="shared" si="145"/>
        <v>477-010-40-0612</v>
      </c>
      <c r="B654" s="361" t="s">
        <v>1574</v>
      </c>
      <c r="C654" s="620" t="s">
        <v>1575</v>
      </c>
      <c r="D654" s="362"/>
      <c r="E654" s="365"/>
      <c r="F654" s="724" t="s">
        <v>1576</v>
      </c>
      <c r="G654" s="622"/>
      <c r="H654" s="623"/>
      <c r="I654" s="623"/>
      <c r="J654" s="389">
        <v>1</v>
      </c>
      <c r="K654" s="411">
        <v>110</v>
      </c>
      <c r="L654" s="412"/>
      <c r="M654" s="413">
        <f t="shared" si="135"/>
        <v>110</v>
      </c>
      <c r="N654" s="414">
        <f t="shared" si="137"/>
        <v>0</v>
      </c>
      <c r="O654" s="434"/>
      <c r="P654" s="435"/>
      <c r="Q654" s="468">
        <v>46385</v>
      </c>
      <c r="R654" s="469"/>
      <c r="S654" s="469"/>
      <c r="T654" s="469"/>
      <c r="U654" s="469"/>
      <c r="V654" s="487">
        <v>46385</v>
      </c>
      <c r="W654" s="468"/>
      <c r="X654" s="469"/>
      <c r="Y654" s="469"/>
      <c r="Z654" s="469"/>
      <c r="AA654" s="469"/>
      <c r="AB654" s="469"/>
      <c r="AC654" s="469"/>
      <c r="AD654" s="487"/>
      <c r="AE654" s="468">
        <v>46385</v>
      </c>
      <c r="AF654" s="469"/>
      <c r="AG654" s="469"/>
      <c r="AH654" s="469"/>
      <c r="AI654" s="469"/>
      <c r="AJ654" s="470">
        <v>46385</v>
      </c>
      <c r="AL654" s="197"/>
    </row>
    <row r="655" spans="1:38" s="196" customFormat="1">
      <c r="A655" s="1242" t="str">
        <f t="shared" si="145"/>
        <v>477-010-40-0613</v>
      </c>
      <c r="B655" s="361" t="s">
        <v>1577</v>
      </c>
      <c r="C655" s="620" t="s">
        <v>1578</v>
      </c>
      <c r="D655" s="362"/>
      <c r="E655" s="365"/>
      <c r="F655" s="724" t="s">
        <v>1579</v>
      </c>
      <c r="G655" s="622"/>
      <c r="H655" s="623"/>
      <c r="I655" s="623"/>
      <c r="J655" s="389">
        <v>1</v>
      </c>
      <c r="K655" s="411">
        <v>95</v>
      </c>
      <c r="L655" s="412"/>
      <c r="M655" s="413">
        <f t="shared" si="135"/>
        <v>95</v>
      </c>
      <c r="N655" s="414">
        <f t="shared" si="137"/>
        <v>0</v>
      </c>
      <c r="O655" s="434"/>
      <c r="P655" s="435"/>
      <c r="Q655" s="468">
        <v>46386</v>
      </c>
      <c r="R655" s="469"/>
      <c r="S655" s="469"/>
      <c r="T655" s="469"/>
      <c r="U655" s="469"/>
      <c r="V655" s="487">
        <v>46399</v>
      </c>
      <c r="W655" s="468"/>
      <c r="X655" s="469"/>
      <c r="Y655" s="469"/>
      <c r="Z655" s="469"/>
      <c r="AA655" s="469"/>
      <c r="AB655" s="469"/>
      <c r="AC655" s="469"/>
      <c r="AD655" s="487"/>
      <c r="AE655" s="468">
        <v>46386</v>
      </c>
      <c r="AF655" s="469"/>
      <c r="AG655" s="469"/>
      <c r="AH655" s="469"/>
      <c r="AI655" s="469"/>
      <c r="AJ655" s="470">
        <v>46399</v>
      </c>
      <c r="AL655" s="197"/>
    </row>
    <row r="656" spans="1:38" s="196" customFormat="1">
      <c r="A656" s="1242" t="str">
        <f t="shared" si="145"/>
        <v>477-010-40-0614</v>
      </c>
      <c r="B656" s="361" t="s">
        <v>1580</v>
      </c>
      <c r="C656" s="620" t="s">
        <v>1581</v>
      </c>
      <c r="D656" s="362"/>
      <c r="E656" s="365" t="s">
        <v>1582</v>
      </c>
      <c r="F656" s="724" t="s">
        <v>1583</v>
      </c>
      <c r="G656" s="622"/>
      <c r="H656" s="623">
        <v>1</v>
      </c>
      <c r="I656" s="623"/>
      <c r="J656" s="389"/>
      <c r="K656" s="411">
        <v>107</v>
      </c>
      <c r="L656" s="412"/>
      <c r="M656" s="413">
        <f t="shared" si="135"/>
        <v>107</v>
      </c>
      <c r="N656" s="414">
        <f t="shared" si="137"/>
        <v>0</v>
      </c>
      <c r="O656" s="434"/>
      <c r="P656" s="435"/>
      <c r="Q656" s="468">
        <v>46386</v>
      </c>
      <c r="R656" s="469">
        <f>+S656-7</f>
        <v>46379</v>
      </c>
      <c r="S656" s="469">
        <v>46386</v>
      </c>
      <c r="T656" s="469">
        <v>46391</v>
      </c>
      <c r="U656" s="469">
        <v>46392</v>
      </c>
      <c r="V656" s="487">
        <v>46394</v>
      </c>
      <c r="W656" s="468"/>
      <c r="X656" s="469"/>
      <c r="Y656" s="469"/>
      <c r="Z656" s="469"/>
      <c r="AA656" s="469"/>
      <c r="AB656" s="469"/>
      <c r="AC656" s="469"/>
      <c r="AD656" s="487"/>
      <c r="AE656" s="468">
        <v>46386</v>
      </c>
      <c r="AF656" s="469">
        <f>+AG656-7</f>
        <v>46379</v>
      </c>
      <c r="AG656" s="469">
        <v>46386</v>
      </c>
      <c r="AH656" s="469">
        <v>46391</v>
      </c>
      <c r="AI656" s="469">
        <v>46392</v>
      </c>
      <c r="AJ656" s="470">
        <v>46394</v>
      </c>
      <c r="AL656" s="197"/>
    </row>
    <row r="657" spans="1:94" s="196" customFormat="1">
      <c r="A657" s="1242" t="str">
        <f t="shared" si="145"/>
        <v>477-010-40-0618</v>
      </c>
      <c r="B657" s="361" t="s">
        <v>1584</v>
      </c>
      <c r="C657" s="620" t="s">
        <v>1585</v>
      </c>
      <c r="D657" s="362"/>
      <c r="E657" s="365" t="s">
        <v>1586</v>
      </c>
      <c r="F657" s="724" t="s">
        <v>1587</v>
      </c>
      <c r="G657" s="622"/>
      <c r="H657" s="623">
        <v>1</v>
      </c>
      <c r="I657" s="623"/>
      <c r="J657" s="389"/>
      <c r="K657" s="411">
        <v>41</v>
      </c>
      <c r="L657" s="412"/>
      <c r="M657" s="413">
        <f t="shared" si="135"/>
        <v>41</v>
      </c>
      <c r="N657" s="414">
        <f t="shared" si="137"/>
        <v>0</v>
      </c>
      <c r="O657" s="434"/>
      <c r="P657" s="435"/>
      <c r="Q657" s="468">
        <v>46386</v>
      </c>
      <c r="R657" s="469"/>
      <c r="S657" s="469"/>
      <c r="T657" s="469"/>
      <c r="U657" s="469"/>
      <c r="V657" s="487">
        <v>46386</v>
      </c>
      <c r="W657" s="468"/>
      <c r="X657" s="469"/>
      <c r="Y657" s="469"/>
      <c r="Z657" s="469"/>
      <c r="AA657" s="469"/>
      <c r="AB657" s="469"/>
      <c r="AC657" s="469"/>
      <c r="AD657" s="487"/>
      <c r="AE657" s="468">
        <v>46386</v>
      </c>
      <c r="AF657" s="469"/>
      <c r="AG657" s="469"/>
      <c r="AH657" s="469"/>
      <c r="AI657" s="469"/>
      <c r="AJ657" s="470">
        <v>46392</v>
      </c>
      <c r="AL657" s="197"/>
    </row>
    <row r="658" spans="1:94" s="196" customFormat="1">
      <c r="A658" s="1242" t="str">
        <f t="shared" si="145"/>
        <v>477-010-40-0619</v>
      </c>
      <c r="B658" s="361" t="s">
        <v>1588</v>
      </c>
      <c r="C658" s="620" t="s">
        <v>1589</v>
      </c>
      <c r="D658" s="362"/>
      <c r="E658" s="365" t="s">
        <v>1590</v>
      </c>
      <c r="F658" s="724" t="s">
        <v>1591</v>
      </c>
      <c r="G658" s="622"/>
      <c r="H658" s="623">
        <v>1</v>
      </c>
      <c r="I658" s="623"/>
      <c r="J658" s="389"/>
      <c r="K658" s="411">
        <v>565</v>
      </c>
      <c r="L658" s="412"/>
      <c r="M658" s="413">
        <f t="shared" si="135"/>
        <v>565</v>
      </c>
      <c r="N658" s="414">
        <f t="shared" si="137"/>
        <v>0</v>
      </c>
      <c r="O658" s="434"/>
      <c r="P658" s="435"/>
      <c r="Q658" s="468">
        <v>46395</v>
      </c>
      <c r="R658" s="469">
        <f>+S658-7</f>
        <v>46602</v>
      </c>
      <c r="S658" s="469">
        <v>46609</v>
      </c>
      <c r="T658" s="469">
        <v>46625</v>
      </c>
      <c r="U658" s="469">
        <v>46643</v>
      </c>
      <c r="V658" s="487">
        <v>46660</v>
      </c>
      <c r="W658" s="468"/>
      <c r="X658" s="469"/>
      <c r="Y658" s="469"/>
      <c r="Z658" s="469"/>
      <c r="AA658" s="469"/>
      <c r="AB658" s="469"/>
      <c r="AC658" s="469"/>
      <c r="AD658" s="487"/>
      <c r="AE658" s="468">
        <v>46395</v>
      </c>
      <c r="AF658" s="469">
        <f>+AG658-7</f>
        <v>46602</v>
      </c>
      <c r="AG658" s="469">
        <v>46609</v>
      </c>
      <c r="AH658" s="469">
        <v>46625</v>
      </c>
      <c r="AI658" s="469">
        <v>46643</v>
      </c>
      <c r="AJ658" s="470">
        <v>46660</v>
      </c>
      <c r="AL658" s="197"/>
    </row>
    <row r="659" spans="1:94" s="196" customFormat="1" hidden="1">
      <c r="A659" s="855"/>
      <c r="B659" s="495"/>
      <c r="C659" s="496"/>
      <c r="D659" s="497"/>
      <c r="E659" s="498"/>
      <c r="F659" s="499"/>
      <c r="G659" s="500"/>
      <c r="H659" s="501"/>
      <c r="I659" s="501"/>
      <c r="J659" s="502"/>
      <c r="K659" s="503"/>
      <c r="L659" s="504"/>
      <c r="M659" s="505"/>
      <c r="N659" s="506"/>
      <c r="O659" s="507"/>
      <c r="P659" s="508"/>
      <c r="Q659" s="509"/>
      <c r="R659" s="510"/>
      <c r="S659" s="510"/>
      <c r="T659" s="510"/>
      <c r="U659" s="510"/>
      <c r="V659" s="511"/>
      <c r="W659" s="509"/>
      <c r="X659" s="510"/>
      <c r="Y659" s="510"/>
      <c r="Z659" s="510"/>
      <c r="AA659" s="510"/>
      <c r="AB659" s="510"/>
      <c r="AC659" s="510"/>
      <c r="AD659" s="511"/>
      <c r="AE659" s="509"/>
      <c r="AF659" s="510"/>
      <c r="AG659" s="510"/>
      <c r="AH659" s="510"/>
      <c r="AI659" s="510"/>
      <c r="AJ659" s="512"/>
      <c r="AL659" s="197"/>
    </row>
    <row r="660" spans="1:94" s="211" customFormat="1" ht="25.35" hidden="1" customHeight="1" thickBot="1">
      <c r="A660" s="855"/>
      <c r="B660" s="513" t="s">
        <v>1592</v>
      </c>
      <c r="C660" s="514"/>
      <c r="D660" s="515"/>
      <c r="E660" s="516"/>
      <c r="F660" s="517"/>
      <c r="G660" s="514"/>
      <c r="H660" s="518"/>
      <c r="I660" s="518"/>
      <c r="J660" s="519"/>
      <c r="K660" s="520">
        <f>SUM(K11:K659)-27</f>
        <v>117644.54899999982</v>
      </c>
      <c r="L660" s="521"/>
      <c r="M660" s="522">
        <f>SUM(M11:M659)</f>
        <v>117671.54899999982</v>
      </c>
      <c r="N660" s="522">
        <f>SUM(N11:N658)</f>
        <v>43262.313000000016</v>
      </c>
      <c r="O660" s="523"/>
      <c r="P660" s="524">
        <f>+N660/M660</f>
        <v>0.36765312743524842</v>
      </c>
      <c r="Q660" s="525"/>
      <c r="R660" s="526"/>
      <c r="S660" s="526"/>
      <c r="T660" s="526"/>
      <c r="U660" s="526"/>
      <c r="V660" s="527"/>
      <c r="W660" s="525"/>
      <c r="X660" s="526"/>
      <c r="Y660" s="526"/>
      <c r="Z660" s="526"/>
      <c r="AA660" s="526"/>
      <c r="AB660" s="526"/>
      <c r="AC660" s="526"/>
      <c r="AD660" s="527"/>
      <c r="AE660" s="525"/>
      <c r="AF660" s="526"/>
      <c r="AG660" s="526"/>
      <c r="AH660" s="526"/>
      <c r="AI660" s="526"/>
      <c r="AJ660" s="528"/>
      <c r="AL660" s="212"/>
    </row>
    <row r="661" spans="1:94" hidden="1">
      <c r="B661" s="762"/>
      <c r="AJ661" s="763"/>
    </row>
    <row r="662" spans="1:94" customFormat="1" ht="75.75" hidden="1" thickBot="1">
      <c r="A662" s="855"/>
      <c r="B662" s="529" t="s">
        <v>76</v>
      </c>
      <c r="C662" s="193" t="s">
        <v>77</v>
      </c>
      <c r="D662" s="193" t="s">
        <v>78</v>
      </c>
      <c r="E662" s="198" t="s">
        <v>79</v>
      </c>
      <c r="F662" s="194" t="s">
        <v>80</v>
      </c>
      <c r="G662" s="195" t="s">
        <v>81</v>
      </c>
      <c r="H662" s="192" t="s">
        <v>82</v>
      </c>
      <c r="I662" s="192" t="s">
        <v>83</v>
      </c>
      <c r="J662" s="386" t="s">
        <v>84</v>
      </c>
      <c r="K662" s="394" t="s">
        <v>85</v>
      </c>
      <c r="L662" s="395" t="s">
        <v>86</v>
      </c>
      <c r="M662" s="396" t="s">
        <v>87</v>
      </c>
      <c r="N662" s="397" t="s">
        <v>88</v>
      </c>
      <c r="O662" s="398" t="s">
        <v>89</v>
      </c>
      <c r="P662" s="399" t="s">
        <v>90</v>
      </c>
      <c r="Q662" s="460" t="s">
        <v>91</v>
      </c>
      <c r="R662" s="461" t="s">
        <v>92</v>
      </c>
      <c r="S662" s="461" t="s">
        <v>93</v>
      </c>
      <c r="T662" s="461" t="s">
        <v>94</v>
      </c>
      <c r="U662" s="461" t="s">
        <v>95</v>
      </c>
      <c r="V662" s="484" t="s">
        <v>96</v>
      </c>
      <c r="W662" s="460" t="s">
        <v>91</v>
      </c>
      <c r="X662" s="461" t="s">
        <v>92</v>
      </c>
      <c r="Y662" s="461" t="s">
        <v>93</v>
      </c>
      <c r="Z662" s="461" t="s">
        <v>94</v>
      </c>
      <c r="AA662" s="461" t="s">
        <v>97</v>
      </c>
      <c r="AB662" s="461" t="s">
        <v>98</v>
      </c>
      <c r="AC662" s="461" t="s">
        <v>95</v>
      </c>
      <c r="AD662" s="484" t="s">
        <v>96</v>
      </c>
      <c r="AE662" s="460" t="s">
        <v>91</v>
      </c>
      <c r="AF662" s="461" t="s">
        <v>92</v>
      </c>
      <c r="AG662" s="461" t="s">
        <v>93</v>
      </c>
      <c r="AH662" s="461" t="s">
        <v>94</v>
      </c>
      <c r="AI662" s="461" t="s">
        <v>95</v>
      </c>
      <c r="AJ662" s="530" t="s">
        <v>96</v>
      </c>
      <c r="AK662" s="213">
        <v>44620</v>
      </c>
      <c r="AL662" s="213">
        <f t="shared" ref="AL662:BQ662" si="146">+AK662+7</f>
        <v>44627</v>
      </c>
      <c r="AM662" s="213">
        <f t="shared" si="146"/>
        <v>44634</v>
      </c>
      <c r="AN662" s="213">
        <f t="shared" si="146"/>
        <v>44641</v>
      </c>
      <c r="AO662" s="213">
        <f t="shared" si="146"/>
        <v>44648</v>
      </c>
      <c r="AP662" s="213">
        <f t="shared" si="146"/>
        <v>44655</v>
      </c>
      <c r="AQ662" s="213">
        <f t="shared" si="146"/>
        <v>44662</v>
      </c>
      <c r="AR662" s="213">
        <f t="shared" si="146"/>
        <v>44669</v>
      </c>
      <c r="AS662" s="213">
        <f t="shared" si="146"/>
        <v>44676</v>
      </c>
      <c r="AT662" s="213">
        <f t="shared" si="146"/>
        <v>44683</v>
      </c>
      <c r="AU662" s="213">
        <f t="shared" si="146"/>
        <v>44690</v>
      </c>
      <c r="AV662" s="213">
        <f t="shared" si="146"/>
        <v>44697</v>
      </c>
      <c r="AW662" s="213">
        <f t="shared" si="146"/>
        <v>44704</v>
      </c>
      <c r="AX662" s="213">
        <f t="shared" si="146"/>
        <v>44711</v>
      </c>
      <c r="AY662" s="213">
        <f t="shared" si="146"/>
        <v>44718</v>
      </c>
      <c r="AZ662" s="213">
        <f t="shared" si="146"/>
        <v>44725</v>
      </c>
      <c r="BA662" s="213">
        <f t="shared" si="146"/>
        <v>44732</v>
      </c>
      <c r="BB662" s="213">
        <f t="shared" si="146"/>
        <v>44739</v>
      </c>
      <c r="BC662" s="213">
        <f t="shared" si="146"/>
        <v>44746</v>
      </c>
      <c r="BD662" s="213">
        <f t="shared" si="146"/>
        <v>44753</v>
      </c>
      <c r="BE662" s="213">
        <f t="shared" si="146"/>
        <v>44760</v>
      </c>
      <c r="BF662" s="213">
        <f t="shared" si="146"/>
        <v>44767</v>
      </c>
      <c r="BG662" s="213">
        <f t="shared" si="146"/>
        <v>44774</v>
      </c>
      <c r="BH662" s="213">
        <f t="shared" si="146"/>
        <v>44781</v>
      </c>
      <c r="BI662" s="213">
        <f t="shared" si="146"/>
        <v>44788</v>
      </c>
      <c r="BJ662" s="213">
        <f t="shared" si="146"/>
        <v>44795</v>
      </c>
      <c r="BK662" s="213">
        <f t="shared" si="146"/>
        <v>44802</v>
      </c>
      <c r="BL662" s="213">
        <f t="shared" si="146"/>
        <v>44809</v>
      </c>
      <c r="BM662" s="213">
        <f t="shared" si="146"/>
        <v>44816</v>
      </c>
      <c r="BN662" s="213">
        <f t="shared" si="146"/>
        <v>44823</v>
      </c>
      <c r="BO662" s="213">
        <f t="shared" si="146"/>
        <v>44830</v>
      </c>
      <c r="BP662" s="213">
        <f t="shared" si="146"/>
        <v>44837</v>
      </c>
      <c r="BQ662" s="213">
        <f t="shared" si="146"/>
        <v>44844</v>
      </c>
      <c r="BR662" s="213">
        <f t="shared" ref="BR662:CP662" si="147">+BQ662+7</f>
        <v>44851</v>
      </c>
      <c r="BS662" s="213">
        <f t="shared" si="147"/>
        <v>44858</v>
      </c>
      <c r="BT662" s="213">
        <f t="shared" si="147"/>
        <v>44865</v>
      </c>
      <c r="BU662" s="213">
        <f t="shared" si="147"/>
        <v>44872</v>
      </c>
      <c r="BV662" s="213">
        <f t="shared" si="147"/>
        <v>44879</v>
      </c>
      <c r="BW662" s="213">
        <f t="shared" si="147"/>
        <v>44886</v>
      </c>
      <c r="BX662" s="213">
        <f t="shared" si="147"/>
        <v>44893</v>
      </c>
      <c r="BY662" s="213">
        <f t="shared" si="147"/>
        <v>44900</v>
      </c>
      <c r="BZ662" s="213">
        <f t="shared" si="147"/>
        <v>44907</v>
      </c>
      <c r="CA662" s="213">
        <f t="shared" si="147"/>
        <v>44914</v>
      </c>
      <c r="CB662" s="213">
        <f t="shared" si="147"/>
        <v>44921</v>
      </c>
      <c r="CC662" s="213">
        <f t="shared" si="147"/>
        <v>44928</v>
      </c>
      <c r="CD662" s="213">
        <f t="shared" si="147"/>
        <v>44935</v>
      </c>
      <c r="CE662" s="213">
        <f t="shared" si="147"/>
        <v>44942</v>
      </c>
      <c r="CF662" s="213">
        <f t="shared" si="147"/>
        <v>44949</v>
      </c>
      <c r="CG662" s="213">
        <f t="shared" si="147"/>
        <v>44956</v>
      </c>
      <c r="CH662" s="213">
        <f t="shared" si="147"/>
        <v>44963</v>
      </c>
      <c r="CI662" s="213">
        <f t="shared" si="147"/>
        <v>44970</v>
      </c>
      <c r="CJ662" s="213">
        <f t="shared" si="147"/>
        <v>44977</v>
      </c>
      <c r="CK662" s="213">
        <f t="shared" si="147"/>
        <v>44984</v>
      </c>
      <c r="CL662" s="213">
        <f t="shared" si="147"/>
        <v>44991</v>
      </c>
      <c r="CM662" s="213">
        <f t="shared" si="147"/>
        <v>44998</v>
      </c>
      <c r="CN662" s="213">
        <f t="shared" si="147"/>
        <v>45005</v>
      </c>
      <c r="CO662" s="213">
        <f t="shared" si="147"/>
        <v>45012</v>
      </c>
      <c r="CP662" s="213">
        <f t="shared" si="147"/>
        <v>45019</v>
      </c>
    </row>
    <row r="663" spans="1:94" s="201" customFormat="1" ht="18" hidden="1" customHeight="1">
      <c r="A663" s="856"/>
      <c r="B663" s="251">
        <v>5</v>
      </c>
      <c r="C663" s="895"/>
      <c r="D663" s="252"/>
      <c r="E663" s="253"/>
      <c r="F663" s="293" t="s">
        <v>1593</v>
      </c>
      <c r="G663" s="254"/>
      <c r="H663" s="255"/>
      <c r="I663" s="255"/>
      <c r="J663" s="387"/>
      <c r="K663" s="400"/>
      <c r="L663" s="401"/>
      <c r="M663" s="402"/>
      <c r="N663" s="403"/>
      <c r="O663" s="760"/>
      <c r="P663" s="404"/>
      <c r="Q663" s="462"/>
      <c r="R663" s="463"/>
      <c r="S663" s="463"/>
      <c r="T663" s="463"/>
      <c r="U663" s="463"/>
      <c r="V663" s="485"/>
      <c r="W663" s="462"/>
      <c r="X663" s="463"/>
      <c r="Y663" s="463"/>
      <c r="Z663" s="463"/>
      <c r="AA663" s="463"/>
      <c r="AB663" s="463"/>
      <c r="AC663" s="463"/>
      <c r="AD663" s="485"/>
      <c r="AE663" s="462"/>
      <c r="AF663" s="463"/>
      <c r="AG663" s="463"/>
      <c r="AH663" s="463"/>
      <c r="AI663" s="463"/>
      <c r="AJ663" s="464"/>
      <c r="AL663" s="250"/>
    </row>
    <row r="664" spans="1:94" s="196" customFormat="1" hidden="1">
      <c r="A664" s="855"/>
      <c r="B664" s="354"/>
      <c r="C664" s="355"/>
      <c r="D664" s="362"/>
      <c r="E664" s="357"/>
      <c r="F664" s="358" t="s">
        <v>1594</v>
      </c>
      <c r="G664" s="359"/>
      <c r="H664" s="360"/>
      <c r="I664" s="360"/>
      <c r="J664" s="388"/>
      <c r="K664" s="405"/>
      <c r="L664" s="406"/>
      <c r="M664" s="407">
        <f t="shared" ref="M664:M668" si="148">+K664+L664</f>
        <v>0</v>
      </c>
      <c r="N664" s="408"/>
      <c r="O664" s="409"/>
      <c r="P664" s="410"/>
      <c r="Q664" s="465"/>
      <c r="R664" s="466"/>
      <c r="S664" s="466"/>
      <c r="T664" s="466"/>
      <c r="U664" s="466"/>
      <c r="V664" s="486"/>
      <c r="W664" s="465"/>
      <c r="X664" s="466"/>
      <c r="Y664" s="466"/>
      <c r="Z664" s="466"/>
      <c r="AA664" s="466"/>
      <c r="AB664" s="466"/>
      <c r="AC664" s="466"/>
      <c r="AD664" s="486"/>
      <c r="AE664" s="465"/>
      <c r="AF664" s="466"/>
      <c r="AG664" s="466"/>
      <c r="AH664" s="466"/>
      <c r="AI664" s="466"/>
      <c r="AJ664" s="467"/>
      <c r="AL664" s="197"/>
    </row>
    <row r="665" spans="1:94" s="196" customFormat="1">
      <c r="A665" s="1242" t="str">
        <f t="shared" ref="A665:A666" si="149">+TRIM(C665)</f>
        <v>477-010-40-0623</v>
      </c>
      <c r="B665" s="361"/>
      <c r="C665" s="620" t="s">
        <v>1595</v>
      </c>
      <c r="D665" s="362" t="s">
        <v>523</v>
      </c>
      <c r="E665" s="365"/>
      <c r="F665" s="621" t="s">
        <v>1596</v>
      </c>
      <c r="G665" s="622"/>
      <c r="H665" s="623"/>
      <c r="I665" s="623"/>
      <c r="J665" s="389">
        <v>1</v>
      </c>
      <c r="K665" s="629"/>
      <c r="L665" s="412">
        <v>36</v>
      </c>
      <c r="M665" s="630">
        <f t="shared" si="148"/>
        <v>36</v>
      </c>
      <c r="N665" s="608">
        <f>+P665*M665</f>
        <v>36</v>
      </c>
      <c r="O665" s="582">
        <v>1</v>
      </c>
      <c r="P665" s="634">
        <v>1</v>
      </c>
      <c r="Q665" s="468">
        <v>45796</v>
      </c>
      <c r="R665" s="469"/>
      <c r="S665" s="469"/>
      <c r="T665" s="469"/>
      <c r="U665" s="469"/>
      <c r="V665" s="487">
        <v>45828</v>
      </c>
      <c r="W665" s="468">
        <f>+Q665</f>
        <v>45796</v>
      </c>
      <c r="X665" s="469"/>
      <c r="Y665" s="469"/>
      <c r="Z665" s="469"/>
      <c r="AA665" s="469"/>
      <c r="AB665" s="469"/>
      <c r="AC665" s="469"/>
      <c r="AD665" s="487">
        <f>+V665</f>
        <v>45828</v>
      </c>
      <c r="AE665" s="468"/>
      <c r="AF665" s="469"/>
      <c r="AG665" s="469"/>
      <c r="AH665" s="469"/>
      <c r="AI665" s="469"/>
      <c r="AJ665" s="470"/>
      <c r="AL665" s="197"/>
    </row>
    <row r="666" spans="1:94" s="196" customFormat="1">
      <c r="A666" s="1242" t="str">
        <f t="shared" si="149"/>
        <v>477-010-40-0624</v>
      </c>
      <c r="B666" s="361"/>
      <c r="C666" s="620" t="s">
        <v>1597</v>
      </c>
      <c r="D666" s="362" t="s">
        <v>523</v>
      </c>
      <c r="E666" s="365"/>
      <c r="F666" s="621" t="s">
        <v>1598</v>
      </c>
      <c r="G666" s="622"/>
      <c r="H666" s="623"/>
      <c r="I666" s="623"/>
      <c r="J666" s="389">
        <v>1</v>
      </c>
      <c r="K666" s="629"/>
      <c r="L666" s="412">
        <v>516</v>
      </c>
      <c r="M666" s="630">
        <f t="shared" si="148"/>
        <v>516</v>
      </c>
      <c r="N666" s="608">
        <f>+P666*M666</f>
        <v>516</v>
      </c>
      <c r="O666" s="582">
        <v>1</v>
      </c>
      <c r="P666" s="634">
        <v>1</v>
      </c>
      <c r="Q666" s="468">
        <v>45794</v>
      </c>
      <c r="R666" s="469"/>
      <c r="S666" s="469"/>
      <c r="T666" s="469"/>
      <c r="U666" s="469"/>
      <c r="V666" s="487">
        <v>45828</v>
      </c>
      <c r="W666" s="468">
        <f>+Q666</f>
        <v>45794</v>
      </c>
      <c r="X666" s="469"/>
      <c r="Y666" s="469"/>
      <c r="Z666" s="469"/>
      <c r="AA666" s="469"/>
      <c r="AB666" s="469"/>
      <c r="AC666" s="469"/>
      <c r="AD666" s="487">
        <f>+V666</f>
        <v>45828</v>
      </c>
      <c r="AE666" s="468"/>
      <c r="AF666" s="469"/>
      <c r="AG666" s="469"/>
      <c r="AH666" s="469"/>
      <c r="AI666" s="469"/>
      <c r="AJ666" s="470"/>
      <c r="AL666" s="197"/>
    </row>
    <row r="667" spans="1:94" s="196" customFormat="1" hidden="1">
      <c r="A667" s="855"/>
      <c r="B667" s="361"/>
      <c r="C667" s="620"/>
      <c r="D667" s="362"/>
      <c r="E667" s="365"/>
      <c r="F667" s="617" t="s">
        <v>1599</v>
      </c>
      <c r="G667" s="622"/>
      <c r="H667" s="623"/>
      <c r="I667" s="623"/>
      <c r="J667" s="389"/>
      <c r="K667" s="629"/>
      <c r="L667" s="412"/>
      <c r="M667" s="630">
        <f t="shared" si="148"/>
        <v>0</v>
      </c>
      <c r="N667" s="608"/>
      <c r="O667" s="582"/>
      <c r="P667" s="583"/>
      <c r="Q667" s="468"/>
      <c r="R667" s="469"/>
      <c r="S667" s="469"/>
      <c r="T667" s="469"/>
      <c r="U667" s="469"/>
      <c r="V667" s="487"/>
      <c r="W667" s="468"/>
      <c r="X667" s="469"/>
      <c r="Y667" s="469"/>
      <c r="Z667" s="469"/>
      <c r="AA667" s="469"/>
      <c r="AB667" s="469"/>
      <c r="AC667" s="469"/>
      <c r="AD667" s="487"/>
      <c r="AE667" s="468"/>
      <c r="AF667" s="469"/>
      <c r="AG667" s="469"/>
      <c r="AH667" s="469"/>
      <c r="AI667" s="469"/>
      <c r="AJ667" s="470"/>
      <c r="AL667" s="197"/>
    </row>
    <row r="668" spans="1:94" s="211" customFormat="1">
      <c r="A668" s="1242" t="str">
        <f t="shared" ref="A668:A669" si="150">+TRIM(C668)</f>
        <v>477-010-40-0625</v>
      </c>
      <c r="B668" s="361"/>
      <c r="C668" s="620" t="str">
        <f>+'Programa P6 Excel R1'!B1148</f>
        <v xml:space="preserve">      477-010-40-0625</v>
      </c>
      <c r="D668" s="362" t="s">
        <v>523</v>
      </c>
      <c r="E668" s="364"/>
      <c r="F668" s="633" t="s">
        <v>1600</v>
      </c>
      <c r="G668" s="627"/>
      <c r="H668" s="628"/>
      <c r="I668" s="628"/>
      <c r="J668" s="390">
        <v>1</v>
      </c>
      <c r="K668" s="631"/>
      <c r="L668" s="418">
        <v>84</v>
      </c>
      <c r="M668" s="632">
        <f t="shared" si="148"/>
        <v>84</v>
      </c>
      <c r="N668" s="608">
        <f>+P668*M668</f>
        <v>84</v>
      </c>
      <c r="O668" s="582">
        <f>+'Programa P6 Excel R1'!I1148</f>
        <v>1</v>
      </c>
      <c r="P668" s="634">
        <f>+'Programa P6 Excel R1'!J1148</f>
        <v>1</v>
      </c>
      <c r="Q668" s="468">
        <v>45859</v>
      </c>
      <c r="R668" s="469"/>
      <c r="S668" s="469"/>
      <c r="T668" s="469"/>
      <c r="U668" s="469"/>
      <c r="V668" s="487">
        <v>46058</v>
      </c>
      <c r="W668" s="492">
        <v>45859</v>
      </c>
      <c r="X668" s="471"/>
      <c r="Y668" s="471"/>
      <c r="Z668" s="471"/>
      <c r="AA668" s="471"/>
      <c r="AB668" s="471"/>
      <c r="AC668" s="471"/>
      <c r="AD668" s="487">
        <f>VLOOKUP(C668,'Programa P6 Excel R1'!$B:$N,7,FALSE)</f>
        <v>46037</v>
      </c>
      <c r="AE668" s="468"/>
      <c r="AF668" s="471"/>
      <c r="AG668" s="471"/>
      <c r="AH668" s="471"/>
      <c r="AI668" s="471"/>
      <c r="AJ668" s="470"/>
      <c r="AL668" s="212"/>
    </row>
    <row r="669" spans="1:94" s="196" customFormat="1">
      <c r="A669" s="1242" t="str">
        <f t="shared" si="150"/>
        <v>477-010-40-0626</v>
      </c>
      <c r="B669" s="361"/>
      <c r="C669" s="620" t="str">
        <f>+'Programa P6 Excel R1'!B1149</f>
        <v xml:space="preserve">      477-010-40-0626</v>
      </c>
      <c r="D669" s="362" t="s">
        <v>523</v>
      </c>
      <c r="E669" s="365"/>
      <c r="F669" s="621" t="s">
        <v>1601</v>
      </c>
      <c r="G669" s="622"/>
      <c r="H669" s="623"/>
      <c r="I669" s="623"/>
      <c r="J669" s="389">
        <v>1</v>
      </c>
      <c r="K669" s="629"/>
      <c r="L669" s="412">
        <v>1920</v>
      </c>
      <c r="M669" s="630">
        <f>+K669+L669</f>
        <v>1920</v>
      </c>
      <c r="N669" s="608">
        <f>+P669*M669</f>
        <v>1920</v>
      </c>
      <c r="O669" s="582">
        <f>+'Programa P6 Excel R1'!I1149</f>
        <v>1</v>
      </c>
      <c r="P669" s="634">
        <f>+'Programa P6 Excel R1'!J1149</f>
        <v>1</v>
      </c>
      <c r="Q669" s="468">
        <v>45859</v>
      </c>
      <c r="R669" s="469"/>
      <c r="S669" s="469"/>
      <c r="T669" s="469"/>
      <c r="U669" s="469"/>
      <c r="V669" s="487">
        <v>46060</v>
      </c>
      <c r="W669" s="468">
        <v>45859</v>
      </c>
      <c r="X669" s="469"/>
      <c r="Y669" s="469"/>
      <c r="Z669" s="469"/>
      <c r="AA669" s="469"/>
      <c r="AB669" s="469"/>
      <c r="AC669" s="469"/>
      <c r="AD669" s="487">
        <f>VLOOKUP(C669,'Programa P6 Excel R1'!$B:$N,7,FALSE)</f>
        <v>46037</v>
      </c>
      <c r="AE669" s="468"/>
      <c r="AF669" s="471"/>
      <c r="AG669" s="471"/>
      <c r="AH669" s="471"/>
      <c r="AI669" s="471"/>
      <c r="AJ669" s="470"/>
      <c r="AL669" s="197"/>
    </row>
    <row r="670" spans="1:94" s="201" customFormat="1" hidden="1">
      <c r="A670" s="856"/>
      <c r="B670" s="741"/>
      <c r="C670" s="742"/>
      <c r="D670" s="743"/>
      <c r="E670" s="744"/>
      <c r="F670" s="745" t="s">
        <v>1602</v>
      </c>
      <c r="G670" s="746"/>
      <c r="H670" s="747"/>
      <c r="I670" s="747"/>
      <c r="J670" s="748"/>
      <c r="K670" s="749"/>
      <c r="L670" s="750"/>
      <c r="M670" s="751"/>
      <c r="N670" s="752"/>
      <c r="O670" s="753"/>
      <c r="P670" s="754"/>
      <c r="Q670" s="755"/>
      <c r="R670" s="756"/>
      <c r="S670" s="756"/>
      <c r="T670" s="756"/>
      <c r="U670" s="756"/>
      <c r="V670" s="757"/>
      <c r="W670" s="755"/>
      <c r="X670" s="756"/>
      <c r="Y670" s="756"/>
      <c r="Z670" s="756"/>
      <c r="AA670" s="756"/>
      <c r="AB670" s="756"/>
      <c r="AC670" s="756"/>
      <c r="AD670" s="757"/>
      <c r="AE670" s="755"/>
      <c r="AF670" s="756"/>
      <c r="AG670" s="756"/>
      <c r="AH670" s="756"/>
      <c r="AI670" s="756"/>
      <c r="AJ670" s="758"/>
      <c r="AL670" s="250"/>
    </row>
    <row r="671" spans="1:94" s="201" customFormat="1" hidden="1">
      <c r="A671" s="856"/>
      <c r="B671" s="741"/>
      <c r="C671" s="742"/>
      <c r="D671" s="743"/>
      <c r="E671" s="744"/>
      <c r="F671" s="759" t="s">
        <v>1603</v>
      </c>
      <c r="G671" s="746"/>
      <c r="H671" s="747"/>
      <c r="I671" s="747"/>
      <c r="J671" s="748"/>
      <c r="K671" s="749"/>
      <c r="L671" s="750"/>
      <c r="M671" s="751"/>
      <c r="N671" s="752"/>
      <c r="O671" s="753"/>
      <c r="P671" s="754"/>
      <c r="Q671" s="755"/>
      <c r="R671" s="756"/>
      <c r="S671" s="756"/>
      <c r="T671" s="756"/>
      <c r="U671" s="756"/>
      <c r="V671" s="757"/>
      <c r="W671" s="755"/>
      <c r="X671" s="756"/>
      <c r="Y671" s="756"/>
      <c r="Z671" s="756"/>
      <c r="AA671" s="756"/>
      <c r="AB671" s="756"/>
      <c r="AC671" s="756"/>
      <c r="AD671" s="757"/>
      <c r="AE671" s="755"/>
      <c r="AF671" s="756"/>
      <c r="AG671" s="756"/>
      <c r="AH671" s="756"/>
      <c r="AI671" s="756"/>
      <c r="AJ671" s="758"/>
      <c r="AL671" s="250"/>
    </row>
    <row r="672" spans="1:94" s="196" customFormat="1">
      <c r="A672" s="1242" t="str">
        <f t="shared" ref="A672:A678" si="151">+TRIM(C672)</f>
        <v>477-010-40-0627</v>
      </c>
      <c r="B672" s="495"/>
      <c r="C672" s="496" t="s">
        <v>1604</v>
      </c>
      <c r="D672" s="497" t="s">
        <v>523</v>
      </c>
      <c r="E672" s="498"/>
      <c r="F672" s="499" t="s">
        <v>1605</v>
      </c>
      <c r="G672" s="500"/>
      <c r="H672" s="501"/>
      <c r="I672" s="501"/>
      <c r="J672" s="502">
        <v>1</v>
      </c>
      <c r="K672" s="738"/>
      <c r="L672" s="504">
        <v>59</v>
      </c>
      <c r="M672" s="630">
        <f t="shared" ref="M672:M678" si="152">+K672+L672</f>
        <v>59</v>
      </c>
      <c r="N672" s="608">
        <f t="shared" ref="N672:N678" si="153">+P672*M672</f>
        <v>59</v>
      </c>
      <c r="O672" s="739">
        <v>1</v>
      </c>
      <c r="P672" s="740">
        <v>1</v>
      </c>
      <c r="Q672" s="509">
        <v>45845</v>
      </c>
      <c r="R672" s="510"/>
      <c r="S672" s="510"/>
      <c r="T672" s="510"/>
      <c r="U672" s="510"/>
      <c r="V672" s="511">
        <v>45873</v>
      </c>
      <c r="W672" s="509">
        <f>+Q672</f>
        <v>45845</v>
      </c>
      <c r="X672" s="510"/>
      <c r="Y672" s="510"/>
      <c r="Z672" s="510"/>
      <c r="AA672" s="510"/>
      <c r="AB672" s="510"/>
      <c r="AC672" s="510"/>
      <c r="AD672" s="511">
        <f>+V672</f>
        <v>45873</v>
      </c>
      <c r="AE672" s="509"/>
      <c r="AF672" s="510"/>
      <c r="AG672" s="510"/>
      <c r="AH672" s="510"/>
      <c r="AI672" s="510"/>
      <c r="AJ672" s="512"/>
      <c r="AL672" s="197"/>
    </row>
    <row r="673" spans="1:38" s="196" customFormat="1">
      <c r="A673" s="1242" t="str">
        <f t="shared" si="151"/>
        <v>477-010-40-0628</v>
      </c>
      <c r="B673" s="495"/>
      <c r="C673" s="496" t="s">
        <v>1606</v>
      </c>
      <c r="D673" s="497" t="s">
        <v>523</v>
      </c>
      <c r="E673" s="498"/>
      <c r="F673" s="499" t="s">
        <v>1607</v>
      </c>
      <c r="G673" s="500"/>
      <c r="H673" s="501"/>
      <c r="I673" s="501"/>
      <c r="J673" s="502">
        <v>1</v>
      </c>
      <c r="K673" s="738"/>
      <c r="L673" s="504">
        <v>915</v>
      </c>
      <c r="M673" s="630">
        <f t="shared" si="152"/>
        <v>915</v>
      </c>
      <c r="N673" s="608">
        <f t="shared" si="153"/>
        <v>915</v>
      </c>
      <c r="O673" s="739">
        <v>1</v>
      </c>
      <c r="P673" s="740">
        <v>1</v>
      </c>
      <c r="Q673" s="509">
        <v>45874</v>
      </c>
      <c r="R673" s="510"/>
      <c r="S673" s="510"/>
      <c r="T673" s="510"/>
      <c r="U673" s="510"/>
      <c r="V673" s="511">
        <v>45894</v>
      </c>
      <c r="W673" s="509">
        <f>+Q673</f>
        <v>45874</v>
      </c>
      <c r="X673" s="510"/>
      <c r="Y673" s="510"/>
      <c r="Z673" s="510"/>
      <c r="AA673" s="510"/>
      <c r="AB673" s="510"/>
      <c r="AC673" s="510"/>
      <c r="AD673" s="511">
        <f>+V673</f>
        <v>45894</v>
      </c>
      <c r="AE673" s="509"/>
      <c r="AF673" s="510"/>
      <c r="AG673" s="510"/>
      <c r="AH673" s="510"/>
      <c r="AI673" s="510"/>
      <c r="AJ673" s="512"/>
      <c r="AL673" s="197"/>
    </row>
    <row r="674" spans="1:38" s="196" customFormat="1">
      <c r="A674" s="1242" t="str">
        <f t="shared" si="151"/>
        <v>477-010-40-0629</v>
      </c>
      <c r="B674" s="495"/>
      <c r="C674" s="496" t="s">
        <v>1608</v>
      </c>
      <c r="D674" s="497" t="s">
        <v>523</v>
      </c>
      <c r="E674" s="498"/>
      <c r="F674" s="499" t="s">
        <v>1609</v>
      </c>
      <c r="G674" s="500"/>
      <c r="H674" s="501"/>
      <c r="I674" s="501"/>
      <c r="J674" s="502">
        <v>1</v>
      </c>
      <c r="K674" s="738"/>
      <c r="L674" s="504">
        <v>80</v>
      </c>
      <c r="M674" s="630">
        <f t="shared" si="152"/>
        <v>80</v>
      </c>
      <c r="N674" s="608">
        <f t="shared" si="153"/>
        <v>80</v>
      </c>
      <c r="O674" s="739">
        <v>1</v>
      </c>
      <c r="P674" s="740">
        <v>1</v>
      </c>
      <c r="Q674" s="509">
        <v>45895</v>
      </c>
      <c r="R674" s="510"/>
      <c r="S674" s="510"/>
      <c r="T674" s="510"/>
      <c r="U674" s="510"/>
      <c r="V674" s="511">
        <v>45989</v>
      </c>
      <c r="W674" s="509">
        <v>45895</v>
      </c>
      <c r="X674" s="510"/>
      <c r="Y674" s="510"/>
      <c r="Z674" s="510"/>
      <c r="AA674" s="510"/>
      <c r="AB674" s="510"/>
      <c r="AC674" s="510"/>
      <c r="AD674" s="511">
        <v>45994</v>
      </c>
      <c r="AE674" s="509"/>
      <c r="AF674" s="510"/>
      <c r="AG674" s="510"/>
      <c r="AH674" s="510"/>
      <c r="AI674" s="510"/>
      <c r="AJ674" s="512"/>
      <c r="AL674" s="197"/>
    </row>
    <row r="675" spans="1:38" s="196" customFormat="1">
      <c r="A675" s="1242" t="str">
        <f t="shared" si="151"/>
        <v>477-010-40-0630</v>
      </c>
      <c r="B675" s="495"/>
      <c r="C675" s="496" t="s">
        <v>1610</v>
      </c>
      <c r="D675" s="362" t="s">
        <v>523</v>
      </c>
      <c r="E675" s="498"/>
      <c r="F675" s="499" t="s">
        <v>1611</v>
      </c>
      <c r="G675" s="500"/>
      <c r="H675" s="501">
        <v>1</v>
      </c>
      <c r="I675" s="501"/>
      <c r="J675" s="502"/>
      <c r="K675" s="738"/>
      <c r="L675" s="504">
        <v>22.2</v>
      </c>
      <c r="M675" s="630">
        <f t="shared" si="152"/>
        <v>22.2</v>
      </c>
      <c r="N675" s="608">
        <f t="shared" si="153"/>
        <v>22.2</v>
      </c>
      <c r="O675" s="739">
        <v>1</v>
      </c>
      <c r="P675" s="740">
        <f>+'Programa P6 Excel R1'!J1155</f>
        <v>1</v>
      </c>
      <c r="Q675" s="509">
        <v>45992</v>
      </c>
      <c r="R675" s="510"/>
      <c r="S675" s="510"/>
      <c r="T675" s="510"/>
      <c r="U675" s="510"/>
      <c r="V675" s="511">
        <v>45996</v>
      </c>
      <c r="W675" s="509">
        <v>45995</v>
      </c>
      <c r="X675" s="510"/>
      <c r="Y675" s="510"/>
      <c r="Z675" s="510"/>
      <c r="AA675" s="510"/>
      <c r="AB675" s="510"/>
      <c r="AC675" s="510"/>
      <c r="AD675" s="487">
        <f>VLOOKUP(C675,'Programa P6 Excel R1'!$B:$N,7,FALSE)</f>
        <v>46049</v>
      </c>
      <c r="AE675" s="509"/>
      <c r="AF675" s="510"/>
      <c r="AG675" s="510"/>
      <c r="AH675" s="510"/>
      <c r="AI675" s="510"/>
      <c r="AJ675" s="512"/>
      <c r="AL675" s="197"/>
    </row>
    <row r="676" spans="1:38" s="196" customFormat="1">
      <c r="A676" s="1242" t="str">
        <f t="shared" si="151"/>
        <v>477-010-40-0631</v>
      </c>
      <c r="B676" s="495"/>
      <c r="C676" s="496" t="s">
        <v>1612</v>
      </c>
      <c r="D676" s="497" t="s">
        <v>523</v>
      </c>
      <c r="E676" s="498"/>
      <c r="F676" s="499" t="s">
        <v>1613</v>
      </c>
      <c r="G676" s="500"/>
      <c r="H676" s="501">
        <v>1</v>
      </c>
      <c r="I676" s="501"/>
      <c r="J676" s="502"/>
      <c r="K676" s="738"/>
      <c r="L676" s="504">
        <v>3.7</v>
      </c>
      <c r="M676" s="630">
        <f t="shared" si="152"/>
        <v>3.7</v>
      </c>
      <c r="N676" s="608">
        <f t="shared" si="153"/>
        <v>3.7</v>
      </c>
      <c r="O676" s="739">
        <v>1</v>
      </c>
      <c r="P676" s="740">
        <f>+'Programa P6 Excel R1'!J1156</f>
        <v>1</v>
      </c>
      <c r="Q676" s="509">
        <v>46000</v>
      </c>
      <c r="R676" s="510"/>
      <c r="S676" s="510"/>
      <c r="T676" s="510"/>
      <c r="U676" s="510"/>
      <c r="V676" s="511">
        <v>46006</v>
      </c>
      <c r="W676" s="468">
        <f>VLOOKUP(C676,'Programa P6 Excel R1'!$B:$N,6,FALSE)</f>
        <v>46050</v>
      </c>
      <c r="X676" s="510"/>
      <c r="Y676" s="510"/>
      <c r="Z676" s="510"/>
      <c r="AA676" s="510"/>
      <c r="AB676" s="510"/>
      <c r="AC676" s="510"/>
      <c r="AD676" s="487">
        <f>VLOOKUP(C676,'Programa P6 Excel R1'!$B:$N,7,FALSE)</f>
        <v>46051</v>
      </c>
      <c r="AE676" s="509"/>
      <c r="AF676" s="510"/>
      <c r="AG676" s="510"/>
      <c r="AH676" s="510"/>
      <c r="AI676" s="510"/>
      <c r="AJ676" s="512"/>
      <c r="AL676" s="197"/>
    </row>
    <row r="677" spans="1:38" s="196" customFormat="1">
      <c r="A677" s="1242" t="str">
        <f t="shared" si="151"/>
        <v>477-010-40-0632</v>
      </c>
      <c r="B677" s="495"/>
      <c r="C677" s="496" t="s">
        <v>1614</v>
      </c>
      <c r="D677" s="497" t="s">
        <v>523</v>
      </c>
      <c r="E677" s="498"/>
      <c r="F677" s="499" t="s">
        <v>1615</v>
      </c>
      <c r="G677" s="500"/>
      <c r="H677" s="501">
        <v>1</v>
      </c>
      <c r="I677" s="501"/>
      <c r="J677" s="502"/>
      <c r="K677" s="738"/>
      <c r="L677" s="504">
        <v>7.4</v>
      </c>
      <c r="M677" s="630">
        <f t="shared" si="152"/>
        <v>7.4</v>
      </c>
      <c r="N677" s="608">
        <f t="shared" si="153"/>
        <v>7.4</v>
      </c>
      <c r="O677" s="739">
        <v>1</v>
      </c>
      <c r="P677" s="740">
        <f>+'Programa P6 Excel R1'!J1157</f>
        <v>1</v>
      </c>
      <c r="Q677" s="509">
        <v>46007</v>
      </c>
      <c r="R677" s="510"/>
      <c r="S677" s="510"/>
      <c r="T677" s="510"/>
      <c r="U677" s="510"/>
      <c r="V677" s="511">
        <v>46013</v>
      </c>
      <c r="W677" s="468">
        <f>VLOOKUP(C677,'Programa P6 Excel R1'!$B:$N,6,FALSE)</f>
        <v>46052</v>
      </c>
      <c r="X677" s="510"/>
      <c r="Y677" s="510"/>
      <c r="Z677" s="510"/>
      <c r="AA677" s="510"/>
      <c r="AB677" s="510"/>
      <c r="AC677" s="510"/>
      <c r="AD677" s="487">
        <f>VLOOKUP(C677,'Programa P6 Excel R1'!$B:$N,7,FALSE)</f>
        <v>46055</v>
      </c>
      <c r="AE677" s="509"/>
      <c r="AF677" s="510"/>
      <c r="AG677" s="510"/>
      <c r="AH677" s="510"/>
      <c r="AI677" s="510"/>
      <c r="AJ677" s="512"/>
      <c r="AL677" s="197"/>
    </row>
    <row r="678" spans="1:38" s="196" customFormat="1">
      <c r="A678" s="1242" t="str">
        <f t="shared" si="151"/>
        <v>477-010-40-0633</v>
      </c>
      <c r="B678" s="495"/>
      <c r="C678" s="496" t="s">
        <v>1616</v>
      </c>
      <c r="D678" s="497" t="s">
        <v>523</v>
      </c>
      <c r="E678" s="498"/>
      <c r="F678" s="499" t="s">
        <v>1617</v>
      </c>
      <c r="G678" s="500"/>
      <c r="H678" s="501">
        <v>1</v>
      </c>
      <c r="I678" s="501"/>
      <c r="J678" s="502"/>
      <c r="K678" s="738"/>
      <c r="L678" s="504">
        <v>3.7</v>
      </c>
      <c r="M678" s="630">
        <f t="shared" si="152"/>
        <v>3.7</v>
      </c>
      <c r="N678" s="608">
        <f t="shared" si="153"/>
        <v>3.7</v>
      </c>
      <c r="O678" s="739">
        <v>1</v>
      </c>
      <c r="P678" s="740">
        <f>+'Programa P6 Excel R1'!J1158</f>
        <v>1</v>
      </c>
      <c r="Q678" s="509">
        <v>46014</v>
      </c>
      <c r="R678" s="510"/>
      <c r="S678" s="510"/>
      <c r="T678" s="510"/>
      <c r="U678" s="510"/>
      <c r="V678" s="511">
        <v>46021</v>
      </c>
      <c r="W678" s="468">
        <f>VLOOKUP(C678,'Programa P6 Excel R1'!$B:$N,6,FALSE)</f>
        <v>46056</v>
      </c>
      <c r="X678" s="510"/>
      <c r="Y678" s="510"/>
      <c r="Z678" s="510"/>
      <c r="AA678" s="510"/>
      <c r="AB678" s="510"/>
      <c r="AC678" s="510"/>
      <c r="AD678" s="487">
        <f>VLOOKUP(C678,'Programa P6 Excel R1'!$B:$N,7,FALSE)</f>
        <v>46057</v>
      </c>
      <c r="AE678" s="509"/>
      <c r="AF678" s="510"/>
      <c r="AG678" s="510"/>
      <c r="AH678" s="510"/>
      <c r="AI678" s="510"/>
      <c r="AJ678" s="512"/>
      <c r="AL678" s="197"/>
    </row>
    <row r="679" spans="1:38" s="201" customFormat="1" hidden="1">
      <c r="A679" s="856"/>
      <c r="B679" s="741"/>
      <c r="C679" s="742"/>
      <c r="D679" s="743"/>
      <c r="E679" s="744"/>
      <c r="F679" s="759" t="s">
        <v>1618</v>
      </c>
      <c r="G679" s="746"/>
      <c r="H679" s="747"/>
      <c r="I679" s="747"/>
      <c r="J679" s="748"/>
      <c r="K679" s="749"/>
      <c r="L679" s="750"/>
      <c r="M679" s="751"/>
      <c r="N679" s="752"/>
      <c r="O679" s="753"/>
      <c r="P679" s="754"/>
      <c r="Q679" s="755"/>
      <c r="R679" s="756"/>
      <c r="S679" s="756"/>
      <c r="T679" s="756"/>
      <c r="U679" s="756"/>
      <c r="V679" s="757"/>
      <c r="W679" s="755"/>
      <c r="X679" s="756"/>
      <c r="Y679" s="756"/>
      <c r="Z679" s="756"/>
      <c r="AA679" s="756"/>
      <c r="AB679" s="756"/>
      <c r="AC679" s="756"/>
      <c r="AD679" s="757"/>
      <c r="AE679" s="755"/>
      <c r="AF679" s="756"/>
      <c r="AG679" s="756"/>
      <c r="AH679" s="756"/>
      <c r="AI679" s="756"/>
      <c r="AJ679" s="758"/>
      <c r="AL679" s="250"/>
    </row>
    <row r="680" spans="1:38" s="196" customFormat="1">
      <c r="A680" s="1242" t="str">
        <f t="shared" ref="A680:A686" si="154">+TRIM(C680)</f>
        <v>477-010-40-0634</v>
      </c>
      <c r="B680" s="495"/>
      <c r="C680" s="496" t="s">
        <v>1619</v>
      </c>
      <c r="D680" s="497" t="s">
        <v>523</v>
      </c>
      <c r="E680" s="498"/>
      <c r="F680" s="499" t="s">
        <v>1620</v>
      </c>
      <c r="G680" s="500"/>
      <c r="H680" s="501"/>
      <c r="I680" s="501"/>
      <c r="J680" s="502">
        <v>1</v>
      </c>
      <c r="K680" s="738"/>
      <c r="L680" s="504">
        <v>59</v>
      </c>
      <c r="M680" s="630">
        <f>+K680+L680</f>
        <v>59</v>
      </c>
      <c r="N680" s="608">
        <f>+P680*M680</f>
        <v>59</v>
      </c>
      <c r="O680" s="739">
        <v>1</v>
      </c>
      <c r="P680" s="435">
        <v>1</v>
      </c>
      <c r="Q680" s="509">
        <v>45940</v>
      </c>
      <c r="R680" s="510"/>
      <c r="S680" s="510"/>
      <c r="T680" s="510"/>
      <c r="U680" s="510"/>
      <c r="V680" s="511">
        <v>45966</v>
      </c>
      <c r="W680" s="509">
        <v>45940</v>
      </c>
      <c r="X680" s="510"/>
      <c r="Y680" s="510"/>
      <c r="Z680" s="510"/>
      <c r="AA680" s="510"/>
      <c r="AB680" s="510"/>
      <c r="AC680" s="510"/>
      <c r="AD680" s="511">
        <f>+'Programa P6 Excel R1'!H1160</f>
        <v>45966</v>
      </c>
      <c r="AE680" s="509"/>
      <c r="AF680" s="510"/>
      <c r="AG680" s="510"/>
      <c r="AH680" s="510"/>
      <c r="AI680" s="510"/>
      <c r="AJ680" s="512"/>
      <c r="AL680" s="197"/>
    </row>
    <row r="681" spans="1:38" s="196" customFormat="1">
      <c r="A681" s="1242" t="str">
        <f t="shared" si="154"/>
        <v>477-010-40-0635</v>
      </c>
      <c r="B681" s="495"/>
      <c r="C681" s="496" t="s">
        <v>1621</v>
      </c>
      <c r="D681" s="497" t="s">
        <v>523</v>
      </c>
      <c r="E681" s="498"/>
      <c r="F681" s="499" t="s">
        <v>1622</v>
      </c>
      <c r="G681" s="500"/>
      <c r="H681" s="501"/>
      <c r="I681" s="501"/>
      <c r="J681" s="502">
        <v>1</v>
      </c>
      <c r="K681" s="738"/>
      <c r="L681" s="504">
        <v>915</v>
      </c>
      <c r="M681" s="630">
        <f t="shared" ref="M681:M686" si="155">+K681+L681</f>
        <v>915</v>
      </c>
      <c r="N681" s="608">
        <f t="shared" ref="N681:N722" si="156">+P681*M681</f>
        <v>915</v>
      </c>
      <c r="O681" s="739">
        <v>1</v>
      </c>
      <c r="P681" s="740">
        <v>1</v>
      </c>
      <c r="Q681" s="509">
        <v>45967</v>
      </c>
      <c r="R681" s="510"/>
      <c r="S681" s="510"/>
      <c r="T681" s="510"/>
      <c r="U681" s="510"/>
      <c r="V681" s="511">
        <v>46003</v>
      </c>
      <c r="W681" s="509">
        <v>45967</v>
      </c>
      <c r="X681" s="510"/>
      <c r="Y681" s="510"/>
      <c r="Z681" s="510"/>
      <c r="AA681" s="510"/>
      <c r="AB681" s="510"/>
      <c r="AC681" s="510"/>
      <c r="AD681" s="511">
        <f>+'Programa P6 Excel R1'!H1161</f>
        <v>46003</v>
      </c>
      <c r="AE681" s="509"/>
      <c r="AF681" s="510"/>
      <c r="AG681" s="510"/>
      <c r="AH681" s="510"/>
      <c r="AI681" s="510"/>
      <c r="AJ681" s="512"/>
      <c r="AL681" s="197"/>
    </row>
    <row r="682" spans="1:38" s="196" customFormat="1">
      <c r="A682" s="1242" t="str">
        <f t="shared" si="154"/>
        <v>477-010-40-0636</v>
      </c>
      <c r="B682" s="495"/>
      <c r="C682" s="496" t="s">
        <v>1623</v>
      </c>
      <c r="D682" s="497" t="s">
        <v>523</v>
      </c>
      <c r="E682" s="498"/>
      <c r="F682" s="499" t="s">
        <v>1624</v>
      </c>
      <c r="G682" s="500"/>
      <c r="H682" s="501"/>
      <c r="I682" s="501"/>
      <c r="J682" s="502">
        <v>1</v>
      </c>
      <c r="K682" s="738"/>
      <c r="L682" s="504">
        <v>20</v>
      </c>
      <c r="M682" s="630">
        <f t="shared" si="155"/>
        <v>20</v>
      </c>
      <c r="N682" s="608">
        <f t="shared" si="156"/>
        <v>20</v>
      </c>
      <c r="O682" s="739">
        <f>+'Programa P6 Excel R1'!I1162</f>
        <v>1</v>
      </c>
      <c r="P682" s="740">
        <f>+'Programa P6 Excel R1'!J1162</f>
        <v>1</v>
      </c>
      <c r="Q682" s="509">
        <v>46006</v>
      </c>
      <c r="R682" s="510"/>
      <c r="S682" s="510"/>
      <c r="T682" s="510"/>
      <c r="U682" s="510"/>
      <c r="V682" s="511">
        <v>46027</v>
      </c>
      <c r="W682" s="509">
        <v>46006</v>
      </c>
      <c r="X682" s="510"/>
      <c r="Y682" s="510"/>
      <c r="Z682" s="510"/>
      <c r="AA682" s="510"/>
      <c r="AB682" s="510"/>
      <c r="AC682" s="510"/>
      <c r="AD682" s="511">
        <f>+'Programa P6 Excel R1'!H1162</f>
        <v>46027</v>
      </c>
      <c r="AE682" s="509"/>
      <c r="AF682" s="510"/>
      <c r="AG682" s="510"/>
      <c r="AH682" s="510"/>
      <c r="AI682" s="510"/>
      <c r="AJ682" s="512"/>
      <c r="AL682" s="197"/>
    </row>
    <row r="683" spans="1:38" s="196" customFormat="1">
      <c r="A683" s="1242" t="str">
        <f t="shared" si="154"/>
        <v>477-010-40-0637</v>
      </c>
      <c r="B683" s="495"/>
      <c r="C683" s="496" t="s">
        <v>1625</v>
      </c>
      <c r="D683" s="497" t="s">
        <v>132</v>
      </c>
      <c r="E683" s="498"/>
      <c r="F683" s="499" t="s">
        <v>1626</v>
      </c>
      <c r="G683" s="500"/>
      <c r="H683" s="501">
        <v>1</v>
      </c>
      <c r="I683" s="501"/>
      <c r="J683" s="502"/>
      <c r="K683" s="738"/>
      <c r="L683" s="504">
        <v>22.2</v>
      </c>
      <c r="M683" s="630">
        <f t="shared" si="155"/>
        <v>22.2</v>
      </c>
      <c r="N683" s="608">
        <f t="shared" si="156"/>
        <v>19.98</v>
      </c>
      <c r="O683" s="739">
        <f>+'Programa P6 Excel R1'!I1163</f>
        <v>1</v>
      </c>
      <c r="P683" s="740">
        <f>+'Programa P6 Excel R1'!J1163</f>
        <v>0.9</v>
      </c>
      <c r="Q683" s="509">
        <v>46028</v>
      </c>
      <c r="R683" s="510"/>
      <c r="S683" s="510"/>
      <c r="T683" s="510"/>
      <c r="U683" s="510"/>
      <c r="V683" s="511">
        <v>46035</v>
      </c>
      <c r="W683" s="509">
        <f>+'Programa P6 Excel R1'!G1163</f>
        <v>46028</v>
      </c>
      <c r="X683" s="510"/>
      <c r="Y683" s="510"/>
      <c r="Z683" s="510"/>
      <c r="AA683" s="510"/>
      <c r="AB683" s="510"/>
      <c r="AC683" s="510"/>
      <c r="AD683" s="511"/>
      <c r="AE683" s="509"/>
      <c r="AF683" s="510"/>
      <c r="AG683" s="510"/>
      <c r="AH683" s="510"/>
      <c r="AI683" s="510"/>
      <c r="AJ683" s="512">
        <f>+'Programa P6 Excel R1'!H1163</f>
        <v>46142</v>
      </c>
      <c r="AL683" s="197"/>
    </row>
    <row r="684" spans="1:38" s="196" customFormat="1">
      <c r="A684" s="1242" t="str">
        <f t="shared" si="154"/>
        <v>477-010-40-0638</v>
      </c>
      <c r="B684" s="495"/>
      <c r="C684" s="496" t="s">
        <v>1627</v>
      </c>
      <c r="D684" s="497"/>
      <c r="E684" s="498"/>
      <c r="F684" s="499" t="s">
        <v>1628</v>
      </c>
      <c r="G684" s="500"/>
      <c r="H684" s="501">
        <v>1</v>
      </c>
      <c r="I684" s="501"/>
      <c r="J684" s="502"/>
      <c r="K684" s="738"/>
      <c r="L684" s="504">
        <v>3.7</v>
      </c>
      <c r="M684" s="630">
        <f t="shared" si="155"/>
        <v>3.7</v>
      </c>
      <c r="N684" s="608">
        <f t="shared" si="156"/>
        <v>0</v>
      </c>
      <c r="O684" s="739">
        <f>+'Programa P6 Excel R1'!I1164</f>
        <v>1</v>
      </c>
      <c r="P684" s="740">
        <f>+'Programa P6 Excel R1'!J1164</f>
        <v>0</v>
      </c>
      <c r="Q684" s="509">
        <v>46036</v>
      </c>
      <c r="R684" s="510"/>
      <c r="S684" s="510"/>
      <c r="T684" s="510"/>
      <c r="U684" s="510"/>
      <c r="V684" s="511">
        <v>46042</v>
      </c>
      <c r="W684" s="509"/>
      <c r="X684" s="510"/>
      <c r="Y684" s="510"/>
      <c r="Z684" s="510"/>
      <c r="AA684" s="510"/>
      <c r="AB684" s="510"/>
      <c r="AC684" s="510"/>
      <c r="AD684" s="511"/>
      <c r="AE684" s="509">
        <f>+'Programa P6 Excel R1'!G1164</f>
        <v>46146</v>
      </c>
      <c r="AF684" s="510"/>
      <c r="AG684" s="510"/>
      <c r="AH684" s="510"/>
      <c r="AI684" s="510"/>
      <c r="AJ684" s="512">
        <f>+'Programa P6 Excel R1'!H1164</f>
        <v>46150</v>
      </c>
      <c r="AL684" s="197"/>
    </row>
    <row r="685" spans="1:38" s="196" customFormat="1">
      <c r="A685" s="1242" t="str">
        <f t="shared" si="154"/>
        <v>477-010-40-0639</v>
      </c>
      <c r="B685" s="495"/>
      <c r="C685" s="496" t="s">
        <v>1629</v>
      </c>
      <c r="D685" s="497"/>
      <c r="E685" s="498"/>
      <c r="F685" s="499" t="s">
        <v>1630</v>
      </c>
      <c r="G685" s="500"/>
      <c r="H685" s="501">
        <v>1</v>
      </c>
      <c r="I685" s="501"/>
      <c r="J685" s="502"/>
      <c r="K685" s="738"/>
      <c r="L685" s="504">
        <v>7.4</v>
      </c>
      <c r="M685" s="630">
        <f t="shared" si="155"/>
        <v>7.4</v>
      </c>
      <c r="N685" s="608">
        <f t="shared" si="156"/>
        <v>0</v>
      </c>
      <c r="O685" s="739">
        <f>+'Programa P6 Excel R1'!I1165</f>
        <v>1</v>
      </c>
      <c r="P685" s="740">
        <f>+'Programa P6 Excel R1'!J1165</f>
        <v>0</v>
      </c>
      <c r="Q685" s="509">
        <v>46043</v>
      </c>
      <c r="R685" s="510"/>
      <c r="S685" s="510"/>
      <c r="T685" s="510"/>
      <c r="U685" s="510"/>
      <c r="V685" s="511">
        <v>46049</v>
      </c>
      <c r="W685" s="509"/>
      <c r="X685" s="510"/>
      <c r="Y685" s="510"/>
      <c r="Z685" s="510"/>
      <c r="AA685" s="510"/>
      <c r="AB685" s="510"/>
      <c r="AC685" s="510"/>
      <c r="AD685" s="511"/>
      <c r="AE685" s="509">
        <f>+'Programa P6 Excel R1'!G1165</f>
        <v>46153</v>
      </c>
      <c r="AF685" s="510"/>
      <c r="AG685" s="510"/>
      <c r="AH685" s="510"/>
      <c r="AI685" s="510"/>
      <c r="AJ685" s="512">
        <f>+'Programa P6 Excel R1'!H1165</f>
        <v>46157</v>
      </c>
      <c r="AL685" s="197"/>
    </row>
    <row r="686" spans="1:38" s="196" customFormat="1">
      <c r="A686" s="1242" t="str">
        <f t="shared" si="154"/>
        <v>477-010-40-0640</v>
      </c>
      <c r="B686" s="495"/>
      <c r="C686" s="496" t="s">
        <v>1631</v>
      </c>
      <c r="D686" s="497"/>
      <c r="E686" s="498"/>
      <c r="F686" s="499" t="s">
        <v>1632</v>
      </c>
      <c r="G686" s="500"/>
      <c r="H686" s="501">
        <v>1</v>
      </c>
      <c r="I686" s="501"/>
      <c r="J686" s="502"/>
      <c r="K686" s="738"/>
      <c r="L686" s="504">
        <v>3.7</v>
      </c>
      <c r="M686" s="630">
        <f t="shared" si="155"/>
        <v>3.7</v>
      </c>
      <c r="N686" s="608">
        <f t="shared" si="156"/>
        <v>0</v>
      </c>
      <c r="O686" s="739">
        <f>+'Programa P6 Excel R1'!I1166</f>
        <v>1</v>
      </c>
      <c r="P686" s="740">
        <f>+'Programa P6 Excel R1'!J1166</f>
        <v>0</v>
      </c>
      <c r="Q686" s="509">
        <v>46050</v>
      </c>
      <c r="R686" s="510"/>
      <c r="S686" s="510"/>
      <c r="T686" s="510"/>
      <c r="U686" s="510"/>
      <c r="V686" s="511">
        <v>46056</v>
      </c>
      <c r="W686" s="509"/>
      <c r="X686" s="510"/>
      <c r="Y686" s="510"/>
      <c r="Z686" s="510"/>
      <c r="AA686" s="510"/>
      <c r="AB686" s="510"/>
      <c r="AC686" s="510"/>
      <c r="AD686" s="511"/>
      <c r="AE686" s="509">
        <f>+'Programa P6 Excel R1'!G1166</f>
        <v>46160</v>
      </c>
      <c r="AF686" s="510"/>
      <c r="AG686" s="510"/>
      <c r="AH686" s="510"/>
      <c r="AI686" s="510"/>
      <c r="AJ686" s="512">
        <f>+'Programa P6 Excel R1'!H1166</f>
        <v>46167</v>
      </c>
      <c r="AL686" s="197"/>
    </row>
    <row r="687" spans="1:38" s="201" customFormat="1" hidden="1">
      <c r="A687" s="856"/>
      <c r="B687" s="741"/>
      <c r="C687" s="742"/>
      <c r="D687" s="743"/>
      <c r="E687" s="744"/>
      <c r="F687" s="759" t="s">
        <v>1633</v>
      </c>
      <c r="G687" s="746"/>
      <c r="H687" s="747"/>
      <c r="I687" s="747"/>
      <c r="J687" s="748"/>
      <c r="K687" s="749"/>
      <c r="L687" s="750"/>
      <c r="M687" s="751"/>
      <c r="N687" s="752">
        <f t="shared" si="156"/>
        <v>0</v>
      </c>
      <c r="O687" s="753"/>
      <c r="P687" s="754"/>
      <c r="Q687" s="755"/>
      <c r="R687" s="756"/>
      <c r="S687" s="756"/>
      <c r="T687" s="756"/>
      <c r="U687" s="756"/>
      <c r="V687" s="757"/>
      <c r="W687" s="755"/>
      <c r="X687" s="756"/>
      <c r="Y687" s="756"/>
      <c r="Z687" s="756"/>
      <c r="AA687" s="756"/>
      <c r="AB687" s="756"/>
      <c r="AC687" s="756"/>
      <c r="AD687" s="757"/>
      <c r="AE687" s="755"/>
      <c r="AF687" s="756"/>
      <c r="AG687" s="756"/>
      <c r="AH687" s="756"/>
      <c r="AI687" s="756"/>
      <c r="AJ687" s="758"/>
      <c r="AL687" s="250"/>
    </row>
    <row r="688" spans="1:38" s="196" customFormat="1">
      <c r="A688" s="1242" t="str">
        <f t="shared" ref="A688:A694" si="157">+TRIM(C688)</f>
        <v>477-010-40-0641</v>
      </c>
      <c r="B688" s="495"/>
      <c r="C688" s="496" t="s">
        <v>1634</v>
      </c>
      <c r="D688" s="362" t="s">
        <v>523</v>
      </c>
      <c r="E688" s="498"/>
      <c r="F688" s="499" t="s">
        <v>1635</v>
      </c>
      <c r="G688" s="500"/>
      <c r="H688" s="501"/>
      <c r="I688" s="501"/>
      <c r="J688" s="502">
        <v>1</v>
      </c>
      <c r="K688" s="738"/>
      <c r="L688" s="504">
        <v>59</v>
      </c>
      <c r="M688" s="630">
        <f t="shared" ref="M688:M694" si="158">+K688+L688</f>
        <v>59</v>
      </c>
      <c r="N688" s="608">
        <f t="shared" si="156"/>
        <v>59</v>
      </c>
      <c r="O688" s="739">
        <f>+'Programa P6 Excel R1'!I1168</f>
        <v>1</v>
      </c>
      <c r="P688" s="740">
        <f>+'Programa P6 Excel R1'!J1168</f>
        <v>1</v>
      </c>
      <c r="Q688" s="509">
        <v>46028</v>
      </c>
      <c r="R688" s="510"/>
      <c r="S688" s="510"/>
      <c r="T688" s="510"/>
      <c r="U688" s="510"/>
      <c r="V688" s="511">
        <v>46066</v>
      </c>
      <c r="W688" s="509">
        <f>+'Programa P6 Excel R1'!G1168</f>
        <v>46014</v>
      </c>
      <c r="X688" s="510"/>
      <c r="Y688" s="510"/>
      <c r="Z688" s="510"/>
      <c r="AA688" s="510"/>
      <c r="AB688" s="510"/>
      <c r="AC688" s="510"/>
      <c r="AD688" s="487">
        <f>VLOOKUP(C688,'Programa P6 Excel R1'!$B:$N,7,FALSE)</f>
        <v>46055</v>
      </c>
      <c r="AE688" s="509"/>
      <c r="AF688" s="510"/>
      <c r="AG688" s="510"/>
      <c r="AH688" s="510"/>
      <c r="AI688" s="510"/>
      <c r="AJ688" s="512"/>
      <c r="AL688" s="197"/>
    </row>
    <row r="689" spans="1:38" s="196" customFormat="1">
      <c r="A689" s="1242" t="str">
        <f t="shared" si="157"/>
        <v>477-010-40-0642</v>
      </c>
      <c r="B689" s="495"/>
      <c r="C689" s="496" t="s">
        <v>1636</v>
      </c>
      <c r="D689" s="362" t="s">
        <v>523</v>
      </c>
      <c r="E689" s="498"/>
      <c r="F689" s="499" t="s">
        <v>1637</v>
      </c>
      <c r="G689" s="500"/>
      <c r="H689" s="501"/>
      <c r="I689" s="501"/>
      <c r="J689" s="502">
        <v>1</v>
      </c>
      <c r="K689" s="738"/>
      <c r="L689" s="504">
        <v>915</v>
      </c>
      <c r="M689" s="630">
        <f t="shared" si="158"/>
        <v>915</v>
      </c>
      <c r="N689" s="608">
        <f t="shared" si="156"/>
        <v>915</v>
      </c>
      <c r="O689" s="739">
        <f>+'Programa P6 Excel R1'!I1169</f>
        <v>1</v>
      </c>
      <c r="P689" s="740">
        <f>+'Programa P6 Excel R1'!J1169</f>
        <v>1</v>
      </c>
      <c r="Q689" s="509">
        <v>46067</v>
      </c>
      <c r="R689" s="510"/>
      <c r="S689" s="510"/>
      <c r="T689" s="510"/>
      <c r="U689" s="510"/>
      <c r="V689" s="511">
        <v>46106</v>
      </c>
      <c r="W689" s="509">
        <f>+'Programa P6 Excel R1'!G1169</f>
        <v>46056</v>
      </c>
      <c r="X689" s="510"/>
      <c r="Y689" s="510"/>
      <c r="Z689" s="510"/>
      <c r="AA689" s="510"/>
      <c r="AB689" s="510"/>
      <c r="AC689" s="510"/>
      <c r="AD689" s="487">
        <f>VLOOKUP(C689,'Programa P6 Excel R1'!$B:$N,7,FALSE)</f>
        <v>46091</v>
      </c>
      <c r="AE689" s="509"/>
      <c r="AF689" s="510"/>
      <c r="AG689" s="510"/>
      <c r="AH689" s="510"/>
      <c r="AI689" s="510"/>
      <c r="AJ689" s="512"/>
      <c r="AL689" s="197"/>
    </row>
    <row r="690" spans="1:38" s="196" customFormat="1">
      <c r="A690" s="1242" t="str">
        <f t="shared" si="157"/>
        <v>477-010-40-0643</v>
      </c>
      <c r="B690" s="495"/>
      <c r="C690" s="496" t="s">
        <v>1638</v>
      </c>
      <c r="D690" s="362" t="s">
        <v>523</v>
      </c>
      <c r="E690" s="498"/>
      <c r="F690" s="499" t="s">
        <v>1639</v>
      </c>
      <c r="G690" s="500"/>
      <c r="H690" s="501"/>
      <c r="I690" s="501"/>
      <c r="J690" s="502">
        <v>1</v>
      </c>
      <c r="K690" s="738"/>
      <c r="L690" s="504">
        <v>80</v>
      </c>
      <c r="M690" s="630">
        <f t="shared" si="158"/>
        <v>80</v>
      </c>
      <c r="N690" s="608">
        <f t="shared" si="156"/>
        <v>80</v>
      </c>
      <c r="O690" s="1068">
        <f>+'Programa P6 Excel R1'!I1170</f>
        <v>1</v>
      </c>
      <c r="P690" s="1069">
        <f>+'Programa P6 Excel R1'!J1170</f>
        <v>1</v>
      </c>
      <c r="Q690" s="509">
        <v>46107</v>
      </c>
      <c r="R690" s="510"/>
      <c r="S690" s="510"/>
      <c r="T690" s="510"/>
      <c r="U690" s="510"/>
      <c r="V690" s="511">
        <v>46121</v>
      </c>
      <c r="W690" s="509">
        <f>+'Programa P6 Excel R1'!G1170</f>
        <v>46092</v>
      </c>
      <c r="X690" s="510"/>
      <c r="Y690" s="510"/>
      <c r="Z690" s="510"/>
      <c r="AA690" s="510"/>
      <c r="AB690" s="510"/>
      <c r="AC690" s="510"/>
      <c r="AD690" s="511">
        <f>+'Programa P6 Excel R1'!H1170</f>
        <v>46121</v>
      </c>
      <c r="AE690" s="509"/>
      <c r="AF690" s="510"/>
      <c r="AG690" s="510"/>
      <c r="AH690" s="510"/>
      <c r="AI690" s="510"/>
      <c r="AJ690" s="512"/>
      <c r="AL690" s="197"/>
    </row>
    <row r="691" spans="1:38" s="196" customFormat="1">
      <c r="A691" s="1242" t="str">
        <f t="shared" si="157"/>
        <v>477-010-40-0644</v>
      </c>
      <c r="B691" s="495"/>
      <c r="C691" s="496" t="s">
        <v>1640</v>
      </c>
      <c r="D691" s="497"/>
      <c r="E691" s="498"/>
      <c r="F691" s="499" t="s">
        <v>1641</v>
      </c>
      <c r="G691" s="500"/>
      <c r="H691" s="501">
        <v>1</v>
      </c>
      <c r="I691" s="501"/>
      <c r="J691" s="502"/>
      <c r="K691" s="738"/>
      <c r="L691" s="504">
        <v>22.2</v>
      </c>
      <c r="M691" s="630">
        <f t="shared" si="158"/>
        <v>22.2</v>
      </c>
      <c r="N691" s="608">
        <f t="shared" si="156"/>
        <v>4.4400000000000004</v>
      </c>
      <c r="O691" s="739">
        <f>+'Programa P6 Excel R1'!I1171</f>
        <v>0.83330000000000004</v>
      </c>
      <c r="P691" s="740">
        <f>+'Programa P6 Excel R1'!J1171</f>
        <v>0.2</v>
      </c>
      <c r="Q691" s="509">
        <v>46122</v>
      </c>
      <c r="R691" s="510"/>
      <c r="S691" s="510"/>
      <c r="T691" s="510"/>
      <c r="U691" s="510"/>
      <c r="V691" s="511">
        <v>46129</v>
      </c>
      <c r="W691" s="509"/>
      <c r="X691" s="510"/>
      <c r="Y691" s="510"/>
      <c r="Z691" s="510"/>
      <c r="AA691" s="510"/>
      <c r="AB691" s="510"/>
      <c r="AC691" s="510"/>
      <c r="AD691" s="511"/>
      <c r="AE691" s="509">
        <f>+'Programa P6 Excel R1'!G1171</f>
        <v>46122</v>
      </c>
      <c r="AF691" s="510"/>
      <c r="AG691" s="510"/>
      <c r="AH691" s="510"/>
      <c r="AI691" s="510"/>
      <c r="AJ691" s="512">
        <f>+'Programa P6 Excel R1'!H1171</f>
        <v>46171</v>
      </c>
      <c r="AL691" s="197"/>
    </row>
    <row r="692" spans="1:38" s="196" customFormat="1">
      <c r="A692" s="1242" t="str">
        <f t="shared" si="157"/>
        <v>477-010-40-0645</v>
      </c>
      <c r="B692" s="495"/>
      <c r="C692" s="496" t="s">
        <v>1642</v>
      </c>
      <c r="D692" s="497"/>
      <c r="E692" s="498"/>
      <c r="F692" s="499" t="s">
        <v>1643</v>
      </c>
      <c r="G692" s="500"/>
      <c r="H692" s="501">
        <v>1</v>
      </c>
      <c r="I692" s="501"/>
      <c r="J692" s="502"/>
      <c r="K692" s="738"/>
      <c r="L692" s="504">
        <v>3.7</v>
      </c>
      <c r="M692" s="630">
        <f t="shared" si="158"/>
        <v>3.7</v>
      </c>
      <c r="N692" s="608">
        <f t="shared" si="156"/>
        <v>0</v>
      </c>
      <c r="O692" s="739">
        <f>+'Programa P6 Excel R1'!I1172</f>
        <v>0</v>
      </c>
      <c r="P692" s="740">
        <f>+'Programa P6 Excel R1'!J1172</f>
        <v>0</v>
      </c>
      <c r="Q692" s="509">
        <v>46132</v>
      </c>
      <c r="R692" s="510"/>
      <c r="S692" s="510"/>
      <c r="T692" s="510"/>
      <c r="U692" s="510"/>
      <c r="V692" s="511">
        <v>46136</v>
      </c>
      <c r="W692" s="509"/>
      <c r="X692" s="510"/>
      <c r="Y692" s="510"/>
      <c r="Z692" s="510"/>
      <c r="AA692" s="510"/>
      <c r="AB692" s="510"/>
      <c r="AC692" s="510"/>
      <c r="AD692" s="511"/>
      <c r="AE692" s="509">
        <f>+'Programa P6 Excel R1'!G1172</f>
        <v>46174</v>
      </c>
      <c r="AF692" s="510"/>
      <c r="AG692" s="510"/>
      <c r="AH692" s="510"/>
      <c r="AI692" s="510"/>
      <c r="AJ692" s="512">
        <f>+'Programa P6 Excel R1'!H1172</f>
        <v>46178</v>
      </c>
      <c r="AL692" s="197"/>
    </row>
    <row r="693" spans="1:38" s="196" customFormat="1">
      <c r="A693" s="1242" t="str">
        <f t="shared" si="157"/>
        <v>477-010-40-0646</v>
      </c>
      <c r="B693" s="495"/>
      <c r="C693" s="496" t="s">
        <v>1644</v>
      </c>
      <c r="D693" s="497"/>
      <c r="E693" s="498"/>
      <c r="F693" s="499" t="s">
        <v>1645</v>
      </c>
      <c r="G693" s="500"/>
      <c r="H693" s="501">
        <v>1</v>
      </c>
      <c r="I693" s="501"/>
      <c r="J693" s="502"/>
      <c r="K693" s="738"/>
      <c r="L693" s="504">
        <v>7.4</v>
      </c>
      <c r="M693" s="630">
        <f t="shared" si="158"/>
        <v>7.4</v>
      </c>
      <c r="N693" s="608">
        <f t="shared" si="156"/>
        <v>0</v>
      </c>
      <c r="O693" s="739">
        <f>+'Programa P6 Excel R1'!I1173</f>
        <v>0</v>
      </c>
      <c r="P693" s="740">
        <f>+'Programa P6 Excel R1'!J1173</f>
        <v>0</v>
      </c>
      <c r="Q693" s="509">
        <v>46139</v>
      </c>
      <c r="R693" s="510"/>
      <c r="S693" s="510"/>
      <c r="T693" s="510"/>
      <c r="U693" s="510"/>
      <c r="V693" s="511">
        <v>46146</v>
      </c>
      <c r="W693" s="509"/>
      <c r="X693" s="510"/>
      <c r="Y693" s="510"/>
      <c r="Z693" s="510"/>
      <c r="AA693" s="510"/>
      <c r="AB693" s="510"/>
      <c r="AC693" s="510"/>
      <c r="AD693" s="511"/>
      <c r="AE693" s="509">
        <f>+'Programa P6 Excel R1'!G1173</f>
        <v>46181</v>
      </c>
      <c r="AF693" s="510"/>
      <c r="AG693" s="510"/>
      <c r="AH693" s="510"/>
      <c r="AI693" s="510"/>
      <c r="AJ693" s="512">
        <f>+'Programa P6 Excel R1'!H1173</f>
        <v>46185</v>
      </c>
      <c r="AL693" s="197"/>
    </row>
    <row r="694" spans="1:38" s="196" customFormat="1">
      <c r="A694" s="1242" t="str">
        <f t="shared" si="157"/>
        <v>477-010-40-0647</v>
      </c>
      <c r="B694" s="495"/>
      <c r="C694" s="496" t="s">
        <v>1646</v>
      </c>
      <c r="D694" s="497"/>
      <c r="E694" s="498"/>
      <c r="F694" s="499" t="s">
        <v>1647</v>
      </c>
      <c r="G694" s="500"/>
      <c r="H694" s="501">
        <v>1</v>
      </c>
      <c r="I694" s="501"/>
      <c r="J694" s="502"/>
      <c r="K694" s="738"/>
      <c r="L694" s="504">
        <v>3.7</v>
      </c>
      <c r="M694" s="630">
        <f t="shared" si="158"/>
        <v>3.7</v>
      </c>
      <c r="N694" s="608">
        <f t="shared" si="156"/>
        <v>0</v>
      </c>
      <c r="O694" s="739">
        <f>+'Programa P6 Excel R1'!I1174</f>
        <v>0</v>
      </c>
      <c r="P694" s="740">
        <f>+'Programa P6 Excel R1'!J1174</f>
        <v>0</v>
      </c>
      <c r="Q694" s="509">
        <v>46147</v>
      </c>
      <c r="R694" s="510"/>
      <c r="S694" s="510"/>
      <c r="T694" s="510"/>
      <c r="U694" s="510"/>
      <c r="V694" s="511">
        <v>46153</v>
      </c>
      <c r="W694" s="509"/>
      <c r="X694" s="510"/>
      <c r="Y694" s="510"/>
      <c r="Z694" s="510"/>
      <c r="AA694" s="510"/>
      <c r="AB694" s="510"/>
      <c r="AC694" s="510"/>
      <c r="AD694" s="511"/>
      <c r="AE694" s="509">
        <f>+'Programa P6 Excel R1'!G1174</f>
        <v>46188</v>
      </c>
      <c r="AF694" s="510"/>
      <c r="AG694" s="510"/>
      <c r="AH694" s="510"/>
      <c r="AI694" s="510"/>
      <c r="AJ694" s="512">
        <f>+'Programa P6 Excel R1'!H1174</f>
        <v>46192</v>
      </c>
      <c r="AL694" s="197"/>
    </row>
    <row r="695" spans="1:38" s="201" customFormat="1" hidden="1">
      <c r="A695" s="856"/>
      <c r="B695" s="741"/>
      <c r="C695" s="742"/>
      <c r="D695" s="743"/>
      <c r="E695" s="744"/>
      <c r="F695" s="745" t="s">
        <v>1648</v>
      </c>
      <c r="G695" s="746"/>
      <c r="H695" s="747"/>
      <c r="I695" s="747"/>
      <c r="J695" s="748"/>
      <c r="K695" s="749"/>
      <c r="L695" s="750"/>
      <c r="M695" s="751"/>
      <c r="N695" s="608">
        <f t="shared" si="156"/>
        <v>0</v>
      </c>
      <c r="O695" s="753"/>
      <c r="P695" s="754"/>
      <c r="Q695" s="755"/>
      <c r="R695" s="756"/>
      <c r="S695" s="756"/>
      <c r="T695" s="756"/>
      <c r="U695" s="756"/>
      <c r="V695" s="757"/>
      <c r="W695" s="755"/>
      <c r="X695" s="756"/>
      <c r="Y695" s="756"/>
      <c r="Z695" s="756"/>
      <c r="AA695" s="756"/>
      <c r="AB695" s="756"/>
      <c r="AC695" s="756"/>
      <c r="AD695" s="757"/>
      <c r="AE695" s="755"/>
      <c r="AF695" s="756"/>
      <c r="AG695" s="756"/>
      <c r="AH695" s="756"/>
      <c r="AI695" s="756"/>
      <c r="AJ695" s="758"/>
      <c r="AL695" s="250"/>
    </row>
    <row r="696" spans="1:38" s="201" customFormat="1" hidden="1">
      <c r="A696" s="856"/>
      <c r="B696" s="741"/>
      <c r="C696" s="742"/>
      <c r="D696" s="743"/>
      <c r="E696" s="744"/>
      <c r="F696" s="759" t="s">
        <v>1649</v>
      </c>
      <c r="G696" s="746"/>
      <c r="H696" s="747"/>
      <c r="I696" s="747"/>
      <c r="J696" s="748"/>
      <c r="K696" s="749"/>
      <c r="L696" s="750"/>
      <c r="M696" s="751"/>
      <c r="N696" s="608">
        <f t="shared" si="156"/>
        <v>0</v>
      </c>
      <c r="O696" s="753"/>
      <c r="P696" s="754"/>
      <c r="Q696" s="755"/>
      <c r="R696" s="756"/>
      <c r="S696" s="756"/>
      <c r="T696" s="756"/>
      <c r="U696" s="756"/>
      <c r="V696" s="757"/>
      <c r="W696" s="755"/>
      <c r="X696" s="756"/>
      <c r="Y696" s="756"/>
      <c r="Z696" s="756"/>
      <c r="AA696" s="756"/>
      <c r="AB696" s="756"/>
      <c r="AC696" s="756"/>
      <c r="AD696" s="757"/>
      <c r="AE696" s="755"/>
      <c r="AF696" s="756"/>
      <c r="AG696" s="756"/>
      <c r="AH696" s="756"/>
      <c r="AI696" s="756"/>
      <c r="AJ696" s="758"/>
      <c r="AL696" s="250"/>
    </row>
    <row r="697" spans="1:38" s="196" customFormat="1">
      <c r="A697" s="1242" t="str">
        <f t="shared" ref="A697:A704" si="159">+TRIM(C697)</f>
        <v>477-010-40-0648</v>
      </c>
      <c r="B697" s="495"/>
      <c r="C697" s="496" t="s">
        <v>1650</v>
      </c>
      <c r="D697" s="497" t="s">
        <v>523</v>
      </c>
      <c r="E697" s="498"/>
      <c r="F697" s="499" t="s">
        <v>1651</v>
      </c>
      <c r="G697" s="500"/>
      <c r="H697" s="501"/>
      <c r="I697" s="501"/>
      <c r="J697" s="502">
        <v>1</v>
      </c>
      <c r="K697" s="738"/>
      <c r="L697" s="504">
        <v>40</v>
      </c>
      <c r="M697" s="413">
        <f>+K697+L697</f>
        <v>40</v>
      </c>
      <c r="N697" s="596">
        <f>+P697*M697</f>
        <v>40</v>
      </c>
      <c r="O697" s="739">
        <v>1</v>
      </c>
      <c r="P697" s="740">
        <v>1</v>
      </c>
      <c r="Q697" s="509">
        <v>45947</v>
      </c>
      <c r="R697" s="510"/>
      <c r="S697" s="510"/>
      <c r="T697" s="510"/>
      <c r="U697" s="510"/>
      <c r="V697" s="511">
        <v>45966</v>
      </c>
      <c r="W697" s="509">
        <v>45947</v>
      </c>
      <c r="X697" s="510"/>
      <c r="Y697" s="510"/>
      <c r="Z697" s="510"/>
      <c r="AA697" s="510"/>
      <c r="AB697" s="510"/>
      <c r="AC697" s="510"/>
      <c r="AD697" s="511">
        <v>45966</v>
      </c>
      <c r="AE697" s="509"/>
      <c r="AF697" s="510"/>
      <c r="AG697" s="510"/>
      <c r="AH697" s="510"/>
      <c r="AI697" s="510"/>
      <c r="AJ697" s="512"/>
      <c r="AL697" s="197"/>
    </row>
    <row r="698" spans="1:38" s="196" customFormat="1">
      <c r="A698" s="1242" t="str">
        <f t="shared" si="159"/>
        <v>477-010-40-0649</v>
      </c>
      <c r="B698" s="495"/>
      <c r="C698" s="496" t="s">
        <v>1652</v>
      </c>
      <c r="D698" s="497" t="s">
        <v>523</v>
      </c>
      <c r="E698" s="498"/>
      <c r="F698" s="499" t="s">
        <v>1653</v>
      </c>
      <c r="G698" s="500"/>
      <c r="H698" s="501"/>
      <c r="I698" s="501"/>
      <c r="J698" s="502">
        <v>1</v>
      </c>
      <c r="K698" s="738"/>
      <c r="L698" s="504">
        <v>555</v>
      </c>
      <c r="M698" s="630">
        <f t="shared" ref="M698:M704" si="160">+K698+L698</f>
        <v>555</v>
      </c>
      <c r="N698" s="608">
        <f t="shared" si="156"/>
        <v>555</v>
      </c>
      <c r="O698" s="739">
        <v>1</v>
      </c>
      <c r="P698" s="740">
        <v>1</v>
      </c>
      <c r="Q698" s="509">
        <v>45967</v>
      </c>
      <c r="R698" s="510"/>
      <c r="S698" s="510"/>
      <c r="T698" s="510"/>
      <c r="U698" s="510"/>
      <c r="V698" s="511">
        <v>46001</v>
      </c>
      <c r="W698" s="509">
        <v>45967</v>
      </c>
      <c r="X698" s="510"/>
      <c r="Y698" s="510"/>
      <c r="Z698" s="510"/>
      <c r="AA698" s="510"/>
      <c r="AB698" s="510"/>
      <c r="AC698" s="510"/>
      <c r="AD698" s="511">
        <v>46005</v>
      </c>
      <c r="AE698" s="509"/>
      <c r="AF698" s="510"/>
      <c r="AG698" s="510"/>
      <c r="AH698" s="510"/>
      <c r="AI698" s="510"/>
      <c r="AJ698" s="512"/>
      <c r="AL698" s="197"/>
    </row>
    <row r="699" spans="1:38" s="196" customFormat="1">
      <c r="A699" s="1242" t="str">
        <f t="shared" si="159"/>
        <v>477-010-40-0650</v>
      </c>
      <c r="B699" s="495"/>
      <c r="C699" s="496" t="s">
        <v>1654</v>
      </c>
      <c r="D699" s="362" t="s">
        <v>523</v>
      </c>
      <c r="E699" s="498"/>
      <c r="F699" s="499" t="s">
        <v>1655</v>
      </c>
      <c r="G699" s="500"/>
      <c r="H699" s="501"/>
      <c r="I699" s="501"/>
      <c r="J699" s="502">
        <v>1</v>
      </c>
      <c r="K699" s="738"/>
      <c r="L699" s="504">
        <v>20</v>
      </c>
      <c r="M699" s="630">
        <f t="shared" si="160"/>
        <v>20</v>
      </c>
      <c r="N699" s="608">
        <f t="shared" si="156"/>
        <v>20</v>
      </c>
      <c r="O699" s="739">
        <f>+'Programa P6 Excel R1'!I1179</f>
        <v>1</v>
      </c>
      <c r="P699" s="740">
        <f>+'Programa P6 Excel R1'!J1179</f>
        <v>1</v>
      </c>
      <c r="Q699" s="509">
        <v>46002</v>
      </c>
      <c r="R699" s="510"/>
      <c r="S699" s="510"/>
      <c r="T699" s="510"/>
      <c r="U699" s="510"/>
      <c r="V699" s="511">
        <v>46035</v>
      </c>
      <c r="W699" s="509">
        <v>46006</v>
      </c>
      <c r="X699" s="510"/>
      <c r="Y699" s="510"/>
      <c r="Z699" s="510"/>
      <c r="AA699" s="510"/>
      <c r="AB699" s="510"/>
      <c r="AC699" s="510"/>
      <c r="AD699" s="487">
        <f>VLOOKUP(C699,'Programa P6 Excel R1'!$B:$N,7,FALSE)</f>
        <v>46035</v>
      </c>
      <c r="AE699" s="509"/>
      <c r="AF699" s="510"/>
      <c r="AG699" s="510"/>
      <c r="AH699" s="510"/>
      <c r="AI699" s="510"/>
      <c r="AJ699" s="512"/>
      <c r="AL699" s="197"/>
    </row>
    <row r="700" spans="1:38" s="196" customFormat="1">
      <c r="A700" s="1242" t="str">
        <f t="shared" si="159"/>
        <v>477-010-40-0651</v>
      </c>
      <c r="B700" s="495"/>
      <c r="C700" s="496" t="s">
        <v>1656</v>
      </c>
      <c r="D700" s="362" t="s">
        <v>523</v>
      </c>
      <c r="E700" s="498"/>
      <c r="F700" s="499" t="s">
        <v>1657</v>
      </c>
      <c r="G700" s="500"/>
      <c r="H700" s="501"/>
      <c r="I700" s="501"/>
      <c r="J700" s="502">
        <v>1</v>
      </c>
      <c r="K700" s="738"/>
      <c r="L700" s="504">
        <v>20</v>
      </c>
      <c r="M700" s="630">
        <f t="shared" si="160"/>
        <v>20</v>
      </c>
      <c r="N700" s="608">
        <f t="shared" si="156"/>
        <v>20</v>
      </c>
      <c r="O700" s="739">
        <f>+'Programa P6 Excel R1'!I1180</f>
        <v>1</v>
      </c>
      <c r="P700" s="740">
        <f>+'Programa P6 Excel R1'!J1180</f>
        <v>1</v>
      </c>
      <c r="Q700" s="509">
        <v>46002</v>
      </c>
      <c r="R700" s="510"/>
      <c r="S700" s="510"/>
      <c r="T700" s="510"/>
      <c r="U700" s="510"/>
      <c r="V700" s="511">
        <v>46041</v>
      </c>
      <c r="W700" s="509">
        <v>46006</v>
      </c>
      <c r="X700" s="510"/>
      <c r="Y700" s="510"/>
      <c r="Z700" s="510"/>
      <c r="AA700" s="510"/>
      <c r="AB700" s="510"/>
      <c r="AC700" s="510"/>
      <c r="AD700" s="487">
        <f>VLOOKUP(C700,'Programa P6 Excel R1'!$B:$N,7,FALSE)</f>
        <v>46041</v>
      </c>
      <c r="AE700" s="509"/>
      <c r="AF700" s="510"/>
      <c r="AG700" s="510"/>
      <c r="AH700" s="510"/>
      <c r="AI700" s="510"/>
      <c r="AJ700" s="512"/>
      <c r="AL700" s="197"/>
    </row>
    <row r="701" spans="1:38" s="196" customFormat="1">
      <c r="A701" s="1242" t="str">
        <f t="shared" si="159"/>
        <v>477-010-40-0652</v>
      </c>
      <c r="B701" s="495"/>
      <c r="C701" s="496" t="s">
        <v>1658</v>
      </c>
      <c r="D701" s="497" t="s">
        <v>132</v>
      </c>
      <c r="E701" s="498"/>
      <c r="F701" s="499" t="s">
        <v>1659</v>
      </c>
      <c r="G701" s="500"/>
      <c r="H701" s="501">
        <v>1</v>
      </c>
      <c r="I701" s="501"/>
      <c r="J701" s="502"/>
      <c r="K701" s="738"/>
      <c r="L701" s="504">
        <v>18</v>
      </c>
      <c r="M701" s="630">
        <f t="shared" si="160"/>
        <v>18</v>
      </c>
      <c r="N701" s="608">
        <f t="shared" si="156"/>
        <v>16.2</v>
      </c>
      <c r="O701" s="739">
        <f>+'Programa P6 Excel R1'!I1181</f>
        <v>1</v>
      </c>
      <c r="P701" s="740">
        <f>+'Programa P6 Excel R1'!J1181</f>
        <v>0.9</v>
      </c>
      <c r="Q701" s="509">
        <v>46042</v>
      </c>
      <c r="R701" s="510"/>
      <c r="S701" s="510"/>
      <c r="T701" s="510"/>
      <c r="U701" s="510"/>
      <c r="V701" s="511">
        <v>46055</v>
      </c>
      <c r="W701" s="509">
        <f>+'Programa P6 Excel R1'!G1181</f>
        <v>46042</v>
      </c>
      <c r="X701" s="510"/>
      <c r="Y701" s="510"/>
      <c r="Z701" s="510"/>
      <c r="AA701" s="510"/>
      <c r="AB701" s="510"/>
      <c r="AC701" s="510"/>
      <c r="AD701" s="511"/>
      <c r="AE701" s="509"/>
      <c r="AF701" s="510"/>
      <c r="AG701" s="510"/>
      <c r="AH701" s="510"/>
      <c r="AI701" s="510"/>
      <c r="AJ701" s="512">
        <f>+'Programa P6 Excel R1'!H1181</f>
        <v>46150</v>
      </c>
      <c r="AL701" s="197"/>
    </row>
    <row r="702" spans="1:38" s="196" customFormat="1">
      <c r="A702" s="1242" t="str">
        <f t="shared" si="159"/>
        <v>477-010-40-0653</v>
      </c>
      <c r="B702" s="495"/>
      <c r="C702" s="496" t="s">
        <v>1660</v>
      </c>
      <c r="D702" s="497"/>
      <c r="E702" s="498"/>
      <c r="F702" s="499" t="s">
        <v>1661</v>
      </c>
      <c r="G702" s="500"/>
      <c r="H702" s="501">
        <v>1</v>
      </c>
      <c r="I702" s="501"/>
      <c r="J702" s="502"/>
      <c r="K702" s="738"/>
      <c r="L702" s="504">
        <v>3</v>
      </c>
      <c r="M702" s="630">
        <f t="shared" si="160"/>
        <v>3</v>
      </c>
      <c r="N702" s="608">
        <f t="shared" si="156"/>
        <v>0</v>
      </c>
      <c r="O702" s="739">
        <f>+'Programa P6 Excel R1'!I1182</f>
        <v>1</v>
      </c>
      <c r="P702" s="740">
        <f>+'Programa P6 Excel R1'!J1182</f>
        <v>0</v>
      </c>
      <c r="Q702" s="509">
        <v>46056</v>
      </c>
      <c r="R702" s="510"/>
      <c r="S702" s="510"/>
      <c r="T702" s="510"/>
      <c r="U702" s="510"/>
      <c r="V702" s="511">
        <v>46062</v>
      </c>
      <c r="W702" s="509"/>
      <c r="X702" s="510"/>
      <c r="Y702" s="510"/>
      <c r="Z702" s="510"/>
      <c r="AA702" s="510"/>
      <c r="AB702" s="510"/>
      <c r="AC702" s="510"/>
      <c r="AD702" s="511"/>
      <c r="AE702" s="509">
        <f>+'Programa P6 Excel R1'!G1182</f>
        <v>46153</v>
      </c>
      <c r="AF702" s="510"/>
      <c r="AG702" s="510"/>
      <c r="AH702" s="510"/>
      <c r="AI702" s="510"/>
      <c r="AJ702" s="512">
        <f>+'Programa P6 Excel R1'!H1182</f>
        <v>46157</v>
      </c>
      <c r="AL702" s="197"/>
    </row>
    <row r="703" spans="1:38" s="196" customFormat="1">
      <c r="A703" s="1242" t="str">
        <f t="shared" si="159"/>
        <v>477-010-40-0654</v>
      </c>
      <c r="B703" s="495"/>
      <c r="C703" s="496" t="s">
        <v>1662</v>
      </c>
      <c r="D703" s="497"/>
      <c r="E703" s="498"/>
      <c r="F703" s="499" t="s">
        <v>1663</v>
      </c>
      <c r="G703" s="500"/>
      <c r="H703" s="501">
        <v>1</v>
      </c>
      <c r="I703" s="501"/>
      <c r="J703" s="502"/>
      <c r="K703" s="738"/>
      <c r="L703" s="504">
        <v>6</v>
      </c>
      <c r="M703" s="630">
        <f t="shared" si="160"/>
        <v>6</v>
      </c>
      <c r="N703" s="608">
        <f t="shared" si="156"/>
        <v>0</v>
      </c>
      <c r="O703" s="739">
        <f>+'Programa P6 Excel R1'!I1183</f>
        <v>1</v>
      </c>
      <c r="P703" s="740">
        <f>+'Programa P6 Excel R1'!J1183</f>
        <v>0</v>
      </c>
      <c r="Q703" s="509">
        <v>46063</v>
      </c>
      <c r="R703" s="510"/>
      <c r="S703" s="510"/>
      <c r="T703" s="510"/>
      <c r="U703" s="510"/>
      <c r="V703" s="511">
        <v>46069</v>
      </c>
      <c r="W703" s="509"/>
      <c r="X703" s="510"/>
      <c r="Y703" s="510"/>
      <c r="Z703" s="510"/>
      <c r="AA703" s="510"/>
      <c r="AB703" s="510"/>
      <c r="AC703" s="510"/>
      <c r="AD703" s="511"/>
      <c r="AE703" s="509">
        <f>+'Programa P6 Excel R1'!G1183</f>
        <v>46160</v>
      </c>
      <c r="AF703" s="510"/>
      <c r="AG703" s="510"/>
      <c r="AH703" s="510"/>
      <c r="AI703" s="510"/>
      <c r="AJ703" s="512">
        <f>+'Programa P6 Excel R1'!H1183</f>
        <v>46167</v>
      </c>
      <c r="AL703" s="197"/>
    </row>
    <row r="704" spans="1:38" s="196" customFormat="1">
      <c r="A704" s="1242" t="str">
        <f t="shared" si="159"/>
        <v>477-010-40-0655</v>
      </c>
      <c r="B704" s="495"/>
      <c r="C704" s="496" t="s">
        <v>1664</v>
      </c>
      <c r="D704" s="497"/>
      <c r="E704" s="498"/>
      <c r="F704" s="499" t="s">
        <v>1665</v>
      </c>
      <c r="G704" s="500"/>
      <c r="H704" s="501">
        <v>1</v>
      </c>
      <c r="I704" s="501"/>
      <c r="J704" s="502"/>
      <c r="K704" s="738"/>
      <c r="L704" s="504">
        <v>3</v>
      </c>
      <c r="M704" s="630">
        <f t="shared" si="160"/>
        <v>3</v>
      </c>
      <c r="N704" s="608">
        <f t="shared" si="156"/>
        <v>0</v>
      </c>
      <c r="O704" s="739">
        <f>+'Programa P6 Excel R1'!I1184</f>
        <v>1</v>
      </c>
      <c r="P704" s="740">
        <f>+'Programa P6 Excel R1'!J1184</f>
        <v>0</v>
      </c>
      <c r="Q704" s="509">
        <v>46070</v>
      </c>
      <c r="R704" s="510"/>
      <c r="S704" s="510"/>
      <c r="T704" s="510"/>
      <c r="U704" s="510"/>
      <c r="V704" s="511">
        <v>46076</v>
      </c>
      <c r="W704" s="509"/>
      <c r="X704" s="510"/>
      <c r="Y704" s="510"/>
      <c r="Z704" s="510"/>
      <c r="AA704" s="510"/>
      <c r="AB704" s="510"/>
      <c r="AC704" s="510"/>
      <c r="AD704" s="511"/>
      <c r="AE704" s="509">
        <f>+'Programa P6 Excel R1'!G1184</f>
        <v>46168</v>
      </c>
      <c r="AF704" s="510"/>
      <c r="AG704" s="510"/>
      <c r="AH704" s="510"/>
      <c r="AI704" s="510"/>
      <c r="AJ704" s="512">
        <f>+'Programa P6 Excel R1'!H1184</f>
        <v>46174</v>
      </c>
      <c r="AL704" s="197"/>
    </row>
    <row r="705" spans="1:38" s="201" customFormat="1" hidden="1">
      <c r="A705" s="856"/>
      <c r="B705" s="741"/>
      <c r="C705" s="742"/>
      <c r="D705" s="743"/>
      <c r="E705" s="744"/>
      <c r="F705" s="759" t="s">
        <v>1666</v>
      </c>
      <c r="G705" s="746"/>
      <c r="H705" s="747"/>
      <c r="I705" s="747"/>
      <c r="J705" s="748"/>
      <c r="K705" s="749"/>
      <c r="L705" s="750"/>
      <c r="M705" s="751"/>
      <c r="N705" s="608">
        <f t="shared" si="156"/>
        <v>0</v>
      </c>
      <c r="O705" s="753"/>
      <c r="P705" s="754"/>
      <c r="Q705" s="755"/>
      <c r="R705" s="756"/>
      <c r="S705" s="756"/>
      <c r="T705" s="756"/>
      <c r="U705" s="756"/>
      <c r="V705" s="757"/>
      <c r="W705" s="755"/>
      <c r="X705" s="756"/>
      <c r="Y705" s="756"/>
      <c r="Z705" s="756"/>
      <c r="AA705" s="756"/>
      <c r="AB705" s="756"/>
      <c r="AC705" s="756"/>
      <c r="AD705" s="757"/>
      <c r="AE705" s="755"/>
      <c r="AF705" s="756"/>
      <c r="AG705" s="756"/>
      <c r="AH705" s="756"/>
      <c r="AI705" s="756"/>
      <c r="AJ705" s="758"/>
      <c r="AL705" s="250"/>
    </row>
    <row r="706" spans="1:38" s="196" customFormat="1">
      <c r="A706" s="1242" t="str">
        <f t="shared" ref="A706:A713" si="161">+TRIM(C706)</f>
        <v>477-010-40-0656</v>
      </c>
      <c r="B706" s="495"/>
      <c r="C706" s="496" t="s">
        <v>1667</v>
      </c>
      <c r="D706" s="362" t="s">
        <v>523</v>
      </c>
      <c r="E706" s="498"/>
      <c r="F706" s="499" t="s">
        <v>1668</v>
      </c>
      <c r="G706" s="500"/>
      <c r="H706" s="501"/>
      <c r="I706" s="501"/>
      <c r="J706" s="502">
        <v>1</v>
      </c>
      <c r="K706" s="738"/>
      <c r="L706" s="504">
        <v>40</v>
      </c>
      <c r="M706" s="630">
        <f t="shared" ref="M706:M713" si="162">+K706+L706</f>
        <v>40</v>
      </c>
      <c r="N706" s="608">
        <f t="shared" si="156"/>
        <v>40</v>
      </c>
      <c r="O706" s="739">
        <f>+'Programa P6 Excel R1'!I1186</f>
        <v>1</v>
      </c>
      <c r="P706" s="740">
        <f>+'Programa P6 Excel R1'!J1186</f>
        <v>1</v>
      </c>
      <c r="Q706" s="509">
        <v>46042</v>
      </c>
      <c r="R706" s="510"/>
      <c r="S706" s="510"/>
      <c r="T706" s="510"/>
      <c r="U706" s="510"/>
      <c r="V706" s="511">
        <v>46071</v>
      </c>
      <c r="W706" s="509">
        <f>+'Programa P6 Excel R1'!G1186</f>
        <v>46014</v>
      </c>
      <c r="X706" s="510"/>
      <c r="Y706" s="510"/>
      <c r="Z706" s="510"/>
      <c r="AA706" s="510"/>
      <c r="AB706" s="510"/>
      <c r="AC706" s="510"/>
      <c r="AD706" s="487">
        <f>VLOOKUP(C706,'Programa P6 Excel R1'!$B:$N,7,FALSE)</f>
        <v>46069</v>
      </c>
      <c r="AE706" s="509"/>
      <c r="AF706" s="510"/>
      <c r="AG706" s="510"/>
      <c r="AH706" s="510"/>
      <c r="AI706" s="510"/>
      <c r="AJ706" s="512"/>
      <c r="AL706" s="197"/>
    </row>
    <row r="707" spans="1:38" s="196" customFormat="1">
      <c r="A707" s="1242" t="str">
        <f t="shared" si="161"/>
        <v>477-010-40-0657</v>
      </c>
      <c r="B707" s="495"/>
      <c r="C707" s="496" t="s">
        <v>1669</v>
      </c>
      <c r="D707" s="362" t="s">
        <v>523</v>
      </c>
      <c r="E707" s="498"/>
      <c r="F707" s="499" t="s">
        <v>1670</v>
      </c>
      <c r="G707" s="500"/>
      <c r="H707" s="501"/>
      <c r="I707" s="501"/>
      <c r="J707" s="502">
        <v>1</v>
      </c>
      <c r="K707" s="738"/>
      <c r="L707" s="504">
        <v>555</v>
      </c>
      <c r="M707" s="630">
        <f t="shared" si="162"/>
        <v>555</v>
      </c>
      <c r="N707" s="608">
        <f t="shared" si="156"/>
        <v>555</v>
      </c>
      <c r="O707" s="739">
        <f>+'Programa P6 Excel R1'!I1187</f>
        <v>1</v>
      </c>
      <c r="P707" s="740">
        <f>+'Programa P6 Excel R1'!J1187</f>
        <v>1</v>
      </c>
      <c r="Q707" s="509">
        <v>46072</v>
      </c>
      <c r="R707" s="510"/>
      <c r="S707" s="510"/>
      <c r="T707" s="510"/>
      <c r="U707" s="510"/>
      <c r="V707" s="511">
        <v>46095</v>
      </c>
      <c r="W707" s="509">
        <f>+'Programa P6 Excel R1'!G1187</f>
        <v>46070</v>
      </c>
      <c r="X707" s="510"/>
      <c r="Y707" s="510"/>
      <c r="Z707" s="510"/>
      <c r="AA707" s="510"/>
      <c r="AB707" s="510"/>
      <c r="AC707" s="510"/>
      <c r="AD707" s="511">
        <f>+'Programa P6 Excel R1'!H1187</f>
        <v>46102</v>
      </c>
      <c r="AE707" s="509"/>
      <c r="AF707" s="510"/>
      <c r="AG707" s="510"/>
      <c r="AH707" s="510"/>
      <c r="AI707" s="510"/>
      <c r="AJ707" s="512"/>
      <c r="AL707" s="197"/>
    </row>
    <row r="708" spans="1:38" s="196" customFormat="1">
      <c r="A708" s="1242" t="str">
        <f t="shared" si="161"/>
        <v>477-010-40-0658</v>
      </c>
      <c r="B708" s="495"/>
      <c r="C708" s="496" t="s">
        <v>1671</v>
      </c>
      <c r="D708" s="497" t="s">
        <v>526</v>
      </c>
      <c r="E708" s="498"/>
      <c r="F708" s="499" t="s">
        <v>1672</v>
      </c>
      <c r="G708" s="500"/>
      <c r="H708" s="501"/>
      <c r="I708" s="501"/>
      <c r="J708" s="502">
        <v>1</v>
      </c>
      <c r="K708" s="738"/>
      <c r="L708" s="504">
        <v>20</v>
      </c>
      <c r="M708" s="630">
        <f t="shared" si="162"/>
        <v>20</v>
      </c>
      <c r="N708" s="608">
        <f t="shared" si="156"/>
        <v>16</v>
      </c>
      <c r="O708" s="739">
        <f>+'Programa P6 Excel R1'!I1188</f>
        <v>1</v>
      </c>
      <c r="P708" s="740">
        <f>+'Programa P6 Excel R1'!J1188</f>
        <v>0.8</v>
      </c>
      <c r="Q708" s="509">
        <v>46097</v>
      </c>
      <c r="R708" s="510"/>
      <c r="S708" s="510"/>
      <c r="T708" s="510"/>
      <c r="U708" s="510"/>
      <c r="V708" s="511">
        <v>46118</v>
      </c>
      <c r="W708" s="509">
        <f>+'Programa P6 Excel R1'!G1188</f>
        <v>46103</v>
      </c>
      <c r="X708" s="510"/>
      <c r="Y708" s="510"/>
      <c r="Z708" s="510"/>
      <c r="AA708" s="510"/>
      <c r="AB708" s="510"/>
      <c r="AC708" s="510"/>
      <c r="AD708" s="511"/>
      <c r="AE708" s="509"/>
      <c r="AF708" s="510"/>
      <c r="AG708" s="510"/>
      <c r="AH708" s="510"/>
      <c r="AI708" s="510"/>
      <c r="AJ708" s="512">
        <f>+'Programa P6 Excel R1'!H1188</f>
        <v>46156</v>
      </c>
      <c r="AL708" s="197"/>
    </row>
    <row r="709" spans="1:38" s="196" customFormat="1">
      <c r="A709" s="1242" t="str">
        <f t="shared" si="161"/>
        <v>477-010-40-0659</v>
      </c>
      <c r="B709" s="495"/>
      <c r="C709" s="496" t="s">
        <v>1673</v>
      </c>
      <c r="D709" s="497" t="s">
        <v>526</v>
      </c>
      <c r="E709" s="498"/>
      <c r="F709" s="499" t="s">
        <v>1674</v>
      </c>
      <c r="G709" s="500"/>
      <c r="H709" s="501"/>
      <c r="I709" s="501"/>
      <c r="J709" s="502">
        <v>1</v>
      </c>
      <c r="K709" s="738"/>
      <c r="L709" s="504">
        <v>20</v>
      </c>
      <c r="M709" s="630">
        <f t="shared" si="162"/>
        <v>20</v>
      </c>
      <c r="N709" s="608">
        <f t="shared" si="156"/>
        <v>16</v>
      </c>
      <c r="O709" s="739">
        <f>+'Programa P6 Excel R1'!I1189</f>
        <v>1</v>
      </c>
      <c r="P709" s="740">
        <f>+'Programa P6 Excel R1'!J1189</f>
        <v>0.8</v>
      </c>
      <c r="Q709" s="509">
        <v>46097</v>
      </c>
      <c r="R709" s="510"/>
      <c r="S709" s="510"/>
      <c r="T709" s="510"/>
      <c r="U709" s="510"/>
      <c r="V709" s="511">
        <v>46122</v>
      </c>
      <c r="W709" s="509">
        <f>+'Programa P6 Excel R1'!G1189</f>
        <v>46103</v>
      </c>
      <c r="X709" s="510"/>
      <c r="Y709" s="510"/>
      <c r="Z709" s="510"/>
      <c r="AA709" s="510"/>
      <c r="AB709" s="510"/>
      <c r="AC709" s="510"/>
      <c r="AD709" s="511"/>
      <c r="AE709" s="509"/>
      <c r="AF709" s="510"/>
      <c r="AG709" s="510"/>
      <c r="AH709" s="510"/>
      <c r="AI709" s="510"/>
      <c r="AJ709" s="512">
        <f>+'Programa P6 Excel R1'!H1189</f>
        <v>46156</v>
      </c>
      <c r="AL709" s="197"/>
    </row>
    <row r="710" spans="1:38" s="196" customFormat="1">
      <c r="A710" s="1242" t="str">
        <f t="shared" si="161"/>
        <v>477-010-40-0660</v>
      </c>
      <c r="B710" s="495"/>
      <c r="C710" s="496" t="s">
        <v>1675</v>
      </c>
      <c r="D710" s="497"/>
      <c r="E710" s="498"/>
      <c r="F710" s="499" t="s">
        <v>1676</v>
      </c>
      <c r="G710" s="500"/>
      <c r="H710" s="501">
        <v>1</v>
      </c>
      <c r="I710" s="501"/>
      <c r="J710" s="502"/>
      <c r="K710" s="738"/>
      <c r="L710" s="504">
        <v>18</v>
      </c>
      <c r="M710" s="630">
        <f t="shared" si="162"/>
        <v>18</v>
      </c>
      <c r="N710" s="608">
        <f t="shared" si="156"/>
        <v>0</v>
      </c>
      <c r="O710" s="739">
        <f>+'Programa P6 Excel R1'!I1190</f>
        <v>0.4</v>
      </c>
      <c r="P710" s="740">
        <f>+'Programa P6 Excel R1'!J1190</f>
        <v>0</v>
      </c>
      <c r="Q710" s="509">
        <v>46125</v>
      </c>
      <c r="R710" s="510"/>
      <c r="S710" s="510"/>
      <c r="T710" s="510"/>
      <c r="U710" s="510"/>
      <c r="V710" s="511">
        <v>46136</v>
      </c>
      <c r="W710" s="509"/>
      <c r="X710" s="510"/>
      <c r="Y710" s="510"/>
      <c r="Z710" s="510"/>
      <c r="AA710" s="510"/>
      <c r="AB710" s="510"/>
      <c r="AC710" s="510"/>
      <c r="AD710" s="511"/>
      <c r="AE710" s="509">
        <f>+'Programa P6 Excel R1'!G1190</f>
        <v>46157</v>
      </c>
      <c r="AF710" s="510"/>
      <c r="AG710" s="510"/>
      <c r="AH710" s="510"/>
      <c r="AI710" s="510"/>
      <c r="AJ710" s="512">
        <f>+'Programa P6 Excel R1'!H1190</f>
        <v>46171</v>
      </c>
      <c r="AL710" s="197"/>
    </row>
    <row r="711" spans="1:38" s="196" customFormat="1">
      <c r="A711" s="1242" t="str">
        <f t="shared" si="161"/>
        <v>477-010-40-0661</v>
      </c>
      <c r="B711" s="495"/>
      <c r="C711" s="496" t="s">
        <v>1677</v>
      </c>
      <c r="D711" s="497"/>
      <c r="E711" s="498"/>
      <c r="F711" s="499" t="s">
        <v>1678</v>
      </c>
      <c r="G711" s="500"/>
      <c r="H711" s="501">
        <v>1</v>
      </c>
      <c r="I711" s="501"/>
      <c r="J711" s="502"/>
      <c r="K711" s="738"/>
      <c r="L711" s="504">
        <v>3</v>
      </c>
      <c r="M711" s="630">
        <f t="shared" si="162"/>
        <v>3</v>
      </c>
      <c r="N711" s="608">
        <f t="shared" si="156"/>
        <v>0</v>
      </c>
      <c r="O711" s="739">
        <f>+'Programa P6 Excel R1'!I1191</f>
        <v>0</v>
      </c>
      <c r="P711" s="740">
        <f>+'Programa P6 Excel R1'!J1191</f>
        <v>0</v>
      </c>
      <c r="Q711" s="509">
        <v>46139</v>
      </c>
      <c r="R711" s="510"/>
      <c r="S711" s="510"/>
      <c r="T711" s="510"/>
      <c r="U711" s="510"/>
      <c r="V711" s="511">
        <v>46146</v>
      </c>
      <c r="W711" s="509"/>
      <c r="X711" s="510"/>
      <c r="Y711" s="510"/>
      <c r="Z711" s="510"/>
      <c r="AA711" s="510"/>
      <c r="AB711" s="510"/>
      <c r="AC711" s="510"/>
      <c r="AD711" s="511"/>
      <c r="AE711" s="509">
        <f>+'Programa P6 Excel R1'!G1191</f>
        <v>46174</v>
      </c>
      <c r="AF711" s="510"/>
      <c r="AG711" s="510"/>
      <c r="AH711" s="510"/>
      <c r="AI711" s="510"/>
      <c r="AJ711" s="512">
        <f>+'Programa P6 Excel R1'!H1191</f>
        <v>46178</v>
      </c>
      <c r="AL711" s="197"/>
    </row>
    <row r="712" spans="1:38" s="196" customFormat="1">
      <c r="A712" s="1242" t="str">
        <f t="shared" si="161"/>
        <v>477-010-40-0662</v>
      </c>
      <c r="B712" s="495"/>
      <c r="C712" s="496" t="s">
        <v>1679</v>
      </c>
      <c r="D712" s="497"/>
      <c r="E712" s="498"/>
      <c r="F712" s="499" t="s">
        <v>1680</v>
      </c>
      <c r="G712" s="500"/>
      <c r="H712" s="501">
        <v>1</v>
      </c>
      <c r="I712" s="501"/>
      <c r="J712" s="502"/>
      <c r="K712" s="738"/>
      <c r="L712" s="504">
        <v>6</v>
      </c>
      <c r="M712" s="630">
        <f t="shared" si="162"/>
        <v>6</v>
      </c>
      <c r="N712" s="608">
        <f t="shared" si="156"/>
        <v>0</v>
      </c>
      <c r="O712" s="739">
        <f>+'Programa P6 Excel R1'!I1192</f>
        <v>0</v>
      </c>
      <c r="P712" s="740">
        <f>+'Programa P6 Excel R1'!J1192</f>
        <v>0</v>
      </c>
      <c r="Q712" s="509">
        <v>46147</v>
      </c>
      <c r="R712" s="510"/>
      <c r="S712" s="510"/>
      <c r="T712" s="510"/>
      <c r="U712" s="510"/>
      <c r="V712" s="511">
        <v>46153</v>
      </c>
      <c r="W712" s="509"/>
      <c r="X712" s="510"/>
      <c r="Y712" s="510"/>
      <c r="Z712" s="510"/>
      <c r="AA712" s="510"/>
      <c r="AB712" s="510"/>
      <c r="AC712" s="510"/>
      <c r="AD712" s="511"/>
      <c r="AE712" s="509">
        <f>+'Programa P6 Excel R1'!G1192</f>
        <v>46181</v>
      </c>
      <c r="AF712" s="510"/>
      <c r="AG712" s="510"/>
      <c r="AH712" s="510"/>
      <c r="AI712" s="510"/>
      <c r="AJ712" s="512">
        <f>+'Programa P6 Excel R1'!H1192</f>
        <v>46185</v>
      </c>
      <c r="AL712" s="197"/>
    </row>
    <row r="713" spans="1:38" s="196" customFormat="1">
      <c r="A713" s="1242" t="str">
        <f t="shared" si="161"/>
        <v>477-010-40-0663</v>
      </c>
      <c r="B713" s="495"/>
      <c r="C713" s="496" t="s">
        <v>1681</v>
      </c>
      <c r="D713" s="497"/>
      <c r="E713" s="498"/>
      <c r="F713" s="499" t="s">
        <v>1682</v>
      </c>
      <c r="G713" s="500"/>
      <c r="H713" s="501">
        <v>1</v>
      </c>
      <c r="I713" s="501"/>
      <c r="J713" s="502"/>
      <c r="K713" s="738"/>
      <c r="L713" s="504">
        <v>3</v>
      </c>
      <c r="M713" s="630">
        <f t="shared" si="162"/>
        <v>3</v>
      </c>
      <c r="N713" s="608">
        <f t="shared" si="156"/>
        <v>0</v>
      </c>
      <c r="O713" s="739">
        <f>+'Programa P6 Excel R1'!I1193</f>
        <v>0</v>
      </c>
      <c r="P713" s="740">
        <f>+'Programa P6 Excel R1'!J1193</f>
        <v>0</v>
      </c>
      <c r="Q713" s="509">
        <v>46154</v>
      </c>
      <c r="R713" s="510"/>
      <c r="S713" s="510"/>
      <c r="T713" s="510"/>
      <c r="U713" s="510"/>
      <c r="V713" s="511">
        <v>46160</v>
      </c>
      <c r="W713" s="509"/>
      <c r="X713" s="510"/>
      <c r="Y713" s="510"/>
      <c r="Z713" s="510"/>
      <c r="AA713" s="510"/>
      <c r="AB713" s="510"/>
      <c r="AC713" s="510"/>
      <c r="AD713" s="511"/>
      <c r="AE713" s="509">
        <f>+'Programa P6 Excel R1'!G1193</f>
        <v>46188</v>
      </c>
      <c r="AF713" s="510"/>
      <c r="AG713" s="510"/>
      <c r="AH713" s="510"/>
      <c r="AI713" s="510"/>
      <c r="AJ713" s="512">
        <f>+'Programa P6 Excel R1'!H1193</f>
        <v>46192</v>
      </c>
      <c r="AL713" s="197"/>
    </row>
    <row r="714" spans="1:38" s="201" customFormat="1" hidden="1">
      <c r="A714" s="856"/>
      <c r="B714" s="741"/>
      <c r="C714" s="742"/>
      <c r="D714" s="743"/>
      <c r="E714" s="744"/>
      <c r="F714" s="759" t="s">
        <v>1683</v>
      </c>
      <c r="G714" s="746"/>
      <c r="H714" s="747"/>
      <c r="I714" s="747"/>
      <c r="J714" s="748"/>
      <c r="K714" s="749"/>
      <c r="L714" s="750"/>
      <c r="M714" s="751"/>
      <c r="N714" s="608">
        <f t="shared" si="156"/>
        <v>0</v>
      </c>
      <c r="O714" s="753"/>
      <c r="P714" s="754"/>
      <c r="Q714" s="755"/>
      <c r="R714" s="756"/>
      <c r="S714" s="756"/>
      <c r="T714" s="756"/>
      <c r="U714" s="756"/>
      <c r="V714" s="757"/>
      <c r="W714" s="755"/>
      <c r="X714" s="756"/>
      <c r="Y714" s="756"/>
      <c r="Z714" s="756"/>
      <c r="AA714" s="756"/>
      <c r="AB714" s="756"/>
      <c r="AC714" s="756"/>
      <c r="AD714" s="757"/>
      <c r="AE714" s="755"/>
      <c r="AF714" s="756"/>
      <c r="AG714" s="756"/>
      <c r="AH714" s="756"/>
      <c r="AI714" s="756"/>
      <c r="AJ714" s="758"/>
      <c r="AL714" s="250"/>
    </row>
    <row r="715" spans="1:38" s="196" customFormat="1">
      <c r="A715" s="1242" t="str">
        <f t="shared" ref="A715:A722" si="163">+TRIM(C715)</f>
        <v>477-010-40-0664</v>
      </c>
      <c r="B715" s="495"/>
      <c r="C715" s="496" t="s">
        <v>1684</v>
      </c>
      <c r="D715" s="497" t="s">
        <v>526</v>
      </c>
      <c r="E715" s="498"/>
      <c r="F715" s="499" t="s">
        <v>1685</v>
      </c>
      <c r="G715" s="500"/>
      <c r="H715" s="501"/>
      <c r="I715" s="501"/>
      <c r="J715" s="502">
        <v>1</v>
      </c>
      <c r="K715" s="738"/>
      <c r="L715" s="504">
        <v>40</v>
      </c>
      <c r="M715" s="630">
        <f t="shared" ref="M715:M722" si="164">+K715+L715</f>
        <v>40</v>
      </c>
      <c r="N715" s="608">
        <f t="shared" si="156"/>
        <v>30</v>
      </c>
      <c r="O715" s="739">
        <f>+'Programa P6 Excel R1'!I1195</f>
        <v>0.1333</v>
      </c>
      <c r="P715" s="740">
        <f>+'Programa P6 Excel R1'!J1195</f>
        <v>0.75</v>
      </c>
      <c r="Q715" s="509">
        <v>46125</v>
      </c>
      <c r="R715" s="510"/>
      <c r="S715" s="510"/>
      <c r="T715" s="510"/>
      <c r="U715" s="510"/>
      <c r="V715" s="511">
        <v>46168</v>
      </c>
      <c r="W715" s="509">
        <f>+'Programa P6 Excel R1'!G1195</f>
        <v>46118</v>
      </c>
      <c r="X715" s="510"/>
      <c r="Y715" s="510"/>
      <c r="Z715" s="510"/>
      <c r="AA715" s="510"/>
      <c r="AB715" s="510"/>
      <c r="AC715" s="510"/>
      <c r="AD715" s="511"/>
      <c r="AE715" s="509"/>
      <c r="AF715" s="510"/>
      <c r="AG715" s="510"/>
      <c r="AH715" s="510"/>
      <c r="AI715" s="510"/>
      <c r="AJ715" s="512">
        <f>+'Programa P6 Excel R1'!H1195</f>
        <v>46132</v>
      </c>
      <c r="AL715" s="197"/>
    </row>
    <row r="716" spans="1:38" s="196" customFormat="1">
      <c r="A716" s="1242" t="str">
        <f t="shared" si="163"/>
        <v>477-010-40-0665</v>
      </c>
      <c r="B716" s="495"/>
      <c r="C716" s="496" t="s">
        <v>1686</v>
      </c>
      <c r="D716" s="497"/>
      <c r="E716" s="498"/>
      <c r="F716" s="499" t="s">
        <v>1687</v>
      </c>
      <c r="G716" s="500"/>
      <c r="H716" s="501"/>
      <c r="I716" s="501"/>
      <c r="J716" s="502">
        <v>1</v>
      </c>
      <c r="K716" s="738"/>
      <c r="L716" s="504">
        <v>555</v>
      </c>
      <c r="M716" s="630">
        <f t="shared" si="164"/>
        <v>555</v>
      </c>
      <c r="N716" s="608">
        <f t="shared" si="156"/>
        <v>0</v>
      </c>
      <c r="O716" s="739">
        <f>+'Programa P6 Excel R1'!I1196</f>
        <v>0</v>
      </c>
      <c r="P716" s="740">
        <f>+'Programa P6 Excel R1'!J1196</f>
        <v>0</v>
      </c>
      <c r="Q716" s="509">
        <v>46169</v>
      </c>
      <c r="R716" s="510"/>
      <c r="S716" s="510"/>
      <c r="T716" s="510"/>
      <c r="U716" s="510"/>
      <c r="V716" s="511">
        <v>46192</v>
      </c>
      <c r="W716" s="509"/>
      <c r="X716" s="510"/>
      <c r="Y716" s="510"/>
      <c r="Z716" s="510"/>
      <c r="AA716" s="510"/>
      <c r="AB716" s="510"/>
      <c r="AC716" s="510"/>
      <c r="AD716" s="511"/>
      <c r="AE716" s="509">
        <v>46169</v>
      </c>
      <c r="AF716" s="510"/>
      <c r="AG716" s="510"/>
      <c r="AH716" s="510"/>
      <c r="AI716" s="510"/>
      <c r="AJ716" s="512">
        <v>46192</v>
      </c>
      <c r="AL716" s="197"/>
    </row>
    <row r="717" spans="1:38" s="196" customFormat="1">
      <c r="A717" s="1242" t="str">
        <f t="shared" si="163"/>
        <v>477-010-40-0666</v>
      </c>
      <c r="B717" s="495"/>
      <c r="C717" s="496" t="s">
        <v>1688</v>
      </c>
      <c r="D717" s="497"/>
      <c r="E717" s="498"/>
      <c r="F717" s="499" t="s">
        <v>1689</v>
      </c>
      <c r="G717" s="500"/>
      <c r="H717" s="501"/>
      <c r="I717" s="501"/>
      <c r="J717" s="502">
        <v>1</v>
      </c>
      <c r="K717" s="738"/>
      <c r="L717" s="504">
        <v>20</v>
      </c>
      <c r="M717" s="630">
        <f t="shared" si="164"/>
        <v>20</v>
      </c>
      <c r="N717" s="608">
        <f t="shared" si="156"/>
        <v>0</v>
      </c>
      <c r="O717" s="739">
        <f>+'Programa P6 Excel R1'!I1197</f>
        <v>0</v>
      </c>
      <c r="P717" s="740">
        <f>+'Programa P6 Excel R1'!J1197</f>
        <v>0</v>
      </c>
      <c r="Q717" s="509">
        <v>46195</v>
      </c>
      <c r="R717" s="510"/>
      <c r="S717" s="510"/>
      <c r="T717" s="510"/>
      <c r="U717" s="510"/>
      <c r="V717" s="511">
        <v>46216</v>
      </c>
      <c r="W717" s="509"/>
      <c r="X717" s="510"/>
      <c r="Y717" s="510"/>
      <c r="Z717" s="510"/>
      <c r="AA717" s="510"/>
      <c r="AB717" s="510"/>
      <c r="AC717" s="510"/>
      <c r="AD717" s="511"/>
      <c r="AE717" s="509">
        <v>46195</v>
      </c>
      <c r="AF717" s="510"/>
      <c r="AG717" s="510"/>
      <c r="AH717" s="510"/>
      <c r="AI717" s="510"/>
      <c r="AJ717" s="512">
        <v>46216</v>
      </c>
      <c r="AL717" s="197"/>
    </row>
    <row r="718" spans="1:38" s="196" customFormat="1">
      <c r="A718" s="1242" t="str">
        <f t="shared" si="163"/>
        <v>477-010-40-0667</v>
      </c>
      <c r="B718" s="495"/>
      <c r="C718" s="496" t="s">
        <v>1690</v>
      </c>
      <c r="D718" s="497"/>
      <c r="E718" s="498"/>
      <c r="F718" s="499" t="s">
        <v>1691</v>
      </c>
      <c r="G718" s="500"/>
      <c r="H718" s="501"/>
      <c r="I718" s="501"/>
      <c r="J718" s="502">
        <v>1</v>
      </c>
      <c r="K718" s="738"/>
      <c r="L718" s="504">
        <v>20</v>
      </c>
      <c r="M718" s="630">
        <f t="shared" si="164"/>
        <v>20</v>
      </c>
      <c r="N718" s="608">
        <f t="shared" si="156"/>
        <v>0</v>
      </c>
      <c r="O718" s="739">
        <f>+'Programa P6 Excel R1'!I1198</f>
        <v>0</v>
      </c>
      <c r="P718" s="740">
        <f>+'Programa P6 Excel R1'!J1198</f>
        <v>0</v>
      </c>
      <c r="Q718" s="509">
        <v>46195</v>
      </c>
      <c r="R718" s="510"/>
      <c r="S718" s="510"/>
      <c r="T718" s="510"/>
      <c r="U718" s="510"/>
      <c r="V718" s="511">
        <v>46223</v>
      </c>
      <c r="W718" s="509"/>
      <c r="X718" s="510"/>
      <c r="Y718" s="510"/>
      <c r="Z718" s="510"/>
      <c r="AA718" s="510"/>
      <c r="AB718" s="510"/>
      <c r="AC718" s="510"/>
      <c r="AD718" s="511"/>
      <c r="AE718" s="509">
        <v>46195</v>
      </c>
      <c r="AF718" s="510"/>
      <c r="AG718" s="510"/>
      <c r="AH718" s="510"/>
      <c r="AI718" s="510"/>
      <c r="AJ718" s="512">
        <v>46223</v>
      </c>
      <c r="AL718" s="197"/>
    </row>
    <row r="719" spans="1:38" s="196" customFormat="1">
      <c r="A719" s="1242" t="str">
        <f t="shared" si="163"/>
        <v>477-010-40-0668</v>
      </c>
      <c r="B719" s="495"/>
      <c r="C719" s="496" t="s">
        <v>1692</v>
      </c>
      <c r="D719" s="497"/>
      <c r="E719" s="498"/>
      <c r="F719" s="499" t="s">
        <v>1693</v>
      </c>
      <c r="G719" s="500"/>
      <c r="H719" s="501">
        <v>1</v>
      </c>
      <c r="I719" s="501"/>
      <c r="J719" s="502"/>
      <c r="K719" s="738"/>
      <c r="L719" s="504">
        <v>18</v>
      </c>
      <c r="M719" s="630">
        <f t="shared" si="164"/>
        <v>18</v>
      </c>
      <c r="N719" s="608">
        <f t="shared" si="156"/>
        <v>0</v>
      </c>
      <c r="O719" s="739">
        <f>+'Programa P6 Excel R1'!I1199</f>
        <v>0</v>
      </c>
      <c r="P719" s="740">
        <f>+'Programa P6 Excel R1'!J1199</f>
        <v>0</v>
      </c>
      <c r="Q719" s="509">
        <v>46224</v>
      </c>
      <c r="R719" s="510"/>
      <c r="S719" s="510"/>
      <c r="T719" s="510"/>
      <c r="U719" s="510"/>
      <c r="V719" s="511">
        <v>46237</v>
      </c>
      <c r="W719" s="509"/>
      <c r="X719" s="510"/>
      <c r="Y719" s="510"/>
      <c r="Z719" s="510"/>
      <c r="AA719" s="510"/>
      <c r="AB719" s="510"/>
      <c r="AC719" s="510"/>
      <c r="AD719" s="511"/>
      <c r="AE719" s="509">
        <v>46224</v>
      </c>
      <c r="AF719" s="510"/>
      <c r="AG719" s="510"/>
      <c r="AH719" s="510"/>
      <c r="AI719" s="510"/>
      <c r="AJ719" s="512">
        <v>46237</v>
      </c>
      <c r="AL719" s="197"/>
    </row>
    <row r="720" spans="1:38" s="196" customFormat="1">
      <c r="A720" s="1242" t="str">
        <f t="shared" si="163"/>
        <v>477-010-40-0669</v>
      </c>
      <c r="B720" s="495"/>
      <c r="C720" s="496" t="s">
        <v>1694</v>
      </c>
      <c r="D720" s="497"/>
      <c r="E720" s="498"/>
      <c r="F720" s="499" t="s">
        <v>1695</v>
      </c>
      <c r="G720" s="500"/>
      <c r="H720" s="501">
        <v>1</v>
      </c>
      <c r="I720" s="501"/>
      <c r="J720" s="502"/>
      <c r="K720" s="738"/>
      <c r="L720" s="504">
        <v>3</v>
      </c>
      <c r="M720" s="630">
        <f t="shared" si="164"/>
        <v>3</v>
      </c>
      <c r="N720" s="608">
        <f t="shared" si="156"/>
        <v>0</v>
      </c>
      <c r="O720" s="739">
        <f>+'Programa P6 Excel R1'!I1200</f>
        <v>0</v>
      </c>
      <c r="P720" s="740">
        <f>+'Programa P6 Excel R1'!J1200</f>
        <v>0</v>
      </c>
      <c r="Q720" s="509">
        <v>46238</v>
      </c>
      <c r="R720" s="510"/>
      <c r="S720" s="510"/>
      <c r="T720" s="510"/>
      <c r="U720" s="510"/>
      <c r="V720" s="511">
        <v>46244</v>
      </c>
      <c r="W720" s="509"/>
      <c r="X720" s="510"/>
      <c r="Y720" s="510"/>
      <c r="Z720" s="510"/>
      <c r="AA720" s="510"/>
      <c r="AB720" s="510"/>
      <c r="AC720" s="510"/>
      <c r="AD720" s="511"/>
      <c r="AE720" s="509">
        <v>46238</v>
      </c>
      <c r="AF720" s="510"/>
      <c r="AG720" s="510"/>
      <c r="AH720" s="510"/>
      <c r="AI720" s="510"/>
      <c r="AJ720" s="512">
        <v>46244</v>
      </c>
      <c r="AL720" s="197"/>
    </row>
    <row r="721" spans="1:94" s="196" customFormat="1">
      <c r="A721" s="1242" t="str">
        <f t="shared" si="163"/>
        <v>477-010-40-0670</v>
      </c>
      <c r="B721" s="495"/>
      <c r="C721" s="496" t="s">
        <v>1696</v>
      </c>
      <c r="D721" s="497"/>
      <c r="E721" s="498"/>
      <c r="F721" s="499" t="s">
        <v>1697</v>
      </c>
      <c r="G721" s="500"/>
      <c r="H721" s="501">
        <v>1</v>
      </c>
      <c r="I721" s="501"/>
      <c r="J721" s="502"/>
      <c r="K721" s="738"/>
      <c r="L721" s="504">
        <v>6</v>
      </c>
      <c r="M721" s="630">
        <f t="shared" si="164"/>
        <v>6</v>
      </c>
      <c r="N721" s="608">
        <f t="shared" si="156"/>
        <v>0</v>
      </c>
      <c r="O721" s="739">
        <f>+'Programa P6 Excel R1'!I1201</f>
        <v>0</v>
      </c>
      <c r="P721" s="740">
        <f>+'Programa P6 Excel R1'!J1201</f>
        <v>0</v>
      </c>
      <c r="Q721" s="509">
        <v>46245</v>
      </c>
      <c r="R721" s="510"/>
      <c r="S721" s="510"/>
      <c r="T721" s="510"/>
      <c r="U721" s="510"/>
      <c r="V721" s="511">
        <v>46251</v>
      </c>
      <c r="W721" s="509"/>
      <c r="X721" s="510"/>
      <c r="Y721" s="510"/>
      <c r="Z721" s="510"/>
      <c r="AA721" s="510"/>
      <c r="AB721" s="510"/>
      <c r="AC721" s="510"/>
      <c r="AD721" s="511"/>
      <c r="AE721" s="509">
        <v>46245</v>
      </c>
      <c r="AF721" s="510"/>
      <c r="AG721" s="510"/>
      <c r="AH721" s="510"/>
      <c r="AI721" s="510"/>
      <c r="AJ721" s="512">
        <v>46251</v>
      </c>
      <c r="AL721" s="197"/>
    </row>
    <row r="722" spans="1:94" s="196" customFormat="1">
      <c r="A722" s="1242" t="str">
        <f t="shared" si="163"/>
        <v>477-010-40-0671</v>
      </c>
      <c r="B722" s="495"/>
      <c r="C722" s="496" t="s">
        <v>1698</v>
      </c>
      <c r="D722" s="497"/>
      <c r="E722" s="498"/>
      <c r="F722" s="499" t="s">
        <v>1699</v>
      </c>
      <c r="G722" s="500"/>
      <c r="H722" s="501">
        <v>1</v>
      </c>
      <c r="I722" s="501"/>
      <c r="J722" s="502"/>
      <c r="K722" s="738"/>
      <c r="L722" s="504">
        <v>3</v>
      </c>
      <c r="M722" s="630">
        <f t="shared" si="164"/>
        <v>3</v>
      </c>
      <c r="N722" s="608">
        <f t="shared" si="156"/>
        <v>0</v>
      </c>
      <c r="O722" s="739">
        <f>+'Programa P6 Excel R1'!I1202</f>
        <v>0</v>
      </c>
      <c r="P722" s="740">
        <f>+'Programa P6 Excel R1'!J1202</f>
        <v>0</v>
      </c>
      <c r="Q722" s="509">
        <v>46252</v>
      </c>
      <c r="R722" s="510"/>
      <c r="S722" s="510"/>
      <c r="T722" s="510"/>
      <c r="U722" s="510"/>
      <c r="V722" s="511">
        <v>46258</v>
      </c>
      <c r="W722" s="509"/>
      <c r="X722" s="510"/>
      <c r="Y722" s="510"/>
      <c r="Z722" s="510"/>
      <c r="AA722" s="510"/>
      <c r="AB722" s="510"/>
      <c r="AC722" s="510"/>
      <c r="AD722" s="511"/>
      <c r="AE722" s="509">
        <v>46252</v>
      </c>
      <c r="AF722" s="510"/>
      <c r="AG722" s="510"/>
      <c r="AH722" s="510"/>
      <c r="AI722" s="510"/>
      <c r="AJ722" s="512">
        <v>46258</v>
      </c>
      <c r="AL722" s="197"/>
    </row>
    <row r="723" spans="1:94" s="196" customFormat="1" hidden="1">
      <c r="A723" s="855"/>
      <c r="B723" s="366"/>
      <c r="C723" s="719"/>
      <c r="D723" s="367"/>
      <c r="E723" s="368"/>
      <c r="F723" s="720"/>
      <c r="G723" s="721"/>
      <c r="H723" s="722"/>
      <c r="I723" s="722"/>
      <c r="J723" s="391"/>
      <c r="K723" s="420"/>
      <c r="L723" s="421"/>
      <c r="M723" s="422"/>
      <c r="N723" s="696"/>
      <c r="O723" s="424"/>
      <c r="P723" s="425"/>
      <c r="Q723" s="472"/>
      <c r="R723" s="473"/>
      <c r="S723" s="473"/>
      <c r="T723" s="473"/>
      <c r="U723" s="473"/>
      <c r="V723" s="488"/>
      <c r="W723" s="472"/>
      <c r="X723" s="473"/>
      <c r="Y723" s="473"/>
      <c r="Z723" s="473"/>
      <c r="AA723" s="473"/>
      <c r="AB723" s="473"/>
      <c r="AC723" s="473"/>
      <c r="AD723" s="488"/>
      <c r="AE723" s="472"/>
      <c r="AF723" s="473"/>
      <c r="AG723" s="473"/>
      <c r="AH723" s="473"/>
      <c r="AI723" s="473"/>
      <c r="AJ723" s="474"/>
      <c r="AL723" s="197"/>
    </row>
    <row r="724" spans="1:94" s="211" customFormat="1" ht="15.75" hidden="1" thickBot="1">
      <c r="A724" s="855"/>
      <c r="B724" s="513" t="s">
        <v>1592</v>
      </c>
      <c r="C724" s="514"/>
      <c r="D724" s="515"/>
      <c r="E724" s="516"/>
      <c r="F724" s="517"/>
      <c r="G724" s="514"/>
      <c r="H724" s="518"/>
      <c r="I724" s="518"/>
      <c r="J724" s="519"/>
      <c r="K724" s="520"/>
      <c r="L724" s="520">
        <f>SUM(L664:L723)</f>
        <v>7763.9999999999982</v>
      </c>
      <c r="M724" s="520">
        <f>SUM(M664:M723)</f>
        <v>7763.9999999999982</v>
      </c>
      <c r="N724" s="697">
        <f>SUM(N664:N723)</f>
        <v>7027.619999999999</v>
      </c>
      <c r="O724" s="523"/>
      <c r="P724" s="524">
        <f>+N724/M724</f>
        <v>0.90515455950540968</v>
      </c>
      <c r="Q724" s="525"/>
      <c r="R724" s="526"/>
      <c r="S724" s="526"/>
      <c r="T724" s="526"/>
      <c r="U724" s="526"/>
      <c r="V724" s="527"/>
      <c r="W724" s="525"/>
      <c r="X724" s="526"/>
      <c r="Y724" s="526"/>
      <c r="Z724" s="526"/>
      <c r="AA724" s="526"/>
      <c r="AB724" s="526"/>
      <c r="AC724" s="526"/>
      <c r="AD724" s="527"/>
      <c r="AE724" s="525"/>
      <c r="AF724" s="526"/>
      <c r="AG724" s="526"/>
      <c r="AH724" s="526"/>
      <c r="AI724" s="526"/>
      <c r="AJ724" s="528"/>
      <c r="AL724" s="212"/>
    </row>
    <row r="725" spans="1:94" hidden="1"/>
    <row r="726" spans="1:94" customFormat="1" ht="75.75" hidden="1" thickBot="1">
      <c r="A726" s="855"/>
      <c r="B726" s="529" t="s">
        <v>76</v>
      </c>
      <c r="C726" s="193" t="s">
        <v>77</v>
      </c>
      <c r="D726" s="193" t="s">
        <v>78</v>
      </c>
      <c r="E726" s="198" t="s">
        <v>79</v>
      </c>
      <c r="F726" s="194" t="s">
        <v>80</v>
      </c>
      <c r="G726" s="195" t="s">
        <v>81</v>
      </c>
      <c r="H726" s="192" t="s">
        <v>82</v>
      </c>
      <c r="I726" s="192" t="s">
        <v>83</v>
      </c>
      <c r="J726" s="386" t="s">
        <v>84</v>
      </c>
      <c r="K726" s="394" t="s">
        <v>85</v>
      </c>
      <c r="L726" s="395" t="s">
        <v>86</v>
      </c>
      <c r="M726" s="396" t="s">
        <v>87</v>
      </c>
      <c r="N726" s="397" t="s">
        <v>88</v>
      </c>
      <c r="O726" s="398" t="s">
        <v>89</v>
      </c>
      <c r="P726" s="399" t="s">
        <v>90</v>
      </c>
      <c r="Q726" s="460" t="s">
        <v>91</v>
      </c>
      <c r="R726" s="461" t="s">
        <v>92</v>
      </c>
      <c r="S726" s="461" t="s">
        <v>93</v>
      </c>
      <c r="T726" s="461" t="s">
        <v>94</v>
      </c>
      <c r="U726" s="461" t="s">
        <v>95</v>
      </c>
      <c r="V726" s="484" t="s">
        <v>96</v>
      </c>
      <c r="W726" s="460" t="s">
        <v>91</v>
      </c>
      <c r="X726" s="461" t="s">
        <v>92</v>
      </c>
      <c r="Y726" s="461" t="s">
        <v>93</v>
      </c>
      <c r="Z726" s="461" t="s">
        <v>94</v>
      </c>
      <c r="AA726" s="461" t="s">
        <v>97</v>
      </c>
      <c r="AB726" s="461" t="s">
        <v>98</v>
      </c>
      <c r="AC726" s="461" t="s">
        <v>95</v>
      </c>
      <c r="AD726" s="484" t="s">
        <v>96</v>
      </c>
      <c r="AE726" s="460" t="s">
        <v>91</v>
      </c>
      <c r="AF726" s="461" t="s">
        <v>92</v>
      </c>
      <c r="AG726" s="461" t="s">
        <v>93</v>
      </c>
      <c r="AH726" s="461" t="s">
        <v>94</v>
      </c>
      <c r="AI726" s="461" t="s">
        <v>95</v>
      </c>
      <c r="AJ726" s="530" t="s">
        <v>96</v>
      </c>
      <c r="AK726" s="213">
        <v>44620</v>
      </c>
      <c r="AL726" s="213">
        <f t="shared" ref="AL726" si="165">+AK726+7</f>
        <v>44627</v>
      </c>
      <c r="AM726" s="213">
        <f t="shared" ref="AM726" si="166">+AL726+7</f>
        <v>44634</v>
      </c>
      <c r="AN726" s="213">
        <f t="shared" ref="AN726" si="167">+AM726+7</f>
        <v>44641</v>
      </c>
      <c r="AO726" s="213">
        <f t="shared" ref="AO726" si="168">+AN726+7</f>
        <v>44648</v>
      </c>
      <c r="AP726" s="213">
        <f t="shared" ref="AP726" si="169">+AO726+7</f>
        <v>44655</v>
      </c>
      <c r="AQ726" s="213">
        <f t="shared" ref="AQ726" si="170">+AP726+7</f>
        <v>44662</v>
      </c>
      <c r="AR726" s="213">
        <f t="shared" ref="AR726" si="171">+AQ726+7</f>
        <v>44669</v>
      </c>
      <c r="AS726" s="213">
        <f t="shared" ref="AS726" si="172">+AR726+7</f>
        <v>44676</v>
      </c>
      <c r="AT726" s="213">
        <f t="shared" ref="AT726" si="173">+AS726+7</f>
        <v>44683</v>
      </c>
      <c r="AU726" s="213">
        <f t="shared" ref="AU726" si="174">+AT726+7</f>
        <v>44690</v>
      </c>
      <c r="AV726" s="213">
        <f t="shared" ref="AV726" si="175">+AU726+7</f>
        <v>44697</v>
      </c>
      <c r="AW726" s="213">
        <f t="shared" ref="AW726" si="176">+AV726+7</f>
        <v>44704</v>
      </c>
      <c r="AX726" s="213">
        <f t="shared" ref="AX726" si="177">+AW726+7</f>
        <v>44711</v>
      </c>
      <c r="AY726" s="213">
        <f t="shared" ref="AY726" si="178">+AX726+7</f>
        <v>44718</v>
      </c>
      <c r="AZ726" s="213">
        <f t="shared" ref="AZ726" si="179">+AY726+7</f>
        <v>44725</v>
      </c>
      <c r="BA726" s="213">
        <f t="shared" ref="BA726" si="180">+AZ726+7</f>
        <v>44732</v>
      </c>
      <c r="BB726" s="213">
        <f t="shared" ref="BB726" si="181">+BA726+7</f>
        <v>44739</v>
      </c>
      <c r="BC726" s="213">
        <f t="shared" ref="BC726" si="182">+BB726+7</f>
        <v>44746</v>
      </c>
      <c r="BD726" s="213">
        <f t="shared" ref="BD726" si="183">+BC726+7</f>
        <v>44753</v>
      </c>
      <c r="BE726" s="213">
        <f t="shared" ref="BE726" si="184">+BD726+7</f>
        <v>44760</v>
      </c>
      <c r="BF726" s="213">
        <f t="shared" ref="BF726" si="185">+BE726+7</f>
        <v>44767</v>
      </c>
      <c r="BG726" s="213">
        <f t="shared" ref="BG726" si="186">+BF726+7</f>
        <v>44774</v>
      </c>
      <c r="BH726" s="213">
        <f t="shared" ref="BH726" si="187">+BG726+7</f>
        <v>44781</v>
      </c>
      <c r="BI726" s="213">
        <f t="shared" ref="BI726" si="188">+BH726+7</f>
        <v>44788</v>
      </c>
      <c r="BJ726" s="213">
        <f t="shared" ref="BJ726" si="189">+BI726+7</f>
        <v>44795</v>
      </c>
      <c r="BK726" s="213">
        <f t="shared" ref="BK726" si="190">+BJ726+7</f>
        <v>44802</v>
      </c>
      <c r="BL726" s="213">
        <f t="shared" ref="BL726" si="191">+BK726+7</f>
        <v>44809</v>
      </c>
      <c r="BM726" s="213">
        <f t="shared" ref="BM726" si="192">+BL726+7</f>
        <v>44816</v>
      </c>
      <c r="BN726" s="213">
        <f t="shared" ref="BN726" si="193">+BM726+7</f>
        <v>44823</v>
      </c>
      <c r="BO726" s="213">
        <f t="shared" ref="BO726" si="194">+BN726+7</f>
        <v>44830</v>
      </c>
      <c r="BP726" s="213">
        <f t="shared" ref="BP726" si="195">+BO726+7</f>
        <v>44837</v>
      </c>
      <c r="BQ726" s="213">
        <f t="shared" ref="BQ726" si="196">+BP726+7</f>
        <v>44844</v>
      </c>
      <c r="BR726" s="213">
        <f t="shared" ref="BR726" si="197">+BQ726+7</f>
        <v>44851</v>
      </c>
      <c r="BS726" s="213">
        <f t="shared" ref="BS726" si="198">+BR726+7</f>
        <v>44858</v>
      </c>
      <c r="BT726" s="213">
        <f t="shared" ref="BT726" si="199">+BS726+7</f>
        <v>44865</v>
      </c>
      <c r="BU726" s="213">
        <f t="shared" ref="BU726" si="200">+BT726+7</f>
        <v>44872</v>
      </c>
      <c r="BV726" s="213">
        <f t="shared" ref="BV726" si="201">+BU726+7</f>
        <v>44879</v>
      </c>
      <c r="BW726" s="213">
        <f t="shared" ref="BW726" si="202">+BV726+7</f>
        <v>44886</v>
      </c>
      <c r="BX726" s="213">
        <f t="shared" ref="BX726" si="203">+BW726+7</f>
        <v>44893</v>
      </c>
      <c r="BY726" s="213">
        <f t="shared" ref="BY726" si="204">+BX726+7</f>
        <v>44900</v>
      </c>
      <c r="BZ726" s="213">
        <f t="shared" ref="BZ726" si="205">+BY726+7</f>
        <v>44907</v>
      </c>
      <c r="CA726" s="213">
        <f t="shared" ref="CA726" si="206">+BZ726+7</f>
        <v>44914</v>
      </c>
      <c r="CB726" s="213">
        <f t="shared" ref="CB726" si="207">+CA726+7</f>
        <v>44921</v>
      </c>
      <c r="CC726" s="213">
        <f t="shared" ref="CC726" si="208">+CB726+7</f>
        <v>44928</v>
      </c>
      <c r="CD726" s="213">
        <f t="shared" ref="CD726" si="209">+CC726+7</f>
        <v>44935</v>
      </c>
      <c r="CE726" s="213">
        <f t="shared" ref="CE726" si="210">+CD726+7</f>
        <v>44942</v>
      </c>
      <c r="CF726" s="213">
        <f t="shared" ref="CF726" si="211">+CE726+7</f>
        <v>44949</v>
      </c>
      <c r="CG726" s="213">
        <f t="shared" ref="CG726" si="212">+CF726+7</f>
        <v>44956</v>
      </c>
      <c r="CH726" s="213">
        <f t="shared" ref="CH726" si="213">+CG726+7</f>
        <v>44963</v>
      </c>
      <c r="CI726" s="213">
        <f t="shared" ref="CI726" si="214">+CH726+7</f>
        <v>44970</v>
      </c>
      <c r="CJ726" s="213">
        <f t="shared" ref="CJ726" si="215">+CI726+7</f>
        <v>44977</v>
      </c>
      <c r="CK726" s="213">
        <f t="shared" ref="CK726" si="216">+CJ726+7</f>
        <v>44984</v>
      </c>
      <c r="CL726" s="213">
        <f t="shared" ref="CL726" si="217">+CK726+7</f>
        <v>44991</v>
      </c>
      <c r="CM726" s="213">
        <f t="shared" ref="CM726" si="218">+CL726+7</f>
        <v>44998</v>
      </c>
      <c r="CN726" s="213">
        <f t="shared" ref="CN726" si="219">+CM726+7</f>
        <v>45005</v>
      </c>
      <c r="CO726" s="213">
        <f t="shared" ref="CO726" si="220">+CN726+7</f>
        <v>45012</v>
      </c>
      <c r="CP726" s="213">
        <f t="shared" ref="CP726" si="221">+CO726+7</f>
        <v>45019</v>
      </c>
    </row>
    <row r="727" spans="1:94" s="201" customFormat="1" ht="18" hidden="1" customHeight="1">
      <c r="A727" s="856"/>
      <c r="B727" s="251">
        <v>5</v>
      </c>
      <c r="C727" s="895"/>
      <c r="D727" s="252"/>
      <c r="E727" s="253"/>
      <c r="F727" s="293" t="s">
        <v>1700</v>
      </c>
      <c r="G727" s="254"/>
      <c r="H727" s="255"/>
      <c r="I727" s="255"/>
      <c r="J727" s="387"/>
      <c r="K727" s="400"/>
      <c r="L727" s="401"/>
      <c r="M727" s="402"/>
      <c r="N727" s="403"/>
      <c r="O727" s="760"/>
      <c r="P727" s="404"/>
      <c r="Q727" s="462"/>
      <c r="R727" s="463"/>
      <c r="S727" s="463"/>
      <c r="T727" s="463"/>
      <c r="U727" s="463"/>
      <c r="V727" s="485"/>
      <c r="W727" s="462"/>
      <c r="X727" s="463"/>
      <c r="Y727" s="463"/>
      <c r="Z727" s="463"/>
      <c r="AA727" s="463"/>
      <c r="AB727" s="463"/>
      <c r="AC727" s="463"/>
      <c r="AD727" s="485"/>
      <c r="AE727" s="462"/>
      <c r="AF727" s="463"/>
      <c r="AG727" s="463"/>
      <c r="AH727" s="463"/>
      <c r="AI727" s="463"/>
      <c r="AJ727" s="464"/>
      <c r="AL727" s="250"/>
    </row>
    <row r="728" spans="1:94" s="196" customFormat="1" ht="18.75" hidden="1">
      <c r="A728" s="855"/>
      <c r="B728" s="354"/>
      <c r="C728" s="355"/>
      <c r="D728" s="362"/>
      <c r="E728" s="357"/>
      <c r="F728" s="997" t="s">
        <v>1701</v>
      </c>
      <c r="G728" s="359"/>
      <c r="H728" s="360"/>
      <c r="I728" s="360"/>
      <c r="J728" s="388"/>
      <c r="K728" s="405"/>
      <c r="L728" s="406"/>
      <c r="M728" s="407">
        <f t="shared" ref="M728:M791" si="222">+K728+L728</f>
        <v>0</v>
      </c>
      <c r="N728" s="408"/>
      <c r="O728" s="409"/>
      <c r="P728" s="410"/>
      <c r="Q728" s="465"/>
      <c r="R728" s="466"/>
      <c r="S728" s="466"/>
      <c r="T728" s="466"/>
      <c r="U728" s="466"/>
      <c r="V728" s="486"/>
      <c r="W728" s="465"/>
      <c r="X728" s="466"/>
      <c r="Y728" s="466"/>
      <c r="Z728" s="466"/>
      <c r="AA728" s="466"/>
      <c r="AB728" s="466"/>
      <c r="AC728" s="466"/>
      <c r="AD728" s="486"/>
      <c r="AE728" s="465"/>
      <c r="AF728" s="466"/>
      <c r="AG728" s="466"/>
      <c r="AH728" s="466"/>
      <c r="AI728" s="466"/>
      <c r="AJ728" s="467"/>
      <c r="AL728" s="197"/>
    </row>
    <row r="729" spans="1:94" s="196" customFormat="1" hidden="1">
      <c r="A729" s="855"/>
      <c r="B729" s="361"/>
      <c r="C729" s="620"/>
      <c r="D729" s="362"/>
      <c r="E729" s="365"/>
      <c r="F729" s="617" t="s">
        <v>554</v>
      </c>
      <c r="G729" s="622"/>
      <c r="H729" s="623"/>
      <c r="I729" s="623"/>
      <c r="J729" s="389"/>
      <c r="K729" s="629"/>
      <c r="L729" s="412"/>
      <c r="M729" s="630">
        <f t="shared" si="222"/>
        <v>0</v>
      </c>
      <c r="N729" s="608"/>
      <c r="O729" s="582"/>
      <c r="P729" s="634"/>
      <c r="Q729" s="468"/>
      <c r="R729" s="469"/>
      <c r="S729" s="469"/>
      <c r="T729" s="469"/>
      <c r="U729" s="469"/>
      <c r="V729" s="487"/>
      <c r="W729" s="468"/>
      <c r="X729" s="469"/>
      <c r="Y729" s="469"/>
      <c r="Z729" s="469"/>
      <c r="AA729" s="469"/>
      <c r="AB729" s="469"/>
      <c r="AC729" s="469"/>
      <c r="AD729" s="487"/>
      <c r="AE729" s="468"/>
      <c r="AF729" s="469"/>
      <c r="AG729" s="469"/>
      <c r="AH729" s="469"/>
      <c r="AI729" s="469"/>
      <c r="AJ729" s="470"/>
      <c r="AL729" s="197"/>
    </row>
    <row r="730" spans="1:94" s="196" customFormat="1" hidden="1">
      <c r="A730" s="855"/>
      <c r="B730" s="361"/>
      <c r="C730" s="620"/>
      <c r="D730" s="362"/>
      <c r="E730" s="365"/>
      <c r="F730" s="723" t="s">
        <v>1702</v>
      </c>
      <c r="G730" s="622"/>
      <c r="H730" s="623"/>
      <c r="I730" s="623"/>
      <c r="J730" s="389"/>
      <c r="K730" s="629"/>
      <c r="L730" s="412"/>
      <c r="M730" s="630">
        <f t="shared" si="222"/>
        <v>0</v>
      </c>
      <c r="N730" s="608"/>
      <c r="O730" s="582"/>
      <c r="P730" s="634"/>
      <c r="Q730" s="468"/>
      <c r="R730" s="469"/>
      <c r="S730" s="469"/>
      <c r="T730" s="469"/>
      <c r="U730" s="469"/>
      <c r="V730" s="487"/>
      <c r="W730" s="468"/>
      <c r="X730" s="469"/>
      <c r="Y730" s="469"/>
      <c r="Z730" s="469"/>
      <c r="AA730" s="469"/>
      <c r="AB730" s="469"/>
      <c r="AC730" s="469"/>
      <c r="AD730" s="487"/>
      <c r="AE730" s="468"/>
      <c r="AF730" s="469"/>
      <c r="AG730" s="469"/>
      <c r="AH730" s="469"/>
      <c r="AI730" s="469"/>
      <c r="AJ730" s="470"/>
      <c r="AL730" s="197"/>
    </row>
    <row r="731" spans="1:94" s="196" customFormat="1">
      <c r="A731" s="1242" t="str">
        <f t="shared" ref="A731:A734" si="223">+TRIM(C731)</f>
        <v>477-010-40-0672</v>
      </c>
      <c r="B731" s="361"/>
      <c r="C731" s="620" t="str">
        <f>+'Programa P6 Excel R1'!B1206</f>
        <v xml:space="preserve">          477-010-40-0672</v>
      </c>
      <c r="D731" s="497" t="s">
        <v>523</v>
      </c>
      <c r="E731" s="365"/>
      <c r="F731" s="625" t="s">
        <v>1703</v>
      </c>
      <c r="G731" s="622"/>
      <c r="H731" s="623"/>
      <c r="I731" s="623"/>
      <c r="J731" s="389">
        <v>1</v>
      </c>
      <c r="K731" s="629"/>
      <c r="L731" s="412">
        <f>+'Programa P6 Excel R1'!K1206</f>
        <v>44.5</v>
      </c>
      <c r="M731" s="630">
        <f t="shared" si="222"/>
        <v>44.5</v>
      </c>
      <c r="N731" s="630">
        <f t="shared" ref="N731:N794" si="224">+P731*M731</f>
        <v>44.5</v>
      </c>
      <c r="O731" s="582">
        <f>+P731</f>
        <v>1</v>
      </c>
      <c r="P731" s="583">
        <f>+'Programa P6 Excel R1'!J1206</f>
        <v>1</v>
      </c>
      <c r="Q731" s="468">
        <v>45789</v>
      </c>
      <c r="R731" s="469"/>
      <c r="S731" s="469"/>
      <c r="T731" s="469"/>
      <c r="U731" s="469"/>
      <c r="V731" s="487">
        <v>45799</v>
      </c>
      <c r="W731" s="468">
        <f>+'Programa P6 Excel R1'!G1206</f>
        <v>45789</v>
      </c>
      <c r="X731" s="469"/>
      <c r="Y731" s="469"/>
      <c r="Z731" s="469"/>
      <c r="AA731" s="469"/>
      <c r="AB731" s="469"/>
      <c r="AC731" s="469"/>
      <c r="AD731" s="487">
        <f>+'Programa P6 Excel R1'!H1206</f>
        <v>45799</v>
      </c>
      <c r="AE731" s="468"/>
      <c r="AF731" s="469"/>
      <c r="AG731" s="469"/>
      <c r="AH731" s="469"/>
      <c r="AI731" s="469"/>
      <c r="AJ731" s="470"/>
      <c r="AL731" s="197"/>
    </row>
    <row r="732" spans="1:94" s="211" customFormat="1">
      <c r="A732" s="1242" t="str">
        <f t="shared" si="223"/>
        <v>477-010-40-0673</v>
      </c>
      <c r="B732" s="361"/>
      <c r="C732" s="620" t="str">
        <f>+'Programa P6 Excel R1'!B1207</f>
        <v xml:space="preserve">          477-010-40-0673</v>
      </c>
      <c r="D732" s="497" t="s">
        <v>523</v>
      </c>
      <c r="E732" s="364"/>
      <c r="F732" s="625" t="s">
        <v>1704</v>
      </c>
      <c r="G732" s="627"/>
      <c r="H732" s="628"/>
      <c r="I732" s="628"/>
      <c r="J732" s="390">
        <v>1</v>
      </c>
      <c r="K732" s="631"/>
      <c r="L732" s="412">
        <f>+'Programa P6 Excel R1'!K1207</f>
        <v>247.5</v>
      </c>
      <c r="M732" s="630">
        <f t="shared" si="222"/>
        <v>247.5</v>
      </c>
      <c r="N732" s="630">
        <f t="shared" si="224"/>
        <v>247.5</v>
      </c>
      <c r="O732" s="582">
        <f t="shared" ref="O732:O795" si="225">+P732</f>
        <v>1</v>
      </c>
      <c r="P732" s="583">
        <f>+'Programa P6 Excel R1'!J1207</f>
        <v>1</v>
      </c>
      <c r="Q732" s="468">
        <v>45800</v>
      </c>
      <c r="R732" s="469"/>
      <c r="S732" s="469"/>
      <c r="T732" s="469"/>
      <c r="U732" s="469"/>
      <c r="V732" s="487">
        <v>45829</v>
      </c>
      <c r="W732" s="468">
        <f>+'Programa P6 Excel R1'!G1207</f>
        <v>45800</v>
      </c>
      <c r="X732" s="469"/>
      <c r="Y732" s="469"/>
      <c r="Z732" s="469"/>
      <c r="AA732" s="469"/>
      <c r="AB732" s="469"/>
      <c r="AC732" s="469"/>
      <c r="AD732" s="487">
        <f>+'Programa P6 Excel R1'!H1207</f>
        <v>45829</v>
      </c>
      <c r="AE732" s="468"/>
      <c r="AF732" s="471"/>
      <c r="AG732" s="471"/>
      <c r="AH732" s="471"/>
      <c r="AI732" s="471"/>
      <c r="AJ732" s="470"/>
      <c r="AL732" s="212"/>
    </row>
    <row r="733" spans="1:94" s="196" customFormat="1">
      <c r="A733" s="1242" t="str">
        <f t="shared" si="223"/>
        <v>477-010-40-0674</v>
      </c>
      <c r="B733" s="361"/>
      <c r="C733" s="620" t="str">
        <f>+'Programa P6 Excel R1'!B1208</f>
        <v xml:space="preserve">          477-010-40-0674</v>
      </c>
      <c r="D733" s="497" t="s">
        <v>523</v>
      </c>
      <c r="E733" s="365"/>
      <c r="F733" s="625" t="s">
        <v>1705</v>
      </c>
      <c r="G733" s="622"/>
      <c r="H733" s="623"/>
      <c r="I733" s="623"/>
      <c r="J733" s="389">
        <v>1</v>
      </c>
      <c r="K733" s="629"/>
      <c r="L733" s="412">
        <f>+'Programa P6 Excel R1'!K1208</f>
        <v>42.8</v>
      </c>
      <c r="M733" s="630">
        <f t="shared" si="222"/>
        <v>42.8</v>
      </c>
      <c r="N733" s="630">
        <f t="shared" si="224"/>
        <v>42.8</v>
      </c>
      <c r="O733" s="582">
        <f t="shared" si="225"/>
        <v>1</v>
      </c>
      <c r="P733" s="583">
        <f>+'Programa P6 Excel R1'!J1208</f>
        <v>1</v>
      </c>
      <c r="Q733" s="468">
        <v>45830</v>
      </c>
      <c r="R733" s="469"/>
      <c r="S733" s="469"/>
      <c r="T733" s="469"/>
      <c r="U733" s="469"/>
      <c r="V733" s="487">
        <v>45900</v>
      </c>
      <c r="W733" s="468">
        <f>+'Programa P6 Excel R1'!G1208</f>
        <v>45830</v>
      </c>
      <c r="X733" s="469"/>
      <c r="Y733" s="469"/>
      <c r="Z733" s="469"/>
      <c r="AA733" s="469"/>
      <c r="AB733" s="469"/>
      <c r="AC733" s="469"/>
      <c r="AD733" s="487">
        <f>+'Programa P6 Excel R1'!H1208</f>
        <v>45900</v>
      </c>
      <c r="AE733" s="468"/>
      <c r="AF733" s="471"/>
      <c r="AG733" s="471"/>
      <c r="AH733" s="471"/>
      <c r="AI733" s="471"/>
      <c r="AJ733" s="470"/>
      <c r="AL733" s="197"/>
    </row>
    <row r="734" spans="1:94" s="211" customFormat="1">
      <c r="A734" s="1242" t="str">
        <f t="shared" si="223"/>
        <v>477-010-40-0675</v>
      </c>
      <c r="B734" s="361"/>
      <c r="C734" s="620" t="str">
        <f>+'Programa P6 Excel R1'!B1209</f>
        <v xml:space="preserve">          477-010-40-0675</v>
      </c>
      <c r="D734" s="497" t="s">
        <v>523</v>
      </c>
      <c r="E734" s="364"/>
      <c r="F734" s="625" t="s">
        <v>1706</v>
      </c>
      <c r="G734" s="627"/>
      <c r="H734" s="628">
        <v>1</v>
      </c>
      <c r="I734" s="628"/>
      <c r="J734" s="390"/>
      <c r="K734" s="631"/>
      <c r="L734" s="412">
        <f>+'Programa P6 Excel R1'!K1209</f>
        <v>59</v>
      </c>
      <c r="M734" s="630">
        <f t="shared" si="222"/>
        <v>59</v>
      </c>
      <c r="N734" s="630">
        <f t="shared" si="224"/>
        <v>59</v>
      </c>
      <c r="O734" s="582">
        <f t="shared" si="225"/>
        <v>1</v>
      </c>
      <c r="P734" s="583">
        <f>+'Programa P6 Excel R1'!J1209</f>
        <v>1</v>
      </c>
      <c r="Q734" s="468">
        <v>45901</v>
      </c>
      <c r="R734" s="469"/>
      <c r="S734" s="469"/>
      <c r="T734" s="469"/>
      <c r="U734" s="469"/>
      <c r="V734" s="487">
        <v>45940</v>
      </c>
      <c r="W734" s="468">
        <f>+'Programa P6 Excel R1'!G1209</f>
        <v>45901</v>
      </c>
      <c r="X734" s="469"/>
      <c r="Y734" s="469"/>
      <c r="Z734" s="469"/>
      <c r="AA734" s="469"/>
      <c r="AB734" s="469"/>
      <c r="AC734" s="469"/>
      <c r="AD734" s="487">
        <f>+'Programa P6 Excel R1'!H1209</f>
        <v>45940</v>
      </c>
      <c r="AE734" s="468"/>
      <c r="AF734" s="471"/>
      <c r="AG734" s="471"/>
      <c r="AH734" s="471"/>
      <c r="AI734" s="471"/>
      <c r="AJ734" s="470"/>
      <c r="AL734" s="212"/>
    </row>
    <row r="735" spans="1:94" s="196" customFormat="1" hidden="1">
      <c r="A735" s="857"/>
      <c r="B735" s="361"/>
      <c r="C735" s="620"/>
      <c r="D735" s="362"/>
      <c r="E735" s="365"/>
      <c r="F735" s="723" t="s">
        <v>1707</v>
      </c>
      <c r="G735" s="622"/>
      <c r="H735" s="623"/>
      <c r="I735" s="623"/>
      <c r="J735" s="389"/>
      <c r="K735" s="411"/>
      <c r="L735" s="412"/>
      <c r="M735" s="630">
        <f t="shared" si="222"/>
        <v>0</v>
      </c>
      <c r="N735" s="630">
        <f t="shared" si="224"/>
        <v>0</v>
      </c>
      <c r="O735" s="582">
        <f t="shared" si="225"/>
        <v>0</v>
      </c>
      <c r="P735" s="583">
        <f>+'Programa P6 Excel R1'!J1210</f>
        <v>0</v>
      </c>
      <c r="Q735" s="468"/>
      <c r="R735" s="469"/>
      <c r="S735" s="469"/>
      <c r="T735" s="469"/>
      <c r="U735" s="469"/>
      <c r="V735" s="487"/>
      <c r="W735" s="468"/>
      <c r="X735" s="469"/>
      <c r="Y735" s="469"/>
      <c r="Z735" s="469"/>
      <c r="AA735" s="469"/>
      <c r="AB735" s="469"/>
      <c r="AC735" s="469"/>
      <c r="AD735" s="487"/>
      <c r="AE735" s="468"/>
      <c r="AF735" s="469"/>
      <c r="AG735" s="469"/>
      <c r="AH735" s="469"/>
      <c r="AI735" s="469"/>
      <c r="AJ735" s="470"/>
      <c r="AL735" s="197"/>
    </row>
    <row r="736" spans="1:94" s="196" customFormat="1">
      <c r="A736" s="1242" t="str">
        <f t="shared" ref="A736:A739" si="226">+TRIM(C736)</f>
        <v>477-010-40-0676</v>
      </c>
      <c r="B736" s="361"/>
      <c r="C736" s="620" t="str">
        <f>+'Programa P6 Excel R1'!B1211</f>
        <v xml:space="preserve">          477-010-40-0676</v>
      </c>
      <c r="D736" s="497" t="s">
        <v>523</v>
      </c>
      <c r="E736" s="365"/>
      <c r="F736" s="625" t="s">
        <v>1708</v>
      </c>
      <c r="G736" s="622"/>
      <c r="H736" s="623"/>
      <c r="I736" s="623"/>
      <c r="J736" s="389">
        <v>1</v>
      </c>
      <c r="K736" s="411"/>
      <c r="L736" s="412">
        <f>+'Programa P6 Excel R1'!K1211</f>
        <v>44.5</v>
      </c>
      <c r="M736" s="630">
        <f t="shared" si="222"/>
        <v>44.5</v>
      </c>
      <c r="N736" s="630">
        <f t="shared" si="224"/>
        <v>44.5</v>
      </c>
      <c r="O736" s="582">
        <f t="shared" si="225"/>
        <v>1</v>
      </c>
      <c r="P736" s="583">
        <f>+'Programa P6 Excel R1'!J1211</f>
        <v>1</v>
      </c>
      <c r="Q736" s="468">
        <v>45845</v>
      </c>
      <c r="R736" s="469"/>
      <c r="S736" s="469"/>
      <c r="T736" s="469"/>
      <c r="U736" s="469"/>
      <c r="V736" s="487">
        <v>45849</v>
      </c>
      <c r="W736" s="468">
        <f>+'Programa P6 Excel R1'!G1211</f>
        <v>45845</v>
      </c>
      <c r="X736" s="469"/>
      <c r="Y736" s="469"/>
      <c r="Z736" s="469"/>
      <c r="AA736" s="469"/>
      <c r="AB736" s="469"/>
      <c r="AC736" s="469"/>
      <c r="AD736" s="487">
        <f>+'Programa P6 Excel R1'!H1211</f>
        <v>45849</v>
      </c>
      <c r="AE736" s="468"/>
      <c r="AF736" s="469"/>
      <c r="AG736" s="469"/>
      <c r="AH736" s="469"/>
      <c r="AI736" s="469"/>
      <c r="AJ736" s="470"/>
      <c r="AL736" s="197"/>
    </row>
    <row r="737" spans="1:38" s="196" customFormat="1">
      <c r="A737" s="1242" t="str">
        <f t="shared" si="226"/>
        <v>477-010-40-0677</v>
      </c>
      <c r="B737" s="361"/>
      <c r="C737" s="620" t="str">
        <f>+'Programa P6 Excel R1'!B1212</f>
        <v xml:space="preserve">          477-010-40-0677</v>
      </c>
      <c r="D737" s="497" t="s">
        <v>523</v>
      </c>
      <c r="E737" s="365"/>
      <c r="F737" s="625" t="s">
        <v>1709</v>
      </c>
      <c r="G737" s="622"/>
      <c r="H737" s="628"/>
      <c r="I737" s="628"/>
      <c r="J737" s="390">
        <v>1</v>
      </c>
      <c r="K737" s="411"/>
      <c r="L737" s="412">
        <f>+'Programa P6 Excel R1'!K1212</f>
        <v>1410</v>
      </c>
      <c r="M737" s="630">
        <f t="shared" si="222"/>
        <v>1410</v>
      </c>
      <c r="N737" s="630">
        <f t="shared" si="224"/>
        <v>1410</v>
      </c>
      <c r="O737" s="582">
        <f t="shared" si="225"/>
        <v>1</v>
      </c>
      <c r="P737" s="583">
        <f>+'Programa P6 Excel R1'!J1212</f>
        <v>1</v>
      </c>
      <c r="Q737" s="468">
        <v>45852</v>
      </c>
      <c r="R737" s="469"/>
      <c r="S737" s="469"/>
      <c r="T737" s="469"/>
      <c r="U737" s="469"/>
      <c r="V737" s="487">
        <v>45890</v>
      </c>
      <c r="W737" s="468">
        <f>+'Programa P6 Excel R1'!G1212</f>
        <v>45852</v>
      </c>
      <c r="X737" s="469"/>
      <c r="Y737" s="469"/>
      <c r="Z737" s="469"/>
      <c r="AA737" s="469"/>
      <c r="AB737" s="469"/>
      <c r="AC737" s="469"/>
      <c r="AD737" s="487">
        <f>+'Programa P6 Excel R1'!H1212</f>
        <v>45890</v>
      </c>
      <c r="AE737" s="468"/>
      <c r="AF737" s="469"/>
      <c r="AG737" s="469"/>
      <c r="AH737" s="469"/>
      <c r="AI737" s="469"/>
      <c r="AJ737" s="470"/>
      <c r="AL737" s="197"/>
    </row>
    <row r="738" spans="1:38" s="211" customFormat="1">
      <c r="A738" s="1242" t="str">
        <f t="shared" si="226"/>
        <v>477-010-40-0678</v>
      </c>
      <c r="B738" s="361"/>
      <c r="C738" s="620" t="str">
        <f>+'Programa P6 Excel R1'!B1213</f>
        <v xml:space="preserve">          477-010-40-0678</v>
      </c>
      <c r="D738" s="497" t="s">
        <v>523</v>
      </c>
      <c r="E738" s="364"/>
      <c r="F738" s="625" t="s">
        <v>1710</v>
      </c>
      <c r="G738" s="627"/>
      <c r="H738" s="623"/>
      <c r="I738" s="623"/>
      <c r="J738" s="389">
        <v>1</v>
      </c>
      <c r="K738" s="417"/>
      <c r="L738" s="412">
        <f>+'Programa P6 Excel R1'!K1213</f>
        <v>59.6</v>
      </c>
      <c r="M738" s="630">
        <f t="shared" si="222"/>
        <v>59.6</v>
      </c>
      <c r="N738" s="630">
        <f t="shared" si="224"/>
        <v>59.6</v>
      </c>
      <c r="O738" s="582">
        <f t="shared" si="225"/>
        <v>1</v>
      </c>
      <c r="P738" s="583">
        <f>+'Programa P6 Excel R1'!J1213</f>
        <v>1</v>
      </c>
      <c r="Q738" s="468">
        <v>45891</v>
      </c>
      <c r="R738" s="469"/>
      <c r="S738" s="469"/>
      <c r="T738" s="469"/>
      <c r="U738" s="469"/>
      <c r="V738" s="487">
        <v>45959</v>
      </c>
      <c r="W738" s="468">
        <f>+'Programa P6 Excel R1'!G1213</f>
        <v>45891</v>
      </c>
      <c r="X738" s="469"/>
      <c r="Y738" s="469"/>
      <c r="Z738" s="469"/>
      <c r="AA738" s="469"/>
      <c r="AB738" s="469"/>
      <c r="AC738" s="469"/>
      <c r="AD738" s="487">
        <f>+'Programa P6 Excel R1'!H1213</f>
        <v>45959</v>
      </c>
      <c r="AE738" s="468"/>
      <c r="AF738" s="471"/>
      <c r="AG738" s="471"/>
      <c r="AH738" s="471"/>
      <c r="AI738" s="471"/>
      <c r="AJ738" s="470"/>
      <c r="AL738" s="212"/>
    </row>
    <row r="739" spans="1:38" s="196" customFormat="1">
      <c r="A739" s="1242" t="str">
        <f t="shared" si="226"/>
        <v>477-010-40-0679</v>
      </c>
      <c r="B739" s="361"/>
      <c r="C739" s="620" t="str">
        <f>+'Programa P6 Excel R1'!B1214</f>
        <v xml:space="preserve">          477-010-40-0679</v>
      </c>
      <c r="D739" s="497" t="s">
        <v>523</v>
      </c>
      <c r="E739" s="365"/>
      <c r="F739" s="625" t="s">
        <v>1711</v>
      </c>
      <c r="G739" s="622"/>
      <c r="H739" s="628">
        <v>1</v>
      </c>
      <c r="I739" s="628"/>
      <c r="J739" s="390"/>
      <c r="K739" s="411"/>
      <c r="L739" s="412">
        <f>+'Programa P6 Excel R1'!K1214</f>
        <v>95</v>
      </c>
      <c r="M739" s="630">
        <f t="shared" si="222"/>
        <v>95</v>
      </c>
      <c r="N739" s="630">
        <f t="shared" si="224"/>
        <v>95</v>
      </c>
      <c r="O739" s="582">
        <f t="shared" si="225"/>
        <v>1</v>
      </c>
      <c r="P739" s="583">
        <f>+'Programa P6 Excel R1'!J1214</f>
        <v>1</v>
      </c>
      <c r="Q739" s="468">
        <v>45964</v>
      </c>
      <c r="R739" s="469"/>
      <c r="S739" s="469"/>
      <c r="T739" s="469"/>
      <c r="U739" s="469"/>
      <c r="V739" s="487">
        <v>46028</v>
      </c>
      <c r="W739" s="468">
        <f>+'Programa P6 Excel R1'!G1214</f>
        <v>45964</v>
      </c>
      <c r="X739" s="469"/>
      <c r="Y739" s="469"/>
      <c r="Z739" s="469"/>
      <c r="AA739" s="469"/>
      <c r="AB739" s="469"/>
      <c r="AC739" s="469"/>
      <c r="AD739" s="487">
        <f>+'Programa P6 Excel R1'!H1214</f>
        <v>46028</v>
      </c>
      <c r="AE739" s="468"/>
      <c r="AF739" s="469"/>
      <c r="AG739" s="469"/>
      <c r="AH739" s="469"/>
      <c r="AI739" s="469"/>
      <c r="AJ739" s="470"/>
      <c r="AL739" s="197"/>
    </row>
    <row r="740" spans="1:38" s="196" customFormat="1" hidden="1">
      <c r="A740" s="855"/>
      <c r="B740" s="495"/>
      <c r="C740" s="496"/>
      <c r="D740" s="497"/>
      <c r="E740" s="498"/>
      <c r="F740" s="723" t="s">
        <v>1712</v>
      </c>
      <c r="G740" s="500"/>
      <c r="H740" s="501"/>
      <c r="I740" s="501"/>
      <c r="J740" s="502"/>
      <c r="K740" s="738"/>
      <c r="L740" s="504"/>
      <c r="M740" s="630">
        <f t="shared" si="222"/>
        <v>0</v>
      </c>
      <c r="N740" s="630">
        <f t="shared" si="224"/>
        <v>0</v>
      </c>
      <c r="O740" s="582">
        <f t="shared" si="225"/>
        <v>0</v>
      </c>
      <c r="P740" s="583">
        <f>+'Programa P6 Excel R1'!J1215</f>
        <v>0</v>
      </c>
      <c r="Q740" s="509"/>
      <c r="R740" s="510"/>
      <c r="S740" s="510"/>
      <c r="T740" s="510"/>
      <c r="U740" s="510"/>
      <c r="V740" s="511"/>
      <c r="W740" s="509"/>
      <c r="X740" s="510"/>
      <c r="Y740" s="510"/>
      <c r="Z740" s="510"/>
      <c r="AA740" s="510"/>
      <c r="AB740" s="510"/>
      <c r="AC740" s="510"/>
      <c r="AD740" s="511"/>
      <c r="AE740" s="509"/>
      <c r="AF740" s="510"/>
      <c r="AG740" s="510"/>
      <c r="AH740" s="510"/>
      <c r="AI740" s="510"/>
      <c r="AJ740" s="512"/>
      <c r="AL740" s="197"/>
    </row>
    <row r="741" spans="1:38" s="196" customFormat="1">
      <c r="A741" s="1242" t="str">
        <f t="shared" ref="A741:A744" si="227">+TRIM(C741)</f>
        <v>477-010-40-0680</v>
      </c>
      <c r="B741" s="495"/>
      <c r="C741" s="620" t="str">
        <f>+'Programa P6 Excel R1'!B1216</f>
        <v xml:space="preserve">          477-010-40-0680</v>
      </c>
      <c r="D741" s="497" t="s">
        <v>523</v>
      </c>
      <c r="E741" s="498"/>
      <c r="F741" s="625" t="s">
        <v>1713</v>
      </c>
      <c r="G741" s="500"/>
      <c r="H741" s="623"/>
      <c r="I741" s="623"/>
      <c r="J741" s="389">
        <v>1</v>
      </c>
      <c r="K741" s="738"/>
      <c r="L741" s="412">
        <f>+'Programa P6 Excel R1'!K1216</f>
        <v>44.5</v>
      </c>
      <c r="M741" s="630">
        <f t="shared" si="222"/>
        <v>44.5</v>
      </c>
      <c r="N741" s="630">
        <f t="shared" si="224"/>
        <v>44.5</v>
      </c>
      <c r="O741" s="582">
        <f t="shared" si="225"/>
        <v>1</v>
      </c>
      <c r="P741" s="583">
        <f>+'Programa P6 Excel R1'!J1216</f>
        <v>1</v>
      </c>
      <c r="Q741" s="468">
        <v>45943</v>
      </c>
      <c r="R741" s="469"/>
      <c r="S741" s="469"/>
      <c r="T741" s="469"/>
      <c r="U741" s="469"/>
      <c r="V741" s="487">
        <v>45964</v>
      </c>
      <c r="W741" s="468">
        <f>+'Programa P6 Excel R1'!G1216</f>
        <v>45943</v>
      </c>
      <c r="X741" s="469"/>
      <c r="Y741" s="469"/>
      <c r="Z741" s="469"/>
      <c r="AA741" s="469"/>
      <c r="AB741" s="469"/>
      <c r="AC741" s="469"/>
      <c r="AD741" s="487">
        <f>+'Programa P6 Excel R1'!H1216</f>
        <v>45964</v>
      </c>
      <c r="AE741" s="509"/>
      <c r="AF741" s="510"/>
      <c r="AG741" s="510"/>
      <c r="AH741" s="510"/>
      <c r="AI741" s="510"/>
      <c r="AJ741" s="512"/>
      <c r="AL741" s="197"/>
    </row>
    <row r="742" spans="1:38" s="196" customFormat="1">
      <c r="A742" s="1242" t="str">
        <f t="shared" si="227"/>
        <v>477-010-40-0681</v>
      </c>
      <c r="B742" s="495"/>
      <c r="C742" s="620" t="str">
        <f>+'Programa P6 Excel R1'!B1217</f>
        <v xml:space="preserve">          477-010-40-0681</v>
      </c>
      <c r="D742" s="497" t="s">
        <v>523</v>
      </c>
      <c r="E742" s="498"/>
      <c r="F742" s="625" t="s">
        <v>1714</v>
      </c>
      <c r="G742" s="500"/>
      <c r="H742" s="628"/>
      <c r="I742" s="628"/>
      <c r="J742" s="390">
        <v>1</v>
      </c>
      <c r="K742" s="738"/>
      <c r="L742" s="412">
        <f>+'Programa P6 Excel R1'!K1217</f>
        <v>1410</v>
      </c>
      <c r="M742" s="630">
        <f t="shared" si="222"/>
        <v>1410</v>
      </c>
      <c r="N742" s="630">
        <f t="shared" si="224"/>
        <v>1410</v>
      </c>
      <c r="O742" s="582">
        <f t="shared" si="225"/>
        <v>1</v>
      </c>
      <c r="P742" s="583">
        <f>+'Programa P6 Excel R1'!J1217</f>
        <v>1</v>
      </c>
      <c r="Q742" s="468">
        <v>45965</v>
      </c>
      <c r="R742" s="469"/>
      <c r="S742" s="469"/>
      <c r="T742" s="469"/>
      <c r="U742" s="469"/>
      <c r="V742" s="487">
        <v>46013</v>
      </c>
      <c r="W742" s="468">
        <f>+'Programa P6 Excel R1'!G1217</f>
        <v>45965</v>
      </c>
      <c r="X742" s="469"/>
      <c r="Y742" s="469"/>
      <c r="Z742" s="469"/>
      <c r="AA742" s="469"/>
      <c r="AB742" s="469"/>
      <c r="AC742" s="469"/>
      <c r="AD742" s="487">
        <f>+'Programa P6 Excel R1'!H1217</f>
        <v>46013</v>
      </c>
      <c r="AE742" s="509"/>
      <c r="AF742" s="510"/>
      <c r="AG742" s="510"/>
      <c r="AH742" s="510"/>
      <c r="AI742" s="510"/>
      <c r="AJ742" s="512"/>
      <c r="AL742" s="197"/>
    </row>
    <row r="743" spans="1:38" s="196" customFormat="1">
      <c r="A743" s="1242" t="str">
        <f t="shared" si="227"/>
        <v>477-010-40-0682</v>
      </c>
      <c r="B743" s="495"/>
      <c r="C743" s="620" t="str">
        <f>+'Programa P6 Excel R1'!B1218</f>
        <v xml:space="preserve">          477-010-40-0682</v>
      </c>
      <c r="D743" s="497" t="s">
        <v>523</v>
      </c>
      <c r="E743" s="498"/>
      <c r="F743" s="625" t="s">
        <v>1715</v>
      </c>
      <c r="G743" s="500"/>
      <c r="H743" s="623"/>
      <c r="I743" s="623"/>
      <c r="J743" s="389">
        <v>1</v>
      </c>
      <c r="K743" s="738"/>
      <c r="L743" s="412">
        <f>+'Programa P6 Excel R1'!K1218</f>
        <v>137</v>
      </c>
      <c r="M743" s="630">
        <f t="shared" si="222"/>
        <v>137</v>
      </c>
      <c r="N743" s="630">
        <f t="shared" si="224"/>
        <v>137</v>
      </c>
      <c r="O743" s="582">
        <f t="shared" si="225"/>
        <v>1</v>
      </c>
      <c r="P743" s="583">
        <f>+'Programa P6 Excel R1'!J1218</f>
        <v>1</v>
      </c>
      <c r="Q743" s="468">
        <v>46014</v>
      </c>
      <c r="R743" s="469"/>
      <c r="S743" s="469"/>
      <c r="T743" s="469"/>
      <c r="U743" s="469"/>
      <c r="V743" s="487">
        <v>46052</v>
      </c>
      <c r="W743" s="468">
        <f>+'Programa P6 Excel R1'!G1218</f>
        <v>46014</v>
      </c>
      <c r="X743" s="469"/>
      <c r="Y743" s="469"/>
      <c r="Z743" s="469"/>
      <c r="AA743" s="469"/>
      <c r="AB743" s="469"/>
      <c r="AC743" s="469"/>
      <c r="AD743" s="487">
        <f>+'Programa P6 Excel R1'!H1218</f>
        <v>46070</v>
      </c>
      <c r="AE743" s="509"/>
      <c r="AF743" s="510"/>
      <c r="AG743" s="510"/>
      <c r="AH743" s="510"/>
      <c r="AI743" s="510"/>
      <c r="AJ743" s="512"/>
      <c r="AL743" s="197"/>
    </row>
    <row r="744" spans="1:38" s="196" customFormat="1">
      <c r="A744" s="1242" t="str">
        <f t="shared" si="227"/>
        <v>477-010-40-0683</v>
      </c>
      <c r="B744" s="495"/>
      <c r="C744" s="620" t="str">
        <f>+'Programa P6 Excel R1'!B1219</f>
        <v xml:space="preserve">          477-010-40-0683</v>
      </c>
      <c r="D744" s="497" t="s">
        <v>132</v>
      </c>
      <c r="E744" s="498"/>
      <c r="F744" s="625" t="s">
        <v>1716</v>
      </c>
      <c r="G744" s="500"/>
      <c r="H744" s="628">
        <v>1</v>
      </c>
      <c r="I744" s="628"/>
      <c r="J744" s="390"/>
      <c r="K744" s="738"/>
      <c r="L744" s="412">
        <f>+'Programa P6 Excel R1'!K1219</f>
        <v>95</v>
      </c>
      <c r="M744" s="630">
        <f t="shared" si="222"/>
        <v>95</v>
      </c>
      <c r="N744" s="630">
        <f t="shared" si="224"/>
        <v>80.75</v>
      </c>
      <c r="O744" s="582">
        <f t="shared" si="225"/>
        <v>0.85</v>
      </c>
      <c r="P744" s="583">
        <f>+'Programa P6 Excel R1'!J1219</f>
        <v>0.85</v>
      </c>
      <c r="Q744" s="468">
        <v>46055</v>
      </c>
      <c r="R744" s="469"/>
      <c r="S744" s="469"/>
      <c r="T744" s="469"/>
      <c r="U744" s="469"/>
      <c r="V744" s="487">
        <v>46087</v>
      </c>
      <c r="W744" s="468">
        <f>+'Programa P6 Excel R1'!G1219</f>
        <v>46071</v>
      </c>
      <c r="X744" s="510"/>
      <c r="Y744" s="510"/>
      <c r="Z744" s="510"/>
      <c r="AA744" s="510"/>
      <c r="AB744" s="510"/>
      <c r="AC744" s="510"/>
      <c r="AD744" s="511"/>
      <c r="AE744" s="509"/>
      <c r="AF744" s="510"/>
      <c r="AG744" s="510"/>
      <c r="AH744" s="510"/>
      <c r="AI744" s="510"/>
      <c r="AJ744" s="512">
        <f>+'Programa P6 Excel R1'!H1219</f>
        <v>46129</v>
      </c>
      <c r="AL744" s="197"/>
    </row>
    <row r="745" spans="1:38" s="196" customFormat="1" hidden="1">
      <c r="A745" s="855"/>
      <c r="B745" s="495"/>
      <c r="C745" s="496"/>
      <c r="D745" s="497"/>
      <c r="E745" s="498"/>
      <c r="F745" s="617" t="s">
        <v>580</v>
      </c>
      <c r="G745" s="500"/>
      <c r="H745" s="501"/>
      <c r="I745" s="501"/>
      <c r="J745" s="502"/>
      <c r="K745" s="738"/>
      <c r="L745" s="504"/>
      <c r="M745" s="630">
        <f t="shared" si="222"/>
        <v>0</v>
      </c>
      <c r="N745" s="630">
        <f t="shared" si="224"/>
        <v>0</v>
      </c>
      <c r="O745" s="582">
        <f t="shared" si="225"/>
        <v>0</v>
      </c>
      <c r="P745" s="583">
        <f>+'Programa P6 Excel R1'!J1220</f>
        <v>0</v>
      </c>
      <c r="Q745" s="509"/>
      <c r="R745" s="510"/>
      <c r="S745" s="510"/>
      <c r="T745" s="510"/>
      <c r="U745" s="510"/>
      <c r="V745" s="511"/>
      <c r="W745" s="509"/>
      <c r="X745" s="510"/>
      <c r="Y745" s="510"/>
      <c r="Z745" s="510"/>
      <c r="AA745" s="510"/>
      <c r="AB745" s="510"/>
      <c r="AC745" s="510"/>
      <c r="AD745" s="511"/>
      <c r="AE745" s="509"/>
      <c r="AF745" s="510"/>
      <c r="AG745" s="510"/>
      <c r="AH745" s="510"/>
      <c r="AI745" s="510"/>
      <c r="AJ745" s="512"/>
      <c r="AL745" s="197"/>
    </row>
    <row r="746" spans="1:38" s="196" customFormat="1" hidden="1">
      <c r="A746" s="855"/>
      <c r="B746" s="495"/>
      <c r="C746" s="496"/>
      <c r="D746" s="497"/>
      <c r="E746" s="498"/>
      <c r="F746" s="723" t="s">
        <v>1717</v>
      </c>
      <c r="G746" s="500"/>
      <c r="H746" s="501"/>
      <c r="I746" s="501"/>
      <c r="J746" s="502"/>
      <c r="K746" s="738"/>
      <c r="L746" s="504"/>
      <c r="M746" s="630">
        <f t="shared" si="222"/>
        <v>0</v>
      </c>
      <c r="N746" s="630">
        <f t="shared" si="224"/>
        <v>0</v>
      </c>
      <c r="O746" s="582">
        <f t="shared" si="225"/>
        <v>0</v>
      </c>
      <c r="P746" s="583">
        <f>+'Programa P6 Excel R1'!J1221</f>
        <v>0</v>
      </c>
      <c r="Q746" s="509"/>
      <c r="R746" s="510"/>
      <c r="S746" s="510"/>
      <c r="T746" s="510"/>
      <c r="U746" s="510"/>
      <c r="V746" s="511"/>
      <c r="W746" s="509"/>
      <c r="X746" s="510"/>
      <c r="Y746" s="510"/>
      <c r="Z746" s="510"/>
      <c r="AA746" s="510"/>
      <c r="AB746" s="510"/>
      <c r="AC746" s="510"/>
      <c r="AD746" s="511"/>
      <c r="AE746" s="509"/>
      <c r="AF746" s="510"/>
      <c r="AG746" s="510"/>
      <c r="AH746" s="510"/>
      <c r="AI746" s="510"/>
      <c r="AJ746" s="512"/>
      <c r="AL746" s="197"/>
    </row>
    <row r="747" spans="1:38" s="196" customFormat="1">
      <c r="A747" s="1242" t="str">
        <f t="shared" ref="A747:A750" si="228">+TRIM(C747)</f>
        <v>477-010-40-0684</v>
      </c>
      <c r="B747" s="495"/>
      <c r="C747" s="620" t="str">
        <f>+'Programa P6 Excel R1'!B1222</f>
        <v xml:space="preserve">          477-010-40-0684</v>
      </c>
      <c r="D747" s="497" t="s">
        <v>523</v>
      </c>
      <c r="E747" s="498"/>
      <c r="F747" s="625" t="s">
        <v>1718</v>
      </c>
      <c r="G747" s="500"/>
      <c r="H747" s="623"/>
      <c r="I747" s="623"/>
      <c r="J747" s="389">
        <v>1</v>
      </c>
      <c r="K747" s="738"/>
      <c r="L747" s="412">
        <f>+'Programa P6 Excel R1'!K1222</f>
        <v>22.5</v>
      </c>
      <c r="M747" s="630">
        <f t="shared" si="222"/>
        <v>22.5</v>
      </c>
      <c r="N747" s="630">
        <f t="shared" si="224"/>
        <v>22.5</v>
      </c>
      <c r="O747" s="582">
        <f t="shared" si="225"/>
        <v>1</v>
      </c>
      <c r="P747" s="583">
        <f>+'Programa P6 Excel R1'!J1222</f>
        <v>1</v>
      </c>
      <c r="Q747" s="468">
        <v>45840</v>
      </c>
      <c r="R747" s="469"/>
      <c r="S747" s="469"/>
      <c r="T747" s="469"/>
      <c r="U747" s="469"/>
      <c r="V747" s="487">
        <v>45894</v>
      </c>
      <c r="W747" s="468">
        <f>+'Programa P6 Excel R1'!G1222</f>
        <v>45840</v>
      </c>
      <c r="X747" s="469"/>
      <c r="Y747" s="469"/>
      <c r="Z747" s="469"/>
      <c r="AA747" s="469"/>
      <c r="AB747" s="469"/>
      <c r="AC747" s="469"/>
      <c r="AD747" s="487">
        <f>+'Programa P6 Excel R1'!H1222</f>
        <v>45894</v>
      </c>
      <c r="AE747" s="509"/>
      <c r="AF747" s="510"/>
      <c r="AG747" s="510"/>
      <c r="AH747" s="510"/>
      <c r="AI747" s="510"/>
      <c r="AJ747" s="512"/>
      <c r="AL747" s="197"/>
    </row>
    <row r="748" spans="1:38" s="196" customFormat="1">
      <c r="A748" s="1242" t="str">
        <f t="shared" si="228"/>
        <v>477-010-40-0685</v>
      </c>
      <c r="B748" s="495"/>
      <c r="C748" s="620" t="str">
        <f>+'Programa P6 Excel R1'!B1223</f>
        <v xml:space="preserve">          477-010-40-0685</v>
      </c>
      <c r="D748" s="497" t="s">
        <v>523</v>
      </c>
      <c r="E748" s="498"/>
      <c r="F748" s="625" t="s">
        <v>1719</v>
      </c>
      <c r="G748" s="500"/>
      <c r="H748" s="628"/>
      <c r="I748" s="628"/>
      <c r="J748" s="390">
        <v>1</v>
      </c>
      <c r="K748" s="738"/>
      <c r="L748" s="412">
        <f>+'Programa P6 Excel R1'!K1223</f>
        <v>340</v>
      </c>
      <c r="M748" s="630">
        <f t="shared" si="222"/>
        <v>340</v>
      </c>
      <c r="N748" s="630">
        <f t="shared" si="224"/>
        <v>340</v>
      </c>
      <c r="O748" s="582">
        <f t="shared" si="225"/>
        <v>1</v>
      </c>
      <c r="P748" s="583">
        <f>+'Programa P6 Excel R1'!J1223</f>
        <v>1</v>
      </c>
      <c r="Q748" s="468">
        <v>45895</v>
      </c>
      <c r="R748" s="469"/>
      <c r="S748" s="469"/>
      <c r="T748" s="469"/>
      <c r="U748" s="469"/>
      <c r="V748" s="487">
        <v>45922</v>
      </c>
      <c r="W748" s="468">
        <f>+'Programa P6 Excel R1'!G1223</f>
        <v>45895</v>
      </c>
      <c r="X748" s="469"/>
      <c r="Y748" s="469"/>
      <c r="Z748" s="469"/>
      <c r="AA748" s="469"/>
      <c r="AB748" s="469"/>
      <c r="AC748" s="469"/>
      <c r="AD748" s="487">
        <f>+'Programa P6 Excel R1'!H1223</f>
        <v>45922</v>
      </c>
      <c r="AE748" s="509"/>
      <c r="AF748" s="510"/>
      <c r="AG748" s="510"/>
      <c r="AH748" s="510"/>
      <c r="AI748" s="510"/>
      <c r="AJ748" s="512"/>
      <c r="AL748" s="197"/>
    </row>
    <row r="749" spans="1:38" s="196" customFormat="1">
      <c r="A749" s="1242" t="str">
        <f t="shared" si="228"/>
        <v>477-010-40-0686</v>
      </c>
      <c r="B749" s="495"/>
      <c r="C749" s="620" t="str">
        <f>+'Programa P6 Excel R1'!B1224</f>
        <v xml:space="preserve">          477-010-40-0686</v>
      </c>
      <c r="D749" s="497" t="s">
        <v>523</v>
      </c>
      <c r="E749" s="498"/>
      <c r="F749" s="625" t="s">
        <v>1720</v>
      </c>
      <c r="G749" s="500"/>
      <c r="H749" s="623"/>
      <c r="I749" s="623"/>
      <c r="J749" s="389">
        <v>1</v>
      </c>
      <c r="K749" s="738"/>
      <c r="L749" s="412">
        <f>+'Programa P6 Excel R1'!K1224</f>
        <v>50</v>
      </c>
      <c r="M749" s="630">
        <f t="shared" si="222"/>
        <v>50</v>
      </c>
      <c r="N749" s="630">
        <f t="shared" si="224"/>
        <v>50</v>
      </c>
      <c r="O749" s="582">
        <f t="shared" si="225"/>
        <v>1</v>
      </c>
      <c r="P749" s="583">
        <f>+'Programa P6 Excel R1'!J1224</f>
        <v>1</v>
      </c>
      <c r="Q749" s="468">
        <v>45923</v>
      </c>
      <c r="R749" s="469"/>
      <c r="S749" s="469"/>
      <c r="T749" s="469"/>
      <c r="U749" s="469"/>
      <c r="V749" s="487">
        <v>46059</v>
      </c>
      <c r="W749" s="468">
        <f>+'Programa P6 Excel R1'!G1224</f>
        <v>45923</v>
      </c>
      <c r="X749" s="510"/>
      <c r="Y749" s="510"/>
      <c r="Z749" s="510"/>
      <c r="AA749" s="510"/>
      <c r="AB749" s="510"/>
      <c r="AC749" s="510"/>
      <c r="AD749" s="511">
        <f>+'Programa P6 Excel R1'!H1224</f>
        <v>46070</v>
      </c>
      <c r="AE749" s="509"/>
      <c r="AF749" s="510"/>
      <c r="AG749" s="510"/>
      <c r="AH749" s="510"/>
      <c r="AI749" s="510"/>
      <c r="AJ749" s="512"/>
      <c r="AL749" s="197"/>
    </row>
    <row r="750" spans="1:38" s="196" customFormat="1">
      <c r="A750" s="1242" t="str">
        <f t="shared" si="228"/>
        <v>477-010-40-0687</v>
      </c>
      <c r="B750" s="495"/>
      <c r="C750" s="620" t="str">
        <f>+'Programa P6 Excel R1'!B1225</f>
        <v xml:space="preserve">          477-010-40-0687</v>
      </c>
      <c r="D750" s="497" t="s">
        <v>132</v>
      </c>
      <c r="E750" s="498"/>
      <c r="F750" s="625" t="s">
        <v>1721</v>
      </c>
      <c r="G750" s="500"/>
      <c r="H750" s="628">
        <v>1</v>
      </c>
      <c r="I750" s="628"/>
      <c r="J750" s="390"/>
      <c r="K750" s="738"/>
      <c r="L750" s="412">
        <f>+'Programa P6 Excel R1'!K1225</f>
        <v>39</v>
      </c>
      <c r="M750" s="630">
        <f t="shared" si="222"/>
        <v>39</v>
      </c>
      <c r="N750" s="630">
        <f t="shared" si="224"/>
        <v>35.1</v>
      </c>
      <c r="O750" s="582">
        <f t="shared" si="225"/>
        <v>0.9</v>
      </c>
      <c r="P750" s="583">
        <f>+'Programa P6 Excel R1'!J1225</f>
        <v>0.9</v>
      </c>
      <c r="Q750" s="468">
        <v>46062</v>
      </c>
      <c r="R750" s="469"/>
      <c r="S750" s="469"/>
      <c r="T750" s="469"/>
      <c r="U750" s="469"/>
      <c r="V750" s="487">
        <v>46080</v>
      </c>
      <c r="W750" s="509">
        <f>+'Programa P6 Excel R1'!G1225</f>
        <v>46071</v>
      </c>
      <c r="X750" s="510"/>
      <c r="Y750" s="510"/>
      <c r="Z750" s="510"/>
      <c r="AA750" s="510"/>
      <c r="AB750" s="510"/>
      <c r="AC750" s="510"/>
      <c r="AD750" s="511"/>
      <c r="AE750" s="509"/>
      <c r="AF750" s="510"/>
      <c r="AG750" s="510"/>
      <c r="AH750" s="510"/>
      <c r="AI750" s="510"/>
      <c r="AJ750" s="512">
        <f>+'Programa P6 Excel R1'!H1225</f>
        <v>46150</v>
      </c>
      <c r="AL750" s="197"/>
    </row>
    <row r="751" spans="1:38" s="196" customFormat="1" hidden="1">
      <c r="A751" s="855"/>
      <c r="B751" s="495"/>
      <c r="C751" s="620"/>
      <c r="D751" s="497"/>
      <c r="E751" s="498"/>
      <c r="F751" s="723" t="s">
        <v>1722</v>
      </c>
      <c r="G751" s="500"/>
      <c r="H751" s="501"/>
      <c r="I751" s="501"/>
      <c r="J751" s="502"/>
      <c r="K751" s="738"/>
      <c r="L751" s="504"/>
      <c r="M751" s="630">
        <f t="shared" si="222"/>
        <v>0</v>
      </c>
      <c r="N751" s="630">
        <f t="shared" si="224"/>
        <v>0</v>
      </c>
      <c r="O751" s="582">
        <f t="shared" si="225"/>
        <v>0</v>
      </c>
      <c r="P751" s="583">
        <f>+'Programa P6 Excel R1'!J1226</f>
        <v>0</v>
      </c>
      <c r="Q751" s="509"/>
      <c r="R751" s="510"/>
      <c r="S751" s="510"/>
      <c r="T751" s="510"/>
      <c r="U751" s="510"/>
      <c r="V751" s="511"/>
      <c r="W751" s="509"/>
      <c r="X751" s="510"/>
      <c r="Y751" s="510"/>
      <c r="Z751" s="510"/>
      <c r="AA751" s="510"/>
      <c r="AB751" s="510"/>
      <c r="AC751" s="510"/>
      <c r="AD751" s="511"/>
      <c r="AE751" s="509"/>
      <c r="AF751" s="510"/>
      <c r="AG751" s="510"/>
      <c r="AH751" s="510"/>
      <c r="AI751" s="510"/>
      <c r="AJ751" s="512"/>
      <c r="AL751" s="197"/>
    </row>
    <row r="752" spans="1:38" s="196" customFormat="1">
      <c r="A752" s="1242" t="str">
        <f t="shared" ref="A752:A755" si="229">+TRIM(C752)</f>
        <v>477-010-40-0688</v>
      </c>
      <c r="B752" s="495"/>
      <c r="C752" s="620" t="str">
        <f>+'Programa P6 Excel R1'!B1227</f>
        <v xml:space="preserve">          477-010-40-0688</v>
      </c>
      <c r="D752" s="497" t="s">
        <v>523</v>
      </c>
      <c r="E752" s="498"/>
      <c r="F752" s="625" t="s">
        <v>1723</v>
      </c>
      <c r="G752" s="500"/>
      <c r="H752" s="623"/>
      <c r="I752" s="623"/>
      <c r="J752" s="389">
        <v>1</v>
      </c>
      <c r="K752" s="738"/>
      <c r="L752" s="412">
        <f>+'Programa P6 Excel R1'!K1227</f>
        <v>22.5</v>
      </c>
      <c r="M752" s="630">
        <f t="shared" si="222"/>
        <v>22.5</v>
      </c>
      <c r="N752" s="630">
        <f t="shared" si="224"/>
        <v>22.5</v>
      </c>
      <c r="O752" s="582">
        <f t="shared" si="225"/>
        <v>1</v>
      </c>
      <c r="P752" s="583">
        <f>+'Programa P6 Excel R1'!J1227</f>
        <v>1</v>
      </c>
      <c r="Q752" s="468">
        <v>45923</v>
      </c>
      <c r="R752" s="469"/>
      <c r="S752" s="469"/>
      <c r="T752" s="469"/>
      <c r="U752" s="469"/>
      <c r="V752" s="487">
        <v>45982</v>
      </c>
      <c r="W752" s="468">
        <f>+'Programa P6 Excel R1'!G1227</f>
        <v>45923</v>
      </c>
      <c r="X752" s="469"/>
      <c r="Y752" s="469"/>
      <c r="Z752" s="469"/>
      <c r="AA752" s="469"/>
      <c r="AB752" s="469"/>
      <c r="AC752" s="469"/>
      <c r="AD752" s="487">
        <f>+'Programa P6 Excel R1'!H1227</f>
        <v>45982</v>
      </c>
      <c r="AE752" s="509"/>
      <c r="AF752" s="510"/>
      <c r="AG752" s="510"/>
      <c r="AH752" s="510"/>
      <c r="AI752" s="510"/>
      <c r="AJ752" s="512"/>
      <c r="AL752" s="197"/>
    </row>
    <row r="753" spans="1:38" s="196" customFormat="1">
      <c r="A753" s="1242" t="str">
        <f t="shared" si="229"/>
        <v>477-010-40-0689</v>
      </c>
      <c r="B753" s="495"/>
      <c r="C753" s="620" t="str">
        <f>+'Programa P6 Excel R1'!B1228</f>
        <v xml:space="preserve">          477-010-40-0689</v>
      </c>
      <c r="D753" s="497" t="s">
        <v>523</v>
      </c>
      <c r="E753" s="498"/>
      <c r="F753" s="625" t="s">
        <v>1724</v>
      </c>
      <c r="G753" s="500"/>
      <c r="H753" s="628"/>
      <c r="I753" s="628"/>
      <c r="J753" s="390">
        <v>1</v>
      </c>
      <c r="K753" s="738"/>
      <c r="L753" s="412">
        <f>+'Programa P6 Excel R1'!K1228</f>
        <v>340</v>
      </c>
      <c r="M753" s="630">
        <f t="shared" si="222"/>
        <v>340</v>
      </c>
      <c r="N753" s="630">
        <f t="shared" si="224"/>
        <v>340</v>
      </c>
      <c r="O753" s="582">
        <f t="shared" si="225"/>
        <v>1</v>
      </c>
      <c r="P753" s="583">
        <f>+'Programa P6 Excel R1'!J1228</f>
        <v>1</v>
      </c>
      <c r="Q753" s="468">
        <v>45984</v>
      </c>
      <c r="R753" s="469"/>
      <c r="S753" s="469"/>
      <c r="T753" s="469"/>
      <c r="U753" s="469"/>
      <c r="V753" s="487">
        <v>46004</v>
      </c>
      <c r="W753" s="468">
        <f>+'Programa P6 Excel R1'!G1228</f>
        <v>45984</v>
      </c>
      <c r="X753" s="469"/>
      <c r="Y753" s="469"/>
      <c r="Z753" s="469"/>
      <c r="AA753" s="469"/>
      <c r="AB753" s="469"/>
      <c r="AC753" s="469"/>
      <c r="AD753" s="487">
        <f>+'Programa P6 Excel R1'!H1228</f>
        <v>46004</v>
      </c>
      <c r="AE753" s="509"/>
      <c r="AF753" s="510"/>
      <c r="AG753" s="510"/>
      <c r="AH753" s="510"/>
      <c r="AI753" s="510"/>
      <c r="AJ753" s="512"/>
      <c r="AL753" s="197"/>
    </row>
    <row r="754" spans="1:38" s="196" customFormat="1">
      <c r="A754" s="1242" t="str">
        <f t="shared" si="229"/>
        <v>477-010-40-0690</v>
      </c>
      <c r="B754" s="495"/>
      <c r="C754" s="620" t="str">
        <f>+'Programa P6 Excel R1'!B1229</f>
        <v xml:space="preserve">          477-010-40-0690</v>
      </c>
      <c r="D754" s="497" t="s">
        <v>523</v>
      </c>
      <c r="E754" s="498"/>
      <c r="F754" s="625" t="s">
        <v>1725</v>
      </c>
      <c r="G754" s="500"/>
      <c r="H754" s="623"/>
      <c r="I754" s="623"/>
      <c r="J754" s="389">
        <v>1</v>
      </c>
      <c r="K754" s="738"/>
      <c r="L754" s="412">
        <f>+'Programa P6 Excel R1'!K1229</f>
        <v>50</v>
      </c>
      <c r="M754" s="630">
        <f t="shared" si="222"/>
        <v>50</v>
      </c>
      <c r="N754" s="630">
        <f t="shared" si="224"/>
        <v>50</v>
      </c>
      <c r="O754" s="582">
        <f t="shared" si="225"/>
        <v>1</v>
      </c>
      <c r="P754" s="583">
        <f>+'Programa P6 Excel R1'!J1229</f>
        <v>1</v>
      </c>
      <c r="Q754" s="468">
        <v>46006</v>
      </c>
      <c r="R754" s="469"/>
      <c r="S754" s="469"/>
      <c r="T754" s="469"/>
      <c r="U754" s="469"/>
      <c r="V754" s="487">
        <v>46073</v>
      </c>
      <c r="W754" s="468">
        <f>+'Programa P6 Excel R1'!G1229</f>
        <v>46006</v>
      </c>
      <c r="X754" s="510"/>
      <c r="Y754" s="510"/>
      <c r="Z754" s="510"/>
      <c r="AA754" s="510"/>
      <c r="AB754" s="510"/>
      <c r="AC754" s="510"/>
      <c r="AD754" s="511">
        <f>+'Programa P6 Excel R1'!H1229</f>
        <v>46112</v>
      </c>
      <c r="AE754" s="509"/>
      <c r="AF754" s="510"/>
      <c r="AG754" s="510"/>
      <c r="AH754" s="510"/>
      <c r="AI754" s="510"/>
      <c r="AJ754" s="512"/>
      <c r="AL754" s="197"/>
    </row>
    <row r="755" spans="1:38" s="196" customFormat="1">
      <c r="A755" s="1242" t="str">
        <f t="shared" si="229"/>
        <v>477-010-40-0691</v>
      </c>
      <c r="B755" s="495"/>
      <c r="C755" s="620" t="str">
        <f>+'Programa P6 Excel R1'!B1230</f>
        <v xml:space="preserve">          477-010-40-0691</v>
      </c>
      <c r="D755" s="497" t="s">
        <v>132</v>
      </c>
      <c r="E755" s="498"/>
      <c r="F755" s="625" t="s">
        <v>1726</v>
      </c>
      <c r="G755" s="500"/>
      <c r="H755" s="628">
        <v>1</v>
      </c>
      <c r="I755" s="628"/>
      <c r="J755" s="390"/>
      <c r="K755" s="738"/>
      <c r="L755" s="412">
        <f>+'Programa P6 Excel R1'!K1230</f>
        <v>39</v>
      </c>
      <c r="M755" s="630">
        <f t="shared" si="222"/>
        <v>39</v>
      </c>
      <c r="N755" s="630">
        <f t="shared" si="224"/>
        <v>15.600000000000001</v>
      </c>
      <c r="O755" s="582">
        <f t="shared" si="225"/>
        <v>0.4</v>
      </c>
      <c r="P755" s="583">
        <f>+'Programa P6 Excel R1'!J1230</f>
        <v>0.4</v>
      </c>
      <c r="Q755" s="468">
        <v>46076</v>
      </c>
      <c r="R755" s="469"/>
      <c r="S755" s="469"/>
      <c r="T755" s="469"/>
      <c r="U755" s="469"/>
      <c r="V755" s="487">
        <v>46118</v>
      </c>
      <c r="W755" s="509">
        <f>+'Programa P6 Excel R1'!G1230</f>
        <v>46113</v>
      </c>
      <c r="X755" s="510"/>
      <c r="Y755" s="510"/>
      <c r="Z755" s="510"/>
      <c r="AA755" s="510"/>
      <c r="AB755" s="510"/>
      <c r="AC755" s="510"/>
      <c r="AD755" s="511"/>
      <c r="AE755" s="509"/>
      <c r="AF755" s="510"/>
      <c r="AG755" s="510"/>
      <c r="AH755" s="510"/>
      <c r="AI755" s="510"/>
      <c r="AJ755" s="512">
        <f>+'Programa P6 Excel R1'!H1230</f>
        <v>46164</v>
      </c>
      <c r="AL755" s="197"/>
    </row>
    <row r="756" spans="1:38" s="196" customFormat="1" hidden="1">
      <c r="A756" s="855"/>
      <c r="B756" s="495"/>
      <c r="C756" s="620"/>
      <c r="D756" s="497"/>
      <c r="E756" s="498"/>
      <c r="F756" s="617" t="s">
        <v>600</v>
      </c>
      <c r="G756" s="500"/>
      <c r="H756" s="501"/>
      <c r="I756" s="501"/>
      <c r="J756" s="502"/>
      <c r="K756" s="738"/>
      <c r="L756" s="504"/>
      <c r="M756" s="630">
        <f t="shared" si="222"/>
        <v>0</v>
      </c>
      <c r="N756" s="630">
        <f t="shared" si="224"/>
        <v>0</v>
      </c>
      <c r="O756" s="582">
        <f t="shared" si="225"/>
        <v>0</v>
      </c>
      <c r="P756" s="583">
        <f>+'Programa P6 Excel R1'!J1231</f>
        <v>0</v>
      </c>
      <c r="Q756" s="509"/>
      <c r="R756" s="510"/>
      <c r="S756" s="510"/>
      <c r="T756" s="510"/>
      <c r="U756" s="510"/>
      <c r="V756" s="511"/>
      <c r="W756" s="509"/>
      <c r="X756" s="510"/>
      <c r="Y756" s="510"/>
      <c r="Z756" s="510"/>
      <c r="AA756" s="510"/>
      <c r="AB756" s="510"/>
      <c r="AC756" s="510"/>
      <c r="AD756" s="511"/>
      <c r="AE756" s="509"/>
      <c r="AF756" s="510"/>
      <c r="AG756" s="510"/>
      <c r="AH756" s="510"/>
      <c r="AI756" s="510"/>
      <c r="AJ756" s="512"/>
      <c r="AL756" s="197"/>
    </row>
    <row r="757" spans="1:38" s="196" customFormat="1" hidden="1">
      <c r="A757" s="855"/>
      <c r="B757" s="495"/>
      <c r="C757" s="620"/>
      <c r="D757" s="497"/>
      <c r="E757" s="498"/>
      <c r="F757" s="723" t="s">
        <v>1727</v>
      </c>
      <c r="G757" s="500"/>
      <c r="H757" s="501"/>
      <c r="I757" s="501"/>
      <c r="J757" s="502"/>
      <c r="K757" s="738"/>
      <c r="L757" s="504"/>
      <c r="M757" s="630">
        <f t="shared" si="222"/>
        <v>0</v>
      </c>
      <c r="N757" s="630">
        <f t="shared" si="224"/>
        <v>0</v>
      </c>
      <c r="O757" s="582">
        <f t="shared" si="225"/>
        <v>0</v>
      </c>
      <c r="P757" s="583">
        <f>+'Programa P6 Excel R1'!J1232</f>
        <v>0</v>
      </c>
      <c r="Q757" s="509"/>
      <c r="R757" s="510"/>
      <c r="S757" s="510"/>
      <c r="T757" s="510"/>
      <c r="U757" s="510"/>
      <c r="V757" s="511"/>
      <c r="W757" s="509"/>
      <c r="X757" s="510"/>
      <c r="Y757" s="510"/>
      <c r="Z757" s="510"/>
      <c r="AA757" s="510"/>
      <c r="AB757" s="510"/>
      <c r="AC757" s="510"/>
      <c r="AD757" s="511"/>
      <c r="AE757" s="509"/>
      <c r="AF757" s="510"/>
      <c r="AG757" s="510"/>
      <c r="AH757" s="510"/>
      <c r="AI757" s="510"/>
      <c r="AJ757" s="512"/>
      <c r="AL757" s="197"/>
    </row>
    <row r="758" spans="1:38" s="196" customFormat="1">
      <c r="A758" s="1242" t="str">
        <f t="shared" ref="A758:A761" si="230">+TRIM(C758)</f>
        <v>477-010-40-0692</v>
      </c>
      <c r="B758" s="495"/>
      <c r="C758" s="620" t="str">
        <f>+'Programa P6 Excel R1'!B1233</f>
        <v xml:space="preserve">          477-010-40-0692</v>
      </c>
      <c r="D758" s="497" t="s">
        <v>523</v>
      </c>
      <c r="E758" s="498"/>
      <c r="F758" s="625" t="s">
        <v>1728</v>
      </c>
      <c r="G758" s="500"/>
      <c r="H758" s="623"/>
      <c r="I758" s="623"/>
      <c r="J758" s="389">
        <v>1</v>
      </c>
      <c r="K758" s="738"/>
      <c r="L758" s="412">
        <f>+'Programa P6 Excel R1'!K1233</f>
        <v>29.5</v>
      </c>
      <c r="M758" s="630">
        <f t="shared" si="222"/>
        <v>29.5</v>
      </c>
      <c r="N758" s="630">
        <f t="shared" si="224"/>
        <v>29.5</v>
      </c>
      <c r="O758" s="582">
        <f t="shared" si="225"/>
        <v>1</v>
      </c>
      <c r="P758" s="583">
        <f>+'Programa P6 Excel R1'!J1233</f>
        <v>1</v>
      </c>
      <c r="Q758" s="468">
        <v>45789</v>
      </c>
      <c r="R758" s="469"/>
      <c r="S758" s="469"/>
      <c r="T758" s="469"/>
      <c r="U758" s="469"/>
      <c r="V758" s="487">
        <v>45800</v>
      </c>
      <c r="W758" s="468">
        <f>+'Programa P6 Excel R1'!G1233</f>
        <v>45789</v>
      </c>
      <c r="X758" s="469"/>
      <c r="Y758" s="469"/>
      <c r="Z758" s="469"/>
      <c r="AA758" s="469"/>
      <c r="AB758" s="469"/>
      <c r="AC758" s="469"/>
      <c r="AD758" s="487">
        <f>+'Programa P6 Excel R1'!H1233</f>
        <v>45800</v>
      </c>
      <c r="AE758" s="509"/>
      <c r="AF758" s="510"/>
      <c r="AG758" s="510"/>
      <c r="AH758" s="510"/>
      <c r="AI758" s="510"/>
      <c r="AJ758" s="512"/>
      <c r="AL758" s="197"/>
    </row>
    <row r="759" spans="1:38" s="196" customFormat="1">
      <c r="A759" s="1242" t="str">
        <f t="shared" si="230"/>
        <v>477-010-40-0693</v>
      </c>
      <c r="B759" s="495"/>
      <c r="C759" s="620" t="str">
        <f>+'Programa P6 Excel R1'!B1234</f>
        <v xml:space="preserve">          477-010-40-0693</v>
      </c>
      <c r="D759" s="497" t="s">
        <v>523</v>
      </c>
      <c r="E759" s="498"/>
      <c r="F759" s="625" t="s">
        <v>1729</v>
      </c>
      <c r="G759" s="500"/>
      <c r="H759" s="628"/>
      <c r="I759" s="628"/>
      <c r="J759" s="390">
        <v>1</v>
      </c>
      <c r="K759" s="738"/>
      <c r="L759" s="412">
        <f>+'Programa P6 Excel R1'!K1234</f>
        <v>375</v>
      </c>
      <c r="M759" s="630">
        <f t="shared" si="222"/>
        <v>375</v>
      </c>
      <c r="N759" s="630">
        <f t="shared" si="224"/>
        <v>375</v>
      </c>
      <c r="O759" s="582">
        <f t="shared" si="225"/>
        <v>1</v>
      </c>
      <c r="P759" s="583">
        <f>+'Programa P6 Excel R1'!J1234</f>
        <v>1</v>
      </c>
      <c r="Q759" s="468">
        <v>45803</v>
      </c>
      <c r="R759" s="469"/>
      <c r="S759" s="469"/>
      <c r="T759" s="469"/>
      <c r="U759" s="469"/>
      <c r="V759" s="487">
        <v>45829</v>
      </c>
      <c r="W759" s="468">
        <f>+'Programa P6 Excel R1'!G1234</f>
        <v>45803</v>
      </c>
      <c r="X759" s="469"/>
      <c r="Y759" s="469"/>
      <c r="Z759" s="469"/>
      <c r="AA759" s="469"/>
      <c r="AB759" s="469"/>
      <c r="AC759" s="469"/>
      <c r="AD759" s="487">
        <f>+'Programa P6 Excel R1'!H1234</f>
        <v>45829</v>
      </c>
      <c r="AE759" s="509"/>
      <c r="AF759" s="510"/>
      <c r="AG759" s="510"/>
      <c r="AH759" s="510"/>
      <c r="AI759" s="510"/>
      <c r="AJ759" s="512"/>
      <c r="AL759" s="197"/>
    </row>
    <row r="760" spans="1:38" s="196" customFormat="1">
      <c r="A760" s="1242" t="str">
        <f t="shared" si="230"/>
        <v>477-010-40-0694</v>
      </c>
      <c r="B760" s="495"/>
      <c r="C760" s="620" t="str">
        <f>+'Programa P6 Excel R1'!B1235</f>
        <v xml:space="preserve">          477-010-40-0694</v>
      </c>
      <c r="D760" s="497" t="s">
        <v>523</v>
      </c>
      <c r="E760" s="498"/>
      <c r="F760" s="625" t="s">
        <v>1730</v>
      </c>
      <c r="G760" s="500"/>
      <c r="H760" s="623"/>
      <c r="I760" s="623"/>
      <c r="J760" s="389">
        <v>1</v>
      </c>
      <c r="K760" s="738"/>
      <c r="L760" s="412">
        <f>+'Programa P6 Excel R1'!K1235</f>
        <v>60</v>
      </c>
      <c r="M760" s="630">
        <f t="shared" si="222"/>
        <v>60</v>
      </c>
      <c r="N760" s="630">
        <f t="shared" si="224"/>
        <v>60</v>
      </c>
      <c r="O760" s="582">
        <f t="shared" si="225"/>
        <v>1</v>
      </c>
      <c r="P760" s="583">
        <f>+'Programa P6 Excel R1'!J1235</f>
        <v>1</v>
      </c>
      <c r="Q760" s="468">
        <v>45831</v>
      </c>
      <c r="R760" s="469"/>
      <c r="S760" s="469"/>
      <c r="T760" s="469"/>
      <c r="U760" s="469"/>
      <c r="V760" s="487">
        <v>45901</v>
      </c>
      <c r="W760" s="468">
        <f>+'Programa P6 Excel R1'!G1235</f>
        <v>45831</v>
      </c>
      <c r="X760" s="469"/>
      <c r="Y760" s="469"/>
      <c r="Z760" s="469"/>
      <c r="AA760" s="469"/>
      <c r="AB760" s="469"/>
      <c r="AC760" s="469"/>
      <c r="AD760" s="487">
        <f>+'Programa P6 Excel R1'!H1235</f>
        <v>45901</v>
      </c>
      <c r="AE760" s="509"/>
      <c r="AF760" s="510"/>
      <c r="AG760" s="510"/>
      <c r="AH760" s="510"/>
      <c r="AI760" s="510"/>
      <c r="AJ760" s="512"/>
      <c r="AL760" s="197"/>
    </row>
    <row r="761" spans="1:38" s="196" customFormat="1">
      <c r="A761" s="1242" t="str">
        <f t="shared" si="230"/>
        <v>477-010-40-0695</v>
      </c>
      <c r="B761" s="495"/>
      <c r="C761" s="620" t="str">
        <f>+'Programa P6 Excel R1'!B1236</f>
        <v xml:space="preserve">          477-010-40-0695</v>
      </c>
      <c r="D761" s="497" t="s">
        <v>523</v>
      </c>
      <c r="E761" s="498"/>
      <c r="F761" s="625" t="s">
        <v>1731</v>
      </c>
      <c r="G761" s="500"/>
      <c r="H761" s="628">
        <v>1</v>
      </c>
      <c r="I761" s="628"/>
      <c r="J761" s="390"/>
      <c r="K761" s="738"/>
      <c r="L761" s="412">
        <f>+'Programa P6 Excel R1'!K1236</f>
        <v>59</v>
      </c>
      <c r="M761" s="630">
        <f t="shared" si="222"/>
        <v>59</v>
      </c>
      <c r="N761" s="630">
        <f t="shared" si="224"/>
        <v>59</v>
      </c>
      <c r="O761" s="582">
        <f t="shared" si="225"/>
        <v>1</v>
      </c>
      <c r="P761" s="583">
        <f>+'Programa P6 Excel R1'!J1236</f>
        <v>1</v>
      </c>
      <c r="Q761" s="468">
        <v>45902</v>
      </c>
      <c r="R761" s="469"/>
      <c r="S761" s="469"/>
      <c r="T761" s="469"/>
      <c r="U761" s="469"/>
      <c r="V761" s="487">
        <v>45940</v>
      </c>
      <c r="W761" s="468">
        <f>+'Programa P6 Excel R1'!G1236</f>
        <v>45902</v>
      </c>
      <c r="X761" s="469"/>
      <c r="Y761" s="469"/>
      <c r="Z761" s="469"/>
      <c r="AA761" s="469"/>
      <c r="AB761" s="469"/>
      <c r="AC761" s="469"/>
      <c r="AD761" s="487">
        <f>+'Programa P6 Excel R1'!H1236</f>
        <v>45940</v>
      </c>
      <c r="AE761" s="509"/>
      <c r="AF761" s="510"/>
      <c r="AG761" s="510"/>
      <c r="AH761" s="510"/>
      <c r="AI761" s="510"/>
      <c r="AJ761" s="512"/>
      <c r="AL761" s="197"/>
    </row>
    <row r="762" spans="1:38" s="196" customFormat="1" hidden="1">
      <c r="A762" s="855"/>
      <c r="B762" s="495"/>
      <c r="C762" s="620"/>
      <c r="D762" s="497"/>
      <c r="E762" s="498"/>
      <c r="F762" s="723" t="s">
        <v>1732</v>
      </c>
      <c r="G762" s="500"/>
      <c r="H762" s="501"/>
      <c r="I762" s="501"/>
      <c r="J762" s="502"/>
      <c r="K762" s="738"/>
      <c r="L762" s="504"/>
      <c r="M762" s="630">
        <f t="shared" si="222"/>
        <v>0</v>
      </c>
      <c r="N762" s="630">
        <f t="shared" si="224"/>
        <v>0</v>
      </c>
      <c r="O762" s="582">
        <f t="shared" si="225"/>
        <v>0</v>
      </c>
      <c r="P762" s="583">
        <f>+'Programa P6 Excel R1'!J1237</f>
        <v>0</v>
      </c>
      <c r="Q762" s="509"/>
      <c r="R762" s="510"/>
      <c r="S762" s="510"/>
      <c r="T762" s="510"/>
      <c r="U762" s="510"/>
      <c r="V762" s="511"/>
      <c r="W762" s="509"/>
      <c r="X762" s="510"/>
      <c r="Y762" s="510"/>
      <c r="Z762" s="510"/>
      <c r="AA762" s="510"/>
      <c r="AB762" s="510"/>
      <c r="AC762" s="510"/>
      <c r="AD762" s="511"/>
      <c r="AE762" s="509"/>
      <c r="AF762" s="510"/>
      <c r="AG762" s="510"/>
      <c r="AH762" s="510"/>
      <c r="AI762" s="510"/>
      <c r="AJ762" s="512"/>
      <c r="AL762" s="197"/>
    </row>
    <row r="763" spans="1:38" s="196" customFormat="1">
      <c r="A763" s="1242" t="str">
        <f t="shared" ref="A763:A766" si="231">+TRIM(C763)</f>
        <v>477-010-40-0696</v>
      </c>
      <c r="B763" s="495"/>
      <c r="C763" s="620" t="str">
        <f>+'Programa P6 Excel R1'!B1238</f>
        <v xml:space="preserve">          477-010-40-0696</v>
      </c>
      <c r="D763" s="497" t="s">
        <v>523</v>
      </c>
      <c r="E763" s="498"/>
      <c r="F763" s="625" t="s">
        <v>1733</v>
      </c>
      <c r="G763" s="500"/>
      <c r="H763" s="623"/>
      <c r="I763" s="623"/>
      <c r="J763" s="389">
        <v>1</v>
      </c>
      <c r="K763" s="738"/>
      <c r="L763" s="412">
        <f>+'Programa P6 Excel R1'!K1238</f>
        <v>29.5</v>
      </c>
      <c r="M763" s="630">
        <f t="shared" si="222"/>
        <v>29.5</v>
      </c>
      <c r="N763" s="630">
        <f t="shared" si="224"/>
        <v>29.5</v>
      </c>
      <c r="O763" s="582">
        <f t="shared" si="225"/>
        <v>1</v>
      </c>
      <c r="P763" s="583">
        <f>+'Programa P6 Excel R1'!J1238</f>
        <v>1</v>
      </c>
      <c r="Q763" s="468">
        <v>45845</v>
      </c>
      <c r="R763" s="469"/>
      <c r="S763" s="469"/>
      <c r="T763" s="469"/>
      <c r="U763" s="469"/>
      <c r="V763" s="487">
        <v>45873</v>
      </c>
      <c r="W763" s="468">
        <f>+'Programa P6 Excel R1'!G1238</f>
        <v>45845</v>
      </c>
      <c r="X763" s="469"/>
      <c r="Y763" s="469"/>
      <c r="Z763" s="469"/>
      <c r="AA763" s="469"/>
      <c r="AB763" s="469"/>
      <c r="AC763" s="469"/>
      <c r="AD763" s="487">
        <f>+'Programa P6 Excel R1'!H1238</f>
        <v>45873</v>
      </c>
      <c r="AE763" s="509"/>
      <c r="AF763" s="510"/>
      <c r="AG763" s="510"/>
      <c r="AH763" s="510"/>
      <c r="AI763" s="510"/>
      <c r="AJ763" s="512"/>
      <c r="AL763" s="197"/>
    </row>
    <row r="764" spans="1:38" s="196" customFormat="1">
      <c r="A764" s="1242" t="str">
        <f t="shared" si="231"/>
        <v>477-010-40-0697</v>
      </c>
      <c r="B764" s="495"/>
      <c r="C764" s="620" t="str">
        <f>+'Programa P6 Excel R1'!B1239</f>
        <v xml:space="preserve">          477-010-40-0697</v>
      </c>
      <c r="D764" s="497" t="s">
        <v>523</v>
      </c>
      <c r="E764" s="498"/>
      <c r="F764" s="625" t="s">
        <v>1734</v>
      </c>
      <c r="G764" s="500"/>
      <c r="H764" s="628"/>
      <c r="I764" s="628"/>
      <c r="J764" s="390">
        <v>1</v>
      </c>
      <c r="K764" s="738"/>
      <c r="L764" s="412">
        <f>+'Programa P6 Excel R1'!K1239</f>
        <v>680</v>
      </c>
      <c r="M764" s="630">
        <f t="shared" si="222"/>
        <v>680</v>
      </c>
      <c r="N764" s="630">
        <f t="shared" si="224"/>
        <v>680</v>
      </c>
      <c r="O764" s="582">
        <f t="shared" si="225"/>
        <v>1</v>
      </c>
      <c r="P764" s="583">
        <f>+'Programa P6 Excel R1'!J1239</f>
        <v>1</v>
      </c>
      <c r="Q764" s="468">
        <v>45874</v>
      </c>
      <c r="R764" s="469"/>
      <c r="S764" s="469"/>
      <c r="T764" s="469"/>
      <c r="U764" s="469"/>
      <c r="V764" s="487">
        <v>45922</v>
      </c>
      <c r="W764" s="468">
        <f>+'Programa P6 Excel R1'!G1239</f>
        <v>45874</v>
      </c>
      <c r="X764" s="469"/>
      <c r="Y764" s="469"/>
      <c r="Z764" s="469"/>
      <c r="AA764" s="469"/>
      <c r="AB764" s="469"/>
      <c r="AC764" s="469"/>
      <c r="AD764" s="487">
        <f>+'Programa P6 Excel R1'!H1239</f>
        <v>45922</v>
      </c>
      <c r="AE764" s="509"/>
      <c r="AF764" s="510"/>
      <c r="AG764" s="510"/>
      <c r="AH764" s="510"/>
      <c r="AI764" s="510"/>
      <c r="AJ764" s="512"/>
      <c r="AL764" s="197"/>
    </row>
    <row r="765" spans="1:38" s="196" customFormat="1">
      <c r="A765" s="1242" t="str">
        <f t="shared" si="231"/>
        <v>477-010-40-0698</v>
      </c>
      <c r="B765" s="495"/>
      <c r="C765" s="620" t="str">
        <f>+'Programa P6 Excel R1'!B1240</f>
        <v xml:space="preserve">          477-010-40-0698</v>
      </c>
      <c r="D765" s="497" t="s">
        <v>523</v>
      </c>
      <c r="E765" s="498"/>
      <c r="F765" s="625" t="s">
        <v>1735</v>
      </c>
      <c r="G765" s="500"/>
      <c r="H765" s="623"/>
      <c r="I765" s="623"/>
      <c r="J765" s="389">
        <v>1</v>
      </c>
      <c r="K765" s="738"/>
      <c r="L765" s="412">
        <f>+'Programa P6 Excel R1'!K1240</f>
        <v>65</v>
      </c>
      <c r="M765" s="630">
        <f t="shared" si="222"/>
        <v>65</v>
      </c>
      <c r="N765" s="630">
        <f t="shared" si="224"/>
        <v>65</v>
      </c>
      <c r="O765" s="582">
        <f t="shared" si="225"/>
        <v>1</v>
      </c>
      <c r="P765" s="583">
        <f>+'Programa P6 Excel R1'!J1240</f>
        <v>1</v>
      </c>
      <c r="Q765" s="468">
        <v>45923</v>
      </c>
      <c r="R765" s="469"/>
      <c r="S765" s="469"/>
      <c r="T765" s="469"/>
      <c r="U765" s="469"/>
      <c r="V765" s="487">
        <v>45960</v>
      </c>
      <c r="W765" s="468">
        <f>+'Programa P6 Excel R1'!G1240</f>
        <v>45923</v>
      </c>
      <c r="X765" s="469"/>
      <c r="Y765" s="469"/>
      <c r="Z765" s="469"/>
      <c r="AA765" s="469"/>
      <c r="AB765" s="469"/>
      <c r="AC765" s="469"/>
      <c r="AD765" s="487">
        <f>+'Programa P6 Excel R1'!H1240</f>
        <v>45960</v>
      </c>
      <c r="AE765" s="509"/>
      <c r="AF765" s="510"/>
      <c r="AG765" s="510"/>
      <c r="AH765" s="510"/>
      <c r="AI765" s="510"/>
      <c r="AJ765" s="512"/>
      <c r="AL765" s="197"/>
    </row>
    <row r="766" spans="1:38" s="196" customFormat="1">
      <c r="A766" s="1242" t="str">
        <f t="shared" si="231"/>
        <v>477-010-40-0699</v>
      </c>
      <c r="B766" s="495"/>
      <c r="C766" s="620" t="str">
        <f>+'Programa P6 Excel R1'!B1241</f>
        <v xml:space="preserve">          477-010-40-0699</v>
      </c>
      <c r="D766" s="362" t="s">
        <v>523</v>
      </c>
      <c r="E766" s="498"/>
      <c r="F766" s="625" t="s">
        <v>1736</v>
      </c>
      <c r="G766" s="500"/>
      <c r="H766" s="628">
        <v>1</v>
      </c>
      <c r="I766" s="628"/>
      <c r="J766" s="390"/>
      <c r="K766" s="738"/>
      <c r="L766" s="412">
        <f>+'Programa P6 Excel R1'!K1241</f>
        <v>69</v>
      </c>
      <c r="M766" s="630">
        <f t="shared" si="222"/>
        <v>69</v>
      </c>
      <c r="N766" s="630">
        <f t="shared" si="224"/>
        <v>69</v>
      </c>
      <c r="O766" s="582">
        <f t="shared" si="225"/>
        <v>1</v>
      </c>
      <c r="P766" s="583">
        <f>+'Programa P6 Excel R1'!J1241</f>
        <v>1</v>
      </c>
      <c r="Q766" s="468">
        <v>45964</v>
      </c>
      <c r="R766" s="469"/>
      <c r="S766" s="469"/>
      <c r="T766" s="469"/>
      <c r="U766" s="469"/>
      <c r="V766" s="487">
        <v>46057</v>
      </c>
      <c r="W766" s="468">
        <f>+'Programa P6 Excel R1'!G1241</f>
        <v>45964</v>
      </c>
      <c r="X766" s="510"/>
      <c r="Y766" s="510"/>
      <c r="Z766" s="510"/>
      <c r="AA766" s="510"/>
      <c r="AB766" s="510"/>
      <c r="AC766" s="510"/>
      <c r="AD766" s="487">
        <f>VLOOKUP(C766,'Programa P6 Excel R1'!$B:$N,7,FALSE)</f>
        <v>46049</v>
      </c>
      <c r="AE766" s="509"/>
      <c r="AF766" s="510"/>
      <c r="AG766" s="510"/>
      <c r="AH766" s="510"/>
      <c r="AI766" s="510"/>
      <c r="AJ766" s="512"/>
      <c r="AL766" s="197"/>
    </row>
    <row r="767" spans="1:38" s="196" customFormat="1" hidden="1">
      <c r="A767" s="855"/>
      <c r="B767" s="495"/>
      <c r="C767" s="620"/>
      <c r="D767" s="497"/>
      <c r="E767" s="498"/>
      <c r="F767" s="723" t="s">
        <v>1737</v>
      </c>
      <c r="G767" s="500"/>
      <c r="H767" s="501"/>
      <c r="I767" s="501"/>
      <c r="J767" s="502"/>
      <c r="K767" s="738"/>
      <c r="L767" s="504"/>
      <c r="M767" s="630">
        <f t="shared" si="222"/>
        <v>0</v>
      </c>
      <c r="N767" s="630">
        <f t="shared" si="224"/>
        <v>0</v>
      </c>
      <c r="O767" s="582">
        <f t="shared" si="225"/>
        <v>0</v>
      </c>
      <c r="P767" s="583">
        <f>+'Programa P6 Excel R1'!J1242</f>
        <v>0</v>
      </c>
      <c r="Q767" s="509"/>
      <c r="R767" s="510"/>
      <c r="S767" s="510"/>
      <c r="T767" s="510"/>
      <c r="U767" s="510"/>
      <c r="V767" s="511"/>
      <c r="W767" s="509"/>
      <c r="X767" s="510"/>
      <c r="Y767" s="510"/>
      <c r="Z767" s="510"/>
      <c r="AA767" s="510"/>
      <c r="AB767" s="510"/>
      <c r="AC767" s="510"/>
      <c r="AD767" s="511"/>
      <c r="AE767" s="509"/>
      <c r="AF767" s="510"/>
      <c r="AG767" s="510"/>
      <c r="AH767" s="510"/>
      <c r="AI767" s="510"/>
      <c r="AJ767" s="512"/>
      <c r="AL767" s="197"/>
    </row>
    <row r="768" spans="1:38" s="196" customFormat="1">
      <c r="A768" s="1242" t="str">
        <f t="shared" ref="A768:A771" si="232">+TRIM(C768)</f>
        <v>477-010-40-0700</v>
      </c>
      <c r="B768" s="495"/>
      <c r="C768" s="620" t="str">
        <f>+'Programa P6 Excel R1'!B1243</f>
        <v xml:space="preserve">          477-010-40-0700</v>
      </c>
      <c r="D768" s="497" t="s">
        <v>523</v>
      </c>
      <c r="E768" s="498"/>
      <c r="F768" s="625" t="s">
        <v>1738</v>
      </c>
      <c r="G768" s="500"/>
      <c r="H768" s="623"/>
      <c r="I768" s="623"/>
      <c r="J768" s="389">
        <v>1</v>
      </c>
      <c r="K768" s="738"/>
      <c r="L768" s="412">
        <f>+'Programa P6 Excel R1'!K1243</f>
        <v>29.5</v>
      </c>
      <c r="M768" s="630">
        <f t="shared" si="222"/>
        <v>29.5</v>
      </c>
      <c r="N768" s="630">
        <f t="shared" si="224"/>
        <v>29.5</v>
      </c>
      <c r="O768" s="582">
        <f t="shared" si="225"/>
        <v>1</v>
      </c>
      <c r="P768" s="583">
        <f>+'Programa P6 Excel R1'!J1243</f>
        <v>1</v>
      </c>
      <c r="Q768" s="468">
        <v>45943</v>
      </c>
      <c r="R768" s="469"/>
      <c r="S768" s="469"/>
      <c r="T768" s="469"/>
      <c r="U768" s="469"/>
      <c r="V768" s="487">
        <v>45966</v>
      </c>
      <c r="W768" s="468">
        <f>+'Programa P6 Excel R1'!G1243</f>
        <v>45943</v>
      </c>
      <c r="X768" s="469"/>
      <c r="Y768" s="469"/>
      <c r="Z768" s="469"/>
      <c r="AA768" s="469"/>
      <c r="AB768" s="469"/>
      <c r="AC768" s="469"/>
      <c r="AD768" s="487">
        <f>+'Programa P6 Excel R1'!H1243</f>
        <v>45966</v>
      </c>
      <c r="AE768" s="509"/>
      <c r="AF768" s="510"/>
      <c r="AG768" s="510"/>
      <c r="AH768" s="510"/>
      <c r="AI768" s="510"/>
      <c r="AJ768" s="512"/>
      <c r="AL768" s="197"/>
    </row>
    <row r="769" spans="1:38" s="196" customFormat="1">
      <c r="A769" s="1242" t="str">
        <f t="shared" si="232"/>
        <v>477-010-40-0701</v>
      </c>
      <c r="B769" s="495"/>
      <c r="C769" s="620" t="str">
        <f>+'Programa P6 Excel R1'!B1244</f>
        <v xml:space="preserve">          477-010-40-0701</v>
      </c>
      <c r="D769" s="497" t="s">
        <v>523</v>
      </c>
      <c r="E769" s="498"/>
      <c r="F769" s="625" t="s">
        <v>1739</v>
      </c>
      <c r="G769" s="500"/>
      <c r="H769" s="628"/>
      <c r="I769" s="628"/>
      <c r="J769" s="390">
        <v>1</v>
      </c>
      <c r="K769" s="738"/>
      <c r="L769" s="412">
        <f>+'Programa P6 Excel R1'!K1244</f>
        <v>680</v>
      </c>
      <c r="M769" s="630">
        <f t="shared" si="222"/>
        <v>680</v>
      </c>
      <c r="N769" s="630">
        <f t="shared" si="224"/>
        <v>680</v>
      </c>
      <c r="O769" s="582">
        <f t="shared" si="225"/>
        <v>1</v>
      </c>
      <c r="P769" s="583">
        <f>+'Programa P6 Excel R1'!J1244</f>
        <v>1</v>
      </c>
      <c r="Q769" s="468">
        <v>45967</v>
      </c>
      <c r="R769" s="469"/>
      <c r="S769" s="469"/>
      <c r="T769" s="469"/>
      <c r="U769" s="469"/>
      <c r="V769" s="487">
        <v>46013</v>
      </c>
      <c r="W769" s="468">
        <f>+'Programa P6 Excel R1'!G1244</f>
        <v>45967</v>
      </c>
      <c r="X769" s="469"/>
      <c r="Y769" s="469"/>
      <c r="Z769" s="469"/>
      <c r="AA769" s="469"/>
      <c r="AB769" s="469"/>
      <c r="AC769" s="469"/>
      <c r="AD769" s="487">
        <f>+'Programa P6 Excel R1'!H1244</f>
        <v>46013</v>
      </c>
      <c r="AE769" s="509"/>
      <c r="AF769" s="510"/>
      <c r="AG769" s="510"/>
      <c r="AH769" s="510"/>
      <c r="AI769" s="510"/>
      <c r="AJ769" s="512"/>
      <c r="AL769" s="197"/>
    </row>
    <row r="770" spans="1:38" s="196" customFormat="1">
      <c r="A770" s="1242" t="str">
        <f t="shared" si="232"/>
        <v>477-010-40-0702</v>
      </c>
      <c r="B770" s="495"/>
      <c r="C770" s="620" t="str">
        <f>+'Programa P6 Excel R1'!B1245</f>
        <v xml:space="preserve">          477-010-40-0702</v>
      </c>
      <c r="D770" s="497" t="s">
        <v>523</v>
      </c>
      <c r="E770" s="498"/>
      <c r="F770" s="625" t="s">
        <v>1740</v>
      </c>
      <c r="G770" s="500"/>
      <c r="H770" s="623"/>
      <c r="I770" s="623"/>
      <c r="J770" s="389">
        <v>1</v>
      </c>
      <c r="K770" s="738"/>
      <c r="L770" s="412">
        <f>+'Programa P6 Excel R1'!K1245</f>
        <v>65</v>
      </c>
      <c r="M770" s="630">
        <f t="shared" si="222"/>
        <v>65</v>
      </c>
      <c r="N770" s="630">
        <f t="shared" si="224"/>
        <v>65</v>
      </c>
      <c r="O770" s="582">
        <f t="shared" si="225"/>
        <v>1</v>
      </c>
      <c r="P770" s="583">
        <f>+'Programa P6 Excel R1'!J1245</f>
        <v>1</v>
      </c>
      <c r="Q770" s="468">
        <v>46014</v>
      </c>
      <c r="R770" s="469"/>
      <c r="S770" s="469"/>
      <c r="T770" s="469"/>
      <c r="U770" s="469"/>
      <c r="V770" s="487">
        <v>46066</v>
      </c>
      <c r="W770" s="468">
        <f>+'Programa P6 Excel R1'!G1245</f>
        <v>46014</v>
      </c>
      <c r="X770" s="510"/>
      <c r="Y770" s="510"/>
      <c r="Z770" s="510"/>
      <c r="AA770" s="510"/>
      <c r="AB770" s="510"/>
      <c r="AC770" s="510"/>
      <c r="AD770" s="511">
        <v>46063</v>
      </c>
      <c r="AE770" s="509"/>
      <c r="AF770" s="510"/>
      <c r="AG770" s="510"/>
      <c r="AH770" s="510"/>
      <c r="AI770" s="510"/>
      <c r="AJ770" s="512"/>
      <c r="AL770" s="197"/>
    </row>
    <row r="771" spans="1:38" s="196" customFormat="1">
      <c r="A771" s="1242" t="str">
        <f t="shared" si="232"/>
        <v>477-010-40-0703</v>
      </c>
      <c r="B771" s="495"/>
      <c r="C771" s="620" t="str">
        <f>+'Programa P6 Excel R1'!B1246</f>
        <v xml:space="preserve">          477-010-40-0703</v>
      </c>
      <c r="D771" s="497" t="s">
        <v>132</v>
      </c>
      <c r="E771" s="498"/>
      <c r="F771" s="625" t="s">
        <v>1741</v>
      </c>
      <c r="G771" s="500"/>
      <c r="H771" s="628">
        <v>1</v>
      </c>
      <c r="I771" s="628"/>
      <c r="J771" s="390"/>
      <c r="K771" s="738"/>
      <c r="L771" s="412">
        <f>+'Programa P6 Excel R1'!K1246</f>
        <v>69</v>
      </c>
      <c r="M771" s="630">
        <f t="shared" si="222"/>
        <v>69</v>
      </c>
      <c r="N771" s="630">
        <f t="shared" si="224"/>
        <v>58.65</v>
      </c>
      <c r="O771" s="582">
        <f t="shared" si="225"/>
        <v>0.85</v>
      </c>
      <c r="P771" s="583">
        <f>+'Programa P6 Excel R1'!J1246</f>
        <v>0.85</v>
      </c>
      <c r="Q771" s="468">
        <v>46069</v>
      </c>
      <c r="R771" s="469"/>
      <c r="S771" s="469"/>
      <c r="T771" s="469"/>
      <c r="U771" s="469"/>
      <c r="V771" s="487">
        <v>46101</v>
      </c>
      <c r="W771" s="509">
        <f>+'Programa P6 Excel R1'!G1246</f>
        <v>46065</v>
      </c>
      <c r="X771" s="510"/>
      <c r="Y771" s="510"/>
      <c r="Z771" s="510"/>
      <c r="AA771" s="510"/>
      <c r="AB771" s="510"/>
      <c r="AC771" s="510"/>
      <c r="AD771" s="511"/>
      <c r="AE771" s="509"/>
      <c r="AF771" s="510"/>
      <c r="AG771" s="510"/>
      <c r="AH771" s="510"/>
      <c r="AI771" s="510"/>
      <c r="AJ771" s="512">
        <f>+'Programa P6 Excel R1'!H1246</f>
        <v>46157</v>
      </c>
      <c r="AL771" s="197"/>
    </row>
    <row r="772" spans="1:38" s="196" customFormat="1" hidden="1">
      <c r="A772" s="855"/>
      <c r="B772" s="495"/>
      <c r="C772" s="620"/>
      <c r="D772" s="497"/>
      <c r="E772" s="498"/>
      <c r="F772" s="617" t="s">
        <v>713</v>
      </c>
      <c r="G772" s="500"/>
      <c r="H772" s="501"/>
      <c r="I772" s="501"/>
      <c r="J772" s="502"/>
      <c r="K772" s="738"/>
      <c r="L772" s="504"/>
      <c r="M772" s="630">
        <f t="shared" si="222"/>
        <v>0</v>
      </c>
      <c r="N772" s="630">
        <f t="shared" si="224"/>
        <v>0</v>
      </c>
      <c r="O772" s="582">
        <f t="shared" si="225"/>
        <v>0</v>
      </c>
      <c r="P772" s="583">
        <f>+'Programa P6 Excel R1'!J1247</f>
        <v>0</v>
      </c>
      <c r="Q772" s="509"/>
      <c r="R772" s="510"/>
      <c r="S772" s="510"/>
      <c r="T772" s="510"/>
      <c r="U772" s="510"/>
      <c r="V772" s="511"/>
      <c r="W772" s="509"/>
      <c r="X772" s="510"/>
      <c r="Y772" s="510"/>
      <c r="Z772" s="510"/>
      <c r="AA772" s="510"/>
      <c r="AB772" s="510"/>
      <c r="AC772" s="510"/>
      <c r="AD772" s="511"/>
      <c r="AE772" s="509"/>
      <c r="AF772" s="510"/>
      <c r="AG772" s="510"/>
      <c r="AH772" s="510"/>
      <c r="AI772" s="510"/>
      <c r="AJ772" s="512"/>
      <c r="AL772" s="197"/>
    </row>
    <row r="773" spans="1:38" s="196" customFormat="1" hidden="1">
      <c r="A773" s="855"/>
      <c r="B773" s="495"/>
      <c r="C773" s="620"/>
      <c r="D773" s="497"/>
      <c r="E773" s="498"/>
      <c r="F773" s="723" t="s">
        <v>1742</v>
      </c>
      <c r="G773" s="500"/>
      <c r="H773" s="501"/>
      <c r="I773" s="501"/>
      <c r="J773" s="502"/>
      <c r="K773" s="738"/>
      <c r="L773" s="504"/>
      <c r="M773" s="630">
        <f t="shared" si="222"/>
        <v>0</v>
      </c>
      <c r="N773" s="630">
        <f t="shared" si="224"/>
        <v>0</v>
      </c>
      <c r="O773" s="582">
        <f t="shared" si="225"/>
        <v>0</v>
      </c>
      <c r="P773" s="583">
        <f>+'Programa P6 Excel R1'!J1248</f>
        <v>0</v>
      </c>
      <c r="Q773" s="509"/>
      <c r="R773" s="510"/>
      <c r="S773" s="510"/>
      <c r="T773" s="510"/>
      <c r="U773" s="510"/>
      <c r="V773" s="511"/>
      <c r="W773" s="509"/>
      <c r="X773" s="510"/>
      <c r="Y773" s="510"/>
      <c r="Z773" s="510"/>
      <c r="AA773" s="510"/>
      <c r="AB773" s="510"/>
      <c r="AC773" s="510"/>
      <c r="AD773" s="511"/>
      <c r="AE773" s="509"/>
      <c r="AF773" s="510"/>
      <c r="AG773" s="510"/>
      <c r="AH773" s="510"/>
      <c r="AI773" s="510"/>
      <c r="AJ773" s="512"/>
      <c r="AL773" s="197"/>
    </row>
    <row r="774" spans="1:38" s="196" customFormat="1">
      <c r="A774" s="1242" t="str">
        <f t="shared" ref="A774:A778" si="233">+TRIM(C774)</f>
        <v>477-010-40-0704</v>
      </c>
      <c r="B774" s="495"/>
      <c r="C774" s="620" t="str">
        <f>+'Programa P6 Excel R1'!B1249</f>
        <v xml:space="preserve">          477-010-40-0704</v>
      </c>
      <c r="D774" s="497" t="s">
        <v>523</v>
      </c>
      <c r="E774" s="498"/>
      <c r="F774" s="625" t="s">
        <v>1743</v>
      </c>
      <c r="G774" s="500"/>
      <c r="H774" s="501"/>
      <c r="I774" s="501"/>
      <c r="J774" s="502">
        <v>1</v>
      </c>
      <c r="K774" s="738"/>
      <c r="L774" s="412">
        <f>+'Programa P6 Excel R1'!K1249</f>
        <v>21.5</v>
      </c>
      <c r="M774" s="630">
        <f t="shared" si="222"/>
        <v>21.5</v>
      </c>
      <c r="N774" s="630">
        <f t="shared" si="224"/>
        <v>21.5</v>
      </c>
      <c r="O774" s="582">
        <f t="shared" si="225"/>
        <v>1</v>
      </c>
      <c r="P774" s="583">
        <f>+'Programa P6 Excel R1'!J1249</f>
        <v>1</v>
      </c>
      <c r="Q774" s="468">
        <v>45853</v>
      </c>
      <c r="R774" s="469"/>
      <c r="S774" s="469"/>
      <c r="T774" s="469"/>
      <c r="U774" s="469"/>
      <c r="V774" s="487">
        <v>45898</v>
      </c>
      <c r="W774" s="468">
        <f>+'Programa P6 Excel R1'!G1249</f>
        <v>45853</v>
      </c>
      <c r="X774" s="469"/>
      <c r="Y774" s="469"/>
      <c r="Z774" s="469"/>
      <c r="AA774" s="469"/>
      <c r="AB774" s="469"/>
      <c r="AC774" s="469"/>
      <c r="AD774" s="487">
        <f>+'Programa P6 Excel R1'!H1249</f>
        <v>45898</v>
      </c>
      <c r="AE774" s="509"/>
      <c r="AF774" s="510"/>
      <c r="AG774" s="510"/>
      <c r="AH774" s="510"/>
      <c r="AI774" s="510"/>
      <c r="AJ774" s="512"/>
      <c r="AL774" s="197"/>
    </row>
    <row r="775" spans="1:38" s="196" customFormat="1">
      <c r="A775" s="1242" t="str">
        <f t="shared" si="233"/>
        <v>477-010-40-0705</v>
      </c>
      <c r="B775" s="495"/>
      <c r="C775" s="620" t="str">
        <f>+'Programa P6 Excel R1'!B1250</f>
        <v xml:space="preserve">          477-010-40-0705</v>
      </c>
      <c r="D775" s="497" t="s">
        <v>523</v>
      </c>
      <c r="E775" s="498"/>
      <c r="F775" s="625" t="s">
        <v>1744</v>
      </c>
      <c r="G775" s="500"/>
      <c r="H775" s="501"/>
      <c r="I775" s="501"/>
      <c r="J775" s="502">
        <v>1</v>
      </c>
      <c r="K775" s="738"/>
      <c r="L775" s="412">
        <f>+'Programa P6 Excel R1'!K1250</f>
        <v>455</v>
      </c>
      <c r="M775" s="630">
        <f t="shared" si="222"/>
        <v>455</v>
      </c>
      <c r="N775" s="630">
        <f t="shared" si="224"/>
        <v>455</v>
      </c>
      <c r="O775" s="582">
        <f t="shared" si="225"/>
        <v>1</v>
      </c>
      <c r="P775" s="583">
        <f>+'Programa P6 Excel R1'!J1250</f>
        <v>1</v>
      </c>
      <c r="Q775" s="468">
        <v>45901</v>
      </c>
      <c r="R775" s="469"/>
      <c r="S775" s="469"/>
      <c r="T775" s="469"/>
      <c r="U775" s="469"/>
      <c r="V775" s="487">
        <v>45922</v>
      </c>
      <c r="W775" s="468">
        <f>+'Programa P6 Excel R1'!G1250</f>
        <v>45901</v>
      </c>
      <c r="X775" s="469"/>
      <c r="Y775" s="469"/>
      <c r="Z775" s="469"/>
      <c r="AA775" s="469"/>
      <c r="AB775" s="469"/>
      <c r="AC775" s="469"/>
      <c r="AD775" s="487">
        <f>+'Programa P6 Excel R1'!H1250</f>
        <v>45922</v>
      </c>
      <c r="AE775" s="509"/>
      <c r="AF775" s="510"/>
      <c r="AG775" s="510"/>
      <c r="AH775" s="510"/>
      <c r="AI775" s="510"/>
      <c r="AJ775" s="512"/>
      <c r="AL775" s="197"/>
    </row>
    <row r="776" spans="1:38" s="196" customFormat="1">
      <c r="A776" s="1242" t="str">
        <f t="shared" si="233"/>
        <v>477-010-40-0706</v>
      </c>
      <c r="B776" s="495"/>
      <c r="C776" s="620" t="str">
        <f>+'Programa P6 Excel R1'!B1251</f>
        <v xml:space="preserve">          477-010-40-0706</v>
      </c>
      <c r="D776" s="497" t="s">
        <v>523</v>
      </c>
      <c r="E776" s="498"/>
      <c r="F776" s="625" t="s">
        <v>1745</v>
      </c>
      <c r="G776" s="500"/>
      <c r="H776" s="501"/>
      <c r="I776" s="501"/>
      <c r="J776" s="502">
        <v>1</v>
      </c>
      <c r="K776" s="738"/>
      <c r="L776" s="412">
        <f>+'Programa P6 Excel R1'!K1251</f>
        <v>4</v>
      </c>
      <c r="M776" s="630">
        <f t="shared" si="222"/>
        <v>4</v>
      </c>
      <c r="N776" s="630">
        <f t="shared" si="224"/>
        <v>4</v>
      </c>
      <c r="O776" s="582">
        <f t="shared" si="225"/>
        <v>1</v>
      </c>
      <c r="P776" s="583">
        <f>+'Programa P6 Excel R1'!J1251</f>
        <v>1</v>
      </c>
      <c r="Q776" s="468">
        <v>45923</v>
      </c>
      <c r="R776" s="469"/>
      <c r="S776" s="469"/>
      <c r="T776" s="469"/>
      <c r="U776" s="469"/>
      <c r="V776" s="487">
        <v>45975</v>
      </c>
      <c r="W776" s="468">
        <f>+'Programa P6 Excel R1'!G1251</f>
        <v>45923</v>
      </c>
      <c r="X776" s="469"/>
      <c r="Y776" s="469"/>
      <c r="Z776" s="469"/>
      <c r="AA776" s="469"/>
      <c r="AB776" s="469"/>
      <c r="AC776" s="469"/>
      <c r="AD776" s="487">
        <f>+'Programa P6 Excel R1'!H1251</f>
        <v>45975</v>
      </c>
      <c r="AE776" s="509"/>
      <c r="AF776" s="510"/>
      <c r="AG776" s="510"/>
      <c r="AH776" s="510"/>
      <c r="AI776" s="510"/>
      <c r="AJ776" s="512"/>
      <c r="AL776" s="197"/>
    </row>
    <row r="777" spans="1:38" s="196" customFormat="1">
      <c r="A777" s="1242" t="str">
        <f t="shared" si="233"/>
        <v>477-010-40-0707</v>
      </c>
      <c r="B777" s="495"/>
      <c r="C777" s="620" t="str">
        <f>+'Programa P6 Excel R1'!B1252</f>
        <v xml:space="preserve">          477-010-40-0707</v>
      </c>
      <c r="D777" s="497" t="s">
        <v>523</v>
      </c>
      <c r="E777" s="498"/>
      <c r="F777" s="625" t="s">
        <v>1746</v>
      </c>
      <c r="G777" s="500"/>
      <c r="H777" s="501"/>
      <c r="I777" s="501"/>
      <c r="J777" s="502">
        <v>1</v>
      </c>
      <c r="K777" s="738"/>
      <c r="L777" s="412">
        <f>+'Programa P6 Excel R1'!K1252</f>
        <v>2</v>
      </c>
      <c r="M777" s="630">
        <f t="shared" si="222"/>
        <v>2</v>
      </c>
      <c r="N777" s="630">
        <f t="shared" si="224"/>
        <v>2</v>
      </c>
      <c r="O777" s="582">
        <f t="shared" si="225"/>
        <v>1</v>
      </c>
      <c r="P777" s="583">
        <f>+'Programa P6 Excel R1'!J1252</f>
        <v>1</v>
      </c>
      <c r="Q777" s="468">
        <v>45931</v>
      </c>
      <c r="R777" s="469"/>
      <c r="S777" s="469"/>
      <c r="T777" s="469"/>
      <c r="U777" s="469"/>
      <c r="V777" s="487">
        <v>45959</v>
      </c>
      <c r="W777" s="468">
        <f>+'Programa P6 Excel R1'!G1252</f>
        <v>45931</v>
      </c>
      <c r="X777" s="469"/>
      <c r="Y777" s="469"/>
      <c r="Z777" s="469"/>
      <c r="AA777" s="469"/>
      <c r="AB777" s="469"/>
      <c r="AC777" s="469"/>
      <c r="AD777" s="487">
        <f>+'Programa P6 Excel R1'!H1252</f>
        <v>45959</v>
      </c>
      <c r="AE777" s="509"/>
      <c r="AF777" s="510"/>
      <c r="AG777" s="510"/>
      <c r="AH777" s="510"/>
      <c r="AI777" s="510"/>
      <c r="AJ777" s="512"/>
      <c r="AL777" s="197"/>
    </row>
    <row r="778" spans="1:38" s="196" customFormat="1">
      <c r="A778" s="1242" t="str">
        <f t="shared" si="233"/>
        <v>477-010-40-0708</v>
      </c>
      <c r="B778" s="495"/>
      <c r="C778" s="620" t="str">
        <f>+'Programa P6 Excel R1'!B1253</f>
        <v xml:space="preserve">          477-010-40-0708</v>
      </c>
      <c r="D778" s="497" t="s">
        <v>523</v>
      </c>
      <c r="E778" s="498"/>
      <c r="F778" s="625" t="s">
        <v>1747</v>
      </c>
      <c r="G778" s="500"/>
      <c r="H778" s="501">
        <v>1</v>
      </c>
      <c r="I778" s="501"/>
      <c r="J778" s="502"/>
      <c r="K778" s="738"/>
      <c r="L778" s="412">
        <f>+'Programa P6 Excel R1'!K1253</f>
        <v>39</v>
      </c>
      <c r="M778" s="630">
        <f t="shared" si="222"/>
        <v>39</v>
      </c>
      <c r="N778" s="630">
        <f t="shared" si="224"/>
        <v>39</v>
      </c>
      <c r="O778" s="582">
        <f t="shared" si="225"/>
        <v>1</v>
      </c>
      <c r="P778" s="583">
        <f>+'Programa P6 Excel R1'!J1253</f>
        <v>1</v>
      </c>
      <c r="Q778" s="468">
        <v>45978</v>
      </c>
      <c r="R778" s="469"/>
      <c r="S778" s="469"/>
      <c r="T778" s="469"/>
      <c r="U778" s="469"/>
      <c r="V778" s="487">
        <v>46066</v>
      </c>
      <c r="W778" s="509">
        <f>+'Programa P6 Excel R1'!G1253</f>
        <v>45978</v>
      </c>
      <c r="X778" s="510"/>
      <c r="Y778" s="510"/>
      <c r="Z778" s="510"/>
      <c r="AA778" s="510"/>
      <c r="AB778" s="510"/>
      <c r="AC778" s="510"/>
      <c r="AD778" s="487">
        <f>+'Programa P6 Excel R1'!H1253</f>
        <v>46080</v>
      </c>
      <c r="AE778" s="509"/>
      <c r="AF778" s="510"/>
      <c r="AG778" s="510"/>
      <c r="AH778" s="510"/>
      <c r="AI778" s="510"/>
      <c r="AJ778" s="512"/>
      <c r="AL778" s="197"/>
    </row>
    <row r="779" spans="1:38" s="196" customFormat="1" hidden="1">
      <c r="A779" s="855"/>
      <c r="B779" s="495"/>
      <c r="C779" s="620"/>
      <c r="D779" s="497"/>
      <c r="E779" s="498"/>
      <c r="F779" s="723" t="s">
        <v>1748</v>
      </c>
      <c r="G779" s="500"/>
      <c r="H779" s="501"/>
      <c r="I779" s="501"/>
      <c r="J779" s="502"/>
      <c r="K779" s="738"/>
      <c r="L779" s="504"/>
      <c r="M779" s="630">
        <f t="shared" si="222"/>
        <v>0</v>
      </c>
      <c r="N779" s="630">
        <f t="shared" si="224"/>
        <v>0</v>
      </c>
      <c r="O779" s="582">
        <f t="shared" si="225"/>
        <v>0</v>
      </c>
      <c r="P779" s="583">
        <f>+'Programa P6 Excel R1'!J1254</f>
        <v>0</v>
      </c>
      <c r="Q779" s="509"/>
      <c r="R779" s="510"/>
      <c r="S779" s="510"/>
      <c r="T779" s="510"/>
      <c r="U779" s="510"/>
      <c r="V779" s="511"/>
      <c r="W779" s="509"/>
      <c r="X779" s="510"/>
      <c r="Y779" s="510"/>
      <c r="Z779" s="510"/>
      <c r="AA779" s="510"/>
      <c r="AB779" s="510"/>
      <c r="AC779" s="510"/>
      <c r="AD779" s="511"/>
      <c r="AE779" s="509"/>
      <c r="AF779" s="510"/>
      <c r="AG779" s="510"/>
      <c r="AH779" s="510"/>
      <c r="AI779" s="510"/>
      <c r="AJ779" s="512"/>
      <c r="AL779" s="197"/>
    </row>
    <row r="780" spans="1:38" s="196" customFormat="1">
      <c r="A780" s="1242" t="str">
        <f t="shared" ref="A780:A784" si="234">+TRIM(C780)</f>
        <v>477-010-40-0709</v>
      </c>
      <c r="B780" s="495"/>
      <c r="C780" s="620" t="str">
        <f>+'Programa P6 Excel R1'!B1255</f>
        <v xml:space="preserve">          477-010-40-0709</v>
      </c>
      <c r="D780" s="497" t="s">
        <v>523</v>
      </c>
      <c r="E780" s="498"/>
      <c r="F780" s="625" t="s">
        <v>1749</v>
      </c>
      <c r="G780" s="500"/>
      <c r="H780" s="501"/>
      <c r="I780" s="501"/>
      <c r="J780" s="502">
        <v>1</v>
      </c>
      <c r="K780" s="738"/>
      <c r="L780" s="412">
        <f>+'Programa P6 Excel R1'!K1255</f>
        <v>21.5</v>
      </c>
      <c r="M780" s="630">
        <f t="shared" si="222"/>
        <v>21.5</v>
      </c>
      <c r="N780" s="630">
        <f t="shared" si="224"/>
        <v>21.5</v>
      </c>
      <c r="O780" s="582">
        <f t="shared" si="225"/>
        <v>1</v>
      </c>
      <c r="P780" s="583">
        <f>+'Programa P6 Excel R1'!J1255</f>
        <v>1</v>
      </c>
      <c r="Q780" s="468">
        <v>45931</v>
      </c>
      <c r="R780" s="469"/>
      <c r="S780" s="469"/>
      <c r="T780" s="469"/>
      <c r="U780" s="469"/>
      <c r="V780" s="487">
        <v>45959</v>
      </c>
      <c r="W780" s="468">
        <f>+'Programa P6 Excel R1'!G1255</f>
        <v>45931</v>
      </c>
      <c r="X780" s="469"/>
      <c r="Y780" s="469"/>
      <c r="Z780" s="469"/>
      <c r="AA780" s="469"/>
      <c r="AB780" s="469"/>
      <c r="AC780" s="469"/>
      <c r="AD780" s="487">
        <f>+'Programa P6 Excel R1'!H1255</f>
        <v>45959</v>
      </c>
      <c r="AE780" s="509"/>
      <c r="AF780" s="510"/>
      <c r="AG780" s="510"/>
      <c r="AH780" s="510"/>
      <c r="AI780" s="510"/>
      <c r="AJ780" s="512"/>
      <c r="AL780" s="197"/>
    </row>
    <row r="781" spans="1:38" s="196" customFormat="1">
      <c r="A781" s="1242" t="str">
        <f t="shared" si="234"/>
        <v>477-010-40-0710</v>
      </c>
      <c r="B781" s="495"/>
      <c r="C781" s="620" t="str">
        <f>+'Programa P6 Excel R1'!B1256</f>
        <v xml:space="preserve">          477-010-40-0710</v>
      </c>
      <c r="D781" s="497" t="s">
        <v>523</v>
      </c>
      <c r="E781" s="498"/>
      <c r="F781" s="625" t="s">
        <v>1750</v>
      </c>
      <c r="G781" s="500"/>
      <c r="H781" s="501"/>
      <c r="I781" s="501"/>
      <c r="J781" s="502">
        <v>1</v>
      </c>
      <c r="K781" s="738"/>
      <c r="L781" s="412">
        <f>+'Programa P6 Excel R1'!K1256</f>
        <v>455</v>
      </c>
      <c r="M781" s="630">
        <f t="shared" si="222"/>
        <v>455</v>
      </c>
      <c r="N781" s="630">
        <f t="shared" si="224"/>
        <v>455</v>
      </c>
      <c r="O781" s="582">
        <f t="shared" si="225"/>
        <v>1</v>
      </c>
      <c r="P781" s="583">
        <f>+'Programa P6 Excel R1'!J1256</f>
        <v>1</v>
      </c>
      <c r="Q781" s="468">
        <v>45964</v>
      </c>
      <c r="R781" s="469"/>
      <c r="S781" s="469"/>
      <c r="T781" s="469"/>
      <c r="U781" s="469"/>
      <c r="V781" s="487">
        <v>46012</v>
      </c>
      <c r="W781" s="468">
        <f>+'Programa P6 Excel R1'!G1256</f>
        <v>45964</v>
      </c>
      <c r="X781" s="469"/>
      <c r="Y781" s="469"/>
      <c r="Z781" s="469"/>
      <c r="AA781" s="469"/>
      <c r="AB781" s="469"/>
      <c r="AC781" s="469"/>
      <c r="AD781" s="487">
        <f>+'Programa P6 Excel R1'!H1256</f>
        <v>46012</v>
      </c>
      <c r="AE781" s="509"/>
      <c r="AF781" s="510"/>
      <c r="AG781" s="510"/>
      <c r="AH781" s="510"/>
      <c r="AI781" s="510"/>
      <c r="AJ781" s="512"/>
      <c r="AL781" s="197"/>
    </row>
    <row r="782" spans="1:38" s="196" customFormat="1">
      <c r="A782" s="1242" t="str">
        <f t="shared" si="234"/>
        <v>477-010-40-0711</v>
      </c>
      <c r="B782" s="495"/>
      <c r="C782" s="620" t="str">
        <f>+'Programa P6 Excel R1'!B1257</f>
        <v xml:space="preserve">          477-010-40-0711</v>
      </c>
      <c r="D782" s="497" t="s">
        <v>523</v>
      </c>
      <c r="E782" s="498"/>
      <c r="F782" s="625" t="s">
        <v>1751</v>
      </c>
      <c r="G782" s="500"/>
      <c r="H782" s="501"/>
      <c r="I782" s="501"/>
      <c r="J782" s="502">
        <v>1</v>
      </c>
      <c r="K782" s="738"/>
      <c r="L782" s="412">
        <f>+'Programa P6 Excel R1'!K1257</f>
        <v>4</v>
      </c>
      <c r="M782" s="630">
        <f t="shared" si="222"/>
        <v>4</v>
      </c>
      <c r="N782" s="630">
        <f t="shared" si="224"/>
        <v>4</v>
      </c>
      <c r="O782" s="582">
        <f t="shared" si="225"/>
        <v>1</v>
      </c>
      <c r="P782" s="583">
        <f>+'Programa P6 Excel R1'!J1257</f>
        <v>1</v>
      </c>
      <c r="Q782" s="468">
        <v>46013</v>
      </c>
      <c r="R782" s="469"/>
      <c r="S782" s="469"/>
      <c r="T782" s="469"/>
      <c r="U782" s="469"/>
      <c r="V782" s="487">
        <v>46059</v>
      </c>
      <c r="W782" s="468">
        <f>+'Programa P6 Excel R1'!G1257</f>
        <v>46013</v>
      </c>
      <c r="X782" s="510"/>
      <c r="Y782" s="510"/>
      <c r="Z782" s="510"/>
      <c r="AA782" s="510"/>
      <c r="AB782" s="510"/>
      <c r="AC782" s="510"/>
      <c r="AD782" s="487">
        <f>+'Programa P6 Excel R1'!H1257</f>
        <v>46079</v>
      </c>
      <c r="AE782" s="509"/>
      <c r="AF782" s="510"/>
      <c r="AG782" s="510"/>
      <c r="AH782" s="510"/>
      <c r="AI782" s="510"/>
      <c r="AJ782" s="512"/>
      <c r="AL782" s="197"/>
    </row>
    <row r="783" spans="1:38" s="196" customFormat="1">
      <c r="A783" s="1242" t="str">
        <f t="shared" si="234"/>
        <v>477-010-40-0712</v>
      </c>
      <c r="B783" s="495"/>
      <c r="C783" s="620" t="str">
        <f>+'Programa P6 Excel R1'!B1258</f>
        <v xml:space="preserve">          477-010-40-0712</v>
      </c>
      <c r="D783" s="497" t="s">
        <v>523</v>
      </c>
      <c r="E783" s="498"/>
      <c r="F783" s="625" t="s">
        <v>1752</v>
      </c>
      <c r="G783" s="500"/>
      <c r="H783" s="501"/>
      <c r="I783" s="501"/>
      <c r="J783" s="502">
        <v>1</v>
      </c>
      <c r="K783" s="738"/>
      <c r="L783" s="412">
        <f>+'Programa P6 Excel R1'!K1258</f>
        <v>2</v>
      </c>
      <c r="M783" s="630">
        <f t="shared" si="222"/>
        <v>2</v>
      </c>
      <c r="N783" s="630">
        <f t="shared" si="224"/>
        <v>2</v>
      </c>
      <c r="O783" s="582">
        <f t="shared" si="225"/>
        <v>1</v>
      </c>
      <c r="P783" s="583">
        <f>+'Programa P6 Excel R1'!J1258</f>
        <v>1</v>
      </c>
      <c r="Q783" s="468">
        <v>46013</v>
      </c>
      <c r="R783" s="469"/>
      <c r="S783" s="469"/>
      <c r="T783" s="469"/>
      <c r="U783" s="469"/>
      <c r="V783" s="487">
        <v>46059</v>
      </c>
      <c r="W783" s="468">
        <f>+'Programa P6 Excel R1'!G1258</f>
        <v>46013</v>
      </c>
      <c r="X783" s="510"/>
      <c r="Y783" s="510"/>
      <c r="Z783" s="510"/>
      <c r="AA783" s="510"/>
      <c r="AB783" s="510"/>
      <c r="AC783" s="510"/>
      <c r="AD783" s="487">
        <f>+'Programa P6 Excel R1'!H1258</f>
        <v>46079</v>
      </c>
      <c r="AE783" s="509"/>
      <c r="AF783" s="510"/>
      <c r="AG783" s="510"/>
      <c r="AH783" s="510"/>
      <c r="AI783" s="510"/>
      <c r="AJ783" s="512"/>
      <c r="AL783" s="197"/>
    </row>
    <row r="784" spans="1:38" s="196" customFormat="1">
      <c r="A784" s="1242" t="str">
        <f t="shared" si="234"/>
        <v>477-010-40-0713</v>
      </c>
      <c r="B784" s="495"/>
      <c r="C784" s="620" t="str">
        <f>+'Programa P6 Excel R1'!B1259</f>
        <v xml:space="preserve">          477-010-40-0713</v>
      </c>
      <c r="D784" s="497" t="s">
        <v>132</v>
      </c>
      <c r="E784" s="498"/>
      <c r="F784" s="625" t="s">
        <v>1753</v>
      </c>
      <c r="G784" s="500"/>
      <c r="H784" s="501">
        <v>1</v>
      </c>
      <c r="I784" s="501"/>
      <c r="J784" s="502"/>
      <c r="K784" s="738"/>
      <c r="L784" s="412">
        <f>+'Programa P6 Excel R1'!K1259</f>
        <v>39</v>
      </c>
      <c r="M784" s="630">
        <f t="shared" si="222"/>
        <v>39</v>
      </c>
      <c r="N784" s="630">
        <f t="shared" si="224"/>
        <v>27.299999999999997</v>
      </c>
      <c r="O784" s="582">
        <f t="shared" si="225"/>
        <v>0.7</v>
      </c>
      <c r="P784" s="583">
        <f>+'Programa P6 Excel R1'!J1259</f>
        <v>0.7</v>
      </c>
      <c r="Q784" s="468">
        <v>46062</v>
      </c>
      <c r="R784" s="469"/>
      <c r="S784" s="469"/>
      <c r="T784" s="469"/>
      <c r="U784" s="469"/>
      <c r="V784" s="487">
        <v>46087</v>
      </c>
      <c r="W784" s="509">
        <f>+'Programa P6 Excel R1'!G1259</f>
        <v>46080</v>
      </c>
      <c r="X784" s="510"/>
      <c r="Y784" s="510"/>
      <c r="Z784" s="510"/>
      <c r="AA784" s="510"/>
      <c r="AB784" s="510"/>
      <c r="AC784" s="510"/>
      <c r="AD784" s="511"/>
      <c r="AE784" s="509"/>
      <c r="AF784" s="510"/>
      <c r="AG784" s="510"/>
      <c r="AH784" s="510"/>
      <c r="AI784" s="510"/>
      <c r="AJ784" s="512">
        <f>+'Programa P6 Excel R1'!H1259</f>
        <v>46157</v>
      </c>
      <c r="AL784" s="197"/>
    </row>
    <row r="785" spans="1:38" s="196" customFormat="1" ht="18.75" hidden="1">
      <c r="A785" s="855"/>
      <c r="B785" s="495"/>
      <c r="C785" s="620"/>
      <c r="D785" s="497"/>
      <c r="E785" s="498"/>
      <c r="F785" s="998" t="s">
        <v>1754</v>
      </c>
      <c r="G785" s="500"/>
      <c r="H785" s="501"/>
      <c r="I785" s="501"/>
      <c r="J785" s="502"/>
      <c r="K785" s="738"/>
      <c r="L785" s="504"/>
      <c r="M785" s="630">
        <f t="shared" si="222"/>
        <v>0</v>
      </c>
      <c r="N785" s="630">
        <f t="shared" si="224"/>
        <v>0</v>
      </c>
      <c r="O785" s="582">
        <f t="shared" si="225"/>
        <v>0</v>
      </c>
      <c r="P785" s="583">
        <f>+'Programa P6 Excel R1'!J1260</f>
        <v>0</v>
      </c>
      <c r="Q785" s="509"/>
      <c r="R785" s="510"/>
      <c r="S785" s="510"/>
      <c r="T785" s="510"/>
      <c r="U785" s="510"/>
      <c r="V785" s="511"/>
      <c r="W785" s="509"/>
      <c r="X785" s="510"/>
      <c r="Y785" s="510"/>
      <c r="Z785" s="510"/>
      <c r="AA785" s="510"/>
      <c r="AB785" s="510"/>
      <c r="AC785" s="510"/>
      <c r="AD785" s="511"/>
      <c r="AE785" s="509"/>
      <c r="AF785" s="510"/>
      <c r="AG785" s="510"/>
      <c r="AH785" s="510"/>
      <c r="AI785" s="510"/>
      <c r="AJ785" s="512"/>
      <c r="AL785" s="197"/>
    </row>
    <row r="786" spans="1:38" s="196" customFormat="1" hidden="1">
      <c r="A786" s="855"/>
      <c r="B786" s="495"/>
      <c r="C786" s="620"/>
      <c r="D786" s="497"/>
      <c r="E786" s="498"/>
      <c r="F786" s="617" t="s">
        <v>554</v>
      </c>
      <c r="G786" s="500"/>
      <c r="H786" s="501"/>
      <c r="I786" s="501"/>
      <c r="J786" s="502"/>
      <c r="K786" s="738"/>
      <c r="L786" s="504"/>
      <c r="M786" s="630">
        <f t="shared" si="222"/>
        <v>0</v>
      </c>
      <c r="N786" s="630">
        <f t="shared" si="224"/>
        <v>0</v>
      </c>
      <c r="O786" s="582">
        <f t="shared" si="225"/>
        <v>0</v>
      </c>
      <c r="P786" s="583">
        <f>+'Programa P6 Excel R1'!J1261</f>
        <v>0</v>
      </c>
      <c r="Q786" s="509"/>
      <c r="R786" s="510"/>
      <c r="S786" s="510"/>
      <c r="T786" s="510"/>
      <c r="U786" s="510"/>
      <c r="V786" s="511"/>
      <c r="W786" s="509"/>
      <c r="X786" s="510"/>
      <c r="Y786" s="510"/>
      <c r="Z786" s="510"/>
      <c r="AA786" s="510"/>
      <c r="AB786" s="510"/>
      <c r="AC786" s="510"/>
      <c r="AD786" s="511"/>
      <c r="AE786" s="509"/>
      <c r="AF786" s="510"/>
      <c r="AG786" s="510"/>
      <c r="AH786" s="510"/>
      <c r="AI786" s="510"/>
      <c r="AJ786" s="512"/>
      <c r="AL786" s="197"/>
    </row>
    <row r="787" spans="1:38" s="196" customFormat="1" hidden="1">
      <c r="A787" s="855"/>
      <c r="B787" s="495"/>
      <c r="C787" s="620"/>
      <c r="D787" s="497"/>
      <c r="E787" s="498"/>
      <c r="F787" s="723" t="s">
        <v>1755</v>
      </c>
      <c r="G787" s="500"/>
      <c r="H787" s="501"/>
      <c r="I787" s="501"/>
      <c r="J787" s="502"/>
      <c r="K787" s="738"/>
      <c r="L787" s="504"/>
      <c r="M787" s="630">
        <f t="shared" si="222"/>
        <v>0</v>
      </c>
      <c r="N787" s="630">
        <f t="shared" si="224"/>
        <v>0</v>
      </c>
      <c r="O787" s="582">
        <f t="shared" si="225"/>
        <v>0</v>
      </c>
      <c r="P787" s="583">
        <f>+'Programa P6 Excel R1'!J1262</f>
        <v>0</v>
      </c>
      <c r="Q787" s="509"/>
      <c r="R787" s="510"/>
      <c r="S787" s="510"/>
      <c r="T787" s="510"/>
      <c r="U787" s="510"/>
      <c r="V787" s="511"/>
      <c r="W787" s="509"/>
      <c r="X787" s="510"/>
      <c r="Y787" s="510"/>
      <c r="Z787" s="510"/>
      <c r="AA787" s="510"/>
      <c r="AB787" s="510"/>
      <c r="AC787" s="510"/>
      <c r="AD787" s="511"/>
      <c r="AE787" s="509"/>
      <c r="AF787" s="510"/>
      <c r="AG787" s="510"/>
      <c r="AH787" s="510"/>
      <c r="AI787" s="510"/>
      <c r="AJ787" s="512"/>
      <c r="AL787" s="197"/>
    </row>
    <row r="788" spans="1:38" s="196" customFormat="1">
      <c r="A788" s="1242" t="str">
        <f t="shared" ref="A788:A791" si="235">+TRIM(C788)</f>
        <v>477-010-40-0714</v>
      </c>
      <c r="B788" s="495"/>
      <c r="C788" s="620" t="str">
        <f>+'Programa P6 Excel R1'!B1263</f>
        <v xml:space="preserve">          477-010-40-0714</v>
      </c>
      <c r="D788" s="497" t="s">
        <v>523</v>
      </c>
      <c r="E788" s="498"/>
      <c r="F788" s="625" t="s">
        <v>1756</v>
      </c>
      <c r="G788" s="500"/>
      <c r="H788" s="623"/>
      <c r="I788" s="623"/>
      <c r="J788" s="389">
        <v>1</v>
      </c>
      <c r="K788" s="738"/>
      <c r="L788" s="412">
        <f>+'Programa P6 Excel R1'!K1263</f>
        <v>8</v>
      </c>
      <c r="M788" s="630">
        <f t="shared" si="222"/>
        <v>8</v>
      </c>
      <c r="N788" s="630">
        <f t="shared" si="224"/>
        <v>8</v>
      </c>
      <c r="O788" s="582">
        <f t="shared" si="225"/>
        <v>1</v>
      </c>
      <c r="P788" s="583">
        <f>+'Programa P6 Excel R1'!J1263</f>
        <v>1</v>
      </c>
      <c r="Q788" s="468">
        <v>45943</v>
      </c>
      <c r="R788" s="469"/>
      <c r="S788" s="469"/>
      <c r="T788" s="469"/>
      <c r="U788" s="469"/>
      <c r="V788" s="487">
        <v>45964</v>
      </c>
      <c r="W788" s="468">
        <f>+'Programa P6 Excel R1'!G1263</f>
        <v>45943</v>
      </c>
      <c r="X788" s="469"/>
      <c r="Y788" s="469"/>
      <c r="Z788" s="469"/>
      <c r="AA788" s="469"/>
      <c r="AB788" s="469"/>
      <c r="AC788" s="469"/>
      <c r="AD788" s="487">
        <f>+'Programa P6 Excel R1'!H1263</f>
        <v>45964</v>
      </c>
      <c r="AE788" s="509"/>
      <c r="AF788" s="510"/>
      <c r="AG788" s="510"/>
      <c r="AH788" s="510"/>
      <c r="AI788" s="510"/>
      <c r="AJ788" s="512"/>
      <c r="AL788" s="197"/>
    </row>
    <row r="789" spans="1:38" s="196" customFormat="1">
      <c r="A789" s="1242" t="str">
        <f t="shared" si="235"/>
        <v>477-010-40-0715</v>
      </c>
      <c r="B789" s="495"/>
      <c r="C789" s="620" t="str">
        <f>+'Programa P6 Excel R1'!B1264</f>
        <v xml:space="preserve">          477-010-40-0715</v>
      </c>
      <c r="D789" s="497" t="s">
        <v>523</v>
      </c>
      <c r="E789" s="498"/>
      <c r="F789" s="625" t="s">
        <v>1757</v>
      </c>
      <c r="G789" s="500"/>
      <c r="H789" s="628"/>
      <c r="I789" s="628"/>
      <c r="J789" s="390">
        <v>1</v>
      </c>
      <c r="K789" s="738"/>
      <c r="L789" s="412">
        <f>+'Programa P6 Excel R1'!K1264</f>
        <v>340</v>
      </c>
      <c r="M789" s="630">
        <f t="shared" si="222"/>
        <v>340</v>
      </c>
      <c r="N789" s="630">
        <f t="shared" si="224"/>
        <v>340</v>
      </c>
      <c r="O789" s="582">
        <f t="shared" si="225"/>
        <v>1</v>
      </c>
      <c r="P789" s="583">
        <f>+'Programa P6 Excel R1'!J1264</f>
        <v>1</v>
      </c>
      <c r="Q789" s="468">
        <v>45965</v>
      </c>
      <c r="R789" s="469"/>
      <c r="S789" s="469"/>
      <c r="T789" s="469"/>
      <c r="U789" s="469"/>
      <c r="V789" s="487">
        <v>46013</v>
      </c>
      <c r="W789" s="468">
        <f>+'Programa P6 Excel R1'!G1264</f>
        <v>45965</v>
      </c>
      <c r="X789" s="469"/>
      <c r="Y789" s="469"/>
      <c r="Z789" s="469"/>
      <c r="AA789" s="469"/>
      <c r="AB789" s="469"/>
      <c r="AC789" s="469"/>
      <c r="AD789" s="487">
        <f>+'Programa P6 Excel R1'!H1264</f>
        <v>46013</v>
      </c>
      <c r="AE789" s="509"/>
      <c r="AF789" s="510"/>
      <c r="AG789" s="510"/>
      <c r="AH789" s="510"/>
      <c r="AI789" s="510"/>
      <c r="AJ789" s="512"/>
      <c r="AL789" s="197"/>
    </row>
    <row r="790" spans="1:38" s="196" customFormat="1">
      <c r="A790" s="1242" t="str">
        <f t="shared" si="235"/>
        <v>477-010-40-0716</v>
      </c>
      <c r="B790" s="495"/>
      <c r="C790" s="620" t="str">
        <f>+'Programa P6 Excel R1'!B1265</f>
        <v xml:space="preserve">          477-010-40-0716</v>
      </c>
      <c r="D790" s="497" t="s">
        <v>523</v>
      </c>
      <c r="E790" s="498"/>
      <c r="F790" s="625" t="s">
        <v>1758</v>
      </c>
      <c r="G790" s="500"/>
      <c r="H790" s="623"/>
      <c r="I790" s="623"/>
      <c r="J790" s="389">
        <v>1</v>
      </c>
      <c r="K790" s="738"/>
      <c r="L790" s="412">
        <f>+'Programa P6 Excel R1'!K1265</f>
        <v>9</v>
      </c>
      <c r="M790" s="630">
        <f t="shared" si="222"/>
        <v>9</v>
      </c>
      <c r="N790" s="630">
        <f t="shared" si="224"/>
        <v>9</v>
      </c>
      <c r="O790" s="582">
        <f t="shared" si="225"/>
        <v>1</v>
      </c>
      <c r="P790" s="583">
        <f>+'Programa P6 Excel R1'!J1265</f>
        <v>1</v>
      </c>
      <c r="Q790" s="468">
        <v>46014</v>
      </c>
      <c r="R790" s="469"/>
      <c r="S790" s="469"/>
      <c r="T790" s="469"/>
      <c r="U790" s="469"/>
      <c r="V790" s="487">
        <v>46059</v>
      </c>
      <c r="W790" s="468">
        <f>+'Programa P6 Excel R1'!G1265</f>
        <v>46014</v>
      </c>
      <c r="X790" s="510"/>
      <c r="Y790" s="510"/>
      <c r="Z790" s="510"/>
      <c r="AA790" s="510"/>
      <c r="AB790" s="510"/>
      <c r="AC790" s="510"/>
      <c r="AD790" s="511">
        <v>46063</v>
      </c>
      <c r="AE790" s="509"/>
      <c r="AF790" s="510"/>
      <c r="AG790" s="510"/>
      <c r="AH790" s="510"/>
      <c r="AI790" s="510"/>
      <c r="AJ790" s="512"/>
      <c r="AL790" s="197"/>
    </row>
    <row r="791" spans="1:38" s="196" customFormat="1">
      <c r="A791" s="1242" t="str">
        <f t="shared" si="235"/>
        <v>477-010-40-0717</v>
      </c>
      <c r="B791" s="495"/>
      <c r="C791" s="620" t="str">
        <f>+'Programa P6 Excel R1'!B1266</f>
        <v xml:space="preserve">          477-010-40-0717</v>
      </c>
      <c r="D791" s="497" t="s">
        <v>132</v>
      </c>
      <c r="E791" s="498"/>
      <c r="F791" s="625" t="s">
        <v>1759</v>
      </c>
      <c r="G791" s="500"/>
      <c r="H791" s="628">
        <v>1</v>
      </c>
      <c r="I791" s="628"/>
      <c r="J791" s="390"/>
      <c r="K791" s="738"/>
      <c r="L791" s="412">
        <f>+'Programa P6 Excel R1'!K1266</f>
        <v>20.5</v>
      </c>
      <c r="M791" s="630">
        <f t="shared" si="222"/>
        <v>20.5</v>
      </c>
      <c r="N791" s="630">
        <f t="shared" si="224"/>
        <v>16.400000000000002</v>
      </c>
      <c r="O791" s="582">
        <f t="shared" si="225"/>
        <v>0.8</v>
      </c>
      <c r="P791" s="583">
        <f>+'Programa P6 Excel R1'!J1266</f>
        <v>0.8</v>
      </c>
      <c r="Q791" s="468">
        <v>46062</v>
      </c>
      <c r="R791" s="469"/>
      <c r="S791" s="469"/>
      <c r="T791" s="469"/>
      <c r="U791" s="469"/>
      <c r="V791" s="487">
        <v>46094</v>
      </c>
      <c r="W791" s="509">
        <f>+'Programa P6 Excel R1'!G1266</f>
        <v>46064</v>
      </c>
      <c r="X791" s="510"/>
      <c r="Y791" s="510"/>
      <c r="Z791" s="510"/>
      <c r="AA791" s="510"/>
      <c r="AB791" s="510"/>
      <c r="AC791" s="510"/>
      <c r="AD791" s="511"/>
      <c r="AE791" s="509"/>
      <c r="AF791" s="510"/>
      <c r="AG791" s="510"/>
      <c r="AH791" s="510"/>
      <c r="AI791" s="510"/>
      <c r="AJ791" s="512">
        <f>+'Programa P6 Excel R1'!H1266</f>
        <v>46136</v>
      </c>
      <c r="AL791" s="197"/>
    </row>
    <row r="792" spans="1:38" s="196" customFormat="1" hidden="1">
      <c r="A792" s="855"/>
      <c r="B792" s="495"/>
      <c r="C792" s="620"/>
      <c r="D792" s="497"/>
      <c r="E792" s="498"/>
      <c r="F792" s="723" t="s">
        <v>1760</v>
      </c>
      <c r="G792" s="500"/>
      <c r="H792" s="501"/>
      <c r="I792" s="501"/>
      <c r="J792" s="502"/>
      <c r="K792" s="738"/>
      <c r="L792" s="504"/>
      <c r="M792" s="630">
        <f t="shared" ref="M792:M825" si="236">+K792+L792</f>
        <v>0</v>
      </c>
      <c r="N792" s="630">
        <f t="shared" si="224"/>
        <v>0</v>
      </c>
      <c r="O792" s="582">
        <f t="shared" si="225"/>
        <v>0</v>
      </c>
      <c r="P792" s="583">
        <f>+'Programa P6 Excel R1'!J1267</f>
        <v>0</v>
      </c>
      <c r="Q792" s="509"/>
      <c r="R792" s="510"/>
      <c r="S792" s="510"/>
      <c r="T792" s="510"/>
      <c r="U792" s="510"/>
      <c r="V792" s="511"/>
      <c r="W792" s="509"/>
      <c r="X792" s="510"/>
      <c r="Y792" s="510"/>
      <c r="Z792" s="510"/>
      <c r="AA792" s="510"/>
      <c r="AB792" s="510"/>
      <c r="AC792" s="510"/>
      <c r="AD792" s="511"/>
      <c r="AE792" s="509"/>
      <c r="AF792" s="510"/>
      <c r="AG792" s="510"/>
      <c r="AH792" s="510"/>
      <c r="AI792" s="510"/>
      <c r="AJ792" s="512"/>
      <c r="AL792" s="197"/>
    </row>
    <row r="793" spans="1:38" s="196" customFormat="1">
      <c r="A793" s="1242" t="str">
        <f t="shared" ref="A793:A796" si="237">+TRIM(C793)</f>
        <v>477-010-40-0718</v>
      </c>
      <c r="B793" s="495"/>
      <c r="C793" s="620" t="str">
        <f>+'Programa P6 Excel R1'!B1268</f>
        <v xml:space="preserve">          477-010-40-0718</v>
      </c>
      <c r="D793" s="497" t="s">
        <v>523</v>
      </c>
      <c r="E793" s="498"/>
      <c r="F793" s="625" t="s">
        <v>1761</v>
      </c>
      <c r="G793" s="500"/>
      <c r="H793" s="623"/>
      <c r="I793" s="623"/>
      <c r="J793" s="389">
        <v>1</v>
      </c>
      <c r="K793" s="738"/>
      <c r="L793" s="412">
        <f>+'Programa P6 Excel R1'!K1268</f>
        <v>8</v>
      </c>
      <c r="M793" s="630">
        <f t="shared" si="236"/>
        <v>8</v>
      </c>
      <c r="N793" s="630">
        <f t="shared" si="224"/>
        <v>8</v>
      </c>
      <c r="O793" s="582">
        <f t="shared" si="225"/>
        <v>1</v>
      </c>
      <c r="P793" s="583">
        <f>+'Programa P6 Excel R1'!J1268</f>
        <v>1</v>
      </c>
      <c r="Q793" s="468">
        <v>46062</v>
      </c>
      <c r="R793" s="469"/>
      <c r="S793" s="469"/>
      <c r="T793" s="469"/>
      <c r="U793" s="469"/>
      <c r="V793" s="487">
        <v>46080</v>
      </c>
      <c r="W793" s="509">
        <f>+'Programa P6 Excel R1'!G1268</f>
        <v>46079</v>
      </c>
      <c r="X793" s="510"/>
      <c r="Y793" s="510"/>
      <c r="Z793" s="510"/>
      <c r="AA793" s="510"/>
      <c r="AB793" s="510"/>
      <c r="AC793" s="510"/>
      <c r="AD793" s="511">
        <f>+'Programa P6 Excel R1'!H1268</f>
        <v>46090</v>
      </c>
      <c r="AE793" s="509"/>
      <c r="AF793" s="510"/>
      <c r="AG793" s="510"/>
      <c r="AH793" s="510"/>
      <c r="AI793" s="510"/>
      <c r="AJ793" s="512"/>
      <c r="AL793" s="197"/>
    </row>
    <row r="794" spans="1:38" s="196" customFormat="1">
      <c r="A794" s="1242" t="str">
        <f t="shared" si="237"/>
        <v>477-010-40-0719</v>
      </c>
      <c r="B794" s="495"/>
      <c r="C794" s="620" t="str">
        <f>+'Programa P6 Excel R1'!B1269</f>
        <v xml:space="preserve">          477-010-40-0719</v>
      </c>
      <c r="D794" s="497" t="s">
        <v>523</v>
      </c>
      <c r="E794" s="498"/>
      <c r="F794" s="625" t="s">
        <v>1762</v>
      </c>
      <c r="G794" s="500"/>
      <c r="H794" s="628"/>
      <c r="I794" s="628"/>
      <c r="J794" s="390">
        <v>1</v>
      </c>
      <c r="K794" s="738"/>
      <c r="L794" s="412">
        <f>+'Programa P6 Excel R1'!K1269</f>
        <v>340</v>
      </c>
      <c r="M794" s="630">
        <f t="shared" si="236"/>
        <v>340</v>
      </c>
      <c r="N794" s="630">
        <f t="shared" si="224"/>
        <v>340</v>
      </c>
      <c r="O794" s="582">
        <f t="shared" si="225"/>
        <v>1</v>
      </c>
      <c r="P794" s="583">
        <f>+'Programa P6 Excel R1'!J1269</f>
        <v>1</v>
      </c>
      <c r="Q794" s="468">
        <v>46081</v>
      </c>
      <c r="R794" s="469"/>
      <c r="S794" s="469"/>
      <c r="T794" s="469"/>
      <c r="U794" s="469"/>
      <c r="V794" s="487">
        <v>46101</v>
      </c>
      <c r="W794" s="509">
        <f>+'Programa P6 Excel R1'!G1269</f>
        <v>46091</v>
      </c>
      <c r="X794" s="510"/>
      <c r="Y794" s="510"/>
      <c r="Z794" s="510"/>
      <c r="AA794" s="510"/>
      <c r="AB794" s="510"/>
      <c r="AC794" s="510"/>
      <c r="AD794" s="511">
        <f>+'Programa P6 Excel R1'!H1269</f>
        <v>46097</v>
      </c>
      <c r="AE794" s="509"/>
      <c r="AF794" s="510"/>
      <c r="AG794" s="510"/>
      <c r="AH794" s="510"/>
      <c r="AI794" s="510"/>
      <c r="AJ794" s="512"/>
      <c r="AL794" s="197"/>
    </row>
    <row r="795" spans="1:38" s="196" customFormat="1">
      <c r="A795" s="1242" t="str">
        <f t="shared" si="237"/>
        <v>477-010-40-0720</v>
      </c>
      <c r="B795" s="495"/>
      <c r="C795" s="620" t="str">
        <f>+'Programa P6 Excel R1'!B1270</f>
        <v xml:space="preserve">          477-010-40-0720</v>
      </c>
      <c r="D795" s="497" t="s">
        <v>526</v>
      </c>
      <c r="E795" s="498"/>
      <c r="F795" s="625" t="s">
        <v>1763</v>
      </c>
      <c r="G795" s="500"/>
      <c r="H795" s="623"/>
      <c r="I795" s="623"/>
      <c r="J795" s="389">
        <v>1</v>
      </c>
      <c r="K795" s="738"/>
      <c r="L795" s="412">
        <f>+'Programa P6 Excel R1'!K1270</f>
        <v>9</v>
      </c>
      <c r="M795" s="630">
        <f t="shared" si="236"/>
        <v>9</v>
      </c>
      <c r="N795" s="630">
        <f t="shared" ref="N795:N825" si="238">+P795*M795</f>
        <v>6.3</v>
      </c>
      <c r="O795" s="582">
        <f t="shared" si="225"/>
        <v>0.7</v>
      </c>
      <c r="P795" s="583">
        <f>+'Programa P6 Excel R1'!J1270</f>
        <v>0.7</v>
      </c>
      <c r="Q795" s="468">
        <v>46104</v>
      </c>
      <c r="R795" s="469"/>
      <c r="S795" s="469"/>
      <c r="T795" s="469"/>
      <c r="U795" s="469"/>
      <c r="V795" s="487">
        <v>46136</v>
      </c>
      <c r="W795" s="509">
        <f>+'Programa P6 Excel R1'!G1270</f>
        <v>46098</v>
      </c>
      <c r="X795" s="510"/>
      <c r="Y795" s="510"/>
      <c r="Z795" s="510"/>
      <c r="AA795" s="510"/>
      <c r="AB795" s="510"/>
      <c r="AC795" s="510"/>
      <c r="AD795" s="511"/>
      <c r="AE795" s="509"/>
      <c r="AF795" s="510"/>
      <c r="AG795" s="510"/>
      <c r="AH795" s="510"/>
      <c r="AI795" s="510"/>
      <c r="AJ795" s="512">
        <f>+'Programa P6 Excel R1'!H1270</f>
        <v>46150</v>
      </c>
      <c r="AL795" s="197"/>
    </row>
    <row r="796" spans="1:38" s="196" customFormat="1">
      <c r="A796" s="1242" t="str">
        <f t="shared" si="237"/>
        <v>477-010-40-0721</v>
      </c>
      <c r="B796" s="495"/>
      <c r="C796" s="620" t="str">
        <f>+'Programa P6 Excel R1'!B1271</f>
        <v xml:space="preserve">          477-010-40-0721</v>
      </c>
      <c r="D796" s="497"/>
      <c r="E796" s="498"/>
      <c r="F796" s="625" t="s">
        <v>1764</v>
      </c>
      <c r="G796" s="500"/>
      <c r="H796" s="628">
        <v>1</v>
      </c>
      <c r="I796" s="628"/>
      <c r="J796" s="390"/>
      <c r="K796" s="738"/>
      <c r="L796" s="412">
        <f>+'Programa P6 Excel R1'!K1271</f>
        <v>20.5</v>
      </c>
      <c r="M796" s="630">
        <f t="shared" si="236"/>
        <v>20.5</v>
      </c>
      <c r="N796" s="630">
        <f t="shared" si="238"/>
        <v>0</v>
      </c>
      <c r="O796" s="582">
        <f t="shared" ref="O796:O859" si="239">+P796</f>
        <v>0</v>
      </c>
      <c r="P796" s="583">
        <f>+'Programa P6 Excel R1'!J1271</f>
        <v>0</v>
      </c>
      <c r="Q796" s="468">
        <v>46139</v>
      </c>
      <c r="R796" s="469"/>
      <c r="S796" s="469"/>
      <c r="T796" s="469"/>
      <c r="U796" s="469"/>
      <c r="V796" s="487">
        <v>46171</v>
      </c>
      <c r="W796" s="509"/>
      <c r="X796" s="510"/>
      <c r="Y796" s="510"/>
      <c r="Z796" s="510"/>
      <c r="AA796" s="510"/>
      <c r="AB796" s="510"/>
      <c r="AC796" s="510"/>
      <c r="AD796" s="511"/>
      <c r="AE796" s="509">
        <f>+'Programa P6 Excel R1'!G1271</f>
        <v>46153</v>
      </c>
      <c r="AF796" s="510"/>
      <c r="AG796" s="510"/>
      <c r="AH796" s="510"/>
      <c r="AI796" s="510"/>
      <c r="AJ796" s="512">
        <f>+'Programa P6 Excel R1'!H1271</f>
        <v>46184</v>
      </c>
      <c r="AL796" s="197"/>
    </row>
    <row r="797" spans="1:38" s="196" customFormat="1" hidden="1">
      <c r="A797" s="855"/>
      <c r="B797" s="495"/>
      <c r="C797" s="620"/>
      <c r="D797" s="497"/>
      <c r="E797" s="498"/>
      <c r="F797" s="617" t="s">
        <v>580</v>
      </c>
      <c r="G797" s="500"/>
      <c r="H797" s="501"/>
      <c r="I797" s="501"/>
      <c r="J797" s="502"/>
      <c r="K797" s="738"/>
      <c r="L797" s="504"/>
      <c r="M797" s="630">
        <f t="shared" si="236"/>
        <v>0</v>
      </c>
      <c r="N797" s="630">
        <f t="shared" si="238"/>
        <v>0</v>
      </c>
      <c r="O797" s="582">
        <f t="shared" si="239"/>
        <v>0</v>
      </c>
      <c r="P797" s="583">
        <f>+'Programa P6 Excel R1'!J1272</f>
        <v>0</v>
      </c>
      <c r="Q797" s="509"/>
      <c r="R797" s="510"/>
      <c r="S797" s="510"/>
      <c r="T797" s="510"/>
      <c r="U797" s="510"/>
      <c r="V797" s="511"/>
      <c r="W797" s="509"/>
      <c r="X797" s="510"/>
      <c r="Y797" s="510"/>
      <c r="Z797" s="510"/>
      <c r="AA797" s="510"/>
      <c r="AB797" s="510"/>
      <c r="AC797" s="510"/>
      <c r="AD797" s="511"/>
      <c r="AE797" s="509"/>
      <c r="AF797" s="510"/>
      <c r="AG797" s="510"/>
      <c r="AH797" s="510"/>
      <c r="AI797" s="510"/>
      <c r="AJ797" s="512"/>
      <c r="AL797" s="197"/>
    </row>
    <row r="798" spans="1:38" s="196" customFormat="1" hidden="1">
      <c r="A798" s="855"/>
      <c r="B798" s="495"/>
      <c r="C798" s="620"/>
      <c r="D798" s="497"/>
      <c r="E798" s="498"/>
      <c r="F798" s="723" t="s">
        <v>1765</v>
      </c>
      <c r="G798" s="500"/>
      <c r="H798" s="501"/>
      <c r="I798" s="501"/>
      <c r="J798" s="502"/>
      <c r="K798" s="738"/>
      <c r="L798" s="504"/>
      <c r="M798" s="630">
        <f t="shared" si="236"/>
        <v>0</v>
      </c>
      <c r="N798" s="630">
        <f t="shared" si="238"/>
        <v>0</v>
      </c>
      <c r="O798" s="582">
        <f t="shared" si="239"/>
        <v>0</v>
      </c>
      <c r="P798" s="583">
        <f>+'Programa P6 Excel R1'!J1273</f>
        <v>0</v>
      </c>
      <c r="Q798" s="509"/>
      <c r="R798" s="510"/>
      <c r="S798" s="510"/>
      <c r="T798" s="510"/>
      <c r="U798" s="510"/>
      <c r="V798" s="511"/>
      <c r="W798" s="509"/>
      <c r="X798" s="510"/>
      <c r="Y798" s="510"/>
      <c r="Z798" s="510"/>
      <c r="AA798" s="510"/>
      <c r="AB798" s="510"/>
      <c r="AC798" s="510"/>
      <c r="AD798" s="511"/>
      <c r="AE798" s="509"/>
      <c r="AF798" s="510"/>
      <c r="AG798" s="510"/>
      <c r="AH798" s="510"/>
      <c r="AI798" s="510"/>
      <c r="AJ798" s="512"/>
      <c r="AL798" s="197"/>
    </row>
    <row r="799" spans="1:38" s="196" customFormat="1">
      <c r="A799" s="1242" t="str">
        <f t="shared" ref="A799:A802" si="240">+TRIM(C799)</f>
        <v>477-010-40-0722</v>
      </c>
      <c r="B799" s="495"/>
      <c r="C799" s="620" t="str">
        <f>+'Programa P6 Excel R1'!B1274</f>
        <v xml:space="preserve">          477-010-40-0722</v>
      </c>
      <c r="D799" s="497" t="s">
        <v>523</v>
      </c>
      <c r="E799" s="498"/>
      <c r="F799" s="625" t="s">
        <v>1766</v>
      </c>
      <c r="G799" s="500"/>
      <c r="H799" s="623"/>
      <c r="I799" s="623"/>
      <c r="J799" s="389">
        <v>1</v>
      </c>
      <c r="K799" s="738"/>
      <c r="L799" s="412">
        <f>+'Programa P6 Excel R1'!K1274</f>
        <v>8</v>
      </c>
      <c r="M799" s="630">
        <f t="shared" si="236"/>
        <v>8</v>
      </c>
      <c r="N799" s="630">
        <f t="shared" si="238"/>
        <v>8</v>
      </c>
      <c r="O799" s="582">
        <f t="shared" si="239"/>
        <v>1</v>
      </c>
      <c r="P799" s="583">
        <f>+'Programa P6 Excel R1'!J1274</f>
        <v>1</v>
      </c>
      <c r="Q799" s="468">
        <v>45695</v>
      </c>
      <c r="R799" s="469"/>
      <c r="S799" s="469"/>
      <c r="T799" s="469"/>
      <c r="U799" s="469"/>
      <c r="V799" s="487">
        <v>45982</v>
      </c>
      <c r="W799" s="468">
        <f>+'Programa P6 Excel R1'!G1274</f>
        <v>45968</v>
      </c>
      <c r="X799" s="469"/>
      <c r="Y799" s="469"/>
      <c r="Z799" s="469"/>
      <c r="AA799" s="469"/>
      <c r="AB799" s="469"/>
      <c r="AC799" s="469"/>
      <c r="AD799" s="487">
        <f>+'Programa P6 Excel R1'!H1274</f>
        <v>45982</v>
      </c>
      <c r="AE799" s="509"/>
      <c r="AF799" s="510"/>
      <c r="AG799" s="510"/>
      <c r="AH799" s="510"/>
      <c r="AI799" s="510"/>
      <c r="AJ799" s="512"/>
      <c r="AL799" s="197"/>
    </row>
    <row r="800" spans="1:38" s="196" customFormat="1">
      <c r="A800" s="1242" t="str">
        <f t="shared" si="240"/>
        <v>477-010-40-0723</v>
      </c>
      <c r="B800" s="495"/>
      <c r="C800" s="620" t="str">
        <f>+'Programa P6 Excel R1'!B1275</f>
        <v xml:space="preserve">          477-010-40-0723</v>
      </c>
      <c r="D800" s="497" t="s">
        <v>523</v>
      </c>
      <c r="E800" s="498"/>
      <c r="F800" s="625" t="s">
        <v>1767</v>
      </c>
      <c r="G800" s="500"/>
      <c r="H800" s="628"/>
      <c r="I800" s="628"/>
      <c r="J800" s="390">
        <v>1</v>
      </c>
      <c r="K800" s="738"/>
      <c r="L800" s="412">
        <f>+'Programa P6 Excel R1'!K1275</f>
        <v>170</v>
      </c>
      <c r="M800" s="630">
        <f t="shared" si="236"/>
        <v>170</v>
      </c>
      <c r="N800" s="630">
        <f t="shared" si="238"/>
        <v>170</v>
      </c>
      <c r="O800" s="582">
        <f t="shared" si="239"/>
        <v>1</v>
      </c>
      <c r="P800" s="583">
        <f>+'Programa P6 Excel R1'!J1275</f>
        <v>1</v>
      </c>
      <c r="Q800" s="468">
        <v>45984</v>
      </c>
      <c r="R800" s="469"/>
      <c r="S800" s="469"/>
      <c r="T800" s="469"/>
      <c r="U800" s="469"/>
      <c r="V800" s="487">
        <v>46004</v>
      </c>
      <c r="W800" s="468">
        <f>+'Programa P6 Excel R1'!G1275</f>
        <v>45984</v>
      </c>
      <c r="X800" s="469"/>
      <c r="Y800" s="469"/>
      <c r="Z800" s="469"/>
      <c r="AA800" s="469"/>
      <c r="AB800" s="469"/>
      <c r="AC800" s="469"/>
      <c r="AD800" s="487">
        <f>+'Programa P6 Excel R1'!H1275</f>
        <v>46004</v>
      </c>
      <c r="AE800" s="509"/>
      <c r="AF800" s="510"/>
      <c r="AG800" s="510"/>
      <c r="AH800" s="510"/>
      <c r="AI800" s="510"/>
      <c r="AJ800" s="512"/>
      <c r="AL800" s="197"/>
    </row>
    <row r="801" spans="1:38" s="196" customFormat="1">
      <c r="A801" s="1242" t="str">
        <f t="shared" si="240"/>
        <v>477-010-40-0724</v>
      </c>
      <c r="B801" s="495"/>
      <c r="C801" s="620" t="str">
        <f>+'Programa P6 Excel R1'!B1276</f>
        <v xml:space="preserve">          477-010-40-0724</v>
      </c>
      <c r="D801" s="497" t="s">
        <v>523</v>
      </c>
      <c r="E801" s="498"/>
      <c r="F801" s="625" t="s">
        <v>1768</v>
      </c>
      <c r="G801" s="500"/>
      <c r="H801" s="623"/>
      <c r="I801" s="623"/>
      <c r="J801" s="389">
        <v>1</v>
      </c>
      <c r="K801" s="738"/>
      <c r="L801" s="412">
        <f>+'Programa P6 Excel R1'!K1276</f>
        <v>30</v>
      </c>
      <c r="M801" s="630">
        <f t="shared" si="236"/>
        <v>30</v>
      </c>
      <c r="N801" s="630">
        <f t="shared" si="238"/>
        <v>30</v>
      </c>
      <c r="O801" s="582">
        <f t="shared" si="239"/>
        <v>1</v>
      </c>
      <c r="P801" s="583">
        <f>+'Programa P6 Excel R1'!J1276</f>
        <v>1</v>
      </c>
      <c r="Q801" s="468">
        <v>46006</v>
      </c>
      <c r="R801" s="469"/>
      <c r="S801" s="469"/>
      <c r="T801" s="469"/>
      <c r="U801" s="469"/>
      <c r="V801" s="487">
        <v>46072</v>
      </c>
      <c r="W801" s="468">
        <f>+'Programa P6 Excel R1'!G1276</f>
        <v>46006</v>
      </c>
      <c r="X801" s="510"/>
      <c r="Y801" s="510"/>
      <c r="Z801" s="510"/>
      <c r="AA801" s="510"/>
      <c r="AB801" s="510"/>
      <c r="AC801" s="510"/>
      <c r="AD801" s="511">
        <f>+'Programa P6 Excel R1'!H1276</f>
        <v>46112</v>
      </c>
      <c r="AE801" s="509"/>
      <c r="AF801" s="510"/>
      <c r="AG801" s="510"/>
      <c r="AH801" s="510"/>
      <c r="AI801" s="510"/>
      <c r="AJ801" s="512"/>
      <c r="AL801" s="197"/>
    </row>
    <row r="802" spans="1:38" s="196" customFormat="1">
      <c r="A802" s="1242" t="str">
        <f t="shared" si="240"/>
        <v>477-010-40-0725</v>
      </c>
      <c r="B802" s="495"/>
      <c r="C802" s="620" t="str">
        <f>+'Programa P6 Excel R1'!B1277</f>
        <v xml:space="preserve">          477-010-40-0725</v>
      </c>
      <c r="D802" s="497" t="s">
        <v>526</v>
      </c>
      <c r="E802" s="498"/>
      <c r="F802" s="625" t="s">
        <v>1769</v>
      </c>
      <c r="G802" s="500"/>
      <c r="H802" s="628">
        <v>1</v>
      </c>
      <c r="I802" s="628"/>
      <c r="J802" s="390"/>
      <c r="K802" s="738"/>
      <c r="L802" s="412">
        <f>+'Programa P6 Excel R1'!K1277</f>
        <v>20.5</v>
      </c>
      <c r="M802" s="630">
        <f t="shared" si="236"/>
        <v>20.5</v>
      </c>
      <c r="N802" s="630">
        <f t="shared" si="238"/>
        <v>8.2000000000000011</v>
      </c>
      <c r="O802" s="582">
        <f t="shared" si="239"/>
        <v>0.4</v>
      </c>
      <c r="P802" s="583">
        <f>+'Programa P6 Excel R1'!J1277</f>
        <v>0.4</v>
      </c>
      <c r="Q802" s="468">
        <v>46073</v>
      </c>
      <c r="R802" s="469"/>
      <c r="S802" s="469"/>
      <c r="T802" s="469"/>
      <c r="U802" s="469"/>
      <c r="V802" s="487">
        <v>46118</v>
      </c>
      <c r="W802" s="509">
        <f>+'Programa P6 Excel R1'!G1277</f>
        <v>46113</v>
      </c>
      <c r="X802" s="510"/>
      <c r="Y802" s="510"/>
      <c r="Z802" s="510"/>
      <c r="AA802" s="510"/>
      <c r="AB802" s="510"/>
      <c r="AC802" s="510"/>
      <c r="AD802" s="511"/>
      <c r="AE802" s="509"/>
      <c r="AF802" s="510"/>
      <c r="AG802" s="510"/>
      <c r="AH802" s="510"/>
      <c r="AI802" s="510"/>
      <c r="AJ802" s="512">
        <f>+'Programa P6 Excel R1'!H1277</f>
        <v>46161</v>
      </c>
      <c r="AL802" s="197"/>
    </row>
    <row r="803" spans="1:38" s="196" customFormat="1" hidden="1">
      <c r="A803" s="855"/>
      <c r="B803" s="495"/>
      <c r="C803" s="620"/>
      <c r="D803" s="497"/>
      <c r="E803" s="498"/>
      <c r="F803" s="723" t="s">
        <v>1770</v>
      </c>
      <c r="G803" s="500"/>
      <c r="H803" s="501"/>
      <c r="I803" s="501"/>
      <c r="J803" s="502"/>
      <c r="K803" s="738"/>
      <c r="L803" s="504"/>
      <c r="M803" s="630">
        <f t="shared" si="236"/>
        <v>0</v>
      </c>
      <c r="N803" s="630">
        <f t="shared" si="238"/>
        <v>0</v>
      </c>
      <c r="O803" s="582">
        <f t="shared" si="239"/>
        <v>0</v>
      </c>
      <c r="P803" s="583">
        <f>+'Programa P6 Excel R1'!J1278</f>
        <v>0</v>
      </c>
      <c r="Q803" s="509"/>
      <c r="R803" s="510"/>
      <c r="S803" s="510"/>
      <c r="T803" s="510"/>
      <c r="U803" s="510"/>
      <c r="V803" s="511"/>
      <c r="W803" s="509"/>
      <c r="X803" s="510"/>
      <c r="Y803" s="510"/>
      <c r="Z803" s="510"/>
      <c r="AA803" s="510"/>
      <c r="AB803" s="510"/>
      <c r="AC803" s="510"/>
      <c r="AD803" s="511"/>
      <c r="AE803" s="509"/>
      <c r="AF803" s="510"/>
      <c r="AG803" s="510"/>
      <c r="AH803" s="510"/>
      <c r="AI803" s="510"/>
      <c r="AJ803" s="512"/>
      <c r="AL803" s="197"/>
    </row>
    <row r="804" spans="1:38" s="196" customFormat="1">
      <c r="A804" s="1242" t="str">
        <f t="shared" ref="A804:A807" si="241">+TRIM(C804)</f>
        <v>477-010-40-0726</v>
      </c>
      <c r="B804" s="495"/>
      <c r="C804" s="620" t="str">
        <f>+'Programa P6 Excel R1'!B1279</f>
        <v xml:space="preserve">          477-010-40-0726</v>
      </c>
      <c r="D804" s="497" t="s">
        <v>523</v>
      </c>
      <c r="E804" s="498"/>
      <c r="F804" s="625" t="s">
        <v>1771</v>
      </c>
      <c r="G804" s="500"/>
      <c r="H804" s="623"/>
      <c r="I804" s="623"/>
      <c r="J804" s="389">
        <v>1</v>
      </c>
      <c r="K804" s="738"/>
      <c r="L804" s="412">
        <f>+'Programa P6 Excel R1'!K1279</f>
        <v>8</v>
      </c>
      <c r="M804" s="630">
        <f t="shared" si="236"/>
        <v>8</v>
      </c>
      <c r="N804" s="630">
        <f t="shared" si="238"/>
        <v>8</v>
      </c>
      <c r="O804" s="582">
        <f t="shared" si="239"/>
        <v>1</v>
      </c>
      <c r="P804" s="583">
        <f>+'Programa P6 Excel R1'!J1279</f>
        <v>1</v>
      </c>
      <c r="Q804" s="468">
        <v>46062</v>
      </c>
      <c r="R804" s="469"/>
      <c r="S804" s="469"/>
      <c r="T804" s="469"/>
      <c r="U804" s="469"/>
      <c r="V804" s="487">
        <v>46080</v>
      </c>
      <c r="W804" s="509">
        <f>+'Programa P6 Excel R1'!G1279</f>
        <v>46079</v>
      </c>
      <c r="X804" s="510"/>
      <c r="Y804" s="510"/>
      <c r="Z804" s="510"/>
      <c r="AA804" s="510"/>
      <c r="AB804" s="510"/>
      <c r="AC804" s="510"/>
      <c r="AD804" s="511">
        <f>+'Programa P6 Excel R1'!H1279</f>
        <v>46090</v>
      </c>
      <c r="AE804" s="509"/>
      <c r="AF804" s="510"/>
      <c r="AG804" s="510"/>
      <c r="AH804" s="510"/>
      <c r="AI804" s="510"/>
      <c r="AJ804" s="512"/>
      <c r="AL804" s="197"/>
    </row>
    <row r="805" spans="1:38" s="196" customFormat="1">
      <c r="A805" s="1242" t="str">
        <f t="shared" si="241"/>
        <v>477-010-40-0727</v>
      </c>
      <c r="B805" s="495"/>
      <c r="C805" s="620" t="str">
        <f>+'Programa P6 Excel R1'!B1280</f>
        <v xml:space="preserve">          477-010-40-0727</v>
      </c>
      <c r="D805" s="497" t="s">
        <v>523</v>
      </c>
      <c r="E805" s="498"/>
      <c r="F805" s="625" t="s">
        <v>1772</v>
      </c>
      <c r="G805" s="500"/>
      <c r="H805" s="628"/>
      <c r="I805" s="628"/>
      <c r="J805" s="390">
        <v>1</v>
      </c>
      <c r="K805" s="738"/>
      <c r="L805" s="412">
        <f>+'Programa P6 Excel R1'!K1280</f>
        <v>170</v>
      </c>
      <c r="M805" s="630">
        <f t="shared" si="236"/>
        <v>170</v>
      </c>
      <c r="N805" s="630">
        <f t="shared" si="238"/>
        <v>170</v>
      </c>
      <c r="O805" s="582">
        <f t="shared" si="239"/>
        <v>1</v>
      </c>
      <c r="P805" s="583">
        <f>+'Programa P6 Excel R1'!J1280</f>
        <v>1</v>
      </c>
      <c r="Q805" s="468">
        <v>46081</v>
      </c>
      <c r="R805" s="469"/>
      <c r="S805" s="469"/>
      <c r="T805" s="469"/>
      <c r="U805" s="469"/>
      <c r="V805" s="487">
        <v>46101</v>
      </c>
      <c r="W805" s="509">
        <f>+'Programa P6 Excel R1'!G1280</f>
        <v>46091</v>
      </c>
      <c r="X805" s="510"/>
      <c r="Y805" s="510"/>
      <c r="Z805" s="510"/>
      <c r="AA805" s="510"/>
      <c r="AB805" s="510"/>
      <c r="AC805" s="510"/>
      <c r="AD805" s="511">
        <f>+'Programa P6 Excel R1'!H1280</f>
        <v>46098</v>
      </c>
      <c r="AE805" s="509"/>
      <c r="AF805" s="510"/>
      <c r="AG805" s="510"/>
      <c r="AH805" s="510"/>
      <c r="AI805" s="510"/>
      <c r="AJ805" s="512"/>
      <c r="AL805" s="197"/>
    </row>
    <row r="806" spans="1:38" s="196" customFormat="1">
      <c r="A806" s="1242" t="str">
        <f t="shared" si="241"/>
        <v>477-010-40-0728</v>
      </c>
      <c r="B806" s="495"/>
      <c r="C806" s="620" t="str">
        <f>+'Programa P6 Excel R1'!B1281</f>
        <v xml:space="preserve">          477-010-40-0728</v>
      </c>
      <c r="D806" s="497" t="s">
        <v>526</v>
      </c>
      <c r="E806" s="498"/>
      <c r="F806" s="625" t="s">
        <v>1773</v>
      </c>
      <c r="G806" s="500"/>
      <c r="H806" s="623"/>
      <c r="I806" s="623"/>
      <c r="J806" s="389">
        <v>1</v>
      </c>
      <c r="K806" s="738"/>
      <c r="L806" s="412">
        <f>+'Programa P6 Excel R1'!K1281</f>
        <v>30</v>
      </c>
      <c r="M806" s="630">
        <f t="shared" si="236"/>
        <v>30</v>
      </c>
      <c r="N806" s="630">
        <f t="shared" si="238"/>
        <v>19.5</v>
      </c>
      <c r="O806" s="582">
        <f t="shared" si="239"/>
        <v>0.65</v>
      </c>
      <c r="P806" s="583">
        <f>+'Programa P6 Excel R1'!J1281</f>
        <v>0.65</v>
      </c>
      <c r="Q806" s="468">
        <v>46104</v>
      </c>
      <c r="R806" s="469"/>
      <c r="S806" s="469"/>
      <c r="T806" s="469"/>
      <c r="U806" s="469"/>
      <c r="V806" s="487">
        <v>46136</v>
      </c>
      <c r="W806" s="509">
        <f>+'Programa P6 Excel R1'!G1281</f>
        <v>46099</v>
      </c>
      <c r="X806" s="510"/>
      <c r="Y806" s="510"/>
      <c r="Z806" s="510"/>
      <c r="AA806" s="510"/>
      <c r="AB806" s="510"/>
      <c r="AC806" s="510"/>
      <c r="AD806" s="511"/>
      <c r="AE806" s="509"/>
      <c r="AF806" s="510"/>
      <c r="AG806" s="510"/>
      <c r="AH806" s="510"/>
      <c r="AI806" s="510"/>
      <c r="AJ806" s="512">
        <f>+'Programa P6 Excel R1'!H1281</f>
        <v>46157</v>
      </c>
      <c r="AL806" s="197"/>
    </row>
    <row r="807" spans="1:38" s="196" customFormat="1">
      <c r="A807" s="1242" t="str">
        <f t="shared" si="241"/>
        <v>477-010-40-0729</v>
      </c>
      <c r="B807" s="495"/>
      <c r="C807" s="620" t="str">
        <f>+'Programa P6 Excel R1'!B1282</f>
        <v xml:space="preserve">          477-010-40-0729</v>
      </c>
      <c r="D807" s="497"/>
      <c r="E807" s="498"/>
      <c r="F807" s="625" t="s">
        <v>1774</v>
      </c>
      <c r="G807" s="500"/>
      <c r="H807" s="628">
        <v>1</v>
      </c>
      <c r="I807" s="628"/>
      <c r="J807" s="390"/>
      <c r="K807" s="738"/>
      <c r="L807" s="412">
        <f>+'Programa P6 Excel R1'!K1282</f>
        <v>20.5</v>
      </c>
      <c r="M807" s="630">
        <f t="shared" si="236"/>
        <v>20.5</v>
      </c>
      <c r="N807" s="630">
        <f t="shared" si="238"/>
        <v>0</v>
      </c>
      <c r="O807" s="582">
        <f t="shared" si="239"/>
        <v>0</v>
      </c>
      <c r="P807" s="583">
        <f>+'Programa P6 Excel R1'!J1282</f>
        <v>0</v>
      </c>
      <c r="Q807" s="468">
        <v>46139</v>
      </c>
      <c r="R807" s="469"/>
      <c r="S807" s="469"/>
      <c r="T807" s="469"/>
      <c r="U807" s="469"/>
      <c r="V807" s="487">
        <v>46171</v>
      </c>
      <c r="W807" s="509"/>
      <c r="X807" s="510"/>
      <c r="Y807" s="510"/>
      <c r="Z807" s="510"/>
      <c r="AA807" s="510"/>
      <c r="AB807" s="510"/>
      <c r="AC807" s="510"/>
      <c r="AD807" s="511"/>
      <c r="AE807" s="509">
        <f>+'Programa P6 Excel R1'!G1282</f>
        <v>46160</v>
      </c>
      <c r="AF807" s="510"/>
      <c r="AG807" s="510"/>
      <c r="AH807" s="510"/>
      <c r="AI807" s="510"/>
      <c r="AJ807" s="512">
        <f>+'Programa P6 Excel R1'!H1282</f>
        <v>46191</v>
      </c>
      <c r="AL807" s="197"/>
    </row>
    <row r="808" spans="1:38" s="196" customFormat="1" hidden="1">
      <c r="A808" s="855"/>
      <c r="B808" s="495"/>
      <c r="C808" s="620"/>
      <c r="D808" s="497"/>
      <c r="E808" s="498"/>
      <c r="F808" s="617" t="s">
        <v>600</v>
      </c>
      <c r="G808" s="500"/>
      <c r="H808" s="501"/>
      <c r="I808" s="501"/>
      <c r="J808" s="502"/>
      <c r="K808" s="738"/>
      <c r="L808" s="504"/>
      <c r="M808" s="630">
        <f t="shared" si="236"/>
        <v>0</v>
      </c>
      <c r="N808" s="630">
        <f t="shared" si="238"/>
        <v>0</v>
      </c>
      <c r="O808" s="582">
        <f t="shared" si="239"/>
        <v>0</v>
      </c>
      <c r="P808" s="583">
        <f>+'Programa P6 Excel R1'!J1283</f>
        <v>0</v>
      </c>
      <c r="Q808" s="509"/>
      <c r="R808" s="510"/>
      <c r="S808" s="510"/>
      <c r="T808" s="510"/>
      <c r="U808" s="510"/>
      <c r="V808" s="511"/>
      <c r="W808" s="509"/>
      <c r="X808" s="510"/>
      <c r="Y808" s="510"/>
      <c r="Z808" s="510"/>
      <c r="AA808" s="510"/>
      <c r="AB808" s="510"/>
      <c r="AC808" s="510"/>
      <c r="AD808" s="511"/>
      <c r="AE808" s="509"/>
      <c r="AF808" s="510"/>
      <c r="AG808" s="510"/>
      <c r="AH808" s="510"/>
      <c r="AI808" s="510"/>
      <c r="AJ808" s="512"/>
      <c r="AL808" s="197"/>
    </row>
    <row r="809" spans="1:38" s="196" customFormat="1" hidden="1">
      <c r="A809" s="855"/>
      <c r="B809" s="495"/>
      <c r="C809" s="620"/>
      <c r="D809" s="497"/>
      <c r="E809" s="498"/>
      <c r="F809" s="723" t="s">
        <v>1775</v>
      </c>
      <c r="G809" s="500"/>
      <c r="H809" s="501"/>
      <c r="I809" s="501"/>
      <c r="J809" s="502"/>
      <c r="K809" s="738"/>
      <c r="L809" s="504"/>
      <c r="M809" s="630">
        <f t="shared" si="236"/>
        <v>0</v>
      </c>
      <c r="N809" s="630">
        <f t="shared" si="238"/>
        <v>0</v>
      </c>
      <c r="O809" s="582">
        <f t="shared" si="239"/>
        <v>0</v>
      </c>
      <c r="P809" s="583">
        <f>+'Programa P6 Excel R1'!J1284</f>
        <v>0</v>
      </c>
      <c r="Q809" s="509"/>
      <c r="R809" s="510"/>
      <c r="S809" s="510"/>
      <c r="T809" s="510"/>
      <c r="U809" s="510"/>
      <c r="V809" s="511"/>
      <c r="W809" s="509"/>
      <c r="X809" s="510"/>
      <c r="Y809" s="510"/>
      <c r="Z809" s="510"/>
      <c r="AA809" s="510"/>
      <c r="AB809" s="510"/>
      <c r="AC809" s="510"/>
      <c r="AD809" s="511"/>
      <c r="AE809" s="509"/>
      <c r="AF809" s="510"/>
      <c r="AG809" s="510"/>
      <c r="AH809" s="510"/>
      <c r="AI809" s="510"/>
      <c r="AJ809" s="512"/>
      <c r="AL809" s="197"/>
    </row>
    <row r="810" spans="1:38" s="196" customFormat="1">
      <c r="A810" s="1242" t="str">
        <f t="shared" ref="A810:A813" si="242">+TRIM(C810)</f>
        <v>477-010-40-0730</v>
      </c>
      <c r="B810" s="495"/>
      <c r="C810" s="620" t="str">
        <f>+'Programa P6 Excel R1'!B1285</f>
        <v xml:space="preserve">          477-010-40-0730</v>
      </c>
      <c r="D810" s="497" t="s">
        <v>523</v>
      </c>
      <c r="E810" s="498"/>
      <c r="F810" s="625" t="s">
        <v>1776</v>
      </c>
      <c r="G810" s="500"/>
      <c r="H810" s="623"/>
      <c r="I810" s="623"/>
      <c r="J810" s="389">
        <v>1</v>
      </c>
      <c r="K810" s="738"/>
      <c r="L810" s="412">
        <f>+'Programa P6 Excel R1'!K1285</f>
        <v>8</v>
      </c>
      <c r="M810" s="630">
        <f t="shared" si="236"/>
        <v>8</v>
      </c>
      <c r="N810" s="630">
        <f t="shared" si="238"/>
        <v>8</v>
      </c>
      <c r="O810" s="582">
        <f t="shared" si="239"/>
        <v>1</v>
      </c>
      <c r="P810" s="583">
        <f>+'Programa P6 Excel R1'!J1285</f>
        <v>1</v>
      </c>
      <c r="Q810" s="468">
        <v>45943</v>
      </c>
      <c r="R810" s="469"/>
      <c r="S810" s="469"/>
      <c r="T810" s="469"/>
      <c r="U810" s="469"/>
      <c r="V810" s="487">
        <v>45966</v>
      </c>
      <c r="W810" s="468">
        <f>+'Programa P6 Excel R1'!G1285</f>
        <v>45943</v>
      </c>
      <c r="X810" s="469"/>
      <c r="Y810" s="469"/>
      <c r="Z810" s="469"/>
      <c r="AA810" s="469"/>
      <c r="AB810" s="469"/>
      <c r="AC810" s="469"/>
      <c r="AD810" s="487">
        <f>+'Programa P6 Excel R1'!H1285</f>
        <v>45966</v>
      </c>
      <c r="AE810" s="509"/>
      <c r="AF810" s="510"/>
      <c r="AG810" s="510"/>
      <c r="AH810" s="510"/>
      <c r="AI810" s="510"/>
      <c r="AJ810" s="512"/>
      <c r="AL810" s="197"/>
    </row>
    <row r="811" spans="1:38" s="196" customFormat="1">
      <c r="A811" s="1242" t="str">
        <f t="shared" si="242"/>
        <v>477-010-40-0731</v>
      </c>
      <c r="B811" s="495"/>
      <c r="C811" s="620" t="str">
        <f>+'Programa P6 Excel R1'!B1286</f>
        <v xml:space="preserve">          477-010-40-0731</v>
      </c>
      <c r="D811" s="497" t="s">
        <v>523</v>
      </c>
      <c r="E811" s="498"/>
      <c r="F811" s="625" t="s">
        <v>1777</v>
      </c>
      <c r="G811" s="500"/>
      <c r="H811" s="628"/>
      <c r="I811" s="628"/>
      <c r="J811" s="390">
        <v>1</v>
      </c>
      <c r="K811" s="738"/>
      <c r="L811" s="412">
        <f>+'Programa P6 Excel R1'!K1286</f>
        <v>520</v>
      </c>
      <c r="M811" s="630">
        <f t="shared" si="236"/>
        <v>520</v>
      </c>
      <c r="N811" s="630">
        <f t="shared" si="238"/>
        <v>520</v>
      </c>
      <c r="O811" s="582">
        <f t="shared" si="239"/>
        <v>1</v>
      </c>
      <c r="P811" s="583">
        <f>+'Programa P6 Excel R1'!J1286</f>
        <v>1</v>
      </c>
      <c r="Q811" s="468">
        <v>45967</v>
      </c>
      <c r="R811" s="469"/>
      <c r="S811" s="469"/>
      <c r="T811" s="469"/>
      <c r="U811" s="469"/>
      <c r="V811" s="487">
        <v>46013</v>
      </c>
      <c r="W811" s="468">
        <f>+'Programa P6 Excel R1'!G1286</f>
        <v>45967</v>
      </c>
      <c r="X811" s="469"/>
      <c r="Y811" s="469"/>
      <c r="Z811" s="469"/>
      <c r="AA811" s="469"/>
      <c r="AB811" s="469"/>
      <c r="AC811" s="469"/>
      <c r="AD811" s="487">
        <f>+'Programa P6 Excel R1'!H1286</f>
        <v>46013</v>
      </c>
      <c r="AE811" s="509"/>
      <c r="AF811" s="510"/>
      <c r="AG811" s="510"/>
      <c r="AH811" s="510"/>
      <c r="AI811" s="510"/>
      <c r="AJ811" s="512"/>
      <c r="AL811" s="197"/>
    </row>
    <row r="812" spans="1:38" s="196" customFormat="1">
      <c r="A812" s="1242" t="str">
        <f t="shared" si="242"/>
        <v>477-010-40-0732</v>
      </c>
      <c r="B812" s="495"/>
      <c r="C812" s="620" t="str">
        <f>+'Programa P6 Excel R1'!B1287</f>
        <v xml:space="preserve">          477-010-40-0732</v>
      </c>
      <c r="D812" s="497" t="s">
        <v>523</v>
      </c>
      <c r="E812" s="498"/>
      <c r="F812" s="625" t="s">
        <v>1778</v>
      </c>
      <c r="G812" s="500"/>
      <c r="H812" s="623"/>
      <c r="I812" s="623"/>
      <c r="J812" s="389">
        <v>1</v>
      </c>
      <c r="K812" s="738"/>
      <c r="L812" s="412">
        <f>+'Programa P6 Excel R1'!K1287</f>
        <v>15</v>
      </c>
      <c r="M812" s="630">
        <f t="shared" si="236"/>
        <v>15</v>
      </c>
      <c r="N812" s="630">
        <f t="shared" si="238"/>
        <v>15</v>
      </c>
      <c r="O812" s="582">
        <f t="shared" si="239"/>
        <v>1</v>
      </c>
      <c r="P812" s="583">
        <f>+'Programa P6 Excel R1'!J1287</f>
        <v>1</v>
      </c>
      <c r="Q812" s="468">
        <v>46014</v>
      </c>
      <c r="R812" s="469"/>
      <c r="S812" s="469"/>
      <c r="T812" s="469"/>
      <c r="U812" s="469"/>
      <c r="V812" s="487">
        <v>46066</v>
      </c>
      <c r="W812" s="468">
        <f>+'Programa P6 Excel R1'!G1287</f>
        <v>46014</v>
      </c>
      <c r="X812" s="510"/>
      <c r="Y812" s="510"/>
      <c r="Z812" s="510"/>
      <c r="AA812" s="510"/>
      <c r="AB812" s="510"/>
      <c r="AC812" s="510"/>
      <c r="AD812" s="511">
        <f>+'Programa P6 Excel R1'!H1287</f>
        <v>46070</v>
      </c>
      <c r="AE812" s="509"/>
      <c r="AF812" s="510"/>
      <c r="AG812" s="510"/>
      <c r="AH812" s="510"/>
      <c r="AI812" s="510"/>
      <c r="AJ812" s="512"/>
      <c r="AL812" s="197"/>
    </row>
    <row r="813" spans="1:38" s="196" customFormat="1">
      <c r="A813" s="1242" t="str">
        <f t="shared" si="242"/>
        <v>477-010-40-0733</v>
      </c>
      <c r="B813" s="495"/>
      <c r="C813" s="620" t="str">
        <f>+'Programa P6 Excel R1'!B1288</f>
        <v xml:space="preserve">          477-010-40-0733</v>
      </c>
      <c r="D813" s="497" t="s">
        <v>132</v>
      </c>
      <c r="E813" s="498"/>
      <c r="F813" s="625" t="s">
        <v>1779</v>
      </c>
      <c r="G813" s="500"/>
      <c r="H813" s="628">
        <v>1</v>
      </c>
      <c r="I813" s="628"/>
      <c r="J813" s="390"/>
      <c r="K813" s="738"/>
      <c r="L813" s="412">
        <f>+'Programa P6 Excel R1'!K1288</f>
        <v>20.5</v>
      </c>
      <c r="M813" s="630">
        <f t="shared" si="236"/>
        <v>20.5</v>
      </c>
      <c r="N813" s="630">
        <f t="shared" si="238"/>
        <v>17.425000000000001</v>
      </c>
      <c r="O813" s="582">
        <f t="shared" si="239"/>
        <v>0.85</v>
      </c>
      <c r="P813" s="583">
        <f>+'Programa P6 Excel R1'!J1288</f>
        <v>0.85</v>
      </c>
      <c r="Q813" s="468">
        <v>46069</v>
      </c>
      <c r="R813" s="469"/>
      <c r="S813" s="469"/>
      <c r="T813" s="469"/>
      <c r="U813" s="469"/>
      <c r="V813" s="487">
        <v>46101</v>
      </c>
      <c r="W813" s="468">
        <f>+'Programa P6 Excel R1'!G1288</f>
        <v>46071</v>
      </c>
      <c r="X813" s="510"/>
      <c r="Y813" s="510"/>
      <c r="Z813" s="510"/>
      <c r="AA813" s="510"/>
      <c r="AB813" s="510"/>
      <c r="AC813" s="510"/>
      <c r="AD813" s="511"/>
      <c r="AE813" s="509"/>
      <c r="AF813" s="510"/>
      <c r="AG813" s="510"/>
      <c r="AH813" s="510"/>
      <c r="AI813" s="510"/>
      <c r="AJ813" s="512">
        <f>+'Programa P6 Excel R1'!H1288</f>
        <v>46136</v>
      </c>
      <c r="AL813" s="197"/>
    </row>
    <row r="814" spans="1:38" s="196" customFormat="1" hidden="1">
      <c r="A814" s="855"/>
      <c r="B814" s="495"/>
      <c r="C814" s="620"/>
      <c r="D814" s="497"/>
      <c r="E814" s="498"/>
      <c r="F814" s="723" t="s">
        <v>1780</v>
      </c>
      <c r="G814" s="500"/>
      <c r="H814" s="501"/>
      <c r="I814" s="501"/>
      <c r="J814" s="502"/>
      <c r="K814" s="738"/>
      <c r="L814" s="504"/>
      <c r="M814" s="630">
        <f t="shared" si="236"/>
        <v>0</v>
      </c>
      <c r="N814" s="630">
        <f t="shared" si="238"/>
        <v>0</v>
      </c>
      <c r="O814" s="582">
        <f t="shared" si="239"/>
        <v>0</v>
      </c>
      <c r="P814" s="583">
        <f>+'Programa P6 Excel R1'!J1289</f>
        <v>0</v>
      </c>
      <c r="Q814" s="509"/>
      <c r="R814" s="510"/>
      <c r="S814" s="510"/>
      <c r="T814" s="510"/>
      <c r="U814" s="510"/>
      <c r="V814" s="511"/>
      <c r="W814" s="509"/>
      <c r="X814" s="510"/>
      <c r="Y814" s="510"/>
      <c r="Z814" s="510"/>
      <c r="AA814" s="510"/>
      <c r="AB814" s="510"/>
      <c r="AC814" s="510"/>
      <c r="AD814" s="511"/>
      <c r="AE814" s="509"/>
      <c r="AF814" s="510"/>
      <c r="AG814" s="510"/>
      <c r="AH814" s="510"/>
      <c r="AI814" s="510"/>
      <c r="AJ814" s="512"/>
      <c r="AL814" s="197"/>
    </row>
    <row r="815" spans="1:38" s="196" customFormat="1">
      <c r="A815" s="1242" t="str">
        <f t="shared" ref="A815:A818" si="243">+TRIM(C815)</f>
        <v>477-010-40-0734</v>
      </c>
      <c r="B815" s="495"/>
      <c r="C815" s="620" t="str">
        <f>+'Programa P6 Excel R1'!B1290</f>
        <v xml:space="preserve">          477-010-40-0734</v>
      </c>
      <c r="D815" s="497" t="s">
        <v>523</v>
      </c>
      <c r="E815" s="498"/>
      <c r="F815" s="625" t="s">
        <v>1781</v>
      </c>
      <c r="G815" s="500"/>
      <c r="H815" s="623"/>
      <c r="I815" s="623"/>
      <c r="J815" s="389">
        <v>1</v>
      </c>
      <c r="K815" s="738"/>
      <c r="L815" s="412">
        <f>+'Programa P6 Excel R1'!K1290</f>
        <v>8</v>
      </c>
      <c r="M815" s="630">
        <f t="shared" si="236"/>
        <v>8</v>
      </c>
      <c r="N815" s="630">
        <f t="shared" si="238"/>
        <v>8</v>
      </c>
      <c r="O815" s="582">
        <f t="shared" si="239"/>
        <v>1</v>
      </c>
      <c r="P815" s="583">
        <f>+'Programa P6 Excel R1'!J1290</f>
        <v>1</v>
      </c>
      <c r="Q815" s="468">
        <v>46062</v>
      </c>
      <c r="R815" s="469"/>
      <c r="S815" s="469"/>
      <c r="T815" s="469"/>
      <c r="U815" s="469"/>
      <c r="V815" s="487">
        <v>46080</v>
      </c>
      <c r="W815" s="509">
        <f>+'Programa P6 Excel R1'!G1290</f>
        <v>46079</v>
      </c>
      <c r="X815" s="510"/>
      <c r="Y815" s="510"/>
      <c r="Z815" s="510"/>
      <c r="AA815" s="510"/>
      <c r="AB815" s="510"/>
      <c r="AC815" s="510"/>
      <c r="AD815" s="511">
        <f>+'Programa P6 Excel R1'!H1290</f>
        <v>46083</v>
      </c>
      <c r="AE815" s="509"/>
      <c r="AF815" s="510"/>
      <c r="AG815" s="510"/>
      <c r="AH815" s="510"/>
      <c r="AI815" s="510"/>
      <c r="AJ815" s="512"/>
      <c r="AL815" s="197"/>
    </row>
    <row r="816" spans="1:38" s="196" customFormat="1">
      <c r="A816" s="1242" t="str">
        <f t="shared" si="243"/>
        <v>477-010-40-0735</v>
      </c>
      <c r="B816" s="495"/>
      <c r="C816" s="620" t="str">
        <f>+'Programa P6 Excel R1'!B1291</f>
        <v xml:space="preserve">          477-010-40-0735</v>
      </c>
      <c r="D816" s="497" t="s">
        <v>523</v>
      </c>
      <c r="E816" s="498"/>
      <c r="F816" s="625" t="s">
        <v>1782</v>
      </c>
      <c r="G816" s="500"/>
      <c r="H816" s="628"/>
      <c r="I816" s="628"/>
      <c r="J816" s="390">
        <v>1</v>
      </c>
      <c r="K816" s="738"/>
      <c r="L816" s="412">
        <f>+'Programa P6 Excel R1'!K1291</f>
        <v>520</v>
      </c>
      <c r="M816" s="630">
        <f t="shared" si="236"/>
        <v>520</v>
      </c>
      <c r="N816" s="630">
        <f t="shared" si="238"/>
        <v>520</v>
      </c>
      <c r="O816" s="582">
        <f t="shared" si="239"/>
        <v>1</v>
      </c>
      <c r="P816" s="583">
        <f>+'Programa P6 Excel R1'!J1291</f>
        <v>1</v>
      </c>
      <c r="Q816" s="468">
        <v>46081</v>
      </c>
      <c r="R816" s="469"/>
      <c r="S816" s="469"/>
      <c r="T816" s="469"/>
      <c r="U816" s="469"/>
      <c r="V816" s="487">
        <v>46101</v>
      </c>
      <c r="W816" s="509">
        <f>+'Programa P6 Excel R1'!G1291</f>
        <v>46084</v>
      </c>
      <c r="X816" s="510"/>
      <c r="Y816" s="510"/>
      <c r="Z816" s="510"/>
      <c r="AA816" s="510"/>
      <c r="AB816" s="510"/>
      <c r="AC816" s="510"/>
      <c r="AD816" s="511">
        <f>+'Programa P6 Excel R1'!H1291</f>
        <v>46090</v>
      </c>
      <c r="AE816" s="509"/>
      <c r="AF816" s="510"/>
      <c r="AG816" s="510"/>
      <c r="AH816" s="510"/>
      <c r="AI816" s="510"/>
      <c r="AJ816" s="512"/>
      <c r="AL816" s="197"/>
    </row>
    <row r="817" spans="1:38" s="196" customFormat="1">
      <c r="A817" s="1242" t="str">
        <f t="shared" si="243"/>
        <v>477-010-40-0736</v>
      </c>
      <c r="B817" s="495"/>
      <c r="C817" s="620" t="str">
        <f>+'Programa P6 Excel R1'!B1292</f>
        <v xml:space="preserve">          477-010-40-0736</v>
      </c>
      <c r="D817" s="497" t="s">
        <v>132</v>
      </c>
      <c r="E817" s="498"/>
      <c r="F817" s="625" t="s">
        <v>1783</v>
      </c>
      <c r="G817" s="500"/>
      <c r="H817" s="623"/>
      <c r="I817" s="623"/>
      <c r="J817" s="389">
        <v>1</v>
      </c>
      <c r="K817" s="738"/>
      <c r="L817" s="412">
        <f>+'Programa P6 Excel R1'!K1292</f>
        <v>15</v>
      </c>
      <c r="M817" s="630">
        <f t="shared" si="236"/>
        <v>15</v>
      </c>
      <c r="N817" s="630">
        <f t="shared" si="238"/>
        <v>12.75</v>
      </c>
      <c r="O817" s="582">
        <f t="shared" si="239"/>
        <v>0.85</v>
      </c>
      <c r="P817" s="583">
        <f>+'Programa P6 Excel R1'!J1292</f>
        <v>0.85</v>
      </c>
      <c r="Q817" s="468">
        <v>46104</v>
      </c>
      <c r="R817" s="469"/>
      <c r="S817" s="469"/>
      <c r="T817" s="469"/>
      <c r="U817" s="469"/>
      <c r="V817" s="487">
        <v>46136</v>
      </c>
      <c r="W817" s="509">
        <f>+'Programa P6 Excel R1'!G1292</f>
        <v>46091</v>
      </c>
      <c r="X817" s="510"/>
      <c r="Y817" s="510"/>
      <c r="Z817" s="510"/>
      <c r="AA817" s="510"/>
      <c r="AB817" s="510"/>
      <c r="AC817" s="510"/>
      <c r="AD817" s="511"/>
      <c r="AE817" s="509"/>
      <c r="AF817" s="510"/>
      <c r="AG817" s="510"/>
      <c r="AH817" s="510"/>
      <c r="AI817" s="510"/>
      <c r="AJ817" s="512">
        <f>+'Programa P6 Excel R1'!H1292</f>
        <v>46142</v>
      </c>
      <c r="AL817" s="197"/>
    </row>
    <row r="818" spans="1:38" s="196" customFormat="1">
      <c r="A818" s="1242" t="str">
        <f t="shared" si="243"/>
        <v>477-010-40-0737</v>
      </c>
      <c r="B818" s="495"/>
      <c r="C818" s="620" t="str">
        <f>+'Programa P6 Excel R1'!B1293</f>
        <v xml:space="preserve">          477-010-40-0737</v>
      </c>
      <c r="D818" s="497"/>
      <c r="E818" s="498"/>
      <c r="F818" s="625" t="s">
        <v>1784</v>
      </c>
      <c r="G818" s="500"/>
      <c r="H818" s="628">
        <v>1</v>
      </c>
      <c r="I818" s="628"/>
      <c r="J818" s="390"/>
      <c r="K818" s="738"/>
      <c r="L818" s="412">
        <f>+'Programa P6 Excel R1'!K1293</f>
        <v>20.5</v>
      </c>
      <c r="M818" s="630">
        <f t="shared" si="236"/>
        <v>20.5</v>
      </c>
      <c r="N818" s="630">
        <f t="shared" si="238"/>
        <v>0</v>
      </c>
      <c r="O818" s="582">
        <f t="shared" si="239"/>
        <v>0</v>
      </c>
      <c r="P818" s="583">
        <f>+'Programa P6 Excel R1'!J1293</f>
        <v>0</v>
      </c>
      <c r="Q818" s="468">
        <v>46139</v>
      </c>
      <c r="R818" s="469"/>
      <c r="S818" s="469"/>
      <c r="T818" s="469"/>
      <c r="U818" s="469"/>
      <c r="V818" s="487">
        <v>46171</v>
      </c>
      <c r="W818" s="509"/>
      <c r="X818" s="510"/>
      <c r="Y818" s="510"/>
      <c r="Z818" s="510"/>
      <c r="AA818" s="510"/>
      <c r="AB818" s="510"/>
      <c r="AC818" s="510"/>
      <c r="AD818" s="511"/>
      <c r="AE818" s="509">
        <f>+'Programa P6 Excel R1'!G1293</f>
        <v>46146</v>
      </c>
      <c r="AF818" s="510"/>
      <c r="AG818" s="510"/>
      <c r="AH818" s="510"/>
      <c r="AI818" s="510"/>
      <c r="AJ818" s="512">
        <f>+'Programa P6 Excel R1'!H1293</f>
        <v>46177</v>
      </c>
      <c r="AL818" s="197"/>
    </row>
    <row r="819" spans="1:38" s="196" customFormat="1" hidden="1">
      <c r="A819" s="855"/>
      <c r="B819" s="495"/>
      <c r="C819" s="620"/>
      <c r="D819" s="497"/>
      <c r="E819" s="498"/>
      <c r="F819" s="617" t="s">
        <v>1785</v>
      </c>
      <c r="G819" s="500"/>
      <c r="H819" s="501"/>
      <c r="I819" s="501"/>
      <c r="J819" s="502"/>
      <c r="K819" s="738"/>
      <c r="L819" s="504"/>
      <c r="M819" s="630">
        <f t="shared" si="236"/>
        <v>0</v>
      </c>
      <c r="N819" s="630">
        <f t="shared" si="238"/>
        <v>0</v>
      </c>
      <c r="O819" s="582">
        <f t="shared" si="239"/>
        <v>0</v>
      </c>
      <c r="P819" s="583">
        <f>+'Programa P6 Excel R1'!J1294</f>
        <v>0</v>
      </c>
      <c r="Q819" s="509"/>
      <c r="R819" s="510"/>
      <c r="S819" s="510"/>
      <c r="T819" s="510"/>
      <c r="U819" s="510"/>
      <c r="V819" s="511"/>
      <c r="W819" s="509"/>
      <c r="X819" s="510"/>
      <c r="Y819" s="510"/>
      <c r="Z819" s="510"/>
      <c r="AA819" s="510"/>
      <c r="AB819" s="510"/>
      <c r="AC819" s="510"/>
      <c r="AD819" s="511"/>
      <c r="AE819" s="509"/>
      <c r="AF819" s="510"/>
      <c r="AG819" s="510"/>
      <c r="AH819" s="510"/>
      <c r="AI819" s="510"/>
      <c r="AJ819" s="512"/>
      <c r="AL819" s="197"/>
    </row>
    <row r="820" spans="1:38" s="196" customFormat="1" hidden="1">
      <c r="A820" s="855"/>
      <c r="B820" s="495"/>
      <c r="C820" s="620"/>
      <c r="D820" s="497"/>
      <c r="E820" s="498"/>
      <c r="F820" s="723" t="s">
        <v>1786</v>
      </c>
      <c r="G820" s="500"/>
      <c r="H820" s="501"/>
      <c r="I820" s="501"/>
      <c r="J820" s="502"/>
      <c r="K820" s="738"/>
      <c r="L820" s="504"/>
      <c r="M820" s="630">
        <f t="shared" si="236"/>
        <v>0</v>
      </c>
      <c r="N820" s="630">
        <f t="shared" si="238"/>
        <v>0</v>
      </c>
      <c r="O820" s="582">
        <f t="shared" si="239"/>
        <v>0</v>
      </c>
      <c r="P820" s="583">
        <f>+'Programa P6 Excel R1'!J1295</f>
        <v>0</v>
      </c>
      <c r="Q820" s="509"/>
      <c r="R820" s="510"/>
      <c r="S820" s="510"/>
      <c r="T820" s="510"/>
      <c r="U820" s="510"/>
      <c r="V820" s="511"/>
      <c r="W820" s="509"/>
      <c r="X820" s="510"/>
      <c r="Y820" s="510"/>
      <c r="Z820" s="510"/>
      <c r="AA820" s="510"/>
      <c r="AB820" s="510"/>
      <c r="AC820" s="510"/>
      <c r="AD820" s="511"/>
      <c r="AE820" s="509"/>
      <c r="AF820" s="510"/>
      <c r="AG820" s="510"/>
      <c r="AH820" s="510"/>
      <c r="AI820" s="510"/>
      <c r="AJ820" s="512"/>
      <c r="AL820" s="197"/>
    </row>
    <row r="821" spans="1:38" s="196" customFormat="1">
      <c r="A821" s="1242" t="str">
        <f t="shared" ref="A821:A824" si="244">+TRIM(C821)</f>
        <v>477-010-40-0738</v>
      </c>
      <c r="B821" s="495"/>
      <c r="C821" s="620" t="str">
        <f>+'Programa P6 Excel R1'!B1296</f>
        <v xml:space="preserve">          477-010-40-0738</v>
      </c>
      <c r="D821" s="497" t="s">
        <v>523</v>
      </c>
      <c r="E821" s="498"/>
      <c r="F821" s="625" t="s">
        <v>1787</v>
      </c>
      <c r="G821" s="500"/>
      <c r="H821" s="501"/>
      <c r="I821" s="501"/>
      <c r="J821" s="389">
        <v>1</v>
      </c>
      <c r="K821" s="738"/>
      <c r="L821" s="412">
        <f>+'Programa P6 Excel R1'!K1296</f>
        <v>22</v>
      </c>
      <c r="M821" s="630">
        <f t="shared" si="236"/>
        <v>22</v>
      </c>
      <c r="N821" s="630">
        <f t="shared" si="238"/>
        <v>22</v>
      </c>
      <c r="O821" s="582">
        <f t="shared" si="239"/>
        <v>1</v>
      </c>
      <c r="P821" s="583">
        <f>+'Programa P6 Excel R1'!J1296</f>
        <v>1</v>
      </c>
      <c r="Q821" s="468">
        <v>45964</v>
      </c>
      <c r="R821" s="469"/>
      <c r="S821" s="469"/>
      <c r="T821" s="469"/>
      <c r="U821" s="469"/>
      <c r="V821" s="487">
        <v>45989</v>
      </c>
      <c r="W821" s="468">
        <f>+'Programa P6 Excel R1'!G1296</f>
        <v>45964</v>
      </c>
      <c r="X821" s="469"/>
      <c r="Y821" s="469"/>
      <c r="Z821" s="469"/>
      <c r="AA821" s="469"/>
      <c r="AB821" s="469"/>
      <c r="AC821" s="469"/>
      <c r="AD821" s="487">
        <f>+'Programa P6 Excel R1'!H1296</f>
        <v>45989</v>
      </c>
      <c r="AE821" s="509"/>
      <c r="AF821" s="510"/>
      <c r="AG821" s="510"/>
      <c r="AH821" s="510"/>
      <c r="AI821" s="510"/>
      <c r="AJ821" s="512"/>
      <c r="AL821" s="197"/>
    </row>
    <row r="822" spans="1:38" s="196" customFormat="1">
      <c r="A822" s="1242" t="str">
        <f t="shared" si="244"/>
        <v>477-010-40-0739</v>
      </c>
      <c r="B822" s="495"/>
      <c r="C822" s="620" t="str">
        <f>+'Programa P6 Excel R1'!B1297</f>
        <v xml:space="preserve">          477-010-40-0739</v>
      </c>
      <c r="D822" s="497" t="s">
        <v>523</v>
      </c>
      <c r="E822" s="498"/>
      <c r="F822" s="625" t="s">
        <v>1788</v>
      </c>
      <c r="G822" s="500"/>
      <c r="H822" s="501"/>
      <c r="I822" s="501"/>
      <c r="J822" s="389">
        <v>1</v>
      </c>
      <c r="K822" s="738"/>
      <c r="L822" s="412">
        <f>+'Programa P6 Excel R1'!K1297</f>
        <v>200</v>
      </c>
      <c r="M822" s="630">
        <f t="shared" si="236"/>
        <v>200</v>
      </c>
      <c r="N822" s="630">
        <f t="shared" si="238"/>
        <v>200</v>
      </c>
      <c r="O822" s="582">
        <f t="shared" si="239"/>
        <v>1</v>
      </c>
      <c r="P822" s="583">
        <f>+'Programa P6 Excel R1'!J1297</f>
        <v>1</v>
      </c>
      <c r="Q822" s="468">
        <v>45992</v>
      </c>
      <c r="R822" s="469"/>
      <c r="S822" s="469"/>
      <c r="T822" s="469"/>
      <c r="U822" s="469"/>
      <c r="V822" s="487">
        <v>46015</v>
      </c>
      <c r="W822" s="468">
        <f>+'Programa P6 Excel R1'!G1297</f>
        <v>45992</v>
      </c>
      <c r="X822" s="469"/>
      <c r="Y822" s="469"/>
      <c r="Z822" s="469"/>
      <c r="AA822" s="469"/>
      <c r="AB822" s="469"/>
      <c r="AC822" s="469"/>
      <c r="AD822" s="487">
        <f>+'Programa P6 Excel R1'!H1297</f>
        <v>46015</v>
      </c>
      <c r="AE822" s="509"/>
      <c r="AF822" s="510"/>
      <c r="AG822" s="510"/>
      <c r="AH822" s="510"/>
      <c r="AI822" s="510"/>
      <c r="AJ822" s="512"/>
      <c r="AL822" s="197"/>
    </row>
    <row r="823" spans="1:38" s="196" customFormat="1">
      <c r="A823" s="1242" t="str">
        <f t="shared" si="244"/>
        <v>477-010-40-0740</v>
      </c>
      <c r="B823" s="495"/>
      <c r="C823" s="620" t="str">
        <f>+'Programa P6 Excel R1'!B1298</f>
        <v xml:space="preserve">          477-010-40-0740</v>
      </c>
      <c r="D823" s="497" t="s">
        <v>523</v>
      </c>
      <c r="E823" s="498"/>
      <c r="F823" s="625" t="s">
        <v>1789</v>
      </c>
      <c r="G823" s="500"/>
      <c r="H823" s="501"/>
      <c r="I823" s="501"/>
      <c r="J823" s="389">
        <v>1</v>
      </c>
      <c r="K823" s="738"/>
      <c r="L823" s="412">
        <f>+'Programa P6 Excel R1'!K1298</f>
        <v>30</v>
      </c>
      <c r="M823" s="630">
        <f t="shared" si="236"/>
        <v>30</v>
      </c>
      <c r="N823" s="630">
        <f t="shared" si="238"/>
        <v>30</v>
      </c>
      <c r="O823" s="582">
        <f t="shared" si="239"/>
        <v>1</v>
      </c>
      <c r="P823" s="583">
        <f>+'Programa P6 Excel R1'!J1298</f>
        <v>1</v>
      </c>
      <c r="Q823" s="468">
        <v>46017</v>
      </c>
      <c r="R823" s="469"/>
      <c r="S823" s="469"/>
      <c r="T823" s="469"/>
      <c r="U823" s="469"/>
      <c r="V823" s="487">
        <v>46080</v>
      </c>
      <c r="W823" s="468">
        <f>+'Programa P6 Excel R1'!G1298</f>
        <v>46017</v>
      </c>
      <c r="X823" s="510"/>
      <c r="Y823" s="510"/>
      <c r="Z823" s="510"/>
      <c r="AA823" s="510"/>
      <c r="AB823" s="510"/>
      <c r="AC823" s="510"/>
      <c r="AD823" s="511">
        <f>+'Programa P6 Excel R1'!H1298</f>
        <v>46114</v>
      </c>
      <c r="AE823" s="509"/>
      <c r="AF823" s="510"/>
      <c r="AG823" s="510"/>
      <c r="AH823" s="510"/>
      <c r="AI823" s="510"/>
      <c r="AJ823" s="512"/>
      <c r="AL823" s="197"/>
    </row>
    <row r="824" spans="1:38" s="196" customFormat="1">
      <c r="A824" s="1242" t="str">
        <f t="shared" si="244"/>
        <v>477-010-40-0741</v>
      </c>
      <c r="B824" s="495"/>
      <c r="C824" s="620" t="str">
        <f>+'Programa P6 Excel R1'!B1299</f>
        <v xml:space="preserve">          477-010-40-0741</v>
      </c>
      <c r="D824" s="497" t="s">
        <v>526</v>
      </c>
      <c r="E824" s="498"/>
      <c r="F824" s="625" t="s">
        <v>1790</v>
      </c>
      <c r="G824" s="500"/>
      <c r="H824" s="501">
        <v>1</v>
      </c>
      <c r="I824" s="501"/>
      <c r="J824" s="502"/>
      <c r="K824" s="738"/>
      <c r="L824" s="412">
        <f>+'Programa P6 Excel R1'!K1299</f>
        <v>50</v>
      </c>
      <c r="M824" s="630">
        <f t="shared" si="236"/>
        <v>50</v>
      </c>
      <c r="N824" s="630">
        <f t="shared" si="238"/>
        <v>10</v>
      </c>
      <c r="O824" s="582">
        <f t="shared" si="239"/>
        <v>0.2</v>
      </c>
      <c r="P824" s="583">
        <f>+'Programa P6 Excel R1'!J1299</f>
        <v>0.2</v>
      </c>
      <c r="Q824" s="468">
        <v>46083</v>
      </c>
      <c r="R824" s="469"/>
      <c r="S824" s="469"/>
      <c r="T824" s="469"/>
      <c r="U824" s="469"/>
      <c r="V824" s="487">
        <v>46142</v>
      </c>
      <c r="W824" s="509">
        <f>+'Programa P6 Excel R1'!G1299</f>
        <v>46115</v>
      </c>
      <c r="X824" s="510"/>
      <c r="Y824" s="510"/>
      <c r="Z824" s="510"/>
      <c r="AA824" s="510"/>
      <c r="AB824" s="510"/>
      <c r="AC824" s="510"/>
      <c r="AD824" s="511"/>
      <c r="AE824" s="509"/>
      <c r="AF824" s="510"/>
      <c r="AG824" s="510"/>
      <c r="AH824" s="510"/>
      <c r="AI824" s="510"/>
      <c r="AJ824" s="512">
        <f>+'Programa P6 Excel R1'!H1299</f>
        <v>46191</v>
      </c>
      <c r="AL824" s="197"/>
    </row>
    <row r="825" spans="1:38" s="196" customFormat="1" ht="18.75" hidden="1">
      <c r="A825" s="855"/>
      <c r="B825" s="495"/>
      <c r="C825" s="620"/>
      <c r="D825" s="497"/>
      <c r="E825" s="498"/>
      <c r="F825" s="998" t="s">
        <v>1791</v>
      </c>
      <c r="G825" s="500"/>
      <c r="H825" s="501"/>
      <c r="I825" s="501"/>
      <c r="J825" s="502"/>
      <c r="K825" s="738"/>
      <c r="L825" s="504"/>
      <c r="M825" s="630">
        <f t="shared" si="236"/>
        <v>0</v>
      </c>
      <c r="N825" s="630">
        <f t="shared" si="238"/>
        <v>0</v>
      </c>
      <c r="O825" s="582">
        <f t="shared" si="239"/>
        <v>0</v>
      </c>
      <c r="P825" s="583">
        <f>+'Programa P6 Excel R1'!J1300</f>
        <v>0</v>
      </c>
      <c r="Q825" s="509"/>
      <c r="R825" s="510"/>
      <c r="S825" s="510"/>
      <c r="T825" s="510"/>
      <c r="U825" s="510"/>
      <c r="V825" s="511"/>
      <c r="W825" s="509"/>
      <c r="X825" s="510"/>
      <c r="Y825" s="510"/>
      <c r="Z825" s="510"/>
      <c r="AA825" s="510"/>
      <c r="AB825" s="510"/>
      <c r="AC825" s="510"/>
      <c r="AD825" s="511"/>
      <c r="AE825" s="509"/>
      <c r="AF825" s="510"/>
      <c r="AG825" s="510"/>
      <c r="AH825" s="510"/>
      <c r="AI825" s="510"/>
      <c r="AJ825" s="512"/>
      <c r="AL825" s="197"/>
    </row>
    <row r="826" spans="1:38" s="196" customFormat="1">
      <c r="A826" s="1242" t="str">
        <f t="shared" ref="A826:A827" si="245">+TRIM(C826)</f>
        <v>477-010-40-0742</v>
      </c>
      <c r="B826" s="495"/>
      <c r="C826" s="620" t="str">
        <f>+'Programa P6 Excel R1'!B1301</f>
        <v xml:space="preserve">      477-010-40-0742</v>
      </c>
      <c r="D826" s="497" t="s">
        <v>132</v>
      </c>
      <c r="E826" s="498"/>
      <c r="F826" s="625" t="s">
        <v>1600</v>
      </c>
      <c r="G826" s="500"/>
      <c r="H826" s="501"/>
      <c r="I826" s="501"/>
      <c r="J826" s="389">
        <v>1</v>
      </c>
      <c r="K826" s="738"/>
      <c r="L826" s="412">
        <f>+'Programa P6 Excel R1'!K1301</f>
        <v>63</v>
      </c>
      <c r="M826" s="630">
        <f t="shared" ref="M826:M827" si="246">+K826+L826</f>
        <v>63</v>
      </c>
      <c r="N826" s="630">
        <f t="shared" ref="N826:N827" si="247">+P826*M826</f>
        <v>32.948999999999998</v>
      </c>
      <c r="O826" s="582">
        <f t="shared" si="239"/>
        <v>0.52300000000000002</v>
      </c>
      <c r="P826" s="583">
        <f>+'Programa P6 Excel R1'!J1301</f>
        <v>0.52300000000000002</v>
      </c>
      <c r="Q826" s="468">
        <f>+'Programa P6 Excel R1'!G1301</f>
        <v>46038</v>
      </c>
      <c r="R826" s="469"/>
      <c r="S826" s="469"/>
      <c r="T826" s="469"/>
      <c r="U826" s="469"/>
      <c r="V826" s="487">
        <f>+'Programa P6 Excel R1'!H1301</f>
        <v>46178</v>
      </c>
      <c r="W826" s="468">
        <f>+'Programa P6 Excel R1'!G1301</f>
        <v>46038</v>
      </c>
      <c r="X826" s="510"/>
      <c r="Y826" s="510"/>
      <c r="Z826" s="510"/>
      <c r="AA826" s="510"/>
      <c r="AB826" s="510"/>
      <c r="AC826" s="510"/>
      <c r="AD826" s="511"/>
      <c r="AE826" s="509"/>
      <c r="AF826" s="510"/>
      <c r="AG826" s="510"/>
      <c r="AH826" s="510"/>
      <c r="AI826" s="510"/>
      <c r="AJ826" s="512">
        <f>+'Programa P6 Excel R1'!H1301</f>
        <v>46178</v>
      </c>
      <c r="AL826" s="197"/>
    </row>
    <row r="827" spans="1:38" s="196" customFormat="1">
      <c r="A827" s="1242" t="str">
        <f t="shared" si="245"/>
        <v>477-010-40-0743</v>
      </c>
      <c r="B827" s="495"/>
      <c r="C827" s="620" t="str">
        <f>+'Programa P6 Excel R1'!B1302</f>
        <v xml:space="preserve">      477-010-40-0743</v>
      </c>
      <c r="D827" s="497" t="s">
        <v>132</v>
      </c>
      <c r="E827" s="498"/>
      <c r="F827" s="625" t="s">
        <v>1601</v>
      </c>
      <c r="G827" s="500"/>
      <c r="H827" s="501"/>
      <c r="I827" s="501"/>
      <c r="J827" s="502">
        <v>1</v>
      </c>
      <c r="K827" s="738"/>
      <c r="L827" s="412">
        <f>+'Programa P6 Excel R1'!K1302</f>
        <v>1512</v>
      </c>
      <c r="M827" s="630">
        <f t="shared" si="246"/>
        <v>1512</v>
      </c>
      <c r="N827" s="630">
        <f t="shared" si="247"/>
        <v>790.77600000000007</v>
      </c>
      <c r="O827" s="582">
        <f t="shared" si="239"/>
        <v>0.52300000000000002</v>
      </c>
      <c r="P827" s="583">
        <f>+'Programa P6 Excel R1'!J1302</f>
        <v>0.52300000000000002</v>
      </c>
      <c r="Q827" s="468">
        <f>+'Programa P6 Excel R1'!G1302</f>
        <v>46038</v>
      </c>
      <c r="R827" s="469"/>
      <c r="S827" s="469"/>
      <c r="T827" s="469"/>
      <c r="U827" s="469"/>
      <c r="V827" s="487">
        <f>+'Programa P6 Excel R1'!H1302</f>
        <v>46178</v>
      </c>
      <c r="W827" s="468">
        <f>+'Programa P6 Excel R1'!G1302</f>
        <v>46038</v>
      </c>
      <c r="X827" s="510"/>
      <c r="Y827" s="510"/>
      <c r="Z827" s="510"/>
      <c r="AA827" s="510"/>
      <c r="AB827" s="510"/>
      <c r="AC827" s="510"/>
      <c r="AD827" s="511"/>
      <c r="AE827" s="509"/>
      <c r="AF827" s="510"/>
      <c r="AG827" s="510"/>
      <c r="AH827" s="510"/>
      <c r="AI827" s="510"/>
      <c r="AJ827" s="512">
        <f>+'Programa P6 Excel R1'!H1302</f>
        <v>46178</v>
      </c>
      <c r="AL827" s="197"/>
    </row>
    <row r="828" spans="1:38" s="196" customFormat="1" ht="18.75" hidden="1">
      <c r="A828" s="855"/>
      <c r="B828" s="495"/>
      <c r="C828" s="620"/>
      <c r="D828" s="497"/>
      <c r="E828" s="498"/>
      <c r="F828" s="998" t="s">
        <v>6134</v>
      </c>
      <c r="G828" s="500"/>
      <c r="H828" s="501"/>
      <c r="I828" s="501"/>
      <c r="J828" s="502"/>
      <c r="K828" s="738"/>
      <c r="L828" s="504"/>
      <c r="M828" s="630">
        <f t="shared" ref="M828:M854" si="248">+K828+L828</f>
        <v>0</v>
      </c>
      <c r="N828" s="630">
        <f t="shared" ref="N828:N854" si="249">+P828*M828</f>
        <v>0</v>
      </c>
      <c r="O828" s="582">
        <f t="shared" si="239"/>
        <v>0</v>
      </c>
      <c r="P828" s="583"/>
      <c r="Q828" s="509"/>
      <c r="R828" s="510"/>
      <c r="S828" s="510"/>
      <c r="T828" s="510"/>
      <c r="U828" s="510"/>
      <c r="V828" s="511"/>
      <c r="W828" s="509"/>
      <c r="X828" s="510"/>
      <c r="Y828" s="510"/>
      <c r="Z828" s="510"/>
      <c r="AA828" s="510"/>
      <c r="AB828" s="510"/>
      <c r="AC828" s="510"/>
      <c r="AD828" s="511"/>
      <c r="AE828" s="509"/>
      <c r="AF828" s="510"/>
      <c r="AG828" s="510"/>
      <c r="AH828" s="510"/>
      <c r="AI828" s="510"/>
      <c r="AJ828" s="512"/>
      <c r="AL828" s="197"/>
    </row>
    <row r="829" spans="1:38" s="196" customFormat="1" hidden="1">
      <c r="A829" s="855"/>
      <c r="B829" s="495"/>
      <c r="C829" s="620"/>
      <c r="D829" s="497"/>
      <c r="E829" s="498"/>
      <c r="F829" s="723" t="s">
        <v>600</v>
      </c>
      <c r="G829" s="500"/>
      <c r="H829" s="501"/>
      <c r="I829" s="501"/>
      <c r="J829" s="502"/>
      <c r="K829" s="738"/>
      <c r="L829" s="504"/>
      <c r="M829" s="630">
        <f t="shared" si="248"/>
        <v>0</v>
      </c>
      <c r="N829" s="630">
        <f t="shared" si="249"/>
        <v>0</v>
      </c>
      <c r="O829" s="582">
        <f t="shared" si="239"/>
        <v>0</v>
      </c>
      <c r="P829" s="583"/>
      <c r="Q829" s="509"/>
      <c r="R829" s="510"/>
      <c r="S829" s="510"/>
      <c r="T829" s="510"/>
      <c r="U829" s="510"/>
      <c r="V829" s="511"/>
      <c r="W829" s="509"/>
      <c r="X829" s="510"/>
      <c r="Y829" s="510"/>
      <c r="Z829" s="510"/>
      <c r="AA829" s="510"/>
      <c r="AB829" s="510"/>
      <c r="AC829" s="510"/>
      <c r="AD829" s="511"/>
      <c r="AE829" s="509"/>
      <c r="AF829" s="510"/>
      <c r="AG829" s="510"/>
      <c r="AH829" s="510"/>
      <c r="AI829" s="510"/>
      <c r="AJ829" s="512"/>
      <c r="AL829" s="197"/>
    </row>
    <row r="830" spans="1:38" s="196" customFormat="1">
      <c r="A830" s="1242" t="str">
        <f t="shared" ref="A830:A833" si="250">+TRIM(C830)</f>
        <v>477-010-40-0744</v>
      </c>
      <c r="B830" s="495"/>
      <c r="C830" s="620" t="s">
        <v>6107</v>
      </c>
      <c r="D830" s="497" t="s">
        <v>523</v>
      </c>
      <c r="E830" s="498"/>
      <c r="F830" s="625" t="s">
        <v>6108</v>
      </c>
      <c r="G830" s="500"/>
      <c r="H830" s="501"/>
      <c r="I830" s="501"/>
      <c r="J830" s="389">
        <v>1</v>
      </c>
      <c r="K830" s="738"/>
      <c r="L830" s="412">
        <v>4</v>
      </c>
      <c r="M830" s="630">
        <f t="shared" si="248"/>
        <v>4</v>
      </c>
      <c r="N830" s="630">
        <f>+P830*M830</f>
        <v>4</v>
      </c>
      <c r="O830" s="582">
        <f t="shared" si="239"/>
        <v>1</v>
      </c>
      <c r="P830" s="583">
        <f>+'Programa P6 Excel R1'!J1305</f>
        <v>1</v>
      </c>
      <c r="Q830" s="468">
        <f>+'Programa P6 Excel R1'!G1305</f>
        <v>45943</v>
      </c>
      <c r="R830" s="469"/>
      <c r="S830" s="469"/>
      <c r="T830" s="469"/>
      <c r="U830" s="469"/>
      <c r="V830" s="487">
        <f>+'Programa P6 Excel R1'!H1305</f>
        <v>45965</v>
      </c>
      <c r="W830" s="468">
        <f>+'Programa P6 Excel R1'!G1305</f>
        <v>45943</v>
      </c>
      <c r="X830" s="469"/>
      <c r="Y830" s="469"/>
      <c r="Z830" s="469"/>
      <c r="AA830" s="469"/>
      <c r="AB830" s="469"/>
      <c r="AC830" s="469"/>
      <c r="AD830" s="487">
        <f>+'Programa P6 Excel R1'!H1305</f>
        <v>45965</v>
      </c>
      <c r="AE830" s="509"/>
      <c r="AF830" s="510"/>
      <c r="AG830" s="510"/>
      <c r="AH830" s="510"/>
      <c r="AI830" s="510"/>
      <c r="AJ830" s="512"/>
      <c r="AL830" s="197"/>
    </row>
    <row r="831" spans="1:38" s="196" customFormat="1">
      <c r="A831" s="1242" t="str">
        <f t="shared" si="250"/>
        <v>477-010-40-0745</v>
      </c>
      <c r="B831" s="495"/>
      <c r="C831" s="620" t="s">
        <v>6109</v>
      </c>
      <c r="D831" s="497" t="s">
        <v>523</v>
      </c>
      <c r="E831" s="498"/>
      <c r="F831" s="625" t="s">
        <v>6110</v>
      </c>
      <c r="G831" s="500"/>
      <c r="H831" s="501"/>
      <c r="I831" s="501"/>
      <c r="J831" s="389">
        <v>1</v>
      </c>
      <c r="K831" s="738"/>
      <c r="L831" s="412">
        <v>340</v>
      </c>
      <c r="M831" s="630">
        <f t="shared" si="248"/>
        <v>340</v>
      </c>
      <c r="N831" s="630">
        <f t="shared" si="249"/>
        <v>340</v>
      </c>
      <c r="O831" s="582">
        <f t="shared" si="239"/>
        <v>1</v>
      </c>
      <c r="P831" s="583">
        <f>+'Programa P6 Excel R1'!J1306</f>
        <v>1</v>
      </c>
      <c r="Q831" s="468">
        <f>+'Programa P6 Excel R1'!G1306</f>
        <v>45966</v>
      </c>
      <c r="R831" s="469"/>
      <c r="S831" s="469"/>
      <c r="T831" s="469"/>
      <c r="U831" s="469"/>
      <c r="V831" s="487">
        <f>+'Programa P6 Excel R1'!H1306</f>
        <v>46000</v>
      </c>
      <c r="W831" s="468">
        <f>+'Programa P6 Excel R1'!G1306</f>
        <v>45966</v>
      </c>
      <c r="X831" s="469"/>
      <c r="Y831" s="469"/>
      <c r="Z831" s="469"/>
      <c r="AA831" s="469"/>
      <c r="AB831" s="469"/>
      <c r="AC831" s="469"/>
      <c r="AD831" s="487">
        <f>+'Programa P6 Excel R1'!H1306</f>
        <v>46000</v>
      </c>
      <c r="AE831" s="509"/>
      <c r="AF831" s="510"/>
      <c r="AG831" s="510"/>
      <c r="AH831" s="510"/>
      <c r="AI831" s="510"/>
      <c r="AJ831" s="512"/>
      <c r="AL831" s="197"/>
    </row>
    <row r="832" spans="1:38" s="196" customFormat="1">
      <c r="A832" s="1242" t="str">
        <f t="shared" si="250"/>
        <v>477-010-40-0746</v>
      </c>
      <c r="B832" s="495"/>
      <c r="C832" s="620" t="s">
        <v>6111</v>
      </c>
      <c r="D832" s="497" t="s">
        <v>523</v>
      </c>
      <c r="E832" s="498"/>
      <c r="F832" s="625" t="s">
        <v>6112</v>
      </c>
      <c r="G832" s="500"/>
      <c r="H832" s="501"/>
      <c r="I832" s="501"/>
      <c r="J832" s="389">
        <v>1</v>
      </c>
      <c r="K832" s="738"/>
      <c r="L832" s="412">
        <v>15</v>
      </c>
      <c r="M832" s="630">
        <f t="shared" si="248"/>
        <v>15</v>
      </c>
      <c r="N832" s="630">
        <f t="shared" si="249"/>
        <v>15</v>
      </c>
      <c r="O832" s="582">
        <f t="shared" si="239"/>
        <v>1</v>
      </c>
      <c r="P832" s="583">
        <f>+'Programa P6 Excel R1'!J1307</f>
        <v>1</v>
      </c>
      <c r="Q832" s="468">
        <f>+'Programa P6 Excel R1'!G1307</f>
        <v>46001</v>
      </c>
      <c r="R832" s="469"/>
      <c r="S832" s="469"/>
      <c r="T832" s="469"/>
      <c r="U832" s="469"/>
      <c r="V832" s="487">
        <f>+'Programa P6 Excel R1'!H1307</f>
        <v>46037</v>
      </c>
      <c r="W832" s="468">
        <f>+'Programa P6 Excel R1'!G1307</f>
        <v>46001</v>
      </c>
      <c r="X832" s="469"/>
      <c r="Y832" s="469"/>
      <c r="Z832" s="469"/>
      <c r="AA832" s="469"/>
      <c r="AB832" s="469"/>
      <c r="AC832" s="469"/>
      <c r="AD832" s="487">
        <f>+'Programa P6 Excel R1'!H1307</f>
        <v>46037</v>
      </c>
      <c r="AE832" s="509"/>
      <c r="AF832" s="510"/>
      <c r="AG832" s="510"/>
      <c r="AH832" s="510"/>
      <c r="AI832" s="510"/>
      <c r="AJ832" s="512"/>
      <c r="AL832" s="197"/>
    </row>
    <row r="833" spans="1:38" s="196" customFormat="1">
      <c r="A833" s="1242" t="str">
        <f t="shared" si="250"/>
        <v>477-010-40-0747</v>
      </c>
      <c r="B833" s="495"/>
      <c r="C833" s="620" t="s">
        <v>6113</v>
      </c>
      <c r="D833" s="497" t="s">
        <v>132</v>
      </c>
      <c r="E833" s="498"/>
      <c r="F833" s="625" t="s">
        <v>6114</v>
      </c>
      <c r="G833" s="500"/>
      <c r="H833" s="501">
        <v>1</v>
      </c>
      <c r="I833" s="501"/>
      <c r="J833" s="502"/>
      <c r="K833" s="738"/>
      <c r="L833" s="412">
        <v>0</v>
      </c>
      <c r="M833" s="630">
        <f t="shared" si="248"/>
        <v>0</v>
      </c>
      <c r="N833" s="630">
        <f t="shared" si="249"/>
        <v>0</v>
      </c>
      <c r="O833" s="582">
        <f t="shared" si="239"/>
        <v>0.85</v>
      </c>
      <c r="P833" s="583">
        <f>+'Programa P6 Excel R1'!J1308</f>
        <v>0.85</v>
      </c>
      <c r="Q833" s="468">
        <f>+'Programa P6 Excel R1'!G1308</f>
        <v>46038</v>
      </c>
      <c r="R833" s="469"/>
      <c r="S833" s="469"/>
      <c r="T833" s="469"/>
      <c r="U833" s="469"/>
      <c r="V833" s="487">
        <f>+'Programa P6 Excel R1'!H1308</f>
        <v>46136</v>
      </c>
      <c r="W833" s="509">
        <f>+'Programa P6 Excel R1'!G1308</f>
        <v>46038</v>
      </c>
      <c r="X833" s="510"/>
      <c r="Y833" s="510"/>
      <c r="Z833" s="510"/>
      <c r="AA833" s="510"/>
      <c r="AB833" s="510"/>
      <c r="AC833" s="510"/>
      <c r="AD833" s="511"/>
      <c r="AE833" s="509"/>
      <c r="AF833" s="510"/>
      <c r="AG833" s="510"/>
      <c r="AH833" s="510"/>
      <c r="AI833" s="510"/>
      <c r="AJ833" s="512">
        <f>+'Programa P6 Excel R1'!H1308</f>
        <v>46136</v>
      </c>
      <c r="AL833" s="197"/>
    </row>
    <row r="834" spans="1:38" s="196" customFormat="1" ht="18.75" hidden="1">
      <c r="A834" s="855"/>
      <c r="B834" s="495"/>
      <c r="C834" s="620"/>
      <c r="D834" s="497"/>
      <c r="E834" s="498"/>
      <c r="F834" s="998" t="s">
        <v>6135</v>
      </c>
      <c r="G834" s="500"/>
      <c r="H834" s="501"/>
      <c r="I834" s="501"/>
      <c r="J834" s="502"/>
      <c r="K834" s="738"/>
      <c r="L834" s="504"/>
      <c r="M834" s="630">
        <f t="shared" si="248"/>
        <v>0</v>
      </c>
      <c r="N834" s="630">
        <f t="shared" si="249"/>
        <v>0</v>
      </c>
      <c r="O834" s="582">
        <f t="shared" si="239"/>
        <v>0</v>
      </c>
      <c r="P834" s="583"/>
      <c r="Q834" s="509"/>
      <c r="R834" s="510"/>
      <c r="S834" s="510"/>
      <c r="T834" s="510"/>
      <c r="U834" s="510"/>
      <c r="V834" s="511"/>
      <c r="W834" s="509"/>
      <c r="X834" s="510"/>
      <c r="Y834" s="510"/>
      <c r="Z834" s="510"/>
      <c r="AA834" s="510"/>
      <c r="AB834" s="510"/>
      <c r="AC834" s="510"/>
      <c r="AD834" s="511"/>
      <c r="AE834" s="509"/>
      <c r="AF834" s="510"/>
      <c r="AG834" s="510"/>
      <c r="AH834" s="510"/>
      <c r="AI834" s="510"/>
      <c r="AJ834" s="512"/>
      <c r="AL834" s="197"/>
    </row>
    <row r="835" spans="1:38" s="196" customFormat="1" hidden="1">
      <c r="A835" s="855"/>
      <c r="B835" s="495"/>
      <c r="C835" s="620"/>
      <c r="D835" s="497"/>
      <c r="E835" s="498"/>
      <c r="F835" s="723" t="s">
        <v>554</v>
      </c>
      <c r="G835" s="500"/>
      <c r="H835" s="501"/>
      <c r="I835" s="501"/>
      <c r="J835" s="502"/>
      <c r="K835" s="738"/>
      <c r="L835" s="504"/>
      <c r="M835" s="630">
        <f t="shared" si="248"/>
        <v>0</v>
      </c>
      <c r="N835" s="630">
        <f t="shared" si="249"/>
        <v>0</v>
      </c>
      <c r="O835" s="582">
        <f t="shared" si="239"/>
        <v>0</v>
      </c>
      <c r="P835" s="583"/>
      <c r="Q835" s="509"/>
      <c r="R835" s="510"/>
      <c r="S835" s="510"/>
      <c r="T835" s="510"/>
      <c r="U835" s="510"/>
      <c r="V835" s="511"/>
      <c r="W835" s="509"/>
      <c r="X835" s="510"/>
      <c r="Y835" s="510"/>
      <c r="Z835" s="510"/>
      <c r="AA835" s="510"/>
      <c r="AB835" s="510"/>
      <c r="AC835" s="510"/>
      <c r="AD835" s="511"/>
      <c r="AE835" s="509"/>
      <c r="AF835" s="510"/>
      <c r="AG835" s="510"/>
      <c r="AH835" s="510"/>
      <c r="AI835" s="510"/>
      <c r="AJ835" s="512"/>
      <c r="AL835" s="197"/>
    </row>
    <row r="836" spans="1:38" s="196" customFormat="1">
      <c r="A836" s="1242" t="str">
        <f t="shared" ref="A836:A839" si="251">+TRIM(C836)</f>
        <v>477-010-40-0748</v>
      </c>
      <c r="B836" s="495"/>
      <c r="C836" s="620" t="s">
        <v>6144</v>
      </c>
      <c r="D836" s="497" t="s">
        <v>523</v>
      </c>
      <c r="E836" s="498"/>
      <c r="F836" s="625" t="s">
        <v>6116</v>
      </c>
      <c r="G836" s="500"/>
      <c r="H836" s="501"/>
      <c r="I836" s="501"/>
      <c r="J836" s="389">
        <v>1</v>
      </c>
      <c r="K836" s="738"/>
      <c r="L836" s="412">
        <v>39.5</v>
      </c>
      <c r="M836" s="630">
        <f t="shared" si="248"/>
        <v>39.5</v>
      </c>
      <c r="N836" s="630">
        <f t="shared" si="249"/>
        <v>39.5</v>
      </c>
      <c r="O836" s="582">
        <f t="shared" si="239"/>
        <v>1</v>
      </c>
      <c r="P836" s="583">
        <f>+'Programa P6 Excel R1'!J1311</f>
        <v>1</v>
      </c>
      <c r="Q836" s="468">
        <f>+'Programa P6 Excel R1'!G1311</f>
        <v>46014</v>
      </c>
      <c r="R836" s="469"/>
      <c r="S836" s="469"/>
      <c r="T836" s="469"/>
      <c r="U836" s="469"/>
      <c r="V836" s="487">
        <f>+'Programa P6 Excel R1'!H1311</f>
        <v>46062</v>
      </c>
      <c r="W836" s="468">
        <f>+'Programa P6 Excel R1'!G1311</f>
        <v>46014</v>
      </c>
      <c r="X836" s="469"/>
      <c r="Y836" s="469"/>
      <c r="Z836" s="469"/>
      <c r="AA836" s="469"/>
      <c r="AB836" s="469"/>
      <c r="AC836" s="469"/>
      <c r="AD836" s="487">
        <f>+'Programa P6 Excel R1'!H1311</f>
        <v>46062</v>
      </c>
      <c r="AE836" s="509"/>
      <c r="AF836" s="510"/>
      <c r="AG836" s="510"/>
      <c r="AH836" s="510"/>
      <c r="AI836" s="510"/>
      <c r="AJ836" s="512"/>
      <c r="AL836" s="197"/>
    </row>
    <row r="837" spans="1:38" s="196" customFormat="1">
      <c r="A837" s="1242" t="str">
        <f t="shared" si="251"/>
        <v>477-010-40-0749</v>
      </c>
      <c r="B837" s="495"/>
      <c r="C837" s="620" t="s">
        <v>6145</v>
      </c>
      <c r="D837" s="497" t="s">
        <v>523</v>
      </c>
      <c r="E837" s="498"/>
      <c r="F837" s="625" t="s">
        <v>6117</v>
      </c>
      <c r="G837" s="500"/>
      <c r="H837" s="501"/>
      <c r="I837" s="501"/>
      <c r="J837" s="389">
        <v>1</v>
      </c>
      <c r="K837" s="738"/>
      <c r="L837" s="412">
        <v>1410</v>
      </c>
      <c r="M837" s="630">
        <f t="shared" si="248"/>
        <v>1410</v>
      </c>
      <c r="N837" s="630">
        <f t="shared" si="249"/>
        <v>1410</v>
      </c>
      <c r="O837" s="582">
        <f t="shared" si="239"/>
        <v>1</v>
      </c>
      <c r="P837" s="583">
        <f>+'Programa P6 Excel R1'!J1312</f>
        <v>1</v>
      </c>
      <c r="Q837" s="468">
        <f>+'Programa P6 Excel R1'!G1312</f>
        <v>46063</v>
      </c>
      <c r="R837" s="469"/>
      <c r="S837" s="469"/>
      <c r="T837" s="469"/>
      <c r="U837" s="469"/>
      <c r="V837" s="487">
        <f>+'Programa P6 Excel R1'!H1312</f>
        <v>46097</v>
      </c>
      <c r="W837" s="468">
        <f>+'Programa P6 Excel R1'!G1312</f>
        <v>46063</v>
      </c>
      <c r="X837" s="469"/>
      <c r="Y837" s="469"/>
      <c r="Z837" s="469"/>
      <c r="AA837" s="469"/>
      <c r="AB837" s="469"/>
      <c r="AC837" s="469"/>
      <c r="AD837" s="487">
        <f>+'Programa P6 Excel R1'!H1312</f>
        <v>46097</v>
      </c>
      <c r="AE837" s="509"/>
      <c r="AF837" s="510"/>
      <c r="AG837" s="510"/>
      <c r="AH837" s="510"/>
      <c r="AI837" s="510"/>
      <c r="AJ837" s="512"/>
      <c r="AL837" s="197"/>
    </row>
    <row r="838" spans="1:38" s="196" customFormat="1">
      <c r="A838" s="1242" t="str">
        <f t="shared" si="251"/>
        <v>477-010-40-0750</v>
      </c>
      <c r="B838" s="495"/>
      <c r="C838" s="620" t="s">
        <v>6146</v>
      </c>
      <c r="D838" s="497" t="s">
        <v>523</v>
      </c>
      <c r="E838" s="498"/>
      <c r="F838" s="625" t="s">
        <v>6118</v>
      </c>
      <c r="G838" s="500"/>
      <c r="H838" s="501"/>
      <c r="I838" s="501"/>
      <c r="J838" s="389">
        <v>1</v>
      </c>
      <c r="K838" s="738"/>
      <c r="L838" s="412">
        <v>60</v>
      </c>
      <c r="M838" s="630">
        <f t="shared" si="248"/>
        <v>60</v>
      </c>
      <c r="N838" s="630">
        <f t="shared" si="249"/>
        <v>60</v>
      </c>
      <c r="O838" s="582">
        <f t="shared" si="239"/>
        <v>1</v>
      </c>
      <c r="P838" s="583">
        <f>+'Programa P6 Excel R1'!J1313</f>
        <v>1</v>
      </c>
      <c r="Q838" s="468">
        <f>+'Programa P6 Excel R1'!G1313</f>
        <v>46098</v>
      </c>
      <c r="R838" s="469"/>
      <c r="S838" s="469"/>
      <c r="T838" s="469"/>
      <c r="U838" s="469"/>
      <c r="V838" s="487">
        <f>+'Programa P6 Excel R1'!H1313</f>
        <v>46121</v>
      </c>
      <c r="W838" s="468">
        <f>+'Programa P6 Excel R1'!G1313</f>
        <v>46098</v>
      </c>
      <c r="X838" s="469"/>
      <c r="Y838" s="469"/>
      <c r="Z838" s="469"/>
      <c r="AA838" s="469"/>
      <c r="AB838" s="469"/>
      <c r="AC838" s="469"/>
      <c r="AD838" s="487">
        <f>+'Programa P6 Excel R1'!H1313</f>
        <v>46121</v>
      </c>
      <c r="AE838" s="509"/>
      <c r="AF838" s="510"/>
      <c r="AG838" s="510"/>
      <c r="AH838" s="510"/>
      <c r="AI838" s="510"/>
      <c r="AJ838" s="512"/>
      <c r="AL838" s="197"/>
    </row>
    <row r="839" spans="1:38" s="196" customFormat="1">
      <c r="A839" s="1242" t="str">
        <f t="shared" si="251"/>
        <v>477-010-40-0751</v>
      </c>
      <c r="B839" s="495"/>
      <c r="C839" s="620" t="s">
        <v>6147</v>
      </c>
      <c r="D839" s="497" t="s">
        <v>526</v>
      </c>
      <c r="E839" s="498"/>
      <c r="F839" s="625" t="s">
        <v>6119</v>
      </c>
      <c r="G839" s="500"/>
      <c r="H839" s="501">
        <v>1</v>
      </c>
      <c r="I839" s="501"/>
      <c r="J839" s="502"/>
      <c r="K839" s="738"/>
      <c r="L839" s="412">
        <v>35</v>
      </c>
      <c r="M839" s="630">
        <f t="shared" si="248"/>
        <v>35</v>
      </c>
      <c r="N839" s="630">
        <f t="shared" si="249"/>
        <v>3.5</v>
      </c>
      <c r="O839" s="582">
        <f t="shared" si="239"/>
        <v>0.1</v>
      </c>
      <c r="P839" s="583">
        <f>+'Programa P6 Excel R1'!J1314</f>
        <v>0.1</v>
      </c>
      <c r="Q839" s="468">
        <f>+'Programa P6 Excel R1'!G1314</f>
        <v>46122</v>
      </c>
      <c r="R839" s="469"/>
      <c r="S839" s="469"/>
      <c r="T839" s="469"/>
      <c r="U839" s="469"/>
      <c r="V839" s="487">
        <f>+'Programa P6 Excel R1'!H1314</f>
        <v>46157</v>
      </c>
      <c r="W839" s="509">
        <f>+'Programa P6 Excel R1'!G1314</f>
        <v>46122</v>
      </c>
      <c r="X839" s="510"/>
      <c r="Y839" s="510"/>
      <c r="Z839" s="510"/>
      <c r="AA839" s="510"/>
      <c r="AB839" s="510"/>
      <c r="AC839" s="510"/>
      <c r="AD839" s="511"/>
      <c r="AE839" s="509"/>
      <c r="AF839" s="510"/>
      <c r="AG839" s="510"/>
      <c r="AH839" s="510"/>
      <c r="AI839" s="510"/>
      <c r="AJ839" s="512">
        <f>+'Programa P6 Excel R1'!H1314</f>
        <v>46157</v>
      </c>
      <c r="AL839" s="197"/>
    </row>
    <row r="840" spans="1:38" s="196" customFormat="1" hidden="1">
      <c r="A840" s="855"/>
      <c r="B840" s="495"/>
      <c r="C840" s="620"/>
      <c r="D840" s="497"/>
      <c r="E840" s="498"/>
      <c r="F840" s="723" t="s">
        <v>580</v>
      </c>
      <c r="G840" s="500"/>
      <c r="H840" s="501"/>
      <c r="I840" s="501"/>
      <c r="J840" s="502"/>
      <c r="K840" s="738"/>
      <c r="L840" s="504"/>
      <c r="M840" s="630">
        <f t="shared" si="248"/>
        <v>0</v>
      </c>
      <c r="N840" s="630">
        <f t="shared" si="249"/>
        <v>0</v>
      </c>
      <c r="O840" s="582">
        <f t="shared" si="239"/>
        <v>0</v>
      </c>
      <c r="P840" s="583"/>
      <c r="Q840" s="509"/>
      <c r="R840" s="510"/>
      <c r="S840" s="510"/>
      <c r="T840" s="510"/>
      <c r="U840" s="510"/>
      <c r="V840" s="511"/>
      <c r="W840" s="509"/>
      <c r="X840" s="510"/>
      <c r="Y840" s="510"/>
      <c r="Z840" s="510"/>
      <c r="AA840" s="510"/>
      <c r="AB840" s="510"/>
      <c r="AC840" s="510"/>
      <c r="AD840" s="511"/>
      <c r="AE840" s="509"/>
      <c r="AF840" s="510"/>
      <c r="AG840" s="510"/>
      <c r="AH840" s="510"/>
      <c r="AI840" s="510"/>
      <c r="AJ840" s="512"/>
      <c r="AL840" s="197"/>
    </row>
    <row r="841" spans="1:38" s="196" customFormat="1">
      <c r="A841" s="1242" t="str">
        <f t="shared" ref="A841:A844" si="252">+TRIM(C841)</f>
        <v>477-010-40-0752</v>
      </c>
      <c r="B841" s="495"/>
      <c r="C841" s="620" t="s">
        <v>6148</v>
      </c>
      <c r="D841" s="497" t="s">
        <v>523</v>
      </c>
      <c r="E841" s="498"/>
      <c r="F841" s="625" t="s">
        <v>6120</v>
      </c>
      <c r="G841" s="500"/>
      <c r="H841" s="501"/>
      <c r="I841" s="501"/>
      <c r="J841" s="389">
        <v>1</v>
      </c>
      <c r="K841" s="738"/>
      <c r="L841" s="412">
        <v>27.5</v>
      </c>
      <c r="M841" s="630">
        <f t="shared" si="248"/>
        <v>27.5</v>
      </c>
      <c r="N841" s="630">
        <f t="shared" si="249"/>
        <v>27.5</v>
      </c>
      <c r="O841" s="582">
        <f t="shared" si="239"/>
        <v>1</v>
      </c>
      <c r="P841" s="583">
        <f>+'Programa P6 Excel R1'!J1316</f>
        <v>1</v>
      </c>
      <c r="Q841" s="468">
        <f>+'Programa P6 Excel R1'!G1316</f>
        <v>46063</v>
      </c>
      <c r="R841" s="469"/>
      <c r="S841" s="469"/>
      <c r="T841" s="469"/>
      <c r="U841" s="469"/>
      <c r="V841" s="487">
        <f>+'Programa P6 Excel R1'!H1316</f>
        <v>46077</v>
      </c>
      <c r="W841" s="468">
        <f>+'Programa P6 Excel R1'!G1316</f>
        <v>46063</v>
      </c>
      <c r="X841" s="469"/>
      <c r="Y841" s="469"/>
      <c r="Z841" s="469"/>
      <c r="AA841" s="469"/>
      <c r="AB841" s="469"/>
      <c r="AC841" s="469"/>
      <c r="AD841" s="487">
        <f>+'Programa P6 Excel R1'!H1316</f>
        <v>46077</v>
      </c>
      <c r="AE841" s="509"/>
      <c r="AF841" s="510"/>
      <c r="AG841" s="510"/>
      <c r="AH841" s="510"/>
      <c r="AI841" s="510"/>
      <c r="AJ841" s="512"/>
      <c r="AL841" s="197"/>
    </row>
    <row r="842" spans="1:38" s="196" customFormat="1">
      <c r="A842" s="1242" t="str">
        <f t="shared" si="252"/>
        <v>477-010-40-0753</v>
      </c>
      <c r="B842" s="495"/>
      <c r="C842" s="620" t="s">
        <v>6149</v>
      </c>
      <c r="D842" s="497" t="s">
        <v>523</v>
      </c>
      <c r="E842" s="498"/>
      <c r="F842" s="625" t="s">
        <v>6121</v>
      </c>
      <c r="G842" s="500"/>
      <c r="H842" s="501"/>
      <c r="I842" s="501"/>
      <c r="J842" s="389">
        <v>1</v>
      </c>
      <c r="K842" s="738"/>
      <c r="L842" s="412">
        <v>340</v>
      </c>
      <c r="M842" s="630">
        <f t="shared" si="248"/>
        <v>340</v>
      </c>
      <c r="N842" s="630">
        <f t="shared" si="249"/>
        <v>340</v>
      </c>
      <c r="O842" s="582">
        <f t="shared" si="239"/>
        <v>1</v>
      </c>
      <c r="P842" s="583">
        <f>+'Programa P6 Excel R1'!J1317</f>
        <v>1</v>
      </c>
      <c r="Q842" s="468">
        <f>+'Programa P6 Excel R1'!G1317</f>
        <v>46078</v>
      </c>
      <c r="R842" s="469"/>
      <c r="S842" s="469"/>
      <c r="T842" s="469"/>
      <c r="U842" s="469"/>
      <c r="V842" s="487">
        <f>+'Programa P6 Excel R1'!H1317</f>
        <v>46098</v>
      </c>
      <c r="W842" s="468">
        <f>+'Programa P6 Excel R1'!G1317</f>
        <v>46078</v>
      </c>
      <c r="X842" s="469"/>
      <c r="Y842" s="469"/>
      <c r="Z842" s="469"/>
      <c r="AA842" s="469"/>
      <c r="AB842" s="469"/>
      <c r="AC842" s="469"/>
      <c r="AD842" s="487">
        <f>+'Programa P6 Excel R1'!H1317</f>
        <v>46098</v>
      </c>
      <c r="AE842" s="509"/>
      <c r="AF842" s="510"/>
      <c r="AG842" s="510"/>
      <c r="AH842" s="510"/>
      <c r="AI842" s="510"/>
      <c r="AJ842" s="512"/>
      <c r="AL842" s="197"/>
    </row>
    <row r="843" spans="1:38" s="196" customFormat="1">
      <c r="A843" s="1242" t="str">
        <f t="shared" si="252"/>
        <v>477-010-40-0754</v>
      </c>
      <c r="B843" s="495"/>
      <c r="C843" s="620" t="s">
        <v>6150</v>
      </c>
      <c r="D843" s="497" t="s">
        <v>523</v>
      </c>
      <c r="E843" s="498"/>
      <c r="F843" s="625" t="s">
        <v>6122</v>
      </c>
      <c r="G843" s="500"/>
      <c r="H843" s="501"/>
      <c r="I843" s="501"/>
      <c r="J843" s="389">
        <v>1</v>
      </c>
      <c r="K843" s="738"/>
      <c r="L843" s="412">
        <v>50</v>
      </c>
      <c r="M843" s="630">
        <f t="shared" si="248"/>
        <v>50</v>
      </c>
      <c r="N843" s="630">
        <f t="shared" si="249"/>
        <v>50</v>
      </c>
      <c r="O843" s="582">
        <f t="shared" si="239"/>
        <v>1</v>
      </c>
      <c r="P843" s="583">
        <f>+'Programa P6 Excel R1'!J1318</f>
        <v>1</v>
      </c>
      <c r="Q843" s="468">
        <f>+'Programa P6 Excel R1'!G1318</f>
        <v>46099</v>
      </c>
      <c r="R843" s="469"/>
      <c r="S843" s="469"/>
      <c r="T843" s="469"/>
      <c r="U843" s="469"/>
      <c r="V843" s="487">
        <f>+'Programa P6 Excel R1'!H1318</f>
        <v>46121</v>
      </c>
      <c r="W843" s="468">
        <f>+'Programa P6 Excel R1'!G1318</f>
        <v>46099</v>
      </c>
      <c r="X843" s="469"/>
      <c r="Y843" s="469"/>
      <c r="Z843" s="469"/>
      <c r="AA843" s="469"/>
      <c r="AB843" s="469"/>
      <c r="AC843" s="469"/>
      <c r="AD843" s="487">
        <f>+'Programa P6 Excel R1'!H1318</f>
        <v>46121</v>
      </c>
      <c r="AE843" s="509"/>
      <c r="AF843" s="510"/>
      <c r="AG843" s="510"/>
      <c r="AH843" s="510"/>
      <c r="AI843" s="510"/>
      <c r="AJ843" s="512"/>
      <c r="AL843" s="197"/>
    </row>
    <row r="844" spans="1:38" s="196" customFormat="1">
      <c r="A844" s="1242" t="str">
        <f t="shared" si="252"/>
        <v>477-010-40-0755</v>
      </c>
      <c r="B844" s="495"/>
      <c r="C844" s="620" t="s">
        <v>6151</v>
      </c>
      <c r="D844" s="497" t="s">
        <v>526</v>
      </c>
      <c r="E844" s="498"/>
      <c r="F844" s="625" t="s">
        <v>6123</v>
      </c>
      <c r="G844" s="500"/>
      <c r="H844" s="501">
        <v>1</v>
      </c>
      <c r="I844" s="501"/>
      <c r="J844" s="502"/>
      <c r="K844" s="738"/>
      <c r="L844" s="412">
        <v>30</v>
      </c>
      <c r="M844" s="630">
        <f t="shared" si="248"/>
        <v>30</v>
      </c>
      <c r="N844" s="630">
        <f t="shared" si="249"/>
        <v>3</v>
      </c>
      <c r="O844" s="582">
        <f t="shared" si="239"/>
        <v>0.1</v>
      </c>
      <c r="P844" s="583">
        <f>+'Programa P6 Excel R1'!J1319</f>
        <v>0.1</v>
      </c>
      <c r="Q844" s="468">
        <f>+'Programa P6 Excel R1'!G1319</f>
        <v>46122</v>
      </c>
      <c r="R844" s="469"/>
      <c r="S844" s="469"/>
      <c r="T844" s="469"/>
      <c r="U844" s="469"/>
      <c r="V844" s="487">
        <f>+'Programa P6 Excel R1'!H1319</f>
        <v>46171</v>
      </c>
      <c r="W844" s="509">
        <f>+'Programa P6 Excel R1'!G1319</f>
        <v>46122</v>
      </c>
      <c r="X844" s="510"/>
      <c r="Y844" s="510"/>
      <c r="Z844" s="510"/>
      <c r="AA844" s="510"/>
      <c r="AB844" s="510"/>
      <c r="AC844" s="510"/>
      <c r="AD844" s="511"/>
      <c r="AE844" s="509"/>
      <c r="AF844" s="510"/>
      <c r="AG844" s="510"/>
      <c r="AH844" s="510"/>
      <c r="AI844" s="510"/>
      <c r="AJ844" s="512">
        <f>+'Programa P6 Excel R1'!H1319</f>
        <v>46171</v>
      </c>
      <c r="AL844" s="197"/>
    </row>
    <row r="845" spans="1:38" s="196" customFormat="1" hidden="1">
      <c r="A845" s="855"/>
      <c r="B845" s="495"/>
      <c r="C845" s="620"/>
      <c r="D845" s="497"/>
      <c r="E845" s="498"/>
      <c r="F845" s="723" t="s">
        <v>600</v>
      </c>
      <c r="G845" s="500"/>
      <c r="H845" s="501"/>
      <c r="I845" s="501"/>
      <c r="J845" s="502"/>
      <c r="K845" s="738"/>
      <c r="L845" s="504"/>
      <c r="M845" s="630">
        <f t="shared" si="248"/>
        <v>0</v>
      </c>
      <c r="N845" s="630">
        <f t="shared" si="249"/>
        <v>0</v>
      </c>
      <c r="O845" s="582">
        <f t="shared" si="239"/>
        <v>0</v>
      </c>
      <c r="P845" s="583"/>
      <c r="Q845" s="509"/>
      <c r="R845" s="510"/>
      <c r="S845" s="510"/>
      <c r="T845" s="510"/>
      <c r="U845" s="510"/>
      <c r="V845" s="511"/>
      <c r="W845" s="509"/>
      <c r="X845" s="510"/>
      <c r="Y845" s="510"/>
      <c r="Z845" s="510"/>
      <c r="AA845" s="510"/>
      <c r="AB845" s="510"/>
      <c r="AC845" s="510"/>
      <c r="AD845" s="511"/>
      <c r="AE845" s="509"/>
      <c r="AF845" s="510"/>
      <c r="AG845" s="510"/>
      <c r="AH845" s="510"/>
      <c r="AI845" s="510"/>
      <c r="AJ845" s="512"/>
      <c r="AL845" s="197"/>
    </row>
    <row r="846" spans="1:38" s="196" customFormat="1">
      <c r="A846" s="1242" t="str">
        <f t="shared" ref="A846:A849" si="253">+TRIM(C846)</f>
        <v>477-010-40-0756</v>
      </c>
      <c r="B846" s="495"/>
      <c r="C846" s="620" t="s">
        <v>6152</v>
      </c>
      <c r="D846" s="497" t="s">
        <v>523</v>
      </c>
      <c r="E846" s="498"/>
      <c r="F846" s="625" t="s">
        <v>6124</v>
      </c>
      <c r="G846" s="500"/>
      <c r="H846" s="501"/>
      <c r="I846" s="501"/>
      <c r="J846" s="389">
        <v>1</v>
      </c>
      <c r="K846" s="738"/>
      <c r="L846" s="412">
        <v>34.5</v>
      </c>
      <c r="M846" s="630">
        <f t="shared" si="248"/>
        <v>34.5</v>
      </c>
      <c r="N846" s="630">
        <f t="shared" si="249"/>
        <v>34.5</v>
      </c>
      <c r="O846" s="582">
        <f t="shared" si="239"/>
        <v>1</v>
      </c>
      <c r="P846" s="583">
        <f>+'Programa P6 Excel R1'!J1321</f>
        <v>1</v>
      </c>
      <c r="Q846" s="468">
        <f>+'Programa P6 Excel R1'!G1321</f>
        <v>46014</v>
      </c>
      <c r="R846" s="469"/>
      <c r="S846" s="469"/>
      <c r="T846" s="469"/>
      <c r="U846" s="469"/>
      <c r="V846" s="487">
        <f>+'Programa P6 Excel R1'!H1321</f>
        <v>46055</v>
      </c>
      <c r="W846" s="468">
        <f>+'Programa P6 Excel R1'!G1321</f>
        <v>46014</v>
      </c>
      <c r="X846" s="469"/>
      <c r="Y846" s="469"/>
      <c r="Z846" s="469"/>
      <c r="AA846" s="469"/>
      <c r="AB846" s="469"/>
      <c r="AC846" s="469"/>
      <c r="AD846" s="487">
        <f>+'Programa P6 Excel R1'!H1321</f>
        <v>46055</v>
      </c>
      <c r="AE846" s="509"/>
      <c r="AF846" s="510"/>
      <c r="AG846" s="510"/>
      <c r="AH846" s="510"/>
      <c r="AI846" s="510"/>
      <c r="AJ846" s="512"/>
      <c r="AL846" s="197"/>
    </row>
    <row r="847" spans="1:38" s="196" customFormat="1">
      <c r="A847" s="1242" t="str">
        <f t="shared" si="253"/>
        <v>477-010-40-0757</v>
      </c>
      <c r="B847" s="495"/>
      <c r="C847" s="620" t="s">
        <v>6153</v>
      </c>
      <c r="D847" s="497" t="s">
        <v>523</v>
      </c>
      <c r="E847" s="498"/>
      <c r="F847" s="625" t="s">
        <v>6125</v>
      </c>
      <c r="G847" s="500"/>
      <c r="H847" s="501"/>
      <c r="I847" s="501"/>
      <c r="J847" s="389">
        <v>1</v>
      </c>
      <c r="K847" s="738"/>
      <c r="L847" s="412">
        <v>680</v>
      </c>
      <c r="M847" s="630">
        <f t="shared" si="248"/>
        <v>680</v>
      </c>
      <c r="N847" s="630">
        <f t="shared" si="249"/>
        <v>680</v>
      </c>
      <c r="O847" s="582">
        <f t="shared" si="239"/>
        <v>1</v>
      </c>
      <c r="P847" s="583">
        <f>+'Programa P6 Excel R1'!J1322</f>
        <v>1</v>
      </c>
      <c r="Q847" s="468">
        <f>+'Programa P6 Excel R1'!G1322</f>
        <v>46056</v>
      </c>
      <c r="R847" s="469"/>
      <c r="S847" s="469"/>
      <c r="T847" s="469"/>
      <c r="U847" s="469"/>
      <c r="V847" s="487">
        <f>+'Programa P6 Excel R1'!H1322</f>
        <v>46101</v>
      </c>
      <c r="W847" s="468">
        <f>+'Programa P6 Excel R1'!G1322</f>
        <v>46056</v>
      </c>
      <c r="X847" s="469"/>
      <c r="Y847" s="469"/>
      <c r="Z847" s="469"/>
      <c r="AA847" s="469"/>
      <c r="AB847" s="469"/>
      <c r="AC847" s="469"/>
      <c r="AD847" s="487">
        <f>+'Programa P6 Excel R1'!H1322</f>
        <v>46101</v>
      </c>
      <c r="AE847" s="509"/>
      <c r="AF847" s="510"/>
      <c r="AG847" s="510"/>
      <c r="AH847" s="510"/>
      <c r="AI847" s="510"/>
      <c r="AJ847" s="512"/>
      <c r="AL847" s="197"/>
    </row>
    <row r="848" spans="1:38" s="196" customFormat="1">
      <c r="A848" s="1242" t="str">
        <f t="shared" si="253"/>
        <v>477-010-40-0758</v>
      </c>
      <c r="B848" s="495"/>
      <c r="C848" s="620" t="s">
        <v>6154</v>
      </c>
      <c r="D848" s="497" t="s">
        <v>523</v>
      </c>
      <c r="E848" s="498"/>
      <c r="F848" s="625" t="s">
        <v>6126</v>
      </c>
      <c r="G848" s="500"/>
      <c r="H848" s="501"/>
      <c r="I848" s="501"/>
      <c r="J848" s="389">
        <v>1</v>
      </c>
      <c r="K848" s="738"/>
      <c r="L848" s="412">
        <v>65</v>
      </c>
      <c r="M848" s="630">
        <f t="shared" si="248"/>
        <v>65</v>
      </c>
      <c r="N848" s="630">
        <f t="shared" si="249"/>
        <v>65</v>
      </c>
      <c r="O848" s="582">
        <f t="shared" si="239"/>
        <v>1</v>
      </c>
      <c r="P848" s="583">
        <f>+'Programa P6 Excel R1'!J1323</f>
        <v>1</v>
      </c>
      <c r="Q848" s="468">
        <f>+'Programa P6 Excel R1'!G1323</f>
        <v>46104</v>
      </c>
      <c r="R848" s="469"/>
      <c r="S848" s="469"/>
      <c r="T848" s="469"/>
      <c r="U848" s="469"/>
      <c r="V848" s="487">
        <f>+'Programa P6 Excel R1'!H1323</f>
        <v>46121</v>
      </c>
      <c r="W848" s="468">
        <f>+'Programa P6 Excel R1'!G1323</f>
        <v>46104</v>
      </c>
      <c r="X848" s="469"/>
      <c r="Y848" s="469"/>
      <c r="Z848" s="469"/>
      <c r="AA848" s="469"/>
      <c r="AB848" s="469"/>
      <c r="AC848" s="469"/>
      <c r="AD848" s="487">
        <f>+'Programa P6 Excel R1'!H1323</f>
        <v>46121</v>
      </c>
      <c r="AE848" s="509"/>
      <c r="AF848" s="510"/>
      <c r="AG848" s="510"/>
      <c r="AH848" s="510"/>
      <c r="AI848" s="510"/>
      <c r="AJ848" s="512"/>
      <c r="AL848" s="197"/>
    </row>
    <row r="849" spans="1:38" s="196" customFormat="1">
      <c r="A849" s="1242" t="str">
        <f t="shared" si="253"/>
        <v>477-010-40-0759</v>
      </c>
      <c r="B849" s="495"/>
      <c r="C849" s="620" t="s">
        <v>6155</v>
      </c>
      <c r="D849" s="497" t="s">
        <v>526</v>
      </c>
      <c r="E849" s="498"/>
      <c r="F849" s="625" t="s">
        <v>6127</v>
      </c>
      <c r="G849" s="500"/>
      <c r="H849" s="501">
        <v>1</v>
      </c>
      <c r="I849" s="501"/>
      <c r="J849" s="502"/>
      <c r="K849" s="738"/>
      <c r="L849" s="412">
        <v>35</v>
      </c>
      <c r="M849" s="630">
        <f t="shared" si="248"/>
        <v>35</v>
      </c>
      <c r="N849" s="630">
        <f t="shared" si="249"/>
        <v>3.5</v>
      </c>
      <c r="O849" s="582">
        <f t="shared" si="239"/>
        <v>0.1</v>
      </c>
      <c r="P849" s="583">
        <f>+'Programa P6 Excel R1'!J1324</f>
        <v>0.1</v>
      </c>
      <c r="Q849" s="468">
        <f>+'Programa P6 Excel R1'!G1324</f>
        <v>46122</v>
      </c>
      <c r="R849" s="469"/>
      <c r="S849" s="469"/>
      <c r="T849" s="469"/>
      <c r="U849" s="469"/>
      <c r="V849" s="487">
        <f>+'Programa P6 Excel R1'!H1324</f>
        <v>46170</v>
      </c>
      <c r="W849" s="509">
        <f>+'Programa P6 Excel R1'!G1324</f>
        <v>46122</v>
      </c>
      <c r="X849" s="510"/>
      <c r="Y849" s="510"/>
      <c r="Z849" s="510"/>
      <c r="AA849" s="510"/>
      <c r="AB849" s="510"/>
      <c r="AC849" s="510"/>
      <c r="AD849" s="511"/>
      <c r="AE849" s="509"/>
      <c r="AF849" s="510"/>
      <c r="AG849" s="510"/>
      <c r="AH849" s="510"/>
      <c r="AI849" s="510"/>
      <c r="AJ849" s="512">
        <f>+'Programa P6 Excel R1'!H1324</f>
        <v>46170</v>
      </c>
      <c r="AL849" s="197"/>
    </row>
    <row r="850" spans="1:38" s="196" customFormat="1" hidden="1">
      <c r="A850" s="855"/>
      <c r="B850" s="495"/>
      <c r="C850" s="620"/>
      <c r="D850" s="497"/>
      <c r="E850" s="498"/>
      <c r="F850" s="723" t="s">
        <v>6136</v>
      </c>
      <c r="G850" s="500"/>
      <c r="H850" s="501"/>
      <c r="I850" s="501"/>
      <c r="J850" s="502"/>
      <c r="K850" s="738"/>
      <c r="L850" s="504"/>
      <c r="M850" s="630">
        <f t="shared" si="248"/>
        <v>0</v>
      </c>
      <c r="N850" s="630">
        <f t="shared" si="249"/>
        <v>0</v>
      </c>
      <c r="O850" s="582">
        <f t="shared" si="239"/>
        <v>0</v>
      </c>
      <c r="P850" s="583"/>
      <c r="Q850" s="509"/>
      <c r="R850" s="510"/>
      <c r="S850" s="510"/>
      <c r="T850" s="510"/>
      <c r="U850" s="510"/>
      <c r="V850" s="511"/>
      <c r="W850" s="509"/>
      <c r="X850" s="510"/>
      <c r="Y850" s="510"/>
      <c r="Z850" s="510"/>
      <c r="AA850" s="510"/>
      <c r="AB850" s="510"/>
      <c r="AC850" s="510"/>
      <c r="AD850" s="511"/>
      <c r="AE850" s="509"/>
      <c r="AF850" s="510"/>
      <c r="AG850" s="510"/>
      <c r="AH850" s="510"/>
      <c r="AI850" s="510"/>
      <c r="AJ850" s="512"/>
      <c r="AL850" s="197"/>
    </row>
    <row r="851" spans="1:38" s="196" customFormat="1">
      <c r="A851" s="1242" t="str">
        <f t="shared" ref="A851:A855" si="254">+TRIM(C851)</f>
        <v>477-010-40-0760</v>
      </c>
      <c r="B851" s="495"/>
      <c r="C851" s="620" t="s">
        <v>6156</v>
      </c>
      <c r="D851" s="497" t="s">
        <v>523</v>
      </c>
      <c r="E851" s="498"/>
      <c r="F851" s="625" t="s">
        <v>6129</v>
      </c>
      <c r="G851" s="500"/>
      <c r="H851" s="501"/>
      <c r="I851" s="501"/>
      <c r="J851" s="389">
        <v>1</v>
      </c>
      <c r="K851" s="738"/>
      <c r="L851" s="412">
        <v>26.5</v>
      </c>
      <c r="M851" s="630">
        <f t="shared" si="248"/>
        <v>26.5</v>
      </c>
      <c r="N851" s="630">
        <f t="shared" si="249"/>
        <v>26.5</v>
      </c>
      <c r="O851" s="582">
        <f t="shared" si="239"/>
        <v>1</v>
      </c>
      <c r="P851" s="583">
        <f>+'Programa P6 Excel R1'!J1326</f>
        <v>1</v>
      </c>
      <c r="Q851" s="468">
        <f>+'Programa P6 Excel R1'!G1326</f>
        <v>46014</v>
      </c>
      <c r="R851" s="469"/>
      <c r="S851" s="469"/>
      <c r="T851" s="469"/>
      <c r="U851" s="469"/>
      <c r="V851" s="487">
        <f>+'Programa P6 Excel R1'!H1326</f>
        <v>46069</v>
      </c>
      <c r="W851" s="468">
        <f>+'Programa P6 Excel R1'!G1326</f>
        <v>46014</v>
      </c>
      <c r="X851" s="469"/>
      <c r="Y851" s="469"/>
      <c r="Z851" s="469"/>
      <c r="AA851" s="469"/>
      <c r="AB851" s="469"/>
      <c r="AC851" s="469"/>
      <c r="AD851" s="487">
        <f>+'Programa P6 Excel R1'!H1326</f>
        <v>46069</v>
      </c>
      <c r="AE851" s="509"/>
      <c r="AF851" s="510"/>
      <c r="AG851" s="510"/>
      <c r="AH851" s="510"/>
      <c r="AI851" s="510"/>
      <c r="AJ851" s="512"/>
      <c r="AL851" s="197"/>
    </row>
    <row r="852" spans="1:38" s="196" customFormat="1">
      <c r="A852" s="1242" t="str">
        <f t="shared" si="254"/>
        <v>477-010-40-0761</v>
      </c>
      <c r="B852" s="495"/>
      <c r="C852" s="620" t="s">
        <v>6157</v>
      </c>
      <c r="D852" s="497" t="s">
        <v>523</v>
      </c>
      <c r="E852" s="498"/>
      <c r="F852" s="625" t="s">
        <v>6130</v>
      </c>
      <c r="G852" s="500"/>
      <c r="H852" s="501"/>
      <c r="I852" s="501"/>
      <c r="J852" s="389">
        <v>1</v>
      </c>
      <c r="K852" s="738"/>
      <c r="L852" s="412">
        <v>455</v>
      </c>
      <c r="M852" s="630">
        <f t="shared" si="248"/>
        <v>455</v>
      </c>
      <c r="N852" s="630">
        <f t="shared" si="249"/>
        <v>455</v>
      </c>
      <c r="O852" s="582">
        <f t="shared" si="239"/>
        <v>1</v>
      </c>
      <c r="P852" s="583">
        <f>+'Programa P6 Excel R1'!J1327</f>
        <v>1</v>
      </c>
      <c r="Q852" s="468">
        <f>+'Programa P6 Excel R1'!G1327</f>
        <v>46070</v>
      </c>
      <c r="R852" s="469"/>
      <c r="S852" s="469"/>
      <c r="T852" s="469"/>
      <c r="U852" s="469"/>
      <c r="V852" s="487">
        <f>+'Programa P6 Excel R1'!H1327</f>
        <v>46102</v>
      </c>
      <c r="W852" s="468">
        <f>+'Programa P6 Excel R1'!G1327</f>
        <v>46070</v>
      </c>
      <c r="X852" s="469"/>
      <c r="Y852" s="469"/>
      <c r="Z852" s="469"/>
      <c r="AA852" s="469"/>
      <c r="AB852" s="469"/>
      <c r="AC852" s="469"/>
      <c r="AD852" s="487">
        <f>+'Programa P6 Excel R1'!H1327</f>
        <v>46102</v>
      </c>
      <c r="AE852" s="509"/>
      <c r="AF852" s="510"/>
      <c r="AG852" s="510"/>
      <c r="AH852" s="510"/>
      <c r="AI852" s="510"/>
      <c r="AJ852" s="512"/>
      <c r="AL852" s="197"/>
    </row>
    <row r="853" spans="1:38" s="196" customFormat="1">
      <c r="A853" s="1242" t="str">
        <f t="shared" si="254"/>
        <v>477-010-40-0762</v>
      </c>
      <c r="B853" s="495"/>
      <c r="C853" s="620" t="s">
        <v>6158</v>
      </c>
      <c r="D853" s="497" t="s">
        <v>132</v>
      </c>
      <c r="E853" s="498"/>
      <c r="F853" s="625" t="s">
        <v>6131</v>
      </c>
      <c r="G853" s="500"/>
      <c r="H853" s="501"/>
      <c r="I853" s="501"/>
      <c r="J853" s="389">
        <v>1</v>
      </c>
      <c r="K853" s="738"/>
      <c r="L853" s="412">
        <v>4</v>
      </c>
      <c r="M853" s="630">
        <f t="shared" si="248"/>
        <v>4</v>
      </c>
      <c r="N853" s="630">
        <f t="shared" si="249"/>
        <v>2</v>
      </c>
      <c r="O853" s="582">
        <f t="shared" si="239"/>
        <v>0.5</v>
      </c>
      <c r="P853" s="583">
        <f>+'Programa P6 Excel R1'!J1328</f>
        <v>0.5</v>
      </c>
      <c r="Q853" s="468">
        <f>+'Programa P6 Excel R1'!G1328</f>
        <v>46104</v>
      </c>
      <c r="R853" s="469"/>
      <c r="S853" s="469"/>
      <c r="T853" s="469"/>
      <c r="U853" s="469"/>
      <c r="V853" s="487">
        <f>+'Programa P6 Excel R1'!H1328</f>
        <v>46146</v>
      </c>
      <c r="W853" s="468">
        <f>+'Programa P6 Excel R1'!G1328</f>
        <v>46104</v>
      </c>
      <c r="X853" s="469"/>
      <c r="Y853" s="469"/>
      <c r="Z853" s="469"/>
      <c r="AA853" s="469"/>
      <c r="AB853" s="469"/>
      <c r="AC853" s="469"/>
      <c r="AD853" s="487"/>
      <c r="AE853" s="509"/>
      <c r="AF853" s="510"/>
      <c r="AG853" s="510"/>
      <c r="AH853" s="510"/>
      <c r="AI853" s="510"/>
      <c r="AJ853" s="512">
        <f>+'Programa P6 Excel R1'!H1328</f>
        <v>46146</v>
      </c>
      <c r="AL853" s="197"/>
    </row>
    <row r="854" spans="1:38" s="196" customFormat="1">
      <c r="A854" s="1242" t="str">
        <f t="shared" si="254"/>
        <v>477-010-40-0763</v>
      </c>
      <c r="B854" s="495"/>
      <c r="C854" s="620" t="s">
        <v>6159</v>
      </c>
      <c r="D854" s="497" t="s">
        <v>132</v>
      </c>
      <c r="E854" s="498"/>
      <c r="F854" s="625" t="s">
        <v>6132</v>
      </c>
      <c r="G854" s="500"/>
      <c r="H854" s="501"/>
      <c r="I854" s="501"/>
      <c r="J854" s="389">
        <v>1</v>
      </c>
      <c r="K854" s="738"/>
      <c r="L854" s="412">
        <v>2</v>
      </c>
      <c r="M854" s="630">
        <f t="shared" si="248"/>
        <v>2</v>
      </c>
      <c r="N854" s="630">
        <f t="shared" si="249"/>
        <v>1</v>
      </c>
      <c r="O854" s="582">
        <f t="shared" si="239"/>
        <v>0.5</v>
      </c>
      <c r="P854" s="583">
        <f>+'Programa P6 Excel R1'!J1329</f>
        <v>0.5</v>
      </c>
      <c r="Q854" s="468">
        <f>+'Programa P6 Excel R1'!G1329</f>
        <v>46104</v>
      </c>
      <c r="R854" s="469"/>
      <c r="S854" s="469"/>
      <c r="T854" s="469"/>
      <c r="U854" s="469"/>
      <c r="V854" s="487">
        <f>+'Programa P6 Excel R1'!H1329</f>
        <v>46146</v>
      </c>
      <c r="W854" s="468">
        <f>+'Programa P6 Excel R1'!G1329</f>
        <v>46104</v>
      </c>
      <c r="X854" s="469"/>
      <c r="Y854" s="469"/>
      <c r="Z854" s="469"/>
      <c r="AA854" s="469"/>
      <c r="AB854" s="469"/>
      <c r="AC854" s="469"/>
      <c r="AD854" s="487"/>
      <c r="AE854" s="509"/>
      <c r="AF854" s="510"/>
      <c r="AG854" s="510"/>
      <c r="AH854" s="510"/>
      <c r="AI854" s="510"/>
      <c r="AJ854" s="512">
        <f>+'Programa P6 Excel R1'!H1329</f>
        <v>46146</v>
      </c>
      <c r="AL854" s="197"/>
    </row>
    <row r="855" spans="1:38" s="196" customFormat="1">
      <c r="A855" s="1242" t="str">
        <f t="shared" si="254"/>
        <v>477-010-40-0764</v>
      </c>
      <c r="B855" s="495"/>
      <c r="C855" s="620" t="s">
        <v>6160</v>
      </c>
      <c r="D855" s="497"/>
      <c r="E855" s="498"/>
      <c r="F855" s="625" t="s">
        <v>6133</v>
      </c>
      <c r="G855" s="500"/>
      <c r="H855" s="501">
        <v>1</v>
      </c>
      <c r="I855" s="501"/>
      <c r="J855" s="389"/>
      <c r="K855" s="738"/>
      <c r="L855" s="412">
        <v>0</v>
      </c>
      <c r="M855" s="630">
        <f t="shared" ref="M855:M869" si="255">+K855+L855</f>
        <v>0</v>
      </c>
      <c r="N855" s="630">
        <f t="shared" ref="N855:N869" si="256">+P855*M855</f>
        <v>0</v>
      </c>
      <c r="O855" s="582">
        <f t="shared" si="239"/>
        <v>0</v>
      </c>
      <c r="P855" s="583">
        <f>+'Programa P6 Excel R1'!J1330</f>
        <v>0</v>
      </c>
      <c r="Q855" s="468">
        <f>+'Programa P6 Excel R1'!G1330</f>
        <v>46147</v>
      </c>
      <c r="R855" s="469"/>
      <c r="S855" s="469"/>
      <c r="T855" s="469"/>
      <c r="U855" s="469"/>
      <c r="V855" s="487">
        <f>+'Programa P6 Excel R1'!H1330</f>
        <v>46175</v>
      </c>
      <c r="W855" s="468"/>
      <c r="X855" s="469"/>
      <c r="Y855" s="469"/>
      <c r="Z855" s="469"/>
      <c r="AA855" s="469"/>
      <c r="AB855" s="469"/>
      <c r="AC855" s="469"/>
      <c r="AD855" s="487"/>
      <c r="AE855" s="509">
        <f>+'Programa P6 Excel R1'!G1330</f>
        <v>46147</v>
      </c>
      <c r="AF855" s="510"/>
      <c r="AG855" s="510"/>
      <c r="AH855" s="510"/>
      <c r="AI855" s="510"/>
      <c r="AJ855" s="512">
        <f>+'Programa P6 Excel R1'!H1330</f>
        <v>46175</v>
      </c>
      <c r="AL855" s="197"/>
    </row>
    <row r="856" spans="1:38" s="196" customFormat="1" ht="18.75" hidden="1">
      <c r="A856" s="855"/>
      <c r="B856" s="495"/>
      <c r="C856" s="620"/>
      <c r="D856" s="497"/>
      <c r="E856" s="498"/>
      <c r="F856" s="998" t="s">
        <v>6184</v>
      </c>
      <c r="G856" s="500"/>
      <c r="H856" s="501"/>
      <c r="I856" s="501"/>
      <c r="J856" s="502"/>
      <c r="K856" s="738"/>
      <c r="L856" s="504"/>
      <c r="M856" s="630">
        <f t="shared" si="255"/>
        <v>0</v>
      </c>
      <c r="N856" s="630">
        <f t="shared" si="256"/>
        <v>0</v>
      </c>
      <c r="O856" s="582">
        <f t="shared" si="239"/>
        <v>0</v>
      </c>
      <c r="P856" s="583"/>
      <c r="Q856" s="509"/>
      <c r="R856" s="510"/>
      <c r="S856" s="510"/>
      <c r="T856" s="510"/>
      <c r="U856" s="510"/>
      <c r="V856" s="511"/>
      <c r="W856" s="509"/>
      <c r="X856" s="510"/>
      <c r="Y856" s="510"/>
      <c r="Z856" s="510"/>
      <c r="AA856" s="510"/>
      <c r="AB856" s="510"/>
      <c r="AC856" s="510"/>
      <c r="AD856" s="511"/>
      <c r="AE856" s="509"/>
      <c r="AF856" s="510"/>
      <c r="AG856" s="510"/>
      <c r="AH856" s="510"/>
      <c r="AI856" s="510"/>
      <c r="AJ856" s="512"/>
      <c r="AL856" s="197"/>
    </row>
    <row r="857" spans="1:38" s="196" customFormat="1" hidden="1">
      <c r="A857" s="855"/>
      <c r="B857" s="495"/>
      <c r="C857" s="620"/>
      <c r="D857" s="497"/>
      <c r="E857" s="498"/>
      <c r="F857" s="723" t="s">
        <v>554</v>
      </c>
      <c r="G857" s="500"/>
      <c r="H857" s="501"/>
      <c r="I857" s="501"/>
      <c r="J857" s="502"/>
      <c r="K857" s="738"/>
      <c r="L857" s="504"/>
      <c r="M857" s="630">
        <f t="shared" si="255"/>
        <v>0</v>
      </c>
      <c r="N857" s="630">
        <f t="shared" si="256"/>
        <v>0</v>
      </c>
      <c r="O857" s="582">
        <f t="shared" si="239"/>
        <v>0</v>
      </c>
      <c r="P857" s="583"/>
      <c r="Q857" s="509"/>
      <c r="R857" s="510"/>
      <c r="S857" s="510"/>
      <c r="T857" s="510"/>
      <c r="U857" s="510"/>
      <c r="V857" s="511"/>
      <c r="W857" s="509"/>
      <c r="X857" s="510"/>
      <c r="Y857" s="510"/>
      <c r="Z857" s="510"/>
      <c r="AA857" s="510"/>
      <c r="AB857" s="510"/>
      <c r="AC857" s="510"/>
      <c r="AD857" s="511"/>
      <c r="AE857" s="509"/>
      <c r="AF857" s="510"/>
      <c r="AG857" s="510"/>
      <c r="AH857" s="510"/>
      <c r="AI857" s="510"/>
      <c r="AJ857" s="512"/>
      <c r="AL857" s="197"/>
    </row>
    <row r="858" spans="1:38" s="196" customFormat="1">
      <c r="A858" s="1242" t="str">
        <f t="shared" ref="A858:A860" si="257">+TRIM(C858)</f>
        <v>477-010-40-0765</v>
      </c>
      <c r="B858" s="495"/>
      <c r="C858" s="620" t="s">
        <v>6166</v>
      </c>
      <c r="D858" s="497" t="s">
        <v>132</v>
      </c>
      <c r="E858" s="498"/>
      <c r="F858" s="625" t="s">
        <v>6167</v>
      </c>
      <c r="G858" s="500"/>
      <c r="H858" s="501"/>
      <c r="I858" s="501"/>
      <c r="J858" s="389">
        <v>1</v>
      </c>
      <c r="K858" s="738"/>
      <c r="L858" s="412">
        <f>+'Programa P6 Excel R1'!K1333</f>
        <v>24.5</v>
      </c>
      <c r="M858" s="630">
        <f t="shared" si="255"/>
        <v>24.5</v>
      </c>
      <c r="N858" s="630">
        <f t="shared" si="256"/>
        <v>23.274999999999999</v>
      </c>
      <c r="O858" s="582">
        <f t="shared" si="239"/>
        <v>0.95</v>
      </c>
      <c r="P858" s="583">
        <f>+'Programa P6 Excel R1'!J1333</f>
        <v>0.95</v>
      </c>
      <c r="Q858" s="468">
        <f>+'Programa P6 Excel R1'!G1333</f>
        <v>46097</v>
      </c>
      <c r="R858" s="469"/>
      <c r="S858" s="469"/>
      <c r="T858" s="469"/>
      <c r="U858" s="469"/>
      <c r="V858" s="487">
        <f>+'Programa P6 Excel R1'!H1333</f>
        <v>46132</v>
      </c>
      <c r="W858" s="468">
        <f>+'Programa P6 Excel R1'!G1333</f>
        <v>46097</v>
      </c>
      <c r="X858" s="510"/>
      <c r="Y858" s="510"/>
      <c r="Z858" s="510"/>
      <c r="AA858" s="510"/>
      <c r="AB858" s="510"/>
      <c r="AC858" s="510"/>
      <c r="AD858" s="511"/>
      <c r="AE858" s="509"/>
      <c r="AF858" s="510"/>
      <c r="AG858" s="510"/>
      <c r="AH858" s="510"/>
      <c r="AI858" s="510"/>
      <c r="AJ858" s="512">
        <f>+'Programa P6 Excel R1'!H1333</f>
        <v>46132</v>
      </c>
      <c r="AL858" s="197"/>
    </row>
    <row r="859" spans="1:38" s="196" customFormat="1">
      <c r="A859" s="1242" t="str">
        <f t="shared" si="257"/>
        <v>477-010-40-0766</v>
      </c>
      <c r="B859" s="495"/>
      <c r="C859" s="620" t="s">
        <v>6168</v>
      </c>
      <c r="D859" s="497"/>
      <c r="E859" s="498"/>
      <c r="F859" s="625" t="s">
        <v>6169</v>
      </c>
      <c r="G859" s="500"/>
      <c r="H859" s="501"/>
      <c r="I859" s="501"/>
      <c r="J859" s="389">
        <v>1</v>
      </c>
      <c r="K859" s="738"/>
      <c r="L859" s="412">
        <f>+'Programa P6 Excel R1'!K1334</f>
        <v>2550</v>
      </c>
      <c r="M859" s="630">
        <f t="shared" si="255"/>
        <v>2550</v>
      </c>
      <c r="N859" s="630">
        <f t="shared" si="256"/>
        <v>0</v>
      </c>
      <c r="O859" s="582">
        <f t="shared" si="239"/>
        <v>0</v>
      </c>
      <c r="P859" s="583">
        <f>+'Programa P6 Excel R1'!J1334</f>
        <v>0</v>
      </c>
      <c r="Q859" s="468">
        <f>+'Programa P6 Excel R1'!G1334</f>
        <v>46133</v>
      </c>
      <c r="R859" s="469"/>
      <c r="S859" s="469"/>
      <c r="T859" s="469"/>
      <c r="U859" s="469"/>
      <c r="V859" s="487">
        <f>+'Programa P6 Excel R1'!H1334</f>
        <v>46153</v>
      </c>
      <c r="W859" s="468"/>
      <c r="X859" s="510"/>
      <c r="Y859" s="510"/>
      <c r="Z859" s="510"/>
      <c r="AA859" s="510"/>
      <c r="AB859" s="510"/>
      <c r="AC859" s="510"/>
      <c r="AD859" s="511"/>
      <c r="AE859" s="509">
        <f>+'Programa P6 Excel R1'!G1334</f>
        <v>46133</v>
      </c>
      <c r="AF859" s="510"/>
      <c r="AG859" s="510"/>
      <c r="AH859" s="510"/>
      <c r="AI859" s="510"/>
      <c r="AJ859" s="512">
        <f>+'Programa P6 Excel R1'!H1334</f>
        <v>46153</v>
      </c>
      <c r="AL859" s="197"/>
    </row>
    <row r="860" spans="1:38" s="196" customFormat="1">
      <c r="A860" s="1242" t="str">
        <f t="shared" si="257"/>
        <v>477-010-40-0767</v>
      </c>
      <c r="B860" s="495"/>
      <c r="C860" s="620" t="s">
        <v>6170</v>
      </c>
      <c r="D860" s="497"/>
      <c r="E860" s="498"/>
      <c r="F860" s="625" t="s">
        <v>6171</v>
      </c>
      <c r="G860" s="500"/>
      <c r="H860" s="501"/>
      <c r="I860" s="501"/>
      <c r="J860" s="389">
        <v>1</v>
      </c>
      <c r="K860" s="738"/>
      <c r="L860" s="412">
        <f>+'Programa P6 Excel R1'!K1335</f>
        <v>38</v>
      </c>
      <c r="M860" s="630">
        <f t="shared" si="255"/>
        <v>38</v>
      </c>
      <c r="N860" s="630">
        <f t="shared" si="256"/>
        <v>0</v>
      </c>
      <c r="O860" s="582">
        <f t="shared" ref="O860:O868" si="258">+P860</f>
        <v>0</v>
      </c>
      <c r="P860" s="583">
        <f>+'Programa P6 Excel R1'!J1335</f>
        <v>0</v>
      </c>
      <c r="Q860" s="468">
        <f>+'Programa P6 Excel R1'!G1335</f>
        <v>46154</v>
      </c>
      <c r="R860" s="469"/>
      <c r="S860" s="469"/>
      <c r="T860" s="469"/>
      <c r="U860" s="469"/>
      <c r="V860" s="487">
        <f>+'Programa P6 Excel R1'!H1335</f>
        <v>46168</v>
      </c>
      <c r="W860" s="468"/>
      <c r="X860" s="510"/>
      <c r="Y860" s="510"/>
      <c r="Z860" s="510"/>
      <c r="AA860" s="510"/>
      <c r="AB860" s="510"/>
      <c r="AC860" s="510"/>
      <c r="AD860" s="511"/>
      <c r="AE860" s="509">
        <f>+'Programa P6 Excel R1'!G1335</f>
        <v>46154</v>
      </c>
      <c r="AF860" s="510"/>
      <c r="AG860" s="510"/>
      <c r="AH860" s="510"/>
      <c r="AI860" s="510"/>
      <c r="AJ860" s="512">
        <f>+'Programa P6 Excel R1'!H1335</f>
        <v>46168</v>
      </c>
      <c r="AL860" s="197"/>
    </row>
    <row r="861" spans="1:38" s="196" customFormat="1" hidden="1">
      <c r="A861" s="855"/>
      <c r="B861" s="495"/>
      <c r="C861" s="620"/>
      <c r="D861" s="497"/>
      <c r="E861" s="498"/>
      <c r="F861" s="723" t="s">
        <v>580</v>
      </c>
      <c r="G861" s="500"/>
      <c r="H861" s="501"/>
      <c r="I861" s="501"/>
      <c r="J861" s="502"/>
      <c r="K861" s="738"/>
      <c r="L861" s="412"/>
      <c r="M861" s="630"/>
      <c r="N861" s="630">
        <f t="shared" si="256"/>
        <v>0</v>
      </c>
      <c r="O861" s="582">
        <f t="shared" si="258"/>
        <v>0</v>
      </c>
      <c r="P861" s="583"/>
      <c r="Q861" s="509"/>
      <c r="R861" s="510"/>
      <c r="S861" s="510"/>
      <c r="T861" s="510"/>
      <c r="U861" s="510"/>
      <c r="V861" s="511"/>
      <c r="W861" s="509"/>
      <c r="X861" s="510"/>
      <c r="Y861" s="510"/>
      <c r="Z861" s="510"/>
      <c r="AA861" s="510"/>
      <c r="AB861" s="510"/>
      <c r="AC861" s="510"/>
      <c r="AD861" s="511"/>
      <c r="AE861" s="509"/>
      <c r="AF861" s="510"/>
      <c r="AG861" s="510"/>
      <c r="AH861" s="510"/>
      <c r="AI861" s="510"/>
      <c r="AJ861" s="512"/>
      <c r="AL861" s="197"/>
    </row>
    <row r="862" spans="1:38" s="196" customFormat="1">
      <c r="A862" s="1242" t="str">
        <f t="shared" ref="A862:A864" si="259">+TRIM(C862)</f>
        <v>477-010-40-0768</v>
      </c>
      <c r="B862" s="495"/>
      <c r="C862" s="620" t="s">
        <v>6172</v>
      </c>
      <c r="D862" s="497" t="s">
        <v>132</v>
      </c>
      <c r="E862" s="498"/>
      <c r="F862" s="625" t="s">
        <v>6173</v>
      </c>
      <c r="G862" s="500"/>
      <c r="H862" s="501"/>
      <c r="I862" s="501"/>
      <c r="J862" s="389">
        <v>1</v>
      </c>
      <c r="K862" s="738"/>
      <c r="L862" s="412">
        <f>+'Programa P6 Excel R1'!K1337</f>
        <v>16.5</v>
      </c>
      <c r="M862" s="630">
        <f t="shared" si="255"/>
        <v>16.5</v>
      </c>
      <c r="N862" s="630">
        <f t="shared" si="256"/>
        <v>15.674999999999999</v>
      </c>
      <c r="O862" s="582">
        <f t="shared" si="258"/>
        <v>0.95</v>
      </c>
      <c r="P862" s="583">
        <f>+'Programa P6 Excel R1'!J1337</f>
        <v>0.95</v>
      </c>
      <c r="Q862" s="468">
        <f>+'Programa P6 Excel R1'!G1337</f>
        <v>46097</v>
      </c>
      <c r="R862" s="469"/>
      <c r="S862" s="469"/>
      <c r="T862" s="469"/>
      <c r="U862" s="469"/>
      <c r="V862" s="487">
        <f>+'Programa P6 Excel R1'!H1337</f>
        <v>46132</v>
      </c>
      <c r="W862" s="468">
        <f>+'Programa P6 Excel R1'!G1337</f>
        <v>46097</v>
      </c>
      <c r="X862" s="510"/>
      <c r="Y862" s="510"/>
      <c r="Z862" s="510"/>
      <c r="AA862" s="510"/>
      <c r="AB862" s="510"/>
      <c r="AC862" s="510"/>
      <c r="AD862" s="511"/>
      <c r="AE862" s="509"/>
      <c r="AF862" s="510"/>
      <c r="AG862" s="510"/>
      <c r="AH862" s="510"/>
      <c r="AI862" s="510"/>
      <c r="AJ862" s="512">
        <f>+'Programa P6 Excel R1'!H1337</f>
        <v>46132</v>
      </c>
      <c r="AL862" s="197"/>
    </row>
    <row r="863" spans="1:38" s="196" customFormat="1">
      <c r="A863" s="1242" t="str">
        <f t="shared" si="259"/>
        <v>477-010-40-0769</v>
      </c>
      <c r="B863" s="495"/>
      <c r="C863" s="620" t="s">
        <v>6174</v>
      </c>
      <c r="D863" s="497"/>
      <c r="E863" s="498"/>
      <c r="F863" s="625" t="s">
        <v>6175</v>
      </c>
      <c r="G863" s="500"/>
      <c r="H863" s="501"/>
      <c r="I863" s="501"/>
      <c r="J863" s="389">
        <v>1</v>
      </c>
      <c r="K863" s="738"/>
      <c r="L863" s="412">
        <f>+'Programa P6 Excel R1'!K1338</f>
        <v>170</v>
      </c>
      <c r="M863" s="630">
        <f t="shared" si="255"/>
        <v>170</v>
      </c>
      <c r="N863" s="630">
        <f t="shared" si="256"/>
        <v>0</v>
      </c>
      <c r="O863" s="582">
        <f t="shared" si="258"/>
        <v>0</v>
      </c>
      <c r="P863" s="583">
        <f>+'Programa P6 Excel R1'!J1338</f>
        <v>0</v>
      </c>
      <c r="Q863" s="468">
        <f>+'Programa P6 Excel R1'!G1338</f>
        <v>46133</v>
      </c>
      <c r="R863" s="469"/>
      <c r="S863" s="469"/>
      <c r="T863" s="469"/>
      <c r="U863" s="469"/>
      <c r="V863" s="487">
        <f>+'Programa P6 Excel R1'!H1338</f>
        <v>46153</v>
      </c>
      <c r="W863" s="468"/>
      <c r="X863" s="510"/>
      <c r="Y863" s="510"/>
      <c r="Z863" s="510"/>
      <c r="AA863" s="510"/>
      <c r="AB863" s="510"/>
      <c r="AC863" s="510"/>
      <c r="AD863" s="511"/>
      <c r="AE863" s="509">
        <f>+'Programa P6 Excel R1'!G1338</f>
        <v>46133</v>
      </c>
      <c r="AF863" s="510"/>
      <c r="AG863" s="510"/>
      <c r="AH863" s="510"/>
      <c r="AI863" s="510"/>
      <c r="AJ863" s="512">
        <f>+'Programa P6 Excel R1'!H1338</f>
        <v>46153</v>
      </c>
      <c r="AL863" s="197"/>
    </row>
    <row r="864" spans="1:38" s="196" customFormat="1">
      <c r="A864" s="1242" t="str">
        <f t="shared" si="259"/>
        <v>477-010-40-0770</v>
      </c>
      <c r="B864" s="495"/>
      <c r="C864" s="620" t="s">
        <v>6176</v>
      </c>
      <c r="D864" s="497"/>
      <c r="E864" s="498"/>
      <c r="F864" s="625" t="s">
        <v>6177</v>
      </c>
      <c r="G864" s="500"/>
      <c r="H864" s="501"/>
      <c r="I864" s="501"/>
      <c r="J864" s="389">
        <v>1</v>
      </c>
      <c r="K864" s="738"/>
      <c r="L864" s="412">
        <f>+'Programa P6 Excel R1'!K1339</f>
        <v>40</v>
      </c>
      <c r="M864" s="630">
        <f t="shared" si="255"/>
        <v>40</v>
      </c>
      <c r="N864" s="630">
        <f t="shared" si="256"/>
        <v>0</v>
      </c>
      <c r="O864" s="582">
        <f t="shared" si="258"/>
        <v>0</v>
      </c>
      <c r="P864" s="583">
        <f>+'Programa P6 Excel R1'!J1339</f>
        <v>0</v>
      </c>
      <c r="Q864" s="468">
        <f>+'Programa P6 Excel R1'!G1339</f>
        <v>46154</v>
      </c>
      <c r="R864" s="469"/>
      <c r="S864" s="469"/>
      <c r="T864" s="469"/>
      <c r="U864" s="469"/>
      <c r="V864" s="487">
        <f>+'Programa P6 Excel R1'!H1339</f>
        <v>46168</v>
      </c>
      <c r="W864" s="468"/>
      <c r="X864" s="510"/>
      <c r="Y864" s="510"/>
      <c r="Z864" s="510"/>
      <c r="AA864" s="510"/>
      <c r="AB864" s="510"/>
      <c r="AC864" s="510"/>
      <c r="AD864" s="511"/>
      <c r="AE864" s="509">
        <f>+'Programa P6 Excel R1'!G1339</f>
        <v>46154</v>
      </c>
      <c r="AF864" s="510"/>
      <c r="AG864" s="510"/>
      <c r="AH864" s="510"/>
      <c r="AI864" s="510"/>
      <c r="AJ864" s="512">
        <f>+'Programa P6 Excel R1'!H1339</f>
        <v>46168</v>
      </c>
      <c r="AL864" s="197"/>
    </row>
    <row r="865" spans="1:38" s="196" customFormat="1" hidden="1">
      <c r="A865" s="855"/>
      <c r="B865" s="495"/>
      <c r="C865" s="620"/>
      <c r="D865" s="497"/>
      <c r="E865" s="498"/>
      <c r="F865" s="723" t="s">
        <v>600</v>
      </c>
      <c r="G865" s="500"/>
      <c r="H865" s="501"/>
      <c r="I865" s="501"/>
      <c r="J865" s="502"/>
      <c r="K865" s="738"/>
      <c r="L865" s="412"/>
      <c r="M865" s="630"/>
      <c r="N865" s="630">
        <f t="shared" si="256"/>
        <v>0</v>
      </c>
      <c r="O865" s="582">
        <f t="shared" si="258"/>
        <v>0</v>
      </c>
      <c r="P865" s="583"/>
      <c r="Q865" s="509"/>
      <c r="R865" s="510"/>
      <c r="S865" s="510"/>
      <c r="T865" s="510"/>
      <c r="U865" s="510"/>
      <c r="V865" s="511"/>
      <c r="W865" s="509"/>
      <c r="X865" s="510"/>
      <c r="Y865" s="510"/>
      <c r="Z865" s="510"/>
      <c r="AA865" s="510"/>
      <c r="AB865" s="510"/>
      <c r="AC865" s="510"/>
      <c r="AD865" s="511"/>
      <c r="AE865" s="509"/>
      <c r="AF865" s="510"/>
      <c r="AG865" s="510"/>
      <c r="AH865" s="510"/>
      <c r="AI865" s="510"/>
      <c r="AJ865" s="512"/>
      <c r="AL865" s="197"/>
    </row>
    <row r="866" spans="1:38" s="196" customFormat="1">
      <c r="A866" s="1242" t="str">
        <f t="shared" ref="A866:A868" si="260">+TRIM(C866)</f>
        <v>477-010-40-0771</v>
      </c>
      <c r="B866" s="495"/>
      <c r="C866" s="620" t="s">
        <v>6178</v>
      </c>
      <c r="D866" s="497" t="s">
        <v>523</v>
      </c>
      <c r="E866" s="498"/>
      <c r="F866" s="625" t="s">
        <v>6179</v>
      </c>
      <c r="G866" s="500"/>
      <c r="H866" s="501"/>
      <c r="I866" s="501"/>
      <c r="J866" s="389">
        <v>1</v>
      </c>
      <c r="K866" s="738"/>
      <c r="L866" s="412">
        <f>+'Programa P6 Excel R1'!K1341</f>
        <v>22.5</v>
      </c>
      <c r="M866" s="630">
        <f t="shared" si="255"/>
        <v>22.5</v>
      </c>
      <c r="N866" s="630">
        <f t="shared" si="256"/>
        <v>22.5</v>
      </c>
      <c r="O866" s="582">
        <f t="shared" si="258"/>
        <v>1</v>
      </c>
      <c r="P866" s="583">
        <f>+'Programa P6 Excel R1'!J1341</f>
        <v>1</v>
      </c>
      <c r="Q866" s="468">
        <f>+'Programa P6 Excel R1'!G1341</f>
        <v>46097</v>
      </c>
      <c r="R866" s="469"/>
      <c r="S866" s="469"/>
      <c r="T866" s="469"/>
      <c r="U866" s="469"/>
      <c r="V866" s="487">
        <f>+'Programa P6 Excel R1'!H1341</f>
        <v>46125</v>
      </c>
      <c r="W866" s="468">
        <f>+'Programa P6 Excel R1'!G1341</f>
        <v>46097</v>
      </c>
      <c r="X866" s="510"/>
      <c r="Y866" s="510"/>
      <c r="Z866" s="510"/>
      <c r="AA866" s="510"/>
      <c r="AB866" s="510"/>
      <c r="AC866" s="510"/>
      <c r="AD866" s="511">
        <f>+'Programa P6 Excel R1'!H1341</f>
        <v>46125</v>
      </c>
      <c r="AE866" s="509"/>
      <c r="AF866" s="510"/>
      <c r="AG866" s="510"/>
      <c r="AH866" s="510"/>
      <c r="AI866" s="510"/>
      <c r="AJ866" s="512"/>
      <c r="AL866" s="197"/>
    </row>
    <row r="867" spans="1:38" s="196" customFormat="1">
      <c r="A867" s="1242" t="str">
        <f t="shared" si="260"/>
        <v>477-010-40-0772</v>
      </c>
      <c r="B867" s="495"/>
      <c r="C867" s="620" t="s">
        <v>6180</v>
      </c>
      <c r="D867" s="497" t="s">
        <v>526</v>
      </c>
      <c r="E867" s="498"/>
      <c r="F867" s="625" t="s">
        <v>6181</v>
      </c>
      <c r="G867" s="500"/>
      <c r="H867" s="501"/>
      <c r="I867" s="501"/>
      <c r="J867" s="389">
        <v>1</v>
      </c>
      <c r="K867" s="738"/>
      <c r="L867" s="412">
        <f>+'Programa P6 Excel R1'!K1342</f>
        <v>2370</v>
      </c>
      <c r="M867" s="630">
        <f t="shared" si="255"/>
        <v>2370</v>
      </c>
      <c r="N867" s="630">
        <f t="shared" si="256"/>
        <v>474</v>
      </c>
      <c r="O867" s="582">
        <f t="shared" si="258"/>
        <v>0.2</v>
      </c>
      <c r="P867" s="583">
        <f>+'Programa P6 Excel R1'!J1342</f>
        <v>0.2</v>
      </c>
      <c r="Q867" s="468">
        <f>+'Programa P6 Excel R1'!G1342</f>
        <v>46126</v>
      </c>
      <c r="R867" s="469"/>
      <c r="S867" s="469"/>
      <c r="T867" s="469"/>
      <c r="U867" s="469"/>
      <c r="V867" s="487">
        <f>+'Programa P6 Excel R1'!H1342</f>
        <v>46146</v>
      </c>
      <c r="W867" s="468">
        <f>+'Programa P6 Excel R1'!G1342</f>
        <v>46126</v>
      </c>
      <c r="X867" s="510"/>
      <c r="Y867" s="510"/>
      <c r="Z867" s="510"/>
      <c r="AA867" s="510"/>
      <c r="AB867" s="510"/>
      <c r="AC867" s="510"/>
      <c r="AD867" s="511"/>
      <c r="AE867" s="509"/>
      <c r="AF867" s="510"/>
      <c r="AG867" s="510"/>
      <c r="AH867" s="510"/>
      <c r="AI867" s="510"/>
      <c r="AJ867" s="512">
        <f>+'Programa P6 Excel R1'!H1342</f>
        <v>46146</v>
      </c>
      <c r="AL867" s="197"/>
    </row>
    <row r="868" spans="1:38" s="196" customFormat="1">
      <c r="A868" s="1241" t="str">
        <f>+TRIM(C868)</f>
        <v>477-010-40-0773</v>
      </c>
      <c r="B868" s="495"/>
      <c r="C868" s="620" t="s">
        <v>6182</v>
      </c>
      <c r="D868" s="497"/>
      <c r="E868" s="498"/>
      <c r="F868" s="625" t="s">
        <v>6183</v>
      </c>
      <c r="G868" s="500"/>
      <c r="H868" s="501"/>
      <c r="I868" s="501"/>
      <c r="J868" s="389">
        <v>1</v>
      </c>
      <c r="K868" s="738"/>
      <c r="L868" s="412">
        <f>+'Programa P6 Excel R1'!K1343</f>
        <v>28</v>
      </c>
      <c r="M868" s="630">
        <f t="shared" si="255"/>
        <v>28</v>
      </c>
      <c r="N868" s="630">
        <f t="shared" si="256"/>
        <v>0</v>
      </c>
      <c r="O868" s="582">
        <f t="shared" si="258"/>
        <v>0</v>
      </c>
      <c r="P868" s="583">
        <f>+'Programa P6 Excel R1'!J1343</f>
        <v>0</v>
      </c>
      <c r="Q868" s="468">
        <f>+'Programa P6 Excel R1'!G1343</f>
        <v>46146</v>
      </c>
      <c r="R868" s="469"/>
      <c r="S868" s="469"/>
      <c r="T868" s="469"/>
      <c r="U868" s="469"/>
      <c r="V868" s="487">
        <f>+'Programa P6 Excel R1'!H1343</f>
        <v>46157</v>
      </c>
      <c r="W868" s="468"/>
      <c r="X868" s="510"/>
      <c r="Y868" s="510"/>
      <c r="Z868" s="510"/>
      <c r="AA868" s="510"/>
      <c r="AB868" s="510"/>
      <c r="AC868" s="510"/>
      <c r="AD868" s="511"/>
      <c r="AE868" s="509">
        <f>+'Programa P6 Excel R1'!G1343</f>
        <v>46146</v>
      </c>
      <c r="AF868" s="510"/>
      <c r="AG868" s="510"/>
      <c r="AH868" s="510"/>
      <c r="AI868" s="510"/>
      <c r="AJ868" s="512">
        <f>+'Programa P6 Excel R1'!H1343</f>
        <v>46157</v>
      </c>
      <c r="AL868" s="197"/>
    </row>
    <row r="869" spans="1:38" s="196" customFormat="1" hidden="1">
      <c r="A869" s="855"/>
      <c r="B869" s="495"/>
      <c r="C869" s="620"/>
      <c r="D869" s="497"/>
      <c r="E869" s="498"/>
      <c r="F869" s="625"/>
      <c r="G869" s="500"/>
      <c r="H869" s="501"/>
      <c r="I869" s="501"/>
      <c r="J869" s="389"/>
      <c r="K869" s="738"/>
      <c r="L869" s="412"/>
      <c r="M869" s="630">
        <f t="shared" si="255"/>
        <v>0</v>
      </c>
      <c r="N869" s="630">
        <f t="shared" si="256"/>
        <v>0</v>
      </c>
      <c r="O869" s="739"/>
      <c r="P869" s="583"/>
      <c r="Q869" s="468"/>
      <c r="R869" s="469"/>
      <c r="S869" s="469"/>
      <c r="T869" s="469"/>
      <c r="U869" s="469"/>
      <c r="V869" s="487"/>
      <c r="W869" s="468"/>
      <c r="X869" s="510"/>
      <c r="Y869" s="510"/>
      <c r="Z869" s="510"/>
      <c r="AA869" s="510"/>
      <c r="AB869" s="510"/>
      <c r="AC869" s="510"/>
      <c r="AD869" s="511"/>
      <c r="AE869" s="509"/>
      <c r="AF869" s="510"/>
      <c r="AG869" s="510"/>
      <c r="AH869" s="510"/>
      <c r="AI869" s="510"/>
      <c r="AJ869" s="512"/>
      <c r="AL869" s="197"/>
    </row>
    <row r="870" spans="1:38" s="196" customFormat="1" hidden="1">
      <c r="A870" s="855"/>
      <c r="B870" s="495"/>
      <c r="C870" s="620"/>
      <c r="D870" s="497"/>
      <c r="E870" s="498"/>
      <c r="F870" s="625"/>
      <c r="G870" s="500"/>
      <c r="H870" s="501"/>
      <c r="I870" s="501"/>
      <c r="J870" s="389"/>
      <c r="K870" s="738"/>
      <c r="L870" s="412"/>
      <c r="M870" s="630"/>
      <c r="N870" s="630"/>
      <c r="O870" s="739"/>
      <c r="P870" s="583"/>
      <c r="Q870" s="468"/>
      <c r="R870" s="469"/>
      <c r="S870" s="469"/>
      <c r="T870" s="469"/>
      <c r="U870" s="469"/>
      <c r="V870" s="487"/>
      <c r="W870" s="468"/>
      <c r="X870" s="510"/>
      <c r="Y870" s="510"/>
      <c r="Z870" s="510"/>
      <c r="AA870" s="510"/>
      <c r="AB870" s="510"/>
      <c r="AC870" s="510"/>
      <c r="AD870" s="511"/>
      <c r="AE870" s="509"/>
      <c r="AF870" s="510"/>
      <c r="AG870" s="510"/>
      <c r="AH870" s="510"/>
      <c r="AI870" s="510"/>
      <c r="AJ870" s="512"/>
      <c r="AL870" s="197"/>
    </row>
    <row r="871" spans="1:38" s="211" customFormat="1" ht="15.75" hidden="1" thickBot="1">
      <c r="A871" s="855"/>
      <c r="B871" s="513" t="s">
        <v>1592</v>
      </c>
      <c r="C871" s="514"/>
      <c r="D871" s="515"/>
      <c r="E871" s="516"/>
      <c r="F871" s="517"/>
      <c r="G871" s="514"/>
      <c r="H871" s="518"/>
      <c r="I871" s="518"/>
      <c r="J871" s="519"/>
      <c r="K871" s="520"/>
      <c r="L871" s="520">
        <f>SUM(L728:L870)</f>
        <v>20974.400000000001</v>
      </c>
      <c r="M871" s="520">
        <f>SUM(M728:M870)</f>
        <v>20974.400000000001</v>
      </c>
      <c r="N871" s="520">
        <f>SUM(N728:N870)</f>
        <v>15206.05</v>
      </c>
      <c r="O871" s="523"/>
      <c r="P871" s="524">
        <f>+N871/M871</f>
        <v>0.72498140590434046</v>
      </c>
      <c r="Q871" s="525"/>
      <c r="R871" s="526"/>
      <c r="S871" s="526"/>
      <c r="T871" s="526"/>
      <c r="U871" s="526"/>
      <c r="V871" s="527"/>
      <c r="W871" s="525"/>
      <c r="X871" s="526"/>
      <c r="Y871" s="526"/>
      <c r="Z871" s="526"/>
      <c r="AA871" s="526"/>
      <c r="AB871" s="526"/>
      <c r="AC871" s="526"/>
      <c r="AD871" s="527"/>
      <c r="AE871" s="525"/>
      <c r="AF871" s="526"/>
      <c r="AG871" s="526"/>
      <c r="AH871" s="526"/>
      <c r="AI871" s="526"/>
      <c r="AJ871" s="528"/>
      <c r="AL871" s="212"/>
    </row>
    <row r="872" spans="1:38" hidden="1"/>
    <row r="873" spans="1:38" hidden="1"/>
    <row r="874" spans="1:38" hidden="1"/>
    <row r="875" spans="1:38" ht="19.5" hidden="1" customHeight="1">
      <c r="B875" s="645" t="s">
        <v>1792</v>
      </c>
      <c r="C875" s="644" t="s">
        <v>1793</v>
      </c>
    </row>
    <row r="876" spans="1:38" ht="19.5" hidden="1" customHeight="1">
      <c r="C876" s="644" t="s">
        <v>1794</v>
      </c>
      <c r="N876" s="737"/>
    </row>
    <row r="877" spans="1:38" hidden="1">
      <c r="O877" s="695"/>
    </row>
  </sheetData>
  <autoFilter ref="A10:CP877" xr:uid="{BBA023FC-1D15-423E-BBB4-5B905C26F983}">
    <filterColumn colId="2">
      <filters>
        <filter val="477-010-40-0001"/>
        <filter val="477-010-40-0002"/>
        <filter val="477-010-40-0003"/>
        <filter val="477-010-40-0004"/>
        <filter val="477-010-40-0005"/>
        <filter val="477-010-40-0006"/>
        <filter val="477-010-40-0007"/>
        <filter val="477-010-40-0008"/>
        <filter val="477-010-40-0009"/>
        <filter val="477-010-40-0010"/>
        <filter val="477-010-40-0011"/>
        <filter val="477-010-40-0012"/>
        <filter val="477-010-40-0013"/>
        <filter val="477-010-40-0014"/>
        <filter val="477-010-40-0019"/>
        <filter val="477-010-40-0023"/>
        <filter val="477-010-40-0027"/>
        <filter val="477-010-40-0031"/>
        <filter val="477-010-40-0035"/>
        <filter val="477-010-40-0039"/>
        <filter val="477-010-40-0043"/>
        <filter val="477-010-40-0047"/>
        <filter val="477-010-40-0051"/>
        <filter val="477-010-40-0055"/>
        <filter val="477-010-40-0059"/>
        <filter val="477-010-40-0063"/>
        <filter val="477-010-40-0067"/>
        <filter val="477-010-40-0071"/>
        <filter val="477-010-40-0075"/>
        <filter val="477-010-40-0079"/>
        <filter val="477-010-40-0083"/>
        <filter val="477-010-40-0087"/>
        <filter val="477-010-40-0091"/>
        <filter val="477-010-40-0095"/>
        <filter val="477-010-40-0099"/>
        <filter val="477-010-40-0103"/>
        <filter val="477-010-40-0107"/>
        <filter val="477-010-40-0111"/>
        <filter val="477-010-40-0115"/>
        <filter val="477-010-40-0119"/>
        <filter val="477-010-40-0123"/>
        <filter val="477-010-40-0127"/>
        <filter val="477-010-40-0131"/>
        <filter val="477-010-40-0135"/>
        <filter val="477-010-40-0139"/>
        <filter val="477-010-40-0143"/>
        <filter val="477-010-40-0147"/>
        <filter val="477-010-40-0151"/>
        <filter val="477-010-40-0155"/>
        <filter val="477-010-40-0159"/>
        <filter val="477-010-40-0163"/>
        <filter val="477-010-40-0167"/>
        <filter val="477-010-40-0171"/>
        <filter val="477-010-40-0175"/>
        <filter val="477-010-40-0179"/>
        <filter val="477-010-40-0183"/>
        <filter val="477-010-40-0187"/>
        <filter val="477-010-40-0191"/>
        <filter val="477-010-40-0195"/>
        <filter val="477-010-40-0199"/>
        <filter val="477-010-40-0203"/>
        <filter val="477-010-40-0207"/>
        <filter val="477-010-40-0211"/>
        <filter val="477-010-40-0215"/>
        <filter val="477-010-40-0219"/>
        <filter val="477-010-40-0223"/>
        <filter val="477-010-40-0227"/>
        <filter val="477-010-40-0231"/>
        <filter val="477-010-40-0232"/>
        <filter val="477-010-40-0232_2"/>
        <filter val="477-010-40-0237"/>
        <filter val="477-010-40-0241"/>
        <filter val="477-010-40-0245"/>
        <filter val="477-010-40-0249"/>
        <filter val="477-010-40-0250"/>
        <filter val="477-010-40-0250_2"/>
        <filter val="477-010-40-0255"/>
        <filter val="477-010-40-0256"/>
        <filter val="477-010-40-0256_2"/>
        <filter val="477-010-40-0261"/>
        <filter val="477-010-40-0262"/>
        <filter val="477-010-40-0262_2"/>
        <filter val="477-010-40-0267"/>
        <filter val="477-010-40-0268"/>
        <filter val="477-010-40-0268_2"/>
        <filter val="477-010-40-0273"/>
        <filter val="477-010-40-0274"/>
        <filter val="477-010-40-0274_2"/>
        <filter val="477-010-40-0279"/>
        <filter val="477-010-40-0280"/>
        <filter val="477-010-40-0280_2"/>
        <filter val="477-010-40-0285"/>
        <filter val="477-010-40-0289"/>
        <filter val="477-010-40-0293"/>
        <filter val="477-010-40-0297"/>
        <filter val="477-010-40-0301"/>
        <filter val="477-010-40-0305"/>
        <filter val="477-010-40-0309"/>
        <filter val="477-010-40-0313"/>
        <filter val="477-010-40-0317"/>
        <filter val="477-010-40-0321"/>
        <filter val="477-010-40-0325"/>
        <filter val="477-010-40-0329"/>
        <filter val="477-010-40-0333"/>
        <filter val="477-010-40-0333-2B"/>
        <filter val="477-010-40-0334"/>
        <filter val="477-010-40-0339"/>
        <filter val="477-010-40-0340"/>
        <filter val="477-010-40-0341"/>
        <filter val="477-010-40-0345"/>
        <filter val="477-010-40-0347"/>
        <filter val="477-010-40-0348"/>
        <filter val="477-010-40-0349"/>
        <filter val="477-010-40-0351"/>
        <filter val="477-010-40-0355"/>
        <filter val="477-010-40-0356"/>
        <filter val="477-010-40-0357"/>
        <filter val="477-010-40-0361"/>
        <filter val="477-010-40-0365"/>
        <filter val="477-010-40-0369"/>
        <filter val="477-010-40-0370"/>
        <filter val="477-010-40-0371"/>
        <filter val="477-010-40-0372"/>
        <filter val="477-010-40-0376"/>
        <filter val="477-010-40-0377"/>
        <filter val="477-010-40-0378"/>
        <filter val="477-010-40-0379"/>
        <filter val="477-010-40-0380"/>
        <filter val="477-010-40-0381"/>
        <filter val="477-010-40-0382"/>
        <filter val="477-010-40-0383"/>
        <filter val="477-010-40-0384"/>
        <filter val="477-010-40-0385"/>
        <filter val="477-010-40-0386"/>
        <filter val="477-010-40-0387"/>
        <filter val="477-010-40-0388"/>
        <filter val="477-010-40-0392"/>
        <filter val="477-010-40-0393"/>
        <filter val="477-010-40-0394"/>
        <filter val="477-010-40-0395"/>
        <filter val="477-010-40-0396"/>
        <filter val="477-010-40-0397"/>
        <filter val="477-010-40-0398"/>
        <filter val="477-010-40-0399"/>
        <filter val="477-010-40-0400"/>
        <filter val="477-010-40-0401"/>
        <filter val="477-010-40-0402"/>
        <filter val="477-010-40-0403"/>
        <filter val="477-010-40-0404"/>
        <filter val="477-010-40-0408"/>
        <filter val="477-010-40-0409"/>
        <filter val="477-010-40-0410"/>
        <filter val="477-010-40-0411"/>
        <filter val="477-010-40-0412"/>
        <filter val="477-010-40-0413"/>
        <filter val="477-010-40-0414"/>
        <filter val="477-010-40-0415"/>
        <filter val="477-010-40-0416"/>
        <filter val="477-010-40-0417"/>
        <filter val="477-010-40-0418"/>
        <filter val="477-010-40-0419"/>
        <filter val="477-010-40-0420"/>
        <filter val="477-010-40-0424"/>
        <filter val="477-010-40-0425"/>
        <filter val="477-010-40-0426"/>
        <filter val="477-010-40-0427"/>
        <filter val="477-010-40-0431"/>
        <filter val="477-010-40-0432"/>
        <filter val="477-010-40-0433"/>
        <filter val="477-010-40-0437"/>
        <filter val="477-010-40-0441"/>
        <filter val="477-010-40-0445"/>
        <filter val="477-010-40-0446"/>
        <filter val="477-010-40-0447"/>
        <filter val="477-010-40-0451"/>
        <filter val="477-010-40-0455"/>
        <filter val="477-010-40-0456"/>
        <filter val="477-010-40-0457"/>
        <filter val="477-010-40-0458"/>
        <filter val="477-010-40-0462"/>
        <filter val="477-010-40-0466"/>
        <filter val="477-010-40-0470"/>
        <filter val="477-010-40-0474"/>
        <filter val="477-010-40-0478"/>
        <filter val="477-010-40-0479"/>
        <filter val="477-010-40-0480"/>
        <filter val="477-010-40-0481"/>
        <filter val="477-010-40-0485"/>
        <filter val="477-010-40-0486"/>
        <filter val="477-010-40-0487"/>
        <filter val="477-010-40-0491"/>
        <filter val="477-010-40-0492"/>
        <filter val="477-010-40-0493"/>
        <filter val="477-010-40-0494"/>
        <filter val="477-010-40-0495"/>
        <filter val="477-010-40-0499"/>
        <filter val="477-010-40-0500"/>
        <filter val="477-010-40-0500_1"/>
        <filter val="477-010-40-0500_2"/>
        <filter val="477-010-40-0500_3"/>
        <filter val="477-010-40-0501"/>
        <filter val="477-010-40-0502"/>
        <filter val="477-010-40-0506"/>
        <filter val="477-010-40-0507"/>
        <filter val="477-010-40-0508"/>
        <filter val="477-010-40-0512"/>
        <filter val="477-010-40-0513"/>
        <filter val="477-010-40-0514"/>
        <filter val="477-010-40-0515"/>
        <filter val="477-010-40-0515_3"/>
        <filter val="477-010-40-0515_4"/>
        <filter val="477-010-40-0516"/>
        <filter val="477-010-40-0517"/>
        <filter val="477-010-40-0518"/>
        <filter val="477-010-40-0522"/>
        <filter val="477-010-40-0523"/>
        <filter val="477-010-40-0524"/>
        <filter val="477-010-40-0525"/>
        <filter val="477-010-40-0525-1"/>
        <filter val="477-010-40-0525-2"/>
        <filter val="477-010-40-0526"/>
        <filter val="477-010-40-0527"/>
        <filter val="477-010-40-0528"/>
        <filter val="477-010-40-0532"/>
        <filter val="477-010-40-0533"/>
        <filter val="477-010-40-0533_1"/>
        <filter val="477-010-40-0534"/>
        <filter val="477-010-40-0534_1"/>
        <filter val="477-010-40-0535"/>
        <filter val="477-010-40-0535_1"/>
        <filter val="477-010-40-0536"/>
        <filter val="477-010-40-0537"/>
        <filter val="477-010-40-0541"/>
        <filter val="477-010-40-0545"/>
        <filter val="477-010-40-0546"/>
        <filter val="477-010-40-0547"/>
        <filter val="477-010-40-0551"/>
        <filter val="477-010-40-0555"/>
        <filter val="477-010-40-0556"/>
        <filter val="477-010-40-0557"/>
        <filter val="477-010-40-0558"/>
        <filter val="477-010-40-0559"/>
        <filter val="477-010-40-0560"/>
        <filter val="477-010-40-0561"/>
        <filter val="477-010-40-0562"/>
        <filter val="477-010-40-0563"/>
        <filter val="477-010-40-0564"/>
        <filter val="477-010-40-0568"/>
        <filter val="477-010-40-0569"/>
        <filter val="477-010-40-0570"/>
        <filter val="477-010-40-0574"/>
        <filter val="477-010-40-0575"/>
        <filter val="477-010-40-0576"/>
        <filter val="477-010-40-0580"/>
        <filter val="477-010-40-0581"/>
        <filter val="477-010-40-0582"/>
        <filter val="477-010-40-0586"/>
        <filter val="477-010-40-0590"/>
        <filter val="477-010-40-0594"/>
        <filter val="477-010-40-0595"/>
        <filter val="477-010-40-0599"/>
        <filter val="477-010-40-0600"/>
        <filter val="477-010-40-0601"/>
        <filter val="477-010-40-0602"/>
        <filter val="477-010-40-0603"/>
        <filter val="477-010-40-0607"/>
        <filter val="477-010-40-0608"/>
        <filter val="477-010-40-0612"/>
        <filter val="477-010-40-0613"/>
        <filter val="477-010-40-0614"/>
        <filter val="477-010-40-0618"/>
        <filter val="477-010-40-0619"/>
        <filter val="477-010-40-0623"/>
        <filter val="477-010-40-0624"/>
        <filter val="477-010-40-0625"/>
        <filter val="477-010-40-0626"/>
        <filter val="477-010-40-0627"/>
        <filter val="477-010-40-0628"/>
        <filter val="477-010-40-0629"/>
        <filter val="477-010-40-0630"/>
        <filter val="477-010-40-0631"/>
        <filter val="477-010-40-0632"/>
        <filter val="477-010-40-0633"/>
        <filter val="477-010-40-0634"/>
        <filter val="477-010-40-0635"/>
        <filter val="477-010-40-0636"/>
        <filter val="477-010-40-0637"/>
        <filter val="477-010-40-0638"/>
        <filter val="477-010-40-0639"/>
        <filter val="477-010-40-0640"/>
        <filter val="477-010-40-0641"/>
        <filter val="477-010-40-0642"/>
        <filter val="477-010-40-0643"/>
        <filter val="477-010-40-0644"/>
        <filter val="477-010-40-0645"/>
        <filter val="477-010-40-0646"/>
        <filter val="477-010-40-0647"/>
        <filter val="477-010-40-0648"/>
        <filter val="477-010-40-0649"/>
        <filter val="477-010-40-0650"/>
        <filter val="477-010-40-0651"/>
        <filter val="477-010-40-0652"/>
        <filter val="477-010-40-0653"/>
        <filter val="477-010-40-0654"/>
        <filter val="477-010-40-0655"/>
        <filter val="477-010-40-0656"/>
        <filter val="477-010-40-0657"/>
        <filter val="477-010-40-0658"/>
        <filter val="477-010-40-0659"/>
        <filter val="477-010-40-0660"/>
        <filter val="477-010-40-0661"/>
        <filter val="477-010-40-0662"/>
        <filter val="477-010-40-0663"/>
        <filter val="477-010-40-0664"/>
        <filter val="477-010-40-0665"/>
        <filter val="477-010-40-0666"/>
        <filter val="477-010-40-0667"/>
        <filter val="477-010-40-0668"/>
        <filter val="477-010-40-0669"/>
        <filter val="477-010-40-0670"/>
        <filter val="477-010-40-0671"/>
        <filter val="477-010-40-0672"/>
        <filter val="477-010-40-0673"/>
        <filter val="477-010-40-0674"/>
        <filter val="477-010-40-0675"/>
        <filter val="477-010-40-0676"/>
        <filter val="477-010-40-0677"/>
        <filter val="477-010-40-0678"/>
        <filter val="477-010-40-0679"/>
        <filter val="477-010-40-0680"/>
        <filter val="477-010-40-0681"/>
        <filter val="477-010-40-0682"/>
        <filter val="477-010-40-0683"/>
        <filter val="477-010-40-0684"/>
        <filter val="477-010-40-0685"/>
        <filter val="477-010-40-0686"/>
        <filter val="477-010-40-0687"/>
        <filter val="477-010-40-0688"/>
        <filter val="477-010-40-0689"/>
        <filter val="477-010-40-0690"/>
        <filter val="477-010-40-0691"/>
        <filter val="477-010-40-0692"/>
        <filter val="477-010-40-0693"/>
        <filter val="477-010-40-0694"/>
        <filter val="477-010-40-0695"/>
        <filter val="477-010-40-0696"/>
        <filter val="477-010-40-0697"/>
        <filter val="477-010-40-0698"/>
        <filter val="477-010-40-0699"/>
        <filter val="477-010-40-0700"/>
        <filter val="477-010-40-0701"/>
        <filter val="477-010-40-0702"/>
        <filter val="477-010-40-0703"/>
        <filter val="477-010-40-0704"/>
        <filter val="477-010-40-0705"/>
        <filter val="477-010-40-0706"/>
        <filter val="477-010-40-0707"/>
        <filter val="477-010-40-0708"/>
        <filter val="477-010-40-0709"/>
        <filter val="477-010-40-0710"/>
        <filter val="477-010-40-0711"/>
        <filter val="477-010-40-0712"/>
        <filter val="477-010-40-0713"/>
        <filter val="477-010-40-0714"/>
        <filter val="477-010-40-0715"/>
        <filter val="477-010-40-0716"/>
        <filter val="477-010-40-0717"/>
        <filter val="477-010-40-0718"/>
        <filter val="477-010-40-0719"/>
        <filter val="477-010-40-0720"/>
        <filter val="477-010-40-0721"/>
        <filter val="477-010-40-0722"/>
        <filter val="477-010-40-0723"/>
        <filter val="477-010-40-0724"/>
        <filter val="477-010-40-0725"/>
        <filter val="477-010-40-0726"/>
        <filter val="477-010-40-0727"/>
        <filter val="477-010-40-0728"/>
        <filter val="477-010-40-0729"/>
        <filter val="477-010-40-0730"/>
        <filter val="477-010-40-0731"/>
        <filter val="477-010-40-0732"/>
        <filter val="477-010-40-0733"/>
        <filter val="477-010-40-0734"/>
        <filter val="477-010-40-0735"/>
        <filter val="477-010-40-0736"/>
        <filter val="477-010-40-0737"/>
        <filter val="477-010-40-0738"/>
        <filter val="477-010-40-0739"/>
        <filter val="477-010-40-0740"/>
        <filter val="477-010-40-0741"/>
        <filter val="477-010-40-0742"/>
        <filter val="477-010-40-0743"/>
        <filter val="477-010-40-0744"/>
        <filter val="477-010-40-0745"/>
        <filter val="477-010-40-0746"/>
        <filter val="477-010-40-0747"/>
        <filter val="477-010-40-0748"/>
        <filter val="477-010-40-0749"/>
        <filter val="477-010-40-0750"/>
        <filter val="477-010-40-0751"/>
        <filter val="477-010-40-0752"/>
        <filter val="477-010-40-0753"/>
        <filter val="477-010-40-0754"/>
        <filter val="477-010-40-0755"/>
        <filter val="477-010-40-0756"/>
        <filter val="477-010-40-0757"/>
        <filter val="477-010-40-0758"/>
        <filter val="477-010-40-0759"/>
        <filter val="477-010-40-0760"/>
        <filter val="477-010-40-0761"/>
        <filter val="477-010-40-0762"/>
        <filter val="477-010-40-0763"/>
        <filter val="477-010-40-0764"/>
        <filter val="477-010-40-0765"/>
        <filter val="477-010-40-0766"/>
        <filter val="477-010-40-0767"/>
        <filter val="477-010-40-0768"/>
        <filter val="477-010-40-0769"/>
        <filter val="477-010-40-0770"/>
        <filter val="477-010-40-0771"/>
        <filter val="477-010-40-0772"/>
        <filter val="477-010-40-0773"/>
        <filter val="477-010-40-1001"/>
        <filter val="477-010-40-1002"/>
        <filter val="477-010-40-1003"/>
        <filter val="477-010-40-1004"/>
        <filter val="477-010-40-1005"/>
        <filter val="477-010-40-1006"/>
        <filter val="477-010-40-1007"/>
        <filter val="477-010-40-1008"/>
        <filter val="477-010-40-1009"/>
        <filter val="477-010-40-1010"/>
        <filter val="477-010-40-1011"/>
        <filter val="477-010-40-1012"/>
        <filter val="477-010-40-1013"/>
        <filter val="477-010-40-1014"/>
        <filter val="477-010-40-1015"/>
        <filter val="477-010-40-1016"/>
        <filter val="477-010-40-1017"/>
        <filter val="477-010-40-1018"/>
        <filter val="477-010-40-1019"/>
        <filter val="477-010-40-1020"/>
        <filter val="477-010-40-1021"/>
        <filter val="477-010-40-1022"/>
        <filter val="477-010-40-1023"/>
        <filter val="477-010-40-1024"/>
        <filter val="477-010-40-1025"/>
        <filter val="477-010-40-1026"/>
        <filter val="477-010-40-1027"/>
        <filter val="477-010-40-1028"/>
        <filter val="477-010-40-1029"/>
        <filter val="477-010-40-1030"/>
        <filter val="477-010-40-1031"/>
        <filter val="477-010-40-1032"/>
        <filter val="477-010-40-1033"/>
        <filter val="477-010-40-1034"/>
        <filter val="477-010-40-1035"/>
        <filter val="477-010-40-1036"/>
        <filter val="477-010-40-1037"/>
        <filter val="477-010-40-1038"/>
        <filter val="477-010-40-1039"/>
        <filter val="477-010-40-1040"/>
        <filter val="477-010-40-1041"/>
        <filter val="477-010-40-1042"/>
        <filter val="477-010-40-1043"/>
        <filter val="477-010-40-1044"/>
        <filter val="477-010-40-1045"/>
        <filter val="477-010-40-1046"/>
        <filter val="477-010-40-1047"/>
        <filter val="477-010-40-1048"/>
        <filter val="477-010-40-1049"/>
        <filter val="477-010-40-1050"/>
        <filter val="477-010-40-1051"/>
        <filter val="477-010-40-1052"/>
        <filter val="477-010-40-1053"/>
        <filter val="477-010-40-1054"/>
        <filter val="477-010-40-1055"/>
        <filter val="477-010-40-1056"/>
        <filter val="477-010-40-1057"/>
        <filter val="477-010-40-1058"/>
        <filter val="477-010-40-1059"/>
        <filter val="477-010-40-1060"/>
        <filter val="477-010-40-1061"/>
        <filter val="477-010-40-1062"/>
        <filter val="477-010-40-1063"/>
        <filter val="477-010-40-1064"/>
        <filter val="477-010-40-1065"/>
        <filter val="477-010-40-1066"/>
        <filter val="477-010-40-1067"/>
        <filter val="477-010-40-1068"/>
        <filter val="477-010-40-1069"/>
        <filter val="477-010-40-1070"/>
        <filter val="477-010-40-1071"/>
        <filter val="477-010-40-1072"/>
        <filter val="477-010-40-1073"/>
        <filter val="477-010-40-1074"/>
        <filter val="477-010-40-1075"/>
        <filter val="477-010-40-1076"/>
        <filter val="477-010-40-1077"/>
        <filter val="477-010-40-1078"/>
        <filter val="477-010-40-1079"/>
        <filter val="477-010-40-1080"/>
        <filter val="477-010-40-1081"/>
        <filter val="477-010-40-1082"/>
        <filter val="477-010-40-1083"/>
        <filter val="477-010-40-1084"/>
        <filter val="477-010-40-1085"/>
        <filter val="477-010-40-1086"/>
        <filter val="477-010-40-1087"/>
        <filter val="477-010-40-1088"/>
        <filter val="477-010-40-1089"/>
        <filter val="477-010-40-1090"/>
        <filter val="477-010-40-1091"/>
        <filter val="477-010-40-1092"/>
        <filter val="477-010-40-1093"/>
        <filter val="477-010-40-1094"/>
        <filter val="477-010-40-1095"/>
        <filter val="477-010-40-1096"/>
        <filter val="477-010-40-1097"/>
        <filter val="477-010-40-1098"/>
        <filter val="477-010-40-1099"/>
        <filter val="477-010-40-1100"/>
        <filter val="477-010-40-1101"/>
        <filter val="477-010-40-1102"/>
        <filter val="477-010-40-1103"/>
        <filter val="477-010-40-1104"/>
        <filter val="477-010-40-1105"/>
        <filter val="477-010-40-1106"/>
        <filter val="477-010-40-1107"/>
        <filter val="477-010-40-1108"/>
        <filter val="477-010-40-1109"/>
        <filter val="477-010-40-1110"/>
        <filter val="477-010-40-1111"/>
        <filter val="477-010-40-1112"/>
        <filter val="477-010-40-1113"/>
        <filter val="477-010-40-1114"/>
        <filter val="477-010-40-1115"/>
        <filter val="477-010-40-1116"/>
        <filter val="477-010-40-1117"/>
        <filter val="477-010-40-1118"/>
        <filter val="477-010-40-1119"/>
        <filter val="477-010-40-1120"/>
        <filter val="477-010-40-1121"/>
        <filter val="477-010-40-1122"/>
        <filter val="477-010-40-1123"/>
        <filter val="477-010-40-1124"/>
        <filter val="477-010-40-1125"/>
        <filter val="477-010-40-1126"/>
        <filter val="477-010-40-1127"/>
        <filter val="477-010-40-1128"/>
        <filter val="477-010-40-1129"/>
        <filter val="477-010-40-1130"/>
        <filter val="477-010-40-1131"/>
        <filter val="477-010-40-1132"/>
        <filter val="477-010-40-1133"/>
        <filter val="477-010-40-1134"/>
        <filter val="477-010-40-1135"/>
        <filter val="477-010-40-1136"/>
        <filter val="477-010-40-1137"/>
        <filter val="477-010-40-1138"/>
        <filter val="477-010-40-1139"/>
        <filter val="477-010-40-1140"/>
        <filter val="477-010-40-1141"/>
        <filter val="477-010-40-1142"/>
        <filter val="477-010-40-1143"/>
        <filter val="477-010-40-1144"/>
        <filter val="477-010-40-1145"/>
        <filter val="477-010-40-1146"/>
        <filter val="477-010-40-1147"/>
        <filter val="477-010-40-1148"/>
        <filter val="477-010-40-1149"/>
        <filter val="477-010-40-1150"/>
        <filter val="477-010-40-1151"/>
        <filter val="477-010-40-1152"/>
        <filter val="477-010-40-1153"/>
        <filter val="477-010-40-1154"/>
        <filter val="477-010-40-1155"/>
        <filter val="477-010-40-1156"/>
        <filter val="477-010-40-1157"/>
        <filter val="477-010-40-1158"/>
        <filter val="477-010-40-1159"/>
        <filter val="477-010-40-1160"/>
        <filter val="477-010-40-1161"/>
        <filter val="477-010-40-1162"/>
        <filter val="477-010-40-1163"/>
        <filter val="477-010-40-1164"/>
        <filter val="477-010-40-1165"/>
        <filter val="477-010-40-1166"/>
        <filter val="477-010-40-1167"/>
        <filter val="477-010-40-1168"/>
        <filter val="477-010-40-1169"/>
        <filter val="477-010-40-1170"/>
        <filter val="477-010-40-1171"/>
        <filter val="477-010-40-1172"/>
        <filter val="477-010-40-1173"/>
        <filter val="477-010-40-1174"/>
        <filter val="477-010-40-1175"/>
        <filter val="477-010-40-1176"/>
        <filter val="477-010-40-1177"/>
        <filter val="477-010-40-1178"/>
        <filter val="477-010-40-1179"/>
        <filter val="477-010-40-1180"/>
        <filter val="477-010-40-1181"/>
        <filter val="477-010-40-1182"/>
        <filter val="477-010-40-1183"/>
        <filter val="477-010-40-1184"/>
        <filter val="477-010-40-1185"/>
        <filter val="477-010-40-1186"/>
        <filter val="477-010-40-1187"/>
        <filter val="477-010-40-1188"/>
        <filter val="477-010-40-1189"/>
        <filter val="477-010-40-1190"/>
        <filter val="477-010-40-1191"/>
        <filter val="477-010-40-1192"/>
        <filter val="477-010-40-1193"/>
        <filter val="477-010-40-1194"/>
        <filter val="477-010-40-1195"/>
        <filter val="477-010-40-1196"/>
        <filter val="477-010-40-1197"/>
        <filter val="477-010-40-1198"/>
        <filter val="477-010-40-1199"/>
        <filter val="477-010-40-1200"/>
        <filter val="477-010-40-1201"/>
        <filter val="477-010-40-1202"/>
        <filter val="477-010-40-1203"/>
      </filters>
    </filterColumn>
  </autoFilter>
  <mergeCells count="6">
    <mergeCell ref="AE9:AJ9"/>
    <mergeCell ref="L4:M4"/>
    <mergeCell ref="L5:M5"/>
    <mergeCell ref="H9:J9"/>
    <mergeCell ref="Q9:V9"/>
    <mergeCell ref="W9:AD9"/>
  </mergeCells>
  <phoneticPr fontId="316" type="noConversion"/>
  <conditionalFormatting sqref="K11:P659 K663:P723 K727:P870">
    <cfRule type="cellIs" dxfId="7" priority="3" operator="equal">
      <formula>0</formula>
    </cfRule>
  </conditionalFormatting>
  <pageMargins left="0.31496062992125984" right="0.31496062992125984" top="0.35433070866141736" bottom="0.35433070866141736" header="0.31496062992125984" footer="0.31496062992125984"/>
  <pageSetup paperSize="3" scale="38" fitToHeight="0" orientation="landscape" r:id="rId1"/>
  <colBreaks count="1" manualBreakCount="1">
    <brk id="16" max="1096" man="1"/>
  </colBreaks>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7F323-324C-4EB6-8F78-CF68C5F0FDA7}">
  <sheetPr>
    <pageSetUpPr fitToPage="1"/>
  </sheetPr>
  <dimension ref="A1:WVQ175"/>
  <sheetViews>
    <sheetView showGridLines="0" topLeftCell="C11" zoomScale="40" zoomScaleNormal="40" zoomScaleSheetLayoutView="70" workbookViewId="0">
      <pane xSplit="1" topLeftCell="X1" activePane="topRight" state="frozenSplit"/>
      <selection activeCell="L22" sqref="L22:N22"/>
      <selection pane="topRight" activeCell="L22" sqref="L22:N22"/>
    </sheetView>
  </sheetViews>
  <sheetFormatPr baseColWidth="10" defaultColWidth="11.42578125" defaultRowHeight="23.25" outlineLevelRow="1" outlineLevelCol="1"/>
  <cols>
    <col min="1" max="2" width="2.5703125" style="131" customWidth="1"/>
    <col min="3" max="3" width="34.42578125" style="182" customWidth="1"/>
    <col min="4" max="10" width="8" style="131" customWidth="1"/>
    <col min="11" max="11" width="9.42578125" style="131" customWidth="1"/>
    <col min="12" max="38" width="8" style="131" customWidth="1"/>
    <col min="39" max="39" width="8" style="131" customWidth="1" outlineLevel="1"/>
    <col min="40" max="40" width="8" style="131" customWidth="1"/>
    <col min="41" max="41" width="8" style="164" customWidth="1"/>
    <col min="42" max="124" width="8" style="131" customWidth="1"/>
    <col min="125" max="134" width="8.5703125" style="131" customWidth="1"/>
    <col min="135" max="135" width="3.42578125" style="131" customWidth="1"/>
    <col min="136" max="139" width="11.42578125" style="131" hidden="1" customWidth="1"/>
    <col min="140" max="157" width="0" style="131" hidden="1" customWidth="1"/>
    <col min="158" max="158" width="14.42578125" style="131" bestFit="1" customWidth="1"/>
    <col min="159" max="164" width="11.42578125" style="131"/>
    <col min="165" max="168" width="13.5703125" style="131" bestFit="1" customWidth="1"/>
    <col min="169" max="173" width="14.5703125" style="131" bestFit="1" customWidth="1"/>
    <col min="174" max="176" width="14.42578125" style="131" bestFit="1" customWidth="1"/>
    <col min="177" max="249" width="11.42578125" style="131"/>
    <col min="250" max="250" width="1.42578125" style="131" customWidth="1"/>
    <col min="251" max="251" width="57" style="131" bestFit="1" customWidth="1"/>
    <col min="252" max="263" width="13.42578125" style="131" customWidth="1"/>
    <col min="264" max="264" width="14.42578125" style="131" customWidth="1"/>
    <col min="265" max="265" width="11.42578125" style="131" hidden="1" customWidth="1"/>
    <col min="266" max="266" width="15.5703125" style="131" customWidth="1"/>
    <col min="267" max="267" width="16" style="131" customWidth="1"/>
    <col min="268" max="268" width="15.42578125" style="131" customWidth="1"/>
    <col min="269" max="269" width="12.42578125" style="131" customWidth="1"/>
    <col min="270" max="270" width="14.5703125" style="131" customWidth="1"/>
    <col min="271" max="271" width="10.42578125" style="131" bestFit="1" customWidth="1"/>
    <col min="272" max="284" width="16" style="131" bestFit="1" customWidth="1"/>
    <col min="285" max="505" width="11.42578125" style="131"/>
    <col min="506" max="506" width="1.42578125" style="131" customWidth="1"/>
    <col min="507" max="507" width="57" style="131" bestFit="1" customWidth="1"/>
    <col min="508" max="519" width="13.42578125" style="131" customWidth="1"/>
    <col min="520" max="520" width="14.42578125" style="131" customWidth="1"/>
    <col min="521" max="521" width="11.42578125" style="131" hidden="1" customWidth="1"/>
    <col min="522" max="522" width="15.5703125" style="131" customWidth="1"/>
    <col min="523" max="523" width="16" style="131" customWidth="1"/>
    <col min="524" max="524" width="15.42578125" style="131" customWidth="1"/>
    <col min="525" max="525" width="12.42578125" style="131" customWidth="1"/>
    <col min="526" max="526" width="14.5703125" style="131" customWidth="1"/>
    <col min="527" max="527" width="10.42578125" style="131" bestFit="1" customWidth="1"/>
    <col min="528" max="540" width="16" style="131" bestFit="1" customWidth="1"/>
    <col min="541" max="761" width="11.42578125" style="131"/>
    <col min="762" max="762" width="1.42578125" style="131" customWidth="1"/>
    <col min="763" max="763" width="57" style="131" bestFit="1" customWidth="1"/>
    <col min="764" max="775" width="13.42578125" style="131" customWidth="1"/>
    <col min="776" max="776" width="14.42578125" style="131" customWidth="1"/>
    <col min="777" max="777" width="11.42578125" style="131" hidden="1" customWidth="1"/>
    <col min="778" max="778" width="15.5703125" style="131" customWidth="1"/>
    <col min="779" max="779" width="16" style="131" customWidth="1"/>
    <col min="780" max="780" width="15.42578125" style="131" customWidth="1"/>
    <col min="781" max="781" width="12.42578125" style="131" customWidth="1"/>
    <col min="782" max="782" width="14.5703125" style="131" customWidth="1"/>
    <col min="783" max="783" width="10.42578125" style="131" bestFit="1" customWidth="1"/>
    <col min="784" max="796" width="16" style="131" bestFit="1" customWidth="1"/>
    <col min="797" max="1017" width="11.42578125" style="131"/>
    <col min="1018" max="1018" width="1.42578125" style="131" customWidth="1"/>
    <col min="1019" max="1019" width="57" style="131" bestFit="1" customWidth="1"/>
    <col min="1020" max="1031" width="13.42578125" style="131" customWidth="1"/>
    <col min="1032" max="1032" width="14.42578125" style="131" customWidth="1"/>
    <col min="1033" max="1033" width="11.42578125" style="131" hidden="1" customWidth="1"/>
    <col min="1034" max="1034" width="15.5703125" style="131" customWidth="1"/>
    <col min="1035" max="1035" width="16" style="131" customWidth="1"/>
    <col min="1036" max="1036" width="15.42578125" style="131" customWidth="1"/>
    <col min="1037" max="1037" width="12.42578125" style="131" customWidth="1"/>
    <col min="1038" max="1038" width="14.5703125" style="131" customWidth="1"/>
    <col min="1039" max="1039" width="10.42578125" style="131" bestFit="1" customWidth="1"/>
    <col min="1040" max="1052" width="16" style="131" bestFit="1" customWidth="1"/>
    <col min="1053" max="1273" width="11.42578125" style="131"/>
    <col min="1274" max="1274" width="1.42578125" style="131" customWidth="1"/>
    <col min="1275" max="1275" width="57" style="131" bestFit="1" customWidth="1"/>
    <col min="1276" max="1287" width="13.42578125" style="131" customWidth="1"/>
    <col min="1288" max="1288" width="14.42578125" style="131" customWidth="1"/>
    <col min="1289" max="1289" width="11.42578125" style="131" hidden="1" customWidth="1"/>
    <col min="1290" max="1290" width="15.5703125" style="131" customWidth="1"/>
    <col min="1291" max="1291" width="16" style="131" customWidth="1"/>
    <col min="1292" max="1292" width="15.42578125" style="131" customWidth="1"/>
    <col min="1293" max="1293" width="12.42578125" style="131" customWidth="1"/>
    <col min="1294" max="1294" width="14.5703125" style="131" customWidth="1"/>
    <col min="1295" max="1295" width="10.42578125" style="131" bestFit="1" customWidth="1"/>
    <col min="1296" max="1308" width="16" style="131" bestFit="1" customWidth="1"/>
    <col min="1309" max="1529" width="11.42578125" style="131"/>
    <col min="1530" max="1530" width="1.42578125" style="131" customWidth="1"/>
    <col min="1531" max="1531" width="57" style="131" bestFit="1" customWidth="1"/>
    <col min="1532" max="1543" width="13.42578125" style="131" customWidth="1"/>
    <col min="1544" max="1544" width="14.42578125" style="131" customWidth="1"/>
    <col min="1545" max="1545" width="11.42578125" style="131" hidden="1" customWidth="1"/>
    <col min="1546" max="1546" width="15.5703125" style="131" customWidth="1"/>
    <col min="1547" max="1547" width="16" style="131" customWidth="1"/>
    <col min="1548" max="1548" width="15.42578125" style="131" customWidth="1"/>
    <col min="1549" max="1549" width="12.42578125" style="131" customWidth="1"/>
    <col min="1550" max="1550" width="14.5703125" style="131" customWidth="1"/>
    <col min="1551" max="1551" width="10.42578125" style="131" bestFit="1" customWidth="1"/>
    <col min="1552" max="1564" width="16" style="131" bestFit="1" customWidth="1"/>
    <col min="1565" max="1785" width="11.42578125" style="131"/>
    <col min="1786" max="1786" width="1.42578125" style="131" customWidth="1"/>
    <col min="1787" max="1787" width="57" style="131" bestFit="1" customWidth="1"/>
    <col min="1788" max="1799" width="13.42578125" style="131" customWidth="1"/>
    <col min="1800" max="1800" width="14.42578125" style="131" customWidth="1"/>
    <col min="1801" max="1801" width="11.42578125" style="131" hidden="1" customWidth="1"/>
    <col min="1802" max="1802" width="15.5703125" style="131" customWidth="1"/>
    <col min="1803" max="1803" width="16" style="131" customWidth="1"/>
    <col min="1804" max="1804" width="15.42578125" style="131" customWidth="1"/>
    <col min="1805" max="1805" width="12.42578125" style="131" customWidth="1"/>
    <col min="1806" max="1806" width="14.5703125" style="131" customWidth="1"/>
    <col min="1807" max="1807" width="10.42578125" style="131" bestFit="1" customWidth="1"/>
    <col min="1808" max="1820" width="16" style="131" bestFit="1" customWidth="1"/>
    <col min="1821" max="2041" width="11.42578125" style="131"/>
    <col min="2042" max="2042" width="1.42578125" style="131" customWidth="1"/>
    <col min="2043" max="2043" width="57" style="131" bestFit="1" customWidth="1"/>
    <col min="2044" max="2055" width="13.42578125" style="131" customWidth="1"/>
    <col min="2056" max="2056" width="14.42578125" style="131" customWidth="1"/>
    <col min="2057" max="2057" width="11.42578125" style="131" hidden="1" customWidth="1"/>
    <col min="2058" max="2058" width="15.5703125" style="131" customWidth="1"/>
    <col min="2059" max="2059" width="16" style="131" customWidth="1"/>
    <col min="2060" max="2060" width="15.42578125" style="131" customWidth="1"/>
    <col min="2061" max="2061" width="12.42578125" style="131" customWidth="1"/>
    <col min="2062" max="2062" width="14.5703125" style="131" customWidth="1"/>
    <col min="2063" max="2063" width="10.42578125" style="131" bestFit="1" customWidth="1"/>
    <col min="2064" max="2076" width="16" style="131" bestFit="1" customWidth="1"/>
    <col min="2077" max="2297" width="11.42578125" style="131"/>
    <col min="2298" max="2298" width="1.42578125" style="131" customWidth="1"/>
    <col min="2299" max="2299" width="57" style="131" bestFit="1" customWidth="1"/>
    <col min="2300" max="2311" width="13.42578125" style="131" customWidth="1"/>
    <col min="2312" max="2312" width="14.42578125" style="131" customWidth="1"/>
    <col min="2313" max="2313" width="11.42578125" style="131" hidden="1" customWidth="1"/>
    <col min="2314" max="2314" width="15.5703125" style="131" customWidth="1"/>
    <col min="2315" max="2315" width="16" style="131" customWidth="1"/>
    <col min="2316" max="2316" width="15.42578125" style="131" customWidth="1"/>
    <col min="2317" max="2317" width="12.42578125" style="131" customWidth="1"/>
    <col min="2318" max="2318" width="14.5703125" style="131" customWidth="1"/>
    <col min="2319" max="2319" width="10.42578125" style="131" bestFit="1" customWidth="1"/>
    <col min="2320" max="2332" width="16" style="131" bestFit="1" customWidth="1"/>
    <col min="2333" max="2553" width="11.42578125" style="131"/>
    <col min="2554" max="2554" width="1.42578125" style="131" customWidth="1"/>
    <col min="2555" max="2555" width="57" style="131" bestFit="1" customWidth="1"/>
    <col min="2556" max="2567" width="13.42578125" style="131" customWidth="1"/>
    <col min="2568" max="2568" width="14.42578125" style="131" customWidth="1"/>
    <col min="2569" max="2569" width="11.42578125" style="131" hidden="1" customWidth="1"/>
    <col min="2570" max="2570" width="15.5703125" style="131" customWidth="1"/>
    <col min="2571" max="2571" width="16" style="131" customWidth="1"/>
    <col min="2572" max="2572" width="15.42578125" style="131" customWidth="1"/>
    <col min="2573" max="2573" width="12.42578125" style="131" customWidth="1"/>
    <col min="2574" max="2574" width="14.5703125" style="131" customWidth="1"/>
    <col min="2575" max="2575" width="10.42578125" style="131" bestFit="1" customWidth="1"/>
    <col min="2576" max="2588" width="16" style="131" bestFit="1" customWidth="1"/>
    <col min="2589" max="2809" width="11.42578125" style="131"/>
    <col min="2810" max="2810" width="1.42578125" style="131" customWidth="1"/>
    <col min="2811" max="2811" width="57" style="131" bestFit="1" customWidth="1"/>
    <col min="2812" max="2823" width="13.42578125" style="131" customWidth="1"/>
    <col min="2824" max="2824" width="14.42578125" style="131" customWidth="1"/>
    <col min="2825" max="2825" width="11.42578125" style="131" hidden="1" customWidth="1"/>
    <col min="2826" max="2826" width="15.5703125" style="131" customWidth="1"/>
    <col min="2827" max="2827" width="16" style="131" customWidth="1"/>
    <col min="2828" max="2828" width="15.42578125" style="131" customWidth="1"/>
    <col min="2829" max="2829" width="12.42578125" style="131" customWidth="1"/>
    <col min="2830" max="2830" width="14.5703125" style="131" customWidth="1"/>
    <col min="2831" max="2831" width="10.42578125" style="131" bestFit="1" customWidth="1"/>
    <col min="2832" max="2844" width="16" style="131" bestFit="1" customWidth="1"/>
    <col min="2845" max="3065" width="11.42578125" style="131"/>
    <col min="3066" max="3066" width="1.42578125" style="131" customWidth="1"/>
    <col min="3067" max="3067" width="57" style="131" bestFit="1" customWidth="1"/>
    <col min="3068" max="3079" width="13.42578125" style="131" customWidth="1"/>
    <col min="3080" max="3080" width="14.42578125" style="131" customWidth="1"/>
    <col min="3081" max="3081" width="11.42578125" style="131" hidden="1" customWidth="1"/>
    <col min="3082" max="3082" width="15.5703125" style="131" customWidth="1"/>
    <col min="3083" max="3083" width="16" style="131" customWidth="1"/>
    <col min="3084" max="3084" width="15.42578125" style="131" customWidth="1"/>
    <col min="3085" max="3085" width="12.42578125" style="131" customWidth="1"/>
    <col min="3086" max="3086" width="14.5703125" style="131" customWidth="1"/>
    <col min="3087" max="3087" width="10.42578125" style="131" bestFit="1" customWidth="1"/>
    <col min="3088" max="3100" width="16" style="131" bestFit="1" customWidth="1"/>
    <col min="3101" max="3321" width="11.42578125" style="131"/>
    <col min="3322" max="3322" width="1.42578125" style="131" customWidth="1"/>
    <col min="3323" max="3323" width="57" style="131" bestFit="1" customWidth="1"/>
    <col min="3324" max="3335" width="13.42578125" style="131" customWidth="1"/>
    <col min="3336" max="3336" width="14.42578125" style="131" customWidth="1"/>
    <col min="3337" max="3337" width="11.42578125" style="131" hidden="1" customWidth="1"/>
    <col min="3338" max="3338" width="15.5703125" style="131" customWidth="1"/>
    <col min="3339" max="3339" width="16" style="131" customWidth="1"/>
    <col min="3340" max="3340" width="15.42578125" style="131" customWidth="1"/>
    <col min="3341" max="3341" width="12.42578125" style="131" customWidth="1"/>
    <col min="3342" max="3342" width="14.5703125" style="131" customWidth="1"/>
    <col min="3343" max="3343" width="10.42578125" style="131" bestFit="1" customWidth="1"/>
    <col min="3344" max="3356" width="16" style="131" bestFit="1" customWidth="1"/>
    <col min="3357" max="3577" width="11.42578125" style="131"/>
    <col min="3578" max="3578" width="1.42578125" style="131" customWidth="1"/>
    <col min="3579" max="3579" width="57" style="131" bestFit="1" customWidth="1"/>
    <col min="3580" max="3591" width="13.42578125" style="131" customWidth="1"/>
    <col min="3592" max="3592" width="14.42578125" style="131" customWidth="1"/>
    <col min="3593" max="3593" width="11.42578125" style="131" hidden="1" customWidth="1"/>
    <col min="3594" max="3594" width="15.5703125" style="131" customWidth="1"/>
    <col min="3595" max="3595" width="16" style="131" customWidth="1"/>
    <col min="3596" max="3596" width="15.42578125" style="131" customWidth="1"/>
    <col min="3597" max="3597" width="12.42578125" style="131" customWidth="1"/>
    <col min="3598" max="3598" width="14.5703125" style="131" customWidth="1"/>
    <col min="3599" max="3599" width="10.42578125" style="131" bestFit="1" customWidth="1"/>
    <col min="3600" max="3612" width="16" style="131" bestFit="1" customWidth="1"/>
    <col min="3613" max="3833" width="11.42578125" style="131"/>
    <col min="3834" max="3834" width="1.42578125" style="131" customWidth="1"/>
    <col min="3835" max="3835" width="57" style="131" bestFit="1" customWidth="1"/>
    <col min="3836" max="3847" width="13.42578125" style="131" customWidth="1"/>
    <col min="3848" max="3848" width="14.42578125" style="131" customWidth="1"/>
    <col min="3849" max="3849" width="11.42578125" style="131" hidden="1" customWidth="1"/>
    <col min="3850" max="3850" width="15.5703125" style="131" customWidth="1"/>
    <col min="3851" max="3851" width="16" style="131" customWidth="1"/>
    <col min="3852" max="3852" width="15.42578125" style="131" customWidth="1"/>
    <col min="3853" max="3853" width="12.42578125" style="131" customWidth="1"/>
    <col min="3854" max="3854" width="14.5703125" style="131" customWidth="1"/>
    <col min="3855" max="3855" width="10.42578125" style="131" bestFit="1" customWidth="1"/>
    <col min="3856" max="3868" width="16" style="131" bestFit="1" customWidth="1"/>
    <col min="3869" max="4089" width="11.42578125" style="131"/>
    <col min="4090" max="4090" width="1.42578125" style="131" customWidth="1"/>
    <col min="4091" max="4091" width="57" style="131" bestFit="1" customWidth="1"/>
    <col min="4092" max="4103" width="13.42578125" style="131" customWidth="1"/>
    <col min="4104" max="4104" width="14.42578125" style="131" customWidth="1"/>
    <col min="4105" max="4105" width="11.42578125" style="131" hidden="1" customWidth="1"/>
    <col min="4106" max="4106" width="15.5703125" style="131" customWidth="1"/>
    <col min="4107" max="4107" width="16" style="131" customWidth="1"/>
    <col min="4108" max="4108" width="15.42578125" style="131" customWidth="1"/>
    <col min="4109" max="4109" width="12.42578125" style="131" customWidth="1"/>
    <col min="4110" max="4110" width="14.5703125" style="131" customWidth="1"/>
    <col min="4111" max="4111" width="10.42578125" style="131" bestFit="1" customWidth="1"/>
    <col min="4112" max="4124" width="16" style="131" bestFit="1" customWidth="1"/>
    <col min="4125" max="4345" width="11.42578125" style="131"/>
    <col min="4346" max="4346" width="1.42578125" style="131" customWidth="1"/>
    <col min="4347" max="4347" width="57" style="131" bestFit="1" customWidth="1"/>
    <col min="4348" max="4359" width="13.42578125" style="131" customWidth="1"/>
    <col min="4360" max="4360" width="14.42578125" style="131" customWidth="1"/>
    <col min="4361" max="4361" width="11.42578125" style="131" hidden="1" customWidth="1"/>
    <col min="4362" max="4362" width="15.5703125" style="131" customWidth="1"/>
    <col min="4363" max="4363" width="16" style="131" customWidth="1"/>
    <col min="4364" max="4364" width="15.42578125" style="131" customWidth="1"/>
    <col min="4365" max="4365" width="12.42578125" style="131" customWidth="1"/>
    <col min="4366" max="4366" width="14.5703125" style="131" customWidth="1"/>
    <col min="4367" max="4367" width="10.42578125" style="131" bestFit="1" customWidth="1"/>
    <col min="4368" max="4380" width="16" style="131" bestFit="1" customWidth="1"/>
    <col min="4381" max="4601" width="11.42578125" style="131"/>
    <col min="4602" max="4602" width="1.42578125" style="131" customWidth="1"/>
    <col min="4603" max="4603" width="57" style="131" bestFit="1" customWidth="1"/>
    <col min="4604" max="4615" width="13.42578125" style="131" customWidth="1"/>
    <col min="4616" max="4616" width="14.42578125" style="131" customWidth="1"/>
    <col min="4617" max="4617" width="11.42578125" style="131" hidden="1" customWidth="1"/>
    <col min="4618" max="4618" width="15.5703125" style="131" customWidth="1"/>
    <col min="4619" max="4619" width="16" style="131" customWidth="1"/>
    <col min="4620" max="4620" width="15.42578125" style="131" customWidth="1"/>
    <col min="4621" max="4621" width="12.42578125" style="131" customWidth="1"/>
    <col min="4622" max="4622" width="14.5703125" style="131" customWidth="1"/>
    <col min="4623" max="4623" width="10.42578125" style="131" bestFit="1" customWidth="1"/>
    <col min="4624" max="4636" width="16" style="131" bestFit="1" customWidth="1"/>
    <col min="4637" max="4857" width="11.42578125" style="131"/>
    <col min="4858" max="4858" width="1.42578125" style="131" customWidth="1"/>
    <col min="4859" max="4859" width="57" style="131" bestFit="1" customWidth="1"/>
    <col min="4860" max="4871" width="13.42578125" style="131" customWidth="1"/>
    <col min="4872" max="4872" width="14.42578125" style="131" customWidth="1"/>
    <col min="4873" max="4873" width="11.42578125" style="131" hidden="1" customWidth="1"/>
    <col min="4874" max="4874" width="15.5703125" style="131" customWidth="1"/>
    <col min="4875" max="4875" width="16" style="131" customWidth="1"/>
    <col min="4876" max="4876" width="15.42578125" style="131" customWidth="1"/>
    <col min="4877" max="4877" width="12.42578125" style="131" customWidth="1"/>
    <col min="4878" max="4878" width="14.5703125" style="131" customWidth="1"/>
    <col min="4879" max="4879" width="10.42578125" style="131" bestFit="1" customWidth="1"/>
    <col min="4880" max="4892" width="16" style="131" bestFit="1" customWidth="1"/>
    <col min="4893" max="5113" width="11.42578125" style="131"/>
    <col min="5114" max="5114" width="1.42578125" style="131" customWidth="1"/>
    <col min="5115" max="5115" width="57" style="131" bestFit="1" customWidth="1"/>
    <col min="5116" max="5127" width="13.42578125" style="131" customWidth="1"/>
    <col min="5128" max="5128" width="14.42578125" style="131" customWidth="1"/>
    <col min="5129" max="5129" width="11.42578125" style="131" hidden="1" customWidth="1"/>
    <col min="5130" max="5130" width="15.5703125" style="131" customWidth="1"/>
    <col min="5131" max="5131" width="16" style="131" customWidth="1"/>
    <col min="5132" max="5132" width="15.42578125" style="131" customWidth="1"/>
    <col min="5133" max="5133" width="12.42578125" style="131" customWidth="1"/>
    <col min="5134" max="5134" width="14.5703125" style="131" customWidth="1"/>
    <col min="5135" max="5135" width="10.42578125" style="131" bestFit="1" customWidth="1"/>
    <col min="5136" max="5148" width="16" style="131" bestFit="1" customWidth="1"/>
    <col min="5149" max="5369" width="11.42578125" style="131"/>
    <col min="5370" max="5370" width="1.42578125" style="131" customWidth="1"/>
    <col min="5371" max="5371" width="57" style="131" bestFit="1" customWidth="1"/>
    <col min="5372" max="5383" width="13.42578125" style="131" customWidth="1"/>
    <col min="5384" max="5384" width="14.42578125" style="131" customWidth="1"/>
    <col min="5385" max="5385" width="11.42578125" style="131" hidden="1" customWidth="1"/>
    <col min="5386" max="5386" width="15.5703125" style="131" customWidth="1"/>
    <col min="5387" max="5387" width="16" style="131" customWidth="1"/>
    <col min="5388" max="5388" width="15.42578125" style="131" customWidth="1"/>
    <col min="5389" max="5389" width="12.42578125" style="131" customWidth="1"/>
    <col min="5390" max="5390" width="14.5703125" style="131" customWidth="1"/>
    <col min="5391" max="5391" width="10.42578125" style="131" bestFit="1" customWidth="1"/>
    <col min="5392" max="5404" width="16" style="131" bestFit="1" customWidth="1"/>
    <col min="5405" max="5625" width="11.42578125" style="131"/>
    <col min="5626" max="5626" width="1.42578125" style="131" customWidth="1"/>
    <col min="5627" max="5627" width="57" style="131" bestFit="1" customWidth="1"/>
    <col min="5628" max="5639" width="13.42578125" style="131" customWidth="1"/>
    <col min="5640" max="5640" width="14.42578125" style="131" customWidth="1"/>
    <col min="5641" max="5641" width="11.42578125" style="131" hidden="1" customWidth="1"/>
    <col min="5642" max="5642" width="15.5703125" style="131" customWidth="1"/>
    <col min="5643" max="5643" width="16" style="131" customWidth="1"/>
    <col min="5644" max="5644" width="15.42578125" style="131" customWidth="1"/>
    <col min="5645" max="5645" width="12.42578125" style="131" customWidth="1"/>
    <col min="5646" max="5646" width="14.5703125" style="131" customWidth="1"/>
    <col min="5647" max="5647" width="10.42578125" style="131" bestFit="1" customWidth="1"/>
    <col min="5648" max="5660" width="16" style="131" bestFit="1" customWidth="1"/>
    <col min="5661" max="5881" width="11.42578125" style="131"/>
    <col min="5882" max="5882" width="1.42578125" style="131" customWidth="1"/>
    <col min="5883" max="5883" width="57" style="131" bestFit="1" customWidth="1"/>
    <col min="5884" max="5895" width="13.42578125" style="131" customWidth="1"/>
    <col min="5896" max="5896" width="14.42578125" style="131" customWidth="1"/>
    <col min="5897" max="5897" width="11.42578125" style="131" hidden="1" customWidth="1"/>
    <col min="5898" max="5898" width="15.5703125" style="131" customWidth="1"/>
    <col min="5899" max="5899" width="16" style="131" customWidth="1"/>
    <col min="5900" max="5900" width="15.42578125" style="131" customWidth="1"/>
    <col min="5901" max="5901" width="12.42578125" style="131" customWidth="1"/>
    <col min="5902" max="5902" width="14.5703125" style="131" customWidth="1"/>
    <col min="5903" max="5903" width="10.42578125" style="131" bestFit="1" customWidth="1"/>
    <col min="5904" max="5916" width="16" style="131" bestFit="1" customWidth="1"/>
    <col min="5917" max="6137" width="11.42578125" style="131"/>
    <col min="6138" max="6138" width="1.42578125" style="131" customWidth="1"/>
    <col min="6139" max="6139" width="57" style="131" bestFit="1" customWidth="1"/>
    <col min="6140" max="6151" width="13.42578125" style="131" customWidth="1"/>
    <col min="6152" max="6152" width="14.42578125" style="131" customWidth="1"/>
    <col min="6153" max="6153" width="11.42578125" style="131" hidden="1" customWidth="1"/>
    <col min="6154" max="6154" width="15.5703125" style="131" customWidth="1"/>
    <col min="6155" max="6155" width="16" style="131" customWidth="1"/>
    <col min="6156" max="6156" width="15.42578125" style="131" customWidth="1"/>
    <col min="6157" max="6157" width="12.42578125" style="131" customWidth="1"/>
    <col min="6158" max="6158" width="14.5703125" style="131" customWidth="1"/>
    <col min="6159" max="6159" width="10.42578125" style="131" bestFit="1" customWidth="1"/>
    <col min="6160" max="6172" width="16" style="131" bestFit="1" customWidth="1"/>
    <col min="6173" max="6393" width="11.42578125" style="131"/>
    <col min="6394" max="6394" width="1.42578125" style="131" customWidth="1"/>
    <col min="6395" max="6395" width="57" style="131" bestFit="1" customWidth="1"/>
    <col min="6396" max="6407" width="13.42578125" style="131" customWidth="1"/>
    <col min="6408" max="6408" width="14.42578125" style="131" customWidth="1"/>
    <col min="6409" max="6409" width="11.42578125" style="131" hidden="1" customWidth="1"/>
    <col min="6410" max="6410" width="15.5703125" style="131" customWidth="1"/>
    <col min="6411" max="6411" width="16" style="131" customWidth="1"/>
    <col min="6412" max="6412" width="15.42578125" style="131" customWidth="1"/>
    <col min="6413" max="6413" width="12.42578125" style="131" customWidth="1"/>
    <col min="6414" max="6414" width="14.5703125" style="131" customWidth="1"/>
    <col min="6415" max="6415" width="10.42578125" style="131" bestFit="1" customWidth="1"/>
    <col min="6416" max="6428" width="16" style="131" bestFit="1" customWidth="1"/>
    <col min="6429" max="6649" width="11.42578125" style="131"/>
    <col min="6650" max="6650" width="1.42578125" style="131" customWidth="1"/>
    <col min="6651" max="6651" width="57" style="131" bestFit="1" customWidth="1"/>
    <col min="6652" max="6663" width="13.42578125" style="131" customWidth="1"/>
    <col min="6664" max="6664" width="14.42578125" style="131" customWidth="1"/>
    <col min="6665" max="6665" width="11.42578125" style="131" hidden="1" customWidth="1"/>
    <col min="6666" max="6666" width="15.5703125" style="131" customWidth="1"/>
    <col min="6667" max="6667" width="16" style="131" customWidth="1"/>
    <col min="6668" max="6668" width="15.42578125" style="131" customWidth="1"/>
    <col min="6669" max="6669" width="12.42578125" style="131" customWidth="1"/>
    <col min="6670" max="6670" width="14.5703125" style="131" customWidth="1"/>
    <col min="6671" max="6671" width="10.42578125" style="131" bestFit="1" customWidth="1"/>
    <col min="6672" max="6684" width="16" style="131" bestFit="1" customWidth="1"/>
    <col min="6685" max="6905" width="11.42578125" style="131"/>
    <col min="6906" max="6906" width="1.42578125" style="131" customWidth="1"/>
    <col min="6907" max="6907" width="57" style="131" bestFit="1" customWidth="1"/>
    <col min="6908" max="6919" width="13.42578125" style="131" customWidth="1"/>
    <col min="6920" max="6920" width="14.42578125" style="131" customWidth="1"/>
    <col min="6921" max="6921" width="11.42578125" style="131" hidden="1" customWidth="1"/>
    <col min="6922" max="6922" width="15.5703125" style="131" customWidth="1"/>
    <col min="6923" max="6923" width="16" style="131" customWidth="1"/>
    <col min="6924" max="6924" width="15.42578125" style="131" customWidth="1"/>
    <col min="6925" max="6925" width="12.42578125" style="131" customWidth="1"/>
    <col min="6926" max="6926" width="14.5703125" style="131" customWidth="1"/>
    <col min="6927" max="6927" width="10.42578125" style="131" bestFit="1" customWidth="1"/>
    <col min="6928" max="6940" width="16" style="131" bestFit="1" customWidth="1"/>
    <col min="6941" max="7161" width="11.42578125" style="131"/>
    <col min="7162" max="7162" width="1.42578125" style="131" customWidth="1"/>
    <col min="7163" max="7163" width="57" style="131" bestFit="1" customWidth="1"/>
    <col min="7164" max="7175" width="13.42578125" style="131" customWidth="1"/>
    <col min="7176" max="7176" width="14.42578125" style="131" customWidth="1"/>
    <col min="7177" max="7177" width="11.42578125" style="131" hidden="1" customWidth="1"/>
    <col min="7178" max="7178" width="15.5703125" style="131" customWidth="1"/>
    <col min="7179" max="7179" width="16" style="131" customWidth="1"/>
    <col min="7180" max="7180" width="15.42578125" style="131" customWidth="1"/>
    <col min="7181" max="7181" width="12.42578125" style="131" customWidth="1"/>
    <col min="7182" max="7182" width="14.5703125" style="131" customWidth="1"/>
    <col min="7183" max="7183" width="10.42578125" style="131" bestFit="1" customWidth="1"/>
    <col min="7184" max="7196" width="16" style="131" bestFit="1" customWidth="1"/>
    <col min="7197" max="7417" width="11.42578125" style="131"/>
    <col min="7418" max="7418" width="1.42578125" style="131" customWidth="1"/>
    <col min="7419" max="7419" width="57" style="131" bestFit="1" customWidth="1"/>
    <col min="7420" max="7431" width="13.42578125" style="131" customWidth="1"/>
    <col min="7432" max="7432" width="14.42578125" style="131" customWidth="1"/>
    <col min="7433" max="7433" width="11.42578125" style="131" hidden="1" customWidth="1"/>
    <col min="7434" max="7434" width="15.5703125" style="131" customWidth="1"/>
    <col min="7435" max="7435" width="16" style="131" customWidth="1"/>
    <col min="7436" max="7436" width="15.42578125" style="131" customWidth="1"/>
    <col min="7437" max="7437" width="12.42578125" style="131" customWidth="1"/>
    <col min="7438" max="7438" width="14.5703125" style="131" customWidth="1"/>
    <col min="7439" max="7439" width="10.42578125" style="131" bestFit="1" customWidth="1"/>
    <col min="7440" max="7452" width="16" style="131" bestFit="1" customWidth="1"/>
    <col min="7453" max="7673" width="11.42578125" style="131"/>
    <col min="7674" max="7674" width="1.42578125" style="131" customWidth="1"/>
    <col min="7675" max="7675" width="57" style="131" bestFit="1" customWidth="1"/>
    <col min="7676" max="7687" width="13.42578125" style="131" customWidth="1"/>
    <col min="7688" max="7688" width="14.42578125" style="131" customWidth="1"/>
    <col min="7689" max="7689" width="11.42578125" style="131" hidden="1" customWidth="1"/>
    <col min="7690" max="7690" width="15.5703125" style="131" customWidth="1"/>
    <col min="7691" max="7691" width="16" style="131" customWidth="1"/>
    <col min="7692" max="7692" width="15.42578125" style="131" customWidth="1"/>
    <col min="7693" max="7693" width="12.42578125" style="131" customWidth="1"/>
    <col min="7694" max="7694" width="14.5703125" style="131" customWidth="1"/>
    <col min="7695" max="7695" width="10.42578125" style="131" bestFit="1" customWidth="1"/>
    <col min="7696" max="7708" width="16" style="131" bestFit="1" customWidth="1"/>
    <col min="7709" max="7929" width="11.42578125" style="131"/>
    <col min="7930" max="7930" width="1.42578125" style="131" customWidth="1"/>
    <col min="7931" max="7931" width="57" style="131" bestFit="1" customWidth="1"/>
    <col min="7932" max="7943" width="13.42578125" style="131" customWidth="1"/>
    <col min="7944" max="7944" width="14.42578125" style="131" customWidth="1"/>
    <col min="7945" max="7945" width="11.42578125" style="131" hidden="1" customWidth="1"/>
    <col min="7946" max="7946" width="15.5703125" style="131" customWidth="1"/>
    <col min="7947" max="7947" width="16" style="131" customWidth="1"/>
    <col min="7948" max="7948" width="15.42578125" style="131" customWidth="1"/>
    <col min="7949" max="7949" width="12.42578125" style="131" customWidth="1"/>
    <col min="7950" max="7950" width="14.5703125" style="131" customWidth="1"/>
    <col min="7951" max="7951" width="10.42578125" style="131" bestFit="1" customWidth="1"/>
    <col min="7952" max="7964" width="16" style="131" bestFit="1" customWidth="1"/>
    <col min="7965" max="8185" width="11.42578125" style="131"/>
    <col min="8186" max="8186" width="1.42578125" style="131" customWidth="1"/>
    <col min="8187" max="8187" width="57" style="131" bestFit="1" customWidth="1"/>
    <col min="8188" max="8199" width="13.42578125" style="131" customWidth="1"/>
    <col min="8200" max="8200" width="14.42578125" style="131" customWidth="1"/>
    <col min="8201" max="8201" width="11.42578125" style="131" hidden="1" customWidth="1"/>
    <col min="8202" max="8202" width="15.5703125" style="131" customWidth="1"/>
    <col min="8203" max="8203" width="16" style="131" customWidth="1"/>
    <col min="8204" max="8204" width="15.42578125" style="131" customWidth="1"/>
    <col min="8205" max="8205" width="12.42578125" style="131" customWidth="1"/>
    <col min="8206" max="8206" width="14.5703125" style="131" customWidth="1"/>
    <col min="8207" max="8207" width="10.42578125" style="131" bestFit="1" customWidth="1"/>
    <col min="8208" max="8220" width="16" style="131" bestFit="1" customWidth="1"/>
    <col min="8221" max="8441" width="11.42578125" style="131"/>
    <col min="8442" max="8442" width="1.42578125" style="131" customWidth="1"/>
    <col min="8443" max="8443" width="57" style="131" bestFit="1" customWidth="1"/>
    <col min="8444" max="8455" width="13.42578125" style="131" customWidth="1"/>
    <col min="8456" max="8456" width="14.42578125" style="131" customWidth="1"/>
    <col min="8457" max="8457" width="11.42578125" style="131" hidden="1" customWidth="1"/>
    <col min="8458" max="8458" width="15.5703125" style="131" customWidth="1"/>
    <col min="8459" max="8459" width="16" style="131" customWidth="1"/>
    <col min="8460" max="8460" width="15.42578125" style="131" customWidth="1"/>
    <col min="8461" max="8461" width="12.42578125" style="131" customWidth="1"/>
    <col min="8462" max="8462" width="14.5703125" style="131" customWidth="1"/>
    <col min="8463" max="8463" width="10.42578125" style="131" bestFit="1" customWidth="1"/>
    <col min="8464" max="8476" width="16" style="131" bestFit="1" customWidth="1"/>
    <col min="8477" max="8697" width="11.42578125" style="131"/>
    <col min="8698" max="8698" width="1.42578125" style="131" customWidth="1"/>
    <col min="8699" max="8699" width="57" style="131" bestFit="1" customWidth="1"/>
    <col min="8700" max="8711" width="13.42578125" style="131" customWidth="1"/>
    <col min="8712" max="8712" width="14.42578125" style="131" customWidth="1"/>
    <col min="8713" max="8713" width="11.42578125" style="131" hidden="1" customWidth="1"/>
    <col min="8714" max="8714" width="15.5703125" style="131" customWidth="1"/>
    <col min="8715" max="8715" width="16" style="131" customWidth="1"/>
    <col min="8716" max="8716" width="15.42578125" style="131" customWidth="1"/>
    <col min="8717" max="8717" width="12.42578125" style="131" customWidth="1"/>
    <col min="8718" max="8718" width="14.5703125" style="131" customWidth="1"/>
    <col min="8719" max="8719" width="10.42578125" style="131" bestFit="1" customWidth="1"/>
    <col min="8720" max="8732" width="16" style="131" bestFit="1" customWidth="1"/>
    <col min="8733" max="8953" width="11.42578125" style="131"/>
    <col min="8954" max="8954" width="1.42578125" style="131" customWidth="1"/>
    <col min="8955" max="8955" width="57" style="131" bestFit="1" customWidth="1"/>
    <col min="8956" max="8967" width="13.42578125" style="131" customWidth="1"/>
    <col min="8968" max="8968" width="14.42578125" style="131" customWidth="1"/>
    <col min="8969" max="8969" width="11.42578125" style="131" hidden="1" customWidth="1"/>
    <col min="8970" max="8970" width="15.5703125" style="131" customWidth="1"/>
    <col min="8971" max="8971" width="16" style="131" customWidth="1"/>
    <col min="8972" max="8972" width="15.42578125" style="131" customWidth="1"/>
    <col min="8973" max="8973" width="12.42578125" style="131" customWidth="1"/>
    <col min="8974" max="8974" width="14.5703125" style="131" customWidth="1"/>
    <col min="8975" max="8975" width="10.42578125" style="131" bestFit="1" customWidth="1"/>
    <col min="8976" max="8988" width="16" style="131" bestFit="1" customWidth="1"/>
    <col min="8989" max="9209" width="11.42578125" style="131"/>
    <col min="9210" max="9210" width="1.42578125" style="131" customWidth="1"/>
    <col min="9211" max="9211" width="57" style="131" bestFit="1" customWidth="1"/>
    <col min="9212" max="9223" width="13.42578125" style="131" customWidth="1"/>
    <col min="9224" max="9224" width="14.42578125" style="131" customWidth="1"/>
    <col min="9225" max="9225" width="11.42578125" style="131" hidden="1" customWidth="1"/>
    <col min="9226" max="9226" width="15.5703125" style="131" customWidth="1"/>
    <col min="9227" max="9227" width="16" style="131" customWidth="1"/>
    <col min="9228" max="9228" width="15.42578125" style="131" customWidth="1"/>
    <col min="9229" max="9229" width="12.42578125" style="131" customWidth="1"/>
    <col min="9230" max="9230" width="14.5703125" style="131" customWidth="1"/>
    <col min="9231" max="9231" width="10.42578125" style="131" bestFit="1" customWidth="1"/>
    <col min="9232" max="9244" width="16" style="131" bestFit="1" customWidth="1"/>
    <col min="9245" max="9465" width="11.42578125" style="131"/>
    <col min="9466" max="9466" width="1.42578125" style="131" customWidth="1"/>
    <col min="9467" max="9467" width="57" style="131" bestFit="1" customWidth="1"/>
    <col min="9468" max="9479" width="13.42578125" style="131" customWidth="1"/>
    <col min="9480" max="9480" width="14.42578125" style="131" customWidth="1"/>
    <col min="9481" max="9481" width="11.42578125" style="131" hidden="1" customWidth="1"/>
    <col min="9482" max="9482" width="15.5703125" style="131" customWidth="1"/>
    <col min="9483" max="9483" width="16" style="131" customWidth="1"/>
    <col min="9484" max="9484" width="15.42578125" style="131" customWidth="1"/>
    <col min="9485" max="9485" width="12.42578125" style="131" customWidth="1"/>
    <col min="9486" max="9486" width="14.5703125" style="131" customWidth="1"/>
    <col min="9487" max="9487" width="10.42578125" style="131" bestFit="1" customWidth="1"/>
    <col min="9488" max="9500" width="16" style="131" bestFit="1" customWidth="1"/>
    <col min="9501" max="9721" width="11.42578125" style="131"/>
    <col min="9722" max="9722" width="1.42578125" style="131" customWidth="1"/>
    <col min="9723" max="9723" width="57" style="131" bestFit="1" customWidth="1"/>
    <col min="9724" max="9735" width="13.42578125" style="131" customWidth="1"/>
    <col min="9736" max="9736" width="14.42578125" style="131" customWidth="1"/>
    <col min="9737" max="9737" width="11.42578125" style="131" hidden="1" customWidth="1"/>
    <col min="9738" max="9738" width="15.5703125" style="131" customWidth="1"/>
    <col min="9739" max="9739" width="16" style="131" customWidth="1"/>
    <col min="9740" max="9740" width="15.42578125" style="131" customWidth="1"/>
    <col min="9741" max="9741" width="12.42578125" style="131" customWidth="1"/>
    <col min="9742" max="9742" width="14.5703125" style="131" customWidth="1"/>
    <col min="9743" max="9743" width="10.42578125" style="131" bestFit="1" customWidth="1"/>
    <col min="9744" max="9756" width="16" style="131" bestFit="1" customWidth="1"/>
    <col min="9757" max="9977" width="11.42578125" style="131"/>
    <col min="9978" max="9978" width="1.42578125" style="131" customWidth="1"/>
    <col min="9979" max="9979" width="57" style="131" bestFit="1" customWidth="1"/>
    <col min="9980" max="9991" width="13.42578125" style="131" customWidth="1"/>
    <col min="9992" max="9992" width="14.42578125" style="131" customWidth="1"/>
    <col min="9993" max="9993" width="11.42578125" style="131" hidden="1" customWidth="1"/>
    <col min="9994" max="9994" width="15.5703125" style="131" customWidth="1"/>
    <col min="9995" max="9995" width="16" style="131" customWidth="1"/>
    <col min="9996" max="9996" width="15.42578125" style="131" customWidth="1"/>
    <col min="9997" max="9997" width="12.42578125" style="131" customWidth="1"/>
    <col min="9998" max="9998" width="14.5703125" style="131" customWidth="1"/>
    <col min="9999" max="9999" width="10.42578125" style="131" bestFit="1" customWidth="1"/>
    <col min="10000" max="10012" width="16" style="131" bestFit="1" customWidth="1"/>
    <col min="10013" max="10233" width="11.42578125" style="131"/>
    <col min="10234" max="10234" width="1.42578125" style="131" customWidth="1"/>
    <col min="10235" max="10235" width="57" style="131" bestFit="1" customWidth="1"/>
    <col min="10236" max="10247" width="13.42578125" style="131" customWidth="1"/>
    <col min="10248" max="10248" width="14.42578125" style="131" customWidth="1"/>
    <col min="10249" max="10249" width="11.42578125" style="131" hidden="1" customWidth="1"/>
    <col min="10250" max="10250" width="15.5703125" style="131" customWidth="1"/>
    <col min="10251" max="10251" width="16" style="131" customWidth="1"/>
    <col min="10252" max="10252" width="15.42578125" style="131" customWidth="1"/>
    <col min="10253" max="10253" width="12.42578125" style="131" customWidth="1"/>
    <col min="10254" max="10254" width="14.5703125" style="131" customWidth="1"/>
    <col min="10255" max="10255" width="10.42578125" style="131" bestFit="1" customWidth="1"/>
    <col min="10256" max="10268" width="16" style="131" bestFit="1" customWidth="1"/>
    <col min="10269" max="10489" width="11.42578125" style="131"/>
    <col min="10490" max="10490" width="1.42578125" style="131" customWidth="1"/>
    <col min="10491" max="10491" width="57" style="131" bestFit="1" customWidth="1"/>
    <col min="10492" max="10503" width="13.42578125" style="131" customWidth="1"/>
    <col min="10504" max="10504" width="14.42578125" style="131" customWidth="1"/>
    <col min="10505" max="10505" width="11.42578125" style="131" hidden="1" customWidth="1"/>
    <col min="10506" max="10506" width="15.5703125" style="131" customWidth="1"/>
    <col min="10507" max="10507" width="16" style="131" customWidth="1"/>
    <col min="10508" max="10508" width="15.42578125" style="131" customWidth="1"/>
    <col min="10509" max="10509" width="12.42578125" style="131" customWidth="1"/>
    <col min="10510" max="10510" width="14.5703125" style="131" customWidth="1"/>
    <col min="10511" max="10511" width="10.42578125" style="131" bestFit="1" customWidth="1"/>
    <col min="10512" max="10524" width="16" style="131" bestFit="1" customWidth="1"/>
    <col min="10525" max="10745" width="11.42578125" style="131"/>
    <col min="10746" max="10746" width="1.42578125" style="131" customWidth="1"/>
    <col min="10747" max="10747" width="57" style="131" bestFit="1" customWidth="1"/>
    <col min="10748" max="10759" width="13.42578125" style="131" customWidth="1"/>
    <col min="10760" max="10760" width="14.42578125" style="131" customWidth="1"/>
    <col min="10761" max="10761" width="11.42578125" style="131" hidden="1" customWidth="1"/>
    <col min="10762" max="10762" width="15.5703125" style="131" customWidth="1"/>
    <col min="10763" max="10763" width="16" style="131" customWidth="1"/>
    <col min="10764" max="10764" width="15.42578125" style="131" customWidth="1"/>
    <col min="10765" max="10765" width="12.42578125" style="131" customWidth="1"/>
    <col min="10766" max="10766" width="14.5703125" style="131" customWidth="1"/>
    <col min="10767" max="10767" width="10.42578125" style="131" bestFit="1" customWidth="1"/>
    <col min="10768" max="10780" width="16" style="131" bestFit="1" customWidth="1"/>
    <col min="10781" max="11001" width="11.42578125" style="131"/>
    <col min="11002" max="11002" width="1.42578125" style="131" customWidth="1"/>
    <col min="11003" max="11003" width="57" style="131" bestFit="1" customWidth="1"/>
    <col min="11004" max="11015" width="13.42578125" style="131" customWidth="1"/>
    <col min="11016" max="11016" width="14.42578125" style="131" customWidth="1"/>
    <col min="11017" max="11017" width="11.42578125" style="131" hidden="1" customWidth="1"/>
    <col min="11018" max="11018" width="15.5703125" style="131" customWidth="1"/>
    <col min="11019" max="11019" width="16" style="131" customWidth="1"/>
    <col min="11020" max="11020" width="15.42578125" style="131" customWidth="1"/>
    <col min="11021" max="11021" width="12.42578125" style="131" customWidth="1"/>
    <col min="11022" max="11022" width="14.5703125" style="131" customWidth="1"/>
    <col min="11023" max="11023" width="10.42578125" style="131" bestFit="1" customWidth="1"/>
    <col min="11024" max="11036" width="16" style="131" bestFit="1" customWidth="1"/>
    <col min="11037" max="11257" width="11.42578125" style="131"/>
    <col min="11258" max="11258" width="1.42578125" style="131" customWidth="1"/>
    <col min="11259" max="11259" width="57" style="131" bestFit="1" customWidth="1"/>
    <col min="11260" max="11271" width="13.42578125" style="131" customWidth="1"/>
    <col min="11272" max="11272" width="14.42578125" style="131" customWidth="1"/>
    <col min="11273" max="11273" width="11.42578125" style="131" hidden="1" customWidth="1"/>
    <col min="11274" max="11274" width="15.5703125" style="131" customWidth="1"/>
    <col min="11275" max="11275" width="16" style="131" customWidth="1"/>
    <col min="11276" max="11276" width="15.42578125" style="131" customWidth="1"/>
    <col min="11277" max="11277" width="12.42578125" style="131" customWidth="1"/>
    <col min="11278" max="11278" width="14.5703125" style="131" customWidth="1"/>
    <col min="11279" max="11279" width="10.42578125" style="131" bestFit="1" customWidth="1"/>
    <col min="11280" max="11292" width="16" style="131" bestFit="1" customWidth="1"/>
    <col min="11293" max="11513" width="11.42578125" style="131"/>
    <col min="11514" max="11514" width="1.42578125" style="131" customWidth="1"/>
    <col min="11515" max="11515" width="57" style="131" bestFit="1" customWidth="1"/>
    <col min="11516" max="11527" width="13.42578125" style="131" customWidth="1"/>
    <col min="11528" max="11528" width="14.42578125" style="131" customWidth="1"/>
    <col min="11529" max="11529" width="11.42578125" style="131" hidden="1" customWidth="1"/>
    <col min="11530" max="11530" width="15.5703125" style="131" customWidth="1"/>
    <col min="11531" max="11531" width="16" style="131" customWidth="1"/>
    <col min="11532" max="11532" width="15.42578125" style="131" customWidth="1"/>
    <col min="11533" max="11533" width="12.42578125" style="131" customWidth="1"/>
    <col min="11534" max="11534" width="14.5703125" style="131" customWidth="1"/>
    <col min="11535" max="11535" width="10.42578125" style="131" bestFit="1" customWidth="1"/>
    <col min="11536" max="11548" width="16" style="131" bestFit="1" customWidth="1"/>
    <col min="11549" max="11769" width="11.42578125" style="131"/>
    <col min="11770" max="11770" width="1.42578125" style="131" customWidth="1"/>
    <col min="11771" max="11771" width="57" style="131" bestFit="1" customWidth="1"/>
    <col min="11772" max="11783" width="13.42578125" style="131" customWidth="1"/>
    <col min="11784" max="11784" width="14.42578125" style="131" customWidth="1"/>
    <col min="11785" max="11785" width="11.42578125" style="131" hidden="1" customWidth="1"/>
    <col min="11786" max="11786" width="15.5703125" style="131" customWidth="1"/>
    <col min="11787" max="11787" width="16" style="131" customWidth="1"/>
    <col min="11788" max="11788" width="15.42578125" style="131" customWidth="1"/>
    <col min="11789" max="11789" width="12.42578125" style="131" customWidth="1"/>
    <col min="11790" max="11790" width="14.5703125" style="131" customWidth="1"/>
    <col min="11791" max="11791" width="10.42578125" style="131" bestFit="1" customWidth="1"/>
    <col min="11792" max="11804" width="16" style="131" bestFit="1" customWidth="1"/>
    <col min="11805" max="12025" width="11.42578125" style="131"/>
    <col min="12026" max="12026" width="1.42578125" style="131" customWidth="1"/>
    <col min="12027" max="12027" width="57" style="131" bestFit="1" customWidth="1"/>
    <col min="12028" max="12039" width="13.42578125" style="131" customWidth="1"/>
    <col min="12040" max="12040" width="14.42578125" style="131" customWidth="1"/>
    <col min="12041" max="12041" width="11.42578125" style="131" hidden="1" customWidth="1"/>
    <col min="12042" max="12042" width="15.5703125" style="131" customWidth="1"/>
    <col min="12043" max="12043" width="16" style="131" customWidth="1"/>
    <col min="12044" max="12044" width="15.42578125" style="131" customWidth="1"/>
    <col min="12045" max="12045" width="12.42578125" style="131" customWidth="1"/>
    <col min="12046" max="12046" width="14.5703125" style="131" customWidth="1"/>
    <col min="12047" max="12047" width="10.42578125" style="131" bestFit="1" customWidth="1"/>
    <col min="12048" max="12060" width="16" style="131" bestFit="1" customWidth="1"/>
    <col min="12061" max="12281" width="11.42578125" style="131"/>
    <col min="12282" max="12282" width="1.42578125" style="131" customWidth="1"/>
    <col min="12283" max="12283" width="57" style="131" bestFit="1" customWidth="1"/>
    <col min="12284" max="12295" width="13.42578125" style="131" customWidth="1"/>
    <col min="12296" max="12296" width="14.42578125" style="131" customWidth="1"/>
    <col min="12297" max="12297" width="11.42578125" style="131" hidden="1" customWidth="1"/>
    <col min="12298" max="12298" width="15.5703125" style="131" customWidth="1"/>
    <col min="12299" max="12299" width="16" style="131" customWidth="1"/>
    <col min="12300" max="12300" width="15.42578125" style="131" customWidth="1"/>
    <col min="12301" max="12301" width="12.42578125" style="131" customWidth="1"/>
    <col min="12302" max="12302" width="14.5703125" style="131" customWidth="1"/>
    <col min="12303" max="12303" width="10.42578125" style="131" bestFit="1" customWidth="1"/>
    <col min="12304" max="12316" width="16" style="131" bestFit="1" customWidth="1"/>
    <col min="12317" max="12537" width="11.42578125" style="131"/>
    <col min="12538" max="12538" width="1.42578125" style="131" customWidth="1"/>
    <col min="12539" max="12539" width="57" style="131" bestFit="1" customWidth="1"/>
    <col min="12540" max="12551" width="13.42578125" style="131" customWidth="1"/>
    <col min="12552" max="12552" width="14.42578125" style="131" customWidth="1"/>
    <col min="12553" max="12553" width="11.42578125" style="131" hidden="1" customWidth="1"/>
    <col min="12554" max="12554" width="15.5703125" style="131" customWidth="1"/>
    <col min="12555" max="12555" width="16" style="131" customWidth="1"/>
    <col min="12556" max="12556" width="15.42578125" style="131" customWidth="1"/>
    <col min="12557" max="12557" width="12.42578125" style="131" customWidth="1"/>
    <col min="12558" max="12558" width="14.5703125" style="131" customWidth="1"/>
    <col min="12559" max="12559" width="10.42578125" style="131" bestFit="1" customWidth="1"/>
    <col min="12560" max="12572" width="16" style="131" bestFit="1" customWidth="1"/>
    <col min="12573" max="12793" width="11.42578125" style="131"/>
    <col min="12794" max="12794" width="1.42578125" style="131" customWidth="1"/>
    <col min="12795" max="12795" width="57" style="131" bestFit="1" customWidth="1"/>
    <col min="12796" max="12807" width="13.42578125" style="131" customWidth="1"/>
    <col min="12808" max="12808" width="14.42578125" style="131" customWidth="1"/>
    <col min="12809" max="12809" width="11.42578125" style="131" hidden="1" customWidth="1"/>
    <col min="12810" max="12810" width="15.5703125" style="131" customWidth="1"/>
    <col min="12811" max="12811" width="16" style="131" customWidth="1"/>
    <col min="12812" max="12812" width="15.42578125" style="131" customWidth="1"/>
    <col min="12813" max="12813" width="12.42578125" style="131" customWidth="1"/>
    <col min="12814" max="12814" width="14.5703125" style="131" customWidth="1"/>
    <col min="12815" max="12815" width="10.42578125" style="131" bestFit="1" customWidth="1"/>
    <col min="12816" max="12828" width="16" style="131" bestFit="1" customWidth="1"/>
    <col min="12829" max="13049" width="11.42578125" style="131"/>
    <col min="13050" max="13050" width="1.42578125" style="131" customWidth="1"/>
    <col min="13051" max="13051" width="57" style="131" bestFit="1" customWidth="1"/>
    <col min="13052" max="13063" width="13.42578125" style="131" customWidth="1"/>
    <col min="13064" max="13064" width="14.42578125" style="131" customWidth="1"/>
    <col min="13065" max="13065" width="11.42578125" style="131" hidden="1" customWidth="1"/>
    <col min="13066" max="13066" width="15.5703125" style="131" customWidth="1"/>
    <col min="13067" max="13067" width="16" style="131" customWidth="1"/>
    <col min="13068" max="13068" width="15.42578125" style="131" customWidth="1"/>
    <col min="13069" max="13069" width="12.42578125" style="131" customWidth="1"/>
    <col min="13070" max="13070" width="14.5703125" style="131" customWidth="1"/>
    <col min="13071" max="13071" width="10.42578125" style="131" bestFit="1" customWidth="1"/>
    <col min="13072" max="13084" width="16" style="131" bestFit="1" customWidth="1"/>
    <col min="13085" max="13305" width="11.42578125" style="131"/>
    <col min="13306" max="13306" width="1.42578125" style="131" customWidth="1"/>
    <col min="13307" max="13307" width="57" style="131" bestFit="1" customWidth="1"/>
    <col min="13308" max="13319" width="13.42578125" style="131" customWidth="1"/>
    <col min="13320" max="13320" width="14.42578125" style="131" customWidth="1"/>
    <col min="13321" max="13321" width="11.42578125" style="131" hidden="1" customWidth="1"/>
    <col min="13322" max="13322" width="15.5703125" style="131" customWidth="1"/>
    <col min="13323" max="13323" width="16" style="131" customWidth="1"/>
    <col min="13324" max="13324" width="15.42578125" style="131" customWidth="1"/>
    <col min="13325" max="13325" width="12.42578125" style="131" customWidth="1"/>
    <col min="13326" max="13326" width="14.5703125" style="131" customWidth="1"/>
    <col min="13327" max="13327" width="10.42578125" style="131" bestFit="1" customWidth="1"/>
    <col min="13328" max="13340" width="16" style="131" bestFit="1" customWidth="1"/>
    <col min="13341" max="13561" width="11.42578125" style="131"/>
    <col min="13562" max="13562" width="1.42578125" style="131" customWidth="1"/>
    <col min="13563" max="13563" width="57" style="131" bestFit="1" customWidth="1"/>
    <col min="13564" max="13575" width="13.42578125" style="131" customWidth="1"/>
    <col min="13576" max="13576" width="14.42578125" style="131" customWidth="1"/>
    <col min="13577" max="13577" width="11.42578125" style="131" hidden="1" customWidth="1"/>
    <col min="13578" max="13578" width="15.5703125" style="131" customWidth="1"/>
    <col min="13579" max="13579" width="16" style="131" customWidth="1"/>
    <col min="13580" max="13580" width="15.42578125" style="131" customWidth="1"/>
    <col min="13581" max="13581" width="12.42578125" style="131" customWidth="1"/>
    <col min="13582" max="13582" width="14.5703125" style="131" customWidth="1"/>
    <col min="13583" max="13583" width="10.42578125" style="131" bestFit="1" customWidth="1"/>
    <col min="13584" max="13596" width="16" style="131" bestFit="1" customWidth="1"/>
    <col min="13597" max="13817" width="11.42578125" style="131"/>
    <col min="13818" max="13818" width="1.42578125" style="131" customWidth="1"/>
    <col min="13819" max="13819" width="57" style="131" bestFit="1" customWidth="1"/>
    <col min="13820" max="13831" width="13.42578125" style="131" customWidth="1"/>
    <col min="13832" max="13832" width="14.42578125" style="131" customWidth="1"/>
    <col min="13833" max="13833" width="11.42578125" style="131" hidden="1" customWidth="1"/>
    <col min="13834" max="13834" width="15.5703125" style="131" customWidth="1"/>
    <col min="13835" max="13835" width="16" style="131" customWidth="1"/>
    <col min="13836" max="13836" width="15.42578125" style="131" customWidth="1"/>
    <col min="13837" max="13837" width="12.42578125" style="131" customWidth="1"/>
    <col min="13838" max="13838" width="14.5703125" style="131" customWidth="1"/>
    <col min="13839" max="13839" width="10.42578125" style="131" bestFit="1" customWidth="1"/>
    <col min="13840" max="13852" width="16" style="131" bestFit="1" customWidth="1"/>
    <col min="13853" max="14073" width="11.42578125" style="131"/>
    <col min="14074" max="14074" width="1.42578125" style="131" customWidth="1"/>
    <col min="14075" max="14075" width="57" style="131" bestFit="1" customWidth="1"/>
    <col min="14076" max="14087" width="13.42578125" style="131" customWidth="1"/>
    <col min="14088" max="14088" width="14.42578125" style="131" customWidth="1"/>
    <col min="14089" max="14089" width="11.42578125" style="131" hidden="1" customWidth="1"/>
    <col min="14090" max="14090" width="15.5703125" style="131" customWidth="1"/>
    <col min="14091" max="14091" width="16" style="131" customWidth="1"/>
    <col min="14092" max="14092" width="15.42578125" style="131" customWidth="1"/>
    <col min="14093" max="14093" width="12.42578125" style="131" customWidth="1"/>
    <col min="14094" max="14094" width="14.5703125" style="131" customWidth="1"/>
    <col min="14095" max="14095" width="10.42578125" style="131" bestFit="1" customWidth="1"/>
    <col min="14096" max="14108" width="16" style="131" bestFit="1" customWidth="1"/>
    <col min="14109" max="14329" width="11.42578125" style="131"/>
    <col min="14330" max="14330" width="1.42578125" style="131" customWidth="1"/>
    <col min="14331" max="14331" width="57" style="131" bestFit="1" customWidth="1"/>
    <col min="14332" max="14343" width="13.42578125" style="131" customWidth="1"/>
    <col min="14344" max="14344" width="14.42578125" style="131" customWidth="1"/>
    <col min="14345" max="14345" width="11.42578125" style="131" hidden="1" customWidth="1"/>
    <col min="14346" max="14346" width="15.5703125" style="131" customWidth="1"/>
    <col min="14347" max="14347" width="16" style="131" customWidth="1"/>
    <col min="14348" max="14348" width="15.42578125" style="131" customWidth="1"/>
    <col min="14349" max="14349" width="12.42578125" style="131" customWidth="1"/>
    <col min="14350" max="14350" width="14.5703125" style="131" customWidth="1"/>
    <col min="14351" max="14351" width="10.42578125" style="131" bestFit="1" customWidth="1"/>
    <col min="14352" max="14364" width="16" style="131" bestFit="1" customWidth="1"/>
    <col min="14365" max="14585" width="11.42578125" style="131"/>
    <col min="14586" max="14586" width="1.42578125" style="131" customWidth="1"/>
    <col min="14587" max="14587" width="57" style="131" bestFit="1" customWidth="1"/>
    <col min="14588" max="14599" width="13.42578125" style="131" customWidth="1"/>
    <col min="14600" max="14600" width="14.42578125" style="131" customWidth="1"/>
    <col min="14601" max="14601" width="11.42578125" style="131" hidden="1" customWidth="1"/>
    <col min="14602" max="14602" width="15.5703125" style="131" customWidth="1"/>
    <col min="14603" max="14603" width="16" style="131" customWidth="1"/>
    <col min="14604" max="14604" width="15.42578125" style="131" customWidth="1"/>
    <col min="14605" max="14605" width="12.42578125" style="131" customWidth="1"/>
    <col min="14606" max="14606" width="14.5703125" style="131" customWidth="1"/>
    <col min="14607" max="14607" width="10.42578125" style="131" bestFit="1" customWidth="1"/>
    <col min="14608" max="14620" width="16" style="131" bestFit="1" customWidth="1"/>
    <col min="14621" max="14841" width="11.42578125" style="131"/>
    <col min="14842" max="14842" width="1.42578125" style="131" customWidth="1"/>
    <col min="14843" max="14843" width="57" style="131" bestFit="1" customWidth="1"/>
    <col min="14844" max="14855" width="13.42578125" style="131" customWidth="1"/>
    <col min="14856" max="14856" width="14.42578125" style="131" customWidth="1"/>
    <col min="14857" max="14857" width="11.42578125" style="131" hidden="1" customWidth="1"/>
    <col min="14858" max="14858" width="15.5703125" style="131" customWidth="1"/>
    <col min="14859" max="14859" width="16" style="131" customWidth="1"/>
    <col min="14860" max="14860" width="15.42578125" style="131" customWidth="1"/>
    <col min="14861" max="14861" width="12.42578125" style="131" customWidth="1"/>
    <col min="14862" max="14862" width="14.5703125" style="131" customWidth="1"/>
    <col min="14863" max="14863" width="10.42578125" style="131" bestFit="1" customWidth="1"/>
    <col min="14864" max="14876" width="16" style="131" bestFit="1" customWidth="1"/>
    <col min="14877" max="15097" width="11.42578125" style="131"/>
    <col min="15098" max="15098" width="1.42578125" style="131" customWidth="1"/>
    <col min="15099" max="15099" width="57" style="131" bestFit="1" customWidth="1"/>
    <col min="15100" max="15111" width="13.42578125" style="131" customWidth="1"/>
    <col min="15112" max="15112" width="14.42578125" style="131" customWidth="1"/>
    <col min="15113" max="15113" width="11.42578125" style="131" hidden="1" customWidth="1"/>
    <col min="15114" max="15114" width="15.5703125" style="131" customWidth="1"/>
    <col min="15115" max="15115" width="16" style="131" customWidth="1"/>
    <col min="15116" max="15116" width="15.42578125" style="131" customWidth="1"/>
    <col min="15117" max="15117" width="12.42578125" style="131" customWidth="1"/>
    <col min="15118" max="15118" width="14.5703125" style="131" customWidth="1"/>
    <col min="15119" max="15119" width="10.42578125" style="131" bestFit="1" customWidth="1"/>
    <col min="15120" max="15132" width="16" style="131" bestFit="1" customWidth="1"/>
    <col min="15133" max="15353" width="11.42578125" style="131"/>
    <col min="15354" max="15354" width="1.42578125" style="131" customWidth="1"/>
    <col min="15355" max="15355" width="57" style="131" bestFit="1" customWidth="1"/>
    <col min="15356" max="15367" width="13.42578125" style="131" customWidth="1"/>
    <col min="15368" max="15368" width="14.42578125" style="131" customWidth="1"/>
    <col min="15369" max="15369" width="11.42578125" style="131" hidden="1" customWidth="1"/>
    <col min="15370" max="15370" width="15.5703125" style="131" customWidth="1"/>
    <col min="15371" max="15371" width="16" style="131" customWidth="1"/>
    <col min="15372" max="15372" width="15.42578125" style="131" customWidth="1"/>
    <col min="15373" max="15373" width="12.42578125" style="131" customWidth="1"/>
    <col min="15374" max="15374" width="14.5703125" style="131" customWidth="1"/>
    <col min="15375" max="15375" width="10.42578125" style="131" bestFit="1" customWidth="1"/>
    <col min="15376" max="15388" width="16" style="131" bestFit="1" customWidth="1"/>
    <col min="15389" max="15609" width="11.42578125" style="131"/>
    <col min="15610" max="15610" width="1.42578125" style="131" customWidth="1"/>
    <col min="15611" max="15611" width="57" style="131" bestFit="1" customWidth="1"/>
    <col min="15612" max="15623" width="13.42578125" style="131" customWidth="1"/>
    <col min="15624" max="15624" width="14.42578125" style="131" customWidth="1"/>
    <col min="15625" max="15625" width="11.42578125" style="131" hidden="1" customWidth="1"/>
    <col min="15626" max="15626" width="15.5703125" style="131" customWidth="1"/>
    <col min="15627" max="15627" width="16" style="131" customWidth="1"/>
    <col min="15628" max="15628" width="15.42578125" style="131" customWidth="1"/>
    <col min="15629" max="15629" width="12.42578125" style="131" customWidth="1"/>
    <col min="15630" max="15630" width="14.5703125" style="131" customWidth="1"/>
    <col min="15631" max="15631" width="10.42578125" style="131" bestFit="1" customWidth="1"/>
    <col min="15632" max="15644" width="16" style="131" bestFit="1" customWidth="1"/>
    <col min="15645" max="15865" width="11.42578125" style="131"/>
    <col min="15866" max="15866" width="1.42578125" style="131" customWidth="1"/>
    <col min="15867" max="15867" width="57" style="131" bestFit="1" customWidth="1"/>
    <col min="15868" max="15879" width="13.42578125" style="131" customWidth="1"/>
    <col min="15880" max="15880" width="14.42578125" style="131" customWidth="1"/>
    <col min="15881" max="15881" width="11.42578125" style="131" hidden="1" customWidth="1"/>
    <col min="15882" max="15882" width="15.5703125" style="131" customWidth="1"/>
    <col min="15883" max="15883" width="16" style="131" customWidth="1"/>
    <col min="15884" max="15884" width="15.42578125" style="131" customWidth="1"/>
    <col min="15885" max="15885" width="12.42578125" style="131" customWidth="1"/>
    <col min="15886" max="15886" width="14.5703125" style="131" customWidth="1"/>
    <col min="15887" max="15887" width="10.42578125" style="131" bestFit="1" customWidth="1"/>
    <col min="15888" max="15900" width="16" style="131" bestFit="1" customWidth="1"/>
    <col min="15901" max="16121" width="11.42578125" style="131"/>
    <col min="16122" max="16122" width="1.42578125" style="131" customWidth="1"/>
    <col min="16123" max="16123" width="57" style="131" bestFit="1" customWidth="1"/>
    <col min="16124" max="16135" width="13.42578125" style="131" customWidth="1"/>
    <col min="16136" max="16136" width="14.42578125" style="131" customWidth="1"/>
    <col min="16137" max="16137" width="11.42578125" style="131" hidden="1" customWidth="1"/>
    <col min="16138" max="16138" width="15.5703125" style="131" customWidth="1"/>
    <col min="16139" max="16139" width="16" style="131" customWidth="1"/>
    <col min="16140" max="16140" width="15.42578125" style="131" customWidth="1"/>
    <col min="16141" max="16141" width="12.42578125" style="131" customWidth="1"/>
    <col min="16142" max="16142" width="14.5703125" style="131" customWidth="1"/>
    <col min="16143" max="16143" width="10.42578125" style="131" bestFit="1" customWidth="1"/>
    <col min="16144" max="16156" width="16" style="131" bestFit="1" customWidth="1"/>
    <col min="16157" max="16384" width="11.42578125" style="131"/>
  </cols>
  <sheetData>
    <row r="1" spans="1:139">
      <c r="A1" s="127"/>
      <c r="B1" s="127"/>
      <c r="C1" s="128"/>
      <c r="D1" s="129"/>
      <c r="E1" s="129"/>
      <c r="F1" s="129"/>
      <c r="G1" s="129"/>
      <c r="H1" s="129"/>
      <c r="I1" s="129"/>
      <c r="J1" s="129"/>
      <c r="K1" s="129"/>
      <c r="L1" s="129"/>
      <c r="M1" s="129"/>
      <c r="N1" s="129"/>
      <c r="O1" s="129"/>
      <c r="P1" s="129"/>
      <c r="Q1" s="129"/>
      <c r="R1" s="129"/>
      <c r="S1" s="129"/>
      <c r="T1" s="129"/>
      <c r="U1" s="129"/>
      <c r="V1" s="129"/>
      <c r="W1" s="129"/>
      <c r="X1" s="129"/>
      <c r="Y1" s="129"/>
      <c r="Z1" s="129"/>
      <c r="AA1" s="129"/>
      <c r="AB1" s="129"/>
      <c r="AC1" s="129"/>
      <c r="AD1" s="129"/>
      <c r="AE1" s="129"/>
      <c r="AF1" s="129"/>
      <c r="AG1" s="129"/>
      <c r="AH1" s="129"/>
      <c r="AI1" s="129"/>
      <c r="AJ1" s="129"/>
      <c r="AK1" s="129"/>
      <c r="AL1" s="129"/>
      <c r="AM1" s="129"/>
      <c r="AN1" s="295"/>
      <c r="AO1" s="130"/>
      <c r="AP1" s="129"/>
      <c r="AQ1" s="129"/>
      <c r="AR1" s="129"/>
    </row>
    <row r="2" spans="1:139">
      <c r="A2" s="127"/>
      <c r="B2" s="127"/>
      <c r="C2" s="128"/>
      <c r="D2" s="129"/>
      <c r="E2" s="129"/>
      <c r="F2" s="129"/>
      <c r="G2" s="129"/>
      <c r="H2" s="129"/>
      <c r="I2" s="129"/>
      <c r="J2" s="129"/>
      <c r="K2" s="129"/>
      <c r="L2" s="129"/>
      <c r="M2" s="129"/>
      <c r="N2" s="129"/>
      <c r="O2" s="129"/>
      <c r="P2" s="129"/>
      <c r="Q2" s="129"/>
      <c r="R2" s="129"/>
      <c r="S2" s="129"/>
      <c r="T2" s="129"/>
      <c r="U2" s="129"/>
      <c r="V2" s="129"/>
      <c r="W2" s="129"/>
      <c r="X2" s="129"/>
      <c r="Y2" s="129"/>
      <c r="Z2" s="129"/>
      <c r="AA2" s="129"/>
      <c r="AB2" s="129"/>
      <c r="AC2" s="129"/>
      <c r="AD2" s="129"/>
      <c r="AE2" s="129"/>
      <c r="AF2" s="129"/>
      <c r="AG2" s="129"/>
      <c r="AH2" s="129"/>
      <c r="AI2" s="129"/>
      <c r="AJ2" s="129"/>
      <c r="AK2" s="129"/>
      <c r="AL2" s="129"/>
      <c r="AM2" s="129"/>
      <c r="AN2" s="129"/>
      <c r="AO2" s="130"/>
      <c r="AP2" s="129"/>
      <c r="AQ2" s="129"/>
      <c r="AR2" s="129"/>
    </row>
    <row r="3" spans="1:139" ht="61.5">
      <c r="A3" s="127"/>
      <c r="B3" s="127"/>
      <c r="C3" s="132"/>
      <c r="D3" s="779" t="s">
        <v>1795</v>
      </c>
      <c r="E3" s="613"/>
      <c r="F3" s="613"/>
      <c r="G3" s="613"/>
      <c r="H3" s="613"/>
      <c r="I3" s="613"/>
      <c r="J3" s="613"/>
      <c r="K3" s="613"/>
      <c r="L3" s="613"/>
      <c r="M3" s="613"/>
      <c r="N3" s="613"/>
      <c r="O3" s="613"/>
      <c r="P3" s="613"/>
      <c r="Q3" s="613"/>
      <c r="R3" s="613"/>
      <c r="S3" s="613"/>
      <c r="T3" s="613"/>
      <c r="U3" s="613"/>
      <c r="V3" s="613"/>
      <c r="W3" s="613"/>
      <c r="X3" s="613"/>
      <c r="Y3" s="613"/>
      <c r="Z3" s="613"/>
      <c r="AA3" s="613"/>
      <c r="AB3" s="613"/>
      <c r="AC3" s="613"/>
      <c r="AD3" s="613"/>
      <c r="AE3" s="613"/>
      <c r="AF3" s="613"/>
      <c r="AG3" s="613"/>
      <c r="AH3" s="613"/>
      <c r="AI3" s="613"/>
      <c r="AJ3" s="613"/>
      <c r="AK3" s="613"/>
      <c r="AL3" s="613"/>
      <c r="AM3" s="613"/>
      <c r="AN3" s="614"/>
      <c r="AO3" s="614"/>
      <c r="AP3" s="614"/>
      <c r="AQ3" s="614"/>
      <c r="AR3" s="614"/>
      <c r="AS3" s="615"/>
      <c r="AT3" s="615"/>
      <c r="AU3" s="615"/>
      <c r="AV3" s="615"/>
      <c r="AW3" s="615"/>
      <c r="AX3" s="615"/>
      <c r="AY3" s="615"/>
      <c r="AZ3" s="615"/>
      <c r="BA3" s="615"/>
      <c r="BB3" s="615"/>
      <c r="BC3" s="615"/>
      <c r="BD3" s="615"/>
      <c r="BE3" s="615"/>
      <c r="BF3" s="615"/>
      <c r="BG3" s="615"/>
      <c r="BH3" s="615"/>
      <c r="BI3" s="615"/>
      <c r="BJ3" s="615"/>
      <c r="BK3" s="615"/>
      <c r="BL3" s="615"/>
      <c r="BM3" s="615"/>
      <c r="BN3" s="615"/>
      <c r="BO3" s="615"/>
      <c r="BP3" s="615"/>
      <c r="BQ3" s="615"/>
      <c r="BR3" s="615"/>
      <c r="BS3" s="615"/>
      <c r="BT3" s="615"/>
      <c r="BU3" s="615"/>
      <c r="BV3" s="615"/>
      <c r="BW3" s="615"/>
      <c r="BX3" s="615"/>
      <c r="BY3" s="615"/>
      <c r="BZ3" s="615"/>
      <c r="CA3" s="615"/>
      <c r="CB3" s="615"/>
      <c r="CC3" s="615"/>
      <c r="CD3" s="615"/>
      <c r="CE3" s="615"/>
      <c r="CF3" s="615"/>
      <c r="CG3" s="615"/>
      <c r="CH3" s="615"/>
      <c r="CI3" s="615"/>
      <c r="CJ3" s="615"/>
      <c r="CK3" s="615"/>
      <c r="CL3" s="615"/>
      <c r="CM3" s="615"/>
      <c r="CN3" s="615"/>
      <c r="CO3" s="615"/>
      <c r="CP3" s="615"/>
      <c r="CQ3" s="615"/>
      <c r="CR3" s="615"/>
      <c r="CS3" s="615"/>
      <c r="CT3" s="615"/>
      <c r="CU3" s="615"/>
      <c r="CV3" s="615"/>
      <c r="CW3" s="615"/>
      <c r="CX3" s="615"/>
      <c r="CY3" s="615"/>
      <c r="CZ3" s="615"/>
      <c r="DA3" s="615"/>
      <c r="DB3" s="615"/>
      <c r="DC3" s="615"/>
      <c r="DD3" s="615"/>
      <c r="DE3" s="615"/>
      <c r="DF3" s="615"/>
      <c r="DG3" s="615"/>
      <c r="DH3" s="615"/>
      <c r="DI3" s="615"/>
      <c r="DJ3" s="615"/>
      <c r="DK3" s="615"/>
      <c r="DL3" s="615"/>
      <c r="DM3" s="615"/>
      <c r="DN3" s="615"/>
      <c r="DO3" s="615"/>
      <c r="DP3" s="615"/>
      <c r="DQ3" s="615"/>
      <c r="DR3" s="615"/>
      <c r="DS3" s="615"/>
      <c r="DT3" s="615"/>
      <c r="DU3" s="615"/>
      <c r="DV3" s="615"/>
      <c r="DW3" s="615"/>
      <c r="DX3" s="615"/>
      <c r="DY3" s="615"/>
      <c r="DZ3" s="615"/>
      <c r="EA3" s="615"/>
      <c r="EB3" s="615"/>
      <c r="EC3" s="615"/>
    </row>
    <row r="4" spans="1:139" ht="33.75">
      <c r="A4" s="127"/>
      <c r="B4" s="127"/>
      <c r="C4" s="133"/>
      <c r="D4" s="134"/>
      <c r="E4" s="134"/>
      <c r="F4" s="134"/>
      <c r="G4" s="134"/>
      <c r="H4" s="134"/>
      <c r="I4" s="135"/>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34"/>
      <c r="AK4" s="134"/>
      <c r="AL4" s="134"/>
      <c r="AM4" s="134"/>
      <c r="AN4" s="134"/>
      <c r="AO4" s="134"/>
      <c r="AP4" s="134"/>
      <c r="AQ4" s="134"/>
      <c r="AR4" s="134"/>
      <c r="AS4" s="134"/>
      <c r="AT4" s="134"/>
      <c r="AU4" s="134"/>
      <c r="AV4" s="134"/>
      <c r="AW4" s="134"/>
      <c r="AX4" s="134"/>
      <c r="AY4" s="134"/>
      <c r="AZ4" s="134"/>
      <c r="BA4" s="134"/>
      <c r="BB4" s="134"/>
      <c r="BC4" s="134"/>
      <c r="BD4" s="134"/>
      <c r="BE4" s="134"/>
      <c r="BF4" s="134"/>
      <c r="BG4" s="134"/>
      <c r="BH4" s="134"/>
      <c r="BI4" s="134"/>
      <c r="BJ4" s="134"/>
      <c r="BK4" s="134"/>
      <c r="BL4" s="134"/>
      <c r="BM4" s="134"/>
      <c r="BN4" s="134"/>
      <c r="BO4" s="134"/>
      <c r="BP4" s="134"/>
      <c r="BQ4" s="134"/>
      <c r="BR4" s="134"/>
      <c r="BS4" s="134"/>
      <c r="BT4" s="134"/>
      <c r="BU4" s="134"/>
      <c r="BV4" s="134"/>
      <c r="BW4" s="134"/>
      <c r="BX4" s="134"/>
      <c r="BY4" s="134"/>
      <c r="BZ4" s="134"/>
      <c r="CA4" s="134"/>
      <c r="CB4" s="134"/>
      <c r="CC4" s="134"/>
      <c r="CD4" s="134"/>
      <c r="CE4" s="134"/>
      <c r="CF4" s="134"/>
      <c r="CG4" s="134"/>
      <c r="CH4" s="134"/>
      <c r="CI4" s="134"/>
      <c r="CJ4" s="134"/>
      <c r="CK4" s="134"/>
      <c r="CL4" s="134"/>
      <c r="CM4" s="134"/>
      <c r="CN4" s="134"/>
      <c r="CO4" s="134"/>
      <c r="CP4" s="134"/>
      <c r="CQ4" s="134"/>
      <c r="CR4" s="134"/>
      <c r="CS4" s="134"/>
      <c r="CT4" s="134"/>
      <c r="CU4" s="134"/>
      <c r="CV4" s="134"/>
      <c r="CW4" s="134"/>
      <c r="CX4" s="134"/>
      <c r="CY4" s="134"/>
      <c r="CZ4" s="134"/>
      <c r="DA4" s="134"/>
      <c r="DB4" s="134"/>
      <c r="DC4" s="134"/>
      <c r="DD4" s="134"/>
      <c r="DE4" s="134"/>
      <c r="DF4" s="134"/>
      <c r="DG4" s="134"/>
      <c r="DH4" s="134"/>
      <c r="DI4" s="134"/>
      <c r="DJ4" s="134"/>
      <c r="DK4" s="134"/>
      <c r="DL4" s="134"/>
      <c r="DM4" s="134"/>
      <c r="DN4" s="134"/>
      <c r="DO4" s="134"/>
      <c r="DP4" s="134"/>
      <c r="DQ4" s="134"/>
      <c r="DR4" s="134"/>
      <c r="DS4" s="134"/>
      <c r="DT4" s="134"/>
      <c r="DU4" s="134"/>
      <c r="DV4" s="134"/>
      <c r="DW4" s="134"/>
      <c r="DX4" s="134"/>
      <c r="DY4" s="134"/>
      <c r="DZ4" s="134"/>
      <c r="EA4" s="134"/>
      <c r="EB4" s="134"/>
      <c r="EC4" s="134"/>
      <c r="ED4" s="134"/>
    </row>
    <row r="5" spans="1:139" ht="3.75" customHeight="1">
      <c r="A5" s="127"/>
      <c r="B5" s="127"/>
      <c r="C5" s="136"/>
      <c r="D5" s="134"/>
      <c r="E5" s="134"/>
      <c r="F5" s="134"/>
      <c r="G5" s="134"/>
      <c r="H5" s="134" t="s">
        <v>64</v>
      </c>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c r="BT5" s="134"/>
      <c r="BU5" s="134"/>
      <c r="BV5" s="134"/>
      <c r="BW5" s="134"/>
      <c r="BX5" s="134"/>
      <c r="BY5" s="134"/>
      <c r="BZ5" s="134"/>
      <c r="CA5" s="134"/>
      <c r="CB5" s="134"/>
      <c r="CC5" s="134"/>
      <c r="CD5" s="134"/>
      <c r="CE5" s="134"/>
      <c r="CF5" s="134"/>
      <c r="CG5" s="134"/>
      <c r="CH5" s="134"/>
      <c r="CI5" s="134"/>
      <c r="CJ5" s="134"/>
      <c r="CK5" s="134"/>
      <c r="CL5" s="134"/>
      <c r="CM5" s="134"/>
      <c r="CN5" s="134"/>
      <c r="CO5" s="134"/>
      <c r="CP5" s="134"/>
      <c r="CQ5" s="134"/>
      <c r="CR5" s="134"/>
      <c r="CS5" s="134"/>
      <c r="CT5" s="134"/>
      <c r="CU5" s="134"/>
      <c r="CV5" s="134"/>
      <c r="CW5" s="134"/>
      <c r="CX5" s="134"/>
      <c r="CY5" s="134"/>
      <c r="CZ5" s="134"/>
      <c r="DA5" s="134"/>
      <c r="DB5" s="134"/>
      <c r="DC5" s="134"/>
      <c r="DD5" s="134"/>
      <c r="DE5" s="134"/>
      <c r="DF5" s="134"/>
      <c r="DG5" s="134"/>
      <c r="DH5" s="134"/>
      <c r="DI5" s="134"/>
      <c r="DJ5" s="134"/>
      <c r="DK5" s="134"/>
      <c r="DL5" s="134"/>
      <c r="DM5" s="134"/>
      <c r="DN5" s="134"/>
      <c r="DO5" s="134"/>
      <c r="DP5" s="134"/>
      <c r="DQ5" s="134"/>
      <c r="DR5" s="134"/>
      <c r="DS5" s="134"/>
      <c r="DT5" s="134"/>
      <c r="DU5" s="134"/>
      <c r="DV5" s="134"/>
      <c r="DW5" s="134"/>
      <c r="DX5" s="134"/>
      <c r="DY5" s="134"/>
      <c r="DZ5" s="134"/>
      <c r="EA5" s="134"/>
      <c r="EB5" s="134"/>
      <c r="EC5" s="134"/>
      <c r="ED5" s="134"/>
    </row>
    <row r="6" spans="1:139" ht="31.5" customHeight="1">
      <c r="A6" s="127"/>
      <c r="B6" s="127"/>
      <c r="C6" s="185"/>
      <c r="D6" s="1223">
        <v>2025</v>
      </c>
      <c r="E6" s="1224"/>
      <c r="F6" s="1224"/>
      <c r="G6" s="1224"/>
      <c r="H6" s="1224"/>
      <c r="I6" s="1224"/>
      <c r="J6" s="1224"/>
      <c r="K6" s="1224"/>
      <c r="L6" s="1224"/>
      <c r="M6" s="1224"/>
      <c r="N6" s="1224"/>
      <c r="O6" s="1224"/>
      <c r="P6" s="1224"/>
      <c r="Q6" s="1224"/>
      <c r="R6" s="1224"/>
      <c r="S6" s="1224"/>
      <c r="T6" s="1224"/>
      <c r="U6" s="1224"/>
      <c r="V6" s="1224"/>
      <c r="W6" s="1224"/>
      <c r="X6" s="1224"/>
      <c r="Y6" s="1224"/>
      <c r="Z6" s="1224"/>
      <c r="AA6" s="1224"/>
      <c r="AB6" s="1224"/>
      <c r="AC6" s="1224"/>
      <c r="AD6" s="1224"/>
      <c r="AE6" s="1224"/>
      <c r="AF6" s="1224"/>
      <c r="AG6" s="1224"/>
      <c r="AH6" s="1224"/>
      <c r="AI6" s="1224"/>
      <c r="AJ6" s="1224"/>
      <c r="AK6" s="1224"/>
      <c r="AL6" s="1224"/>
      <c r="AM6" s="1224"/>
      <c r="AN6" s="1224"/>
      <c r="AO6" s="1224"/>
      <c r="AP6" s="1224">
        <v>2026</v>
      </c>
      <c r="AQ6" s="1224"/>
      <c r="AR6" s="1224"/>
      <c r="AS6" s="1224"/>
      <c r="AT6" s="1224"/>
      <c r="AU6" s="1224"/>
      <c r="AV6" s="1224"/>
      <c r="AW6" s="1224"/>
      <c r="AX6" s="1224"/>
      <c r="AY6" s="1224"/>
      <c r="AZ6" s="1224"/>
      <c r="BA6" s="1224"/>
      <c r="BB6" s="1224"/>
      <c r="BC6" s="1224"/>
      <c r="BD6" s="1224"/>
      <c r="BE6" s="1224"/>
      <c r="BF6" s="1224"/>
      <c r="BG6" s="1224"/>
      <c r="BH6" s="1224"/>
      <c r="BI6" s="1224"/>
      <c r="BJ6" s="1224"/>
      <c r="BK6" s="1224"/>
      <c r="BL6" s="1224"/>
      <c r="BM6" s="1224"/>
      <c r="BN6" s="1224"/>
      <c r="BO6" s="1224"/>
      <c r="BP6" s="1224"/>
      <c r="BQ6" s="1224"/>
      <c r="BR6" s="1224"/>
      <c r="BS6" s="1224"/>
      <c r="BT6" s="1224"/>
      <c r="BU6" s="1224"/>
      <c r="BV6" s="1224"/>
      <c r="BW6" s="1224"/>
      <c r="BX6" s="1224"/>
      <c r="BY6" s="1224"/>
      <c r="BZ6" s="1224"/>
      <c r="CA6" s="1224"/>
      <c r="CB6" s="1224"/>
      <c r="CC6" s="1224"/>
      <c r="CD6" s="1224"/>
      <c r="CE6" s="1224"/>
      <c r="CF6" s="1224"/>
      <c r="CG6" s="1224"/>
      <c r="CH6" s="1224"/>
      <c r="CI6" s="1224"/>
      <c r="CJ6" s="1224"/>
      <c r="CK6" s="1224"/>
      <c r="CL6" s="1224"/>
      <c r="CM6" s="1224"/>
      <c r="CN6" s="1224"/>
      <c r="CO6" s="1224"/>
      <c r="CP6" s="1224"/>
      <c r="CQ6" s="1224">
        <v>2027</v>
      </c>
      <c r="CR6" s="1224"/>
      <c r="CS6" s="1224"/>
      <c r="CT6" s="1224"/>
      <c r="CU6" s="1224"/>
      <c r="CV6" s="1224"/>
      <c r="CW6" s="1224"/>
      <c r="CX6" s="1224"/>
      <c r="CY6" s="1224"/>
      <c r="CZ6" s="1224"/>
      <c r="DA6" s="1224"/>
      <c r="DB6" s="1224"/>
      <c r="DC6" s="1224"/>
      <c r="DD6" s="1224"/>
      <c r="DE6" s="1224"/>
      <c r="DF6" s="1224"/>
      <c r="DG6" s="1224"/>
      <c r="DH6" s="1224"/>
      <c r="DI6" s="1224"/>
      <c r="DJ6" s="1224"/>
      <c r="DK6" s="1224"/>
      <c r="DL6" s="1224"/>
      <c r="DM6" s="1224"/>
      <c r="DN6" s="1224"/>
      <c r="DO6" s="1224"/>
      <c r="DP6" s="1224"/>
      <c r="DQ6" s="1224"/>
      <c r="DR6" s="1224"/>
      <c r="DS6" s="1224"/>
      <c r="DT6" s="1224"/>
      <c r="DU6" s="1224"/>
      <c r="DV6" s="1224"/>
      <c r="DW6" s="1224"/>
      <c r="DX6" s="1224"/>
      <c r="DY6" s="1224"/>
      <c r="DZ6" s="1224"/>
      <c r="EA6" s="1224"/>
      <c r="EB6" s="1224"/>
      <c r="EC6" s="1224"/>
      <c r="ED6" s="256"/>
      <c r="EE6" s="137"/>
      <c r="EF6" s="1218" t="s">
        <v>1796</v>
      </c>
      <c r="EG6" s="138" t="s">
        <v>1797</v>
      </c>
      <c r="EH6" s="1219" t="s">
        <v>1798</v>
      </c>
      <c r="EI6" s="1219"/>
    </row>
    <row r="7" spans="1:139" ht="31.5" customHeight="1">
      <c r="A7" s="127"/>
      <c r="B7" s="127"/>
      <c r="C7" s="896" t="s">
        <v>1799</v>
      </c>
      <c r="D7" s="268">
        <f>+D144</f>
        <v>45757</v>
      </c>
      <c r="E7" s="268">
        <f>+D7+7</f>
        <v>45764</v>
      </c>
      <c r="F7" s="268">
        <f t="shared" ref="F7:BQ7" si="0">+E7+7</f>
        <v>45771</v>
      </c>
      <c r="G7" s="268">
        <f t="shared" si="0"/>
        <v>45778</v>
      </c>
      <c r="H7" s="268">
        <f t="shared" si="0"/>
        <v>45785</v>
      </c>
      <c r="I7" s="268">
        <f t="shared" si="0"/>
        <v>45792</v>
      </c>
      <c r="J7" s="268">
        <f t="shared" si="0"/>
        <v>45799</v>
      </c>
      <c r="K7" s="268">
        <f t="shared" si="0"/>
        <v>45806</v>
      </c>
      <c r="L7" s="268">
        <f t="shared" si="0"/>
        <v>45813</v>
      </c>
      <c r="M7" s="268">
        <f t="shared" si="0"/>
        <v>45820</v>
      </c>
      <c r="N7" s="268">
        <f t="shared" si="0"/>
        <v>45827</v>
      </c>
      <c r="O7" s="268">
        <f t="shared" si="0"/>
        <v>45834</v>
      </c>
      <c r="P7" s="268">
        <f t="shared" si="0"/>
        <v>45841</v>
      </c>
      <c r="Q7" s="268">
        <f t="shared" si="0"/>
        <v>45848</v>
      </c>
      <c r="R7" s="268">
        <f t="shared" si="0"/>
        <v>45855</v>
      </c>
      <c r="S7" s="268">
        <f t="shared" si="0"/>
        <v>45862</v>
      </c>
      <c r="T7" s="268">
        <f t="shared" si="0"/>
        <v>45869</v>
      </c>
      <c r="U7" s="268">
        <f t="shared" si="0"/>
        <v>45876</v>
      </c>
      <c r="V7" s="268">
        <f t="shared" si="0"/>
        <v>45883</v>
      </c>
      <c r="W7" s="268">
        <f t="shared" si="0"/>
        <v>45890</v>
      </c>
      <c r="X7" s="268">
        <f t="shared" si="0"/>
        <v>45897</v>
      </c>
      <c r="Y7" s="268">
        <f t="shared" si="0"/>
        <v>45904</v>
      </c>
      <c r="Z7" s="268">
        <f t="shared" si="0"/>
        <v>45911</v>
      </c>
      <c r="AA7" s="268">
        <f t="shared" si="0"/>
        <v>45918</v>
      </c>
      <c r="AB7" s="268">
        <f t="shared" si="0"/>
        <v>45925</v>
      </c>
      <c r="AC7" s="268">
        <f t="shared" si="0"/>
        <v>45932</v>
      </c>
      <c r="AD7" s="268">
        <f t="shared" si="0"/>
        <v>45939</v>
      </c>
      <c r="AE7" s="268">
        <f t="shared" si="0"/>
        <v>45946</v>
      </c>
      <c r="AF7" s="268">
        <f t="shared" si="0"/>
        <v>45953</v>
      </c>
      <c r="AG7" s="268">
        <f t="shared" si="0"/>
        <v>45960</v>
      </c>
      <c r="AH7" s="268">
        <f t="shared" si="0"/>
        <v>45967</v>
      </c>
      <c r="AI7" s="268">
        <f t="shared" si="0"/>
        <v>45974</v>
      </c>
      <c r="AJ7" s="268">
        <f t="shared" si="0"/>
        <v>45981</v>
      </c>
      <c r="AK7" s="268">
        <f t="shared" si="0"/>
        <v>45988</v>
      </c>
      <c r="AL7" s="268">
        <f t="shared" si="0"/>
        <v>45995</v>
      </c>
      <c r="AM7" s="268">
        <f t="shared" si="0"/>
        <v>46002</v>
      </c>
      <c r="AN7" s="268">
        <f t="shared" si="0"/>
        <v>46009</v>
      </c>
      <c r="AO7" s="894">
        <f t="shared" si="0"/>
        <v>46016</v>
      </c>
      <c r="AP7" s="894">
        <f t="shared" si="0"/>
        <v>46023</v>
      </c>
      <c r="AQ7" s="268">
        <f t="shared" si="0"/>
        <v>46030</v>
      </c>
      <c r="AR7" s="268">
        <f t="shared" si="0"/>
        <v>46037</v>
      </c>
      <c r="AS7" s="268">
        <f t="shared" si="0"/>
        <v>46044</v>
      </c>
      <c r="AT7" s="268">
        <f t="shared" si="0"/>
        <v>46051</v>
      </c>
      <c r="AU7" s="268">
        <f t="shared" si="0"/>
        <v>46058</v>
      </c>
      <c r="AV7" s="268">
        <f t="shared" si="0"/>
        <v>46065</v>
      </c>
      <c r="AW7" s="268">
        <f t="shared" si="0"/>
        <v>46072</v>
      </c>
      <c r="AX7" s="268">
        <f t="shared" si="0"/>
        <v>46079</v>
      </c>
      <c r="AY7" s="268">
        <f t="shared" si="0"/>
        <v>46086</v>
      </c>
      <c r="AZ7" s="268">
        <f t="shared" si="0"/>
        <v>46093</v>
      </c>
      <c r="BA7" s="268">
        <f t="shared" si="0"/>
        <v>46100</v>
      </c>
      <c r="BB7" s="268">
        <f t="shared" si="0"/>
        <v>46107</v>
      </c>
      <c r="BC7" s="268">
        <f t="shared" si="0"/>
        <v>46114</v>
      </c>
      <c r="BD7" s="268">
        <f t="shared" si="0"/>
        <v>46121</v>
      </c>
      <c r="BE7" s="268">
        <f t="shared" si="0"/>
        <v>46128</v>
      </c>
      <c r="BF7" s="268">
        <f t="shared" si="0"/>
        <v>46135</v>
      </c>
      <c r="BG7" s="268">
        <f t="shared" si="0"/>
        <v>46142</v>
      </c>
      <c r="BH7" s="268">
        <f t="shared" si="0"/>
        <v>46149</v>
      </c>
      <c r="BI7" s="268">
        <f t="shared" si="0"/>
        <v>46156</v>
      </c>
      <c r="BJ7" s="268">
        <f t="shared" si="0"/>
        <v>46163</v>
      </c>
      <c r="BK7" s="268">
        <f t="shared" si="0"/>
        <v>46170</v>
      </c>
      <c r="BL7" s="268">
        <f t="shared" si="0"/>
        <v>46177</v>
      </c>
      <c r="BM7" s="268">
        <f t="shared" si="0"/>
        <v>46184</v>
      </c>
      <c r="BN7" s="268">
        <f t="shared" si="0"/>
        <v>46191</v>
      </c>
      <c r="BO7" s="268">
        <f t="shared" si="0"/>
        <v>46198</v>
      </c>
      <c r="BP7" s="268">
        <f t="shared" si="0"/>
        <v>46205</v>
      </c>
      <c r="BQ7" s="268">
        <f t="shared" si="0"/>
        <v>46212</v>
      </c>
      <c r="BR7" s="268">
        <f t="shared" ref="BR7:EB7" si="1">+BQ7+7</f>
        <v>46219</v>
      </c>
      <c r="BS7" s="268">
        <f t="shared" si="1"/>
        <v>46226</v>
      </c>
      <c r="BT7" s="268">
        <f t="shared" si="1"/>
        <v>46233</v>
      </c>
      <c r="BU7" s="268">
        <f t="shared" si="1"/>
        <v>46240</v>
      </c>
      <c r="BV7" s="268">
        <f t="shared" si="1"/>
        <v>46247</v>
      </c>
      <c r="BW7" s="268">
        <f t="shared" si="1"/>
        <v>46254</v>
      </c>
      <c r="BX7" s="268">
        <f t="shared" si="1"/>
        <v>46261</v>
      </c>
      <c r="BY7" s="268">
        <f t="shared" si="1"/>
        <v>46268</v>
      </c>
      <c r="BZ7" s="268">
        <f t="shared" si="1"/>
        <v>46275</v>
      </c>
      <c r="CA7" s="268">
        <f t="shared" si="1"/>
        <v>46282</v>
      </c>
      <c r="CB7" s="268">
        <f t="shared" si="1"/>
        <v>46289</v>
      </c>
      <c r="CC7" s="268">
        <f t="shared" si="1"/>
        <v>46296</v>
      </c>
      <c r="CD7" s="268">
        <f t="shared" si="1"/>
        <v>46303</v>
      </c>
      <c r="CE7" s="268">
        <f t="shared" si="1"/>
        <v>46310</v>
      </c>
      <c r="CF7" s="268">
        <f t="shared" si="1"/>
        <v>46317</v>
      </c>
      <c r="CG7" s="268">
        <f t="shared" si="1"/>
        <v>46324</v>
      </c>
      <c r="CH7" s="268">
        <f t="shared" si="1"/>
        <v>46331</v>
      </c>
      <c r="CI7" s="268">
        <f t="shared" si="1"/>
        <v>46338</v>
      </c>
      <c r="CJ7" s="268">
        <f t="shared" si="1"/>
        <v>46345</v>
      </c>
      <c r="CK7" s="268">
        <f t="shared" si="1"/>
        <v>46352</v>
      </c>
      <c r="CL7" s="268">
        <f t="shared" si="1"/>
        <v>46359</v>
      </c>
      <c r="CM7" s="268">
        <f t="shared" si="1"/>
        <v>46366</v>
      </c>
      <c r="CN7" s="268">
        <f t="shared" si="1"/>
        <v>46373</v>
      </c>
      <c r="CO7" s="268">
        <f t="shared" si="1"/>
        <v>46380</v>
      </c>
      <c r="CP7" s="268">
        <f t="shared" si="1"/>
        <v>46387</v>
      </c>
      <c r="CQ7" s="268">
        <f t="shared" si="1"/>
        <v>46394</v>
      </c>
      <c r="CR7" s="268">
        <f t="shared" si="1"/>
        <v>46401</v>
      </c>
      <c r="CS7" s="268">
        <f t="shared" si="1"/>
        <v>46408</v>
      </c>
      <c r="CT7" s="268">
        <f t="shared" si="1"/>
        <v>46415</v>
      </c>
      <c r="CU7" s="268">
        <f t="shared" si="1"/>
        <v>46422</v>
      </c>
      <c r="CV7" s="268">
        <f t="shared" si="1"/>
        <v>46429</v>
      </c>
      <c r="CW7" s="268">
        <f t="shared" si="1"/>
        <v>46436</v>
      </c>
      <c r="CX7" s="268">
        <f t="shared" si="1"/>
        <v>46443</v>
      </c>
      <c r="CY7" s="268">
        <f t="shared" si="1"/>
        <v>46450</v>
      </c>
      <c r="CZ7" s="268">
        <f t="shared" si="1"/>
        <v>46457</v>
      </c>
      <c r="DA7" s="268">
        <f t="shared" si="1"/>
        <v>46464</v>
      </c>
      <c r="DB7" s="268">
        <f t="shared" si="1"/>
        <v>46471</v>
      </c>
      <c r="DC7" s="268">
        <f t="shared" si="1"/>
        <v>46478</v>
      </c>
      <c r="DD7" s="268">
        <f t="shared" si="1"/>
        <v>46485</v>
      </c>
      <c r="DE7" s="268">
        <f t="shared" si="1"/>
        <v>46492</v>
      </c>
      <c r="DF7" s="268">
        <f t="shared" si="1"/>
        <v>46499</v>
      </c>
      <c r="DG7" s="268">
        <f t="shared" si="1"/>
        <v>46506</v>
      </c>
      <c r="DH7" s="268">
        <f t="shared" si="1"/>
        <v>46513</v>
      </c>
      <c r="DI7" s="268">
        <f t="shared" si="1"/>
        <v>46520</v>
      </c>
      <c r="DJ7" s="268">
        <f t="shared" si="1"/>
        <v>46527</v>
      </c>
      <c r="DK7" s="268">
        <f t="shared" si="1"/>
        <v>46534</v>
      </c>
      <c r="DL7" s="268">
        <f t="shared" si="1"/>
        <v>46541</v>
      </c>
      <c r="DM7" s="268">
        <f t="shared" si="1"/>
        <v>46548</v>
      </c>
      <c r="DN7" s="268">
        <f t="shared" si="1"/>
        <v>46555</v>
      </c>
      <c r="DO7" s="268">
        <f t="shared" si="1"/>
        <v>46562</v>
      </c>
      <c r="DP7" s="268">
        <f t="shared" si="1"/>
        <v>46569</v>
      </c>
      <c r="DQ7" s="268">
        <f t="shared" si="1"/>
        <v>46576</v>
      </c>
      <c r="DR7" s="268">
        <f t="shared" si="1"/>
        <v>46583</v>
      </c>
      <c r="DS7" s="268">
        <f t="shared" si="1"/>
        <v>46590</v>
      </c>
      <c r="DT7" s="268">
        <f t="shared" si="1"/>
        <v>46597</v>
      </c>
      <c r="DU7" s="268">
        <f t="shared" si="1"/>
        <v>46604</v>
      </c>
      <c r="DV7" s="268">
        <f t="shared" si="1"/>
        <v>46611</v>
      </c>
      <c r="DW7" s="268">
        <f t="shared" si="1"/>
        <v>46618</v>
      </c>
      <c r="DX7" s="268">
        <f t="shared" si="1"/>
        <v>46625</v>
      </c>
      <c r="DY7" s="268">
        <f t="shared" si="1"/>
        <v>46632</v>
      </c>
      <c r="DZ7" s="268">
        <f t="shared" si="1"/>
        <v>46639</v>
      </c>
      <c r="EA7" s="268">
        <f t="shared" si="1"/>
        <v>46646</v>
      </c>
      <c r="EB7" s="268">
        <f t="shared" si="1"/>
        <v>46653</v>
      </c>
      <c r="EC7" s="268">
        <f>+EB7+7</f>
        <v>46660</v>
      </c>
      <c r="ED7" s="268"/>
      <c r="EE7" s="139"/>
      <c r="EF7" s="1218"/>
      <c r="EG7" s="532" t="s">
        <v>1800</v>
      </c>
      <c r="EH7" s="140" t="s">
        <v>1801</v>
      </c>
      <c r="EI7" s="140" t="s">
        <v>1802</v>
      </c>
    </row>
    <row r="8" spans="1:139" ht="11.25" customHeight="1">
      <c r="A8" s="127"/>
      <c r="B8" s="141"/>
      <c r="C8" s="186"/>
      <c r="D8" s="142"/>
      <c r="E8" s="142"/>
      <c r="F8" s="142"/>
      <c r="G8" s="142"/>
      <c r="H8" s="142"/>
      <c r="I8" s="142"/>
      <c r="J8" s="142"/>
      <c r="K8" s="142"/>
      <c r="L8" s="142"/>
      <c r="M8" s="142"/>
      <c r="N8" s="143"/>
      <c r="O8" s="143"/>
      <c r="P8" s="143"/>
      <c r="Q8" s="143"/>
      <c r="R8" s="143"/>
      <c r="S8" s="143"/>
      <c r="T8" s="143"/>
      <c r="U8" s="143"/>
      <c r="V8" s="143"/>
      <c r="W8" s="143"/>
      <c r="X8" s="143"/>
      <c r="Y8" s="143"/>
      <c r="Z8" s="143"/>
      <c r="AA8" s="143"/>
      <c r="AB8" s="142"/>
      <c r="AC8" s="142"/>
      <c r="AD8" s="142"/>
      <c r="AE8" s="142"/>
      <c r="AF8" s="142"/>
      <c r="AG8" s="142"/>
      <c r="AH8" s="142"/>
      <c r="AI8" s="142"/>
      <c r="AJ8" s="142"/>
      <c r="AK8" s="142"/>
      <c r="AL8" s="142"/>
      <c r="AM8" s="142"/>
      <c r="AN8" s="142"/>
      <c r="AO8" s="142"/>
      <c r="AP8" s="142"/>
      <c r="AQ8" s="142"/>
      <c r="AR8" s="142"/>
      <c r="AS8" s="142"/>
      <c r="AT8" s="142"/>
      <c r="AU8" s="142"/>
      <c r="AV8" s="142"/>
      <c r="AW8" s="142"/>
      <c r="AX8" s="142"/>
      <c r="AY8" s="142"/>
      <c r="AZ8" s="142"/>
      <c r="BA8" s="142"/>
      <c r="BB8" s="142"/>
      <c r="BC8" s="142"/>
      <c r="BD8" s="142"/>
      <c r="BE8" s="142"/>
      <c r="BF8" s="142"/>
      <c r="BG8" s="142"/>
      <c r="BH8" s="142"/>
      <c r="BI8" s="142"/>
      <c r="BJ8" s="142"/>
      <c r="BK8" s="142"/>
      <c r="BL8" s="142"/>
      <c r="BM8" s="142"/>
      <c r="BN8" s="142"/>
      <c r="BO8" s="142"/>
      <c r="BP8" s="142"/>
      <c r="BQ8" s="142"/>
      <c r="BR8" s="142"/>
      <c r="BS8" s="142"/>
      <c r="BT8" s="142"/>
      <c r="BU8" s="142"/>
      <c r="BV8" s="142"/>
      <c r="BW8" s="142"/>
      <c r="BX8" s="142"/>
      <c r="BY8" s="142"/>
      <c r="BZ8" s="142"/>
      <c r="CA8" s="142"/>
      <c r="CB8" s="142"/>
      <c r="CC8" s="142"/>
      <c r="CD8" s="142"/>
      <c r="CE8" s="142"/>
      <c r="CF8" s="142"/>
      <c r="CG8" s="142"/>
      <c r="CH8" s="142"/>
      <c r="CI8" s="142"/>
      <c r="CJ8" s="142"/>
      <c r="CK8" s="142"/>
      <c r="CL8" s="142"/>
      <c r="CM8" s="142"/>
      <c r="CN8" s="142"/>
      <c r="CO8" s="142"/>
      <c r="CP8" s="142"/>
      <c r="CQ8" s="142"/>
      <c r="CR8" s="142"/>
      <c r="CS8" s="142"/>
      <c r="CT8" s="142"/>
      <c r="CU8" s="142"/>
      <c r="CV8" s="142"/>
      <c r="CW8" s="142"/>
      <c r="CX8" s="142"/>
      <c r="CY8" s="142"/>
      <c r="CZ8" s="142"/>
      <c r="DA8" s="142"/>
      <c r="DB8" s="142"/>
      <c r="DC8" s="142"/>
      <c r="DD8" s="142"/>
      <c r="DE8" s="142"/>
      <c r="DF8" s="142"/>
      <c r="DG8" s="142"/>
      <c r="DH8" s="142"/>
      <c r="DI8" s="142"/>
      <c r="DJ8" s="142"/>
      <c r="DK8" s="142"/>
      <c r="DL8" s="142"/>
      <c r="DM8" s="142"/>
      <c r="DN8" s="142"/>
      <c r="DO8" s="142"/>
      <c r="DP8" s="142"/>
      <c r="DQ8" s="142"/>
      <c r="DR8" s="142"/>
      <c r="DS8" s="142"/>
      <c r="DT8" s="142"/>
      <c r="DU8" s="142"/>
      <c r="DV8" s="142"/>
      <c r="DW8" s="142"/>
      <c r="DX8" s="142"/>
      <c r="DY8" s="142"/>
      <c r="DZ8" s="142"/>
      <c r="EA8" s="142"/>
      <c r="EB8" s="142"/>
      <c r="EC8" s="142"/>
      <c r="ED8" s="142"/>
      <c r="EE8" s="144"/>
      <c r="EF8" s="145"/>
      <c r="EG8" s="146"/>
      <c r="EH8" s="147"/>
      <c r="EI8" s="148"/>
    </row>
    <row r="9" spans="1:139" ht="51" customHeight="1">
      <c r="A9" s="127"/>
      <c r="B9" s="141"/>
      <c r="C9" s="187"/>
      <c r="D9" s="149"/>
      <c r="E9" s="149"/>
      <c r="F9" s="149"/>
      <c r="G9" s="149"/>
      <c r="H9" s="149"/>
      <c r="I9" s="149"/>
      <c r="J9" s="149"/>
      <c r="K9" s="149"/>
      <c r="L9" s="149"/>
      <c r="M9" s="149"/>
      <c r="N9" s="150"/>
      <c r="O9" s="150"/>
      <c r="P9" s="150"/>
      <c r="Q9" s="150"/>
      <c r="R9" s="150"/>
      <c r="S9" s="150"/>
      <c r="T9" s="150"/>
      <c r="U9" s="150"/>
      <c r="V9" s="150"/>
      <c r="W9" s="150"/>
      <c r="X9" s="150"/>
      <c r="Y9" s="150"/>
      <c r="Z9" s="150"/>
      <c r="AA9" s="150"/>
      <c r="AB9" s="149"/>
      <c r="AC9" s="149"/>
      <c r="AD9" s="149"/>
      <c r="AE9" s="149"/>
      <c r="AF9" s="149"/>
      <c r="AG9" s="149"/>
      <c r="AH9" s="149"/>
      <c r="AI9" s="149"/>
      <c r="AJ9" s="149"/>
      <c r="AK9" s="149"/>
      <c r="AL9" s="149"/>
      <c r="AM9" s="149"/>
      <c r="AN9" s="149"/>
      <c r="AO9" s="149"/>
      <c r="AP9" s="149"/>
      <c r="AQ9" s="149"/>
      <c r="AR9" s="149"/>
      <c r="AS9" s="149"/>
      <c r="AT9" s="149"/>
      <c r="AU9" s="149"/>
      <c r="AV9" s="149"/>
      <c r="AW9" s="149"/>
      <c r="AX9" s="149"/>
      <c r="AY9" s="149"/>
      <c r="AZ9" s="149"/>
      <c r="BA9" s="149"/>
      <c r="BB9" s="149"/>
      <c r="BC9" s="149"/>
      <c r="BD9" s="149"/>
      <c r="BE9" s="149"/>
      <c r="BF9" s="149"/>
      <c r="BG9" s="149"/>
      <c r="BH9" s="149"/>
      <c r="BI9" s="149"/>
      <c r="BJ9" s="149"/>
      <c r="BK9" s="149"/>
      <c r="BL9" s="149"/>
      <c r="BM9" s="149"/>
      <c r="BN9" s="149"/>
      <c r="BO9" s="149"/>
      <c r="BP9" s="149"/>
      <c r="BQ9" s="149"/>
      <c r="BR9" s="149"/>
      <c r="BS9" s="149"/>
      <c r="BT9" s="149"/>
      <c r="BU9" s="149"/>
      <c r="BV9" s="149"/>
      <c r="BW9" s="149"/>
      <c r="BX9" s="149"/>
      <c r="BY9" s="149"/>
      <c r="BZ9" s="149"/>
      <c r="CA9" s="149"/>
      <c r="CB9" s="149"/>
      <c r="CC9" s="149"/>
      <c r="CD9" s="149"/>
      <c r="CE9" s="149"/>
      <c r="CF9" s="149"/>
      <c r="CG9" s="149"/>
      <c r="CH9" s="149"/>
      <c r="CI9" s="149"/>
      <c r="CJ9" s="149"/>
      <c r="CK9" s="149"/>
      <c r="CL9" s="149"/>
      <c r="CM9" s="149"/>
      <c r="CN9" s="149"/>
      <c r="CO9" s="149"/>
      <c r="CP9" s="149"/>
      <c r="CQ9" s="149"/>
      <c r="CR9" s="149"/>
      <c r="CS9" s="149"/>
      <c r="CT9" s="149"/>
      <c r="CU9" s="149"/>
      <c r="CV9" s="149"/>
      <c r="CW9" s="149"/>
      <c r="CX9" s="149"/>
      <c r="CY9" s="149"/>
      <c r="CZ9" s="149"/>
      <c r="DA9" s="149"/>
      <c r="DB9" s="149"/>
      <c r="DC9" s="149"/>
      <c r="DD9" s="149"/>
      <c r="DE9" s="149"/>
      <c r="DF9" s="149"/>
      <c r="DG9" s="149"/>
      <c r="DH9" s="149"/>
      <c r="DI9" s="149"/>
      <c r="DJ9" s="149"/>
      <c r="DK9" s="149"/>
      <c r="DL9" s="149"/>
      <c r="DM9" s="149"/>
      <c r="DN9" s="149"/>
      <c r="DO9" s="149"/>
      <c r="DP9" s="149"/>
      <c r="DQ9" s="149"/>
      <c r="DR9" s="149"/>
      <c r="DS9" s="149"/>
      <c r="DT9" s="149"/>
      <c r="DU9" s="149"/>
      <c r="DV9" s="149"/>
      <c r="DW9" s="149"/>
      <c r="DX9" s="149"/>
      <c r="DY9" s="149"/>
      <c r="DZ9" s="149"/>
      <c r="EA9" s="149"/>
      <c r="EB9" s="149"/>
      <c r="EC9" s="149"/>
      <c r="ED9" s="149"/>
      <c r="EE9" s="533"/>
      <c r="EF9" s="151"/>
      <c r="EG9" s="534" t="e">
        <f>+#REF!*100</f>
        <v>#REF!</v>
      </c>
      <c r="EH9" s="152" t="e">
        <f>+#REF!/#REF!*100</f>
        <v>#REF!</v>
      </c>
      <c r="EI9" s="535" t="e">
        <f>+#REF!/#REF!*100</f>
        <v>#REF!</v>
      </c>
    </row>
    <row r="10" spans="1:139" ht="51" customHeight="1">
      <c r="A10" s="127"/>
      <c r="B10" s="141"/>
      <c r="C10" s="311" t="s">
        <v>1803</v>
      </c>
      <c r="D10" s="149"/>
      <c r="E10" s="149"/>
      <c r="F10" s="149"/>
      <c r="G10" s="149"/>
      <c r="H10" s="149"/>
      <c r="I10" s="149"/>
      <c r="J10" s="149"/>
      <c r="K10" s="149"/>
      <c r="L10" s="149"/>
      <c r="M10" s="149"/>
      <c r="N10" s="150"/>
      <c r="O10" s="150"/>
      <c r="P10" s="150"/>
      <c r="Q10" s="150"/>
      <c r="R10" s="150"/>
      <c r="S10" s="150"/>
      <c r="T10" s="150"/>
      <c r="U10" s="150"/>
      <c r="V10" s="150"/>
      <c r="W10" s="150"/>
      <c r="X10" s="150"/>
      <c r="Y10" s="150"/>
      <c r="Z10" s="150"/>
      <c r="AA10" s="150"/>
      <c r="AB10" s="149"/>
      <c r="AC10" s="149"/>
      <c r="AD10" s="149"/>
      <c r="AE10" s="149"/>
      <c r="AF10" s="149"/>
      <c r="AG10" s="149"/>
      <c r="AH10" s="149"/>
      <c r="AI10" s="149"/>
      <c r="AJ10" s="149"/>
      <c r="AK10" s="149"/>
      <c r="AL10" s="149"/>
      <c r="AM10" s="149"/>
      <c r="AN10" s="149"/>
      <c r="AO10" s="149"/>
      <c r="AP10" s="149"/>
      <c r="AQ10" s="149"/>
      <c r="AR10" s="149"/>
      <c r="AS10" s="149"/>
      <c r="AT10" s="149"/>
      <c r="AU10" s="149"/>
      <c r="AV10" s="149"/>
      <c r="AW10" s="149"/>
      <c r="AX10" s="149"/>
      <c r="AY10" s="149"/>
      <c r="AZ10" s="149"/>
      <c r="BA10" s="149"/>
      <c r="BB10" s="149"/>
      <c r="BC10" s="149"/>
      <c r="BD10" s="149"/>
      <c r="BE10" s="149"/>
      <c r="BF10" s="149"/>
      <c r="BG10" s="149"/>
      <c r="BH10" s="149"/>
      <c r="BI10" s="149"/>
      <c r="BJ10" s="149"/>
      <c r="BK10" s="149"/>
      <c r="BL10" s="149"/>
      <c r="BM10" s="149"/>
      <c r="BN10" s="149"/>
      <c r="BO10" s="149"/>
      <c r="BP10" s="149"/>
      <c r="BQ10" s="149"/>
      <c r="BR10" s="149"/>
      <c r="BS10" s="149"/>
      <c r="BT10" s="149"/>
      <c r="BU10" s="149"/>
      <c r="BV10" s="149"/>
      <c r="BW10" s="149"/>
      <c r="BX10" s="149"/>
      <c r="BY10" s="149"/>
      <c r="BZ10" s="149"/>
      <c r="CA10" s="149"/>
      <c r="CB10" s="149"/>
      <c r="CC10" s="149"/>
      <c r="CD10" s="149"/>
      <c r="CE10" s="149"/>
      <c r="CF10" s="149"/>
      <c r="CG10" s="149"/>
      <c r="CH10" s="149"/>
      <c r="CI10" s="149"/>
      <c r="CJ10" s="149"/>
      <c r="CK10" s="149"/>
      <c r="CL10" s="149"/>
      <c r="CM10" s="149"/>
      <c r="CN10" s="149"/>
      <c r="CO10" s="149"/>
      <c r="CP10" s="149"/>
      <c r="CQ10" s="149"/>
      <c r="CR10" s="149"/>
      <c r="CS10" s="149"/>
      <c r="CT10" s="149"/>
      <c r="CU10" s="149"/>
      <c r="CV10" s="149"/>
      <c r="CW10" s="149"/>
      <c r="CX10" s="149"/>
      <c r="CY10" s="149"/>
      <c r="CZ10" s="149"/>
      <c r="DA10" s="149"/>
      <c r="DB10" s="149"/>
      <c r="DC10" s="149"/>
      <c r="DD10" s="149"/>
      <c r="DE10" s="149"/>
      <c r="DF10" s="149"/>
      <c r="DG10" s="149"/>
      <c r="DH10" s="149"/>
      <c r="DI10" s="149"/>
      <c r="DJ10" s="149"/>
      <c r="DK10" s="149"/>
      <c r="DL10" s="149"/>
      <c r="DM10" s="149"/>
      <c r="DN10" s="149"/>
      <c r="DO10" s="149"/>
      <c r="DP10" s="149"/>
      <c r="DQ10" s="149"/>
      <c r="DR10" s="149"/>
      <c r="DS10" s="149"/>
      <c r="DT10" s="149"/>
      <c r="DU10" s="149"/>
      <c r="DV10" s="149"/>
      <c r="DW10" s="149"/>
      <c r="DX10" s="149"/>
      <c r="DY10" s="149"/>
      <c r="DZ10" s="149"/>
      <c r="EA10" s="149"/>
      <c r="EB10" s="149"/>
      <c r="EC10" s="149"/>
      <c r="ED10" s="149"/>
      <c r="EE10" s="533"/>
      <c r="EF10" s="151"/>
      <c r="EG10" s="534"/>
      <c r="EH10" s="153"/>
      <c r="EI10" s="536"/>
    </row>
    <row r="11" spans="1:139" ht="51" customHeight="1">
      <c r="A11" s="127"/>
      <c r="B11" s="141"/>
      <c r="C11" s="312" t="s">
        <v>1804</v>
      </c>
      <c r="D11" s="149"/>
      <c r="E11" s="149"/>
      <c r="F11" s="149"/>
      <c r="G11" s="149"/>
      <c r="H11" s="149"/>
      <c r="I11" s="149"/>
      <c r="J11" s="149"/>
      <c r="K11" s="149"/>
      <c r="L11" s="149"/>
      <c r="M11" s="149"/>
      <c r="N11" s="150"/>
      <c r="O11" s="150"/>
      <c r="P11" s="150"/>
      <c r="Q11" s="150"/>
      <c r="R11" s="150"/>
      <c r="S11" s="150"/>
      <c r="T11" s="150"/>
      <c r="U11" s="150"/>
      <c r="V11" s="150"/>
      <c r="W11" s="150"/>
      <c r="X11" s="150"/>
      <c r="Y11" s="150"/>
      <c r="Z11" s="150"/>
      <c r="AA11" s="150"/>
      <c r="AB11" s="149"/>
      <c r="AC11" s="149"/>
      <c r="AD11" s="149"/>
      <c r="AE11" s="149"/>
      <c r="AF11" s="149"/>
      <c r="AG11" s="149"/>
      <c r="AH11" s="149"/>
      <c r="AI11" s="149"/>
      <c r="AJ11" s="149"/>
      <c r="AK11" s="149"/>
      <c r="AL11" s="149"/>
      <c r="AM11" s="149"/>
      <c r="AN11" s="149"/>
      <c r="AO11" s="149"/>
      <c r="AP11" s="149"/>
      <c r="AQ11" s="149"/>
      <c r="AR11" s="149"/>
      <c r="AS11" s="149"/>
      <c r="AT11" s="149"/>
      <c r="AU11" s="149"/>
      <c r="AV11" s="149"/>
      <c r="AW11" s="149"/>
      <c r="AX11" s="149"/>
      <c r="AY11" s="149"/>
      <c r="AZ11" s="149"/>
      <c r="BA11" s="149"/>
      <c r="BB11" s="149"/>
      <c r="BC11" s="149"/>
      <c r="BD11" s="149"/>
      <c r="BE11" s="149"/>
      <c r="BF11" s="149"/>
      <c r="BG11" s="149"/>
      <c r="BH11" s="149"/>
      <c r="BI11" s="149"/>
      <c r="BJ11" s="149"/>
      <c r="BK11" s="149"/>
      <c r="BL11" s="149"/>
      <c r="BM11" s="149"/>
      <c r="BN11" s="149"/>
      <c r="BO11" s="149"/>
      <c r="BP11" s="149"/>
      <c r="BQ11" s="149"/>
      <c r="BR11" s="149"/>
      <c r="BS11" s="149"/>
      <c r="BT11" s="149"/>
      <c r="BU11" s="149"/>
      <c r="BV11" s="149"/>
      <c r="BW11" s="149"/>
      <c r="BX11" s="149"/>
      <c r="BY11" s="149"/>
      <c r="BZ11" s="149"/>
      <c r="CA11" s="149"/>
      <c r="CB11" s="149"/>
      <c r="CC11" s="149"/>
      <c r="CD11" s="149"/>
      <c r="CE11" s="149"/>
      <c r="CF11" s="149"/>
      <c r="CG11" s="149"/>
      <c r="CH11" s="149"/>
      <c r="CI11" s="149"/>
      <c r="CJ11" s="149"/>
      <c r="CK11" s="149"/>
      <c r="CL11" s="149"/>
      <c r="CM11" s="149"/>
      <c r="CN11" s="149"/>
      <c r="CO11" s="149"/>
      <c r="CP11" s="149"/>
      <c r="CQ11" s="149"/>
      <c r="CR11" s="149"/>
      <c r="CS11" s="149"/>
      <c r="CT11" s="149"/>
      <c r="CU11" s="149"/>
      <c r="CV11" s="149"/>
      <c r="CW11" s="149"/>
      <c r="CX11" s="149"/>
      <c r="CY11" s="149"/>
      <c r="CZ11" s="149"/>
      <c r="DA11" s="149"/>
      <c r="DB11" s="149"/>
      <c r="DC11" s="149"/>
      <c r="DD11" s="149"/>
      <c r="DE11" s="149"/>
      <c r="DF11" s="149"/>
      <c r="DG11" s="149"/>
      <c r="DH11" s="149"/>
      <c r="DI11" s="149"/>
      <c r="DJ11" s="149"/>
      <c r="DK11" s="149"/>
      <c r="DL11" s="149"/>
      <c r="DM11" s="149"/>
      <c r="DN11" s="149"/>
      <c r="DO11" s="149"/>
      <c r="DP11" s="149"/>
      <c r="DQ11" s="149"/>
      <c r="DR11" s="149"/>
      <c r="DS11" s="149"/>
      <c r="DT11" s="149"/>
      <c r="DU11" s="149"/>
      <c r="DV11" s="149"/>
      <c r="DW11" s="149"/>
      <c r="DX11" s="149"/>
      <c r="DY11" s="149"/>
      <c r="DZ11" s="149"/>
      <c r="EA11" s="149"/>
      <c r="EB11" s="149"/>
      <c r="EC11" s="149"/>
      <c r="ED11" s="149"/>
      <c r="EE11" s="533"/>
      <c r="EF11" s="151"/>
      <c r="EG11" s="534"/>
      <c r="EH11" s="154"/>
      <c r="EI11" s="537"/>
    </row>
    <row r="12" spans="1:139" ht="51" customHeight="1">
      <c r="A12" s="127"/>
      <c r="B12" s="141"/>
      <c r="C12" s="312" t="s">
        <v>1805</v>
      </c>
      <c r="D12" s="149"/>
      <c r="E12" s="149"/>
      <c r="F12" s="149"/>
      <c r="G12" s="149"/>
      <c r="H12" s="149"/>
      <c r="I12" s="149"/>
      <c r="J12" s="149"/>
      <c r="K12" s="149"/>
      <c r="L12" s="149"/>
      <c r="M12" s="149"/>
      <c r="N12" s="150"/>
      <c r="O12" s="150"/>
      <c r="P12" s="150"/>
      <c r="Q12" s="150"/>
      <c r="R12" s="150"/>
      <c r="S12" s="150"/>
      <c r="T12" s="150"/>
      <c r="U12" s="150"/>
      <c r="V12" s="150"/>
      <c r="W12" s="150"/>
      <c r="X12" s="150"/>
      <c r="Y12" s="150"/>
      <c r="Z12" s="150"/>
      <c r="AA12" s="150"/>
      <c r="AB12" s="149"/>
      <c r="AC12" s="149"/>
      <c r="AD12" s="149"/>
      <c r="AE12" s="149"/>
      <c r="AF12" s="149"/>
      <c r="AG12" s="149"/>
      <c r="AH12" s="149"/>
      <c r="AI12" s="149"/>
      <c r="AJ12" s="149"/>
      <c r="AK12" s="149"/>
      <c r="AL12" s="149"/>
      <c r="AM12" s="149"/>
      <c r="AN12" s="149"/>
      <c r="AO12" s="149"/>
      <c r="AP12" s="149"/>
      <c r="AQ12" s="149"/>
      <c r="AR12" s="149"/>
      <c r="AS12" s="149"/>
      <c r="AT12" s="149"/>
      <c r="AU12" s="149"/>
      <c r="AV12" s="149"/>
      <c r="AW12" s="149"/>
      <c r="AX12" s="149"/>
      <c r="AY12" s="149"/>
      <c r="AZ12" s="149"/>
      <c r="BA12" s="149"/>
      <c r="BB12" s="149"/>
      <c r="BC12" s="149"/>
      <c r="BD12" s="149"/>
      <c r="BE12" s="149"/>
      <c r="BF12" s="149"/>
      <c r="BG12" s="149"/>
      <c r="BH12" s="149"/>
      <c r="BI12" s="149"/>
      <c r="BJ12" s="149"/>
      <c r="BK12" s="149"/>
      <c r="BL12" s="149"/>
      <c r="BM12" s="149"/>
      <c r="BN12" s="149"/>
      <c r="BO12" s="149"/>
      <c r="BP12" s="149"/>
      <c r="BQ12" s="149"/>
      <c r="BR12" s="149"/>
      <c r="BS12" s="149"/>
      <c r="BT12" s="149"/>
      <c r="BU12" s="149"/>
      <c r="BV12" s="149"/>
      <c r="BW12" s="149"/>
      <c r="BX12" s="149"/>
      <c r="BY12" s="149"/>
      <c r="BZ12" s="149"/>
      <c r="CA12" s="149"/>
      <c r="CB12" s="149"/>
      <c r="CC12" s="149"/>
      <c r="CD12" s="149"/>
      <c r="CE12" s="149"/>
      <c r="CF12" s="149"/>
      <c r="CG12" s="149"/>
      <c r="CH12" s="149"/>
      <c r="CI12" s="149"/>
      <c r="CJ12" s="149"/>
      <c r="CK12" s="149"/>
      <c r="CL12" s="149"/>
      <c r="CM12" s="149"/>
      <c r="CN12" s="149"/>
      <c r="CO12" s="149"/>
      <c r="CP12" s="149"/>
      <c r="CQ12" s="149"/>
      <c r="CR12" s="149"/>
      <c r="CS12" s="149"/>
      <c r="CT12" s="149"/>
      <c r="CU12" s="149"/>
      <c r="CV12" s="149"/>
      <c r="CW12" s="149"/>
      <c r="CX12" s="149"/>
      <c r="CY12" s="149"/>
      <c r="CZ12" s="149"/>
      <c r="DA12" s="149"/>
      <c r="DB12" s="149"/>
      <c r="DC12" s="149"/>
      <c r="DD12" s="149"/>
      <c r="DE12" s="149"/>
      <c r="DF12" s="149"/>
      <c r="DG12" s="149"/>
      <c r="DH12" s="149"/>
      <c r="DI12" s="149"/>
      <c r="DJ12" s="149"/>
      <c r="DK12" s="149"/>
      <c r="DL12" s="149"/>
      <c r="DM12" s="149"/>
      <c r="DN12" s="149"/>
      <c r="DO12" s="149"/>
      <c r="DP12" s="149"/>
      <c r="DQ12" s="149"/>
      <c r="DR12" s="149"/>
      <c r="DS12" s="149"/>
      <c r="DT12" s="149"/>
      <c r="DU12" s="149"/>
      <c r="DV12" s="149"/>
      <c r="DW12" s="149"/>
      <c r="DX12" s="149"/>
      <c r="DY12" s="149"/>
      <c r="DZ12" s="149"/>
      <c r="EA12" s="149"/>
      <c r="EB12" s="149"/>
      <c r="EC12" s="149"/>
      <c r="ED12" s="149"/>
      <c r="EE12" s="533"/>
      <c r="EF12" s="151"/>
      <c r="EG12" s="534"/>
      <c r="EH12" s="152"/>
      <c r="EI12" s="535"/>
    </row>
    <row r="13" spans="1:139" ht="51" customHeight="1">
      <c r="A13" s="127"/>
      <c r="B13" s="141"/>
      <c r="C13" s="187"/>
      <c r="D13" s="149"/>
      <c r="E13" s="149"/>
      <c r="F13" s="149"/>
      <c r="G13" s="149"/>
      <c r="H13" s="149"/>
      <c r="I13" s="149"/>
      <c r="J13" s="149"/>
      <c r="K13" s="149"/>
      <c r="L13" s="149"/>
      <c r="M13" s="149"/>
      <c r="N13" s="150"/>
      <c r="O13" s="150"/>
      <c r="P13" s="150"/>
      <c r="Q13" s="150"/>
      <c r="R13" s="150"/>
      <c r="S13" s="150"/>
      <c r="T13" s="150"/>
      <c r="U13" s="150"/>
      <c r="V13" s="150"/>
      <c r="W13" s="150"/>
      <c r="X13" s="150"/>
      <c r="Y13" s="150"/>
      <c r="Z13" s="150"/>
      <c r="AA13" s="150"/>
      <c r="AB13" s="149"/>
      <c r="AC13" s="149"/>
      <c r="AD13" s="149"/>
      <c r="AE13" s="149"/>
      <c r="AF13" s="149"/>
      <c r="AG13" s="149"/>
      <c r="AH13" s="149"/>
      <c r="AI13" s="149"/>
      <c r="AJ13" s="149"/>
      <c r="AK13" s="149"/>
      <c r="AL13" s="149"/>
      <c r="AM13" s="149"/>
      <c r="AN13" s="149"/>
      <c r="AO13" s="149"/>
      <c r="AP13" s="149"/>
      <c r="AQ13" s="149"/>
      <c r="AR13" s="149"/>
      <c r="AS13" s="149"/>
      <c r="AT13" s="149"/>
      <c r="AU13" s="149"/>
      <c r="AV13" s="149"/>
      <c r="AW13" s="149"/>
      <c r="AX13" s="149"/>
      <c r="AY13" s="149"/>
      <c r="AZ13" s="149"/>
      <c r="BA13" s="149"/>
      <c r="BB13" s="149"/>
      <c r="BC13" s="149"/>
      <c r="BD13" s="149"/>
      <c r="BE13" s="149"/>
      <c r="BF13" s="149"/>
      <c r="BG13" s="149"/>
      <c r="BH13" s="149"/>
      <c r="BI13" s="149"/>
      <c r="BJ13" s="149"/>
      <c r="BK13" s="149"/>
      <c r="BL13" s="149"/>
      <c r="BM13" s="149"/>
      <c r="BN13" s="149"/>
      <c r="BO13" s="149"/>
      <c r="BP13" s="149"/>
      <c r="BQ13" s="149"/>
      <c r="BR13" s="149"/>
      <c r="BS13" s="149"/>
      <c r="BT13" s="149"/>
      <c r="BU13" s="149"/>
      <c r="BV13" s="149"/>
      <c r="BW13" s="149"/>
      <c r="BX13" s="149"/>
      <c r="BY13" s="149"/>
      <c r="BZ13" s="149"/>
      <c r="CA13" s="149"/>
      <c r="CB13" s="149"/>
      <c r="CC13" s="149"/>
      <c r="CD13" s="149"/>
      <c r="CE13" s="149"/>
      <c r="CF13" s="149"/>
      <c r="CG13" s="149"/>
      <c r="CH13" s="149"/>
      <c r="CI13" s="149"/>
      <c r="CJ13" s="149"/>
      <c r="CK13" s="149"/>
      <c r="CL13" s="149"/>
      <c r="CM13" s="149"/>
      <c r="CN13" s="149"/>
      <c r="CO13" s="149"/>
      <c r="CP13" s="149"/>
      <c r="CQ13" s="149"/>
      <c r="CR13" s="149"/>
      <c r="CS13" s="149"/>
      <c r="CT13" s="149"/>
      <c r="CU13" s="149"/>
      <c r="CV13" s="149"/>
      <c r="CW13" s="149"/>
      <c r="CX13" s="149"/>
      <c r="CY13" s="149"/>
      <c r="CZ13" s="149"/>
      <c r="DA13" s="149"/>
      <c r="DB13" s="149"/>
      <c r="DC13" s="149"/>
      <c r="DD13" s="149"/>
      <c r="DE13" s="149"/>
      <c r="DF13" s="149"/>
      <c r="DG13" s="149"/>
      <c r="DH13" s="149"/>
      <c r="DI13" s="149"/>
      <c r="DJ13" s="149"/>
      <c r="DK13" s="149"/>
      <c r="DL13" s="149"/>
      <c r="DM13" s="149"/>
      <c r="DN13" s="149"/>
      <c r="DO13" s="149"/>
      <c r="DP13" s="149"/>
      <c r="DQ13" s="149"/>
      <c r="DR13" s="149"/>
      <c r="DS13" s="149"/>
      <c r="DT13" s="149"/>
      <c r="DU13" s="149"/>
      <c r="DV13" s="149"/>
      <c r="DW13" s="149"/>
      <c r="DX13" s="149"/>
      <c r="DY13" s="149"/>
      <c r="DZ13" s="149"/>
      <c r="EA13" s="149"/>
      <c r="EB13" s="149"/>
      <c r="EC13" s="149"/>
      <c r="ED13" s="149"/>
      <c r="EE13" s="533"/>
      <c r="EF13" s="151"/>
      <c r="EG13" s="534" t="e">
        <f>+#REF!*100</f>
        <v>#REF!</v>
      </c>
      <c r="EH13" s="152" t="e">
        <f>+#REF!/#REF!*100</f>
        <v>#REF!</v>
      </c>
      <c r="EI13" s="535" t="e">
        <f>+#REF!/#REF!*100</f>
        <v>#REF!</v>
      </c>
    </row>
    <row r="14" spans="1:139" ht="51" customHeight="1">
      <c r="A14" s="127"/>
      <c r="B14" s="141"/>
      <c r="C14" s="538"/>
      <c r="D14" s="149"/>
      <c r="E14" s="149"/>
      <c r="F14" s="149"/>
      <c r="G14" s="149"/>
      <c r="H14" s="149"/>
      <c r="I14" s="149"/>
      <c r="J14" s="149"/>
      <c r="K14" s="149"/>
      <c r="L14" s="149"/>
      <c r="M14" s="149"/>
      <c r="N14" s="150"/>
      <c r="O14" s="150"/>
      <c r="P14" s="150"/>
      <c r="Q14" s="150"/>
      <c r="R14" s="150"/>
      <c r="S14" s="150"/>
      <c r="T14" s="150"/>
      <c r="U14" s="150"/>
      <c r="V14" s="150"/>
      <c r="W14" s="150"/>
      <c r="X14" s="150"/>
      <c r="Y14" s="150"/>
      <c r="Z14" s="150"/>
      <c r="AA14" s="150"/>
      <c r="AB14" s="149"/>
      <c r="AC14" s="149"/>
      <c r="AD14" s="149"/>
      <c r="AE14" s="149"/>
      <c r="AF14" s="149"/>
      <c r="AG14" s="149"/>
      <c r="AH14" s="149"/>
      <c r="AI14" s="149"/>
      <c r="AJ14" s="149"/>
      <c r="AK14" s="149"/>
      <c r="AL14" s="149"/>
      <c r="AM14" s="149"/>
      <c r="AN14" s="149"/>
      <c r="AO14" s="149"/>
      <c r="AP14" s="149"/>
      <c r="AQ14" s="149"/>
      <c r="AR14" s="149"/>
      <c r="AS14" s="149"/>
      <c r="AT14" s="149"/>
      <c r="AU14" s="149"/>
      <c r="AV14" s="149"/>
      <c r="AW14" s="149"/>
      <c r="AX14" s="149"/>
      <c r="AY14" s="149"/>
      <c r="AZ14" s="149"/>
      <c r="BA14" s="149"/>
      <c r="BB14" s="149"/>
      <c r="BC14" s="149"/>
      <c r="BD14" s="149"/>
      <c r="BE14" s="149"/>
      <c r="BF14" s="149"/>
      <c r="BG14" s="149"/>
      <c r="BH14" s="149"/>
      <c r="BI14" s="149"/>
      <c r="BJ14" s="149"/>
      <c r="BK14" s="149"/>
      <c r="BL14" s="149"/>
      <c r="BM14" s="149"/>
      <c r="BN14" s="149"/>
      <c r="BO14" s="149"/>
      <c r="BP14" s="149"/>
      <c r="BQ14" s="149"/>
      <c r="BR14" s="149"/>
      <c r="BS14" s="149"/>
      <c r="BT14" s="149"/>
      <c r="BU14" s="149"/>
      <c r="BV14" s="149"/>
      <c r="BW14" s="149"/>
      <c r="BX14" s="149"/>
      <c r="BY14" s="149"/>
      <c r="BZ14" s="149"/>
      <c r="CA14" s="149"/>
      <c r="CB14" s="149"/>
      <c r="CC14" s="149"/>
      <c r="CD14" s="149"/>
      <c r="CE14" s="149"/>
      <c r="CF14" s="149"/>
      <c r="CG14" s="149"/>
      <c r="CH14" s="149"/>
      <c r="CI14" s="149"/>
      <c r="CJ14" s="149"/>
      <c r="CK14" s="149"/>
      <c r="CL14" s="149"/>
      <c r="CM14" s="149"/>
      <c r="CN14" s="149"/>
      <c r="CO14" s="149"/>
      <c r="CP14" s="149"/>
      <c r="CQ14" s="149"/>
      <c r="CR14" s="149"/>
      <c r="CS14" s="149"/>
      <c r="CT14" s="149"/>
      <c r="CU14" s="149"/>
      <c r="CV14" s="149"/>
      <c r="CW14" s="149"/>
      <c r="CX14" s="149"/>
      <c r="CY14" s="149"/>
      <c r="CZ14" s="149"/>
      <c r="DA14" s="149"/>
      <c r="DB14" s="149"/>
      <c r="DC14" s="149"/>
      <c r="DD14" s="149"/>
      <c r="DE14" s="149"/>
      <c r="DF14" s="149"/>
      <c r="DG14" s="149"/>
      <c r="DH14" s="149"/>
      <c r="DI14" s="149"/>
      <c r="DJ14" s="149"/>
      <c r="DK14" s="149"/>
      <c r="DL14" s="149"/>
      <c r="DM14" s="149"/>
      <c r="DN14" s="149"/>
      <c r="DO14" s="149"/>
      <c r="DP14" s="149"/>
      <c r="DQ14" s="149"/>
      <c r="DR14" s="149"/>
      <c r="DS14" s="149"/>
      <c r="DT14" s="149"/>
      <c r="DU14" s="149"/>
      <c r="DV14" s="149"/>
      <c r="DW14" s="149"/>
      <c r="DX14" s="149"/>
      <c r="DY14" s="149"/>
      <c r="DZ14" s="149"/>
      <c r="EA14" s="149"/>
      <c r="EB14" s="149"/>
      <c r="EC14" s="149"/>
      <c r="ED14" s="149"/>
      <c r="EE14" s="533"/>
      <c r="EF14" s="151"/>
      <c r="EG14" s="534"/>
      <c r="EH14" s="153"/>
      <c r="EI14" s="536"/>
    </row>
    <row r="15" spans="1:139" ht="51" customHeight="1">
      <c r="A15" s="127"/>
      <c r="B15" s="141"/>
      <c r="C15" s="538"/>
      <c r="D15" s="149"/>
      <c r="E15" s="149"/>
      <c r="F15" s="149"/>
      <c r="G15" s="149"/>
      <c r="H15" s="149"/>
      <c r="I15" s="149"/>
      <c r="J15" s="149"/>
      <c r="K15" s="149"/>
      <c r="L15" s="149"/>
      <c r="M15" s="149"/>
      <c r="N15" s="150"/>
      <c r="O15" s="150"/>
      <c r="P15" s="150"/>
      <c r="Q15" s="150"/>
      <c r="R15" s="150"/>
      <c r="S15" s="150"/>
      <c r="T15" s="150"/>
      <c r="U15" s="150"/>
      <c r="V15" s="150"/>
      <c r="W15" s="150"/>
      <c r="X15" s="150"/>
      <c r="Y15" s="150"/>
      <c r="Z15" s="150"/>
      <c r="AA15" s="150"/>
      <c r="AB15" s="149"/>
      <c r="AC15" s="149"/>
      <c r="AD15" s="149"/>
      <c r="AE15" s="149"/>
      <c r="AF15" s="149"/>
      <c r="AG15" s="149"/>
      <c r="AH15" s="149"/>
      <c r="AI15" s="149"/>
      <c r="AJ15" s="149"/>
      <c r="AK15" s="149"/>
      <c r="AL15" s="149"/>
      <c r="AM15" s="149"/>
      <c r="AN15" s="149"/>
      <c r="AO15" s="149"/>
      <c r="AP15" s="149"/>
      <c r="AQ15" s="149"/>
      <c r="AR15" s="149"/>
      <c r="AS15" s="149"/>
      <c r="AT15" s="149"/>
      <c r="AU15" s="149"/>
      <c r="AV15" s="149"/>
      <c r="AW15" s="149"/>
      <c r="AX15" s="149"/>
      <c r="AY15" s="149"/>
      <c r="AZ15" s="149"/>
      <c r="BA15" s="149"/>
      <c r="BB15" s="149"/>
      <c r="BC15" s="149"/>
      <c r="BD15" s="149"/>
      <c r="BE15" s="149"/>
      <c r="BF15" s="149"/>
      <c r="BG15" s="149"/>
      <c r="BH15" s="149"/>
      <c r="BI15" s="149"/>
      <c r="BJ15" s="149"/>
      <c r="BK15" s="149"/>
      <c r="BL15" s="149"/>
      <c r="BM15" s="149"/>
      <c r="BN15" s="149"/>
      <c r="BO15" s="149"/>
      <c r="BP15" s="149"/>
      <c r="BQ15" s="149"/>
      <c r="BR15" s="149"/>
      <c r="BS15" s="149"/>
      <c r="BT15" s="149"/>
      <c r="BU15" s="149"/>
      <c r="BV15" s="149"/>
      <c r="BW15" s="149"/>
      <c r="BX15" s="149"/>
      <c r="BY15" s="149"/>
      <c r="BZ15" s="149"/>
      <c r="CA15" s="149"/>
      <c r="CB15" s="149"/>
      <c r="CC15" s="149"/>
      <c r="CD15" s="149"/>
      <c r="CE15" s="149"/>
      <c r="CF15" s="149"/>
      <c r="CG15" s="149"/>
      <c r="CH15" s="149"/>
      <c r="CI15" s="149"/>
      <c r="CJ15" s="149"/>
      <c r="CK15" s="149"/>
      <c r="CL15" s="149"/>
      <c r="CM15" s="149"/>
      <c r="CN15" s="149"/>
      <c r="CO15" s="149"/>
      <c r="CP15" s="149"/>
      <c r="CQ15" s="149"/>
      <c r="CR15" s="149"/>
      <c r="CS15" s="149"/>
      <c r="CT15" s="149"/>
      <c r="CU15" s="149"/>
      <c r="CV15" s="149"/>
      <c r="CW15" s="149"/>
      <c r="CX15" s="149"/>
      <c r="CY15" s="149"/>
      <c r="CZ15" s="149"/>
      <c r="DA15" s="149"/>
      <c r="DB15" s="149"/>
      <c r="DC15" s="149"/>
      <c r="DD15" s="149"/>
      <c r="DE15" s="149"/>
      <c r="DF15" s="149"/>
      <c r="DG15" s="149"/>
      <c r="DH15" s="149"/>
      <c r="DI15" s="149"/>
      <c r="DJ15" s="149"/>
      <c r="DK15" s="149"/>
      <c r="DL15" s="149"/>
      <c r="DM15" s="149"/>
      <c r="DN15" s="149"/>
      <c r="DO15" s="149"/>
      <c r="DP15" s="149"/>
      <c r="DQ15" s="149"/>
      <c r="DR15" s="149"/>
      <c r="DS15" s="149"/>
      <c r="DT15" s="149"/>
      <c r="DU15" s="149"/>
      <c r="DV15" s="149"/>
      <c r="DW15" s="149"/>
      <c r="DX15" s="149"/>
      <c r="DY15" s="149"/>
      <c r="DZ15" s="149"/>
      <c r="EA15" s="149"/>
      <c r="EB15" s="149"/>
      <c r="EC15" s="149"/>
      <c r="ED15" s="149"/>
      <c r="EE15" s="533"/>
      <c r="EF15" s="151"/>
      <c r="EG15" s="534"/>
      <c r="EH15" s="154"/>
      <c r="EI15" s="537"/>
    </row>
    <row r="16" spans="1:139" ht="51" customHeight="1">
      <c r="A16" s="127"/>
      <c r="B16" s="141"/>
      <c r="C16" s="539"/>
      <c r="D16" s="149"/>
      <c r="E16" s="149"/>
      <c r="F16" s="149"/>
      <c r="G16" s="149"/>
      <c r="H16" s="149"/>
      <c r="I16" s="149"/>
      <c r="J16" s="149"/>
      <c r="K16" s="149"/>
      <c r="L16" s="149"/>
      <c r="M16" s="149"/>
      <c r="N16" s="150"/>
      <c r="O16" s="150"/>
      <c r="P16" s="150"/>
      <c r="Q16" s="150"/>
      <c r="R16" s="150"/>
      <c r="S16" s="150"/>
      <c r="T16" s="150"/>
      <c r="U16" s="150"/>
      <c r="V16" s="150"/>
      <c r="W16" s="150"/>
      <c r="X16" s="150"/>
      <c r="Y16" s="150"/>
      <c r="Z16" s="150"/>
      <c r="AA16" s="150"/>
      <c r="AB16" s="149"/>
      <c r="AC16" s="149"/>
      <c r="AD16" s="149"/>
      <c r="AE16" s="149"/>
      <c r="AF16" s="149"/>
      <c r="AG16" s="149"/>
      <c r="AH16" s="149"/>
      <c r="AI16" s="149"/>
      <c r="AJ16" s="149"/>
      <c r="AK16" s="149"/>
      <c r="AL16" s="149"/>
      <c r="AM16" s="149"/>
      <c r="AN16" s="149"/>
      <c r="AO16" s="149"/>
      <c r="AP16" s="149"/>
      <c r="AQ16" s="149"/>
      <c r="AR16" s="149"/>
      <c r="AS16" s="149"/>
      <c r="AT16" s="149"/>
      <c r="AU16" s="149"/>
      <c r="AV16" s="149"/>
      <c r="AW16" s="149"/>
      <c r="AX16" s="149"/>
      <c r="AY16" s="149"/>
      <c r="AZ16" s="149"/>
      <c r="BA16" s="149"/>
      <c r="BB16" s="149"/>
      <c r="BC16" s="149"/>
      <c r="BD16" s="149"/>
      <c r="BE16" s="149"/>
      <c r="BF16" s="149"/>
      <c r="BG16" s="149"/>
      <c r="BH16" s="149"/>
      <c r="BI16" s="149"/>
      <c r="BJ16" s="149"/>
      <c r="BK16" s="149"/>
      <c r="BL16" s="149"/>
      <c r="BM16" s="149"/>
      <c r="BN16" s="149"/>
      <c r="BO16" s="149"/>
      <c r="BP16" s="149"/>
      <c r="BQ16" s="149"/>
      <c r="BR16" s="149"/>
      <c r="BS16" s="149"/>
      <c r="BT16" s="149"/>
      <c r="BU16" s="149"/>
      <c r="BV16" s="149"/>
      <c r="BW16" s="149"/>
      <c r="BX16" s="149"/>
      <c r="BY16" s="149"/>
      <c r="BZ16" s="149"/>
      <c r="CA16" s="149"/>
      <c r="CB16" s="149"/>
      <c r="CC16" s="149"/>
      <c r="CD16" s="149"/>
      <c r="CE16" s="149"/>
      <c r="CF16" s="149"/>
      <c r="CG16" s="149"/>
      <c r="CH16" s="149"/>
      <c r="CI16" s="149"/>
      <c r="CJ16" s="149"/>
      <c r="CK16" s="149"/>
      <c r="CL16" s="149"/>
      <c r="CM16" s="149"/>
      <c r="CN16" s="149"/>
      <c r="CO16" s="149"/>
      <c r="CP16" s="149"/>
      <c r="CQ16" s="149"/>
      <c r="CR16" s="149"/>
      <c r="CS16" s="149"/>
      <c r="CT16" s="149"/>
      <c r="CU16" s="149"/>
      <c r="CV16" s="149"/>
      <c r="CW16" s="149"/>
      <c r="CX16" s="149"/>
      <c r="CY16" s="149"/>
      <c r="CZ16" s="149"/>
      <c r="DA16" s="149"/>
      <c r="DB16" s="149"/>
      <c r="DC16" s="149"/>
      <c r="DD16" s="149"/>
      <c r="DE16" s="149"/>
      <c r="DF16" s="149"/>
      <c r="DG16" s="149"/>
      <c r="DH16" s="149"/>
      <c r="DI16" s="149"/>
      <c r="DJ16" s="149"/>
      <c r="DK16" s="149"/>
      <c r="DL16" s="149"/>
      <c r="DM16" s="149"/>
      <c r="DN16" s="149"/>
      <c r="DO16" s="149"/>
      <c r="DP16" s="149"/>
      <c r="DQ16" s="149"/>
      <c r="DR16" s="149"/>
      <c r="DS16" s="149"/>
      <c r="DT16" s="149"/>
      <c r="DU16" s="149"/>
      <c r="DV16" s="149"/>
      <c r="DW16" s="149"/>
      <c r="DX16" s="149"/>
      <c r="DY16" s="149"/>
      <c r="DZ16" s="149"/>
      <c r="EA16" s="149"/>
      <c r="EB16" s="149"/>
      <c r="EC16" s="149"/>
      <c r="ED16" s="149"/>
      <c r="EE16" s="533"/>
      <c r="EF16" s="151"/>
      <c r="EG16" s="534"/>
      <c r="EH16" s="152"/>
      <c r="EI16" s="535"/>
    </row>
    <row r="17" spans="1:139" ht="51" customHeight="1">
      <c r="A17" s="127"/>
      <c r="B17" s="141"/>
      <c r="C17" s="540"/>
      <c r="D17" s="149"/>
      <c r="E17" s="149"/>
      <c r="F17" s="149"/>
      <c r="G17" s="149"/>
      <c r="H17" s="149"/>
      <c r="I17" s="149"/>
      <c r="J17" s="149"/>
      <c r="K17" s="149"/>
      <c r="L17" s="149"/>
      <c r="M17" s="149"/>
      <c r="N17" s="150"/>
      <c r="O17" s="150"/>
      <c r="P17" s="150"/>
      <c r="Q17" s="150"/>
      <c r="R17" s="150"/>
      <c r="S17" s="150"/>
      <c r="T17" s="150"/>
      <c r="U17" s="150"/>
      <c r="V17" s="150"/>
      <c r="W17" s="150"/>
      <c r="X17" s="150"/>
      <c r="Y17" s="150"/>
      <c r="Z17" s="150"/>
      <c r="AA17" s="150"/>
      <c r="AB17" s="149"/>
      <c r="AC17" s="149"/>
      <c r="AD17" s="149"/>
      <c r="AE17" s="149"/>
      <c r="AF17" s="149"/>
      <c r="AG17" s="149"/>
      <c r="AH17" s="149"/>
      <c r="AI17" s="149"/>
      <c r="AJ17" s="149"/>
      <c r="AK17" s="149"/>
      <c r="AL17" s="149"/>
      <c r="AM17" s="149"/>
      <c r="AN17" s="149"/>
      <c r="AO17" s="149"/>
      <c r="AP17" s="149"/>
      <c r="AQ17" s="149"/>
      <c r="AR17" s="149"/>
      <c r="AS17" s="149"/>
      <c r="AT17" s="149"/>
      <c r="AU17" s="149"/>
      <c r="AV17" s="149"/>
      <c r="AW17" s="149"/>
      <c r="AX17" s="149"/>
      <c r="AY17" s="149"/>
      <c r="AZ17" s="149"/>
      <c r="BA17" s="149"/>
      <c r="BB17" s="149"/>
      <c r="BC17" s="149"/>
      <c r="BD17" s="149"/>
      <c r="BE17" s="149"/>
      <c r="BF17" s="149"/>
      <c r="BG17" s="149"/>
      <c r="BH17" s="149"/>
      <c r="BI17" s="149"/>
      <c r="BJ17" s="149"/>
      <c r="BK17" s="149"/>
      <c r="BL17" s="149"/>
      <c r="BM17" s="149"/>
      <c r="BN17" s="149"/>
      <c r="BO17" s="149"/>
      <c r="BP17" s="149"/>
      <c r="BQ17" s="149"/>
      <c r="BR17" s="149"/>
      <c r="BS17" s="149"/>
      <c r="BT17" s="149"/>
      <c r="BU17" s="149"/>
      <c r="BV17" s="149"/>
      <c r="BW17" s="149"/>
      <c r="BX17" s="149"/>
      <c r="BY17" s="149"/>
      <c r="BZ17" s="149"/>
      <c r="CA17" s="149"/>
      <c r="CB17" s="149"/>
      <c r="CC17" s="149"/>
      <c r="CD17" s="149"/>
      <c r="CE17" s="149"/>
      <c r="CF17" s="149"/>
      <c r="CG17" s="149"/>
      <c r="CH17" s="149"/>
      <c r="CI17" s="149"/>
      <c r="CJ17" s="149"/>
      <c r="CK17" s="149"/>
      <c r="CL17" s="149"/>
      <c r="CM17" s="149"/>
      <c r="CN17" s="149"/>
      <c r="CO17" s="149"/>
      <c r="CP17" s="149"/>
      <c r="CQ17" s="149"/>
      <c r="CR17" s="149"/>
      <c r="CS17" s="149"/>
      <c r="CT17" s="149"/>
      <c r="CU17" s="149"/>
      <c r="CV17" s="149"/>
      <c r="CW17" s="149"/>
      <c r="CX17" s="149"/>
      <c r="CY17" s="149"/>
      <c r="CZ17" s="149"/>
      <c r="DA17" s="149"/>
      <c r="DB17" s="149"/>
      <c r="DC17" s="149"/>
      <c r="DD17" s="149"/>
      <c r="DE17" s="149"/>
      <c r="DF17" s="149"/>
      <c r="DG17" s="149"/>
      <c r="DH17" s="149"/>
      <c r="DI17" s="149"/>
      <c r="DJ17" s="149"/>
      <c r="DK17" s="149"/>
      <c r="DL17" s="149"/>
      <c r="DM17" s="149"/>
      <c r="DN17" s="149"/>
      <c r="DO17" s="149"/>
      <c r="DP17" s="149"/>
      <c r="DQ17" s="149"/>
      <c r="DR17" s="149"/>
      <c r="DS17" s="149"/>
      <c r="DT17" s="149"/>
      <c r="DU17" s="149"/>
      <c r="DV17" s="149"/>
      <c r="DW17" s="149"/>
      <c r="DX17" s="149"/>
      <c r="DY17" s="149"/>
      <c r="DZ17" s="149"/>
      <c r="EA17" s="149"/>
      <c r="EB17" s="149"/>
      <c r="EC17" s="149"/>
      <c r="ED17" s="149"/>
      <c r="EE17" s="533"/>
      <c r="EF17" s="151"/>
      <c r="EG17" s="534" t="e">
        <f>+#REF!*100</f>
        <v>#REF!</v>
      </c>
      <c r="EH17" s="152" t="e">
        <f>+#REF!/#REF!*100</f>
        <v>#REF!</v>
      </c>
      <c r="EI17" s="535" t="e">
        <f>+#REF!/#REF!*100</f>
        <v>#REF!</v>
      </c>
    </row>
    <row r="18" spans="1:139" ht="51" customHeight="1">
      <c r="A18" s="127"/>
      <c r="B18" s="141"/>
      <c r="C18" s="538"/>
      <c r="D18" s="149"/>
      <c r="E18" s="149"/>
      <c r="F18" s="149"/>
      <c r="G18" s="149"/>
      <c r="H18" s="149"/>
      <c r="I18" s="149"/>
      <c r="J18" s="149"/>
      <c r="K18" s="149"/>
      <c r="L18" s="149"/>
      <c r="M18" s="149"/>
      <c r="N18" s="150"/>
      <c r="O18" s="150"/>
      <c r="P18" s="150"/>
      <c r="Q18" s="150"/>
      <c r="R18" s="150"/>
      <c r="S18" s="150"/>
      <c r="T18" s="150"/>
      <c r="U18" s="150"/>
      <c r="V18" s="150"/>
      <c r="W18" s="150"/>
      <c r="X18" s="150"/>
      <c r="Y18" s="150"/>
      <c r="Z18" s="150"/>
      <c r="AA18" s="150"/>
      <c r="AB18" s="149"/>
      <c r="AC18" s="149"/>
      <c r="AD18" s="149"/>
      <c r="AE18" s="149"/>
      <c r="AF18" s="149"/>
      <c r="AG18" s="149"/>
      <c r="AH18" s="149"/>
      <c r="AI18" s="149"/>
      <c r="AJ18" s="149"/>
      <c r="AK18" s="149"/>
      <c r="AL18" s="149"/>
      <c r="AM18" s="149"/>
      <c r="AN18" s="149"/>
      <c r="AO18" s="149"/>
      <c r="AP18" s="149"/>
      <c r="AQ18" s="149"/>
      <c r="AR18" s="149"/>
      <c r="AS18" s="149"/>
      <c r="AT18" s="149"/>
      <c r="AU18" s="149"/>
      <c r="AV18" s="149"/>
      <c r="AW18" s="149"/>
      <c r="AX18" s="149"/>
      <c r="AY18" s="149"/>
      <c r="AZ18" s="149"/>
      <c r="BA18" s="149"/>
      <c r="BB18" s="149"/>
      <c r="BC18" s="149"/>
      <c r="BD18" s="149"/>
      <c r="BE18" s="149"/>
      <c r="BF18" s="149"/>
      <c r="BG18" s="149"/>
      <c r="BH18" s="149"/>
      <c r="BI18" s="149"/>
      <c r="BJ18" s="149"/>
      <c r="BK18" s="149"/>
      <c r="BL18" s="149"/>
      <c r="BM18" s="149"/>
      <c r="BN18" s="149"/>
      <c r="BO18" s="149"/>
      <c r="BP18" s="149"/>
      <c r="BQ18" s="149"/>
      <c r="BR18" s="149"/>
      <c r="BS18" s="149"/>
      <c r="BT18" s="149"/>
      <c r="BU18" s="149"/>
      <c r="BV18" s="149"/>
      <c r="BW18" s="149"/>
      <c r="BX18" s="149"/>
      <c r="BY18" s="149"/>
      <c r="BZ18" s="149"/>
      <c r="CA18" s="149"/>
      <c r="CB18" s="149"/>
      <c r="CC18" s="149"/>
      <c r="CD18" s="149"/>
      <c r="CE18" s="149"/>
      <c r="CF18" s="149"/>
      <c r="CG18" s="149"/>
      <c r="CH18" s="149"/>
      <c r="CI18" s="149"/>
      <c r="CJ18" s="149"/>
      <c r="CK18" s="149"/>
      <c r="CL18" s="149"/>
      <c r="CM18" s="149"/>
      <c r="CN18" s="149"/>
      <c r="CO18" s="149"/>
      <c r="CP18" s="149"/>
      <c r="CQ18" s="149"/>
      <c r="CR18" s="149"/>
      <c r="CS18" s="149"/>
      <c r="CT18" s="149"/>
      <c r="CU18" s="149"/>
      <c r="CV18" s="149"/>
      <c r="CW18" s="149"/>
      <c r="CX18" s="149"/>
      <c r="CY18" s="149"/>
      <c r="CZ18" s="149"/>
      <c r="DA18" s="149"/>
      <c r="DB18" s="149"/>
      <c r="DC18" s="149"/>
      <c r="DD18" s="149"/>
      <c r="DE18" s="149"/>
      <c r="DF18" s="149"/>
      <c r="DG18" s="149"/>
      <c r="DH18" s="149"/>
      <c r="DI18" s="149"/>
      <c r="DJ18" s="149"/>
      <c r="DK18" s="149"/>
      <c r="DL18" s="149"/>
      <c r="DM18" s="149"/>
      <c r="DN18" s="149"/>
      <c r="DO18" s="149"/>
      <c r="DP18" s="149"/>
      <c r="DQ18" s="149"/>
      <c r="DR18" s="149"/>
      <c r="DS18" s="149"/>
      <c r="DT18" s="149"/>
      <c r="DU18" s="149"/>
      <c r="DV18" s="149"/>
      <c r="DW18" s="149"/>
      <c r="DX18" s="149"/>
      <c r="DY18" s="149"/>
      <c r="DZ18" s="149"/>
      <c r="EA18" s="149"/>
      <c r="EB18" s="149"/>
      <c r="EC18" s="149"/>
      <c r="ED18" s="149"/>
      <c r="EE18" s="533"/>
      <c r="EF18" s="151"/>
      <c r="EG18" s="534"/>
      <c r="EH18" s="152"/>
      <c r="EI18" s="535"/>
    </row>
    <row r="19" spans="1:139" ht="51" customHeight="1">
      <c r="A19" s="127"/>
      <c r="B19" s="141"/>
      <c r="C19" s="538"/>
      <c r="D19" s="149"/>
      <c r="E19" s="149"/>
      <c r="F19" s="149"/>
      <c r="G19" s="149"/>
      <c r="H19" s="149"/>
      <c r="I19" s="149"/>
      <c r="J19" s="149"/>
      <c r="K19" s="149"/>
      <c r="L19" s="149"/>
      <c r="M19" s="149"/>
      <c r="N19" s="150"/>
      <c r="O19" s="150"/>
      <c r="P19" s="150"/>
      <c r="Q19" s="150"/>
      <c r="R19" s="150"/>
      <c r="S19" s="150"/>
      <c r="T19" s="150"/>
      <c r="U19" s="150"/>
      <c r="V19" s="150"/>
      <c r="W19" s="150"/>
      <c r="X19" s="150"/>
      <c r="Y19" s="150"/>
      <c r="Z19" s="150"/>
      <c r="AA19" s="150"/>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533"/>
      <c r="EF19" s="151"/>
      <c r="EG19" s="534"/>
      <c r="EH19" s="154"/>
      <c r="EI19" s="537"/>
    </row>
    <row r="20" spans="1:139" ht="51" customHeight="1">
      <c r="A20" s="127"/>
      <c r="B20" s="141"/>
      <c r="C20" s="541"/>
      <c r="D20" s="149"/>
      <c r="E20" s="149"/>
      <c r="F20" s="149"/>
      <c r="G20" s="149"/>
      <c r="H20" s="149"/>
      <c r="I20" s="149"/>
      <c r="J20" s="149"/>
      <c r="K20" s="149"/>
      <c r="L20" s="149"/>
      <c r="M20" s="149"/>
      <c r="N20" s="150"/>
      <c r="O20" s="150"/>
      <c r="P20" s="150"/>
      <c r="Q20" s="150"/>
      <c r="R20" s="150"/>
      <c r="S20" s="150"/>
      <c r="T20" s="150"/>
      <c r="U20" s="150"/>
      <c r="V20" s="150"/>
      <c r="W20" s="150"/>
      <c r="X20" s="150"/>
      <c r="Y20" s="150"/>
      <c r="Z20" s="150"/>
      <c r="AA20" s="150"/>
      <c r="AB20" s="149"/>
      <c r="AC20" s="149"/>
      <c r="AD20" s="149"/>
      <c r="AE20" s="149"/>
      <c r="AF20" s="149"/>
      <c r="AG20" s="149"/>
      <c r="AH20" s="149"/>
      <c r="AI20" s="149"/>
      <c r="AJ20" s="149"/>
      <c r="AK20" s="149"/>
      <c r="AL20" s="149"/>
      <c r="AM20" s="149"/>
      <c r="AN20" s="149"/>
      <c r="AO20" s="149"/>
      <c r="AP20" s="149"/>
      <c r="AQ20" s="149"/>
      <c r="AR20" s="149"/>
      <c r="AS20" s="149"/>
      <c r="AT20" s="149"/>
      <c r="AU20" s="149"/>
      <c r="AV20" s="149"/>
      <c r="AW20" s="149"/>
      <c r="AX20" s="149"/>
      <c r="AY20" s="149"/>
      <c r="AZ20" s="149"/>
      <c r="BA20" s="149"/>
      <c r="BB20" s="149"/>
      <c r="BC20" s="149"/>
      <c r="BD20" s="149"/>
      <c r="BE20" s="149"/>
      <c r="BF20" s="149"/>
      <c r="BG20" s="149"/>
      <c r="BH20" s="149"/>
      <c r="BI20" s="149"/>
      <c r="BJ20" s="149"/>
      <c r="BK20" s="149"/>
      <c r="BL20" s="149"/>
      <c r="BM20" s="149"/>
      <c r="BN20" s="149"/>
      <c r="BO20" s="149"/>
      <c r="BP20" s="149"/>
      <c r="BQ20" s="149"/>
      <c r="BR20" s="149"/>
      <c r="BS20" s="149"/>
      <c r="BT20" s="149"/>
      <c r="BU20" s="149"/>
      <c r="BV20" s="149"/>
      <c r="BW20" s="149"/>
      <c r="BX20" s="149"/>
      <c r="BY20" s="149"/>
      <c r="BZ20" s="149"/>
      <c r="CA20" s="149"/>
      <c r="CB20" s="149"/>
      <c r="CC20" s="149"/>
      <c r="CD20" s="149"/>
      <c r="CE20" s="149"/>
      <c r="CF20" s="149"/>
      <c r="CG20" s="149"/>
      <c r="CH20" s="149"/>
      <c r="CI20" s="149"/>
      <c r="CJ20" s="149"/>
      <c r="CK20" s="149"/>
      <c r="CL20" s="149"/>
      <c r="CM20" s="149"/>
      <c r="CN20" s="149"/>
      <c r="CO20" s="149"/>
      <c r="CP20" s="149"/>
      <c r="CQ20" s="149"/>
      <c r="CR20" s="149"/>
      <c r="CS20" s="149"/>
      <c r="CT20" s="149"/>
      <c r="CU20" s="149"/>
      <c r="CV20" s="149"/>
      <c r="CW20" s="149"/>
      <c r="CX20" s="149"/>
      <c r="CY20" s="149"/>
      <c r="CZ20" s="149"/>
      <c r="DA20" s="149"/>
      <c r="DB20" s="149"/>
      <c r="DC20" s="149"/>
      <c r="DD20" s="149"/>
      <c r="DE20" s="149"/>
      <c r="DF20" s="149"/>
      <c r="DG20" s="149"/>
      <c r="DH20" s="149"/>
      <c r="DI20" s="149"/>
      <c r="DJ20" s="149"/>
      <c r="DK20" s="149"/>
      <c r="DL20" s="149"/>
      <c r="DM20" s="149"/>
      <c r="DN20" s="149"/>
      <c r="DO20" s="149"/>
      <c r="DP20" s="149"/>
      <c r="DQ20" s="149"/>
      <c r="DR20" s="149"/>
      <c r="DS20" s="149"/>
      <c r="DT20" s="149"/>
      <c r="DU20" s="149"/>
      <c r="DV20" s="149"/>
      <c r="DW20" s="149"/>
      <c r="DX20" s="149"/>
      <c r="DY20" s="149"/>
      <c r="DZ20" s="149"/>
      <c r="EA20" s="149"/>
      <c r="EB20" s="149"/>
      <c r="EC20" s="149"/>
      <c r="ED20" s="149"/>
      <c r="EE20" s="533"/>
      <c r="EF20" s="151"/>
      <c r="EG20" s="534"/>
      <c r="EH20" s="152"/>
      <c r="EI20" s="535"/>
    </row>
    <row r="21" spans="1:139" ht="51" customHeight="1">
      <c r="A21" s="127"/>
      <c r="B21" s="141"/>
      <c r="C21" s="540"/>
      <c r="D21" s="149"/>
      <c r="E21" s="149"/>
      <c r="F21" s="149"/>
      <c r="G21" s="149"/>
      <c r="H21" s="149"/>
      <c r="I21" s="149"/>
      <c r="J21" s="149"/>
      <c r="K21" s="149"/>
      <c r="L21" s="149"/>
      <c r="M21" s="149"/>
      <c r="N21" s="150"/>
      <c r="O21" s="150"/>
      <c r="P21" s="150"/>
      <c r="Q21" s="150"/>
      <c r="R21" s="150"/>
      <c r="S21" s="150"/>
      <c r="T21" s="150"/>
      <c r="U21" s="150"/>
      <c r="V21" s="150"/>
      <c r="W21" s="150"/>
      <c r="X21" s="150"/>
      <c r="Y21" s="150"/>
      <c r="Z21" s="150"/>
      <c r="AA21" s="150"/>
      <c r="AB21" s="149"/>
      <c r="AC21" s="149"/>
      <c r="AD21" s="149"/>
      <c r="AE21" s="149"/>
      <c r="AF21" s="149"/>
      <c r="AG21" s="149"/>
      <c r="AH21" s="149"/>
      <c r="AI21" s="149"/>
      <c r="AJ21" s="149"/>
      <c r="AK21" s="149"/>
      <c r="AL21" s="149"/>
      <c r="AM21" s="149"/>
      <c r="AN21" s="149"/>
      <c r="AO21" s="149"/>
      <c r="AP21" s="149"/>
      <c r="AQ21" s="149"/>
      <c r="AR21" s="149"/>
      <c r="AS21" s="149"/>
      <c r="AT21" s="149"/>
      <c r="AU21" s="149"/>
      <c r="AV21" s="149"/>
      <c r="AW21" s="149"/>
      <c r="AX21" s="149"/>
      <c r="AY21" s="149"/>
      <c r="AZ21" s="149"/>
      <c r="BA21" s="149"/>
      <c r="BB21" s="149"/>
      <c r="BC21" s="149"/>
      <c r="BD21" s="149"/>
      <c r="BE21" s="149"/>
      <c r="BF21" s="149"/>
      <c r="BG21" s="149"/>
      <c r="BH21" s="149"/>
      <c r="BI21" s="149"/>
      <c r="BJ21" s="149"/>
      <c r="BK21" s="149"/>
      <c r="BL21" s="149"/>
      <c r="BM21" s="149"/>
      <c r="BN21" s="149"/>
      <c r="BO21" s="149"/>
      <c r="BP21" s="149"/>
      <c r="BQ21" s="149"/>
      <c r="BR21" s="149"/>
      <c r="BS21" s="149"/>
      <c r="BT21" s="149"/>
      <c r="BU21" s="149"/>
      <c r="BV21" s="149"/>
      <c r="BW21" s="149"/>
      <c r="BX21" s="149"/>
      <c r="BY21" s="149"/>
      <c r="BZ21" s="149"/>
      <c r="CA21" s="149"/>
      <c r="CB21" s="149"/>
      <c r="CC21" s="149"/>
      <c r="CD21" s="149"/>
      <c r="CE21" s="149"/>
      <c r="CF21" s="149"/>
      <c r="CG21" s="149"/>
      <c r="CH21" s="149"/>
      <c r="CI21" s="149"/>
      <c r="CJ21" s="149"/>
      <c r="CK21" s="149"/>
      <c r="CL21" s="149"/>
      <c r="CM21" s="149"/>
      <c r="CN21" s="149"/>
      <c r="CO21" s="149"/>
      <c r="CP21" s="149"/>
      <c r="CQ21" s="149"/>
      <c r="CR21" s="149"/>
      <c r="CS21" s="149"/>
      <c r="CT21" s="149"/>
      <c r="CU21" s="149"/>
      <c r="CV21" s="149"/>
      <c r="CW21" s="149"/>
      <c r="CX21" s="149"/>
      <c r="CY21" s="149"/>
      <c r="CZ21" s="149"/>
      <c r="DA21" s="149"/>
      <c r="DB21" s="149"/>
      <c r="DC21" s="149"/>
      <c r="DD21" s="149"/>
      <c r="DE21" s="149"/>
      <c r="DF21" s="149"/>
      <c r="DG21" s="149"/>
      <c r="DH21" s="149"/>
      <c r="DI21" s="149"/>
      <c r="DJ21" s="149"/>
      <c r="DK21" s="149"/>
      <c r="DL21" s="149"/>
      <c r="DM21" s="149"/>
      <c r="DN21" s="149"/>
      <c r="DO21" s="149"/>
      <c r="DP21" s="149"/>
      <c r="DQ21" s="149"/>
      <c r="DR21" s="149"/>
      <c r="DS21" s="149"/>
      <c r="DT21" s="149"/>
      <c r="DU21" s="149"/>
      <c r="DV21" s="149"/>
      <c r="DW21" s="149"/>
      <c r="DX21" s="149"/>
      <c r="DY21" s="149"/>
      <c r="DZ21" s="149"/>
      <c r="EA21" s="149"/>
      <c r="EB21" s="149"/>
      <c r="EC21" s="149"/>
      <c r="ED21" s="149"/>
      <c r="EE21" s="533"/>
      <c r="EF21" s="151"/>
      <c r="EG21" s="534" t="e">
        <f>+#REF!*100</f>
        <v>#REF!</v>
      </c>
      <c r="EH21" s="152" t="e">
        <f>+#REF!/#REF!*100</f>
        <v>#REF!</v>
      </c>
      <c r="EI21" s="535" t="e">
        <f>+#REF!/#REF!*100</f>
        <v>#REF!</v>
      </c>
    </row>
    <row r="22" spans="1:139" ht="51" customHeight="1">
      <c r="A22" s="127"/>
      <c r="B22" s="141"/>
      <c r="C22" s="538"/>
      <c r="D22" s="149"/>
      <c r="E22" s="149"/>
      <c r="F22" s="149"/>
      <c r="G22" s="149"/>
      <c r="H22" s="149"/>
      <c r="I22" s="149"/>
      <c r="J22" s="149"/>
      <c r="K22" s="149"/>
      <c r="L22" s="149"/>
      <c r="M22" s="149"/>
      <c r="N22" s="150"/>
      <c r="O22" s="150"/>
      <c r="P22" s="150"/>
      <c r="Q22" s="150"/>
      <c r="R22" s="150"/>
      <c r="S22" s="150"/>
      <c r="T22" s="150"/>
      <c r="U22" s="150"/>
      <c r="V22" s="150"/>
      <c r="W22" s="150"/>
      <c r="X22" s="150"/>
      <c r="Y22" s="150"/>
      <c r="Z22" s="150"/>
      <c r="AA22" s="150"/>
      <c r="AB22" s="149"/>
      <c r="AC22" s="149"/>
      <c r="AD22" s="149"/>
      <c r="AE22" s="149"/>
      <c r="AF22" s="149"/>
      <c r="AG22" s="149"/>
      <c r="AH22" s="149"/>
      <c r="AI22" s="149"/>
      <c r="AJ22" s="149"/>
      <c r="AK22" s="149"/>
      <c r="AL22" s="149"/>
      <c r="AM22" s="149"/>
      <c r="AN22" s="149"/>
      <c r="AO22" s="149"/>
      <c r="AP22" s="149"/>
      <c r="AQ22" s="149"/>
      <c r="AR22" s="149"/>
      <c r="AS22" s="149"/>
      <c r="AT22" s="149"/>
      <c r="AU22" s="149"/>
      <c r="AV22" s="149"/>
      <c r="AW22" s="149"/>
      <c r="AX22" s="149"/>
      <c r="AY22" s="149"/>
      <c r="AZ22" s="149"/>
      <c r="BA22" s="149"/>
      <c r="BB22" s="149"/>
      <c r="BC22" s="149"/>
      <c r="BD22" s="149"/>
      <c r="BE22" s="149"/>
      <c r="BF22" s="149"/>
      <c r="BG22" s="149"/>
      <c r="BH22" s="149"/>
      <c r="BI22" s="149"/>
      <c r="BJ22" s="149"/>
      <c r="BK22" s="149"/>
      <c r="BL22" s="149"/>
      <c r="BM22" s="149"/>
      <c r="BN22" s="149"/>
      <c r="BO22" s="149"/>
      <c r="BP22" s="149"/>
      <c r="BQ22" s="149"/>
      <c r="BR22" s="149"/>
      <c r="BS22" s="149"/>
      <c r="BT22" s="149"/>
      <c r="BU22" s="149"/>
      <c r="BV22" s="149"/>
      <c r="BW22" s="149"/>
      <c r="BX22" s="149"/>
      <c r="BY22" s="149"/>
      <c r="BZ22" s="149"/>
      <c r="CA22" s="149"/>
      <c r="CB22" s="149"/>
      <c r="CC22" s="149"/>
      <c r="CD22" s="149"/>
      <c r="CE22" s="149"/>
      <c r="CF22" s="149"/>
      <c r="CG22" s="149"/>
      <c r="CH22" s="149"/>
      <c r="CI22" s="149"/>
      <c r="CJ22" s="149"/>
      <c r="CK22" s="149"/>
      <c r="CL22" s="149"/>
      <c r="CM22" s="149"/>
      <c r="CN22" s="149"/>
      <c r="CO22" s="149"/>
      <c r="CP22" s="149"/>
      <c r="CQ22" s="149"/>
      <c r="CR22" s="149"/>
      <c r="CS22" s="149"/>
      <c r="CT22" s="149"/>
      <c r="CU22" s="149"/>
      <c r="CV22" s="149"/>
      <c r="CW22" s="149"/>
      <c r="CX22" s="149"/>
      <c r="CY22" s="149"/>
      <c r="CZ22" s="149"/>
      <c r="DA22" s="149"/>
      <c r="DB22" s="149"/>
      <c r="DC22" s="149"/>
      <c r="DD22" s="149"/>
      <c r="DE22" s="149"/>
      <c r="DF22" s="149"/>
      <c r="DG22" s="149"/>
      <c r="DH22" s="149"/>
      <c r="DI22" s="149"/>
      <c r="DJ22" s="149"/>
      <c r="DK22" s="149"/>
      <c r="DL22" s="149"/>
      <c r="DM22" s="149"/>
      <c r="DN22" s="149"/>
      <c r="DO22" s="149"/>
      <c r="DP22" s="149"/>
      <c r="DQ22" s="149"/>
      <c r="DR22" s="149"/>
      <c r="DS22" s="149"/>
      <c r="DT22" s="149"/>
      <c r="DU22" s="149"/>
      <c r="DV22" s="149"/>
      <c r="DW22" s="149"/>
      <c r="DX22" s="149"/>
      <c r="DY22" s="149"/>
      <c r="DZ22" s="149"/>
      <c r="EA22" s="149"/>
      <c r="EB22" s="149"/>
      <c r="EC22" s="149"/>
      <c r="ED22" s="149"/>
      <c r="EE22" s="533"/>
      <c r="EF22" s="155"/>
      <c r="EG22" s="542"/>
      <c r="EH22" s="156"/>
      <c r="EI22" s="543"/>
    </row>
    <row r="23" spans="1:139" ht="51" customHeight="1">
      <c r="A23" s="127"/>
      <c r="B23" s="141"/>
      <c r="C23" s="538"/>
      <c r="D23" s="149"/>
      <c r="E23" s="149"/>
      <c r="F23" s="149"/>
      <c r="G23" s="149"/>
      <c r="H23" s="149"/>
      <c r="I23" s="149"/>
      <c r="J23" s="149"/>
      <c r="K23" s="149"/>
      <c r="L23" s="149"/>
      <c r="M23" s="149"/>
      <c r="N23" s="150"/>
      <c r="O23" s="150"/>
      <c r="P23" s="150"/>
      <c r="Q23" s="150"/>
      <c r="R23" s="150"/>
      <c r="S23" s="150"/>
      <c r="T23" s="150"/>
      <c r="U23" s="150"/>
      <c r="V23" s="150"/>
      <c r="W23" s="150"/>
      <c r="X23" s="150"/>
      <c r="Y23" s="150"/>
      <c r="Z23" s="150"/>
      <c r="AA23" s="150"/>
      <c r="AB23" s="149"/>
      <c r="AC23" s="149"/>
      <c r="AD23" s="149"/>
      <c r="AE23" s="149"/>
      <c r="AF23" s="149"/>
      <c r="AG23" s="149"/>
      <c r="AH23" s="149"/>
      <c r="AI23" s="149"/>
      <c r="AJ23" s="149"/>
      <c r="AK23" s="149"/>
      <c r="AL23" s="149"/>
      <c r="AM23" s="149"/>
      <c r="AN23" s="149"/>
      <c r="AO23" s="149"/>
      <c r="AP23" s="149"/>
      <c r="AQ23" s="149"/>
      <c r="AR23" s="149"/>
      <c r="AS23" s="149"/>
      <c r="AT23" s="149"/>
      <c r="AU23" s="149"/>
      <c r="AV23" s="149"/>
      <c r="AW23" s="149"/>
      <c r="AX23" s="149"/>
      <c r="AY23" s="149"/>
      <c r="AZ23" s="149"/>
      <c r="BA23" s="149"/>
      <c r="BB23" s="149"/>
      <c r="BC23" s="149"/>
      <c r="BD23" s="149"/>
      <c r="BE23" s="149"/>
      <c r="BF23" s="149"/>
      <c r="BG23" s="149"/>
      <c r="BH23" s="149"/>
      <c r="BI23" s="149"/>
      <c r="BJ23" s="149"/>
      <c r="BK23" s="149"/>
      <c r="BL23" s="149"/>
      <c r="BM23" s="149"/>
      <c r="BN23" s="149"/>
      <c r="BO23" s="149"/>
      <c r="BP23" s="149"/>
      <c r="BQ23" s="149"/>
      <c r="BR23" s="149"/>
      <c r="BS23" s="149"/>
      <c r="BT23" s="149"/>
      <c r="BU23" s="149"/>
      <c r="BV23" s="149"/>
      <c r="BW23" s="149"/>
      <c r="BX23" s="149"/>
      <c r="BY23" s="149"/>
      <c r="BZ23" s="149"/>
      <c r="CA23" s="149"/>
      <c r="CB23" s="149"/>
      <c r="CC23" s="149"/>
      <c r="CD23" s="149"/>
      <c r="CE23" s="149"/>
      <c r="CF23" s="149"/>
      <c r="CG23" s="149"/>
      <c r="CH23" s="149"/>
      <c r="CI23" s="149"/>
      <c r="CJ23" s="149"/>
      <c r="CK23" s="149"/>
      <c r="CL23" s="149"/>
      <c r="CM23" s="149"/>
      <c r="CN23" s="149"/>
      <c r="CO23" s="149"/>
      <c r="CP23" s="149"/>
      <c r="CQ23" s="149"/>
      <c r="CR23" s="149"/>
      <c r="CS23" s="149"/>
      <c r="CT23" s="149"/>
      <c r="CU23" s="149"/>
      <c r="CV23" s="149"/>
      <c r="CW23" s="149"/>
      <c r="CX23" s="149"/>
      <c r="CY23" s="149"/>
      <c r="CZ23" s="149"/>
      <c r="DA23" s="149"/>
      <c r="DB23" s="149"/>
      <c r="DC23" s="149"/>
      <c r="DD23" s="149"/>
      <c r="DE23" s="149"/>
      <c r="DF23" s="149"/>
      <c r="DG23" s="149"/>
      <c r="DH23" s="149"/>
      <c r="DI23" s="149"/>
      <c r="DJ23" s="149"/>
      <c r="DK23" s="149"/>
      <c r="DL23" s="149"/>
      <c r="DM23" s="149"/>
      <c r="DN23" s="149"/>
      <c r="DO23" s="149"/>
      <c r="DP23" s="149"/>
      <c r="DQ23" s="149"/>
      <c r="DR23" s="149"/>
      <c r="DS23" s="149"/>
      <c r="DT23" s="149"/>
      <c r="DU23" s="149"/>
      <c r="DV23" s="149"/>
      <c r="DW23" s="149"/>
      <c r="DX23" s="149"/>
      <c r="DY23" s="149"/>
      <c r="DZ23" s="149"/>
      <c r="EA23" s="149"/>
      <c r="EB23" s="149"/>
      <c r="EC23" s="149"/>
      <c r="ED23" s="149"/>
      <c r="EE23" s="533"/>
      <c r="EF23" s="155"/>
      <c r="EG23" s="542"/>
      <c r="EH23" s="156"/>
      <c r="EI23" s="543"/>
    </row>
    <row r="24" spans="1:139" ht="51" customHeight="1">
      <c r="A24" s="127"/>
      <c r="B24" s="141"/>
      <c r="C24" s="538"/>
      <c r="D24" s="149"/>
      <c r="E24" s="149"/>
      <c r="F24" s="149"/>
      <c r="G24" s="149"/>
      <c r="H24" s="149"/>
      <c r="I24" s="149"/>
      <c r="J24" s="149"/>
      <c r="K24" s="149"/>
      <c r="L24" s="149"/>
      <c r="M24" s="149"/>
      <c r="N24" s="150"/>
      <c r="O24" s="150"/>
      <c r="P24" s="150"/>
      <c r="Q24" s="150"/>
      <c r="R24" s="150"/>
      <c r="S24" s="150"/>
      <c r="T24" s="150"/>
      <c r="U24" s="150"/>
      <c r="V24" s="150"/>
      <c r="W24" s="150"/>
      <c r="X24" s="150"/>
      <c r="Y24" s="150"/>
      <c r="Z24" s="150"/>
      <c r="AA24" s="150"/>
      <c r="AB24" s="149"/>
      <c r="AC24" s="149"/>
      <c r="AD24" s="149"/>
      <c r="AE24" s="149"/>
      <c r="AF24" s="149"/>
      <c r="AG24" s="149"/>
      <c r="AH24" s="149"/>
      <c r="AI24" s="149"/>
      <c r="AJ24" s="149"/>
      <c r="AK24" s="149"/>
      <c r="AL24" s="149"/>
      <c r="AM24" s="149"/>
      <c r="AN24" s="149"/>
      <c r="AO24" s="149"/>
      <c r="AP24" s="149"/>
      <c r="AQ24" s="149"/>
      <c r="AR24" s="149"/>
      <c r="AS24" s="149"/>
      <c r="AT24" s="149"/>
      <c r="AU24" s="149"/>
      <c r="AV24" s="149"/>
      <c r="AW24" s="149"/>
      <c r="AX24" s="149"/>
      <c r="AY24" s="149"/>
      <c r="AZ24" s="149"/>
      <c r="BA24" s="149"/>
      <c r="BB24" s="149"/>
      <c r="BC24" s="149"/>
      <c r="BD24" s="149"/>
      <c r="BE24" s="149"/>
      <c r="BF24" s="149"/>
      <c r="BG24" s="149"/>
      <c r="BH24" s="149"/>
      <c r="BI24" s="149"/>
      <c r="BJ24" s="149"/>
      <c r="BK24" s="149"/>
      <c r="BL24" s="149"/>
      <c r="BM24" s="149"/>
      <c r="BN24" s="149"/>
      <c r="BO24" s="149"/>
      <c r="BP24" s="149"/>
      <c r="BQ24" s="149"/>
      <c r="BR24" s="149"/>
      <c r="BS24" s="149"/>
      <c r="BT24" s="149"/>
      <c r="BU24" s="149"/>
      <c r="BV24" s="149"/>
      <c r="BW24" s="149"/>
      <c r="BX24" s="149"/>
      <c r="BY24" s="149"/>
      <c r="BZ24" s="149"/>
      <c r="CA24" s="149"/>
      <c r="CB24" s="149"/>
      <c r="CC24" s="149"/>
      <c r="CD24" s="149"/>
      <c r="CE24" s="149"/>
      <c r="CF24" s="149"/>
      <c r="CG24" s="149"/>
      <c r="CH24" s="149"/>
      <c r="CI24" s="149"/>
      <c r="CJ24" s="149"/>
      <c r="CK24" s="149"/>
      <c r="CL24" s="149"/>
      <c r="CM24" s="149"/>
      <c r="CN24" s="149"/>
      <c r="CO24" s="149"/>
      <c r="CP24" s="149"/>
      <c r="CQ24" s="149"/>
      <c r="CR24" s="149"/>
      <c r="CS24" s="149"/>
      <c r="CT24" s="149"/>
      <c r="CU24" s="149"/>
      <c r="CV24" s="149"/>
      <c r="CW24" s="149"/>
      <c r="CX24" s="149"/>
      <c r="CY24" s="149"/>
      <c r="CZ24" s="149"/>
      <c r="DA24" s="149"/>
      <c r="DB24" s="149"/>
      <c r="DC24" s="149"/>
      <c r="DD24" s="149"/>
      <c r="DE24" s="149"/>
      <c r="DF24" s="149"/>
      <c r="DG24" s="149"/>
      <c r="DH24" s="149"/>
      <c r="DI24" s="149"/>
      <c r="DJ24" s="149"/>
      <c r="DK24" s="149"/>
      <c r="DL24" s="149"/>
      <c r="DM24" s="149"/>
      <c r="DN24" s="149"/>
      <c r="DO24" s="149"/>
      <c r="DP24" s="149"/>
      <c r="DQ24" s="149"/>
      <c r="DR24" s="149"/>
      <c r="DS24" s="149"/>
      <c r="DT24" s="149"/>
      <c r="DU24" s="149"/>
      <c r="DV24" s="149"/>
      <c r="DW24" s="149"/>
      <c r="DX24" s="149"/>
      <c r="DY24" s="149"/>
      <c r="DZ24" s="149"/>
      <c r="EA24" s="149"/>
      <c r="EB24" s="149"/>
      <c r="EC24" s="149"/>
      <c r="ED24" s="149"/>
      <c r="EE24" s="533"/>
      <c r="EF24" s="151"/>
      <c r="EG24" s="534"/>
      <c r="EH24" s="152"/>
      <c r="EI24" s="535"/>
    </row>
    <row r="25" spans="1:139" ht="51" customHeight="1">
      <c r="A25" s="127"/>
      <c r="B25" s="141"/>
      <c r="C25" s="540"/>
      <c r="D25" s="149"/>
      <c r="E25" s="149"/>
      <c r="F25" s="149"/>
      <c r="G25" s="149"/>
      <c r="H25" s="149"/>
      <c r="I25" s="149"/>
      <c r="J25" s="149"/>
      <c r="K25" s="149"/>
      <c r="L25" s="149"/>
      <c r="M25" s="149"/>
      <c r="N25" s="150"/>
      <c r="O25" s="150"/>
      <c r="P25" s="150"/>
      <c r="Q25" s="150"/>
      <c r="R25" s="150"/>
      <c r="S25" s="150"/>
      <c r="T25" s="150"/>
      <c r="U25" s="150"/>
      <c r="V25" s="150"/>
      <c r="W25" s="150"/>
      <c r="X25" s="150"/>
      <c r="Y25" s="150"/>
      <c r="Z25" s="150"/>
      <c r="AA25" s="150"/>
      <c r="AB25" s="149"/>
      <c r="AC25" s="149"/>
      <c r="AD25" s="149"/>
      <c r="AE25" s="149"/>
      <c r="AF25" s="149"/>
      <c r="AG25" s="149"/>
      <c r="AH25" s="149"/>
      <c r="AI25" s="149"/>
      <c r="AJ25" s="149"/>
      <c r="AK25" s="149"/>
      <c r="AL25" s="149"/>
      <c r="AM25" s="149"/>
      <c r="AN25" s="149"/>
      <c r="AO25" s="149"/>
      <c r="AP25" s="149"/>
      <c r="AQ25" s="149"/>
      <c r="AR25" s="149"/>
      <c r="AS25" s="149"/>
      <c r="AT25" s="149"/>
      <c r="AU25" s="149"/>
      <c r="AV25" s="149"/>
      <c r="AW25" s="149"/>
      <c r="AX25" s="149"/>
      <c r="AY25" s="149"/>
      <c r="AZ25" s="149"/>
      <c r="BA25" s="149"/>
      <c r="BB25" s="149"/>
      <c r="BC25" s="149"/>
      <c r="BD25" s="149"/>
      <c r="BE25" s="149"/>
      <c r="BF25" s="149"/>
      <c r="BG25" s="149"/>
      <c r="BH25" s="149"/>
      <c r="BI25" s="149"/>
      <c r="BJ25" s="149"/>
      <c r="BK25" s="149"/>
      <c r="BL25" s="149"/>
      <c r="BM25" s="149"/>
      <c r="BN25" s="149"/>
      <c r="BO25" s="149"/>
      <c r="BP25" s="149"/>
      <c r="BQ25" s="149"/>
      <c r="BR25" s="149"/>
      <c r="BS25" s="149"/>
      <c r="BT25" s="149"/>
      <c r="BU25" s="149"/>
      <c r="BV25" s="149"/>
      <c r="BW25" s="149"/>
      <c r="BX25" s="149"/>
      <c r="BY25" s="149"/>
      <c r="BZ25" s="149"/>
      <c r="CA25" s="149"/>
      <c r="CB25" s="149"/>
      <c r="CC25" s="149"/>
      <c r="CD25" s="149"/>
      <c r="CE25" s="149"/>
      <c r="CF25" s="149"/>
      <c r="CG25" s="149"/>
      <c r="CH25" s="149"/>
      <c r="CI25" s="149"/>
      <c r="CJ25" s="149"/>
      <c r="CK25" s="149"/>
      <c r="CL25" s="149"/>
      <c r="CM25" s="149"/>
      <c r="CN25" s="149"/>
      <c r="CO25" s="149"/>
      <c r="CP25" s="149"/>
      <c r="CQ25" s="149"/>
      <c r="CR25" s="149"/>
      <c r="CS25" s="149"/>
      <c r="CT25" s="149"/>
      <c r="CU25" s="149"/>
      <c r="CV25" s="149"/>
      <c r="CW25" s="149"/>
      <c r="CX25" s="149"/>
      <c r="CY25" s="149"/>
      <c r="CZ25" s="149"/>
      <c r="DA25" s="149"/>
      <c r="DB25" s="149"/>
      <c r="DC25" s="149"/>
      <c r="DD25" s="149"/>
      <c r="DE25" s="149"/>
      <c r="DF25" s="149"/>
      <c r="DG25" s="149"/>
      <c r="DH25" s="149"/>
      <c r="DI25" s="149"/>
      <c r="DJ25" s="149"/>
      <c r="DK25" s="149"/>
      <c r="DL25" s="149"/>
      <c r="DM25" s="149"/>
      <c r="DN25" s="149"/>
      <c r="DO25" s="149"/>
      <c r="DP25" s="149"/>
      <c r="DQ25" s="149"/>
      <c r="DR25" s="149"/>
      <c r="DS25" s="149"/>
      <c r="DT25" s="149"/>
      <c r="DU25" s="149"/>
      <c r="DV25" s="149"/>
      <c r="DW25" s="149"/>
      <c r="DX25" s="149"/>
      <c r="DY25" s="149"/>
      <c r="DZ25" s="149"/>
      <c r="EA25" s="149"/>
      <c r="EB25" s="149"/>
      <c r="EC25" s="149"/>
      <c r="ED25" s="149"/>
      <c r="EE25" s="533"/>
      <c r="EF25" s="151"/>
      <c r="EG25" s="534" t="e">
        <f>+#REF!*100</f>
        <v>#REF!</v>
      </c>
      <c r="EH25" s="152" t="e">
        <f>+#REF!/#REF!*100</f>
        <v>#REF!</v>
      </c>
      <c r="EI25" s="535" t="e">
        <f>+#REF!/#REF!*100</f>
        <v>#REF!</v>
      </c>
    </row>
    <row r="26" spans="1:139" ht="51" customHeight="1">
      <c r="A26" s="127"/>
      <c r="B26" s="141"/>
      <c r="C26" s="538"/>
      <c r="D26" s="149"/>
      <c r="E26" s="149"/>
      <c r="F26" s="149"/>
      <c r="G26" s="149"/>
      <c r="H26" s="149"/>
      <c r="I26" s="149"/>
      <c r="J26" s="149"/>
      <c r="K26" s="149"/>
      <c r="L26" s="149"/>
      <c r="M26" s="149"/>
      <c r="N26" s="150"/>
      <c r="O26" s="150"/>
      <c r="P26" s="150"/>
      <c r="Q26" s="150"/>
      <c r="R26" s="150"/>
      <c r="S26" s="150"/>
      <c r="T26" s="150"/>
      <c r="U26" s="150"/>
      <c r="V26" s="150"/>
      <c r="W26" s="150"/>
      <c r="X26" s="150"/>
      <c r="Y26" s="150"/>
      <c r="Z26" s="150"/>
      <c r="AA26" s="150"/>
      <c r="AB26" s="149"/>
      <c r="AC26" s="149"/>
      <c r="AD26" s="149"/>
      <c r="AE26" s="149"/>
      <c r="AF26" s="149"/>
      <c r="AG26" s="149"/>
      <c r="AH26" s="149"/>
      <c r="AI26" s="149"/>
      <c r="AJ26" s="149"/>
      <c r="AK26" s="149"/>
      <c r="AL26" s="149"/>
      <c r="AM26" s="149"/>
      <c r="AN26" s="149"/>
      <c r="AO26" s="149"/>
      <c r="AP26" s="149"/>
      <c r="AQ26" s="149"/>
      <c r="AR26" s="149"/>
      <c r="AS26" s="149"/>
      <c r="AT26" s="149"/>
      <c r="AU26" s="149"/>
      <c r="AV26" s="149"/>
      <c r="AW26" s="149"/>
      <c r="AX26" s="149"/>
      <c r="AY26" s="149"/>
      <c r="AZ26" s="149"/>
      <c r="BA26" s="149"/>
      <c r="BB26" s="149"/>
      <c r="BC26" s="149"/>
      <c r="BD26" s="149"/>
      <c r="BE26" s="149"/>
      <c r="BF26" s="149"/>
      <c r="BG26" s="149"/>
      <c r="BH26" s="149"/>
      <c r="BI26" s="149"/>
      <c r="BJ26" s="149"/>
      <c r="BK26" s="149"/>
      <c r="BL26" s="149"/>
      <c r="BM26" s="149"/>
      <c r="BN26" s="149"/>
      <c r="BO26" s="149"/>
      <c r="BP26" s="149"/>
      <c r="BQ26" s="149"/>
      <c r="BR26" s="149"/>
      <c r="BS26" s="149"/>
      <c r="BT26" s="149"/>
      <c r="BU26" s="149"/>
      <c r="BV26" s="149"/>
      <c r="BW26" s="149"/>
      <c r="BX26" s="149"/>
      <c r="BY26" s="149"/>
      <c r="BZ26" s="149"/>
      <c r="CA26" s="149"/>
      <c r="CB26" s="149"/>
      <c r="CC26" s="149"/>
      <c r="CD26" s="149"/>
      <c r="CE26" s="149"/>
      <c r="CF26" s="149"/>
      <c r="CG26" s="149"/>
      <c r="CH26" s="149"/>
      <c r="CI26" s="149"/>
      <c r="CJ26" s="149"/>
      <c r="CK26" s="149"/>
      <c r="CL26" s="149"/>
      <c r="CM26" s="149"/>
      <c r="CN26" s="149"/>
      <c r="CO26" s="149"/>
      <c r="CP26" s="149"/>
      <c r="CQ26" s="149"/>
      <c r="CR26" s="149"/>
      <c r="CS26" s="149"/>
      <c r="CT26" s="149"/>
      <c r="CU26" s="149"/>
      <c r="CV26" s="149"/>
      <c r="CW26" s="149"/>
      <c r="CX26" s="149"/>
      <c r="CY26" s="149"/>
      <c r="CZ26" s="149"/>
      <c r="DA26" s="149"/>
      <c r="DB26" s="149"/>
      <c r="DC26" s="149"/>
      <c r="DD26" s="149"/>
      <c r="DE26" s="149"/>
      <c r="DF26" s="149"/>
      <c r="DG26" s="149"/>
      <c r="DH26" s="149"/>
      <c r="DI26" s="149"/>
      <c r="DJ26" s="149"/>
      <c r="DK26" s="149"/>
      <c r="DL26" s="149"/>
      <c r="DM26" s="149"/>
      <c r="DN26" s="149"/>
      <c r="DO26" s="149"/>
      <c r="DP26" s="149"/>
      <c r="DQ26" s="149"/>
      <c r="DR26" s="149"/>
      <c r="DS26" s="149"/>
      <c r="DT26" s="149"/>
      <c r="DU26" s="149"/>
      <c r="DV26" s="149"/>
      <c r="DW26" s="149"/>
      <c r="DX26" s="149"/>
      <c r="DY26" s="149"/>
      <c r="DZ26" s="149"/>
      <c r="EA26" s="149"/>
      <c r="EB26" s="149"/>
      <c r="EC26" s="149"/>
      <c r="ED26" s="149"/>
      <c r="EE26" s="533"/>
      <c r="EF26" s="155"/>
      <c r="EG26" s="544"/>
      <c r="EH26" s="156"/>
      <c r="EI26" s="543"/>
    </row>
    <row r="27" spans="1:139" ht="51" customHeight="1">
      <c r="A27" s="127"/>
      <c r="B27" s="141"/>
      <c r="C27" s="538"/>
      <c r="D27" s="149"/>
      <c r="E27" s="149"/>
      <c r="F27" s="149"/>
      <c r="G27" s="149"/>
      <c r="H27" s="149"/>
      <c r="I27" s="149"/>
      <c r="J27" s="149"/>
      <c r="K27" s="149"/>
      <c r="L27" s="149"/>
      <c r="M27" s="149"/>
      <c r="N27" s="150"/>
      <c r="O27" s="150"/>
      <c r="P27" s="150"/>
      <c r="Q27" s="150"/>
      <c r="R27" s="150"/>
      <c r="S27" s="150"/>
      <c r="T27" s="150"/>
      <c r="U27" s="150"/>
      <c r="V27" s="150"/>
      <c r="W27" s="150"/>
      <c r="X27" s="150"/>
      <c r="Y27" s="150"/>
      <c r="Z27" s="150"/>
      <c r="AA27" s="150"/>
      <c r="AB27" s="149"/>
      <c r="AC27" s="149"/>
      <c r="AD27" s="149"/>
      <c r="AE27" s="149"/>
      <c r="AF27" s="149"/>
      <c r="AG27" s="149"/>
      <c r="AH27" s="149"/>
      <c r="AI27" s="149"/>
      <c r="AJ27" s="149"/>
      <c r="AK27" s="149"/>
      <c r="AL27" s="149"/>
      <c r="AM27" s="149"/>
      <c r="AN27" s="149"/>
      <c r="AO27" s="149"/>
      <c r="AP27" s="149"/>
      <c r="AQ27" s="149"/>
      <c r="AR27" s="149"/>
      <c r="AS27" s="149"/>
      <c r="AT27" s="149"/>
      <c r="AU27" s="149"/>
      <c r="AV27" s="149"/>
      <c r="AW27" s="149"/>
      <c r="AX27" s="149"/>
      <c r="AY27" s="149"/>
      <c r="AZ27" s="149"/>
      <c r="BA27" s="149"/>
      <c r="BB27" s="149"/>
      <c r="BC27" s="149"/>
      <c r="BD27" s="149"/>
      <c r="BE27" s="149"/>
      <c r="BF27" s="149"/>
      <c r="BG27" s="149"/>
      <c r="BH27" s="149"/>
      <c r="BI27" s="149"/>
      <c r="BJ27" s="149"/>
      <c r="BK27" s="149"/>
      <c r="BL27" s="149"/>
      <c r="BM27" s="149"/>
      <c r="BN27" s="149"/>
      <c r="BO27" s="149"/>
      <c r="BP27" s="149"/>
      <c r="BQ27" s="149"/>
      <c r="BR27" s="149"/>
      <c r="BS27" s="149"/>
      <c r="BT27" s="149"/>
      <c r="BU27" s="149"/>
      <c r="BV27" s="149"/>
      <c r="BW27" s="149"/>
      <c r="BX27" s="149"/>
      <c r="BY27" s="149"/>
      <c r="BZ27" s="149"/>
      <c r="CA27" s="149"/>
      <c r="CB27" s="149"/>
      <c r="CC27" s="149"/>
      <c r="CD27" s="149"/>
      <c r="CE27" s="149"/>
      <c r="CF27" s="149"/>
      <c r="CG27" s="149"/>
      <c r="CH27" s="149"/>
      <c r="CI27" s="149"/>
      <c r="CJ27" s="149"/>
      <c r="CK27" s="149"/>
      <c r="CL27" s="149"/>
      <c r="CM27" s="149"/>
      <c r="CN27" s="149"/>
      <c r="CO27" s="149"/>
      <c r="CP27" s="149"/>
      <c r="CQ27" s="149"/>
      <c r="CR27" s="149"/>
      <c r="CS27" s="149"/>
      <c r="CT27" s="149"/>
      <c r="CU27" s="149"/>
      <c r="CV27" s="149"/>
      <c r="CW27" s="149"/>
      <c r="CX27" s="149"/>
      <c r="CY27" s="149"/>
      <c r="CZ27" s="149"/>
      <c r="DA27" s="149"/>
      <c r="DB27" s="149"/>
      <c r="DC27" s="149"/>
      <c r="DD27" s="149"/>
      <c r="DE27" s="149"/>
      <c r="DF27" s="149"/>
      <c r="DG27" s="149"/>
      <c r="DH27" s="149"/>
      <c r="DI27" s="149"/>
      <c r="DJ27" s="149"/>
      <c r="DK27" s="149"/>
      <c r="DL27" s="149"/>
      <c r="DM27" s="149"/>
      <c r="DN27" s="149"/>
      <c r="DO27" s="149"/>
      <c r="DP27" s="149"/>
      <c r="DQ27" s="149"/>
      <c r="DR27" s="149"/>
      <c r="DS27" s="149"/>
      <c r="DT27" s="149"/>
      <c r="DU27" s="149"/>
      <c r="DV27" s="149"/>
      <c r="DW27" s="149"/>
      <c r="DX27" s="149"/>
      <c r="DY27" s="149"/>
      <c r="DZ27" s="149"/>
      <c r="EA27" s="149"/>
      <c r="EB27" s="149"/>
      <c r="EC27" s="149"/>
      <c r="ED27" s="149"/>
      <c r="EE27" s="533"/>
      <c r="EF27" s="155"/>
      <c r="EG27" s="544"/>
      <c r="EH27" s="156"/>
      <c r="EI27" s="543"/>
    </row>
    <row r="28" spans="1:139" ht="51" customHeight="1">
      <c r="A28" s="127"/>
      <c r="B28" s="141"/>
      <c r="C28" s="538"/>
      <c r="D28" s="149"/>
      <c r="E28" s="149"/>
      <c r="F28" s="149"/>
      <c r="G28" s="149"/>
      <c r="H28" s="149"/>
      <c r="I28" s="149"/>
      <c r="J28" s="149"/>
      <c r="K28" s="149"/>
      <c r="L28" s="149"/>
      <c r="M28" s="149"/>
      <c r="N28" s="150"/>
      <c r="O28" s="150"/>
      <c r="P28" s="150"/>
      <c r="Q28" s="150"/>
      <c r="R28" s="150"/>
      <c r="S28" s="150"/>
      <c r="T28" s="150"/>
      <c r="U28" s="150"/>
      <c r="V28" s="150"/>
      <c r="W28" s="150"/>
      <c r="X28" s="150"/>
      <c r="Y28" s="150"/>
      <c r="Z28" s="150"/>
      <c r="AA28" s="150"/>
      <c r="AB28" s="149"/>
      <c r="AC28" s="149"/>
      <c r="AD28" s="149"/>
      <c r="AE28" s="149"/>
      <c r="AF28" s="149"/>
      <c r="AG28" s="149"/>
      <c r="AH28" s="149"/>
      <c r="AI28" s="149"/>
      <c r="AJ28" s="149"/>
      <c r="AK28" s="149"/>
      <c r="AL28" s="149"/>
      <c r="AM28" s="149"/>
      <c r="AN28" s="149"/>
      <c r="AO28" s="149"/>
      <c r="AP28" s="149"/>
      <c r="AQ28" s="149"/>
      <c r="AR28" s="149"/>
      <c r="AS28" s="149"/>
      <c r="AT28" s="149"/>
      <c r="AU28" s="149"/>
      <c r="AV28" s="149"/>
      <c r="AW28" s="149"/>
      <c r="AX28" s="149"/>
      <c r="AY28" s="149"/>
      <c r="AZ28" s="149"/>
      <c r="BA28" s="149"/>
      <c r="BB28" s="149"/>
      <c r="BC28" s="149"/>
      <c r="BD28" s="149"/>
      <c r="BE28" s="149"/>
      <c r="BF28" s="149"/>
      <c r="BG28" s="149"/>
      <c r="BH28" s="149"/>
      <c r="BI28" s="149"/>
      <c r="BJ28" s="149"/>
      <c r="BK28" s="149"/>
      <c r="BL28" s="149"/>
      <c r="BM28" s="149"/>
      <c r="BN28" s="149"/>
      <c r="BO28" s="149"/>
      <c r="BP28" s="149"/>
      <c r="BQ28" s="149"/>
      <c r="BR28" s="149"/>
      <c r="BS28" s="149"/>
      <c r="BT28" s="149"/>
      <c r="BU28" s="149"/>
      <c r="BV28" s="149"/>
      <c r="BW28" s="149"/>
      <c r="BX28" s="149"/>
      <c r="BY28" s="149"/>
      <c r="BZ28" s="149"/>
      <c r="CA28" s="149"/>
      <c r="CB28" s="149"/>
      <c r="CC28" s="149"/>
      <c r="CD28" s="149"/>
      <c r="CE28" s="149"/>
      <c r="CF28" s="149"/>
      <c r="CG28" s="149"/>
      <c r="CH28" s="149"/>
      <c r="CI28" s="149"/>
      <c r="CJ28" s="149"/>
      <c r="CK28" s="149"/>
      <c r="CL28" s="149"/>
      <c r="CM28" s="149"/>
      <c r="CN28" s="149"/>
      <c r="CO28" s="149"/>
      <c r="CP28" s="149"/>
      <c r="CQ28" s="149"/>
      <c r="CR28" s="149"/>
      <c r="CS28" s="149"/>
      <c r="CT28" s="149"/>
      <c r="CU28" s="149"/>
      <c r="CV28" s="149"/>
      <c r="CW28" s="149"/>
      <c r="CX28" s="149"/>
      <c r="CY28" s="149"/>
      <c r="CZ28" s="149"/>
      <c r="DA28" s="149"/>
      <c r="DB28" s="149"/>
      <c r="DC28" s="149"/>
      <c r="DD28" s="149"/>
      <c r="DE28" s="149"/>
      <c r="DF28" s="149"/>
      <c r="DG28" s="149"/>
      <c r="DH28" s="149"/>
      <c r="DI28" s="149"/>
      <c r="DJ28" s="149"/>
      <c r="DK28" s="149"/>
      <c r="DL28" s="149"/>
      <c r="DM28" s="149"/>
      <c r="DN28" s="149"/>
      <c r="DO28" s="149"/>
      <c r="DP28" s="149"/>
      <c r="DQ28" s="149"/>
      <c r="DR28" s="149"/>
      <c r="DS28" s="149"/>
      <c r="DT28" s="149"/>
      <c r="DU28" s="149"/>
      <c r="DV28" s="149"/>
      <c r="DW28" s="149"/>
      <c r="DX28" s="149"/>
      <c r="DY28" s="149"/>
      <c r="DZ28" s="149"/>
      <c r="EA28" s="149"/>
      <c r="EB28" s="149"/>
      <c r="EC28" s="149"/>
      <c r="ED28" s="149"/>
      <c r="EE28" s="533"/>
      <c r="EF28" s="151"/>
      <c r="EG28" s="545"/>
      <c r="EH28" s="152"/>
      <c r="EI28" s="535"/>
    </row>
    <row r="29" spans="1:139" ht="51" customHeight="1">
      <c r="A29" s="127"/>
      <c r="B29" s="141"/>
      <c r="C29" s="897"/>
      <c r="D29" s="149"/>
      <c r="E29" s="149"/>
      <c r="F29" s="149"/>
      <c r="G29" s="149"/>
      <c r="H29" s="149"/>
      <c r="I29" s="149"/>
      <c r="J29" s="149"/>
      <c r="K29" s="149"/>
      <c r="L29" s="149"/>
      <c r="M29" s="149"/>
      <c r="N29" s="150"/>
      <c r="O29" s="150"/>
      <c r="P29" s="150"/>
      <c r="Q29" s="150"/>
      <c r="R29" s="150"/>
      <c r="S29" s="150"/>
      <c r="T29" s="150"/>
      <c r="U29" s="150"/>
      <c r="V29" s="150"/>
      <c r="W29" s="150"/>
      <c r="X29" s="150"/>
      <c r="Y29" s="150"/>
      <c r="Z29" s="150"/>
      <c r="AA29" s="150"/>
      <c r="AB29" s="149"/>
      <c r="AC29" s="149"/>
      <c r="AD29" s="149"/>
      <c r="AE29" s="149"/>
      <c r="AF29" s="149"/>
      <c r="AG29" s="149"/>
      <c r="AH29" s="149"/>
      <c r="AI29" s="149"/>
      <c r="AJ29" s="149"/>
      <c r="AK29" s="149"/>
      <c r="AL29" s="149"/>
      <c r="AM29" s="149"/>
      <c r="AN29" s="149"/>
      <c r="AO29" s="149"/>
      <c r="AP29" s="149"/>
      <c r="AQ29" s="149"/>
      <c r="AR29" s="149"/>
      <c r="AS29" s="149"/>
      <c r="AT29" s="149"/>
      <c r="AU29" s="149"/>
      <c r="AV29" s="149"/>
      <c r="AW29" s="149"/>
      <c r="AX29" s="149"/>
      <c r="AY29" s="149"/>
      <c r="AZ29" s="149"/>
      <c r="BA29" s="149"/>
      <c r="BB29" s="149"/>
      <c r="BC29" s="149"/>
      <c r="BD29" s="149"/>
      <c r="BE29" s="149"/>
      <c r="BF29" s="149"/>
      <c r="BG29" s="149"/>
      <c r="BH29" s="149"/>
      <c r="BI29" s="149"/>
      <c r="BJ29" s="149"/>
      <c r="BK29" s="149"/>
      <c r="BL29" s="149"/>
      <c r="BM29" s="149"/>
      <c r="BN29" s="149"/>
      <c r="BO29" s="149"/>
      <c r="BP29" s="149"/>
      <c r="BQ29" s="149"/>
      <c r="BR29" s="149"/>
      <c r="BS29" s="149"/>
      <c r="BT29" s="149"/>
      <c r="BU29" s="149"/>
      <c r="BV29" s="149"/>
      <c r="BW29" s="149"/>
      <c r="BX29" s="149"/>
      <c r="BY29" s="149"/>
      <c r="BZ29" s="149"/>
      <c r="CA29" s="149"/>
      <c r="CB29" s="149"/>
      <c r="CC29" s="149"/>
      <c r="CD29" s="149"/>
      <c r="CE29" s="149"/>
      <c r="CF29" s="149"/>
      <c r="CG29" s="149"/>
      <c r="CH29" s="149"/>
      <c r="CI29" s="149"/>
      <c r="CJ29" s="149"/>
      <c r="CK29" s="149"/>
      <c r="CL29" s="149"/>
      <c r="CM29" s="149"/>
      <c r="CN29" s="149"/>
      <c r="CO29" s="149"/>
      <c r="CP29" s="149"/>
      <c r="CQ29" s="149"/>
      <c r="CR29" s="149"/>
      <c r="CS29" s="149"/>
      <c r="CT29" s="149"/>
      <c r="CU29" s="149"/>
      <c r="CV29" s="149"/>
      <c r="CW29" s="149"/>
      <c r="CX29" s="149"/>
      <c r="CY29" s="149"/>
      <c r="CZ29" s="149"/>
      <c r="DA29" s="149"/>
      <c r="DB29" s="149"/>
      <c r="DC29" s="149"/>
      <c r="DD29" s="149"/>
      <c r="DE29" s="149"/>
      <c r="DF29" s="149"/>
      <c r="DG29" s="149"/>
      <c r="DH29" s="149"/>
      <c r="DI29" s="149"/>
      <c r="DJ29" s="149"/>
      <c r="DK29" s="149"/>
      <c r="DL29" s="149"/>
      <c r="DM29" s="149"/>
      <c r="DN29" s="149"/>
      <c r="DO29" s="149"/>
      <c r="DP29" s="149"/>
      <c r="DQ29" s="149"/>
      <c r="DR29" s="149"/>
      <c r="DS29" s="149"/>
      <c r="DT29" s="149"/>
      <c r="DU29" s="149"/>
      <c r="DV29" s="149"/>
      <c r="DW29" s="149"/>
      <c r="DX29" s="149"/>
      <c r="DY29" s="149"/>
      <c r="DZ29" s="149"/>
      <c r="EA29" s="149"/>
      <c r="EB29" s="149"/>
      <c r="EC29" s="149"/>
      <c r="ED29" s="149"/>
      <c r="EE29" s="533"/>
      <c r="EF29" s="151"/>
      <c r="EG29" s="545"/>
      <c r="EH29" s="154"/>
      <c r="EI29" s="537"/>
    </row>
    <row r="30" spans="1:139" ht="7.5" customHeight="1">
      <c r="A30" s="127"/>
      <c r="B30" s="141"/>
      <c r="C30" s="157"/>
      <c r="D30" s="727"/>
      <c r="E30" s="727"/>
      <c r="F30" s="727"/>
      <c r="G30" s="727"/>
      <c r="H30" s="727"/>
      <c r="I30" s="727"/>
      <c r="J30" s="727"/>
      <c r="K30" s="727"/>
      <c r="L30" s="727"/>
      <c r="M30" s="727"/>
      <c r="N30" s="728"/>
      <c r="O30" s="728"/>
      <c r="P30" s="728"/>
      <c r="Q30" s="728"/>
      <c r="R30" s="728"/>
      <c r="S30" s="728"/>
      <c r="T30" s="728"/>
      <c r="U30" s="728"/>
      <c r="V30" s="728"/>
      <c r="W30" s="728"/>
      <c r="X30" s="728"/>
      <c r="Y30" s="728"/>
      <c r="Z30" s="728"/>
      <c r="AA30" s="728"/>
      <c r="AB30" s="727"/>
      <c r="AC30" s="727"/>
      <c r="AD30" s="158"/>
      <c r="AE30" s="158"/>
      <c r="AF30" s="158"/>
      <c r="AG30" s="158"/>
      <c r="AH30" s="158"/>
      <c r="AI30" s="158"/>
      <c r="AJ30" s="158"/>
      <c r="AK30" s="158"/>
      <c r="AL30" s="158"/>
      <c r="AM30" s="158"/>
      <c r="AN30" s="158"/>
      <c r="AO30" s="158"/>
      <c r="AP30" s="158"/>
      <c r="AQ30" s="158"/>
      <c r="AR30" s="158"/>
      <c r="AS30" s="158"/>
      <c r="AT30" s="158"/>
      <c r="AU30" s="158"/>
      <c r="AV30" s="158"/>
      <c r="AW30" s="158"/>
      <c r="AX30" s="158"/>
      <c r="AY30" s="158"/>
      <c r="AZ30" s="158"/>
      <c r="BA30" s="158"/>
      <c r="BB30" s="158"/>
      <c r="BC30" s="158"/>
      <c r="BD30" s="158"/>
      <c r="BE30" s="158"/>
      <c r="BF30" s="158"/>
      <c r="BG30" s="158"/>
      <c r="BH30" s="158"/>
      <c r="BI30" s="158"/>
      <c r="BJ30" s="158"/>
      <c r="BK30" s="158"/>
      <c r="BL30" s="158"/>
      <c r="BM30" s="158"/>
      <c r="BN30" s="158"/>
      <c r="BO30" s="158"/>
      <c r="BP30" s="158"/>
      <c r="BQ30" s="158"/>
      <c r="BR30" s="158"/>
      <c r="BS30" s="158"/>
      <c r="BT30" s="158"/>
      <c r="BU30" s="158"/>
      <c r="BV30" s="158"/>
      <c r="BW30" s="158"/>
      <c r="BX30" s="158"/>
      <c r="BY30" s="158"/>
      <c r="BZ30" s="158"/>
      <c r="CA30" s="158"/>
      <c r="CB30" s="158"/>
      <c r="CC30" s="158"/>
      <c r="CD30" s="158"/>
      <c r="CE30" s="158"/>
      <c r="CF30" s="158"/>
      <c r="CG30" s="158"/>
      <c r="CH30" s="158"/>
      <c r="CI30" s="158"/>
      <c r="CJ30" s="158"/>
      <c r="CK30" s="158"/>
      <c r="CL30" s="158"/>
      <c r="CM30" s="158"/>
      <c r="CN30" s="158"/>
      <c r="CO30" s="158"/>
      <c r="CP30" s="158"/>
      <c r="CQ30" s="158"/>
      <c r="CR30" s="158"/>
      <c r="CS30" s="158"/>
      <c r="CT30" s="158"/>
      <c r="CU30" s="158"/>
      <c r="CV30" s="158"/>
      <c r="CW30" s="158"/>
      <c r="CX30" s="158"/>
      <c r="CY30" s="158"/>
      <c r="CZ30" s="158"/>
      <c r="DA30" s="158"/>
      <c r="DB30" s="158"/>
      <c r="DC30" s="158"/>
      <c r="DD30" s="158"/>
      <c r="DE30" s="158"/>
      <c r="DF30" s="158"/>
      <c r="DG30" s="158"/>
      <c r="DH30" s="158"/>
      <c r="DI30" s="158"/>
      <c r="DJ30" s="158"/>
      <c r="DK30" s="158"/>
      <c r="DL30" s="158"/>
      <c r="DM30" s="158"/>
      <c r="DN30" s="158"/>
      <c r="DO30" s="158"/>
      <c r="DP30" s="158"/>
      <c r="DQ30" s="158"/>
      <c r="DR30" s="158"/>
      <c r="DS30" s="158"/>
      <c r="DT30" s="158"/>
      <c r="DU30" s="158"/>
      <c r="DV30" s="158"/>
      <c r="DW30" s="158"/>
      <c r="DX30" s="158"/>
      <c r="DY30" s="158"/>
      <c r="DZ30" s="158"/>
      <c r="EA30" s="158"/>
      <c r="EB30" s="158"/>
      <c r="EC30" s="158"/>
      <c r="ED30" s="158"/>
      <c r="EE30" s="898"/>
      <c r="EF30" s="159"/>
      <c r="EG30" s="899"/>
      <c r="EH30" s="160"/>
      <c r="EI30" s="900"/>
    </row>
    <row r="31" spans="1:139" ht="22.5" customHeight="1" outlineLevel="1">
      <c r="A31" s="127"/>
      <c r="B31" s="127"/>
      <c r="C31" s="780" t="s">
        <v>1806</v>
      </c>
      <c r="D31" s="161">
        <f>+D32</f>
        <v>0.22559452317018974</v>
      </c>
      <c r="E31" s="161">
        <f>+E32-D32</f>
        <v>0.48306468544694353</v>
      </c>
      <c r="F31" s="161">
        <f t="shared" ref="F31:BQ31" si="2">+F32-E32</f>
        <v>0.37655754997887736</v>
      </c>
      <c r="G31" s="161">
        <f t="shared" si="2"/>
        <v>0.44098884182627907</v>
      </c>
      <c r="H31" s="161">
        <f t="shared" si="2"/>
        <v>0.47116444684715941</v>
      </c>
      <c r="I31" s="161">
        <f t="shared" si="2"/>
        <v>0.75311509995775494</v>
      </c>
      <c r="J31" s="161">
        <f t="shared" si="2"/>
        <v>0.59025183454928332</v>
      </c>
      <c r="K31" s="161">
        <f t="shared" si="2"/>
        <v>1.1595932498446606</v>
      </c>
      <c r="L31" s="161">
        <f t="shared" si="2"/>
        <v>1.3114912954004732</v>
      </c>
      <c r="M31" s="161">
        <f t="shared" si="2"/>
        <v>1.0930369153901536</v>
      </c>
      <c r="N31" s="161">
        <f t="shared" si="2"/>
        <v>1.1377478118436288</v>
      </c>
      <c r="O31" s="161">
        <f t="shared" si="2"/>
        <v>1.1205774675782258</v>
      </c>
      <c r="P31" s="161">
        <f t="shared" si="2"/>
        <v>1.0298806491070156</v>
      </c>
      <c r="Q31" s="161">
        <f t="shared" si="2"/>
        <v>0.73696477614376299</v>
      </c>
      <c r="R31" s="161">
        <f t="shared" si="2"/>
        <v>0.59042183795785164</v>
      </c>
      <c r="S31" s="161">
        <f t="shared" si="2"/>
        <v>0.71953942676550753</v>
      </c>
      <c r="T31" s="161">
        <f t="shared" si="2"/>
        <v>0.6653933411364914</v>
      </c>
      <c r="U31" s="161">
        <f t="shared" si="2"/>
        <v>0.71868940972266415</v>
      </c>
      <c r="V31" s="161">
        <f t="shared" si="2"/>
        <v>0.76289029595043445</v>
      </c>
      <c r="W31" s="161">
        <f t="shared" si="2"/>
        <v>2.1001371077490152</v>
      </c>
      <c r="X31" s="718">
        <f t="shared" si="2"/>
        <v>1.5265456072394272</v>
      </c>
      <c r="Y31" s="161">
        <f t="shared" si="2"/>
        <v>0.85953723372153945</v>
      </c>
      <c r="Z31" s="161">
        <f t="shared" si="2"/>
        <v>0.86030224906009067</v>
      </c>
      <c r="AA31" s="161">
        <f t="shared" si="2"/>
        <v>0.81678137646660076</v>
      </c>
      <c r="AB31" s="161">
        <f t="shared" si="2"/>
        <v>0.83709678379051411</v>
      </c>
      <c r="AC31" s="161">
        <f t="shared" si="2"/>
        <v>1.0275856030913424</v>
      </c>
      <c r="AD31" s="161">
        <f t="shared" si="2"/>
        <v>0.94878902321991987</v>
      </c>
      <c r="AE31" s="161">
        <f t="shared" si="2"/>
        <v>0.97819961290223745</v>
      </c>
      <c r="AF31" s="718">
        <f t="shared" si="2"/>
        <v>1.1568731953075648</v>
      </c>
      <c r="AG31" s="161">
        <f t="shared" si="2"/>
        <v>1.1313726840223204</v>
      </c>
      <c r="AH31" s="718">
        <f t="shared" si="2"/>
        <v>1.0806266665646653</v>
      </c>
      <c r="AI31" s="718">
        <f t="shared" si="2"/>
        <v>1.1747235532072402</v>
      </c>
      <c r="AJ31" s="718">
        <f t="shared" si="2"/>
        <v>1.2710304841612121</v>
      </c>
      <c r="AK31" s="718">
        <f t="shared" si="2"/>
        <v>1.0188304275500712</v>
      </c>
      <c r="AL31" s="161">
        <f t="shared" si="2"/>
        <v>1.5847717746740848</v>
      </c>
      <c r="AM31" s="161">
        <f t="shared" si="2"/>
        <v>1.6894088726479026</v>
      </c>
      <c r="AN31" s="161">
        <f t="shared" si="2"/>
        <v>1.5500060776218518</v>
      </c>
      <c r="AO31" s="161">
        <f t="shared" si="2"/>
        <v>0.69454892570595916</v>
      </c>
      <c r="AP31" s="161">
        <f t="shared" si="2"/>
        <v>0.68477372971328521</v>
      </c>
      <c r="AQ31" s="161">
        <f t="shared" si="2"/>
        <v>0.74155486817510763</v>
      </c>
      <c r="AR31" s="161">
        <f t="shared" si="2"/>
        <v>0.66377830875509147</v>
      </c>
      <c r="AS31" s="161">
        <f t="shared" si="2"/>
        <v>0.70406911658578508</v>
      </c>
      <c r="AT31" s="161">
        <f t="shared" si="2"/>
        <v>1.0921868983473146</v>
      </c>
      <c r="AU31" s="161">
        <f t="shared" si="2"/>
        <v>0.93654877780299728</v>
      </c>
      <c r="AV31" s="161">
        <f t="shared" si="2"/>
        <v>0.69301889502885672</v>
      </c>
      <c r="AW31" s="161">
        <f t="shared" si="2"/>
        <v>1.1041721386513785</v>
      </c>
      <c r="AX31" s="161">
        <f t="shared" si="2"/>
        <v>0.9985150202261579</v>
      </c>
      <c r="AY31" s="161">
        <f t="shared" si="2"/>
        <v>0.89175287964523164</v>
      </c>
      <c r="AZ31" s="161">
        <f t="shared" si="2"/>
        <v>0.91300330571628052</v>
      </c>
      <c r="BA31" s="161">
        <f t="shared" si="2"/>
        <v>1.1165823874768677</v>
      </c>
      <c r="BB31" s="161">
        <f t="shared" si="2"/>
        <v>0.66649836329218459</v>
      </c>
      <c r="BC31" s="161">
        <f t="shared" si="2"/>
        <v>0.78278069475292966</v>
      </c>
      <c r="BD31" s="161">
        <f t="shared" si="2"/>
        <v>1.2886258369480359</v>
      </c>
      <c r="BE31" s="161">
        <f t="shared" si="2"/>
        <v>1.4436689455623579</v>
      </c>
      <c r="BF31" s="161">
        <f t="shared" si="2"/>
        <v>1.7992310745830409</v>
      </c>
      <c r="BG31" s="161">
        <f t="shared" si="2"/>
        <v>1.6399378807545162</v>
      </c>
      <c r="BH31" s="161">
        <f t="shared" si="2"/>
        <v>1.416978410417137</v>
      </c>
      <c r="BI31" s="161">
        <f t="shared" si="2"/>
        <v>1.5153253822739146</v>
      </c>
      <c r="BJ31" s="161">
        <f t="shared" si="2"/>
        <v>1.6310977035089493</v>
      </c>
      <c r="BK31" s="161">
        <f t="shared" si="2"/>
        <v>1.3852727747191267</v>
      </c>
      <c r="BL31" s="161">
        <f t="shared" si="2"/>
        <v>1.5992220644023973</v>
      </c>
      <c r="BM31" s="161">
        <f t="shared" si="2"/>
        <v>1.1791436418300165</v>
      </c>
      <c r="BN31" s="161">
        <f t="shared" si="2"/>
        <v>1.3554371765154016</v>
      </c>
      <c r="BO31" s="161">
        <f t="shared" si="2"/>
        <v>1.4831097363502153</v>
      </c>
      <c r="BP31" s="161">
        <f t="shared" si="2"/>
        <v>1.124827552792425</v>
      </c>
      <c r="BQ31" s="161">
        <f t="shared" si="2"/>
        <v>1.2519901024015638</v>
      </c>
      <c r="BR31" s="161">
        <f t="shared" ref="BR31:EA31" si="3">+BR32-BQ32</f>
        <v>1.9503641048002862</v>
      </c>
      <c r="BS31" s="161">
        <f t="shared" si="3"/>
        <v>2.5604213364478028</v>
      </c>
      <c r="BT31" s="161">
        <f t="shared" si="3"/>
        <v>2.2916459475012516</v>
      </c>
      <c r="BU31" s="161">
        <f t="shared" si="3"/>
        <v>2.1151824094073106</v>
      </c>
      <c r="BV31" s="161">
        <f t="shared" si="3"/>
        <v>1.9367638321148206</v>
      </c>
      <c r="BW31" s="161">
        <f t="shared" si="3"/>
        <v>1.7291896702529073</v>
      </c>
      <c r="BX31" s="161">
        <f t="shared" si="3"/>
        <v>2.1395778985368707</v>
      </c>
      <c r="BY31" s="161">
        <f t="shared" si="3"/>
        <v>1.3235615374088212</v>
      </c>
      <c r="BZ31" s="161">
        <f t="shared" si="3"/>
        <v>1.3920729110618595</v>
      </c>
      <c r="CA31" s="161">
        <f t="shared" si="3"/>
        <v>0.84347191161184298</v>
      </c>
      <c r="CB31" s="161">
        <f t="shared" si="3"/>
        <v>0.78898581916566002</v>
      </c>
      <c r="CC31" s="161">
        <f t="shared" si="3"/>
        <v>1.2266595945248895</v>
      </c>
      <c r="CD31" s="161">
        <f t="shared" si="3"/>
        <v>1.29177090000654</v>
      </c>
      <c r="CE31" s="161">
        <f t="shared" si="3"/>
        <v>0.95184908457414963</v>
      </c>
      <c r="CF31" s="161">
        <f t="shared" si="3"/>
        <v>0.86098226269436395</v>
      </c>
      <c r="CG31" s="161">
        <f t="shared" si="3"/>
        <v>0.65476812810096874</v>
      </c>
      <c r="CH31" s="161">
        <f t="shared" si="3"/>
        <v>0.97037945610810539</v>
      </c>
      <c r="CI31" s="161">
        <f t="shared" si="3"/>
        <v>1.0314106797841163</v>
      </c>
      <c r="CJ31" s="161">
        <f t="shared" si="3"/>
        <v>0.99035485661488565</v>
      </c>
      <c r="CK31" s="161">
        <f t="shared" si="3"/>
        <v>0.98712479185208224</v>
      </c>
      <c r="CL31" s="161">
        <f t="shared" si="3"/>
        <v>0.49785498199237566</v>
      </c>
      <c r="CM31" s="161">
        <f t="shared" si="3"/>
        <v>0.13098762630191629</v>
      </c>
      <c r="CN31" s="161">
        <f t="shared" si="3"/>
        <v>0.37893759769883673</v>
      </c>
      <c r="CO31" s="161">
        <f t="shared" si="3"/>
        <v>0.11475230078364973</v>
      </c>
      <c r="CP31" s="161">
        <f t="shared" si="3"/>
        <v>0.25951020317955908</v>
      </c>
      <c r="CQ31" s="161">
        <f t="shared" si="3"/>
        <v>0.11925739111069333</v>
      </c>
      <c r="CR31" s="161">
        <f t="shared" si="3"/>
        <v>9.2566855965458217E-2</v>
      </c>
      <c r="CS31" s="161">
        <f t="shared" si="3"/>
        <v>6.8341370244482391E-2</v>
      </c>
      <c r="CT31" s="161">
        <f t="shared" si="3"/>
        <v>6.8341370244453969E-2</v>
      </c>
      <c r="CU31" s="161">
        <f t="shared" si="3"/>
        <v>6.8341370244482391E-2</v>
      </c>
      <c r="CV31" s="161">
        <f t="shared" si="3"/>
        <v>6.8341370244453969E-2</v>
      </c>
      <c r="CW31" s="161">
        <f t="shared" si="3"/>
        <v>6.8341370244482391E-2</v>
      </c>
      <c r="CX31" s="161">
        <f t="shared" si="3"/>
        <v>6.8341370244453969E-2</v>
      </c>
      <c r="CY31" s="161">
        <f t="shared" si="3"/>
        <v>0.10531711160808754</v>
      </c>
      <c r="CZ31" s="161">
        <f t="shared" si="3"/>
        <v>6.834137024446818E-2</v>
      </c>
      <c r="DA31" s="161">
        <f t="shared" si="3"/>
        <v>3.1365628880863028E-2</v>
      </c>
      <c r="DB31" s="161">
        <f t="shared" si="3"/>
        <v>3.1365628880848817E-2</v>
      </c>
      <c r="DC31" s="161">
        <f t="shared" si="3"/>
        <v>2.5075502763826307E-2</v>
      </c>
      <c r="DD31" s="161">
        <f t="shared" si="3"/>
        <v>3.1365628880863028E-2</v>
      </c>
      <c r="DE31" s="161">
        <f t="shared" si="3"/>
        <v>3.1365628880848817E-2</v>
      </c>
      <c r="DF31" s="161">
        <f t="shared" si="3"/>
        <v>3.1365628880863028E-2</v>
      </c>
      <c r="DG31" s="161">
        <f t="shared" si="3"/>
        <v>3.1365628880848817E-2</v>
      </c>
      <c r="DH31" s="161">
        <f t="shared" si="3"/>
        <v>3.1365628880848817E-2</v>
      </c>
      <c r="DI31" s="161">
        <f t="shared" si="3"/>
        <v>3.1365628880848817E-2</v>
      </c>
      <c r="DJ31" s="161">
        <f t="shared" si="3"/>
        <v>3.1365628880863028E-2</v>
      </c>
      <c r="DK31" s="161">
        <f t="shared" si="3"/>
        <v>2.5075502763840518E-2</v>
      </c>
      <c r="DL31" s="161">
        <f t="shared" si="3"/>
        <v>3.1365628880848817E-2</v>
      </c>
      <c r="DM31" s="161">
        <f t="shared" si="3"/>
        <v>3.1365628880848817E-2</v>
      </c>
      <c r="DN31" s="161">
        <f t="shared" si="3"/>
        <v>3.1365628880848817E-2</v>
      </c>
      <c r="DO31" s="161">
        <f t="shared" si="3"/>
        <v>2.5075502763840518E-2</v>
      </c>
      <c r="DP31" s="161">
        <f t="shared" si="3"/>
        <v>2.5075502763826307E-2</v>
      </c>
      <c r="DQ31" s="161">
        <f t="shared" si="3"/>
        <v>3.1365628880863028E-2</v>
      </c>
      <c r="DR31" s="161">
        <f t="shared" si="3"/>
        <v>3.1365628880848817E-2</v>
      </c>
      <c r="DS31" s="161">
        <f t="shared" si="3"/>
        <v>2.5075502763826307E-2</v>
      </c>
      <c r="DT31" s="161">
        <f t="shared" si="3"/>
        <v>3.1365628880848817E-2</v>
      </c>
      <c r="DU31" s="161">
        <f t="shared" si="3"/>
        <v>3.1365628880863028E-2</v>
      </c>
      <c r="DV31" s="161">
        <f t="shared" si="3"/>
        <v>3.5360708982210554E-2</v>
      </c>
      <c r="DW31" s="161">
        <f t="shared" si="3"/>
        <v>4.1480831690677178E-2</v>
      </c>
      <c r="DX31" s="161">
        <f t="shared" si="3"/>
        <v>4.1480831690677178E-2</v>
      </c>
      <c r="DY31" s="161">
        <f t="shared" si="3"/>
        <v>6.1626235606027535E-2</v>
      </c>
      <c r="DZ31" s="161">
        <f t="shared" si="3"/>
        <v>6.1626235606027535E-2</v>
      </c>
      <c r="EA31" s="161">
        <f t="shared" si="3"/>
        <v>4.9555993597678594E-2</v>
      </c>
      <c r="EB31" s="161">
        <f>+EB32-EA32</f>
        <v>3.3150664670827723E-2</v>
      </c>
      <c r="EC31" s="161">
        <f>+EC32-EB32</f>
        <v>3.7145744772175249E-2</v>
      </c>
      <c r="ED31" s="161"/>
      <c r="EE31" s="162"/>
      <c r="EF31" s="163">
        <f>SUM(EF13:EF30)</f>
        <v>0</v>
      </c>
      <c r="EH31" s="164"/>
    </row>
    <row r="32" spans="1:139" ht="22.5" customHeight="1">
      <c r="A32" s="127"/>
      <c r="B32" s="1220"/>
      <c r="C32" s="781" t="s">
        <v>1807</v>
      </c>
      <c r="D32" s="161">
        <f>+D46/$EC$46*100</f>
        <v>0.22559452317018974</v>
      </c>
      <c r="E32" s="161">
        <f t="shared" ref="E32:BP32" si="4">+E46/$EC$46*100</f>
        <v>0.70865920861713327</v>
      </c>
      <c r="F32" s="161">
        <f t="shared" si="4"/>
        <v>1.0852167585960106</v>
      </c>
      <c r="G32" s="161">
        <f t="shared" si="4"/>
        <v>1.5262056004222897</v>
      </c>
      <c r="H32" s="161">
        <f t="shared" si="4"/>
        <v>1.9973700472694491</v>
      </c>
      <c r="I32" s="161">
        <f t="shared" si="4"/>
        <v>2.7504851472272041</v>
      </c>
      <c r="J32" s="161">
        <f t="shared" si="4"/>
        <v>3.3407369817764874</v>
      </c>
      <c r="K32" s="161">
        <f t="shared" si="4"/>
        <v>4.500330231621148</v>
      </c>
      <c r="L32" s="161">
        <f t="shared" si="4"/>
        <v>5.8118215270216211</v>
      </c>
      <c r="M32" s="161">
        <f t="shared" si="4"/>
        <v>6.9048584424117747</v>
      </c>
      <c r="N32" s="161">
        <f>+N46/$EC$46*100</f>
        <v>8.0426062542554035</v>
      </c>
      <c r="O32" s="161">
        <f t="shared" si="4"/>
        <v>9.1631837218336294</v>
      </c>
      <c r="P32" s="161">
        <f t="shared" si="4"/>
        <v>10.193064370940645</v>
      </c>
      <c r="Q32" s="161">
        <f t="shared" si="4"/>
        <v>10.930029147084408</v>
      </c>
      <c r="R32" s="161">
        <f t="shared" si="4"/>
        <v>11.52045098504226</v>
      </c>
      <c r="S32" s="161">
        <f t="shared" si="4"/>
        <v>12.239990411807767</v>
      </c>
      <c r="T32" s="161">
        <f t="shared" si="4"/>
        <v>12.905383752944259</v>
      </c>
      <c r="U32" s="161">
        <f t="shared" si="4"/>
        <v>13.624073162666923</v>
      </c>
      <c r="V32" s="161">
        <f t="shared" si="4"/>
        <v>14.386963458617357</v>
      </c>
      <c r="W32" s="161">
        <f t="shared" si="4"/>
        <v>16.487100566366372</v>
      </c>
      <c r="X32" s="161">
        <f t="shared" si="4"/>
        <v>18.0136461736058</v>
      </c>
      <c r="Y32" s="161">
        <f t="shared" si="4"/>
        <v>18.873183407327339</v>
      </c>
      <c r="Z32" s="161">
        <f t="shared" si="4"/>
        <v>19.73348565638743</v>
      </c>
      <c r="AA32" s="161">
        <f t="shared" si="4"/>
        <v>20.55026703285403</v>
      </c>
      <c r="AB32" s="161">
        <f t="shared" si="4"/>
        <v>21.387363816644545</v>
      </c>
      <c r="AC32" s="161">
        <f t="shared" si="4"/>
        <v>22.414949419735887</v>
      </c>
      <c r="AD32" s="161">
        <f t="shared" si="4"/>
        <v>23.363738442955807</v>
      </c>
      <c r="AE32" s="161">
        <f t="shared" si="4"/>
        <v>24.341938055858044</v>
      </c>
      <c r="AF32" s="161">
        <f t="shared" si="4"/>
        <v>25.498811251165609</v>
      </c>
      <c r="AG32" s="161">
        <f t="shared" si="4"/>
        <v>26.630183935187929</v>
      </c>
      <c r="AH32" s="161">
        <f t="shared" si="4"/>
        <v>27.710810601752595</v>
      </c>
      <c r="AI32" s="718">
        <f t="shared" si="4"/>
        <v>28.885534154959835</v>
      </c>
      <c r="AJ32" s="718">
        <f t="shared" si="4"/>
        <v>30.156564639121047</v>
      </c>
      <c r="AK32" s="161">
        <f t="shared" si="4"/>
        <v>31.175395066671118</v>
      </c>
      <c r="AL32" s="161">
        <f t="shared" si="4"/>
        <v>32.760166841345203</v>
      </c>
      <c r="AM32" s="161">
        <f t="shared" si="4"/>
        <v>34.449575713993106</v>
      </c>
      <c r="AN32" s="161">
        <f t="shared" si="4"/>
        <v>35.999581791614958</v>
      </c>
      <c r="AO32" s="161">
        <f t="shared" si="4"/>
        <v>36.694130717320917</v>
      </c>
      <c r="AP32" s="161">
        <f t="shared" si="4"/>
        <v>37.378904447034202</v>
      </c>
      <c r="AQ32" s="161">
        <f t="shared" si="4"/>
        <v>38.12045931520931</v>
      </c>
      <c r="AR32" s="161">
        <f t="shared" si="4"/>
        <v>38.784237623964401</v>
      </c>
      <c r="AS32" s="161">
        <f t="shared" si="4"/>
        <v>39.488306740550186</v>
      </c>
      <c r="AT32" s="161">
        <f t="shared" si="4"/>
        <v>40.580493638897501</v>
      </c>
      <c r="AU32" s="161">
        <f t="shared" si="4"/>
        <v>41.517042416700498</v>
      </c>
      <c r="AV32" s="161">
        <f t="shared" si="4"/>
        <v>42.210061311729355</v>
      </c>
      <c r="AW32" s="161">
        <f t="shared" si="4"/>
        <v>43.314233450380733</v>
      </c>
      <c r="AX32" s="161">
        <f t="shared" si="4"/>
        <v>44.312748470606891</v>
      </c>
      <c r="AY32" s="161">
        <f t="shared" si="4"/>
        <v>45.204501350252123</v>
      </c>
      <c r="AZ32" s="161">
        <f t="shared" si="4"/>
        <v>46.117504655968403</v>
      </c>
      <c r="BA32" s="161">
        <f t="shared" si="4"/>
        <v>47.234087043445271</v>
      </c>
      <c r="BB32" s="161">
        <f t="shared" si="4"/>
        <v>47.900585406737456</v>
      </c>
      <c r="BC32" s="161">
        <f t="shared" si="4"/>
        <v>48.683366101490385</v>
      </c>
      <c r="BD32" s="161">
        <f t="shared" si="4"/>
        <v>49.971991938438421</v>
      </c>
      <c r="BE32" s="161">
        <f t="shared" si="4"/>
        <v>51.415660884000779</v>
      </c>
      <c r="BF32" s="161">
        <f t="shared" si="4"/>
        <v>53.21489195858382</v>
      </c>
      <c r="BG32" s="161">
        <f t="shared" si="4"/>
        <v>54.854829839338336</v>
      </c>
      <c r="BH32" s="161">
        <f t="shared" si="4"/>
        <v>56.271808249755473</v>
      </c>
      <c r="BI32" s="161">
        <f t="shared" si="4"/>
        <v>57.787133632029388</v>
      </c>
      <c r="BJ32" s="161">
        <f t="shared" si="4"/>
        <v>59.418231335538337</v>
      </c>
      <c r="BK32" s="161">
        <f t="shared" si="4"/>
        <v>60.803504110257464</v>
      </c>
      <c r="BL32" s="161">
        <f t="shared" si="4"/>
        <v>62.402726174659861</v>
      </c>
      <c r="BM32" s="161">
        <f t="shared" si="4"/>
        <v>63.581869816489878</v>
      </c>
      <c r="BN32" s="161">
        <f t="shared" si="4"/>
        <v>64.937306993005279</v>
      </c>
      <c r="BO32" s="161">
        <f t="shared" si="4"/>
        <v>66.420416729355495</v>
      </c>
      <c r="BP32" s="161">
        <f t="shared" si="4"/>
        <v>67.54524428214792</v>
      </c>
      <c r="BQ32" s="161">
        <f t="shared" ref="BQ32:EB32" si="5">+BQ46/$EC$46*100</f>
        <v>68.797234384549483</v>
      </c>
      <c r="BR32" s="161">
        <f t="shared" si="5"/>
        <v>70.74759848934977</v>
      </c>
      <c r="BS32" s="161">
        <f t="shared" si="5"/>
        <v>73.308019825797572</v>
      </c>
      <c r="BT32" s="161">
        <f t="shared" si="5"/>
        <v>75.599665773298824</v>
      </c>
      <c r="BU32" s="161">
        <f t="shared" si="5"/>
        <v>77.714848182706135</v>
      </c>
      <c r="BV32" s="161">
        <f t="shared" si="5"/>
        <v>79.651612014820955</v>
      </c>
      <c r="BW32" s="161">
        <f t="shared" si="5"/>
        <v>81.380801685073862</v>
      </c>
      <c r="BX32" s="161">
        <f t="shared" si="5"/>
        <v>83.520379583610733</v>
      </c>
      <c r="BY32" s="161">
        <f t="shared" si="5"/>
        <v>84.843941121019554</v>
      </c>
      <c r="BZ32" s="161">
        <f t="shared" si="5"/>
        <v>86.236014032081414</v>
      </c>
      <c r="CA32" s="161">
        <f t="shared" si="5"/>
        <v>87.079485943693257</v>
      </c>
      <c r="CB32" s="161">
        <f t="shared" si="5"/>
        <v>87.868471762858917</v>
      </c>
      <c r="CC32" s="161">
        <f t="shared" si="5"/>
        <v>89.095131357383806</v>
      </c>
      <c r="CD32" s="161">
        <f t="shared" si="5"/>
        <v>90.386902257390346</v>
      </c>
      <c r="CE32" s="161">
        <f t="shared" si="5"/>
        <v>91.338751341964496</v>
      </c>
      <c r="CF32" s="161">
        <f t="shared" si="5"/>
        <v>92.19973360465886</v>
      </c>
      <c r="CG32" s="161">
        <f t="shared" si="5"/>
        <v>92.854501732759829</v>
      </c>
      <c r="CH32" s="161">
        <f t="shared" si="5"/>
        <v>93.824881188867934</v>
      </c>
      <c r="CI32" s="161">
        <f t="shared" si="5"/>
        <v>94.85629186865205</v>
      </c>
      <c r="CJ32" s="161">
        <f t="shared" si="5"/>
        <v>95.846646725266936</v>
      </c>
      <c r="CK32" s="161">
        <f t="shared" si="5"/>
        <v>96.833771517119018</v>
      </c>
      <c r="CL32" s="161">
        <f t="shared" si="5"/>
        <v>97.331626499111394</v>
      </c>
      <c r="CM32" s="161">
        <f t="shared" si="5"/>
        <v>97.46261412541331</v>
      </c>
      <c r="CN32" s="161">
        <f t="shared" si="5"/>
        <v>97.841551723112147</v>
      </c>
      <c r="CO32" s="161">
        <f t="shared" si="5"/>
        <v>97.956304023895797</v>
      </c>
      <c r="CP32" s="161">
        <f t="shared" si="5"/>
        <v>98.215814227075356</v>
      </c>
      <c r="CQ32" s="161">
        <f t="shared" si="5"/>
        <v>98.335071618186049</v>
      </c>
      <c r="CR32" s="161">
        <f t="shared" si="5"/>
        <v>98.427638474151507</v>
      </c>
      <c r="CS32" s="161">
        <f t="shared" si="5"/>
        <v>98.49597984439599</v>
      </c>
      <c r="CT32" s="161">
        <f t="shared" si="5"/>
        <v>98.564321214640444</v>
      </c>
      <c r="CU32" s="161">
        <f t="shared" si="5"/>
        <v>98.632662584884926</v>
      </c>
      <c r="CV32" s="161">
        <f t="shared" si="5"/>
        <v>98.70100395512938</v>
      </c>
      <c r="CW32" s="161">
        <f t="shared" si="5"/>
        <v>98.769345325373862</v>
      </c>
      <c r="CX32" s="161">
        <f t="shared" si="5"/>
        <v>98.837686695618316</v>
      </c>
      <c r="CY32" s="161">
        <f t="shared" si="5"/>
        <v>98.943003807226404</v>
      </c>
      <c r="CZ32" s="161">
        <f t="shared" si="5"/>
        <v>99.011345177470872</v>
      </c>
      <c r="DA32" s="161">
        <f t="shared" si="5"/>
        <v>99.042710806351735</v>
      </c>
      <c r="DB32" s="161">
        <f t="shared" si="5"/>
        <v>99.074076435232584</v>
      </c>
      <c r="DC32" s="161">
        <f t="shared" si="5"/>
        <v>99.09915193799641</v>
      </c>
      <c r="DD32" s="161">
        <f t="shared" si="5"/>
        <v>99.130517566877273</v>
      </c>
      <c r="DE32" s="161">
        <f t="shared" si="5"/>
        <v>99.161883195758122</v>
      </c>
      <c r="DF32" s="161">
        <f t="shared" si="5"/>
        <v>99.193248824638985</v>
      </c>
      <c r="DG32" s="161">
        <f t="shared" si="5"/>
        <v>99.224614453519834</v>
      </c>
      <c r="DH32" s="161">
        <f t="shared" si="5"/>
        <v>99.255980082400683</v>
      </c>
      <c r="DI32" s="161">
        <f t="shared" si="5"/>
        <v>99.287345711281532</v>
      </c>
      <c r="DJ32" s="161">
        <f t="shared" si="5"/>
        <v>99.318711340162395</v>
      </c>
      <c r="DK32" s="161">
        <f t="shared" si="5"/>
        <v>99.343786842926235</v>
      </c>
      <c r="DL32" s="161">
        <f t="shared" si="5"/>
        <v>99.375152471807084</v>
      </c>
      <c r="DM32" s="161">
        <f t="shared" si="5"/>
        <v>99.406518100687933</v>
      </c>
      <c r="DN32" s="161">
        <f t="shared" si="5"/>
        <v>99.437883729568782</v>
      </c>
      <c r="DO32" s="161">
        <f t="shared" si="5"/>
        <v>99.462959232332622</v>
      </c>
      <c r="DP32" s="161">
        <f t="shared" si="5"/>
        <v>99.488034735096448</v>
      </c>
      <c r="DQ32" s="161">
        <f t="shared" si="5"/>
        <v>99.519400363977311</v>
      </c>
      <c r="DR32" s="161">
        <f t="shared" si="5"/>
        <v>99.55076599285816</v>
      </c>
      <c r="DS32" s="161">
        <f t="shared" si="5"/>
        <v>99.575841495621987</v>
      </c>
      <c r="DT32" s="161">
        <f t="shared" si="5"/>
        <v>99.607207124502835</v>
      </c>
      <c r="DU32" s="161">
        <f t="shared" si="5"/>
        <v>99.638572753383698</v>
      </c>
      <c r="DV32" s="161">
        <f t="shared" si="5"/>
        <v>99.673933462365909</v>
      </c>
      <c r="DW32" s="161">
        <f t="shared" si="5"/>
        <v>99.715414294056586</v>
      </c>
      <c r="DX32" s="161">
        <f t="shared" si="5"/>
        <v>99.756895125747263</v>
      </c>
      <c r="DY32" s="161">
        <f t="shared" si="5"/>
        <v>99.818521361353291</v>
      </c>
      <c r="DZ32" s="161">
        <f t="shared" si="5"/>
        <v>99.880147596959318</v>
      </c>
      <c r="EA32" s="161">
        <f t="shared" si="5"/>
        <v>99.929703590556997</v>
      </c>
      <c r="EB32" s="161">
        <f t="shared" si="5"/>
        <v>99.962854255227825</v>
      </c>
      <c r="EC32" s="161">
        <f t="shared" ref="EC32" si="6">+EC46/$EC$46*100</f>
        <v>100</v>
      </c>
      <c r="ED32" s="161"/>
      <c r="EE32" s="165"/>
      <c r="EF32" s="166"/>
      <c r="EG32" s="901" t="e">
        <f>SUM(EG8:EG30)</f>
        <v>#REF!</v>
      </c>
      <c r="EH32" s="167" t="e">
        <f>SUMPRODUCT(EH8:EH30,EG8:EG30)/100</f>
        <v>#REF!</v>
      </c>
      <c r="EI32" s="168" t="e">
        <f>SUMPRODUCT(EI8:EI30,EG8:EG30)/100</f>
        <v>#REF!</v>
      </c>
    </row>
    <row r="33" spans="1:137" ht="22.5" customHeight="1">
      <c r="A33" s="127"/>
      <c r="B33" s="1220"/>
      <c r="C33" s="780" t="s">
        <v>1808</v>
      </c>
      <c r="D33" s="782">
        <f>+D34</f>
        <v>9.0812450921212151E-2</v>
      </c>
      <c r="E33" s="782">
        <f>+E34-D34</f>
        <v>0.28527388006681048</v>
      </c>
      <c r="F33" s="782">
        <f t="shared" ref="F33:BQ33" si="7">+F34-E34</f>
        <v>0.34216919611367352</v>
      </c>
      <c r="G33" s="782">
        <f t="shared" si="7"/>
        <v>0.36809738666642011</v>
      </c>
      <c r="H33" s="782">
        <f t="shared" si="7"/>
        <v>0.33194781226108372</v>
      </c>
      <c r="I33" s="782">
        <f t="shared" si="7"/>
        <v>0.27832142552745176</v>
      </c>
      <c r="J33" s="782">
        <f t="shared" si="7"/>
        <v>0.46709013386903386</v>
      </c>
      <c r="K33" s="782">
        <f t="shared" si="7"/>
        <v>1.0553140312890741</v>
      </c>
      <c r="L33" s="782">
        <f t="shared" si="7"/>
        <v>1.1416456571516642</v>
      </c>
      <c r="M33" s="782">
        <f t="shared" si="7"/>
        <v>1.1871076936005434</v>
      </c>
      <c r="N33" s="782">
        <f t="shared" si="7"/>
        <v>1.1741037333325464</v>
      </c>
      <c r="O33" s="782">
        <f t="shared" si="7"/>
        <v>0.38867569534312274</v>
      </c>
      <c r="P33" s="782">
        <f t="shared" si="7"/>
        <v>0.33379754787247329</v>
      </c>
      <c r="Q33" s="782">
        <f t="shared" si="7"/>
        <v>0.38735217762118079</v>
      </c>
      <c r="R33" s="782">
        <f t="shared" si="7"/>
        <v>0.53113722941337826</v>
      </c>
      <c r="S33" s="782">
        <f t="shared" si="7"/>
        <v>0.48860128334975705</v>
      </c>
      <c r="T33" s="782">
        <f t="shared" si="7"/>
        <v>0.93871690378496453</v>
      </c>
      <c r="U33" s="782">
        <f t="shared" si="7"/>
        <v>0.97149389989884583</v>
      </c>
      <c r="V33" s="782">
        <f t="shared" si="7"/>
        <v>1.6474446978883428</v>
      </c>
      <c r="W33" s="782"/>
      <c r="X33" s="161"/>
      <c r="Y33" s="161"/>
      <c r="Z33" s="161"/>
      <c r="AA33" s="161"/>
      <c r="AB33" s="161"/>
      <c r="AC33" s="161"/>
      <c r="AD33" s="161"/>
      <c r="AE33" s="161">
        <f t="shared" si="7"/>
        <v>0.91640048147342412</v>
      </c>
      <c r="AF33" s="161">
        <f>+AF34-AE34</f>
        <v>1.0328620680060077</v>
      </c>
      <c r="AG33" s="161">
        <f t="shared" si="7"/>
        <v>1.1231004630478232</v>
      </c>
      <c r="AH33" s="161">
        <f t="shared" si="7"/>
        <v>1.3977543093457996</v>
      </c>
      <c r="AI33" s="718">
        <f t="shared" si="7"/>
        <v>2.1524384657942015</v>
      </c>
      <c r="AJ33" s="718">
        <f t="shared" si="7"/>
        <v>2.1676031086082617</v>
      </c>
      <c r="AK33" s="161">
        <f t="shared" si="7"/>
        <v>1.9202248895799592</v>
      </c>
      <c r="AL33" s="161">
        <f t="shared" si="7"/>
        <v>1.8739017693119671</v>
      </c>
      <c r="AM33" s="161">
        <f t="shared" si="7"/>
        <v>1.4523852938683781</v>
      </c>
      <c r="AN33" s="161">
        <f t="shared" si="7"/>
        <v>0.84123105326576564</v>
      </c>
      <c r="AO33" s="161">
        <f t="shared" si="7"/>
        <v>0.54155793822408782</v>
      </c>
      <c r="AP33" s="161">
        <f t="shared" si="7"/>
        <v>0.48271721058594608</v>
      </c>
      <c r="AQ33" s="161">
        <f t="shared" si="7"/>
        <v>0.72863637092078193</v>
      </c>
      <c r="AR33" s="161">
        <f t="shared" si="7"/>
        <v>0.73066151249531686</v>
      </c>
      <c r="AS33" s="161">
        <f t="shared" si="7"/>
        <v>0.81134028254552248</v>
      </c>
      <c r="AT33" s="161">
        <f t="shared" si="7"/>
        <v>0.62502725768802492</v>
      </c>
      <c r="AU33" s="161">
        <f t="shared" si="7"/>
        <v>0.79039521594586404</v>
      </c>
      <c r="AV33" s="161">
        <f t="shared" si="7"/>
        <v>0.85708934693409589</v>
      </c>
      <c r="AW33" s="161">
        <f t="shared" si="7"/>
        <v>1.1996412469673672</v>
      </c>
      <c r="AX33" s="161">
        <f t="shared" si="7"/>
        <v>1.4830016074361936</v>
      </c>
      <c r="AY33" s="161">
        <f t="shared" si="7"/>
        <v>1.2481888337680047</v>
      </c>
      <c r="AZ33" s="161">
        <f t="shared" si="7"/>
        <v>1.4123608422771099</v>
      </c>
      <c r="BA33" s="161">
        <f t="shared" si="7"/>
        <v>1.3423100789940747</v>
      </c>
      <c r="BB33" s="161">
        <f t="shared" si="7"/>
        <v>0.85853245963092206</v>
      </c>
      <c r="BC33" s="161">
        <f t="shared" si="7"/>
        <v>0.70643954358411065</v>
      </c>
      <c r="BD33" s="161">
        <f t="shared" si="7"/>
        <v>1.1640099174531571</v>
      </c>
      <c r="BE33" s="161">
        <f t="shared" si="7"/>
        <v>1.6323916770508333</v>
      </c>
      <c r="BF33" s="161">
        <f t="shared" si="7"/>
        <v>2.075379436983539</v>
      </c>
      <c r="BG33" s="161">
        <f t="shared" si="7"/>
        <v>1.9004598267323942</v>
      </c>
      <c r="BH33" s="161">
        <f t="shared" si="7"/>
        <v>1.6015122545382923</v>
      </c>
      <c r="BI33" s="161">
        <f t="shared" si="7"/>
        <v>1.749227994504686</v>
      </c>
      <c r="BJ33" s="161">
        <f t="shared" si="7"/>
        <v>1.6910888907191435</v>
      </c>
      <c r="BK33" s="161">
        <f t="shared" si="7"/>
        <v>1.5799931320592293</v>
      </c>
      <c r="BL33" s="161">
        <f t="shared" si="7"/>
        <v>1.5209052414730238</v>
      </c>
      <c r="BM33" s="161">
        <f t="shared" si="7"/>
        <v>1.4632046525953299</v>
      </c>
      <c r="BN33" s="161">
        <f t="shared" si="7"/>
        <v>1.4552396272687176</v>
      </c>
      <c r="BO33" s="161">
        <f t="shared" si="7"/>
        <v>1.5692216113222344</v>
      </c>
      <c r="BP33" s="161">
        <f t="shared" si="7"/>
        <v>1.2422648960125571</v>
      </c>
      <c r="BQ33" s="161">
        <f t="shared" si="7"/>
        <v>1.5097988548063626</v>
      </c>
      <c r="BR33" s="161">
        <f t="shared" ref="BR33:EC33" si="8">+BR34-BQ34</f>
        <v>1.7687140024108743</v>
      </c>
      <c r="BS33" s="161">
        <f t="shared" si="8"/>
        <v>2.3668642827454818</v>
      </c>
      <c r="BT33" s="161">
        <f t="shared" si="8"/>
        <v>2.1472161518913708</v>
      </c>
      <c r="BU33" s="161">
        <f t="shared" si="8"/>
        <v>1.8382385478044512</v>
      </c>
      <c r="BV33" s="161">
        <f t="shared" si="8"/>
        <v>1.8620220018078157</v>
      </c>
      <c r="BW33" s="161">
        <f t="shared" si="8"/>
        <v>1.7449385214058566</v>
      </c>
      <c r="BX33" s="161">
        <f t="shared" si="8"/>
        <v>2.1608738980220039</v>
      </c>
      <c r="BY33" s="161">
        <f t="shared" si="8"/>
        <v>1.4293911666992045</v>
      </c>
      <c r="BZ33" s="161">
        <f t="shared" si="8"/>
        <v>1.417710724153153</v>
      </c>
      <c r="CA33" s="161">
        <f t="shared" si="8"/>
        <v>0.91700642934611665</v>
      </c>
      <c r="CB33" s="161">
        <f t="shared" si="8"/>
        <v>0.83450981567783344</v>
      </c>
      <c r="CC33" s="161">
        <f t="shared" si="8"/>
        <v>1.2221490212387067</v>
      </c>
      <c r="CD33" s="161">
        <f t="shared" si="8"/>
        <v>1.2453663923609639</v>
      </c>
      <c r="CE33" s="161">
        <f t="shared" si="8"/>
        <v>0.88926039517528466</v>
      </c>
      <c r="CF33" s="161">
        <f t="shared" si="8"/>
        <v>0.88295375350024585</v>
      </c>
      <c r="CG33" s="161">
        <f t="shared" si="8"/>
        <v>0.64122839028432566</v>
      </c>
      <c r="CH33" s="161">
        <f t="shared" si="8"/>
        <v>1.0056183327296395</v>
      </c>
      <c r="CI33" s="161">
        <f t="shared" si="8"/>
        <v>1.0279666470344893</v>
      </c>
      <c r="CJ33" s="161">
        <f t="shared" si="8"/>
        <v>1.0332527449239279</v>
      </c>
      <c r="CK33" s="161">
        <f t="shared" si="8"/>
        <v>0.93639676127241955</v>
      </c>
      <c r="CL33" s="161">
        <f t="shared" si="8"/>
        <v>0.52502193969813504</v>
      </c>
      <c r="CM33" s="161">
        <f t="shared" si="8"/>
        <v>0.13471177969842074</v>
      </c>
      <c r="CN33" s="161">
        <f t="shared" si="8"/>
        <v>0.42989609668312312</v>
      </c>
      <c r="CO33" s="161">
        <f t="shared" si="8"/>
        <v>9.3292053400261921E-2</v>
      </c>
      <c r="CP33" s="161">
        <f t="shared" si="8"/>
        <v>0.24805592388592856</v>
      </c>
      <c r="CQ33" s="161">
        <f t="shared" si="8"/>
        <v>0.1002684269346048</v>
      </c>
      <c r="CR33" s="161">
        <f t="shared" si="8"/>
        <v>8.9225824254540953E-2</v>
      </c>
      <c r="CS33" s="161">
        <f t="shared" si="8"/>
        <v>6.3975338559430384E-2</v>
      </c>
      <c r="CT33" s="161">
        <f t="shared" si="8"/>
        <v>6.3975338559430384E-2</v>
      </c>
      <c r="CU33" s="161">
        <f t="shared" si="8"/>
        <v>6.3975338559430384E-2</v>
      </c>
      <c r="CV33" s="161">
        <f t="shared" si="8"/>
        <v>6.3975338559416173E-2</v>
      </c>
      <c r="CW33" s="161">
        <f t="shared" si="8"/>
        <v>6.3975338559430384E-2</v>
      </c>
      <c r="CX33" s="161">
        <f t="shared" si="8"/>
        <v>6.3975338559416173E-2</v>
      </c>
      <c r="CY33" s="161">
        <f t="shared" si="8"/>
        <v>0.1598905084085942</v>
      </c>
      <c r="CZ33" s="161">
        <f t="shared" si="8"/>
        <v>0.10479708998319381</v>
      </c>
      <c r="DA33" s="161">
        <f t="shared" si="8"/>
        <v>8.8133523484017928E-2</v>
      </c>
      <c r="DB33" s="161">
        <f t="shared" si="8"/>
        <v>6.8519947604642084E-2</v>
      </c>
      <c r="DC33" s="161">
        <f t="shared" si="8"/>
        <v>2.3440615075358551E-2</v>
      </c>
      <c r="DD33" s="161">
        <f t="shared" si="8"/>
        <v>2.9292795845876185E-2</v>
      </c>
      <c r="DE33" s="161">
        <f t="shared" si="8"/>
        <v>2.9292795845890396E-2</v>
      </c>
      <c r="DF33" s="161">
        <f t="shared" si="8"/>
        <v>2.9292795845876185E-2</v>
      </c>
      <c r="DG33" s="161">
        <f t="shared" si="8"/>
        <v>2.9292795845876185E-2</v>
      </c>
      <c r="DH33" s="161">
        <f t="shared" si="8"/>
        <v>2.9292795845890396E-2</v>
      </c>
      <c r="DI33" s="161">
        <f t="shared" si="8"/>
        <v>2.9292795845876185E-2</v>
      </c>
      <c r="DJ33" s="161">
        <f t="shared" si="8"/>
        <v>2.9292795845876185E-2</v>
      </c>
      <c r="DK33" s="161">
        <f t="shared" si="8"/>
        <v>2.3440615075358551E-2</v>
      </c>
      <c r="DL33" s="161">
        <f t="shared" si="8"/>
        <v>2.9292795845876185E-2</v>
      </c>
      <c r="DM33" s="161">
        <f t="shared" si="8"/>
        <v>2.9292795845890396E-2</v>
      </c>
      <c r="DN33" s="161">
        <f t="shared" si="8"/>
        <v>2.9292795845876185E-2</v>
      </c>
      <c r="DO33" s="161">
        <f t="shared" si="8"/>
        <v>2.3440615075358551E-2</v>
      </c>
      <c r="DP33" s="161">
        <f t="shared" si="8"/>
        <v>2.3440615075358551E-2</v>
      </c>
      <c r="DQ33" s="161">
        <f t="shared" si="8"/>
        <v>2.9292795845876185E-2</v>
      </c>
      <c r="DR33" s="161">
        <f t="shared" si="8"/>
        <v>2.9292795845890396E-2</v>
      </c>
      <c r="DS33" s="161">
        <f t="shared" si="8"/>
        <v>2.344061507534434E-2</v>
      </c>
      <c r="DT33" s="161">
        <f t="shared" si="8"/>
        <v>2.9292795845890396E-2</v>
      </c>
      <c r="DU33" s="161">
        <f t="shared" si="8"/>
        <v>2.9292795845876185E-2</v>
      </c>
      <c r="DV33" s="161">
        <f t="shared" si="8"/>
        <v>3.3095916046875118E-2</v>
      </c>
      <c r="DW33" s="161">
        <f t="shared" si="8"/>
        <v>3.8804582847546953E-2</v>
      </c>
      <c r="DX33" s="161">
        <f t="shared" si="8"/>
        <v>3.8804582847532743E-2</v>
      </c>
      <c r="DY33" s="161">
        <f t="shared" si="8"/>
        <v>5.7708561876012254E-2</v>
      </c>
      <c r="DZ33" s="161">
        <f t="shared" si="8"/>
        <v>5.7708561876012254E-2</v>
      </c>
      <c r="EA33" s="161">
        <f t="shared" si="8"/>
        <v>4.6362985259605693E-2</v>
      </c>
      <c r="EB33" s="161">
        <f t="shared" si="8"/>
        <v>3.1038882479037966E-2</v>
      </c>
      <c r="EC33" s="161">
        <f t="shared" si="8"/>
        <v>3.4770245695113999E-2</v>
      </c>
      <c r="ED33" s="161"/>
      <c r="EE33" s="165"/>
      <c r="EF33" s="166"/>
      <c r="EG33" s="783"/>
    </row>
    <row r="34" spans="1:137" ht="22.5" customHeight="1">
      <c r="A34" s="127"/>
      <c r="B34" s="1220"/>
      <c r="C34" s="781" t="s">
        <v>1809</v>
      </c>
      <c r="D34" s="782">
        <f t="shared" ref="D34:W34" si="9">+D56/$EC$56*100</f>
        <v>9.0812450921212151E-2</v>
      </c>
      <c r="E34" s="782">
        <f t="shared" si="9"/>
        <v>0.37608633098802263</v>
      </c>
      <c r="F34" s="782">
        <f t="shared" si="9"/>
        <v>0.71825552710169616</v>
      </c>
      <c r="G34" s="782">
        <f t="shared" si="9"/>
        <v>1.0863529137681163</v>
      </c>
      <c r="H34" s="782">
        <f t="shared" si="9"/>
        <v>1.4183007260292</v>
      </c>
      <c r="I34" s="782">
        <f t="shared" si="9"/>
        <v>1.6966221515566517</v>
      </c>
      <c r="J34" s="782">
        <f t="shared" si="9"/>
        <v>2.1637122854256856</v>
      </c>
      <c r="K34" s="782">
        <f t="shared" si="9"/>
        <v>3.2190263167147597</v>
      </c>
      <c r="L34" s="782">
        <f t="shared" si="9"/>
        <v>4.3606719738664239</v>
      </c>
      <c r="M34" s="782">
        <f t="shared" si="9"/>
        <v>5.5477796674669673</v>
      </c>
      <c r="N34" s="782">
        <f t="shared" si="9"/>
        <v>6.7218834007995136</v>
      </c>
      <c r="O34" s="782">
        <f t="shared" si="9"/>
        <v>7.1105590961426364</v>
      </c>
      <c r="P34" s="782">
        <f t="shared" si="9"/>
        <v>7.4443566440151097</v>
      </c>
      <c r="Q34" s="782">
        <f t="shared" si="9"/>
        <v>7.8317088216362905</v>
      </c>
      <c r="R34" s="782">
        <f t="shared" si="9"/>
        <v>8.3628460510496687</v>
      </c>
      <c r="S34" s="782">
        <f t="shared" si="9"/>
        <v>8.8514473343994258</v>
      </c>
      <c r="T34" s="782">
        <f t="shared" si="9"/>
        <v>9.7901642381843903</v>
      </c>
      <c r="U34" s="782">
        <f t="shared" si="9"/>
        <v>10.761658138083236</v>
      </c>
      <c r="V34" s="782">
        <f t="shared" si="9"/>
        <v>12.409102835971579</v>
      </c>
      <c r="W34" s="782">
        <f t="shared" si="9"/>
        <v>14.099729292787867</v>
      </c>
      <c r="X34" s="161"/>
      <c r="Y34" s="161"/>
      <c r="Z34" s="161"/>
      <c r="AA34" s="161"/>
      <c r="AB34" s="161"/>
      <c r="AC34" s="161"/>
      <c r="AD34" s="161">
        <f t="shared" ref="AD34:BI34" si="10">+AD56/$EC$56*100</f>
        <v>18.486560674158454</v>
      </c>
      <c r="AE34" s="161">
        <f t="shared" si="10"/>
        <v>19.402961155631878</v>
      </c>
      <c r="AF34" s="161">
        <f t="shared" si="10"/>
        <v>20.435823223637886</v>
      </c>
      <c r="AG34" s="161">
        <f t="shared" si="10"/>
        <v>21.558923686685709</v>
      </c>
      <c r="AH34" s="161">
        <f t="shared" si="10"/>
        <v>22.956677996031509</v>
      </c>
      <c r="AI34" s="718">
        <f t="shared" si="10"/>
        <v>25.10911646182571</v>
      </c>
      <c r="AJ34" s="718">
        <f t="shared" si="10"/>
        <v>27.276719570433972</v>
      </c>
      <c r="AK34" s="161">
        <f t="shared" si="10"/>
        <v>29.196944460013931</v>
      </c>
      <c r="AL34" s="161">
        <f t="shared" si="10"/>
        <v>31.070846229325898</v>
      </c>
      <c r="AM34" s="161">
        <f t="shared" si="10"/>
        <v>32.523231523194276</v>
      </c>
      <c r="AN34" s="161">
        <f t="shared" si="10"/>
        <v>33.364462576460042</v>
      </c>
      <c r="AO34" s="161">
        <f t="shared" si="10"/>
        <v>33.90602051468413</v>
      </c>
      <c r="AP34" s="161">
        <f t="shared" si="10"/>
        <v>34.388737725270076</v>
      </c>
      <c r="AQ34" s="161">
        <f t="shared" si="10"/>
        <v>35.117374096190858</v>
      </c>
      <c r="AR34" s="161">
        <f t="shared" si="10"/>
        <v>35.848035608686175</v>
      </c>
      <c r="AS34" s="161">
        <f t="shared" si="10"/>
        <v>36.659375891231697</v>
      </c>
      <c r="AT34" s="161">
        <f t="shared" si="10"/>
        <v>37.284403148919722</v>
      </c>
      <c r="AU34" s="161">
        <f t="shared" si="10"/>
        <v>38.074798364865586</v>
      </c>
      <c r="AV34" s="161">
        <f t="shared" si="10"/>
        <v>38.931887711799682</v>
      </c>
      <c r="AW34" s="161">
        <f t="shared" si="10"/>
        <v>40.131528958767049</v>
      </c>
      <c r="AX34" s="161">
        <f t="shared" si="10"/>
        <v>41.614530566203243</v>
      </c>
      <c r="AY34" s="161">
        <f t="shared" si="10"/>
        <v>42.862719399971247</v>
      </c>
      <c r="AZ34" s="161">
        <f t="shared" si="10"/>
        <v>44.275080242248357</v>
      </c>
      <c r="BA34" s="161">
        <f t="shared" si="10"/>
        <v>45.617390321242432</v>
      </c>
      <c r="BB34" s="161">
        <f t="shared" si="10"/>
        <v>46.475922780873354</v>
      </c>
      <c r="BC34" s="161">
        <f t="shared" si="10"/>
        <v>47.182362324457465</v>
      </c>
      <c r="BD34" s="161">
        <f t="shared" si="10"/>
        <v>48.346372241910622</v>
      </c>
      <c r="BE34" s="161">
        <f t="shared" si="10"/>
        <v>49.978763918961455</v>
      </c>
      <c r="BF34" s="161">
        <f t="shared" si="10"/>
        <v>52.054143355944994</v>
      </c>
      <c r="BG34" s="161">
        <f t="shared" si="10"/>
        <v>53.954603182677388</v>
      </c>
      <c r="BH34" s="161">
        <f t="shared" si="10"/>
        <v>55.556115437215681</v>
      </c>
      <c r="BI34" s="161">
        <f t="shared" si="10"/>
        <v>57.305343431720367</v>
      </c>
      <c r="BJ34" s="161">
        <f t="shared" ref="BJ34:CO34" si="11">+BJ56/$EC$56*100</f>
        <v>58.99643232243951</v>
      </c>
      <c r="BK34" s="161">
        <f t="shared" si="11"/>
        <v>60.576425454498739</v>
      </c>
      <c r="BL34" s="161">
        <f t="shared" si="11"/>
        <v>62.097330695971763</v>
      </c>
      <c r="BM34" s="161">
        <f t="shared" si="11"/>
        <v>63.560535348567093</v>
      </c>
      <c r="BN34" s="161">
        <f t="shared" si="11"/>
        <v>65.015774975835811</v>
      </c>
      <c r="BO34" s="161">
        <f t="shared" si="11"/>
        <v>66.584996587158045</v>
      </c>
      <c r="BP34" s="161">
        <f t="shared" si="11"/>
        <v>67.827261483170602</v>
      </c>
      <c r="BQ34" s="161">
        <f t="shared" si="11"/>
        <v>69.337060337976965</v>
      </c>
      <c r="BR34" s="161">
        <f t="shared" si="11"/>
        <v>71.105774340387839</v>
      </c>
      <c r="BS34" s="161">
        <f t="shared" si="11"/>
        <v>73.472638623133321</v>
      </c>
      <c r="BT34" s="161">
        <f t="shared" si="11"/>
        <v>75.619854775024692</v>
      </c>
      <c r="BU34" s="161">
        <f t="shared" si="11"/>
        <v>77.458093322829143</v>
      </c>
      <c r="BV34" s="161">
        <f t="shared" si="11"/>
        <v>79.320115324636959</v>
      </c>
      <c r="BW34" s="161">
        <f t="shared" si="11"/>
        <v>81.065053846042815</v>
      </c>
      <c r="BX34" s="161">
        <f t="shared" si="11"/>
        <v>83.225927744064819</v>
      </c>
      <c r="BY34" s="161">
        <f t="shared" si="11"/>
        <v>84.655318910764024</v>
      </c>
      <c r="BZ34" s="161">
        <f t="shared" si="11"/>
        <v>86.073029634917177</v>
      </c>
      <c r="CA34" s="161">
        <f t="shared" si="11"/>
        <v>86.990036064263293</v>
      </c>
      <c r="CB34" s="161">
        <f t="shared" si="11"/>
        <v>87.824545879941127</v>
      </c>
      <c r="CC34" s="161">
        <f t="shared" si="11"/>
        <v>89.046694901179833</v>
      </c>
      <c r="CD34" s="161">
        <f t="shared" si="11"/>
        <v>90.292061293540797</v>
      </c>
      <c r="CE34" s="161">
        <f t="shared" si="11"/>
        <v>91.181321688716082</v>
      </c>
      <c r="CF34" s="161">
        <f t="shared" si="11"/>
        <v>92.064275442216328</v>
      </c>
      <c r="CG34" s="161">
        <f t="shared" si="11"/>
        <v>92.705503832500654</v>
      </c>
      <c r="CH34" s="161">
        <f t="shared" si="11"/>
        <v>93.711122165230293</v>
      </c>
      <c r="CI34" s="161">
        <f t="shared" si="11"/>
        <v>94.739088812264782</v>
      </c>
      <c r="CJ34" s="161">
        <f t="shared" si="11"/>
        <v>95.77234155718871</v>
      </c>
      <c r="CK34" s="161">
        <f t="shared" si="11"/>
        <v>96.70873831846113</v>
      </c>
      <c r="CL34" s="161">
        <f t="shared" si="11"/>
        <v>97.233760258159265</v>
      </c>
      <c r="CM34" s="161">
        <f t="shared" si="11"/>
        <v>97.368472037857686</v>
      </c>
      <c r="CN34" s="161">
        <f t="shared" si="11"/>
        <v>97.798368134540809</v>
      </c>
      <c r="CO34" s="161">
        <f t="shared" si="11"/>
        <v>97.891660187941071</v>
      </c>
      <c r="CP34" s="161">
        <f t="shared" ref="CP34:DU34" si="12">+CP56/$EC$56*100</f>
        <v>98.139716111826999</v>
      </c>
      <c r="CQ34" s="161">
        <f t="shared" si="12"/>
        <v>98.239984538761604</v>
      </c>
      <c r="CR34" s="161">
        <f t="shared" si="12"/>
        <v>98.329210363016145</v>
      </c>
      <c r="CS34" s="161">
        <f t="shared" si="12"/>
        <v>98.393185701575575</v>
      </c>
      <c r="CT34" s="161">
        <f t="shared" si="12"/>
        <v>98.457161040135006</v>
      </c>
      <c r="CU34" s="161">
        <f t="shared" si="12"/>
        <v>98.521136378694436</v>
      </c>
      <c r="CV34" s="161">
        <f t="shared" si="12"/>
        <v>98.585111717253852</v>
      </c>
      <c r="CW34" s="161">
        <f t="shared" si="12"/>
        <v>98.649087055813283</v>
      </c>
      <c r="CX34" s="161">
        <f t="shared" si="12"/>
        <v>98.713062394372699</v>
      </c>
      <c r="CY34" s="161">
        <f t="shared" si="12"/>
        <v>98.872952902781293</v>
      </c>
      <c r="CZ34" s="161">
        <f t="shared" si="12"/>
        <v>98.977749992764487</v>
      </c>
      <c r="DA34" s="161">
        <f t="shared" si="12"/>
        <v>99.065883516248505</v>
      </c>
      <c r="DB34" s="161">
        <f t="shared" si="12"/>
        <v>99.134403463853147</v>
      </c>
      <c r="DC34" s="161">
        <f t="shared" si="12"/>
        <v>99.157844078928505</v>
      </c>
      <c r="DD34" s="161">
        <f t="shared" si="12"/>
        <v>99.187136874774382</v>
      </c>
      <c r="DE34" s="161">
        <f t="shared" si="12"/>
        <v>99.216429670620272</v>
      </c>
      <c r="DF34" s="161">
        <f t="shared" si="12"/>
        <v>99.245722466466148</v>
      </c>
      <c r="DG34" s="161">
        <f t="shared" si="12"/>
        <v>99.275015262312024</v>
      </c>
      <c r="DH34" s="161">
        <f t="shared" si="12"/>
        <v>99.304308058157915</v>
      </c>
      <c r="DI34" s="161">
        <f t="shared" si="12"/>
        <v>99.333600854003791</v>
      </c>
      <c r="DJ34" s="161">
        <f t="shared" si="12"/>
        <v>99.362893649849667</v>
      </c>
      <c r="DK34" s="161">
        <f t="shared" si="12"/>
        <v>99.386334264925026</v>
      </c>
      <c r="DL34" s="161">
        <f t="shared" si="12"/>
        <v>99.415627060770902</v>
      </c>
      <c r="DM34" s="161">
        <f t="shared" si="12"/>
        <v>99.444919856616792</v>
      </c>
      <c r="DN34" s="161">
        <f t="shared" si="12"/>
        <v>99.474212652462668</v>
      </c>
      <c r="DO34" s="161">
        <f t="shared" si="12"/>
        <v>99.497653267538027</v>
      </c>
      <c r="DP34" s="161">
        <f t="shared" si="12"/>
        <v>99.521093882613386</v>
      </c>
      <c r="DQ34" s="161">
        <f t="shared" si="12"/>
        <v>99.550386678459262</v>
      </c>
      <c r="DR34" s="161">
        <f t="shared" si="12"/>
        <v>99.579679474305152</v>
      </c>
      <c r="DS34" s="161">
        <f t="shared" si="12"/>
        <v>99.603120089380496</v>
      </c>
      <c r="DT34" s="161">
        <f t="shared" si="12"/>
        <v>99.632412885226387</v>
      </c>
      <c r="DU34" s="161">
        <f t="shared" si="12"/>
        <v>99.661705681072263</v>
      </c>
      <c r="DV34" s="161">
        <f t="shared" ref="DV34:EC34" si="13">+DV56/$EC$56*100</f>
        <v>99.694801597119138</v>
      </c>
      <c r="DW34" s="161">
        <f t="shared" si="13"/>
        <v>99.733606179966685</v>
      </c>
      <c r="DX34" s="161">
        <f t="shared" si="13"/>
        <v>99.772410762814218</v>
      </c>
      <c r="DY34" s="161">
        <f t="shared" si="13"/>
        <v>99.83011932469023</v>
      </c>
      <c r="DZ34" s="161">
        <f t="shared" si="13"/>
        <v>99.887827886566242</v>
      </c>
      <c r="EA34" s="161">
        <f t="shared" si="13"/>
        <v>99.934190871825848</v>
      </c>
      <c r="EB34" s="161">
        <f t="shared" si="13"/>
        <v>99.965229754304886</v>
      </c>
      <c r="EC34" s="161">
        <f t="shared" si="13"/>
        <v>100</v>
      </c>
      <c r="ED34" s="161"/>
      <c r="EE34" s="165"/>
      <c r="EF34" s="166"/>
      <c r="EG34" s="783"/>
    </row>
    <row r="35" spans="1:137" ht="22.5" customHeight="1" outlineLevel="1">
      <c r="A35" s="127"/>
      <c r="B35" s="1220"/>
      <c r="C35" s="784" t="s">
        <v>1810</v>
      </c>
      <c r="D35" s="169">
        <v>0.12309011795686516</v>
      </c>
      <c r="E35" s="169">
        <v>0.24618023591373031</v>
      </c>
      <c r="F35" s="169">
        <v>0.36927035387059537</v>
      </c>
      <c r="G35" s="169">
        <v>0.49236047182746062</v>
      </c>
      <c r="H35" s="169">
        <v>0.47171695792500684</v>
      </c>
      <c r="I35" s="169">
        <v>1.0185754224372205</v>
      </c>
      <c r="J35" s="169">
        <v>0.89019734845683773</v>
      </c>
      <c r="K35" s="169">
        <v>1.0285206218384686</v>
      </c>
      <c r="L35" s="169">
        <v>0.5911868532964083</v>
      </c>
      <c r="M35" s="169">
        <v>0.59262338209881205</v>
      </c>
      <c r="N35" s="169">
        <v>0.95609916978835374</v>
      </c>
      <c r="O35" s="169">
        <v>0.40681815670404176</v>
      </c>
      <c r="P35" s="169">
        <v>0.6334327003256458</v>
      </c>
      <c r="Q35" s="169">
        <v>0.45016902588896979</v>
      </c>
      <c r="R35" s="169">
        <v>0.36950240852328875</v>
      </c>
      <c r="S35" s="169">
        <v>1.0622478530968049</v>
      </c>
      <c r="T35" s="169">
        <v>0.80091314247967915</v>
      </c>
      <c r="U35" s="169">
        <v>0.84766843343984988</v>
      </c>
      <c r="V35" s="169">
        <v>0.82778495561158749</v>
      </c>
      <c r="W35" s="169">
        <v>1.8445410769748136</v>
      </c>
      <c r="X35" s="169">
        <v>1.4240545821636257</v>
      </c>
      <c r="Y35" s="169">
        <v>0.72496207973739857</v>
      </c>
      <c r="Z35" s="169">
        <v>0.90803222385778426</v>
      </c>
      <c r="AA35" s="169">
        <v>0.36587241112202307</v>
      </c>
      <c r="AB35" s="169">
        <v>0.19079845465609679</v>
      </c>
      <c r="AC35" s="169">
        <v>0.27051892750694151</v>
      </c>
      <c r="AD35" s="169">
        <v>0.48129503673989404</v>
      </c>
      <c r="AE35" s="169">
        <v>0.51779429954031642</v>
      </c>
      <c r="AF35" s="169">
        <v>1.0187537484197051</v>
      </c>
      <c r="AG35" s="169">
        <v>0.99173716111939214</v>
      </c>
      <c r="AH35" s="169">
        <v>0.95104888106842012</v>
      </c>
      <c r="AI35" s="867">
        <v>1.6500150246724523</v>
      </c>
      <c r="AJ35" s="867">
        <v>1.8530643222402112</v>
      </c>
      <c r="AK35" s="169">
        <v>1.6332174384855804</v>
      </c>
      <c r="AL35" s="169">
        <v>1.8395438093519623</v>
      </c>
      <c r="AM35" s="169">
        <v>1.1482445046266534</v>
      </c>
      <c r="AN35" s="169">
        <v>0.44857070111287811</v>
      </c>
      <c r="AO35" s="169">
        <v>0.33304336037945959</v>
      </c>
      <c r="AP35" s="169">
        <v>0.31011993095729196</v>
      </c>
      <c r="AQ35" s="169">
        <v>0.10029641100204501</v>
      </c>
      <c r="AR35" s="169">
        <v>0.17327757474712513</v>
      </c>
      <c r="AS35" s="169">
        <v>0.60567924256836392</v>
      </c>
      <c r="AT35" s="169">
        <v>0.79267804186338964</v>
      </c>
      <c r="AU35" s="169">
        <v>0.28899615547030777</v>
      </c>
      <c r="AV35" s="169">
        <v>1.0987849215461196</v>
      </c>
      <c r="AW35" s="169">
        <v>1.0454378747289255</v>
      </c>
      <c r="AX35" s="169">
        <v>0.58680156907767156</v>
      </c>
      <c r="AY35" s="169">
        <v>0.80442339584131872</v>
      </c>
      <c r="AZ35" s="169">
        <v>0.89620806225281058</v>
      </c>
      <c r="BA35" s="169">
        <v>0.37586107921932665</v>
      </c>
      <c r="BB35" s="169">
        <v>0.3479318152825428</v>
      </c>
      <c r="BC35" s="169">
        <v>0.80994865416507622</v>
      </c>
      <c r="BD35" s="169">
        <v>0.64970021686438173</v>
      </c>
      <c r="BE35" s="169">
        <f t="shared" ref="BE35:CP35" si="14">+BE36-BD36</f>
        <v>0.43510811327976029</v>
      </c>
      <c r="BF35" s="169">
        <f t="shared" si="14"/>
        <v>0.5364099638281985</v>
      </c>
      <c r="BG35" s="169">
        <f t="shared" si="14"/>
        <v>1.3576247204185137</v>
      </c>
      <c r="BH35" s="169">
        <f>+BH36-BG36</f>
        <v>2.3236695816646247</v>
      </c>
      <c r="BI35" s="169">
        <f t="shared" si="14"/>
        <v>2.2091500806873086</v>
      </c>
      <c r="BJ35" s="169">
        <f t="shared" si="14"/>
        <v>2.1310124738902871</v>
      </c>
      <c r="BK35" s="169">
        <f t="shared" si="14"/>
        <v>1.4184441492189706</v>
      </c>
      <c r="BL35" s="169">
        <f t="shared" si="14"/>
        <v>2.0573949725298775</v>
      </c>
      <c r="BM35" s="169">
        <f t="shared" si="14"/>
        <v>1.4482631247130726</v>
      </c>
      <c r="BN35" s="169">
        <f t="shared" si="14"/>
        <v>1.8581825685068338</v>
      </c>
      <c r="BO35" s="169">
        <f t="shared" si="14"/>
        <v>1.4106006610330226</v>
      </c>
      <c r="BP35" s="169">
        <f t="shared" si="14"/>
        <v>1.3058073903037837</v>
      </c>
      <c r="BQ35" s="169">
        <f t="shared" si="14"/>
        <v>1.9472050160517114</v>
      </c>
      <c r="BR35" s="169">
        <f t="shared" si="14"/>
        <v>2.9455613898539141</v>
      </c>
      <c r="BS35" s="169">
        <f t="shared" si="14"/>
        <v>2.675719479969878</v>
      </c>
      <c r="BT35" s="169">
        <f t="shared" si="14"/>
        <v>2.8033114612570955</v>
      </c>
      <c r="BU35" s="169">
        <f t="shared" si="14"/>
        <v>2.3780709180913391</v>
      </c>
      <c r="BV35" s="169">
        <f t="shared" si="14"/>
        <v>2.5432338938086048</v>
      </c>
      <c r="BW35" s="169">
        <f t="shared" si="14"/>
        <v>2.3236772041021254</v>
      </c>
      <c r="BX35" s="169">
        <f t="shared" si="14"/>
        <v>2.8180913675666659</v>
      </c>
      <c r="BY35" s="169">
        <f t="shared" si="14"/>
        <v>2.066404693653098</v>
      </c>
      <c r="BZ35" s="169">
        <f t="shared" si="14"/>
        <v>1.9395597112407046</v>
      </c>
      <c r="CA35" s="169">
        <f t="shared" si="14"/>
        <v>1.2842206473080608</v>
      </c>
      <c r="CB35" s="169">
        <f t="shared" si="14"/>
        <v>1.1961586268880069</v>
      </c>
      <c r="CC35" s="169">
        <f t="shared" si="14"/>
        <v>1.5119867022004456</v>
      </c>
      <c r="CD35" s="169">
        <f t="shared" si="14"/>
        <v>1.4546583497742915</v>
      </c>
      <c r="CE35" s="169">
        <f t="shared" si="14"/>
        <v>1.1570250327707612</v>
      </c>
      <c r="CF35" s="169">
        <f t="shared" si="14"/>
        <v>1.1526573760841217</v>
      </c>
      <c r="CG35" s="169">
        <f t="shared" si="14"/>
        <v>0.90321310894606199</v>
      </c>
      <c r="CH35" s="169">
        <f t="shared" si="14"/>
        <v>1.1734971202049991</v>
      </c>
      <c r="CI35" s="169">
        <f t="shared" si="14"/>
        <v>1.2691739556860426</v>
      </c>
      <c r="CJ35" s="169">
        <f t="shared" si="14"/>
        <v>1.215351924509207</v>
      </c>
      <c r="CK35" s="169">
        <f t="shared" si="14"/>
        <v>1.2004271918871581</v>
      </c>
      <c r="CL35" s="169">
        <f t="shared" si="14"/>
        <v>0.81531878215098175</v>
      </c>
      <c r="CM35" s="169">
        <f t="shared" si="14"/>
        <v>0.23875760976517313</v>
      </c>
      <c r="CN35" s="169">
        <f t="shared" si="14"/>
        <v>0.4066417956694437</v>
      </c>
      <c r="CO35" s="169">
        <f t="shared" si="14"/>
        <v>0.21208670095798254</v>
      </c>
      <c r="CP35" s="169">
        <f t="shared" si="14"/>
        <v>0.26416319394766674</v>
      </c>
      <c r="CQ35" s="169">
        <f t="shared" ref="CQ35:EC35" si="15">+CQ36-CP36</f>
        <v>0.17395926859052224</v>
      </c>
      <c r="CR35" s="169">
        <f t="shared" si="15"/>
        <v>8.5363677545586825E-2</v>
      </c>
      <c r="CS35" s="169">
        <f t="shared" si="15"/>
        <v>0.15497939921930026</v>
      </c>
      <c r="CT35" s="169">
        <f t="shared" si="15"/>
        <v>6.1223417987889661E-2</v>
      </c>
      <c r="CU35" s="169">
        <f t="shared" si="15"/>
        <v>6.122341798787545E-2</v>
      </c>
      <c r="CV35" s="169">
        <f t="shared" si="15"/>
        <v>6.122341798787545E-2</v>
      </c>
      <c r="CW35" s="169">
        <f t="shared" si="15"/>
        <v>6.122341798787545E-2</v>
      </c>
      <c r="CX35" s="169">
        <f t="shared" si="15"/>
        <v>6.122341798787545E-2</v>
      </c>
      <c r="CY35" s="169">
        <f t="shared" si="15"/>
        <v>9.4381021106300977E-2</v>
      </c>
      <c r="CZ35" s="169">
        <f t="shared" si="15"/>
        <v>6.122341798787545E-2</v>
      </c>
      <c r="DA35" s="169">
        <f t="shared" si="15"/>
        <v>2.8065814869435712E-2</v>
      </c>
      <c r="DB35" s="169">
        <f t="shared" si="15"/>
        <v>2.8065814869449923E-2</v>
      </c>
      <c r="DC35" s="169">
        <f t="shared" si="15"/>
        <v>2.2455700870551709E-2</v>
      </c>
      <c r="DD35" s="169">
        <f t="shared" si="15"/>
        <v>0.10611957485397738</v>
      </c>
      <c r="DE35" s="169">
        <f t="shared" si="15"/>
        <v>4.7579254865581788E-2</v>
      </c>
      <c r="DF35" s="169">
        <f t="shared" si="15"/>
        <v>0.10307059985457556</v>
      </c>
      <c r="DG35" s="169">
        <f t="shared" si="15"/>
        <v>4.6817011115720675E-2</v>
      </c>
      <c r="DH35" s="169">
        <f t="shared" si="15"/>
        <v>2.8065814869449923E-2</v>
      </c>
      <c r="DI35" s="169">
        <f t="shared" si="15"/>
        <v>2.8065814869435712E-2</v>
      </c>
      <c r="DJ35" s="169">
        <f t="shared" si="15"/>
        <v>2.8065814869449923E-2</v>
      </c>
      <c r="DK35" s="169">
        <f t="shared" si="15"/>
        <v>2.245570087056592E-2</v>
      </c>
      <c r="DL35" s="169">
        <f t="shared" si="15"/>
        <v>2.8065814869435712E-2</v>
      </c>
      <c r="DM35" s="169">
        <f t="shared" si="15"/>
        <v>2.8065814869449923E-2</v>
      </c>
      <c r="DN35" s="169">
        <f t="shared" si="15"/>
        <v>2.8065814869449923E-2</v>
      </c>
      <c r="DO35" s="169">
        <f t="shared" si="15"/>
        <v>2.2455700870537498E-2</v>
      </c>
      <c r="DP35" s="169">
        <f t="shared" si="15"/>
        <v>2.245570087056592E-2</v>
      </c>
      <c r="DQ35" s="169">
        <f t="shared" si="15"/>
        <v>2.8065814869435712E-2</v>
      </c>
      <c r="DR35" s="169">
        <f t="shared" si="15"/>
        <v>2.8065814869449923E-2</v>
      </c>
      <c r="DS35" s="169">
        <f t="shared" si="15"/>
        <v>2.2455700870551709E-2</v>
      </c>
      <c r="DT35" s="169">
        <f t="shared" si="15"/>
        <v>2.8065814869449923E-2</v>
      </c>
      <c r="DU35" s="169">
        <f t="shared" si="15"/>
        <v>2.8065814869449923E-2</v>
      </c>
      <c r="DV35" s="169">
        <f t="shared" si="15"/>
        <v>3.170171755620288E-2</v>
      </c>
      <c r="DW35" s="169">
        <f t="shared" si="15"/>
        <v>3.7159382805143082E-2</v>
      </c>
      <c r="DX35" s="169">
        <f t="shared" si="15"/>
        <v>3.7159382805143082E-2</v>
      </c>
      <c r="DY35" s="169">
        <f t="shared" si="15"/>
        <v>5.5224559676545937E-2</v>
      </c>
      <c r="DZ35" s="169">
        <f t="shared" si="15"/>
        <v>5.5224559676560148E-2</v>
      </c>
      <c r="EA35" s="169">
        <f t="shared" si="15"/>
        <v>4.4385453553715593E-2</v>
      </c>
      <c r="EB35" s="169">
        <f t="shared" si="15"/>
        <v>2.9727506244100255E-2</v>
      </c>
      <c r="EC35" s="169">
        <f t="shared" si="15"/>
        <v>3.3287184555916838E-2</v>
      </c>
      <c r="ED35" s="169"/>
      <c r="EE35" s="170"/>
      <c r="EF35" s="166"/>
      <c r="EG35" s="129"/>
    </row>
    <row r="36" spans="1:137" ht="22.5" customHeight="1">
      <c r="A36" s="127"/>
      <c r="B36" s="1220"/>
      <c r="C36" s="784" t="s">
        <v>1811</v>
      </c>
      <c r="D36" s="169">
        <f>+D35</f>
        <v>0.12309011795686516</v>
      </c>
      <c r="E36" s="169">
        <f t="shared" ref="E36:AT36" si="16">+D36+E35</f>
        <v>0.36927035387059548</v>
      </c>
      <c r="F36" s="169">
        <f t="shared" si="16"/>
        <v>0.73854070774119085</v>
      </c>
      <c r="G36" s="169">
        <f t="shared" si="16"/>
        <v>1.2309011795686515</v>
      </c>
      <c r="H36" s="169">
        <f t="shared" si="16"/>
        <v>1.7026181374936584</v>
      </c>
      <c r="I36" s="169">
        <f t="shared" si="16"/>
        <v>2.721193559930879</v>
      </c>
      <c r="J36" s="169">
        <f t="shared" si="16"/>
        <v>3.6113909083877167</v>
      </c>
      <c r="K36" s="169">
        <f t="shared" si="16"/>
        <v>4.6399115302261853</v>
      </c>
      <c r="L36" s="169">
        <f t="shared" si="16"/>
        <v>5.2310983835225935</v>
      </c>
      <c r="M36" s="169">
        <f t="shared" si="16"/>
        <v>5.8237217656214053</v>
      </c>
      <c r="N36" s="169">
        <f t="shared" si="16"/>
        <v>6.7798209354097594</v>
      </c>
      <c r="O36" s="169">
        <f t="shared" si="16"/>
        <v>7.1866390921138015</v>
      </c>
      <c r="P36" s="169">
        <f t="shared" si="16"/>
        <v>7.8200717924394469</v>
      </c>
      <c r="Q36" s="169">
        <f t="shared" si="16"/>
        <v>8.270240818328416</v>
      </c>
      <c r="R36" s="169">
        <f t="shared" si="16"/>
        <v>8.6397432268517047</v>
      </c>
      <c r="S36" s="169">
        <f t="shared" si="16"/>
        <v>9.7019910799485096</v>
      </c>
      <c r="T36" s="169">
        <f t="shared" si="16"/>
        <v>10.502904222428189</v>
      </c>
      <c r="U36" s="169">
        <f t="shared" si="16"/>
        <v>11.350572655868039</v>
      </c>
      <c r="V36" s="169">
        <f t="shared" si="16"/>
        <v>12.178357611479626</v>
      </c>
      <c r="W36" s="169">
        <f t="shared" si="16"/>
        <v>14.02289868845444</v>
      </c>
      <c r="X36" s="169">
        <f t="shared" si="16"/>
        <v>15.446953270618065</v>
      </c>
      <c r="Y36" s="169">
        <f t="shared" si="16"/>
        <v>16.171915350355462</v>
      </c>
      <c r="Z36" s="169">
        <f t="shared" si="16"/>
        <v>17.079947574213246</v>
      </c>
      <c r="AA36" s="169">
        <f t="shared" si="16"/>
        <v>17.44581998533527</v>
      </c>
      <c r="AB36" s="169">
        <f t="shared" si="16"/>
        <v>17.636618439991366</v>
      </c>
      <c r="AC36" s="169">
        <f t="shared" si="16"/>
        <v>17.907137367498308</v>
      </c>
      <c r="AD36" s="169">
        <f t="shared" si="16"/>
        <v>18.388432404238202</v>
      </c>
      <c r="AE36" s="169">
        <f t="shared" si="16"/>
        <v>18.906226703778518</v>
      </c>
      <c r="AF36" s="169">
        <f t="shared" si="16"/>
        <v>19.924980452198223</v>
      </c>
      <c r="AG36" s="169">
        <f t="shared" si="16"/>
        <v>20.916717613317616</v>
      </c>
      <c r="AH36" s="169">
        <f t="shared" si="16"/>
        <v>21.867766494386036</v>
      </c>
      <c r="AI36" s="169">
        <f t="shared" si="16"/>
        <v>23.517781519058488</v>
      </c>
      <c r="AJ36" s="169">
        <f t="shared" si="16"/>
        <v>25.370845841298699</v>
      </c>
      <c r="AK36" s="169">
        <f t="shared" si="16"/>
        <v>27.00406327978428</v>
      </c>
      <c r="AL36" s="169">
        <f t="shared" si="16"/>
        <v>28.843607089136242</v>
      </c>
      <c r="AM36" s="169">
        <f t="shared" si="16"/>
        <v>29.991851593762895</v>
      </c>
      <c r="AN36" s="169">
        <f t="shared" si="16"/>
        <v>30.440422294875773</v>
      </c>
      <c r="AO36" s="169">
        <f t="shared" si="16"/>
        <v>30.773465655255233</v>
      </c>
      <c r="AP36" s="169">
        <f t="shared" si="16"/>
        <v>31.083585586212525</v>
      </c>
      <c r="AQ36" s="169">
        <f t="shared" si="16"/>
        <v>31.18388199721457</v>
      </c>
      <c r="AR36" s="169">
        <f t="shared" si="16"/>
        <v>31.357159571961695</v>
      </c>
      <c r="AS36" s="169">
        <f t="shared" si="16"/>
        <v>31.962838814530059</v>
      </c>
      <c r="AT36" s="169">
        <f t="shared" si="16"/>
        <v>32.755516856393449</v>
      </c>
      <c r="AU36" s="169">
        <f t="shared" ref="AU36:BD36" si="17">+AT36+AU35</f>
        <v>33.044513011863756</v>
      </c>
      <c r="AV36" s="169">
        <f t="shared" si="17"/>
        <v>34.143297933409876</v>
      </c>
      <c r="AW36" s="169">
        <f t="shared" si="17"/>
        <v>35.188735808138802</v>
      </c>
      <c r="AX36" s="169">
        <f t="shared" si="17"/>
        <v>35.775537377216473</v>
      </c>
      <c r="AY36" s="169">
        <f t="shared" si="17"/>
        <v>36.579960773057792</v>
      </c>
      <c r="AZ36" s="169">
        <f t="shared" si="17"/>
        <v>37.476168835310602</v>
      </c>
      <c r="BA36" s="169">
        <f t="shared" si="17"/>
        <v>37.852029914529929</v>
      </c>
      <c r="BB36" s="169">
        <f t="shared" si="17"/>
        <v>38.199961729812472</v>
      </c>
      <c r="BC36" s="169">
        <f t="shared" si="17"/>
        <v>39.009910383977548</v>
      </c>
      <c r="BD36" s="169">
        <f t="shared" si="17"/>
        <v>39.65961060084193</v>
      </c>
      <c r="BE36" s="169">
        <f>+BE68/125424*100</f>
        <v>40.09471871412169</v>
      </c>
      <c r="BF36" s="169">
        <f>+BF68/$EC$48*100</f>
        <v>40.631128677949889</v>
      </c>
      <c r="BG36" s="169">
        <f t="shared" ref="BG36:DG36" si="18">+BG68/$EC$48*100</f>
        <v>41.988753398368402</v>
      </c>
      <c r="BH36" s="169">
        <f>+BH68/$EC$48*100</f>
        <v>44.312422980033027</v>
      </c>
      <c r="BI36" s="169">
        <f t="shared" si="18"/>
        <v>46.521573060720335</v>
      </c>
      <c r="BJ36" s="169">
        <f t="shared" si="18"/>
        <v>48.652585534610623</v>
      </c>
      <c r="BK36" s="169">
        <f t="shared" si="18"/>
        <v>50.071029683829593</v>
      </c>
      <c r="BL36" s="169">
        <f t="shared" si="18"/>
        <v>52.128424656359471</v>
      </c>
      <c r="BM36" s="169">
        <f t="shared" si="18"/>
        <v>53.576687781072543</v>
      </c>
      <c r="BN36" s="169">
        <f t="shared" si="18"/>
        <v>55.434870349579377</v>
      </c>
      <c r="BO36" s="169">
        <f t="shared" si="18"/>
        <v>56.8454710106124</v>
      </c>
      <c r="BP36" s="169">
        <f t="shared" si="18"/>
        <v>58.151278400916183</v>
      </c>
      <c r="BQ36" s="169">
        <f t="shared" si="18"/>
        <v>60.098483416967895</v>
      </c>
      <c r="BR36" s="169">
        <f t="shared" si="18"/>
        <v>63.044044806821809</v>
      </c>
      <c r="BS36" s="169">
        <f t="shared" si="18"/>
        <v>65.719764286791687</v>
      </c>
      <c r="BT36" s="169">
        <f t="shared" si="18"/>
        <v>68.523075748048782</v>
      </c>
      <c r="BU36" s="169">
        <f t="shared" si="18"/>
        <v>70.901146666140122</v>
      </c>
      <c r="BV36" s="169">
        <f t="shared" si="18"/>
        <v>73.444380559948726</v>
      </c>
      <c r="BW36" s="169">
        <f t="shared" si="18"/>
        <v>75.768057764050852</v>
      </c>
      <c r="BX36" s="169">
        <f t="shared" si="18"/>
        <v>78.586149131617518</v>
      </c>
      <c r="BY36" s="169">
        <f t="shared" si="18"/>
        <v>80.652553825270616</v>
      </c>
      <c r="BZ36" s="169">
        <f t="shared" si="18"/>
        <v>82.59211353651132</v>
      </c>
      <c r="CA36" s="169">
        <f t="shared" si="18"/>
        <v>83.876334183819381</v>
      </c>
      <c r="CB36" s="169">
        <f t="shared" si="18"/>
        <v>85.072492810707388</v>
      </c>
      <c r="CC36" s="169">
        <f t="shared" si="18"/>
        <v>86.584479512907834</v>
      </c>
      <c r="CD36" s="169">
        <f t="shared" si="18"/>
        <v>88.039137862682125</v>
      </c>
      <c r="CE36" s="169">
        <f t="shared" si="18"/>
        <v>89.196162895452886</v>
      </c>
      <c r="CF36" s="169">
        <f t="shared" si="18"/>
        <v>90.348820271537008</v>
      </c>
      <c r="CG36" s="169">
        <f t="shared" si="18"/>
        <v>91.25203338048307</v>
      </c>
      <c r="CH36" s="169">
        <f t="shared" si="18"/>
        <v>92.425530500688069</v>
      </c>
      <c r="CI36" s="169">
        <f t="shared" si="18"/>
        <v>93.694704456374112</v>
      </c>
      <c r="CJ36" s="169">
        <f t="shared" si="18"/>
        <v>94.910056380883319</v>
      </c>
      <c r="CK36" s="169">
        <f t="shared" si="18"/>
        <v>96.110483572770477</v>
      </c>
      <c r="CL36" s="169">
        <f t="shared" si="18"/>
        <v>96.925802354921458</v>
      </c>
      <c r="CM36" s="169">
        <f t="shared" si="18"/>
        <v>97.164559964686632</v>
      </c>
      <c r="CN36" s="169">
        <f t="shared" si="18"/>
        <v>97.571201760356075</v>
      </c>
      <c r="CO36" s="169">
        <f t="shared" si="18"/>
        <v>97.783288461314058</v>
      </c>
      <c r="CP36" s="169">
        <f t="shared" si="18"/>
        <v>98.047451655261725</v>
      </c>
      <c r="CQ36" s="169">
        <f t="shared" si="18"/>
        <v>98.221410923852247</v>
      </c>
      <c r="CR36" s="169">
        <f t="shared" si="18"/>
        <v>98.306774601397834</v>
      </c>
      <c r="CS36" s="169">
        <f t="shared" si="18"/>
        <v>98.461754000617134</v>
      </c>
      <c r="CT36" s="169">
        <f t="shared" si="18"/>
        <v>98.522977418605024</v>
      </c>
      <c r="CU36" s="169">
        <f t="shared" si="18"/>
        <v>98.584200836592899</v>
      </c>
      <c r="CV36" s="169">
        <f t="shared" si="18"/>
        <v>98.645424254580774</v>
      </c>
      <c r="CW36" s="169">
        <f t="shared" si="18"/>
        <v>98.70664767256865</v>
      </c>
      <c r="CX36" s="169">
        <f t="shared" si="18"/>
        <v>98.767871090556525</v>
      </c>
      <c r="CY36" s="169">
        <f t="shared" si="18"/>
        <v>98.862252111662826</v>
      </c>
      <c r="CZ36" s="169">
        <f t="shared" si="18"/>
        <v>98.923475529650702</v>
      </c>
      <c r="DA36" s="169">
        <f t="shared" si="18"/>
        <v>98.951541344520137</v>
      </c>
      <c r="DB36" s="169">
        <f t="shared" si="18"/>
        <v>98.979607159389587</v>
      </c>
      <c r="DC36" s="169">
        <f t="shared" si="18"/>
        <v>99.002062860260139</v>
      </c>
      <c r="DD36" s="169">
        <f t="shared" si="18"/>
        <v>99.108182435114117</v>
      </c>
      <c r="DE36" s="169">
        <f t="shared" si="18"/>
        <v>99.155761689979698</v>
      </c>
      <c r="DF36" s="169">
        <f t="shared" si="18"/>
        <v>99.258832289834274</v>
      </c>
      <c r="DG36" s="169">
        <f t="shared" si="18"/>
        <v>99.305649300949995</v>
      </c>
      <c r="DH36" s="169">
        <f t="shared" ref="DH36:EC36" si="19">+DH68/$EC$48*100</f>
        <v>99.333715115819444</v>
      </c>
      <c r="DI36" s="169">
        <f t="shared" si="19"/>
        <v>99.36178093068888</v>
      </c>
      <c r="DJ36" s="169">
        <f t="shared" si="19"/>
        <v>99.38984674555833</v>
      </c>
      <c r="DK36" s="169">
        <f t="shared" si="19"/>
        <v>99.412302446428896</v>
      </c>
      <c r="DL36" s="169">
        <f t="shared" si="19"/>
        <v>99.440368261298332</v>
      </c>
      <c r="DM36" s="169">
        <f t="shared" si="19"/>
        <v>99.468434076167782</v>
      </c>
      <c r="DN36" s="169">
        <f t="shared" si="19"/>
        <v>99.496499891037232</v>
      </c>
      <c r="DO36" s="169">
        <f t="shared" si="19"/>
        <v>99.518955591907769</v>
      </c>
      <c r="DP36" s="169">
        <f t="shared" si="19"/>
        <v>99.541411292778335</v>
      </c>
      <c r="DQ36" s="169">
        <f t="shared" si="19"/>
        <v>99.569477107647771</v>
      </c>
      <c r="DR36" s="169">
        <f t="shared" si="19"/>
        <v>99.597542922517221</v>
      </c>
      <c r="DS36" s="169">
        <f t="shared" si="19"/>
        <v>99.619998623387772</v>
      </c>
      <c r="DT36" s="169">
        <f t="shared" si="19"/>
        <v>99.648064438257222</v>
      </c>
      <c r="DU36" s="169">
        <f t="shared" si="19"/>
        <v>99.676130253126672</v>
      </c>
      <c r="DV36" s="169">
        <f t="shared" si="19"/>
        <v>99.707831970682875</v>
      </c>
      <c r="DW36" s="169">
        <f t="shared" si="19"/>
        <v>99.744991353488018</v>
      </c>
      <c r="DX36" s="169">
        <f t="shared" si="19"/>
        <v>99.782150736293161</v>
      </c>
      <c r="DY36" s="169">
        <f t="shared" si="19"/>
        <v>99.837375295969707</v>
      </c>
      <c r="DZ36" s="169">
        <f t="shared" si="19"/>
        <v>99.892599855646267</v>
      </c>
      <c r="EA36" s="169">
        <f t="shared" si="19"/>
        <v>99.936985309199983</v>
      </c>
      <c r="EB36" s="169">
        <f t="shared" si="19"/>
        <v>99.966712815444083</v>
      </c>
      <c r="EC36" s="169">
        <f t="shared" si="19"/>
        <v>100</v>
      </c>
      <c r="ED36" s="169"/>
      <c r="EE36" s="171"/>
      <c r="EF36" s="172"/>
      <c r="EG36" s="173"/>
    </row>
    <row r="37" spans="1:137" ht="15.75">
      <c r="A37" s="127"/>
      <c r="B37" s="176"/>
      <c r="C37" s="785"/>
      <c r="D37" s="786"/>
      <c r="E37" s="786"/>
      <c r="F37" s="786"/>
      <c r="G37" s="786"/>
      <c r="H37" s="786"/>
      <c r="I37" s="786"/>
      <c r="J37" s="786"/>
      <c r="K37" s="786"/>
      <c r="L37" s="786"/>
      <c r="M37" s="786"/>
      <c r="N37" s="786"/>
      <c r="O37" s="786"/>
      <c r="P37" s="786"/>
      <c r="Q37" s="786"/>
      <c r="R37" s="786"/>
      <c r="S37" s="786"/>
      <c r="T37" s="786"/>
      <c r="U37" s="786"/>
      <c r="V37" s="786"/>
      <c r="W37" s="786"/>
      <c r="X37" s="786"/>
      <c r="Y37" s="786"/>
      <c r="Z37" s="786"/>
      <c r="AA37" s="786"/>
      <c r="AB37" s="786"/>
      <c r="AC37" s="786"/>
      <c r="AD37" s="786"/>
      <c r="AE37" s="787"/>
      <c r="AF37" s="787"/>
      <c r="AG37" s="787"/>
      <c r="AH37" s="787"/>
      <c r="AI37" s="787"/>
      <c r="AJ37" s="787"/>
      <c r="AK37" s="787"/>
      <c r="AL37" s="787"/>
      <c r="AM37" s="787"/>
      <c r="AN37" s="787"/>
      <c r="AO37" s="787"/>
      <c r="AP37" s="787"/>
      <c r="AQ37" s="787"/>
      <c r="AR37" s="787"/>
      <c r="AS37" s="787"/>
      <c r="AT37" s="787"/>
      <c r="AU37" s="787"/>
      <c r="AV37" s="787"/>
      <c r="AW37" s="787"/>
      <c r="AX37" s="787"/>
      <c r="AY37" s="787"/>
      <c r="AZ37" s="787"/>
      <c r="BA37" s="787"/>
      <c r="BB37" s="787"/>
      <c r="BC37" s="787"/>
      <c r="BD37" s="787"/>
      <c r="BE37" s="787">
        <f t="shared" ref="BE37:CQ37" si="20">+BE36</f>
        <v>40.09471871412169</v>
      </c>
      <c r="BF37" s="787">
        <f t="shared" si="20"/>
        <v>40.631128677949889</v>
      </c>
      <c r="BG37" s="787">
        <f t="shared" si="20"/>
        <v>41.988753398368402</v>
      </c>
      <c r="BH37" s="787">
        <f t="shared" si="20"/>
        <v>44.312422980033027</v>
      </c>
      <c r="BI37" s="787">
        <f t="shared" si="20"/>
        <v>46.521573060720335</v>
      </c>
      <c r="BJ37" s="787">
        <f t="shared" si="20"/>
        <v>48.652585534610623</v>
      </c>
      <c r="BK37" s="787">
        <f t="shared" si="20"/>
        <v>50.071029683829593</v>
      </c>
      <c r="BL37" s="787">
        <f t="shared" si="20"/>
        <v>52.128424656359471</v>
      </c>
      <c r="BM37" s="787">
        <f t="shared" si="20"/>
        <v>53.576687781072543</v>
      </c>
      <c r="BN37" s="787">
        <f t="shared" si="20"/>
        <v>55.434870349579377</v>
      </c>
      <c r="BO37" s="787">
        <f t="shared" si="20"/>
        <v>56.8454710106124</v>
      </c>
      <c r="BP37" s="787">
        <f t="shared" si="20"/>
        <v>58.151278400916183</v>
      </c>
      <c r="BQ37" s="787">
        <f t="shared" si="20"/>
        <v>60.098483416967895</v>
      </c>
      <c r="BR37" s="787">
        <f t="shared" si="20"/>
        <v>63.044044806821809</v>
      </c>
      <c r="BS37" s="787">
        <f t="shared" si="20"/>
        <v>65.719764286791687</v>
      </c>
      <c r="BT37" s="787">
        <f t="shared" si="20"/>
        <v>68.523075748048782</v>
      </c>
      <c r="BU37" s="787">
        <f t="shared" si="20"/>
        <v>70.901146666140122</v>
      </c>
      <c r="BV37" s="787">
        <f t="shared" si="20"/>
        <v>73.444380559948726</v>
      </c>
      <c r="BW37" s="787">
        <f t="shared" si="20"/>
        <v>75.768057764050852</v>
      </c>
      <c r="BX37" s="787">
        <f t="shared" si="20"/>
        <v>78.586149131617518</v>
      </c>
      <c r="BY37" s="787">
        <f t="shared" si="20"/>
        <v>80.652553825270616</v>
      </c>
      <c r="BZ37" s="787">
        <f t="shared" si="20"/>
        <v>82.59211353651132</v>
      </c>
      <c r="CA37" s="787">
        <f t="shared" si="20"/>
        <v>83.876334183819381</v>
      </c>
      <c r="CB37" s="787">
        <f t="shared" si="20"/>
        <v>85.072492810707388</v>
      </c>
      <c r="CC37" s="787">
        <f t="shared" si="20"/>
        <v>86.584479512907834</v>
      </c>
      <c r="CD37" s="787">
        <f t="shared" si="20"/>
        <v>88.039137862682125</v>
      </c>
      <c r="CE37" s="787">
        <f t="shared" si="20"/>
        <v>89.196162895452886</v>
      </c>
      <c r="CF37" s="787">
        <f t="shared" si="20"/>
        <v>90.348820271537008</v>
      </c>
      <c r="CG37" s="787">
        <f t="shared" si="20"/>
        <v>91.25203338048307</v>
      </c>
      <c r="CH37" s="787">
        <f t="shared" si="20"/>
        <v>92.425530500688069</v>
      </c>
      <c r="CI37" s="787">
        <f t="shared" si="20"/>
        <v>93.694704456374112</v>
      </c>
      <c r="CJ37" s="787">
        <f t="shared" si="20"/>
        <v>94.910056380883319</v>
      </c>
      <c r="CK37" s="787">
        <f t="shared" si="20"/>
        <v>96.110483572770477</v>
      </c>
      <c r="CL37" s="787">
        <f t="shared" si="20"/>
        <v>96.925802354921458</v>
      </c>
      <c r="CM37" s="787">
        <f t="shared" si="20"/>
        <v>97.164559964686632</v>
      </c>
      <c r="CN37" s="787">
        <f t="shared" si="20"/>
        <v>97.571201760356075</v>
      </c>
      <c r="CO37" s="787">
        <f t="shared" si="20"/>
        <v>97.783288461314058</v>
      </c>
      <c r="CP37" s="787">
        <f t="shared" si="20"/>
        <v>98.047451655261725</v>
      </c>
      <c r="CQ37" s="787">
        <f t="shared" si="20"/>
        <v>98.221410923852247</v>
      </c>
      <c r="CR37" s="787">
        <f t="shared" ref="CR37:EC37" si="21">+CR36</f>
        <v>98.306774601397834</v>
      </c>
      <c r="CS37" s="787">
        <f t="shared" si="21"/>
        <v>98.461754000617134</v>
      </c>
      <c r="CT37" s="787">
        <f t="shared" si="21"/>
        <v>98.522977418605024</v>
      </c>
      <c r="CU37" s="787">
        <f t="shared" si="21"/>
        <v>98.584200836592899</v>
      </c>
      <c r="CV37" s="787">
        <f t="shared" si="21"/>
        <v>98.645424254580774</v>
      </c>
      <c r="CW37" s="787">
        <f t="shared" si="21"/>
        <v>98.70664767256865</v>
      </c>
      <c r="CX37" s="787">
        <f t="shared" si="21"/>
        <v>98.767871090556525</v>
      </c>
      <c r="CY37" s="787">
        <f t="shared" si="21"/>
        <v>98.862252111662826</v>
      </c>
      <c r="CZ37" s="787">
        <f t="shared" si="21"/>
        <v>98.923475529650702</v>
      </c>
      <c r="DA37" s="787">
        <f t="shared" si="21"/>
        <v>98.951541344520137</v>
      </c>
      <c r="DB37" s="787">
        <f t="shared" si="21"/>
        <v>98.979607159389587</v>
      </c>
      <c r="DC37" s="787">
        <f t="shared" si="21"/>
        <v>99.002062860260139</v>
      </c>
      <c r="DD37" s="787">
        <f t="shared" si="21"/>
        <v>99.108182435114117</v>
      </c>
      <c r="DE37" s="787">
        <f t="shared" si="21"/>
        <v>99.155761689979698</v>
      </c>
      <c r="DF37" s="787">
        <f t="shared" si="21"/>
        <v>99.258832289834274</v>
      </c>
      <c r="DG37" s="787">
        <f t="shared" si="21"/>
        <v>99.305649300949995</v>
      </c>
      <c r="DH37" s="787">
        <f t="shared" si="21"/>
        <v>99.333715115819444</v>
      </c>
      <c r="DI37" s="787">
        <f t="shared" si="21"/>
        <v>99.36178093068888</v>
      </c>
      <c r="DJ37" s="787">
        <f t="shared" si="21"/>
        <v>99.38984674555833</v>
      </c>
      <c r="DK37" s="787">
        <f t="shared" si="21"/>
        <v>99.412302446428896</v>
      </c>
      <c r="DL37" s="787">
        <f t="shared" si="21"/>
        <v>99.440368261298332</v>
      </c>
      <c r="DM37" s="787">
        <f t="shared" si="21"/>
        <v>99.468434076167782</v>
      </c>
      <c r="DN37" s="787">
        <f t="shared" si="21"/>
        <v>99.496499891037232</v>
      </c>
      <c r="DO37" s="787">
        <f t="shared" si="21"/>
        <v>99.518955591907769</v>
      </c>
      <c r="DP37" s="787">
        <f t="shared" si="21"/>
        <v>99.541411292778335</v>
      </c>
      <c r="DQ37" s="787">
        <f t="shared" si="21"/>
        <v>99.569477107647771</v>
      </c>
      <c r="DR37" s="787">
        <f t="shared" si="21"/>
        <v>99.597542922517221</v>
      </c>
      <c r="DS37" s="787">
        <f t="shared" si="21"/>
        <v>99.619998623387772</v>
      </c>
      <c r="DT37" s="787">
        <f t="shared" si="21"/>
        <v>99.648064438257222</v>
      </c>
      <c r="DU37" s="787">
        <f t="shared" si="21"/>
        <v>99.676130253126672</v>
      </c>
      <c r="DV37" s="787">
        <f t="shared" si="21"/>
        <v>99.707831970682875</v>
      </c>
      <c r="DW37" s="787">
        <f t="shared" si="21"/>
        <v>99.744991353488018</v>
      </c>
      <c r="DX37" s="787">
        <f t="shared" si="21"/>
        <v>99.782150736293161</v>
      </c>
      <c r="DY37" s="787">
        <f t="shared" si="21"/>
        <v>99.837375295969707</v>
      </c>
      <c r="DZ37" s="787">
        <f t="shared" si="21"/>
        <v>99.892599855646267</v>
      </c>
      <c r="EA37" s="787">
        <f t="shared" si="21"/>
        <v>99.936985309199983</v>
      </c>
      <c r="EB37" s="787">
        <f t="shared" si="21"/>
        <v>99.966712815444083</v>
      </c>
      <c r="EC37" s="787">
        <f t="shared" si="21"/>
        <v>100</v>
      </c>
      <c r="ED37" s="786"/>
      <c r="EE37" s="788"/>
      <c r="EF37" s="172"/>
      <c r="EG37" s="173"/>
    </row>
    <row r="38" spans="1:137" ht="15.75">
      <c r="A38" s="127"/>
      <c r="B38" s="176"/>
      <c r="C38" s="789"/>
      <c r="D38" s="788"/>
      <c r="E38" s="788"/>
      <c r="F38" s="788"/>
      <c r="G38" s="788"/>
      <c r="H38" s="788"/>
      <c r="I38" s="788"/>
      <c r="J38" s="788"/>
      <c r="K38" s="788"/>
      <c r="L38" s="788"/>
      <c r="M38" s="788"/>
      <c r="N38" s="788"/>
      <c r="O38" s="788"/>
      <c r="P38" s="788"/>
      <c r="Q38" s="788"/>
      <c r="R38" s="788"/>
      <c r="S38" s="788"/>
      <c r="T38" s="788"/>
      <c r="U38" s="788"/>
      <c r="V38" s="788"/>
      <c r="W38" s="788"/>
      <c r="X38" s="788"/>
      <c r="Y38" s="788"/>
      <c r="Z38" s="788"/>
      <c r="AA38" s="788"/>
      <c r="AB38" s="788"/>
      <c r="AC38" s="788"/>
      <c r="AD38" s="790"/>
      <c r="AE38" s="790"/>
      <c r="AF38" s="790"/>
      <c r="AG38" s="790"/>
      <c r="AH38" s="790"/>
      <c r="AI38" s="790"/>
      <c r="AJ38" s="790"/>
      <c r="AK38" s="790"/>
      <c r="AL38" s="790"/>
      <c r="AM38" s="790"/>
      <c r="AN38" s="790"/>
      <c r="AO38" s="790"/>
      <c r="AP38" s="790"/>
      <c r="AQ38" s="790"/>
      <c r="AR38" s="790"/>
      <c r="AS38" s="790"/>
      <c r="AT38" s="790"/>
      <c r="AU38" s="790"/>
      <c r="AV38" s="790"/>
      <c r="AW38" s="790"/>
      <c r="AX38" s="790"/>
      <c r="AY38" s="790"/>
      <c r="AZ38" s="790"/>
      <c r="BA38" s="790"/>
      <c r="BB38" s="790"/>
      <c r="BC38" s="790"/>
      <c r="BD38" s="790"/>
      <c r="BE38" s="790"/>
      <c r="BF38" s="790"/>
      <c r="BG38" s="790"/>
      <c r="BH38" s="790"/>
      <c r="BI38" s="790"/>
      <c r="BJ38" s="790"/>
      <c r="BK38" s="790"/>
      <c r="BL38" s="790"/>
      <c r="BM38" s="790"/>
      <c r="BN38" s="790"/>
      <c r="BO38" s="790"/>
      <c r="BP38" s="790"/>
      <c r="BQ38" s="790"/>
      <c r="BR38" s="790"/>
      <c r="BS38" s="790"/>
      <c r="BT38" s="790"/>
      <c r="BU38" s="790"/>
      <c r="BV38" s="790"/>
      <c r="BW38" s="790"/>
      <c r="BX38" s="790"/>
      <c r="BY38" s="790"/>
      <c r="BZ38" s="790"/>
      <c r="CA38" s="790"/>
      <c r="CB38" s="790"/>
      <c r="CC38" s="790"/>
      <c r="CD38" s="790"/>
      <c r="CE38" s="790"/>
      <c r="CF38" s="790"/>
      <c r="CG38" s="790"/>
      <c r="CH38" s="790"/>
      <c r="CI38" s="790"/>
      <c r="CJ38" s="790"/>
      <c r="CK38" s="790"/>
      <c r="CL38" s="790"/>
      <c r="CM38" s="790"/>
      <c r="CN38" s="790"/>
      <c r="CO38" s="790"/>
      <c r="CP38" s="790"/>
      <c r="CQ38" s="790"/>
      <c r="CR38" s="790"/>
      <c r="CS38" s="790"/>
      <c r="CT38" s="790"/>
      <c r="CU38" s="790"/>
      <c r="CV38" s="790"/>
      <c r="CW38" s="790"/>
      <c r="CX38" s="790"/>
      <c r="CY38" s="790"/>
      <c r="CZ38" s="790"/>
      <c r="DA38" s="790"/>
      <c r="DB38" s="790"/>
      <c r="DC38" s="790"/>
      <c r="DD38" s="790"/>
      <c r="DE38" s="790"/>
      <c r="DF38" s="790"/>
      <c r="DG38" s="790"/>
      <c r="DH38" s="790"/>
      <c r="DI38" s="790"/>
      <c r="DJ38" s="790"/>
      <c r="DK38" s="790"/>
      <c r="DL38" s="790"/>
      <c r="DM38" s="790"/>
      <c r="DN38" s="790"/>
      <c r="DO38" s="790"/>
      <c r="DP38" s="790"/>
      <c r="DQ38" s="790"/>
      <c r="DR38" s="790"/>
      <c r="DS38" s="790"/>
      <c r="DT38" s="790"/>
      <c r="DU38" s="790"/>
      <c r="DV38" s="790"/>
      <c r="DW38" s="790"/>
      <c r="DX38" s="790"/>
      <c r="DY38" s="790"/>
      <c r="DZ38" s="790"/>
      <c r="EA38" s="790"/>
      <c r="EB38" s="790"/>
      <c r="EC38" s="790"/>
      <c r="ED38" s="790"/>
      <c r="EE38" s="788"/>
      <c r="EF38" s="172"/>
      <c r="EG38" s="173"/>
    </row>
    <row r="39" spans="1:137" ht="15.75">
      <c r="A39" s="127"/>
      <c r="B39" s="176"/>
      <c r="C39" s="791"/>
      <c r="D39" s="792"/>
      <c r="E39" s="792"/>
      <c r="F39" s="792"/>
      <c r="G39" s="792"/>
      <c r="H39" s="792"/>
      <c r="I39" s="792"/>
      <c r="J39" s="792"/>
      <c r="K39" s="792"/>
      <c r="L39" s="792"/>
      <c r="M39" s="792"/>
      <c r="N39" s="792"/>
      <c r="O39" s="792"/>
      <c r="P39" s="792"/>
      <c r="Q39" s="792"/>
      <c r="R39" s="792"/>
      <c r="S39" s="792"/>
      <c r="T39" s="792"/>
      <c r="U39" s="792"/>
      <c r="V39" s="792"/>
      <c r="W39" s="792"/>
      <c r="X39" s="792"/>
      <c r="Y39" s="792"/>
      <c r="Z39" s="792"/>
      <c r="AA39" s="792"/>
      <c r="AB39" s="792"/>
      <c r="AC39" s="792"/>
      <c r="AD39" s="793"/>
      <c r="AE39" s="793"/>
      <c r="AF39" s="793"/>
      <c r="AG39" s="793"/>
      <c r="AH39" s="793"/>
      <c r="AI39" s="793"/>
      <c r="AJ39" s="793"/>
      <c r="AK39" s="793"/>
      <c r="AL39" s="793"/>
      <c r="AM39" s="793"/>
      <c r="AN39" s="793"/>
      <c r="AO39" s="793"/>
      <c r="AP39" s="793"/>
      <c r="AQ39" s="793"/>
      <c r="AR39" s="793"/>
      <c r="AS39" s="793"/>
      <c r="AT39" s="793"/>
      <c r="AU39" s="793"/>
      <c r="AV39" s="793"/>
      <c r="AW39" s="793"/>
      <c r="AX39" s="793"/>
      <c r="AY39" s="793"/>
      <c r="AZ39" s="793"/>
      <c r="BA39" s="793"/>
      <c r="BB39" s="793"/>
      <c r="BC39" s="793"/>
      <c r="BD39" s="793"/>
      <c r="BE39" s="793"/>
      <c r="BF39" s="793"/>
      <c r="BG39" s="793"/>
      <c r="BH39" s="793"/>
      <c r="BI39" s="793"/>
      <c r="BJ39" s="793"/>
      <c r="BK39" s="793"/>
      <c r="BL39" s="793"/>
      <c r="BM39" s="793"/>
      <c r="BN39" s="793"/>
      <c r="BO39" s="793"/>
      <c r="BP39" s="793"/>
      <c r="BQ39" s="793"/>
      <c r="BR39" s="793"/>
      <c r="BS39" s="793"/>
      <c r="BT39" s="793"/>
      <c r="BU39" s="793"/>
      <c r="BV39" s="793"/>
      <c r="BW39" s="793"/>
      <c r="BX39" s="793"/>
      <c r="BY39" s="793"/>
      <c r="BZ39" s="793"/>
      <c r="CA39" s="793"/>
      <c r="CB39" s="793"/>
      <c r="CC39" s="793"/>
      <c r="CD39" s="793"/>
      <c r="CE39" s="793"/>
      <c r="CF39" s="793"/>
      <c r="CG39" s="793"/>
      <c r="CH39" s="793"/>
      <c r="CI39" s="793"/>
      <c r="CJ39" s="793"/>
      <c r="CK39" s="793"/>
      <c r="CL39" s="793"/>
      <c r="CM39" s="793"/>
      <c r="CN39" s="793"/>
      <c r="CO39" s="793"/>
      <c r="CP39" s="793"/>
      <c r="CQ39" s="793"/>
      <c r="CR39" s="793"/>
      <c r="CS39" s="793"/>
      <c r="CT39" s="793"/>
      <c r="CU39" s="793"/>
      <c r="CV39" s="793"/>
      <c r="CW39" s="793"/>
      <c r="CX39" s="793"/>
      <c r="CY39" s="793"/>
      <c r="CZ39" s="793"/>
      <c r="DA39" s="793"/>
      <c r="DB39" s="793"/>
      <c r="DC39" s="793"/>
      <c r="DD39" s="793"/>
      <c r="DE39" s="793"/>
      <c r="DF39" s="793"/>
      <c r="DG39" s="793"/>
      <c r="DH39" s="793"/>
      <c r="DI39" s="793"/>
      <c r="DJ39" s="793"/>
      <c r="DK39" s="793"/>
      <c r="DL39" s="793"/>
      <c r="DM39" s="793"/>
      <c r="DN39" s="793"/>
      <c r="DO39" s="793"/>
      <c r="DP39" s="793"/>
      <c r="DQ39" s="793"/>
      <c r="DR39" s="793"/>
      <c r="DS39" s="793"/>
      <c r="DT39" s="793"/>
      <c r="DU39" s="793"/>
      <c r="DV39" s="793"/>
      <c r="DW39" s="793"/>
      <c r="DX39" s="793"/>
      <c r="DY39" s="793"/>
      <c r="DZ39" s="793"/>
      <c r="EA39" s="793"/>
      <c r="EB39" s="793"/>
      <c r="EC39" s="793"/>
      <c r="ED39" s="793"/>
      <c r="EE39" s="794"/>
      <c r="EF39" s="172"/>
      <c r="EG39" s="173"/>
    </row>
    <row r="40" spans="1:137" ht="15.75" outlineLevel="1">
      <c r="A40" s="127"/>
      <c r="B40" s="176"/>
      <c r="C40" s="177"/>
      <c r="D40" s="178"/>
      <c r="E40" s="178"/>
      <c r="F40" s="179"/>
      <c r="G40" s="179"/>
      <c r="H40" s="179"/>
      <c r="I40" s="179"/>
      <c r="J40" s="179"/>
      <c r="K40" s="179"/>
      <c r="L40" s="179"/>
      <c r="M40" s="179"/>
      <c r="N40" s="179"/>
      <c r="O40" s="179"/>
      <c r="P40" s="179"/>
      <c r="Q40" s="179"/>
      <c r="R40" s="179"/>
      <c r="S40" s="179"/>
      <c r="T40" s="179"/>
      <c r="U40" s="179"/>
      <c r="V40" s="179"/>
      <c r="W40" s="179"/>
      <c r="X40" s="179"/>
      <c r="Y40" s="179"/>
      <c r="Z40" s="179"/>
      <c r="AA40" s="179"/>
      <c r="AB40" s="179"/>
      <c r="AC40" s="179"/>
      <c r="AD40" s="179"/>
      <c r="AE40" s="179"/>
      <c r="AF40" s="179"/>
      <c r="AG40" s="179"/>
      <c r="AH40" s="179"/>
      <c r="AI40" s="179"/>
      <c r="AJ40" s="179"/>
      <c r="AK40" s="179"/>
      <c r="AL40" s="179"/>
      <c r="AM40" s="179"/>
      <c r="AN40" s="179"/>
      <c r="AO40" s="179"/>
      <c r="AP40" s="179"/>
      <c r="AQ40" s="179"/>
      <c r="AR40" s="179"/>
      <c r="AS40" s="179"/>
      <c r="AT40" s="179"/>
      <c r="AU40" s="179"/>
      <c r="AV40" s="179"/>
      <c r="AW40" s="179"/>
      <c r="AX40" s="179"/>
      <c r="AY40" s="179"/>
      <c r="AZ40" s="179"/>
      <c r="BA40" s="179"/>
      <c r="BB40" s="179"/>
      <c r="BC40" s="179"/>
      <c r="BD40" s="179"/>
      <c r="BE40" s="179"/>
      <c r="BF40" s="179"/>
      <c r="BG40" s="179"/>
      <c r="BH40" s="179"/>
      <c r="BI40" s="179"/>
      <c r="BJ40" s="179"/>
      <c r="BK40" s="179"/>
      <c r="BL40" s="179"/>
      <c r="BM40" s="179"/>
      <c r="BN40" s="179"/>
      <c r="BO40" s="179"/>
      <c r="BP40" s="179"/>
      <c r="BQ40" s="179"/>
      <c r="BR40" s="179"/>
      <c r="BS40" s="179"/>
      <c r="BT40" s="179"/>
      <c r="BU40" s="179"/>
      <c r="BV40" s="179"/>
      <c r="BW40" s="179"/>
      <c r="BX40" s="179"/>
      <c r="BY40" s="179"/>
      <c r="BZ40" s="179"/>
      <c r="CA40" s="179"/>
      <c r="CB40" s="179"/>
      <c r="CC40" s="179"/>
      <c r="CD40" s="179"/>
      <c r="CE40" s="179"/>
      <c r="CF40" s="179"/>
      <c r="CG40" s="179"/>
      <c r="CH40" s="179"/>
      <c r="CI40" s="179"/>
      <c r="CJ40" s="179"/>
      <c r="CK40" s="179"/>
      <c r="CL40" s="179"/>
      <c r="CM40" s="179"/>
      <c r="CN40" s="179"/>
      <c r="CO40" s="179"/>
      <c r="CP40" s="179"/>
      <c r="CQ40" s="179"/>
      <c r="CR40" s="179"/>
      <c r="CS40" s="179"/>
      <c r="CT40" s="179"/>
      <c r="CU40" s="179"/>
      <c r="CV40" s="179"/>
      <c r="CW40" s="179"/>
      <c r="CX40" s="179"/>
      <c r="CY40" s="179"/>
      <c r="CZ40" s="179"/>
      <c r="DA40" s="179"/>
      <c r="DB40" s="179"/>
      <c r="DC40" s="179"/>
      <c r="DD40" s="179"/>
      <c r="DE40" s="179"/>
      <c r="DF40" s="179"/>
      <c r="DG40" s="179"/>
      <c r="DH40" s="179"/>
      <c r="DI40" s="179"/>
      <c r="DJ40" s="179"/>
      <c r="DK40" s="179"/>
      <c r="DL40" s="179"/>
      <c r="DM40" s="179"/>
      <c r="DN40" s="179"/>
      <c r="DO40" s="179"/>
      <c r="DP40" s="179"/>
      <c r="DQ40" s="179"/>
      <c r="DR40" s="179"/>
      <c r="DS40" s="179"/>
      <c r="DT40" s="179"/>
      <c r="DU40" s="179"/>
      <c r="DV40" s="179"/>
      <c r="DW40" s="179"/>
      <c r="DX40" s="179"/>
      <c r="DY40" s="179"/>
      <c r="DZ40" s="179"/>
      <c r="EA40" s="179"/>
      <c r="EB40" s="179"/>
      <c r="EC40" s="179"/>
      <c r="ED40" s="179"/>
      <c r="EE40" s="173"/>
      <c r="EF40" s="129"/>
      <c r="EG40" s="129"/>
    </row>
    <row r="41" spans="1:137" ht="15.75" outlineLevel="1">
      <c r="B41" s="127"/>
      <c r="C41" s="129"/>
      <c r="D41" s="180">
        <v>1.4765100671140939E-2</v>
      </c>
      <c r="E41" s="180">
        <v>2.1476510067114093E-2</v>
      </c>
      <c r="F41" s="180">
        <v>4.2693223641480843E-2</v>
      </c>
      <c r="G41" s="180">
        <v>7.4529118856895449E-2</v>
      </c>
      <c r="H41" s="180">
        <v>0.12767915133145691</v>
      </c>
      <c r="I41" s="180">
        <v>0.21133362199610284</v>
      </c>
      <c r="J41" s="180">
        <v>0.3431067330591035</v>
      </c>
      <c r="K41" s="180">
        <v>0.58297899978350243</v>
      </c>
      <c r="L41" s="180">
        <v>0.72684563758389253</v>
      </c>
      <c r="M41" s="180">
        <v>0.78948906689759646</v>
      </c>
      <c r="N41" s="180">
        <v>0.86899761853214974</v>
      </c>
      <c r="O41" s="180">
        <v>0.92297033990041155</v>
      </c>
      <c r="P41" s="180">
        <v>0.94613552717038296</v>
      </c>
      <c r="Q41" s="180">
        <v>0.96053979937937506</v>
      </c>
      <c r="R41" s="180">
        <v>0.97402035072526516</v>
      </c>
      <c r="S41" s="180">
        <v>0.98268023381684344</v>
      </c>
      <c r="T41" s="180">
        <v>0.98268023381684344</v>
      </c>
      <c r="U41" s="180">
        <v>0.99567005845421086</v>
      </c>
      <c r="V41" s="180"/>
      <c r="W41" s="129"/>
      <c r="X41" s="129"/>
      <c r="Y41" s="129"/>
      <c r="Z41" s="129"/>
      <c r="AA41" s="129"/>
      <c r="AB41" s="129"/>
      <c r="AC41" s="129"/>
      <c r="AD41" s="129"/>
      <c r="AE41" s="129"/>
      <c r="AF41" s="129"/>
      <c r="AG41" s="129"/>
      <c r="AH41" s="129"/>
      <c r="AI41" s="129"/>
      <c r="AJ41" s="129"/>
      <c r="AK41" s="129"/>
      <c r="AL41" s="129"/>
      <c r="AM41" s="129"/>
      <c r="AN41" s="129"/>
      <c r="AO41" s="129"/>
      <c r="AP41" s="129"/>
      <c r="AQ41" s="129"/>
      <c r="AR41" s="129"/>
      <c r="AS41" s="129"/>
      <c r="AT41" s="129"/>
      <c r="AU41" s="129"/>
      <c r="AV41" s="129"/>
      <c r="AW41" s="129"/>
      <c r="AX41" s="129"/>
      <c r="AY41" s="129"/>
      <c r="AZ41" s="129"/>
      <c r="BA41" s="129"/>
      <c r="BB41" s="129"/>
      <c r="BC41" s="129"/>
      <c r="BD41" s="129"/>
      <c r="BE41" s="129"/>
      <c r="BF41" s="129"/>
      <c r="BG41" s="129"/>
      <c r="BH41" s="129"/>
      <c r="BI41" s="129"/>
      <c r="BJ41" s="129"/>
      <c r="BK41" s="129"/>
      <c r="BL41" s="129"/>
      <c r="BM41" s="129"/>
      <c r="BN41" s="129"/>
      <c r="BO41" s="129"/>
      <c r="BP41" s="129"/>
      <c r="BQ41" s="129"/>
      <c r="BR41" s="129"/>
      <c r="BS41" s="129"/>
      <c r="BT41" s="129"/>
      <c r="BU41" s="129"/>
      <c r="BV41" s="129"/>
      <c r="BW41" s="129"/>
      <c r="BX41" s="129"/>
      <c r="BY41" s="129"/>
      <c r="BZ41" s="129"/>
      <c r="CA41" s="129"/>
      <c r="CB41" s="129"/>
      <c r="CC41" s="129"/>
      <c r="CD41" s="129"/>
      <c r="CE41" s="129"/>
      <c r="CF41" s="129"/>
      <c r="CG41" s="129"/>
      <c r="CH41" s="129"/>
      <c r="CI41" s="129"/>
      <c r="CJ41" s="129"/>
      <c r="CK41" s="129"/>
      <c r="CL41" s="129"/>
      <c r="CM41" s="129"/>
      <c r="CN41" s="129"/>
      <c r="CO41" s="129"/>
      <c r="CP41" s="129"/>
      <c r="CQ41" s="129"/>
      <c r="CR41" s="129"/>
      <c r="CS41" s="129"/>
      <c r="CT41" s="129"/>
      <c r="CU41" s="129"/>
      <c r="CV41" s="129"/>
      <c r="CW41" s="129"/>
      <c r="CX41" s="129"/>
      <c r="CY41" s="129"/>
      <c r="CZ41" s="129"/>
      <c r="DA41" s="129"/>
      <c r="DB41" s="129"/>
      <c r="DC41" s="129"/>
      <c r="DD41" s="129"/>
      <c r="DE41" s="129"/>
      <c r="DF41" s="129"/>
      <c r="DG41" s="129"/>
      <c r="DH41" s="129"/>
      <c r="DI41" s="129"/>
      <c r="DJ41" s="129"/>
      <c r="DK41" s="129"/>
      <c r="DL41" s="129"/>
      <c r="DM41" s="129"/>
      <c r="DN41" s="129"/>
      <c r="DO41" s="129"/>
      <c r="DP41" s="129"/>
      <c r="DQ41" s="129"/>
      <c r="DR41" s="129"/>
      <c r="DS41" s="129"/>
      <c r="DT41" s="129"/>
      <c r="DU41" s="129"/>
      <c r="DV41" s="129"/>
      <c r="DW41" s="129"/>
      <c r="DX41" s="129"/>
      <c r="DY41" s="129"/>
      <c r="DZ41" s="129"/>
      <c r="EA41" s="129"/>
      <c r="EB41" s="129"/>
      <c r="EC41" s="129"/>
      <c r="ED41" s="129"/>
      <c r="EE41" s="173"/>
      <c r="EF41" s="129"/>
    </row>
    <row r="42" spans="1:137" ht="15.75" outlineLevel="1">
      <c r="A42" s="127"/>
      <c r="B42" s="127"/>
      <c r="C42" s="129"/>
      <c r="D42" s="180"/>
      <c r="E42" s="180"/>
      <c r="F42" s="180"/>
      <c r="G42" s="180"/>
      <c r="H42" s="180"/>
      <c r="I42" s="180">
        <v>0.22309999999999999</v>
      </c>
      <c r="J42" s="180">
        <v>0.3392</v>
      </c>
      <c r="K42" s="180">
        <v>0.50840901722391074</v>
      </c>
      <c r="L42" s="180">
        <v>0.67858234940834572</v>
      </c>
      <c r="M42" s="180">
        <v>0.76210709219858153</v>
      </c>
      <c r="N42" s="180">
        <v>0.79579059251793705</v>
      </c>
      <c r="O42" s="180">
        <f>+O36/100</f>
        <v>7.1866390921138015E-2</v>
      </c>
      <c r="P42" s="180">
        <v>0.93900678824721373</v>
      </c>
      <c r="Q42" s="180">
        <v>0.96312026342451873</v>
      </c>
      <c r="R42" s="180">
        <v>0.9698071935157041</v>
      </c>
      <c r="S42" s="180">
        <v>0.97649412360688947</v>
      </c>
      <c r="T42" s="180">
        <v>0.98277578520770004</v>
      </c>
      <c r="U42" s="180">
        <v>0.99594701114488338</v>
      </c>
      <c r="V42" s="180"/>
      <c r="W42" s="129"/>
      <c r="X42" s="129"/>
      <c r="Y42" s="129"/>
      <c r="Z42" s="129"/>
      <c r="AA42" s="129"/>
      <c r="AB42" s="129"/>
      <c r="AC42" s="129"/>
      <c r="AD42" s="129"/>
      <c r="AE42" s="129"/>
      <c r="AF42" s="129"/>
      <c r="AG42" s="129"/>
      <c r="AH42" s="129"/>
      <c r="AI42" s="129"/>
      <c r="AJ42" s="129"/>
      <c r="AK42" s="129"/>
      <c r="AL42" s="129"/>
      <c r="AM42" s="129"/>
      <c r="AN42" s="129"/>
      <c r="AO42" s="129"/>
      <c r="AP42" s="129"/>
      <c r="AQ42" s="129"/>
      <c r="AR42" s="129"/>
      <c r="AS42" s="129"/>
      <c r="AT42" s="129"/>
      <c r="AU42" s="129"/>
      <c r="AV42" s="129"/>
      <c r="AW42" s="129"/>
      <c r="AX42" s="129"/>
      <c r="AY42" s="129"/>
      <c r="AZ42" s="129"/>
      <c r="BA42" s="129"/>
      <c r="BB42" s="129"/>
      <c r="BC42" s="129"/>
      <c r="BD42" s="129"/>
      <c r="BE42" s="129"/>
      <c r="BF42" s="129"/>
      <c r="BG42" s="129"/>
      <c r="BH42" s="129"/>
      <c r="BI42" s="129"/>
      <c r="BJ42" s="129"/>
      <c r="BK42" s="129"/>
      <c r="BL42" s="129"/>
      <c r="BM42" s="129"/>
      <c r="BN42" s="129"/>
      <c r="BO42" s="129"/>
      <c r="BP42" s="129"/>
      <c r="BQ42" s="129"/>
      <c r="BR42" s="129"/>
      <c r="BS42" s="129"/>
      <c r="BT42" s="129"/>
      <c r="BU42" s="129"/>
      <c r="BV42" s="129"/>
      <c r="BW42" s="129"/>
      <c r="BX42" s="129"/>
      <c r="BY42" s="129"/>
      <c r="BZ42" s="129"/>
      <c r="CA42" s="129"/>
      <c r="CB42" s="129"/>
      <c r="CC42" s="129"/>
      <c r="CD42" s="129"/>
      <c r="CE42" s="129"/>
      <c r="CF42" s="129"/>
      <c r="CG42" s="129"/>
      <c r="CH42" s="129"/>
      <c r="CI42" s="129"/>
      <c r="CJ42" s="129"/>
      <c r="CK42" s="129"/>
      <c r="CL42" s="129"/>
      <c r="CM42" s="129"/>
      <c r="CN42" s="129"/>
      <c r="CO42" s="129"/>
      <c r="CP42" s="129"/>
      <c r="CQ42" s="129"/>
      <c r="CR42" s="129"/>
      <c r="CS42" s="129"/>
      <c r="CT42" s="129"/>
      <c r="CU42" s="129"/>
      <c r="CV42" s="129"/>
      <c r="CW42" s="129"/>
      <c r="CX42" s="129"/>
      <c r="CY42" s="129"/>
      <c r="CZ42" s="129"/>
      <c r="DA42" s="129"/>
      <c r="DB42" s="129"/>
      <c r="DC42" s="129"/>
      <c r="DD42" s="129"/>
      <c r="DE42" s="129"/>
      <c r="DF42" s="129"/>
      <c r="DG42" s="129"/>
      <c r="DH42" s="129"/>
      <c r="DI42" s="173"/>
      <c r="DJ42" s="173"/>
      <c r="DK42" s="174"/>
      <c r="DL42" s="173"/>
      <c r="DM42" s="129"/>
      <c r="DN42" s="129"/>
    </row>
    <row r="43" spans="1:137" ht="15.75" outlineLevel="1">
      <c r="A43" s="127"/>
      <c r="B43" s="127"/>
      <c r="C43" s="129"/>
      <c r="D43" s="180"/>
      <c r="E43" s="180"/>
      <c r="F43" s="180"/>
      <c r="G43" s="180"/>
      <c r="H43" s="180"/>
      <c r="I43" s="180"/>
      <c r="J43" s="664"/>
      <c r="K43" s="665"/>
      <c r="L43" s="664">
        <f t="shared" ref="L43:X43" si="22">+L35-L31</f>
        <v>-0.72030444210406486</v>
      </c>
      <c r="M43" s="664">
        <f t="shared" si="22"/>
        <v>-0.50041353329134153</v>
      </c>
      <c r="N43" s="664">
        <f t="shared" si="22"/>
        <v>-0.18164864205527509</v>
      </c>
      <c r="O43" s="664">
        <f t="shared" si="22"/>
        <v>-0.71375931087418409</v>
      </c>
      <c r="P43" s="664">
        <f t="shared" si="22"/>
        <v>-0.3964479487813698</v>
      </c>
      <c r="Q43" s="664">
        <f t="shared" si="22"/>
        <v>-0.2867957502547932</v>
      </c>
      <c r="R43" s="664">
        <f t="shared" si="22"/>
        <v>-0.22091942943456289</v>
      </c>
      <c r="S43" s="664">
        <f t="shared" si="22"/>
        <v>0.34270842633129739</v>
      </c>
      <c r="T43" s="664">
        <f t="shared" si="22"/>
        <v>0.13551980134318775</v>
      </c>
      <c r="U43" s="664">
        <f t="shared" si="22"/>
        <v>0.12897902371718573</v>
      </c>
      <c r="V43" s="664">
        <f t="shared" si="22"/>
        <v>6.4894659661153042E-2</v>
      </c>
      <c r="W43" s="664">
        <f t="shared" si="22"/>
        <v>-0.25559603077420157</v>
      </c>
      <c r="X43" s="664">
        <f t="shared" si="22"/>
        <v>-0.10249102507580155</v>
      </c>
      <c r="Y43" s="175"/>
      <c r="Z43" s="129"/>
      <c r="AA43" s="129"/>
      <c r="AB43" s="129"/>
      <c r="AC43" s="129"/>
      <c r="AD43" s="129"/>
      <c r="AE43" s="129"/>
      <c r="AF43" s="129"/>
      <c r="AG43" s="129"/>
      <c r="AH43" s="129"/>
      <c r="AI43" s="129"/>
      <c r="AJ43" s="129"/>
      <c r="AK43" s="129"/>
      <c r="AL43" s="129"/>
      <c r="AM43" s="173"/>
      <c r="AN43" s="173"/>
      <c r="AO43" s="174"/>
      <c r="AP43" s="173"/>
      <c r="AQ43" s="129"/>
      <c r="AR43" s="129"/>
    </row>
    <row r="44" spans="1:137" ht="15.75">
      <c r="A44" s="127"/>
      <c r="B44" s="127"/>
      <c r="C44" s="181"/>
      <c r="D44" s="1221"/>
      <c r="E44" s="1221"/>
      <c r="F44" s="1221"/>
      <c r="G44" s="1221"/>
      <c r="H44" s="1221"/>
      <c r="I44" s="1221"/>
      <c r="J44" s="1221"/>
      <c r="K44" s="1221"/>
      <c r="L44" s="1221"/>
      <c r="M44" s="1221"/>
      <c r="N44" s="1221"/>
      <c r="O44" s="1221"/>
      <c r="P44" s="1221"/>
      <c r="Q44" s="1221"/>
      <c r="R44" s="1221"/>
      <c r="S44" s="1221"/>
      <c r="T44" s="1221"/>
      <c r="U44" s="1221"/>
      <c r="V44" s="1221"/>
      <c r="W44" s="1221"/>
      <c r="X44" s="1221"/>
      <c r="Y44" s="1221"/>
      <c r="Z44" s="1221"/>
      <c r="AA44" s="1221"/>
      <c r="AB44" s="1221"/>
      <c r="AC44" s="1221"/>
      <c r="AD44" s="1221"/>
      <c r="AE44" s="1221"/>
      <c r="AF44" s="1221"/>
      <c r="AG44" s="1221"/>
      <c r="AH44" s="1221"/>
      <c r="AI44" s="1221"/>
      <c r="AJ44" s="1221"/>
      <c r="AK44" s="1221"/>
      <c r="AL44" s="1221"/>
      <c r="AN44" s="164"/>
      <c r="AO44" s="131"/>
    </row>
    <row r="45" spans="1:137" s="798" customFormat="1" ht="26.25" customHeight="1">
      <c r="A45" s="795"/>
      <c r="B45" s="795"/>
      <c r="C45" s="313"/>
      <c r="D45" s="796">
        <f t="shared" ref="D45:AI45" si="23">+D144</f>
        <v>45757</v>
      </c>
      <c r="E45" s="796">
        <f t="shared" si="23"/>
        <v>45764</v>
      </c>
      <c r="F45" s="796">
        <f t="shared" si="23"/>
        <v>45771</v>
      </c>
      <c r="G45" s="796">
        <f t="shared" si="23"/>
        <v>45778</v>
      </c>
      <c r="H45" s="796">
        <f t="shared" si="23"/>
        <v>45785</v>
      </c>
      <c r="I45" s="796">
        <f t="shared" si="23"/>
        <v>45792</v>
      </c>
      <c r="J45" s="796">
        <f t="shared" si="23"/>
        <v>45799</v>
      </c>
      <c r="K45" s="796">
        <f t="shared" si="23"/>
        <v>45806</v>
      </c>
      <c r="L45" s="796">
        <f t="shared" si="23"/>
        <v>45813</v>
      </c>
      <c r="M45" s="796">
        <f t="shared" si="23"/>
        <v>45820</v>
      </c>
      <c r="N45" s="796">
        <f t="shared" si="23"/>
        <v>45827</v>
      </c>
      <c r="O45" s="796">
        <f t="shared" si="23"/>
        <v>45834</v>
      </c>
      <c r="P45" s="796">
        <f t="shared" si="23"/>
        <v>45841</v>
      </c>
      <c r="Q45" s="796">
        <f t="shared" si="23"/>
        <v>45848</v>
      </c>
      <c r="R45" s="796">
        <f t="shared" si="23"/>
        <v>45855</v>
      </c>
      <c r="S45" s="796">
        <f t="shared" si="23"/>
        <v>45862</v>
      </c>
      <c r="T45" s="796">
        <f t="shared" si="23"/>
        <v>45869</v>
      </c>
      <c r="U45" s="796">
        <f t="shared" si="23"/>
        <v>45876</v>
      </c>
      <c r="V45" s="797">
        <f t="shared" si="23"/>
        <v>45883</v>
      </c>
      <c r="W45" s="796">
        <f t="shared" si="23"/>
        <v>45890</v>
      </c>
      <c r="X45" s="796">
        <f t="shared" si="23"/>
        <v>45897</v>
      </c>
      <c r="Y45" s="796">
        <f t="shared" si="23"/>
        <v>45904</v>
      </c>
      <c r="Z45" s="796">
        <f t="shared" si="23"/>
        <v>45911</v>
      </c>
      <c r="AA45" s="796">
        <f t="shared" si="23"/>
        <v>45918</v>
      </c>
      <c r="AB45" s="796">
        <f t="shared" si="23"/>
        <v>45925</v>
      </c>
      <c r="AC45" s="796">
        <f t="shared" si="23"/>
        <v>45932</v>
      </c>
      <c r="AD45" s="796">
        <f t="shared" si="23"/>
        <v>45939</v>
      </c>
      <c r="AE45" s="796">
        <f t="shared" si="23"/>
        <v>45946</v>
      </c>
      <c r="AF45" s="796">
        <f t="shared" si="23"/>
        <v>45953</v>
      </c>
      <c r="AG45" s="796">
        <f t="shared" si="23"/>
        <v>45960</v>
      </c>
      <c r="AH45" s="796">
        <f t="shared" si="23"/>
        <v>45967</v>
      </c>
      <c r="AI45" s="796">
        <f t="shared" si="23"/>
        <v>45974</v>
      </c>
      <c r="AJ45" s="796">
        <f t="shared" ref="AJ45:BO45" si="24">+AJ144</f>
        <v>45981</v>
      </c>
      <c r="AK45" s="796">
        <f t="shared" si="24"/>
        <v>45988</v>
      </c>
      <c r="AL45" s="796">
        <f t="shared" si="24"/>
        <v>45995</v>
      </c>
      <c r="AM45" s="796">
        <f t="shared" si="24"/>
        <v>46002</v>
      </c>
      <c r="AN45" s="796">
        <f t="shared" si="24"/>
        <v>46009</v>
      </c>
      <c r="AO45" s="796">
        <f t="shared" si="24"/>
        <v>46016</v>
      </c>
      <c r="AP45" s="796">
        <f t="shared" si="24"/>
        <v>46023</v>
      </c>
      <c r="AQ45" s="796">
        <f t="shared" si="24"/>
        <v>46030</v>
      </c>
      <c r="AR45" s="796">
        <f t="shared" si="24"/>
        <v>46037</v>
      </c>
      <c r="AS45" s="796">
        <f t="shared" si="24"/>
        <v>46044</v>
      </c>
      <c r="AT45" s="796">
        <f t="shared" si="24"/>
        <v>46051</v>
      </c>
      <c r="AU45" s="796">
        <f t="shared" si="24"/>
        <v>46058</v>
      </c>
      <c r="AV45" s="796">
        <f t="shared" si="24"/>
        <v>46065</v>
      </c>
      <c r="AW45" s="796">
        <f t="shared" si="24"/>
        <v>46072</v>
      </c>
      <c r="AX45" s="796">
        <f t="shared" si="24"/>
        <v>46079</v>
      </c>
      <c r="AY45" s="796">
        <f t="shared" si="24"/>
        <v>46086</v>
      </c>
      <c r="AZ45" s="796">
        <f t="shared" si="24"/>
        <v>46093</v>
      </c>
      <c r="BA45" s="796">
        <f t="shared" si="24"/>
        <v>46100</v>
      </c>
      <c r="BB45" s="796">
        <f t="shared" si="24"/>
        <v>46107</v>
      </c>
      <c r="BC45" s="796">
        <f t="shared" si="24"/>
        <v>46114</v>
      </c>
      <c r="BD45" s="796">
        <f t="shared" si="24"/>
        <v>46121</v>
      </c>
      <c r="BE45" s="877">
        <f t="shared" si="24"/>
        <v>46128</v>
      </c>
      <c r="BF45" s="796">
        <f t="shared" si="24"/>
        <v>46135</v>
      </c>
      <c r="BG45" s="796">
        <f t="shared" si="24"/>
        <v>46142</v>
      </c>
      <c r="BH45" s="796">
        <f t="shared" si="24"/>
        <v>46149</v>
      </c>
      <c r="BI45" s="796">
        <f t="shared" si="24"/>
        <v>46156</v>
      </c>
      <c r="BJ45" s="796">
        <f t="shared" si="24"/>
        <v>46163</v>
      </c>
      <c r="BK45" s="796">
        <f t="shared" si="24"/>
        <v>46170</v>
      </c>
      <c r="BL45" s="796">
        <f t="shared" si="24"/>
        <v>46177</v>
      </c>
      <c r="BM45" s="796">
        <f t="shared" si="24"/>
        <v>46184</v>
      </c>
      <c r="BN45" s="796">
        <f t="shared" si="24"/>
        <v>46191</v>
      </c>
      <c r="BO45" s="796">
        <f t="shared" si="24"/>
        <v>46198</v>
      </c>
      <c r="BP45" s="796">
        <f t="shared" ref="BP45:CU45" si="25">+BP144</f>
        <v>46205</v>
      </c>
      <c r="BQ45" s="796">
        <f t="shared" si="25"/>
        <v>46212</v>
      </c>
      <c r="BR45" s="796">
        <f t="shared" si="25"/>
        <v>46219</v>
      </c>
      <c r="BS45" s="796">
        <f t="shared" si="25"/>
        <v>46226</v>
      </c>
      <c r="BT45" s="796">
        <f t="shared" si="25"/>
        <v>46233</v>
      </c>
      <c r="BU45" s="796">
        <f t="shared" si="25"/>
        <v>46240</v>
      </c>
      <c r="BV45" s="796">
        <f t="shared" si="25"/>
        <v>46247</v>
      </c>
      <c r="BW45" s="796">
        <f t="shared" si="25"/>
        <v>46254</v>
      </c>
      <c r="BX45" s="796">
        <f t="shared" si="25"/>
        <v>46261</v>
      </c>
      <c r="BY45" s="796">
        <f t="shared" si="25"/>
        <v>46268</v>
      </c>
      <c r="BZ45" s="796">
        <f t="shared" si="25"/>
        <v>46275</v>
      </c>
      <c r="CA45" s="796">
        <f t="shared" si="25"/>
        <v>46282</v>
      </c>
      <c r="CB45" s="796">
        <f t="shared" si="25"/>
        <v>46289</v>
      </c>
      <c r="CC45" s="796">
        <f t="shared" si="25"/>
        <v>46296</v>
      </c>
      <c r="CD45" s="796">
        <f t="shared" si="25"/>
        <v>46303</v>
      </c>
      <c r="CE45" s="796">
        <f t="shared" si="25"/>
        <v>46310</v>
      </c>
      <c r="CF45" s="796">
        <f t="shared" si="25"/>
        <v>46317</v>
      </c>
      <c r="CG45" s="796">
        <f t="shared" si="25"/>
        <v>46324</v>
      </c>
      <c r="CH45" s="796">
        <f t="shared" si="25"/>
        <v>46331</v>
      </c>
      <c r="CI45" s="796">
        <f t="shared" si="25"/>
        <v>46338</v>
      </c>
      <c r="CJ45" s="796">
        <f t="shared" si="25"/>
        <v>46345</v>
      </c>
      <c r="CK45" s="796">
        <f t="shared" si="25"/>
        <v>46352</v>
      </c>
      <c r="CL45" s="796">
        <f t="shared" si="25"/>
        <v>46359</v>
      </c>
      <c r="CM45" s="796">
        <f t="shared" si="25"/>
        <v>46366</v>
      </c>
      <c r="CN45" s="796">
        <f t="shared" si="25"/>
        <v>46373</v>
      </c>
      <c r="CO45" s="796">
        <f t="shared" si="25"/>
        <v>46380</v>
      </c>
      <c r="CP45" s="796">
        <f t="shared" si="25"/>
        <v>46387</v>
      </c>
      <c r="CQ45" s="796">
        <f t="shared" si="25"/>
        <v>46394</v>
      </c>
      <c r="CR45" s="796">
        <f t="shared" si="25"/>
        <v>46401</v>
      </c>
      <c r="CS45" s="796">
        <f t="shared" si="25"/>
        <v>46408</v>
      </c>
      <c r="CT45" s="796">
        <f t="shared" si="25"/>
        <v>46415</v>
      </c>
      <c r="CU45" s="796">
        <f t="shared" si="25"/>
        <v>46422</v>
      </c>
      <c r="CV45" s="796">
        <f t="shared" ref="CV45:EC45" si="26">+CV144</f>
        <v>46429</v>
      </c>
      <c r="CW45" s="796">
        <f t="shared" si="26"/>
        <v>46436</v>
      </c>
      <c r="CX45" s="796">
        <f t="shared" si="26"/>
        <v>46443</v>
      </c>
      <c r="CY45" s="796">
        <f t="shared" si="26"/>
        <v>46450</v>
      </c>
      <c r="CZ45" s="796">
        <f t="shared" si="26"/>
        <v>46457</v>
      </c>
      <c r="DA45" s="796">
        <f t="shared" si="26"/>
        <v>46464</v>
      </c>
      <c r="DB45" s="796">
        <f t="shared" si="26"/>
        <v>46471</v>
      </c>
      <c r="DC45" s="796">
        <f t="shared" si="26"/>
        <v>46478</v>
      </c>
      <c r="DD45" s="796">
        <f t="shared" si="26"/>
        <v>46485</v>
      </c>
      <c r="DE45" s="796">
        <f t="shared" si="26"/>
        <v>46492</v>
      </c>
      <c r="DF45" s="796">
        <f t="shared" si="26"/>
        <v>46499</v>
      </c>
      <c r="DG45" s="796">
        <f t="shared" si="26"/>
        <v>46506</v>
      </c>
      <c r="DH45" s="796">
        <f t="shared" si="26"/>
        <v>46513</v>
      </c>
      <c r="DI45" s="796">
        <f t="shared" si="26"/>
        <v>46520</v>
      </c>
      <c r="DJ45" s="796">
        <f t="shared" si="26"/>
        <v>46527</v>
      </c>
      <c r="DK45" s="796">
        <f t="shared" si="26"/>
        <v>46534</v>
      </c>
      <c r="DL45" s="796">
        <f t="shared" si="26"/>
        <v>46541</v>
      </c>
      <c r="DM45" s="796">
        <f t="shared" si="26"/>
        <v>46548</v>
      </c>
      <c r="DN45" s="796">
        <f t="shared" si="26"/>
        <v>46555</v>
      </c>
      <c r="DO45" s="796">
        <f t="shared" si="26"/>
        <v>46562</v>
      </c>
      <c r="DP45" s="796">
        <f t="shared" si="26"/>
        <v>46569</v>
      </c>
      <c r="DQ45" s="796">
        <f t="shared" si="26"/>
        <v>46576</v>
      </c>
      <c r="DR45" s="796">
        <f t="shared" si="26"/>
        <v>46583</v>
      </c>
      <c r="DS45" s="796">
        <f t="shared" si="26"/>
        <v>46590</v>
      </c>
      <c r="DT45" s="796">
        <f t="shared" si="26"/>
        <v>46597</v>
      </c>
      <c r="DU45" s="796">
        <f t="shared" si="26"/>
        <v>46604</v>
      </c>
      <c r="DV45" s="796">
        <f t="shared" si="26"/>
        <v>46611</v>
      </c>
      <c r="DW45" s="796">
        <f t="shared" si="26"/>
        <v>46618</v>
      </c>
      <c r="DX45" s="796">
        <f t="shared" si="26"/>
        <v>46625</v>
      </c>
      <c r="DY45" s="796">
        <f t="shared" si="26"/>
        <v>46632</v>
      </c>
      <c r="DZ45" s="796">
        <f t="shared" si="26"/>
        <v>46639</v>
      </c>
      <c r="EA45" s="796">
        <f t="shared" si="26"/>
        <v>46646</v>
      </c>
      <c r="EB45" s="796">
        <f t="shared" si="26"/>
        <v>46653</v>
      </c>
      <c r="EC45" s="796">
        <f t="shared" si="26"/>
        <v>46660</v>
      </c>
    </row>
    <row r="46" spans="1:137" s="651" customFormat="1" ht="23.25" customHeight="1">
      <c r="A46" s="799"/>
      <c r="B46" s="799"/>
      <c r="C46" s="648" t="s">
        <v>1812</v>
      </c>
      <c r="D46" s="310">
        <f t="shared" ref="D46:AI46" si="27">+D146</f>
        <v>265.39999999999998</v>
      </c>
      <c r="E46" s="310">
        <f t="shared" si="27"/>
        <v>833.69999999999993</v>
      </c>
      <c r="F46" s="310">
        <f t="shared" si="27"/>
        <v>1276.6999999999998</v>
      </c>
      <c r="G46" s="310">
        <f t="shared" si="27"/>
        <v>1795.4999999999998</v>
      </c>
      <c r="H46" s="310">
        <f t="shared" si="27"/>
        <v>2349.7999999999997</v>
      </c>
      <c r="I46" s="310">
        <f t="shared" si="27"/>
        <v>3235.7999999999997</v>
      </c>
      <c r="J46" s="310">
        <f t="shared" si="27"/>
        <v>3930.2</v>
      </c>
      <c r="K46" s="310">
        <f t="shared" si="27"/>
        <v>5294.4</v>
      </c>
      <c r="L46" s="310">
        <f t="shared" si="27"/>
        <v>6837.2999999999993</v>
      </c>
      <c r="M46" s="310">
        <f t="shared" si="27"/>
        <v>8123.1999999999989</v>
      </c>
      <c r="N46" s="310">
        <f t="shared" si="27"/>
        <v>9461.6999999999989</v>
      </c>
      <c r="O46" s="310">
        <f t="shared" si="27"/>
        <v>10779.999999999998</v>
      </c>
      <c r="P46" s="310">
        <f t="shared" si="27"/>
        <v>11991.599999999999</v>
      </c>
      <c r="Q46" s="310">
        <f t="shared" si="27"/>
        <v>12858.599999999999</v>
      </c>
      <c r="R46" s="666">
        <f t="shared" si="27"/>
        <v>13553.199999999999</v>
      </c>
      <c r="S46" s="666">
        <f t="shared" si="27"/>
        <v>14399.699999999999</v>
      </c>
      <c r="T46" s="310">
        <f t="shared" si="27"/>
        <v>15182.499999999998</v>
      </c>
      <c r="U46" s="310">
        <f t="shared" si="27"/>
        <v>16027.999999999998</v>
      </c>
      <c r="V46" s="668">
        <f t="shared" si="27"/>
        <v>16925.5</v>
      </c>
      <c r="W46" s="310">
        <f t="shared" si="27"/>
        <v>19396.2</v>
      </c>
      <c r="X46" s="310">
        <f t="shared" si="27"/>
        <v>21192.100000000002</v>
      </c>
      <c r="Y46" s="310">
        <f t="shared" si="27"/>
        <v>22203.300000000003</v>
      </c>
      <c r="Z46" s="310">
        <f t="shared" si="27"/>
        <v>23215.4</v>
      </c>
      <c r="AA46" s="310">
        <f t="shared" si="27"/>
        <v>24176.300000000003</v>
      </c>
      <c r="AB46" s="310">
        <f t="shared" si="27"/>
        <v>25161.100000000002</v>
      </c>
      <c r="AC46" s="310">
        <f t="shared" si="27"/>
        <v>26370.000000000004</v>
      </c>
      <c r="AD46" s="310">
        <f t="shared" si="27"/>
        <v>27486.200000000004</v>
      </c>
      <c r="AE46" s="310">
        <f t="shared" si="27"/>
        <v>28637.000000000004</v>
      </c>
      <c r="AF46" s="310">
        <f t="shared" si="27"/>
        <v>29998.000000000004</v>
      </c>
      <c r="AG46" s="310">
        <f t="shared" si="27"/>
        <v>31329.000000000004</v>
      </c>
      <c r="AH46" s="310">
        <f t="shared" si="27"/>
        <v>32600.300000000003</v>
      </c>
      <c r="AI46" s="310">
        <f t="shared" si="27"/>
        <v>33982.300000000003</v>
      </c>
      <c r="AJ46" s="310">
        <f t="shared" ref="AJ46:BO46" si="28">+AJ146</f>
        <v>35477.600000000006</v>
      </c>
      <c r="AK46" s="310">
        <f t="shared" si="28"/>
        <v>36676.200000000004</v>
      </c>
      <c r="AL46" s="310">
        <f t="shared" si="28"/>
        <v>38540.600000000006</v>
      </c>
      <c r="AM46" s="310">
        <f t="shared" si="28"/>
        <v>40528.100000000006</v>
      </c>
      <c r="AN46" s="310">
        <f t="shared" si="28"/>
        <v>42351.600000000006</v>
      </c>
      <c r="AO46" s="310">
        <f t="shared" si="28"/>
        <v>43168.700000000004</v>
      </c>
      <c r="AP46" s="310">
        <f t="shared" si="28"/>
        <v>43974.3</v>
      </c>
      <c r="AQ46" s="310">
        <f t="shared" si="28"/>
        <v>44846.700000000004</v>
      </c>
      <c r="AR46" s="310">
        <f t="shared" si="28"/>
        <v>45627.600000000006</v>
      </c>
      <c r="AS46" s="310">
        <f t="shared" si="28"/>
        <v>46455.900000000009</v>
      </c>
      <c r="AT46" s="310">
        <f t="shared" si="28"/>
        <v>47740.80000000001</v>
      </c>
      <c r="AU46" s="310">
        <f t="shared" si="28"/>
        <v>48842.600000000013</v>
      </c>
      <c r="AV46" s="310">
        <f t="shared" si="28"/>
        <v>49657.900000000016</v>
      </c>
      <c r="AW46" s="310">
        <f t="shared" si="28"/>
        <v>50956.900000000016</v>
      </c>
      <c r="AX46" s="310">
        <f t="shared" si="28"/>
        <v>52131.600000000013</v>
      </c>
      <c r="AY46" s="310">
        <f t="shared" si="28"/>
        <v>53180.700000000012</v>
      </c>
      <c r="AZ46" s="310">
        <f t="shared" si="28"/>
        <v>54254.80000000001</v>
      </c>
      <c r="BA46" s="310">
        <f t="shared" si="28"/>
        <v>55568.400000000009</v>
      </c>
      <c r="BB46" s="310">
        <f t="shared" si="28"/>
        <v>56352.500000000007</v>
      </c>
      <c r="BC46" s="310">
        <f t="shared" si="28"/>
        <v>57273.400000000009</v>
      </c>
      <c r="BD46" s="310">
        <f t="shared" si="28"/>
        <v>58789.400000000009</v>
      </c>
      <c r="BE46" s="889">
        <f t="shared" si="28"/>
        <v>60487.80000000001</v>
      </c>
      <c r="BF46" s="310">
        <f t="shared" si="28"/>
        <v>62604.500000000007</v>
      </c>
      <c r="BG46" s="310">
        <f t="shared" si="28"/>
        <v>64533.80000000001</v>
      </c>
      <c r="BH46" s="310">
        <f t="shared" si="28"/>
        <v>66200.800000000017</v>
      </c>
      <c r="BI46" s="310">
        <f t="shared" si="28"/>
        <v>67983.500000000015</v>
      </c>
      <c r="BJ46" s="310">
        <f t="shared" si="28"/>
        <v>69902.400000000009</v>
      </c>
      <c r="BK46" s="310">
        <f t="shared" si="28"/>
        <v>71532.100000000006</v>
      </c>
      <c r="BL46" s="310">
        <f t="shared" si="28"/>
        <v>73413.5</v>
      </c>
      <c r="BM46" s="310">
        <f t="shared" si="28"/>
        <v>74800.7</v>
      </c>
      <c r="BN46" s="310">
        <f t="shared" si="28"/>
        <v>76395.3</v>
      </c>
      <c r="BO46" s="310">
        <f t="shared" si="28"/>
        <v>78140.100000000006</v>
      </c>
      <c r="BP46" s="310">
        <f t="shared" ref="BP46:CU46" si="29">+BP146</f>
        <v>79463.400000000009</v>
      </c>
      <c r="BQ46" s="310">
        <f t="shared" si="29"/>
        <v>80936.3</v>
      </c>
      <c r="BR46" s="310">
        <f t="shared" si="29"/>
        <v>83230.8</v>
      </c>
      <c r="BS46" s="310">
        <f t="shared" si="29"/>
        <v>86243</v>
      </c>
      <c r="BT46" s="310">
        <f t="shared" si="29"/>
        <v>88939</v>
      </c>
      <c r="BU46" s="310">
        <f t="shared" si="29"/>
        <v>91427.4</v>
      </c>
      <c r="BV46" s="310">
        <f t="shared" si="29"/>
        <v>93705.9</v>
      </c>
      <c r="BW46" s="310">
        <f t="shared" si="29"/>
        <v>95740.2</v>
      </c>
      <c r="BX46" s="310">
        <f t="shared" si="29"/>
        <v>98257.3</v>
      </c>
      <c r="BY46" s="310">
        <f t="shared" si="29"/>
        <v>99814.400000000009</v>
      </c>
      <c r="BZ46" s="310">
        <f t="shared" si="29"/>
        <v>101452.1</v>
      </c>
      <c r="CA46" s="310">
        <f t="shared" si="29"/>
        <v>102444.40000000001</v>
      </c>
      <c r="CB46" s="310">
        <f t="shared" si="29"/>
        <v>103372.6</v>
      </c>
      <c r="CC46" s="310">
        <f t="shared" si="29"/>
        <v>104815.70000000001</v>
      </c>
      <c r="CD46" s="310">
        <f t="shared" si="29"/>
        <v>106335.40000000001</v>
      </c>
      <c r="CE46" s="310">
        <f t="shared" si="29"/>
        <v>107455.20000000001</v>
      </c>
      <c r="CF46" s="310">
        <f t="shared" si="29"/>
        <v>108468.1</v>
      </c>
      <c r="CG46" s="310">
        <f t="shared" si="29"/>
        <v>109238.40000000001</v>
      </c>
      <c r="CH46" s="310">
        <f t="shared" si="29"/>
        <v>110380.00000000001</v>
      </c>
      <c r="CI46" s="310">
        <f t="shared" si="29"/>
        <v>111593.40000000001</v>
      </c>
      <c r="CJ46" s="310">
        <f t="shared" si="29"/>
        <v>112758.50000000001</v>
      </c>
      <c r="CK46" s="310">
        <f t="shared" si="29"/>
        <v>113919.80000000002</v>
      </c>
      <c r="CL46" s="310">
        <f t="shared" si="29"/>
        <v>114505.50000000001</v>
      </c>
      <c r="CM46" s="310">
        <f t="shared" si="29"/>
        <v>114659.60000000002</v>
      </c>
      <c r="CN46" s="310">
        <f t="shared" si="29"/>
        <v>115105.40000000002</v>
      </c>
      <c r="CO46" s="310">
        <f t="shared" si="29"/>
        <v>115240.40000000002</v>
      </c>
      <c r="CP46" s="310">
        <f t="shared" si="29"/>
        <v>115545.70000000003</v>
      </c>
      <c r="CQ46" s="310">
        <f t="shared" si="29"/>
        <v>115686.00000000003</v>
      </c>
      <c r="CR46" s="310">
        <f t="shared" si="29"/>
        <v>115794.90000000002</v>
      </c>
      <c r="CS46" s="310">
        <f t="shared" si="29"/>
        <v>115875.30000000002</v>
      </c>
      <c r="CT46" s="310">
        <f t="shared" si="29"/>
        <v>115955.70000000001</v>
      </c>
      <c r="CU46" s="310">
        <f t="shared" si="29"/>
        <v>116036.1</v>
      </c>
      <c r="CV46" s="310">
        <f t="shared" ref="CV46:EC46" si="30">+CV146</f>
        <v>116116.5</v>
      </c>
      <c r="CW46" s="310">
        <f t="shared" si="30"/>
        <v>116196.9</v>
      </c>
      <c r="CX46" s="310">
        <f t="shared" si="30"/>
        <v>116277.29999999999</v>
      </c>
      <c r="CY46" s="310">
        <f t="shared" si="30"/>
        <v>116401.19999999998</v>
      </c>
      <c r="CZ46" s="310">
        <f t="shared" si="30"/>
        <v>116481.59999999998</v>
      </c>
      <c r="DA46" s="310">
        <f t="shared" si="30"/>
        <v>116518.49999999997</v>
      </c>
      <c r="DB46" s="310">
        <f t="shared" si="30"/>
        <v>116555.39999999997</v>
      </c>
      <c r="DC46" s="310">
        <f t="shared" si="30"/>
        <v>116584.89999999997</v>
      </c>
      <c r="DD46" s="310">
        <f t="shared" si="30"/>
        <v>116621.79999999996</v>
      </c>
      <c r="DE46" s="310">
        <f t="shared" si="30"/>
        <v>116658.69999999995</v>
      </c>
      <c r="DF46" s="310">
        <f t="shared" si="30"/>
        <v>116695.59999999995</v>
      </c>
      <c r="DG46" s="310">
        <f t="shared" si="30"/>
        <v>116732.49999999994</v>
      </c>
      <c r="DH46" s="310">
        <f t="shared" si="30"/>
        <v>116769.39999999994</v>
      </c>
      <c r="DI46" s="310">
        <f t="shared" si="30"/>
        <v>116806.29999999993</v>
      </c>
      <c r="DJ46" s="310">
        <f t="shared" si="30"/>
        <v>116843.19999999992</v>
      </c>
      <c r="DK46" s="310">
        <f t="shared" si="30"/>
        <v>116872.69999999992</v>
      </c>
      <c r="DL46" s="310">
        <f t="shared" si="30"/>
        <v>116909.59999999992</v>
      </c>
      <c r="DM46" s="310">
        <f t="shared" si="30"/>
        <v>116946.49999999991</v>
      </c>
      <c r="DN46" s="310">
        <f t="shared" si="30"/>
        <v>116983.39999999991</v>
      </c>
      <c r="DO46" s="310">
        <f t="shared" si="30"/>
        <v>117012.89999999991</v>
      </c>
      <c r="DP46" s="310">
        <f t="shared" si="30"/>
        <v>117042.39999999991</v>
      </c>
      <c r="DQ46" s="310">
        <f t="shared" si="30"/>
        <v>117079.2999999999</v>
      </c>
      <c r="DR46" s="310">
        <f t="shared" si="30"/>
        <v>117116.1999999999</v>
      </c>
      <c r="DS46" s="310">
        <f t="shared" si="30"/>
        <v>117145.6999999999</v>
      </c>
      <c r="DT46" s="310">
        <f t="shared" si="30"/>
        <v>117182.59999999989</v>
      </c>
      <c r="DU46" s="310">
        <f t="shared" si="30"/>
        <v>117219.49999999988</v>
      </c>
      <c r="DV46" s="310">
        <f t="shared" si="30"/>
        <v>117261.09999999989</v>
      </c>
      <c r="DW46" s="310">
        <f t="shared" si="30"/>
        <v>117309.89999999989</v>
      </c>
      <c r="DX46" s="310">
        <f t="shared" si="30"/>
        <v>117358.6999999999</v>
      </c>
      <c r="DY46" s="310">
        <f t="shared" si="30"/>
        <v>117431.1999999999</v>
      </c>
      <c r="DZ46" s="310">
        <f t="shared" si="30"/>
        <v>117503.6999999999</v>
      </c>
      <c r="EA46" s="310">
        <f t="shared" si="30"/>
        <v>117561.9999999999</v>
      </c>
      <c r="EB46" s="310">
        <f t="shared" si="30"/>
        <v>117600.9999999999</v>
      </c>
      <c r="EC46" s="310">
        <f t="shared" si="30"/>
        <v>117644.6999999999</v>
      </c>
    </row>
    <row r="47" spans="1:137" s="651" customFormat="1" ht="32.85" hidden="1" customHeight="1">
      <c r="A47" s="799"/>
      <c r="B47" s="799"/>
      <c r="C47" s="648" t="s">
        <v>1813</v>
      </c>
      <c r="D47" s="310"/>
      <c r="E47" s="310"/>
      <c r="F47" s="310"/>
      <c r="G47" s="310"/>
      <c r="H47" s="310"/>
      <c r="I47" s="310"/>
      <c r="J47" s="310"/>
      <c r="K47" s="310"/>
      <c r="L47" s="310"/>
      <c r="M47" s="310"/>
      <c r="N47" s="310"/>
      <c r="O47" s="310"/>
      <c r="P47" s="310"/>
      <c r="Q47" s="310"/>
      <c r="R47" s="666"/>
      <c r="S47" s="666"/>
      <c r="T47" s="310"/>
      <c r="U47" s="310"/>
      <c r="V47" s="668"/>
      <c r="W47" s="310"/>
      <c r="X47" s="310"/>
      <c r="Y47" s="310"/>
      <c r="Z47" s="310"/>
      <c r="AA47" s="310"/>
      <c r="AB47" s="310"/>
      <c r="AC47" s="310"/>
      <c r="AD47" s="310"/>
      <c r="AE47" s="310"/>
      <c r="AF47" s="310"/>
      <c r="AG47" s="310"/>
      <c r="AH47" s="310"/>
      <c r="AI47" s="310"/>
      <c r="AJ47" s="310"/>
      <c r="AK47" s="310"/>
      <c r="AL47" s="310"/>
      <c r="AX47" s="878"/>
    </row>
    <row r="48" spans="1:137" s="651" customFormat="1" ht="23.1" customHeight="1">
      <c r="A48" s="799"/>
      <c r="B48" s="799"/>
      <c r="C48" s="648" t="s">
        <v>1814</v>
      </c>
      <c r="D48" s="310">
        <f t="shared" ref="D48:AC48" si="31">+D152</f>
        <v>144.80900000000003</v>
      </c>
      <c r="E48" s="310">
        <f t="shared" si="31"/>
        <v>434.42700000000008</v>
      </c>
      <c r="F48" s="310">
        <f t="shared" si="31"/>
        <v>868.85400000000004</v>
      </c>
      <c r="G48" s="310">
        <f t="shared" si="31"/>
        <v>1448.0900000000001</v>
      </c>
      <c r="H48" s="310">
        <f t="shared" si="31"/>
        <v>2003.0400000000002</v>
      </c>
      <c r="I48" s="310">
        <f t="shared" si="31"/>
        <v>3201.34</v>
      </c>
      <c r="J48" s="310">
        <f t="shared" si="31"/>
        <v>4248.6100000000006</v>
      </c>
      <c r="K48" s="310">
        <f t="shared" si="31"/>
        <v>5458.6100000000006</v>
      </c>
      <c r="L48" s="310">
        <f t="shared" si="31"/>
        <v>6154.11</v>
      </c>
      <c r="M48" s="310">
        <f t="shared" si="31"/>
        <v>6851.3</v>
      </c>
      <c r="N48" s="310">
        <f t="shared" si="31"/>
        <v>7976.0999999999985</v>
      </c>
      <c r="O48" s="310">
        <f t="shared" si="31"/>
        <v>8454.6999999999971</v>
      </c>
      <c r="P48" s="310">
        <f t="shared" si="31"/>
        <v>9199.9000000000015</v>
      </c>
      <c r="Q48" s="310">
        <f t="shared" si="31"/>
        <v>9729.5000000000018</v>
      </c>
      <c r="R48" s="666">
        <f t="shared" si="31"/>
        <v>10164.199999999999</v>
      </c>
      <c r="S48" s="666">
        <f t="shared" si="31"/>
        <v>11661.900000000001</v>
      </c>
      <c r="T48" s="310">
        <f t="shared" si="31"/>
        <v>12624.600000000002</v>
      </c>
      <c r="U48" s="310">
        <f t="shared" si="31"/>
        <v>13643.500000000002</v>
      </c>
      <c r="V48" s="310">
        <f t="shared" si="31"/>
        <v>14638.500000000002</v>
      </c>
      <c r="W48" s="310">
        <f t="shared" si="31"/>
        <v>16855.7</v>
      </c>
      <c r="X48" s="310">
        <f t="shared" si="31"/>
        <v>18567.3</v>
      </c>
      <c r="Y48" s="310">
        <f t="shared" si="31"/>
        <v>19438.769999999997</v>
      </c>
      <c r="Z48" s="310">
        <f t="shared" si="31"/>
        <v>20530.260000000002</v>
      </c>
      <c r="AA48" s="310">
        <f t="shared" si="31"/>
        <v>20970.030000000002</v>
      </c>
      <c r="AB48" s="310">
        <f t="shared" si="31"/>
        <v>21456.38</v>
      </c>
      <c r="AC48" s="310">
        <f t="shared" si="31"/>
        <v>21959.56</v>
      </c>
      <c r="AD48" s="310">
        <f t="shared" ref="AD48:AL48" si="32">+AD62</f>
        <v>22798.600000000002</v>
      </c>
      <c r="AE48" s="310">
        <f t="shared" si="32"/>
        <v>23914.570000000003</v>
      </c>
      <c r="AF48" s="310">
        <f t="shared" si="32"/>
        <v>25044.440000000002</v>
      </c>
      <c r="AG48" s="310">
        <f t="shared" si="32"/>
        <v>26234.86</v>
      </c>
      <c r="AH48" s="310">
        <f t="shared" si="32"/>
        <v>27426.86</v>
      </c>
      <c r="AI48" s="310">
        <f t="shared" si="32"/>
        <v>29496.85</v>
      </c>
      <c r="AJ48" s="310">
        <f t="shared" si="32"/>
        <v>31820.98</v>
      </c>
      <c r="AK48" s="310">
        <f t="shared" si="32"/>
        <v>33869.35</v>
      </c>
      <c r="AL48" s="310">
        <f t="shared" si="32"/>
        <v>36176.649999999994</v>
      </c>
      <c r="AM48" s="310">
        <f t="shared" ref="AM48:AW48" si="33">+AM62</f>
        <v>37616.75</v>
      </c>
      <c r="AN48" s="310">
        <f t="shared" si="33"/>
        <v>38179.379999999997</v>
      </c>
      <c r="AO48" s="310">
        <f t="shared" si="33"/>
        <v>38597.119999999995</v>
      </c>
      <c r="AP48" s="310">
        <f t="shared" si="33"/>
        <v>38861.74</v>
      </c>
      <c r="AQ48" s="310">
        <f t="shared" si="33"/>
        <v>39111.910000000003</v>
      </c>
      <c r="AR48" s="310">
        <f t="shared" si="33"/>
        <v>38880.859999999993</v>
      </c>
      <c r="AS48" s="310">
        <f t="shared" si="33"/>
        <v>40088.859999999993</v>
      </c>
      <c r="AT48" s="310">
        <f t="shared" si="33"/>
        <v>41083.05999999999</v>
      </c>
      <c r="AU48" s="310">
        <f t="shared" si="33"/>
        <v>41445.75</v>
      </c>
      <c r="AV48" s="310">
        <f t="shared" si="33"/>
        <v>42636.720000000008</v>
      </c>
      <c r="AW48" s="310">
        <f t="shared" si="33"/>
        <v>43723.650000000009</v>
      </c>
      <c r="AX48" s="310">
        <f t="shared" ref="AX48:BE48" si="34">+AX62</f>
        <v>44871.109999999993</v>
      </c>
      <c r="AY48" s="310">
        <f t="shared" si="34"/>
        <v>45880.05</v>
      </c>
      <c r="AZ48" s="310">
        <f t="shared" si="34"/>
        <v>47004.109999999971</v>
      </c>
      <c r="BA48" s="310">
        <f t="shared" si="34"/>
        <v>47475.530000000013</v>
      </c>
      <c r="BB48" s="310">
        <f t="shared" si="34"/>
        <v>47911.919999999991</v>
      </c>
      <c r="BC48" s="310">
        <f t="shared" si="34"/>
        <v>48927.79</v>
      </c>
      <c r="BD48" s="310">
        <f t="shared" si="34"/>
        <v>49742.669999999976</v>
      </c>
      <c r="BE48" s="310">
        <f t="shared" si="34"/>
        <v>50288.399999999987</v>
      </c>
      <c r="BF48" s="310">
        <f t="shared" ref="BF48:BK48" si="35">+BF68</f>
        <v>53304.639999999985</v>
      </c>
      <c r="BG48" s="310">
        <f t="shared" si="35"/>
        <v>55085.729999999981</v>
      </c>
      <c r="BH48" s="310">
        <f t="shared" si="35"/>
        <v>58134.189999999981</v>
      </c>
      <c r="BI48" s="310">
        <f t="shared" si="35"/>
        <v>61032.409999999982</v>
      </c>
      <c r="BJ48" s="310">
        <f t="shared" si="35"/>
        <v>63828.119999999981</v>
      </c>
      <c r="BK48" s="310">
        <f t="shared" si="35"/>
        <v>65688.999999999985</v>
      </c>
      <c r="BL48" s="310">
        <f t="shared" ref="BL48:CQ48" si="36">+BL68</f>
        <v>68388.12999999999</v>
      </c>
      <c r="BM48" s="310">
        <f t="shared" si="36"/>
        <v>70288.12999999999</v>
      </c>
      <c r="BN48" s="310">
        <f t="shared" si="36"/>
        <v>72725.909999999989</v>
      </c>
      <c r="BO48" s="310">
        <f t="shared" si="36"/>
        <v>74576.499999999985</v>
      </c>
      <c r="BP48" s="310">
        <f t="shared" si="36"/>
        <v>76289.609999999986</v>
      </c>
      <c r="BQ48" s="310">
        <f t="shared" si="36"/>
        <v>78844.179999999993</v>
      </c>
      <c r="BR48" s="310">
        <f t="shared" si="36"/>
        <v>82708.509999999995</v>
      </c>
      <c r="BS48" s="310">
        <f t="shared" si="36"/>
        <v>86218.83</v>
      </c>
      <c r="BT48" s="310">
        <f t="shared" si="36"/>
        <v>89896.540000000008</v>
      </c>
      <c r="BU48" s="310">
        <f t="shared" si="36"/>
        <v>93016.37000000001</v>
      </c>
      <c r="BV48" s="310">
        <f t="shared" si="36"/>
        <v>96352.88</v>
      </c>
      <c r="BW48" s="310">
        <f t="shared" si="36"/>
        <v>99401.35</v>
      </c>
      <c r="BX48" s="310">
        <f t="shared" si="36"/>
        <v>103098.45000000001</v>
      </c>
      <c r="BY48" s="310">
        <f t="shared" si="36"/>
        <v>105809.40000000001</v>
      </c>
      <c r="BZ48" s="310">
        <f t="shared" si="36"/>
        <v>108353.94</v>
      </c>
      <c r="CA48" s="310">
        <f t="shared" si="36"/>
        <v>110038.73</v>
      </c>
      <c r="CB48" s="310">
        <f t="shared" si="36"/>
        <v>111607.98999999999</v>
      </c>
      <c r="CC48" s="310">
        <f t="shared" si="36"/>
        <v>113591.59</v>
      </c>
      <c r="CD48" s="310">
        <f t="shared" si="36"/>
        <v>115499.98</v>
      </c>
      <c r="CE48" s="310">
        <f t="shared" si="36"/>
        <v>117017.9</v>
      </c>
      <c r="CF48" s="310">
        <f t="shared" si="36"/>
        <v>118530.09</v>
      </c>
      <c r="CG48" s="310">
        <f t="shared" si="36"/>
        <v>119715.03</v>
      </c>
      <c r="CH48" s="310">
        <f t="shared" si="36"/>
        <v>121254.56</v>
      </c>
      <c r="CI48" s="310">
        <f t="shared" si="36"/>
        <v>122919.61</v>
      </c>
      <c r="CJ48" s="310">
        <f t="shared" si="36"/>
        <v>124514.05</v>
      </c>
      <c r="CK48" s="310">
        <f t="shared" si="36"/>
        <v>126088.91</v>
      </c>
      <c r="CL48" s="310">
        <f t="shared" si="36"/>
        <v>127158.54000000001</v>
      </c>
      <c r="CM48" s="310">
        <f t="shared" si="36"/>
        <v>127471.77</v>
      </c>
      <c r="CN48" s="310">
        <f t="shared" si="36"/>
        <v>128005.25</v>
      </c>
      <c r="CO48" s="310">
        <f t="shared" si="36"/>
        <v>128283.49</v>
      </c>
      <c r="CP48" s="310">
        <f t="shared" si="36"/>
        <v>128630.05</v>
      </c>
      <c r="CQ48" s="310">
        <f t="shared" si="36"/>
        <v>128858.27</v>
      </c>
      <c r="CR48" s="310">
        <f t="shared" ref="CR48:DW48" si="37">+CR68</f>
        <v>128970.26000000001</v>
      </c>
      <c r="CS48" s="310">
        <f t="shared" si="37"/>
        <v>129173.58000000002</v>
      </c>
      <c r="CT48" s="310">
        <f t="shared" si="37"/>
        <v>129253.90000000002</v>
      </c>
      <c r="CU48" s="310">
        <f t="shared" si="37"/>
        <v>129334.22000000003</v>
      </c>
      <c r="CV48" s="310">
        <f t="shared" si="37"/>
        <v>129414.54000000004</v>
      </c>
      <c r="CW48" s="310">
        <f t="shared" si="37"/>
        <v>129494.86000000004</v>
      </c>
      <c r="CX48" s="310">
        <f t="shared" si="37"/>
        <v>129575.18000000005</v>
      </c>
      <c r="CY48" s="310">
        <f t="shared" si="37"/>
        <v>129699.00000000006</v>
      </c>
      <c r="CZ48" s="310">
        <f t="shared" si="37"/>
        <v>129779.32000000007</v>
      </c>
      <c r="DA48" s="310">
        <f t="shared" si="37"/>
        <v>129816.14000000007</v>
      </c>
      <c r="DB48" s="310">
        <f t="shared" si="37"/>
        <v>129852.96000000008</v>
      </c>
      <c r="DC48" s="310">
        <f t="shared" si="37"/>
        <v>129882.42000000009</v>
      </c>
      <c r="DD48" s="310">
        <f t="shared" si="37"/>
        <v>130021.64000000009</v>
      </c>
      <c r="DE48" s="310">
        <f t="shared" si="37"/>
        <v>130084.06000000008</v>
      </c>
      <c r="DF48" s="310">
        <f t="shared" si="37"/>
        <v>130219.28000000009</v>
      </c>
      <c r="DG48" s="310">
        <f t="shared" si="37"/>
        <v>130280.70000000008</v>
      </c>
      <c r="DH48" s="310">
        <f t="shared" si="37"/>
        <v>130317.52000000009</v>
      </c>
      <c r="DI48" s="310">
        <f t="shared" si="37"/>
        <v>130354.3400000001</v>
      </c>
      <c r="DJ48" s="310">
        <f t="shared" si="37"/>
        <v>130391.16000000011</v>
      </c>
      <c r="DK48" s="310">
        <f t="shared" si="37"/>
        <v>130420.62000000011</v>
      </c>
      <c r="DL48" s="310">
        <f t="shared" si="37"/>
        <v>130457.44000000012</v>
      </c>
      <c r="DM48" s="310">
        <f t="shared" si="37"/>
        <v>130494.26000000013</v>
      </c>
      <c r="DN48" s="310">
        <f t="shared" si="37"/>
        <v>130531.08000000013</v>
      </c>
      <c r="DO48" s="310">
        <f t="shared" si="37"/>
        <v>130560.54000000014</v>
      </c>
      <c r="DP48" s="310">
        <f t="shared" si="37"/>
        <v>130590.00000000015</v>
      </c>
      <c r="DQ48" s="310">
        <f t="shared" si="37"/>
        <v>130626.82000000015</v>
      </c>
      <c r="DR48" s="310">
        <f t="shared" si="37"/>
        <v>130663.64000000016</v>
      </c>
      <c r="DS48" s="310">
        <f t="shared" si="37"/>
        <v>130693.10000000017</v>
      </c>
      <c r="DT48" s="310">
        <f t="shared" si="37"/>
        <v>130729.92000000017</v>
      </c>
      <c r="DU48" s="310">
        <f t="shared" si="37"/>
        <v>130766.74000000018</v>
      </c>
      <c r="DV48" s="310">
        <f t="shared" si="37"/>
        <v>130808.33000000018</v>
      </c>
      <c r="DW48" s="310">
        <f t="shared" si="37"/>
        <v>130857.08000000018</v>
      </c>
      <c r="DX48" s="310">
        <f t="shared" ref="DX48:EC48" si="38">+DX68</f>
        <v>130905.83000000018</v>
      </c>
      <c r="DY48" s="310">
        <f t="shared" si="38"/>
        <v>130978.28000000017</v>
      </c>
      <c r="DZ48" s="310">
        <f t="shared" si="38"/>
        <v>131050.73000000017</v>
      </c>
      <c r="EA48" s="310">
        <f t="shared" si="38"/>
        <v>131108.96000000017</v>
      </c>
      <c r="EB48" s="310">
        <f t="shared" si="38"/>
        <v>131147.96000000017</v>
      </c>
      <c r="EC48" s="310">
        <f t="shared" si="38"/>
        <v>131191.63000000018</v>
      </c>
    </row>
    <row r="51" spans="2:133" s="803" customFormat="1" ht="15">
      <c r="B51" s="824" t="s">
        <v>1815</v>
      </c>
      <c r="C51" s="824"/>
      <c r="D51" s="824"/>
      <c r="E51" s="824"/>
      <c r="F51" s="824"/>
      <c r="P51" s="804"/>
      <c r="AO51" s="805"/>
      <c r="AV51" s="196"/>
      <c r="AW51" s="196"/>
      <c r="AX51" s="196"/>
      <c r="AY51" s="196"/>
      <c r="AZ51" s="196"/>
      <c r="BA51" s="196"/>
      <c r="BB51" s="196"/>
      <c r="BC51" s="196"/>
      <c r="BD51" s="196"/>
      <c r="BE51" s="196"/>
      <c r="BF51" s="196"/>
      <c r="BS51" s="806"/>
      <c r="BT51" s="806"/>
      <c r="BU51" s="806"/>
      <c r="BW51" s="806"/>
      <c r="BX51" s="806"/>
      <c r="BY51" s="806"/>
      <c r="BZ51" s="806"/>
      <c r="CA51" s="806"/>
      <c r="CB51" s="807"/>
      <c r="CC51" s="806"/>
    </row>
    <row r="52" spans="2:133" s="651" customFormat="1" ht="12.75">
      <c r="B52" s="808" t="s">
        <v>1816</v>
      </c>
      <c r="D52" s="801"/>
      <c r="E52" s="801"/>
      <c r="F52" s="801"/>
      <c r="G52" s="801"/>
      <c r="H52" s="801"/>
      <c r="I52" s="801"/>
      <c r="J52" s="801"/>
      <c r="K52" s="801"/>
      <c r="L52" s="801"/>
      <c r="M52" s="801"/>
      <c r="N52" s="801"/>
      <c r="O52" s="801"/>
      <c r="P52" s="801"/>
      <c r="Q52" s="801"/>
      <c r="R52" s="801"/>
      <c r="S52" s="801"/>
      <c r="T52" s="801"/>
      <c r="U52" s="801"/>
      <c r="V52" s="801"/>
      <c r="W52" s="801"/>
      <c r="X52" s="801"/>
      <c r="Y52" s="801"/>
      <c r="Z52" s="801"/>
      <c r="AA52" s="801"/>
      <c r="AB52" s="801"/>
      <c r="AC52" s="801"/>
      <c r="AD52" s="801"/>
      <c r="AE52" s="801"/>
      <c r="AF52" s="801"/>
      <c r="AG52" s="801"/>
      <c r="AH52" s="801"/>
      <c r="AI52" s="801"/>
      <c r="AJ52" s="801"/>
      <c r="AK52" s="801"/>
      <c r="AO52" s="800"/>
      <c r="AV52" s="809"/>
      <c r="AW52" s="809"/>
      <c r="AX52" s="809"/>
      <c r="AY52" s="809"/>
      <c r="AZ52" s="809"/>
      <c r="BA52" s="809"/>
      <c r="BB52" s="809"/>
      <c r="BC52" s="809"/>
      <c r="BD52" s="809"/>
      <c r="BE52" s="809"/>
      <c r="BF52" s="809"/>
    </row>
    <row r="53" spans="2:133" s="651" customFormat="1" ht="6" customHeight="1">
      <c r="B53" s="810"/>
      <c r="C53" s="810"/>
      <c r="D53" s="810"/>
      <c r="E53" s="810"/>
      <c r="H53" s="810"/>
      <c r="I53" s="810"/>
      <c r="J53" s="810"/>
      <c r="K53" s="810"/>
      <c r="L53" s="810"/>
      <c r="M53" s="810"/>
      <c r="N53" s="810"/>
      <c r="O53" s="810"/>
      <c r="P53" s="810"/>
      <c r="Q53" s="810"/>
      <c r="R53" s="810"/>
      <c r="S53" s="810"/>
      <c r="T53" s="810"/>
      <c r="U53" s="810"/>
      <c r="V53" s="810"/>
      <c r="W53" s="810"/>
      <c r="X53" s="810"/>
      <c r="Y53" s="810"/>
      <c r="Z53" s="810"/>
      <c r="AA53" s="810"/>
      <c r="AB53" s="810"/>
      <c r="AC53" s="810"/>
      <c r="AD53" s="810"/>
      <c r="AE53" s="810"/>
      <c r="AF53" s="810"/>
      <c r="AG53" s="810"/>
      <c r="AH53" s="810"/>
      <c r="AI53" s="810"/>
      <c r="AJ53" s="810"/>
      <c r="AK53" s="810"/>
      <c r="AL53" s="810"/>
      <c r="AM53" s="810"/>
      <c r="AN53" s="810"/>
      <c r="AO53" s="810"/>
      <c r="AP53" s="810"/>
      <c r="AQ53" s="810"/>
    </row>
    <row r="54" spans="2:133" s="651" customFormat="1" ht="12.75">
      <c r="B54" s="811"/>
      <c r="C54" s="811" t="s">
        <v>1817</v>
      </c>
      <c r="D54" s="812">
        <f t="shared" ref="D54:AI54" si="39">+D156</f>
        <v>45757</v>
      </c>
      <c r="E54" s="812">
        <f t="shared" si="39"/>
        <v>45764</v>
      </c>
      <c r="F54" s="812">
        <f t="shared" si="39"/>
        <v>45771</v>
      </c>
      <c r="G54" s="812">
        <f t="shared" si="39"/>
        <v>45778</v>
      </c>
      <c r="H54" s="812">
        <f t="shared" si="39"/>
        <v>45785</v>
      </c>
      <c r="I54" s="812">
        <f t="shared" si="39"/>
        <v>45792</v>
      </c>
      <c r="J54" s="812">
        <f t="shared" si="39"/>
        <v>45799</v>
      </c>
      <c r="K54" s="812">
        <f t="shared" si="39"/>
        <v>45806</v>
      </c>
      <c r="L54" s="812">
        <f t="shared" si="39"/>
        <v>45813</v>
      </c>
      <c r="M54" s="812">
        <f t="shared" si="39"/>
        <v>45820</v>
      </c>
      <c r="N54" s="812">
        <f t="shared" si="39"/>
        <v>45827</v>
      </c>
      <c r="O54" s="812">
        <f t="shared" si="39"/>
        <v>45834</v>
      </c>
      <c r="P54" s="812">
        <f t="shared" si="39"/>
        <v>45841</v>
      </c>
      <c r="Q54" s="812">
        <f t="shared" si="39"/>
        <v>45848</v>
      </c>
      <c r="R54" s="812">
        <f t="shared" si="39"/>
        <v>45855</v>
      </c>
      <c r="S54" s="812">
        <f t="shared" si="39"/>
        <v>45862</v>
      </c>
      <c r="T54" s="812">
        <f t="shared" si="39"/>
        <v>45869</v>
      </c>
      <c r="U54" s="812">
        <f t="shared" si="39"/>
        <v>45876</v>
      </c>
      <c r="V54" s="812">
        <f t="shared" si="39"/>
        <v>45883</v>
      </c>
      <c r="W54" s="812">
        <f t="shared" si="39"/>
        <v>45890</v>
      </c>
      <c r="X54" s="812">
        <f t="shared" si="39"/>
        <v>45897</v>
      </c>
      <c r="Y54" s="812">
        <f t="shared" si="39"/>
        <v>45904</v>
      </c>
      <c r="Z54" s="812">
        <f t="shared" si="39"/>
        <v>45911</v>
      </c>
      <c r="AA54" s="812">
        <f t="shared" si="39"/>
        <v>45918</v>
      </c>
      <c r="AB54" s="812">
        <f t="shared" si="39"/>
        <v>45925</v>
      </c>
      <c r="AC54" s="812">
        <f t="shared" si="39"/>
        <v>45932</v>
      </c>
      <c r="AD54" s="812">
        <f t="shared" si="39"/>
        <v>45939</v>
      </c>
      <c r="AE54" s="812">
        <f t="shared" si="39"/>
        <v>45946</v>
      </c>
      <c r="AF54" s="812">
        <f t="shared" si="39"/>
        <v>45953</v>
      </c>
      <c r="AG54" s="812">
        <f t="shared" si="39"/>
        <v>45960</v>
      </c>
      <c r="AH54" s="812">
        <f t="shared" si="39"/>
        <v>45967</v>
      </c>
      <c r="AI54" s="812">
        <f t="shared" si="39"/>
        <v>45974</v>
      </c>
      <c r="AJ54" s="812">
        <f t="shared" ref="AJ54:BO54" si="40">+AJ156</f>
        <v>45981</v>
      </c>
      <c r="AK54" s="812">
        <f t="shared" si="40"/>
        <v>45988</v>
      </c>
      <c r="AL54" s="812">
        <f t="shared" si="40"/>
        <v>45995</v>
      </c>
      <c r="AM54" s="812">
        <f t="shared" si="40"/>
        <v>46002</v>
      </c>
      <c r="AN54" s="812">
        <f t="shared" si="40"/>
        <v>46009</v>
      </c>
      <c r="AO54" s="812">
        <f t="shared" si="40"/>
        <v>46016</v>
      </c>
      <c r="AP54" s="812">
        <f t="shared" si="40"/>
        <v>46023</v>
      </c>
      <c r="AQ54" s="812">
        <f t="shared" si="40"/>
        <v>46030</v>
      </c>
      <c r="AR54" s="812">
        <f t="shared" si="40"/>
        <v>46037</v>
      </c>
      <c r="AS54" s="812">
        <f t="shared" si="40"/>
        <v>46044</v>
      </c>
      <c r="AT54" s="812">
        <f t="shared" si="40"/>
        <v>46051</v>
      </c>
      <c r="AU54" s="812">
        <f t="shared" si="40"/>
        <v>46058</v>
      </c>
      <c r="AV54" s="812">
        <f t="shared" si="40"/>
        <v>46065</v>
      </c>
      <c r="AW54" s="812">
        <f t="shared" si="40"/>
        <v>46072</v>
      </c>
      <c r="AX54" s="812">
        <f t="shared" si="40"/>
        <v>46079</v>
      </c>
      <c r="AY54" s="812">
        <f t="shared" si="40"/>
        <v>46086</v>
      </c>
      <c r="AZ54" s="812">
        <f t="shared" si="40"/>
        <v>46093</v>
      </c>
      <c r="BA54" s="812">
        <f t="shared" si="40"/>
        <v>46100</v>
      </c>
      <c r="BB54" s="812">
        <f t="shared" si="40"/>
        <v>46107</v>
      </c>
      <c r="BC54" s="812">
        <f t="shared" si="40"/>
        <v>46114</v>
      </c>
      <c r="BD54" s="812">
        <f t="shared" si="40"/>
        <v>46121</v>
      </c>
      <c r="BE54" s="812">
        <f t="shared" si="40"/>
        <v>46128</v>
      </c>
      <c r="BF54" s="812">
        <f t="shared" si="40"/>
        <v>46135</v>
      </c>
      <c r="BG54" s="812">
        <f t="shared" si="40"/>
        <v>46142</v>
      </c>
      <c r="BH54" s="812">
        <f t="shared" si="40"/>
        <v>46149</v>
      </c>
      <c r="BI54" s="812">
        <f t="shared" si="40"/>
        <v>46156</v>
      </c>
      <c r="BJ54" s="812">
        <f t="shared" si="40"/>
        <v>46163</v>
      </c>
      <c r="BK54" s="812">
        <f t="shared" si="40"/>
        <v>46170</v>
      </c>
      <c r="BL54" s="812">
        <f t="shared" si="40"/>
        <v>46177</v>
      </c>
      <c r="BM54" s="812">
        <f t="shared" si="40"/>
        <v>46184</v>
      </c>
      <c r="BN54" s="812">
        <f t="shared" si="40"/>
        <v>46191</v>
      </c>
      <c r="BO54" s="812">
        <f t="shared" si="40"/>
        <v>46198</v>
      </c>
      <c r="BP54" s="812">
        <f t="shared" ref="BP54:CU54" si="41">+BP156</f>
        <v>46205</v>
      </c>
      <c r="BQ54" s="812">
        <f t="shared" si="41"/>
        <v>46212</v>
      </c>
      <c r="BR54" s="812">
        <f t="shared" si="41"/>
        <v>46219</v>
      </c>
      <c r="BS54" s="812">
        <f t="shared" si="41"/>
        <v>46226</v>
      </c>
      <c r="BT54" s="812">
        <f t="shared" si="41"/>
        <v>46233</v>
      </c>
      <c r="BU54" s="812">
        <f t="shared" si="41"/>
        <v>46240</v>
      </c>
      <c r="BV54" s="812">
        <f t="shared" si="41"/>
        <v>46247</v>
      </c>
      <c r="BW54" s="812">
        <f t="shared" si="41"/>
        <v>46254</v>
      </c>
      <c r="BX54" s="812">
        <f t="shared" si="41"/>
        <v>46261</v>
      </c>
      <c r="BY54" s="812">
        <f t="shared" si="41"/>
        <v>46268</v>
      </c>
      <c r="BZ54" s="812">
        <f t="shared" si="41"/>
        <v>46275</v>
      </c>
      <c r="CA54" s="812">
        <f t="shared" si="41"/>
        <v>46282</v>
      </c>
      <c r="CB54" s="812">
        <f t="shared" si="41"/>
        <v>46289</v>
      </c>
      <c r="CC54" s="812">
        <f t="shared" si="41"/>
        <v>46296</v>
      </c>
      <c r="CD54" s="812">
        <f t="shared" si="41"/>
        <v>46303</v>
      </c>
      <c r="CE54" s="812">
        <f t="shared" si="41"/>
        <v>46310</v>
      </c>
      <c r="CF54" s="812">
        <f t="shared" si="41"/>
        <v>46317</v>
      </c>
      <c r="CG54" s="812">
        <f t="shared" si="41"/>
        <v>46324</v>
      </c>
      <c r="CH54" s="812">
        <f t="shared" si="41"/>
        <v>46331</v>
      </c>
      <c r="CI54" s="812">
        <f t="shared" si="41"/>
        <v>46338</v>
      </c>
      <c r="CJ54" s="812">
        <f t="shared" si="41"/>
        <v>46345</v>
      </c>
      <c r="CK54" s="812">
        <f t="shared" si="41"/>
        <v>46352</v>
      </c>
      <c r="CL54" s="812">
        <f t="shared" si="41"/>
        <v>46359</v>
      </c>
      <c r="CM54" s="812">
        <f t="shared" si="41"/>
        <v>46366</v>
      </c>
      <c r="CN54" s="812">
        <f t="shared" si="41"/>
        <v>46373</v>
      </c>
      <c r="CO54" s="812">
        <f t="shared" si="41"/>
        <v>46380</v>
      </c>
      <c r="CP54" s="812">
        <f t="shared" si="41"/>
        <v>46387</v>
      </c>
      <c r="CQ54" s="812">
        <f t="shared" si="41"/>
        <v>46394</v>
      </c>
      <c r="CR54" s="812">
        <f t="shared" si="41"/>
        <v>46401</v>
      </c>
      <c r="CS54" s="812">
        <f t="shared" si="41"/>
        <v>46408</v>
      </c>
      <c r="CT54" s="812">
        <f t="shared" si="41"/>
        <v>46415</v>
      </c>
      <c r="CU54" s="812">
        <f t="shared" si="41"/>
        <v>46422</v>
      </c>
      <c r="CV54" s="812">
        <f t="shared" ref="CV54:EC54" si="42">+CV156</f>
        <v>46429</v>
      </c>
      <c r="CW54" s="812">
        <f t="shared" si="42"/>
        <v>46436</v>
      </c>
      <c r="CX54" s="812">
        <f t="shared" si="42"/>
        <v>46443</v>
      </c>
      <c r="CY54" s="812">
        <f t="shared" si="42"/>
        <v>46450</v>
      </c>
      <c r="CZ54" s="812">
        <f t="shared" si="42"/>
        <v>46457</v>
      </c>
      <c r="DA54" s="812">
        <f t="shared" si="42"/>
        <v>46464</v>
      </c>
      <c r="DB54" s="812">
        <f t="shared" si="42"/>
        <v>46471</v>
      </c>
      <c r="DC54" s="812">
        <f t="shared" si="42"/>
        <v>46478</v>
      </c>
      <c r="DD54" s="812">
        <f t="shared" si="42"/>
        <v>46485</v>
      </c>
      <c r="DE54" s="812">
        <f t="shared" si="42"/>
        <v>46492</v>
      </c>
      <c r="DF54" s="812">
        <f t="shared" si="42"/>
        <v>46499</v>
      </c>
      <c r="DG54" s="812">
        <f t="shared" si="42"/>
        <v>46506</v>
      </c>
      <c r="DH54" s="812">
        <f t="shared" si="42"/>
        <v>46513</v>
      </c>
      <c r="DI54" s="812">
        <f t="shared" si="42"/>
        <v>46520</v>
      </c>
      <c r="DJ54" s="812">
        <f t="shared" si="42"/>
        <v>46527</v>
      </c>
      <c r="DK54" s="812">
        <f t="shared" si="42"/>
        <v>46534</v>
      </c>
      <c r="DL54" s="812">
        <f t="shared" si="42"/>
        <v>46541</v>
      </c>
      <c r="DM54" s="812">
        <f t="shared" si="42"/>
        <v>46548</v>
      </c>
      <c r="DN54" s="812">
        <f t="shared" si="42"/>
        <v>46555</v>
      </c>
      <c r="DO54" s="812">
        <f t="shared" si="42"/>
        <v>46562</v>
      </c>
      <c r="DP54" s="812">
        <f t="shared" si="42"/>
        <v>46569</v>
      </c>
      <c r="DQ54" s="812">
        <f t="shared" si="42"/>
        <v>46576</v>
      </c>
      <c r="DR54" s="812">
        <f t="shared" si="42"/>
        <v>46583</v>
      </c>
      <c r="DS54" s="812">
        <f t="shared" si="42"/>
        <v>46590</v>
      </c>
      <c r="DT54" s="812">
        <f t="shared" si="42"/>
        <v>46597</v>
      </c>
      <c r="DU54" s="812">
        <f t="shared" si="42"/>
        <v>46604</v>
      </c>
      <c r="DV54" s="812">
        <f t="shared" si="42"/>
        <v>46611</v>
      </c>
      <c r="DW54" s="812">
        <f t="shared" si="42"/>
        <v>46618</v>
      </c>
      <c r="DX54" s="812">
        <f t="shared" si="42"/>
        <v>46625</v>
      </c>
      <c r="DY54" s="812">
        <f t="shared" si="42"/>
        <v>46632</v>
      </c>
      <c r="DZ54" s="812">
        <f t="shared" si="42"/>
        <v>46639</v>
      </c>
      <c r="EA54" s="812">
        <f t="shared" si="42"/>
        <v>46646</v>
      </c>
      <c r="EB54" s="812">
        <f t="shared" si="42"/>
        <v>46653</v>
      </c>
      <c r="EC54" s="812">
        <f t="shared" si="42"/>
        <v>46660</v>
      </c>
    </row>
    <row r="55" spans="2:133" s="651" customFormat="1" ht="12.75">
      <c r="B55" s="902"/>
      <c r="C55" s="902" t="s">
        <v>1818</v>
      </c>
      <c r="D55" s="183">
        <f t="shared" ref="D55:AI55" si="43">+D75</f>
        <v>113.9</v>
      </c>
      <c r="E55" s="183">
        <f t="shared" si="43"/>
        <v>357.8</v>
      </c>
      <c r="F55" s="183">
        <f t="shared" si="43"/>
        <v>429.16</v>
      </c>
      <c r="G55" s="183">
        <f t="shared" si="43"/>
        <v>461.68</v>
      </c>
      <c r="H55" s="183">
        <f t="shared" si="43"/>
        <v>416.34</v>
      </c>
      <c r="I55" s="183">
        <f t="shared" si="43"/>
        <v>349.08</v>
      </c>
      <c r="J55" s="183">
        <f t="shared" si="43"/>
        <v>585.84</v>
      </c>
      <c r="K55" s="183">
        <f t="shared" si="43"/>
        <v>1323.61</v>
      </c>
      <c r="L55" s="183">
        <f t="shared" si="43"/>
        <v>1431.89</v>
      </c>
      <c r="M55" s="183">
        <f t="shared" si="43"/>
        <v>1488.91</v>
      </c>
      <c r="N55" s="183">
        <f t="shared" si="43"/>
        <v>1472.6</v>
      </c>
      <c r="O55" s="183">
        <f t="shared" si="43"/>
        <v>487.49</v>
      </c>
      <c r="P55" s="183">
        <f t="shared" si="43"/>
        <v>418.66</v>
      </c>
      <c r="Q55" s="183">
        <f t="shared" si="43"/>
        <v>485.83</v>
      </c>
      <c r="R55" s="183">
        <f t="shared" si="43"/>
        <v>666.17</v>
      </c>
      <c r="S55" s="183">
        <f t="shared" si="43"/>
        <v>612.82000000000005</v>
      </c>
      <c r="T55" s="183">
        <f t="shared" si="43"/>
        <v>1177.3699999999999</v>
      </c>
      <c r="U55" s="183">
        <f t="shared" si="43"/>
        <v>1218.48</v>
      </c>
      <c r="V55" s="183">
        <f t="shared" si="43"/>
        <v>2066.2800000000002</v>
      </c>
      <c r="W55" s="183">
        <f t="shared" si="43"/>
        <v>2120.44</v>
      </c>
      <c r="X55" s="183">
        <f t="shared" si="43"/>
        <v>1348.17</v>
      </c>
      <c r="Y55" s="183">
        <f t="shared" si="43"/>
        <v>871.32</v>
      </c>
      <c r="Z55" s="183">
        <f t="shared" si="43"/>
        <v>1160.82</v>
      </c>
      <c r="AA55" s="183">
        <f t="shared" si="43"/>
        <v>339.16</v>
      </c>
      <c r="AB55" s="183">
        <f t="shared" si="43"/>
        <v>362.71</v>
      </c>
      <c r="AC55" s="183">
        <f t="shared" si="43"/>
        <v>517.51</v>
      </c>
      <c r="AD55" s="183">
        <f t="shared" si="43"/>
        <v>902.42</v>
      </c>
      <c r="AE55" s="183">
        <f t="shared" si="43"/>
        <v>1149.3800000000001</v>
      </c>
      <c r="AF55" s="183">
        <f t="shared" si="43"/>
        <v>1295.45</v>
      </c>
      <c r="AG55" s="183">
        <f t="shared" si="43"/>
        <v>1408.63</v>
      </c>
      <c r="AH55" s="183">
        <f t="shared" si="43"/>
        <v>1753.11</v>
      </c>
      <c r="AI55" s="183">
        <f t="shared" si="43"/>
        <v>2699.66</v>
      </c>
      <c r="AJ55" s="183">
        <f t="shared" ref="AJ55:BO55" si="44">+AJ75</f>
        <v>2718.68</v>
      </c>
      <c r="AK55" s="183">
        <f t="shared" si="44"/>
        <v>2408.41</v>
      </c>
      <c r="AL55" s="183">
        <f t="shared" si="44"/>
        <v>2350.31</v>
      </c>
      <c r="AM55" s="183">
        <f t="shared" si="44"/>
        <v>1821.63</v>
      </c>
      <c r="AN55" s="183">
        <f t="shared" si="44"/>
        <v>1055.0999999999999</v>
      </c>
      <c r="AO55" s="183">
        <f t="shared" si="44"/>
        <v>679.24</v>
      </c>
      <c r="AP55" s="183">
        <f t="shared" si="44"/>
        <v>605.44000000000005</v>
      </c>
      <c r="AQ55" s="183">
        <f t="shared" si="44"/>
        <v>913.88</v>
      </c>
      <c r="AR55" s="183">
        <f t="shared" si="44"/>
        <v>916.42</v>
      </c>
      <c r="AS55" s="183">
        <f t="shared" si="44"/>
        <v>1017.61</v>
      </c>
      <c r="AT55" s="183">
        <f t="shared" si="44"/>
        <v>783.93</v>
      </c>
      <c r="AU55" s="183">
        <f t="shared" si="44"/>
        <v>991.34</v>
      </c>
      <c r="AV55" s="183">
        <f t="shared" si="44"/>
        <v>1074.99</v>
      </c>
      <c r="AW55" s="183">
        <f t="shared" si="44"/>
        <v>1504.63</v>
      </c>
      <c r="AX55" s="183">
        <f t="shared" si="44"/>
        <v>1860.03</v>
      </c>
      <c r="AY55" s="183">
        <f t="shared" si="44"/>
        <v>1565.52</v>
      </c>
      <c r="AZ55" s="183">
        <f t="shared" si="44"/>
        <v>1771.43</v>
      </c>
      <c r="BA55" s="183">
        <f t="shared" si="44"/>
        <v>1683.57</v>
      </c>
      <c r="BB55" s="183">
        <f t="shared" si="44"/>
        <v>1076.8</v>
      </c>
      <c r="BC55" s="183">
        <f t="shared" si="44"/>
        <v>886.04</v>
      </c>
      <c r="BD55" s="183">
        <f t="shared" si="44"/>
        <v>1459.94</v>
      </c>
      <c r="BE55" s="183">
        <f t="shared" si="44"/>
        <v>2047.4</v>
      </c>
      <c r="BF55" s="183">
        <f t="shared" si="44"/>
        <v>2603.0100000000002</v>
      </c>
      <c r="BG55" s="183">
        <f t="shared" si="44"/>
        <v>2383.62</v>
      </c>
      <c r="BH55" s="183">
        <f t="shared" si="44"/>
        <v>2008.67</v>
      </c>
      <c r="BI55" s="183">
        <f t="shared" si="44"/>
        <v>2193.94</v>
      </c>
      <c r="BJ55" s="183">
        <f t="shared" si="44"/>
        <v>2121.02</v>
      </c>
      <c r="BK55" s="183">
        <f t="shared" si="44"/>
        <v>1981.68</v>
      </c>
      <c r="BL55" s="183">
        <f t="shared" si="44"/>
        <v>1907.57</v>
      </c>
      <c r="BM55" s="183">
        <f t="shared" si="44"/>
        <v>1835.2</v>
      </c>
      <c r="BN55" s="183">
        <f t="shared" si="44"/>
        <v>1825.21</v>
      </c>
      <c r="BO55" s="183">
        <f t="shared" si="44"/>
        <v>1968.17</v>
      </c>
      <c r="BP55" s="183">
        <f t="shared" ref="BP55:CU55" si="45">+BP75</f>
        <v>1558.09</v>
      </c>
      <c r="BQ55" s="183">
        <f t="shared" si="45"/>
        <v>1893.64</v>
      </c>
      <c r="BR55" s="183">
        <f t="shared" si="45"/>
        <v>2218.38</v>
      </c>
      <c r="BS55" s="183">
        <f t="shared" si="45"/>
        <v>2968.6</v>
      </c>
      <c r="BT55" s="183">
        <f t="shared" si="45"/>
        <v>2693.11</v>
      </c>
      <c r="BU55" s="183">
        <f t="shared" si="45"/>
        <v>2305.58</v>
      </c>
      <c r="BV55" s="183">
        <f t="shared" si="45"/>
        <v>2335.41</v>
      </c>
      <c r="BW55" s="183">
        <f t="shared" si="45"/>
        <v>2188.56</v>
      </c>
      <c r="BX55" s="183">
        <f t="shared" si="45"/>
        <v>2710.24</v>
      </c>
      <c r="BY55" s="183">
        <f t="shared" si="45"/>
        <v>1792.79</v>
      </c>
      <c r="BZ55" s="183">
        <f t="shared" si="45"/>
        <v>1778.14</v>
      </c>
      <c r="CA55" s="183">
        <f t="shared" si="45"/>
        <v>1150.1400000000001</v>
      </c>
      <c r="CB55" s="183">
        <f t="shared" si="45"/>
        <v>1046.67</v>
      </c>
      <c r="CC55" s="183">
        <f t="shared" si="45"/>
        <v>1532.86</v>
      </c>
      <c r="CD55" s="183">
        <f t="shared" si="45"/>
        <v>1561.98</v>
      </c>
      <c r="CE55" s="183">
        <f t="shared" si="45"/>
        <v>1115.3399999999999</v>
      </c>
      <c r="CF55" s="183">
        <f t="shared" si="45"/>
        <v>1107.43</v>
      </c>
      <c r="CG55" s="183">
        <f t="shared" si="45"/>
        <v>804.25</v>
      </c>
      <c r="CH55" s="183">
        <f t="shared" si="45"/>
        <v>1261.28</v>
      </c>
      <c r="CI55" s="183">
        <f t="shared" si="45"/>
        <v>1289.31</v>
      </c>
      <c r="CJ55" s="183">
        <f t="shared" si="45"/>
        <v>1295.94</v>
      </c>
      <c r="CK55" s="183">
        <f t="shared" si="45"/>
        <v>1174.46</v>
      </c>
      <c r="CL55" s="183">
        <f t="shared" si="45"/>
        <v>658.5</v>
      </c>
      <c r="CM55" s="183">
        <f t="shared" si="45"/>
        <v>168.96</v>
      </c>
      <c r="CN55" s="183">
        <f t="shared" si="45"/>
        <v>539.19000000000005</v>
      </c>
      <c r="CO55" s="183">
        <f t="shared" si="45"/>
        <v>117.01</v>
      </c>
      <c r="CP55" s="183">
        <f t="shared" si="45"/>
        <v>311.12</v>
      </c>
      <c r="CQ55" s="183">
        <f t="shared" si="45"/>
        <v>125.76</v>
      </c>
      <c r="CR55" s="183">
        <f t="shared" si="45"/>
        <v>111.91</v>
      </c>
      <c r="CS55" s="183">
        <f t="shared" si="45"/>
        <v>80.239999999999995</v>
      </c>
      <c r="CT55" s="183">
        <f t="shared" si="45"/>
        <v>80.239999999999995</v>
      </c>
      <c r="CU55" s="183">
        <f t="shared" si="45"/>
        <v>80.239999999999995</v>
      </c>
      <c r="CV55" s="183">
        <f t="shared" ref="CV55:EC55" si="46">+CV75</f>
        <v>80.239999999999995</v>
      </c>
      <c r="CW55" s="183">
        <f t="shared" si="46"/>
        <v>80.239999999999995</v>
      </c>
      <c r="CX55" s="183">
        <f t="shared" si="46"/>
        <v>80.239999999999995</v>
      </c>
      <c r="CY55" s="183">
        <f t="shared" si="46"/>
        <v>200.54</v>
      </c>
      <c r="CZ55" s="183">
        <f t="shared" si="46"/>
        <v>131.44</v>
      </c>
      <c r="DA55" s="183">
        <f t="shared" si="46"/>
        <v>110.54</v>
      </c>
      <c r="DB55" s="183">
        <f t="shared" si="46"/>
        <v>85.94</v>
      </c>
      <c r="DC55" s="183">
        <f t="shared" si="46"/>
        <v>29.4</v>
      </c>
      <c r="DD55" s="183">
        <f t="shared" si="46"/>
        <v>36.74</v>
      </c>
      <c r="DE55" s="183">
        <f t="shared" si="46"/>
        <v>36.74</v>
      </c>
      <c r="DF55" s="183">
        <f t="shared" si="46"/>
        <v>36.74</v>
      </c>
      <c r="DG55" s="183">
        <f t="shared" si="46"/>
        <v>36.74</v>
      </c>
      <c r="DH55" s="183">
        <f t="shared" si="46"/>
        <v>36.74</v>
      </c>
      <c r="DI55" s="183">
        <f t="shared" si="46"/>
        <v>36.74</v>
      </c>
      <c r="DJ55" s="183">
        <f t="shared" si="46"/>
        <v>36.74</v>
      </c>
      <c r="DK55" s="183">
        <f t="shared" si="46"/>
        <v>29.4</v>
      </c>
      <c r="DL55" s="183">
        <f t="shared" si="46"/>
        <v>36.74</v>
      </c>
      <c r="DM55" s="183">
        <f t="shared" si="46"/>
        <v>36.74</v>
      </c>
      <c r="DN55" s="183">
        <f t="shared" si="46"/>
        <v>36.74</v>
      </c>
      <c r="DO55" s="183">
        <f t="shared" si="46"/>
        <v>29.4</v>
      </c>
      <c r="DP55" s="183">
        <f t="shared" si="46"/>
        <v>29.4</v>
      </c>
      <c r="DQ55" s="183">
        <f t="shared" si="46"/>
        <v>36.74</v>
      </c>
      <c r="DR55" s="183">
        <f t="shared" si="46"/>
        <v>36.74</v>
      </c>
      <c r="DS55" s="183">
        <f t="shared" si="46"/>
        <v>29.4</v>
      </c>
      <c r="DT55" s="183">
        <f t="shared" si="46"/>
        <v>36.74</v>
      </c>
      <c r="DU55" s="183">
        <f t="shared" si="46"/>
        <v>36.74</v>
      </c>
      <c r="DV55" s="183">
        <f t="shared" si="46"/>
        <v>41.51</v>
      </c>
      <c r="DW55" s="183">
        <f t="shared" si="46"/>
        <v>48.67</v>
      </c>
      <c r="DX55" s="183">
        <f t="shared" si="46"/>
        <v>48.67</v>
      </c>
      <c r="DY55" s="183">
        <f t="shared" si="46"/>
        <v>72.38</v>
      </c>
      <c r="DZ55" s="183">
        <f t="shared" si="46"/>
        <v>72.38</v>
      </c>
      <c r="EA55" s="183">
        <f t="shared" si="46"/>
        <v>58.15</v>
      </c>
      <c r="EB55" s="183">
        <f t="shared" si="46"/>
        <v>38.93</v>
      </c>
      <c r="EC55" s="183">
        <f t="shared" si="46"/>
        <v>43.61</v>
      </c>
    </row>
    <row r="56" spans="2:133" s="651" customFormat="1" ht="12.75">
      <c r="B56" s="902"/>
      <c r="C56" s="902" t="s">
        <v>1819</v>
      </c>
      <c r="D56" s="183">
        <f>+D55</f>
        <v>113.9</v>
      </c>
      <c r="E56" s="183">
        <f>+D56+E55</f>
        <v>471.70000000000005</v>
      </c>
      <c r="F56" s="183">
        <f t="shared" ref="F56:BQ56" si="47">+E56+F55</f>
        <v>900.86000000000013</v>
      </c>
      <c r="G56" s="183">
        <f t="shared" si="47"/>
        <v>1362.5400000000002</v>
      </c>
      <c r="H56" s="183">
        <f t="shared" si="47"/>
        <v>1778.88</v>
      </c>
      <c r="I56" s="183">
        <f t="shared" si="47"/>
        <v>2127.96</v>
      </c>
      <c r="J56" s="183">
        <f t="shared" si="47"/>
        <v>2713.8</v>
      </c>
      <c r="K56" s="183">
        <f t="shared" si="47"/>
        <v>4037.41</v>
      </c>
      <c r="L56" s="183">
        <f t="shared" si="47"/>
        <v>5469.3</v>
      </c>
      <c r="M56" s="183">
        <f t="shared" si="47"/>
        <v>6958.21</v>
      </c>
      <c r="N56" s="183">
        <f t="shared" si="47"/>
        <v>8430.81</v>
      </c>
      <c r="O56" s="183">
        <f t="shared" si="47"/>
        <v>8918.2999999999993</v>
      </c>
      <c r="P56" s="183">
        <f t="shared" si="47"/>
        <v>9336.9599999999991</v>
      </c>
      <c r="Q56" s="183">
        <f t="shared" si="47"/>
        <v>9822.7899999999991</v>
      </c>
      <c r="R56" s="183">
        <f t="shared" si="47"/>
        <v>10488.96</v>
      </c>
      <c r="S56" s="183">
        <f t="shared" si="47"/>
        <v>11101.779999999999</v>
      </c>
      <c r="T56" s="183">
        <f t="shared" si="47"/>
        <v>12279.149999999998</v>
      </c>
      <c r="U56" s="183">
        <f t="shared" si="47"/>
        <v>13497.629999999997</v>
      </c>
      <c r="V56" s="183">
        <f t="shared" si="47"/>
        <v>15563.909999999998</v>
      </c>
      <c r="W56" s="183">
        <f t="shared" si="47"/>
        <v>17684.349999999999</v>
      </c>
      <c r="X56" s="183">
        <f t="shared" si="47"/>
        <v>19032.519999999997</v>
      </c>
      <c r="Y56" s="183">
        <f t="shared" si="47"/>
        <v>19903.839999999997</v>
      </c>
      <c r="Z56" s="183">
        <f t="shared" si="47"/>
        <v>21064.659999999996</v>
      </c>
      <c r="AA56" s="183">
        <f t="shared" si="47"/>
        <v>21403.819999999996</v>
      </c>
      <c r="AB56" s="183">
        <f t="shared" si="47"/>
        <v>21766.529999999995</v>
      </c>
      <c r="AC56" s="183">
        <f t="shared" si="47"/>
        <v>22284.039999999994</v>
      </c>
      <c r="AD56" s="183">
        <f t="shared" si="47"/>
        <v>23186.459999999992</v>
      </c>
      <c r="AE56" s="183">
        <f t="shared" si="47"/>
        <v>24335.839999999993</v>
      </c>
      <c r="AF56" s="183">
        <f t="shared" si="47"/>
        <v>25631.289999999994</v>
      </c>
      <c r="AG56" s="183">
        <f t="shared" si="47"/>
        <v>27039.919999999995</v>
      </c>
      <c r="AH56" s="183">
        <f t="shared" si="47"/>
        <v>28793.029999999995</v>
      </c>
      <c r="AI56" s="183">
        <f t="shared" si="47"/>
        <v>31492.689999999995</v>
      </c>
      <c r="AJ56" s="183">
        <f t="shared" si="47"/>
        <v>34211.369999999995</v>
      </c>
      <c r="AK56" s="183">
        <f t="shared" si="47"/>
        <v>36619.78</v>
      </c>
      <c r="AL56" s="183">
        <f t="shared" si="47"/>
        <v>38970.089999999997</v>
      </c>
      <c r="AM56" s="183">
        <f t="shared" si="47"/>
        <v>40791.719999999994</v>
      </c>
      <c r="AN56" s="183">
        <f t="shared" si="47"/>
        <v>41846.819999999992</v>
      </c>
      <c r="AO56" s="183">
        <f t="shared" si="47"/>
        <v>42526.05999999999</v>
      </c>
      <c r="AP56" s="183">
        <f t="shared" si="47"/>
        <v>43131.499999999993</v>
      </c>
      <c r="AQ56" s="183">
        <f t="shared" si="47"/>
        <v>44045.37999999999</v>
      </c>
      <c r="AR56" s="183">
        <f t="shared" si="47"/>
        <v>44961.799999999988</v>
      </c>
      <c r="AS56" s="183">
        <f t="shared" si="47"/>
        <v>45979.409999999989</v>
      </c>
      <c r="AT56" s="183">
        <f t="shared" si="47"/>
        <v>46763.339999999989</v>
      </c>
      <c r="AU56" s="183">
        <f t="shared" si="47"/>
        <v>47754.679999999986</v>
      </c>
      <c r="AV56" s="183">
        <f t="shared" si="47"/>
        <v>48829.669999999984</v>
      </c>
      <c r="AW56" s="183">
        <f t="shared" si="47"/>
        <v>50334.299999999981</v>
      </c>
      <c r="AX56" s="183">
        <f t="shared" si="47"/>
        <v>52194.32999999998</v>
      </c>
      <c r="AY56" s="183">
        <f t="shared" si="47"/>
        <v>53759.849999999977</v>
      </c>
      <c r="AZ56" s="183">
        <f t="shared" si="47"/>
        <v>55531.279999999977</v>
      </c>
      <c r="BA56" s="183">
        <f t="shared" si="47"/>
        <v>57214.849999999977</v>
      </c>
      <c r="BB56" s="183">
        <f t="shared" si="47"/>
        <v>58291.64999999998</v>
      </c>
      <c r="BC56" s="183">
        <f t="shared" si="47"/>
        <v>59177.689999999981</v>
      </c>
      <c r="BD56" s="183">
        <f t="shared" si="47"/>
        <v>60637.629999999983</v>
      </c>
      <c r="BE56" s="183">
        <f t="shared" si="47"/>
        <v>62685.029999999984</v>
      </c>
      <c r="BF56" s="183">
        <f t="shared" si="47"/>
        <v>65288.039999999986</v>
      </c>
      <c r="BG56" s="183">
        <f t="shared" si="47"/>
        <v>67671.659999999989</v>
      </c>
      <c r="BH56" s="183">
        <f t="shared" si="47"/>
        <v>69680.329999999987</v>
      </c>
      <c r="BI56" s="183">
        <f t="shared" si="47"/>
        <v>71874.26999999999</v>
      </c>
      <c r="BJ56" s="183">
        <f t="shared" si="47"/>
        <v>73995.289999999994</v>
      </c>
      <c r="BK56" s="183">
        <f t="shared" si="47"/>
        <v>75976.969999999987</v>
      </c>
      <c r="BL56" s="183">
        <f t="shared" si="47"/>
        <v>77884.539999999994</v>
      </c>
      <c r="BM56" s="183">
        <f t="shared" si="47"/>
        <v>79719.739999999991</v>
      </c>
      <c r="BN56" s="183">
        <f t="shared" si="47"/>
        <v>81544.95</v>
      </c>
      <c r="BO56" s="183">
        <f t="shared" si="47"/>
        <v>83513.119999999995</v>
      </c>
      <c r="BP56" s="183">
        <f t="shared" si="47"/>
        <v>85071.209999999992</v>
      </c>
      <c r="BQ56" s="183">
        <f t="shared" si="47"/>
        <v>86964.849999999991</v>
      </c>
      <c r="BR56" s="183">
        <f t="shared" ref="BR56:EC56" si="48">+BQ56+BR55</f>
        <v>89183.23</v>
      </c>
      <c r="BS56" s="183">
        <f t="shared" si="48"/>
        <v>92151.83</v>
      </c>
      <c r="BT56" s="183">
        <f t="shared" si="48"/>
        <v>94844.94</v>
      </c>
      <c r="BU56" s="183">
        <f t="shared" si="48"/>
        <v>97150.52</v>
      </c>
      <c r="BV56" s="183">
        <f t="shared" si="48"/>
        <v>99485.930000000008</v>
      </c>
      <c r="BW56" s="183">
        <f t="shared" si="48"/>
        <v>101674.49</v>
      </c>
      <c r="BX56" s="183">
        <f t="shared" si="48"/>
        <v>104384.73000000001</v>
      </c>
      <c r="BY56" s="183">
        <f t="shared" si="48"/>
        <v>106177.52</v>
      </c>
      <c r="BZ56" s="183">
        <f t="shared" si="48"/>
        <v>107955.66</v>
      </c>
      <c r="CA56" s="183">
        <f t="shared" si="48"/>
        <v>109105.8</v>
      </c>
      <c r="CB56" s="183">
        <f t="shared" si="48"/>
        <v>110152.47</v>
      </c>
      <c r="CC56" s="183">
        <f t="shared" si="48"/>
        <v>111685.33</v>
      </c>
      <c r="CD56" s="183">
        <f t="shared" si="48"/>
        <v>113247.31</v>
      </c>
      <c r="CE56" s="183">
        <f t="shared" si="48"/>
        <v>114362.65</v>
      </c>
      <c r="CF56" s="183">
        <f t="shared" si="48"/>
        <v>115470.07999999999</v>
      </c>
      <c r="CG56" s="183">
        <f t="shared" si="48"/>
        <v>116274.32999999999</v>
      </c>
      <c r="CH56" s="183">
        <f t="shared" si="48"/>
        <v>117535.60999999999</v>
      </c>
      <c r="CI56" s="183">
        <f t="shared" si="48"/>
        <v>118824.91999999998</v>
      </c>
      <c r="CJ56" s="183">
        <f t="shared" si="48"/>
        <v>120120.85999999999</v>
      </c>
      <c r="CK56" s="183">
        <f t="shared" si="48"/>
        <v>121295.31999999999</v>
      </c>
      <c r="CL56" s="183">
        <f t="shared" si="48"/>
        <v>121953.81999999999</v>
      </c>
      <c r="CM56" s="183">
        <f t="shared" si="48"/>
        <v>122122.78</v>
      </c>
      <c r="CN56" s="183">
        <f t="shared" si="48"/>
        <v>122661.97</v>
      </c>
      <c r="CO56" s="183">
        <f t="shared" si="48"/>
        <v>122778.98</v>
      </c>
      <c r="CP56" s="183">
        <f t="shared" si="48"/>
        <v>123090.09999999999</v>
      </c>
      <c r="CQ56" s="183">
        <f t="shared" si="48"/>
        <v>123215.85999999999</v>
      </c>
      <c r="CR56" s="183">
        <f t="shared" si="48"/>
        <v>123327.76999999999</v>
      </c>
      <c r="CS56" s="183">
        <f t="shared" si="48"/>
        <v>123408.01</v>
      </c>
      <c r="CT56" s="183">
        <f t="shared" si="48"/>
        <v>123488.25</v>
      </c>
      <c r="CU56" s="183">
        <f t="shared" si="48"/>
        <v>123568.49</v>
      </c>
      <c r="CV56" s="183">
        <f t="shared" si="48"/>
        <v>123648.73000000001</v>
      </c>
      <c r="CW56" s="183">
        <f t="shared" si="48"/>
        <v>123728.97000000002</v>
      </c>
      <c r="CX56" s="183">
        <f t="shared" si="48"/>
        <v>123809.21000000002</v>
      </c>
      <c r="CY56" s="183">
        <f t="shared" si="48"/>
        <v>124009.75000000001</v>
      </c>
      <c r="CZ56" s="183">
        <f t="shared" si="48"/>
        <v>124141.19000000002</v>
      </c>
      <c r="DA56" s="183">
        <f t="shared" si="48"/>
        <v>124251.73000000001</v>
      </c>
      <c r="DB56" s="183">
        <f t="shared" si="48"/>
        <v>124337.67000000001</v>
      </c>
      <c r="DC56" s="183">
        <f t="shared" si="48"/>
        <v>124367.07</v>
      </c>
      <c r="DD56" s="183">
        <f t="shared" si="48"/>
        <v>124403.81000000001</v>
      </c>
      <c r="DE56" s="183">
        <f t="shared" si="48"/>
        <v>124440.55000000002</v>
      </c>
      <c r="DF56" s="183">
        <f t="shared" si="48"/>
        <v>124477.29000000002</v>
      </c>
      <c r="DG56" s="183">
        <f t="shared" si="48"/>
        <v>124514.03000000003</v>
      </c>
      <c r="DH56" s="183">
        <f t="shared" si="48"/>
        <v>124550.77000000003</v>
      </c>
      <c r="DI56" s="183">
        <f t="shared" si="48"/>
        <v>124587.51000000004</v>
      </c>
      <c r="DJ56" s="183">
        <f t="shared" si="48"/>
        <v>124624.25000000004</v>
      </c>
      <c r="DK56" s="183">
        <f t="shared" si="48"/>
        <v>124653.65000000004</v>
      </c>
      <c r="DL56" s="183">
        <f t="shared" si="48"/>
        <v>124690.39000000004</v>
      </c>
      <c r="DM56" s="183">
        <f t="shared" si="48"/>
        <v>124727.13000000005</v>
      </c>
      <c r="DN56" s="183">
        <f t="shared" si="48"/>
        <v>124763.87000000005</v>
      </c>
      <c r="DO56" s="183">
        <f t="shared" si="48"/>
        <v>124793.27000000005</v>
      </c>
      <c r="DP56" s="183">
        <f t="shared" si="48"/>
        <v>124822.67000000004</v>
      </c>
      <c r="DQ56" s="183">
        <f t="shared" si="48"/>
        <v>124859.41000000005</v>
      </c>
      <c r="DR56" s="183">
        <f t="shared" si="48"/>
        <v>124896.15000000005</v>
      </c>
      <c r="DS56" s="183">
        <f t="shared" si="48"/>
        <v>124925.55000000005</v>
      </c>
      <c r="DT56" s="183">
        <f t="shared" si="48"/>
        <v>124962.29000000005</v>
      </c>
      <c r="DU56" s="183">
        <f t="shared" si="48"/>
        <v>124999.03000000006</v>
      </c>
      <c r="DV56" s="183">
        <f t="shared" si="48"/>
        <v>125040.54000000005</v>
      </c>
      <c r="DW56" s="183">
        <f t="shared" si="48"/>
        <v>125089.21000000005</v>
      </c>
      <c r="DX56" s="183">
        <f t="shared" si="48"/>
        <v>125137.88000000005</v>
      </c>
      <c r="DY56" s="183">
        <f t="shared" si="48"/>
        <v>125210.26000000005</v>
      </c>
      <c r="DZ56" s="183">
        <f t="shared" si="48"/>
        <v>125282.64000000006</v>
      </c>
      <c r="EA56" s="183">
        <f t="shared" si="48"/>
        <v>125340.79000000005</v>
      </c>
      <c r="EB56" s="183">
        <f t="shared" si="48"/>
        <v>125379.72000000004</v>
      </c>
      <c r="EC56" s="183">
        <f t="shared" si="48"/>
        <v>125423.33000000005</v>
      </c>
    </row>
    <row r="57" spans="2:133" s="651" customFormat="1" ht="12.75">
      <c r="C57" s="815"/>
      <c r="D57" s="810"/>
      <c r="E57" s="810"/>
      <c r="H57" s="810"/>
      <c r="I57" s="810"/>
      <c r="J57" s="810"/>
      <c r="K57" s="810"/>
      <c r="L57" s="810"/>
      <c r="M57" s="810"/>
      <c r="N57" s="810"/>
      <c r="O57" s="810"/>
      <c r="P57" s="810"/>
      <c r="Q57" s="810"/>
      <c r="R57" s="810"/>
      <c r="S57" s="810"/>
      <c r="T57" s="816"/>
      <c r="U57" s="816"/>
      <c r="V57" s="810"/>
      <c r="W57" s="810"/>
      <c r="X57" s="810"/>
      <c r="Y57" s="810"/>
      <c r="Z57" s="810"/>
      <c r="AA57" s="810"/>
      <c r="AB57" s="810"/>
      <c r="AC57" s="810"/>
      <c r="AD57" s="810"/>
      <c r="AE57" s="810"/>
      <c r="AF57" s="810"/>
      <c r="AG57" s="810"/>
      <c r="AH57" s="853">
        <f>+AH55/125423</f>
        <v>1.3977579869720863E-2</v>
      </c>
      <c r="AI57" s="810"/>
      <c r="AJ57" s="810"/>
      <c r="AK57" s="810"/>
      <c r="AL57" s="810"/>
      <c r="AM57" s="810"/>
      <c r="AN57" s="810"/>
      <c r="AO57" s="810"/>
      <c r="AP57" s="810"/>
      <c r="AQ57" s="810"/>
      <c r="AR57" s="810"/>
    </row>
    <row r="58" spans="2:133" s="651" customFormat="1" ht="12.75">
      <c r="B58" s="808" t="s">
        <v>1820</v>
      </c>
      <c r="AH58" s="853">
        <f>+AH56/125423</f>
        <v>0.22956738397263657</v>
      </c>
      <c r="AV58" s="809"/>
      <c r="AW58" s="809"/>
      <c r="AX58" s="809"/>
      <c r="AY58" s="809"/>
      <c r="AZ58" s="809"/>
      <c r="BA58" s="809"/>
      <c r="BB58" s="809"/>
      <c r="BC58" s="809"/>
      <c r="BD58" s="809"/>
      <c r="BE58" s="809"/>
      <c r="BF58" s="809"/>
    </row>
    <row r="59" spans="2:133" s="651" customFormat="1" ht="6" customHeight="1">
      <c r="B59" s="810"/>
      <c r="C59" s="810"/>
      <c r="D59" s="810"/>
      <c r="E59" s="810"/>
      <c r="H59" s="810"/>
      <c r="I59" s="810"/>
      <c r="J59" s="810"/>
      <c r="K59" s="810"/>
      <c r="L59" s="810"/>
      <c r="M59" s="810"/>
      <c r="N59" s="810"/>
      <c r="O59" s="810"/>
      <c r="P59" s="810"/>
      <c r="Q59" s="810"/>
      <c r="R59" s="810"/>
      <c r="S59" s="810"/>
      <c r="T59" s="817"/>
      <c r="U59" s="817"/>
      <c r="V59" s="810"/>
      <c r="W59" s="810"/>
      <c r="X59" s="810"/>
      <c r="Y59" s="810"/>
      <c r="Z59" s="810"/>
      <c r="AA59" s="810"/>
      <c r="AB59" s="810"/>
      <c r="AC59" s="810"/>
      <c r="AD59" s="810"/>
      <c r="AE59" s="810"/>
      <c r="AF59" s="810"/>
      <c r="AG59" s="810"/>
    </row>
    <row r="60" spans="2:133" s="651" customFormat="1" ht="12.75">
      <c r="B60" s="811"/>
      <c r="C60" s="811" t="s">
        <v>1817</v>
      </c>
      <c r="D60" s="812">
        <f t="shared" ref="D60:BO60" si="49">+D54</f>
        <v>45757</v>
      </c>
      <c r="E60" s="812">
        <f t="shared" si="49"/>
        <v>45764</v>
      </c>
      <c r="F60" s="812">
        <f t="shared" si="49"/>
        <v>45771</v>
      </c>
      <c r="G60" s="812">
        <f t="shared" si="49"/>
        <v>45778</v>
      </c>
      <c r="H60" s="812">
        <f t="shared" si="49"/>
        <v>45785</v>
      </c>
      <c r="I60" s="812">
        <f t="shared" si="49"/>
        <v>45792</v>
      </c>
      <c r="J60" s="812">
        <f t="shared" si="49"/>
        <v>45799</v>
      </c>
      <c r="K60" s="812">
        <f t="shared" si="49"/>
        <v>45806</v>
      </c>
      <c r="L60" s="812">
        <f t="shared" si="49"/>
        <v>45813</v>
      </c>
      <c r="M60" s="812">
        <f t="shared" si="49"/>
        <v>45820</v>
      </c>
      <c r="N60" s="813">
        <f t="shared" si="49"/>
        <v>45827</v>
      </c>
      <c r="O60" s="813">
        <f t="shared" si="49"/>
        <v>45834</v>
      </c>
      <c r="P60" s="813">
        <f t="shared" si="49"/>
        <v>45841</v>
      </c>
      <c r="Q60" s="813">
        <f t="shared" si="49"/>
        <v>45848</v>
      </c>
      <c r="R60" s="812">
        <f t="shared" si="49"/>
        <v>45855</v>
      </c>
      <c r="S60" s="813">
        <f t="shared" si="49"/>
        <v>45862</v>
      </c>
      <c r="T60" s="903">
        <f t="shared" si="49"/>
        <v>45869</v>
      </c>
      <c r="U60" s="903">
        <f t="shared" si="49"/>
        <v>45876</v>
      </c>
      <c r="V60" s="814">
        <f t="shared" si="49"/>
        <v>45883</v>
      </c>
      <c r="W60" s="812">
        <f t="shared" si="49"/>
        <v>45890</v>
      </c>
      <c r="X60" s="812">
        <f t="shared" si="49"/>
        <v>45897</v>
      </c>
      <c r="Y60" s="812">
        <f t="shared" si="49"/>
        <v>45904</v>
      </c>
      <c r="Z60" s="812">
        <f t="shared" si="49"/>
        <v>45911</v>
      </c>
      <c r="AA60" s="812">
        <f t="shared" si="49"/>
        <v>45918</v>
      </c>
      <c r="AB60" s="812">
        <f t="shared" si="49"/>
        <v>45925</v>
      </c>
      <c r="AC60" s="812">
        <f t="shared" si="49"/>
        <v>45932</v>
      </c>
      <c r="AD60" s="812">
        <f t="shared" si="49"/>
        <v>45939</v>
      </c>
      <c r="AE60" s="812">
        <f t="shared" si="49"/>
        <v>45946</v>
      </c>
      <c r="AF60" s="812">
        <f t="shared" si="49"/>
        <v>45953</v>
      </c>
      <c r="AG60" s="812">
        <f t="shared" si="49"/>
        <v>45960</v>
      </c>
      <c r="AH60" s="812">
        <f t="shared" si="49"/>
        <v>45967</v>
      </c>
      <c r="AI60" s="812">
        <f t="shared" si="49"/>
        <v>45974</v>
      </c>
      <c r="AJ60" s="812">
        <f t="shared" si="49"/>
        <v>45981</v>
      </c>
      <c r="AK60" s="812">
        <f t="shared" si="49"/>
        <v>45988</v>
      </c>
      <c r="AL60" s="812">
        <f t="shared" si="49"/>
        <v>45995</v>
      </c>
      <c r="AM60" s="812">
        <f t="shared" si="49"/>
        <v>46002</v>
      </c>
      <c r="AN60" s="812">
        <f t="shared" si="49"/>
        <v>46009</v>
      </c>
      <c r="AO60" s="812">
        <f t="shared" si="49"/>
        <v>46016</v>
      </c>
      <c r="AP60" s="812">
        <f t="shared" si="49"/>
        <v>46023</v>
      </c>
      <c r="AQ60" s="812">
        <f t="shared" si="49"/>
        <v>46030</v>
      </c>
      <c r="AR60" s="812">
        <f t="shared" si="49"/>
        <v>46037</v>
      </c>
      <c r="AS60" s="812">
        <f t="shared" si="49"/>
        <v>46044</v>
      </c>
      <c r="AT60" s="812">
        <f t="shared" si="49"/>
        <v>46051</v>
      </c>
      <c r="AU60" s="812">
        <f t="shared" si="49"/>
        <v>46058</v>
      </c>
      <c r="AV60" s="812">
        <f t="shared" si="49"/>
        <v>46065</v>
      </c>
      <c r="AW60" s="812">
        <f t="shared" si="49"/>
        <v>46072</v>
      </c>
      <c r="AX60" s="812">
        <f t="shared" si="49"/>
        <v>46079</v>
      </c>
      <c r="AY60" s="812">
        <f t="shared" si="49"/>
        <v>46086</v>
      </c>
      <c r="AZ60" s="812">
        <f t="shared" si="49"/>
        <v>46093</v>
      </c>
      <c r="BA60" s="812">
        <f t="shared" si="49"/>
        <v>46100</v>
      </c>
      <c r="BB60" s="812">
        <f t="shared" si="49"/>
        <v>46107</v>
      </c>
      <c r="BC60" s="812">
        <f t="shared" si="49"/>
        <v>46114</v>
      </c>
      <c r="BD60" s="812">
        <f t="shared" si="49"/>
        <v>46121</v>
      </c>
      <c r="BE60" s="812">
        <f t="shared" si="49"/>
        <v>46128</v>
      </c>
      <c r="BF60" s="812">
        <f t="shared" si="49"/>
        <v>46135</v>
      </c>
      <c r="BG60" s="812">
        <f t="shared" si="49"/>
        <v>46142</v>
      </c>
      <c r="BH60" s="812">
        <f t="shared" si="49"/>
        <v>46149</v>
      </c>
      <c r="BI60" s="812">
        <f t="shared" si="49"/>
        <v>46156</v>
      </c>
      <c r="BJ60" s="812">
        <f t="shared" si="49"/>
        <v>46163</v>
      </c>
      <c r="BK60" s="812">
        <f t="shared" si="49"/>
        <v>46170</v>
      </c>
      <c r="BL60" s="812">
        <f t="shared" si="49"/>
        <v>46177</v>
      </c>
      <c r="BM60" s="812">
        <f t="shared" si="49"/>
        <v>46184</v>
      </c>
      <c r="BN60" s="812">
        <f t="shared" si="49"/>
        <v>46191</v>
      </c>
      <c r="BO60" s="812">
        <f t="shared" si="49"/>
        <v>46198</v>
      </c>
      <c r="BP60" s="812">
        <f t="shared" ref="BP60:EA60" si="50">+BP54</f>
        <v>46205</v>
      </c>
      <c r="BQ60" s="812">
        <f t="shared" si="50"/>
        <v>46212</v>
      </c>
      <c r="BR60" s="812">
        <f t="shared" si="50"/>
        <v>46219</v>
      </c>
      <c r="BS60" s="812">
        <f t="shared" si="50"/>
        <v>46226</v>
      </c>
      <c r="BT60" s="812">
        <f t="shared" si="50"/>
        <v>46233</v>
      </c>
      <c r="BU60" s="812">
        <f t="shared" si="50"/>
        <v>46240</v>
      </c>
      <c r="BV60" s="812">
        <f t="shared" si="50"/>
        <v>46247</v>
      </c>
      <c r="BW60" s="812">
        <f t="shared" si="50"/>
        <v>46254</v>
      </c>
      <c r="BX60" s="812">
        <f t="shared" si="50"/>
        <v>46261</v>
      </c>
      <c r="BY60" s="812">
        <f t="shared" si="50"/>
        <v>46268</v>
      </c>
      <c r="BZ60" s="812">
        <f t="shared" si="50"/>
        <v>46275</v>
      </c>
      <c r="CA60" s="812">
        <f t="shared" si="50"/>
        <v>46282</v>
      </c>
      <c r="CB60" s="812">
        <f t="shared" si="50"/>
        <v>46289</v>
      </c>
      <c r="CC60" s="812">
        <f t="shared" si="50"/>
        <v>46296</v>
      </c>
      <c r="CD60" s="812">
        <f t="shared" si="50"/>
        <v>46303</v>
      </c>
      <c r="CE60" s="812">
        <f t="shared" si="50"/>
        <v>46310</v>
      </c>
      <c r="CF60" s="812">
        <f t="shared" si="50"/>
        <v>46317</v>
      </c>
      <c r="CG60" s="812">
        <f t="shared" si="50"/>
        <v>46324</v>
      </c>
      <c r="CH60" s="812">
        <f t="shared" si="50"/>
        <v>46331</v>
      </c>
      <c r="CI60" s="812">
        <f t="shared" si="50"/>
        <v>46338</v>
      </c>
      <c r="CJ60" s="812">
        <f t="shared" si="50"/>
        <v>46345</v>
      </c>
      <c r="CK60" s="812">
        <f t="shared" si="50"/>
        <v>46352</v>
      </c>
      <c r="CL60" s="812">
        <f t="shared" si="50"/>
        <v>46359</v>
      </c>
      <c r="CM60" s="812">
        <f t="shared" si="50"/>
        <v>46366</v>
      </c>
      <c r="CN60" s="812">
        <f t="shared" si="50"/>
        <v>46373</v>
      </c>
      <c r="CO60" s="812">
        <f t="shared" si="50"/>
        <v>46380</v>
      </c>
      <c r="CP60" s="812">
        <f t="shared" si="50"/>
        <v>46387</v>
      </c>
      <c r="CQ60" s="812">
        <f t="shared" si="50"/>
        <v>46394</v>
      </c>
      <c r="CR60" s="812">
        <f t="shared" si="50"/>
        <v>46401</v>
      </c>
      <c r="CS60" s="812">
        <f t="shared" si="50"/>
        <v>46408</v>
      </c>
      <c r="CT60" s="812">
        <f t="shared" si="50"/>
        <v>46415</v>
      </c>
      <c r="CU60" s="812">
        <f t="shared" si="50"/>
        <v>46422</v>
      </c>
      <c r="CV60" s="812">
        <f t="shared" si="50"/>
        <v>46429</v>
      </c>
      <c r="CW60" s="812">
        <f t="shared" si="50"/>
        <v>46436</v>
      </c>
      <c r="CX60" s="812">
        <f t="shared" si="50"/>
        <v>46443</v>
      </c>
      <c r="CY60" s="812">
        <f t="shared" si="50"/>
        <v>46450</v>
      </c>
      <c r="CZ60" s="812">
        <f t="shared" si="50"/>
        <v>46457</v>
      </c>
      <c r="DA60" s="812">
        <f t="shared" si="50"/>
        <v>46464</v>
      </c>
      <c r="DB60" s="812">
        <f t="shared" si="50"/>
        <v>46471</v>
      </c>
      <c r="DC60" s="812">
        <f t="shared" si="50"/>
        <v>46478</v>
      </c>
      <c r="DD60" s="812">
        <f t="shared" si="50"/>
        <v>46485</v>
      </c>
      <c r="DE60" s="812">
        <f t="shared" si="50"/>
        <v>46492</v>
      </c>
      <c r="DF60" s="812">
        <f t="shared" si="50"/>
        <v>46499</v>
      </c>
      <c r="DG60" s="812">
        <f t="shared" si="50"/>
        <v>46506</v>
      </c>
      <c r="DH60" s="812">
        <f t="shared" si="50"/>
        <v>46513</v>
      </c>
      <c r="DI60" s="812">
        <f t="shared" si="50"/>
        <v>46520</v>
      </c>
      <c r="DJ60" s="812">
        <f t="shared" si="50"/>
        <v>46527</v>
      </c>
      <c r="DK60" s="812">
        <f t="shared" si="50"/>
        <v>46534</v>
      </c>
      <c r="DL60" s="812">
        <f t="shared" si="50"/>
        <v>46541</v>
      </c>
      <c r="DM60" s="812">
        <f t="shared" si="50"/>
        <v>46548</v>
      </c>
      <c r="DN60" s="812">
        <f t="shared" si="50"/>
        <v>46555</v>
      </c>
      <c r="DO60" s="812">
        <f t="shared" si="50"/>
        <v>46562</v>
      </c>
      <c r="DP60" s="812">
        <f t="shared" si="50"/>
        <v>46569</v>
      </c>
      <c r="DQ60" s="812">
        <f t="shared" si="50"/>
        <v>46576</v>
      </c>
      <c r="DR60" s="812">
        <f t="shared" si="50"/>
        <v>46583</v>
      </c>
      <c r="DS60" s="812">
        <f t="shared" si="50"/>
        <v>46590</v>
      </c>
      <c r="DT60" s="812">
        <f t="shared" si="50"/>
        <v>46597</v>
      </c>
      <c r="DU60" s="812">
        <f t="shared" si="50"/>
        <v>46604</v>
      </c>
      <c r="DV60" s="812">
        <f t="shared" si="50"/>
        <v>46611</v>
      </c>
      <c r="DW60" s="812">
        <f t="shared" si="50"/>
        <v>46618</v>
      </c>
      <c r="DX60" s="812">
        <f t="shared" si="50"/>
        <v>46625</v>
      </c>
      <c r="DY60" s="812">
        <f t="shared" si="50"/>
        <v>46632</v>
      </c>
      <c r="DZ60" s="812">
        <f t="shared" si="50"/>
        <v>46639</v>
      </c>
      <c r="EA60" s="812">
        <f t="shared" si="50"/>
        <v>46646</v>
      </c>
      <c r="EB60" s="812">
        <f t="shared" ref="EB60:EC60" si="51">+EB54</f>
        <v>46653</v>
      </c>
      <c r="EC60" s="812">
        <f t="shared" si="51"/>
        <v>46660</v>
      </c>
    </row>
    <row r="61" spans="2:133" s="651" customFormat="1" ht="12.75">
      <c r="B61" s="902"/>
      <c r="C61" s="902" t="s">
        <v>1818</v>
      </c>
      <c r="D61" s="183">
        <v>101.39</v>
      </c>
      <c r="E61" s="183">
        <v>345.29</v>
      </c>
      <c r="F61" s="183">
        <v>417.59999999999997</v>
      </c>
      <c r="G61" s="183">
        <v>450.75</v>
      </c>
      <c r="H61" s="183">
        <v>405.41000000000008</v>
      </c>
      <c r="I61" s="183">
        <v>338.15000000000009</v>
      </c>
      <c r="J61" s="183">
        <v>574.90999999999985</v>
      </c>
      <c r="K61" s="183">
        <v>1312.6800000000003</v>
      </c>
      <c r="L61" s="183">
        <v>1420.96</v>
      </c>
      <c r="M61" s="183">
        <v>1473.9300000000003</v>
      </c>
      <c r="N61" s="183">
        <v>1457.8100000000004</v>
      </c>
      <c r="O61" s="183">
        <v>473.43000000000029</v>
      </c>
      <c r="P61" s="183">
        <v>404.60000000000036</v>
      </c>
      <c r="Q61" s="183">
        <v>471.77000000000044</v>
      </c>
      <c r="R61" s="183">
        <v>652.13999999999942</v>
      </c>
      <c r="S61" s="183">
        <v>598.86000000000058</v>
      </c>
      <c r="T61" s="183">
        <v>1163.4400000000005</v>
      </c>
      <c r="U61" s="183">
        <v>1204.5499999999993</v>
      </c>
      <c r="V61" s="183">
        <v>2052.3500000000004</v>
      </c>
      <c r="W61" s="183">
        <v>2109.3000000000011</v>
      </c>
      <c r="X61" s="183">
        <v>1334.2599999999984</v>
      </c>
      <c r="Y61" s="183">
        <v>857.41999999999825</v>
      </c>
      <c r="Z61" s="183">
        <v>1145.9900000000016</v>
      </c>
      <c r="AA61" s="183">
        <v>326.65000000000146</v>
      </c>
      <c r="AB61" s="183">
        <v>350.34000000000015</v>
      </c>
      <c r="AC61" s="183">
        <v>500.70000000000073</v>
      </c>
      <c r="AD61" s="183">
        <v>853.91999999999825</v>
      </c>
      <c r="AE61" s="183">
        <v>1115.9700000000012</v>
      </c>
      <c r="AF61" s="183">
        <v>1129.869999999999</v>
      </c>
      <c r="AG61" s="183">
        <v>1190.4199999999983</v>
      </c>
      <c r="AH61" s="183">
        <v>1192</v>
      </c>
      <c r="AI61" s="183">
        <v>2069.989999999998</v>
      </c>
      <c r="AJ61" s="183">
        <v>2324.130000000001</v>
      </c>
      <c r="AK61" s="183">
        <v>1966.8199999999997</v>
      </c>
      <c r="AL61" s="183">
        <v>2307.2999999999956</v>
      </c>
      <c r="AM61" s="183">
        <v>1440.1000000000058</v>
      </c>
      <c r="AN61" s="183">
        <v>562.62999999999738</v>
      </c>
      <c r="AO61" s="183">
        <v>417.73999999999796</v>
      </c>
      <c r="AP61" s="183">
        <v>264.62000000000262</v>
      </c>
      <c r="AQ61" s="183">
        <v>250.17000000000553</v>
      </c>
      <c r="AR61" s="183">
        <v>217.3099999999904</v>
      </c>
      <c r="AS61" s="183">
        <v>1208</v>
      </c>
      <c r="AT61" s="183">
        <v>994.19999999999709</v>
      </c>
      <c r="AU61" s="183">
        <v>362.6900000000096</v>
      </c>
      <c r="AV61" s="183">
        <v>1190.9700000000084</v>
      </c>
      <c r="AW61" s="183">
        <v>1086.9300000000003</v>
      </c>
      <c r="AX61" s="183">
        <v>1147.4599999999846</v>
      </c>
      <c r="AY61" s="183">
        <v>1008.9400000000096</v>
      </c>
      <c r="AZ61" s="183">
        <v>1124.0599999999686</v>
      </c>
      <c r="BA61" s="183">
        <v>471.42000000004191</v>
      </c>
      <c r="BB61" s="183">
        <v>471.42000000004191</v>
      </c>
      <c r="BC61" s="183">
        <v>1015.8700000000099</v>
      </c>
      <c r="BD61" s="183">
        <v>814.87999999997555</v>
      </c>
      <c r="BE61" s="183">
        <f t="shared" ref="BE61:BQ61" si="52">+BE62-BD62</f>
        <v>545.73000000001048</v>
      </c>
      <c r="BF61" s="183">
        <f t="shared" si="52"/>
        <v>0</v>
      </c>
      <c r="BG61" s="183">
        <f t="shared" si="52"/>
        <v>0</v>
      </c>
      <c r="BH61" s="183">
        <f t="shared" si="52"/>
        <v>0</v>
      </c>
      <c r="BI61" s="183">
        <f t="shared" si="52"/>
        <v>0</v>
      </c>
      <c r="BJ61" s="183">
        <f t="shared" si="52"/>
        <v>0</v>
      </c>
      <c r="BK61" s="183">
        <f t="shared" si="52"/>
        <v>0</v>
      </c>
      <c r="BL61" s="183">
        <f t="shared" si="52"/>
        <v>0</v>
      </c>
      <c r="BM61" s="183">
        <f t="shared" si="52"/>
        <v>0</v>
      </c>
      <c r="BN61" s="183">
        <f t="shared" si="52"/>
        <v>0</v>
      </c>
      <c r="BO61" s="183">
        <f t="shared" si="52"/>
        <v>0</v>
      </c>
      <c r="BP61" s="183">
        <f t="shared" si="52"/>
        <v>0</v>
      </c>
      <c r="BQ61" s="183">
        <f t="shared" si="52"/>
        <v>0</v>
      </c>
      <c r="BR61" s="183">
        <f t="shared" ref="BR61:EC61" si="53">+BR62-BQ62</f>
        <v>0</v>
      </c>
      <c r="BS61" s="183">
        <f t="shared" si="53"/>
        <v>0</v>
      </c>
      <c r="BT61" s="183">
        <f t="shared" si="53"/>
        <v>0</v>
      </c>
      <c r="BU61" s="183">
        <f t="shared" si="53"/>
        <v>0</v>
      </c>
      <c r="BV61" s="183">
        <f t="shared" si="53"/>
        <v>0</v>
      </c>
      <c r="BW61" s="183">
        <f t="shared" si="53"/>
        <v>0</v>
      </c>
      <c r="BX61" s="183">
        <f t="shared" si="53"/>
        <v>0</v>
      </c>
      <c r="BY61" s="183">
        <f t="shared" si="53"/>
        <v>0</v>
      </c>
      <c r="BZ61" s="183">
        <f t="shared" si="53"/>
        <v>0</v>
      </c>
      <c r="CA61" s="183">
        <f t="shared" si="53"/>
        <v>0</v>
      </c>
      <c r="CB61" s="183">
        <f t="shared" si="53"/>
        <v>0</v>
      </c>
      <c r="CC61" s="183">
        <f t="shared" si="53"/>
        <v>0</v>
      </c>
      <c r="CD61" s="183">
        <f t="shared" si="53"/>
        <v>0</v>
      </c>
      <c r="CE61" s="183">
        <f t="shared" si="53"/>
        <v>0</v>
      </c>
      <c r="CF61" s="183">
        <f t="shared" si="53"/>
        <v>0</v>
      </c>
      <c r="CG61" s="183">
        <f t="shared" si="53"/>
        <v>0</v>
      </c>
      <c r="CH61" s="183">
        <f t="shared" si="53"/>
        <v>0</v>
      </c>
      <c r="CI61" s="183">
        <f t="shared" si="53"/>
        <v>0</v>
      </c>
      <c r="CJ61" s="183">
        <f t="shared" si="53"/>
        <v>0</v>
      </c>
      <c r="CK61" s="183">
        <f t="shared" si="53"/>
        <v>0</v>
      </c>
      <c r="CL61" s="183">
        <f t="shared" si="53"/>
        <v>0</v>
      </c>
      <c r="CM61" s="183">
        <f t="shared" si="53"/>
        <v>0</v>
      </c>
      <c r="CN61" s="183">
        <f t="shared" si="53"/>
        <v>0</v>
      </c>
      <c r="CO61" s="183">
        <f t="shared" si="53"/>
        <v>0</v>
      </c>
      <c r="CP61" s="183">
        <f t="shared" si="53"/>
        <v>0</v>
      </c>
      <c r="CQ61" s="183">
        <f t="shared" si="53"/>
        <v>0</v>
      </c>
      <c r="CR61" s="183">
        <f t="shared" si="53"/>
        <v>0</v>
      </c>
      <c r="CS61" s="183">
        <f t="shared" si="53"/>
        <v>0</v>
      </c>
      <c r="CT61" s="183">
        <f t="shared" si="53"/>
        <v>0</v>
      </c>
      <c r="CU61" s="183">
        <f t="shared" si="53"/>
        <v>0</v>
      </c>
      <c r="CV61" s="183">
        <f t="shared" si="53"/>
        <v>0</v>
      </c>
      <c r="CW61" s="183">
        <f t="shared" si="53"/>
        <v>0</v>
      </c>
      <c r="CX61" s="183">
        <f t="shared" si="53"/>
        <v>0</v>
      </c>
      <c r="CY61" s="183">
        <f t="shared" si="53"/>
        <v>0</v>
      </c>
      <c r="CZ61" s="183">
        <f t="shared" si="53"/>
        <v>0</v>
      </c>
      <c r="DA61" s="183">
        <f t="shared" si="53"/>
        <v>0</v>
      </c>
      <c r="DB61" s="183">
        <f t="shared" si="53"/>
        <v>0</v>
      </c>
      <c r="DC61" s="183">
        <f t="shared" si="53"/>
        <v>0</v>
      </c>
      <c r="DD61" s="183">
        <f t="shared" si="53"/>
        <v>0</v>
      </c>
      <c r="DE61" s="183">
        <f t="shared" si="53"/>
        <v>0</v>
      </c>
      <c r="DF61" s="183">
        <f t="shared" si="53"/>
        <v>0</v>
      </c>
      <c r="DG61" s="183">
        <f t="shared" si="53"/>
        <v>0</v>
      </c>
      <c r="DH61" s="183">
        <f t="shared" si="53"/>
        <v>0</v>
      </c>
      <c r="DI61" s="183">
        <f t="shared" si="53"/>
        <v>0</v>
      </c>
      <c r="DJ61" s="183">
        <f t="shared" si="53"/>
        <v>0</v>
      </c>
      <c r="DK61" s="183">
        <f t="shared" si="53"/>
        <v>0</v>
      </c>
      <c r="DL61" s="183">
        <f t="shared" si="53"/>
        <v>0</v>
      </c>
      <c r="DM61" s="183">
        <f t="shared" si="53"/>
        <v>0</v>
      </c>
      <c r="DN61" s="183">
        <f t="shared" si="53"/>
        <v>0</v>
      </c>
      <c r="DO61" s="183">
        <f t="shared" si="53"/>
        <v>0</v>
      </c>
      <c r="DP61" s="183">
        <f t="shared" si="53"/>
        <v>0</v>
      </c>
      <c r="DQ61" s="183">
        <f t="shared" si="53"/>
        <v>0</v>
      </c>
      <c r="DR61" s="183">
        <f t="shared" si="53"/>
        <v>0</v>
      </c>
      <c r="DS61" s="183">
        <f t="shared" si="53"/>
        <v>0</v>
      </c>
      <c r="DT61" s="183">
        <f t="shared" si="53"/>
        <v>0</v>
      </c>
      <c r="DU61" s="183">
        <f t="shared" si="53"/>
        <v>0</v>
      </c>
      <c r="DV61" s="183">
        <f t="shared" si="53"/>
        <v>0</v>
      </c>
      <c r="DW61" s="183">
        <f t="shared" si="53"/>
        <v>0</v>
      </c>
      <c r="DX61" s="183">
        <f t="shared" si="53"/>
        <v>0</v>
      </c>
      <c r="DY61" s="183">
        <f t="shared" si="53"/>
        <v>0</v>
      </c>
      <c r="DZ61" s="183">
        <f t="shared" si="53"/>
        <v>0</v>
      </c>
      <c r="EA61" s="183">
        <f t="shared" si="53"/>
        <v>0</v>
      </c>
      <c r="EB61" s="183">
        <f t="shared" si="53"/>
        <v>0</v>
      </c>
      <c r="EC61" s="183">
        <f t="shared" si="53"/>
        <v>0</v>
      </c>
    </row>
    <row r="62" spans="2:133" s="651" customFormat="1" ht="12.75">
      <c r="B62" s="902"/>
      <c r="C62" s="902" t="s">
        <v>1819</v>
      </c>
      <c r="D62" s="183">
        <f>+D61</f>
        <v>101.39</v>
      </c>
      <c r="E62" s="183">
        <f>+D62+E61</f>
        <v>446.68</v>
      </c>
      <c r="F62" s="183">
        <f t="shared" ref="F62:AH62" si="54">+E62+F61</f>
        <v>864.28</v>
      </c>
      <c r="G62" s="183">
        <f t="shared" si="54"/>
        <v>1315.03</v>
      </c>
      <c r="H62" s="183">
        <f t="shared" si="54"/>
        <v>1720.44</v>
      </c>
      <c r="I62" s="183">
        <f t="shared" si="54"/>
        <v>2058.59</v>
      </c>
      <c r="J62" s="183">
        <f t="shared" si="54"/>
        <v>2633.5</v>
      </c>
      <c r="K62" s="183">
        <f t="shared" si="54"/>
        <v>3946.1800000000003</v>
      </c>
      <c r="L62" s="183">
        <f t="shared" si="54"/>
        <v>5367.14</v>
      </c>
      <c r="M62" s="183">
        <f t="shared" si="54"/>
        <v>6841.0700000000006</v>
      </c>
      <c r="N62" s="183">
        <f t="shared" si="54"/>
        <v>8298.880000000001</v>
      </c>
      <c r="O62" s="183">
        <f t="shared" si="54"/>
        <v>8772.3100000000013</v>
      </c>
      <c r="P62" s="183">
        <f t="shared" si="54"/>
        <v>9176.9100000000017</v>
      </c>
      <c r="Q62" s="183">
        <f t="shared" si="54"/>
        <v>9648.6800000000021</v>
      </c>
      <c r="R62" s="183">
        <f t="shared" si="54"/>
        <v>10300.820000000002</v>
      </c>
      <c r="S62" s="183">
        <f t="shared" si="54"/>
        <v>10899.680000000002</v>
      </c>
      <c r="T62" s="183">
        <f t="shared" si="54"/>
        <v>12063.120000000003</v>
      </c>
      <c r="U62" s="183">
        <f t="shared" si="54"/>
        <v>13267.670000000002</v>
      </c>
      <c r="V62" s="183">
        <f t="shared" si="54"/>
        <v>15320.020000000002</v>
      </c>
      <c r="W62" s="183">
        <f t="shared" si="54"/>
        <v>17429.320000000003</v>
      </c>
      <c r="X62" s="183">
        <f t="shared" si="54"/>
        <v>18763.580000000002</v>
      </c>
      <c r="Y62" s="183">
        <f t="shared" si="54"/>
        <v>19621</v>
      </c>
      <c r="Z62" s="183">
        <f t="shared" si="54"/>
        <v>20766.990000000002</v>
      </c>
      <c r="AA62" s="183">
        <f t="shared" si="54"/>
        <v>21093.640000000003</v>
      </c>
      <c r="AB62" s="183">
        <f t="shared" si="54"/>
        <v>21443.980000000003</v>
      </c>
      <c r="AC62" s="183">
        <f t="shared" si="54"/>
        <v>21944.680000000004</v>
      </c>
      <c r="AD62" s="183">
        <f t="shared" si="54"/>
        <v>22798.600000000002</v>
      </c>
      <c r="AE62" s="183">
        <f t="shared" si="54"/>
        <v>23914.570000000003</v>
      </c>
      <c r="AF62" s="183">
        <f t="shared" si="54"/>
        <v>25044.440000000002</v>
      </c>
      <c r="AG62" s="183">
        <f t="shared" si="54"/>
        <v>26234.86</v>
      </c>
      <c r="AH62" s="183">
        <f t="shared" si="54"/>
        <v>27426.86</v>
      </c>
      <c r="AI62" s="183">
        <f t="shared" ref="AI62" si="55">+AH62+AI61</f>
        <v>29496.85</v>
      </c>
      <c r="AJ62" s="183">
        <f t="shared" ref="AJ62" si="56">+AI62+AJ61</f>
        <v>31820.98</v>
      </c>
      <c r="AK62" s="183">
        <v>33869.35</v>
      </c>
      <c r="AL62" s="183">
        <v>36176.649999999994</v>
      </c>
      <c r="AM62" s="183">
        <v>37616.75</v>
      </c>
      <c r="AN62" s="183">
        <v>38179.379999999997</v>
      </c>
      <c r="AO62" s="183">
        <v>38597.119999999995</v>
      </c>
      <c r="AP62" s="183">
        <v>38861.74</v>
      </c>
      <c r="AQ62" s="183">
        <v>39111.910000000003</v>
      </c>
      <c r="AR62" s="183">
        <v>38880.859999999993</v>
      </c>
      <c r="AS62" s="183">
        <v>40088.859999999993</v>
      </c>
      <c r="AT62" s="183">
        <v>41083.05999999999</v>
      </c>
      <c r="AU62" s="183">
        <v>41445.75</v>
      </c>
      <c r="AV62" s="183">
        <v>42636.720000000008</v>
      </c>
      <c r="AW62" s="183">
        <v>43723.650000000009</v>
      </c>
      <c r="AX62" s="183">
        <v>44871.109999999993</v>
      </c>
      <c r="AY62" s="183">
        <v>45880.05</v>
      </c>
      <c r="AZ62" s="183">
        <v>47004.109999999971</v>
      </c>
      <c r="BA62" s="183">
        <v>47475.530000000013</v>
      </c>
      <c r="BB62" s="183">
        <v>47911.919999999991</v>
      </c>
      <c r="BC62" s="183">
        <v>48927.79</v>
      </c>
      <c r="BD62" s="183">
        <v>49742.669999999976</v>
      </c>
      <c r="BE62" s="183">
        <f t="shared" ref="BE62:BO62" si="57">+BE83</f>
        <v>50288.399999999987</v>
      </c>
      <c r="BF62" s="183">
        <f t="shared" si="57"/>
        <v>50288.399999999987</v>
      </c>
      <c r="BG62" s="183">
        <f t="shared" si="57"/>
        <v>50288.399999999987</v>
      </c>
      <c r="BH62" s="183">
        <f t="shared" si="57"/>
        <v>50288.399999999987</v>
      </c>
      <c r="BI62" s="183">
        <f t="shared" si="57"/>
        <v>50288.399999999987</v>
      </c>
      <c r="BJ62" s="183">
        <f t="shared" si="57"/>
        <v>50288.399999999987</v>
      </c>
      <c r="BK62" s="183">
        <f t="shared" si="57"/>
        <v>50288.399999999987</v>
      </c>
      <c r="BL62" s="183">
        <f t="shared" si="57"/>
        <v>50288.399999999987</v>
      </c>
      <c r="BM62" s="183">
        <f t="shared" si="57"/>
        <v>50288.399999999987</v>
      </c>
      <c r="BN62" s="183">
        <f t="shared" si="57"/>
        <v>50288.399999999987</v>
      </c>
      <c r="BO62" s="183">
        <f t="shared" si="57"/>
        <v>50288.399999999987</v>
      </c>
      <c r="BP62" s="183">
        <f t="shared" ref="BP62:CU62" si="58">+BP83</f>
        <v>50288.399999999987</v>
      </c>
      <c r="BQ62" s="183">
        <f t="shared" si="58"/>
        <v>50288.399999999987</v>
      </c>
      <c r="BR62" s="183">
        <f t="shared" si="58"/>
        <v>50288.399999999987</v>
      </c>
      <c r="BS62" s="183">
        <f t="shared" si="58"/>
        <v>50288.399999999987</v>
      </c>
      <c r="BT62" s="183">
        <f t="shared" si="58"/>
        <v>50288.399999999987</v>
      </c>
      <c r="BU62" s="183">
        <f t="shared" si="58"/>
        <v>50288.399999999987</v>
      </c>
      <c r="BV62" s="183">
        <f t="shared" si="58"/>
        <v>50288.399999999987</v>
      </c>
      <c r="BW62" s="183">
        <f t="shared" si="58"/>
        <v>50288.399999999987</v>
      </c>
      <c r="BX62" s="183">
        <f t="shared" si="58"/>
        <v>50288.399999999987</v>
      </c>
      <c r="BY62" s="183">
        <f t="shared" si="58"/>
        <v>50288.399999999987</v>
      </c>
      <c r="BZ62" s="183">
        <f t="shared" si="58"/>
        <v>50288.399999999987</v>
      </c>
      <c r="CA62" s="183">
        <f t="shared" si="58"/>
        <v>50288.399999999987</v>
      </c>
      <c r="CB62" s="183">
        <f t="shared" si="58"/>
        <v>50288.399999999987</v>
      </c>
      <c r="CC62" s="183">
        <f t="shared" si="58"/>
        <v>50288.399999999987</v>
      </c>
      <c r="CD62" s="183">
        <f t="shared" si="58"/>
        <v>50288.399999999987</v>
      </c>
      <c r="CE62" s="183">
        <f t="shared" si="58"/>
        <v>50288.399999999987</v>
      </c>
      <c r="CF62" s="183">
        <f t="shared" si="58"/>
        <v>50288.399999999987</v>
      </c>
      <c r="CG62" s="183">
        <f t="shared" si="58"/>
        <v>50288.399999999987</v>
      </c>
      <c r="CH62" s="183">
        <f t="shared" si="58"/>
        <v>50288.399999999987</v>
      </c>
      <c r="CI62" s="183">
        <f t="shared" si="58"/>
        <v>50288.399999999987</v>
      </c>
      <c r="CJ62" s="183">
        <f t="shared" si="58"/>
        <v>50288.399999999987</v>
      </c>
      <c r="CK62" s="183">
        <f t="shared" si="58"/>
        <v>50288.399999999987</v>
      </c>
      <c r="CL62" s="183">
        <f t="shared" si="58"/>
        <v>50288.399999999987</v>
      </c>
      <c r="CM62" s="183">
        <f t="shared" si="58"/>
        <v>50288.399999999987</v>
      </c>
      <c r="CN62" s="183">
        <f t="shared" si="58"/>
        <v>50288.399999999987</v>
      </c>
      <c r="CO62" s="183">
        <f t="shared" si="58"/>
        <v>50288.399999999987</v>
      </c>
      <c r="CP62" s="183">
        <f t="shared" si="58"/>
        <v>50288.399999999987</v>
      </c>
      <c r="CQ62" s="183">
        <f t="shared" si="58"/>
        <v>50288.399999999987</v>
      </c>
      <c r="CR62" s="183">
        <f t="shared" si="58"/>
        <v>50288.399999999987</v>
      </c>
      <c r="CS62" s="183">
        <f t="shared" si="58"/>
        <v>50288.399999999987</v>
      </c>
      <c r="CT62" s="183">
        <f t="shared" si="58"/>
        <v>50288.399999999987</v>
      </c>
      <c r="CU62" s="183">
        <f t="shared" si="58"/>
        <v>50288.399999999987</v>
      </c>
      <c r="CV62" s="183">
        <f t="shared" ref="CV62:EC62" si="59">+CV83</f>
        <v>50288.399999999987</v>
      </c>
      <c r="CW62" s="183">
        <f t="shared" si="59"/>
        <v>50288.399999999987</v>
      </c>
      <c r="CX62" s="183">
        <f t="shared" si="59"/>
        <v>50288.399999999987</v>
      </c>
      <c r="CY62" s="183">
        <f t="shared" si="59"/>
        <v>50288.399999999987</v>
      </c>
      <c r="CZ62" s="183">
        <f t="shared" si="59"/>
        <v>50288.399999999987</v>
      </c>
      <c r="DA62" s="183">
        <f t="shared" si="59"/>
        <v>50288.399999999987</v>
      </c>
      <c r="DB62" s="183">
        <f t="shared" si="59"/>
        <v>50288.399999999987</v>
      </c>
      <c r="DC62" s="183">
        <f t="shared" si="59"/>
        <v>50288.399999999987</v>
      </c>
      <c r="DD62" s="183">
        <f t="shared" si="59"/>
        <v>50288.399999999987</v>
      </c>
      <c r="DE62" s="183">
        <f t="shared" si="59"/>
        <v>50288.399999999987</v>
      </c>
      <c r="DF62" s="183">
        <f t="shared" si="59"/>
        <v>50288.399999999987</v>
      </c>
      <c r="DG62" s="183">
        <f t="shared" si="59"/>
        <v>50288.399999999987</v>
      </c>
      <c r="DH62" s="183">
        <f t="shared" si="59"/>
        <v>50288.399999999987</v>
      </c>
      <c r="DI62" s="183">
        <f t="shared" si="59"/>
        <v>50288.399999999987</v>
      </c>
      <c r="DJ62" s="183">
        <f t="shared" si="59"/>
        <v>50288.399999999987</v>
      </c>
      <c r="DK62" s="183">
        <f t="shared" si="59"/>
        <v>50288.399999999987</v>
      </c>
      <c r="DL62" s="183">
        <f t="shared" si="59"/>
        <v>50288.399999999987</v>
      </c>
      <c r="DM62" s="183">
        <f t="shared" si="59"/>
        <v>50288.399999999987</v>
      </c>
      <c r="DN62" s="183">
        <f t="shared" si="59"/>
        <v>50288.399999999987</v>
      </c>
      <c r="DO62" s="183">
        <f t="shared" si="59"/>
        <v>50288.399999999987</v>
      </c>
      <c r="DP62" s="183">
        <f t="shared" si="59"/>
        <v>50288.399999999987</v>
      </c>
      <c r="DQ62" s="183">
        <f t="shared" si="59"/>
        <v>50288.399999999987</v>
      </c>
      <c r="DR62" s="183">
        <f t="shared" si="59"/>
        <v>50288.399999999987</v>
      </c>
      <c r="DS62" s="183">
        <f t="shared" si="59"/>
        <v>50288.399999999987</v>
      </c>
      <c r="DT62" s="183">
        <f t="shared" si="59"/>
        <v>50288.399999999987</v>
      </c>
      <c r="DU62" s="183">
        <f t="shared" si="59"/>
        <v>50288.399999999987</v>
      </c>
      <c r="DV62" s="183">
        <f t="shared" si="59"/>
        <v>50288.399999999987</v>
      </c>
      <c r="DW62" s="183">
        <f t="shared" si="59"/>
        <v>50288.399999999987</v>
      </c>
      <c r="DX62" s="183">
        <f t="shared" si="59"/>
        <v>50288.399999999987</v>
      </c>
      <c r="DY62" s="183">
        <f t="shared" si="59"/>
        <v>50288.399999999987</v>
      </c>
      <c r="DZ62" s="183">
        <f t="shared" si="59"/>
        <v>50288.399999999987</v>
      </c>
      <c r="EA62" s="183">
        <f t="shared" si="59"/>
        <v>50288.399999999987</v>
      </c>
      <c r="EB62" s="183">
        <f t="shared" si="59"/>
        <v>50288.399999999987</v>
      </c>
      <c r="EC62" s="183">
        <f t="shared" si="59"/>
        <v>50288.399999999987</v>
      </c>
    </row>
    <row r="63" spans="2:133" s="651" customFormat="1" ht="12.75">
      <c r="E63" s="818"/>
      <c r="G63" s="819"/>
      <c r="T63" s="820"/>
      <c r="U63" s="820"/>
      <c r="AH63" s="853">
        <f t="shared" ref="AH63:AJ64" si="60">+AH61/125423</f>
        <v>9.5038390087942397E-3</v>
      </c>
      <c r="AI63" s="853">
        <f t="shared" si="60"/>
        <v>1.6504070226354001E-2</v>
      </c>
      <c r="AJ63" s="853">
        <f t="shared" si="60"/>
        <v>1.8530333351937052E-2</v>
      </c>
      <c r="AK63" s="853">
        <f t="shared" ref="AK63:AL63" si="61">+AK61/125423</f>
        <v>1.5681493824896548E-2</v>
      </c>
      <c r="AL63" s="853">
        <f t="shared" si="61"/>
        <v>1.8396147437072911E-2</v>
      </c>
      <c r="AM63" s="853">
        <f t="shared" ref="AM63:AN63" si="62">+AM61/125423</f>
        <v>1.1481945097789128E-2</v>
      </c>
      <c r="AN63" s="853">
        <f t="shared" si="62"/>
        <v>4.4858598502666765E-3</v>
      </c>
      <c r="AO63" s="853">
        <f t="shared" ref="AO63:AP63" si="63">+AO61/125423</f>
        <v>3.3306490835014147E-3</v>
      </c>
      <c r="AP63" s="853">
        <f t="shared" si="63"/>
        <v>2.1098203678751315E-3</v>
      </c>
      <c r="AQ63" s="853">
        <f t="shared" ref="AQ63:AR63" si="64">+AQ61/125423</f>
        <v>1.9946102389514324E-3</v>
      </c>
      <c r="AR63" s="853">
        <f t="shared" si="64"/>
        <v>1.732616824665256E-3</v>
      </c>
      <c r="AS63" s="853">
        <f t="shared" ref="AS63:AT63" si="65">+AS61/125423</f>
        <v>9.6314073176371161E-3</v>
      </c>
      <c r="AT63" s="853">
        <f t="shared" si="65"/>
        <v>7.9267757907241655E-3</v>
      </c>
      <c r="AU63" s="853">
        <f t="shared" ref="AU63:AV63" si="66">+AU61/125423</f>
        <v>2.8917343708889883E-3</v>
      </c>
      <c r="AV63" s="853">
        <f t="shared" si="66"/>
        <v>9.4956267989125473E-3</v>
      </c>
      <c r="AW63" s="853">
        <f t="shared" ref="AW63" si="67">+AW61/125423</f>
        <v>8.666113870661683E-3</v>
      </c>
      <c r="AX63" s="853">
        <f t="shared" ref="AX63:AZ64" si="68">+AX61/125423</f>
        <v>9.1487207290527617E-3</v>
      </c>
      <c r="AY63" s="853">
        <f t="shared" si="68"/>
        <v>8.0442980952457645E-3</v>
      </c>
      <c r="AZ63" s="853">
        <f t="shared" si="68"/>
        <v>8.9621520773699292E-3</v>
      </c>
      <c r="BA63" s="853">
        <f t="shared" ref="BA63:BB63" si="69">+BA61/125423</f>
        <v>3.7586407596696134E-3</v>
      </c>
      <c r="BB63" s="853">
        <f t="shared" si="69"/>
        <v>3.7586407596696134E-3</v>
      </c>
      <c r="BC63" s="853">
        <f t="shared" ref="BC63:BD63" si="70">+BC61/125423</f>
        <v>8.0995511190133374E-3</v>
      </c>
      <c r="BD63" s="853">
        <f t="shared" si="70"/>
        <v>6.4970539693674648E-3</v>
      </c>
      <c r="BE63" s="853">
        <f t="shared" ref="BE63" si="71">+BE61/125423</f>
        <v>4.3511158240514937E-3</v>
      </c>
    </row>
    <row r="64" spans="2:133" s="651" customFormat="1" ht="12.75">
      <c r="B64" s="808" t="s">
        <v>16</v>
      </c>
      <c r="AH64" s="853">
        <f t="shared" si="60"/>
        <v>0.21867488419189463</v>
      </c>
      <c r="AI64" s="853">
        <f t="shared" si="60"/>
        <v>0.23517895441824863</v>
      </c>
      <c r="AJ64" s="853">
        <f t="shared" si="60"/>
        <v>0.2537092877701857</v>
      </c>
      <c r="AK64" s="853">
        <f t="shared" ref="AK64:AL64" si="72">+AK62/125423</f>
        <v>0.27004098131921578</v>
      </c>
      <c r="AL64" s="853">
        <f t="shared" si="72"/>
        <v>0.28843712875628869</v>
      </c>
      <c r="AM64" s="853">
        <f t="shared" ref="AM64:AN64" si="73">+AM62/125423</f>
        <v>0.29991907385407779</v>
      </c>
      <c r="AN64" s="853">
        <f t="shared" si="73"/>
        <v>0.30440493370434446</v>
      </c>
      <c r="AO64" s="853">
        <f t="shared" ref="AO64:AP64" si="74">+AO62/125423</f>
        <v>0.30773558278784591</v>
      </c>
      <c r="AP64" s="853">
        <f t="shared" si="74"/>
        <v>0.30984540315572101</v>
      </c>
      <c r="AQ64" s="853">
        <f t="shared" ref="AQ64:AR64" si="75">+AQ62/125423</f>
        <v>0.31184001339467243</v>
      </c>
      <c r="AR64" s="853">
        <f t="shared" si="75"/>
        <v>0.30999784728478824</v>
      </c>
      <c r="AS64" s="853">
        <f t="shared" ref="AS64:AT64" si="76">+AS62/125423</f>
        <v>0.31962925460242536</v>
      </c>
      <c r="AT64" s="853">
        <f t="shared" si="76"/>
        <v>0.32755603039314951</v>
      </c>
      <c r="AU64" s="853">
        <f t="shared" ref="AU64:AV64" si="77">+AU62/125423</f>
        <v>0.33044776476403848</v>
      </c>
      <c r="AV64" s="853">
        <f t="shared" si="77"/>
        <v>0.33994339156295106</v>
      </c>
      <c r="AW64" s="853">
        <f t="shared" ref="AW64" si="78">+AW62/125423</f>
        <v>0.34860950543361274</v>
      </c>
      <c r="AX64" s="853">
        <f t="shared" si="68"/>
        <v>0.3577582261626655</v>
      </c>
      <c r="AY64" s="853">
        <f t="shared" si="68"/>
        <v>0.36580252425791127</v>
      </c>
      <c r="AZ64" s="853">
        <f t="shared" si="68"/>
        <v>0.37476467633528115</v>
      </c>
      <c r="BA64" s="853">
        <f t="shared" ref="BA64:BB64" si="79">+BA62/125423</f>
        <v>0.3785233170949508</v>
      </c>
      <c r="BB64" s="853">
        <f t="shared" si="79"/>
        <v>0.38200266298844704</v>
      </c>
      <c r="BC64" s="853">
        <f t="shared" ref="BC64:BD64" si="80">+BC62/125423</f>
        <v>0.39010221410746038</v>
      </c>
      <c r="BD64" s="853">
        <f t="shared" si="80"/>
        <v>0.39659926807682783</v>
      </c>
      <c r="BE64" s="853">
        <f t="shared" ref="BE64" si="81">+BE62/125423</f>
        <v>0.40095038390087934</v>
      </c>
      <c r="BF64" s="809"/>
    </row>
    <row r="65" spans="2:133" s="651" customFormat="1" ht="6" customHeight="1">
      <c r="B65" s="810"/>
      <c r="C65" s="810"/>
      <c r="D65" s="810"/>
      <c r="E65" s="810"/>
      <c r="H65" s="810"/>
      <c r="I65" s="810"/>
      <c r="J65" s="810"/>
      <c r="K65" s="810"/>
      <c r="L65" s="810"/>
      <c r="M65" s="810"/>
      <c r="N65" s="810"/>
      <c r="O65" s="810"/>
      <c r="P65" s="810"/>
      <c r="Q65" s="810"/>
      <c r="R65" s="810"/>
      <c r="S65" s="810"/>
      <c r="T65" s="817"/>
      <c r="U65" s="817"/>
      <c r="V65" s="810"/>
      <c r="W65" s="810"/>
      <c r="X65" s="810"/>
      <c r="Y65" s="810"/>
      <c r="Z65" s="810"/>
      <c r="AA65" s="810"/>
      <c r="AB65" s="810"/>
      <c r="AC65" s="810"/>
      <c r="AD65" s="810"/>
      <c r="AE65" s="810"/>
      <c r="AF65" s="810"/>
      <c r="AG65" s="810"/>
    </row>
    <row r="66" spans="2:133" s="651" customFormat="1" ht="12.75">
      <c r="B66" s="811"/>
      <c r="C66" s="811" t="s">
        <v>1817</v>
      </c>
      <c r="D66" s="812">
        <f t="shared" ref="D66:BO66" si="82">+D60</f>
        <v>45757</v>
      </c>
      <c r="E66" s="812">
        <f t="shared" si="82"/>
        <v>45764</v>
      </c>
      <c r="F66" s="812">
        <f t="shared" si="82"/>
        <v>45771</v>
      </c>
      <c r="G66" s="812">
        <f t="shared" si="82"/>
        <v>45778</v>
      </c>
      <c r="H66" s="812">
        <f t="shared" si="82"/>
        <v>45785</v>
      </c>
      <c r="I66" s="812">
        <f t="shared" si="82"/>
        <v>45792</v>
      </c>
      <c r="J66" s="812">
        <f t="shared" si="82"/>
        <v>45799</v>
      </c>
      <c r="K66" s="812">
        <f t="shared" si="82"/>
        <v>45806</v>
      </c>
      <c r="L66" s="812">
        <f t="shared" si="82"/>
        <v>45813</v>
      </c>
      <c r="M66" s="812">
        <f t="shared" si="82"/>
        <v>45820</v>
      </c>
      <c r="N66" s="813">
        <f t="shared" si="82"/>
        <v>45827</v>
      </c>
      <c r="O66" s="813">
        <f t="shared" si="82"/>
        <v>45834</v>
      </c>
      <c r="P66" s="813">
        <f t="shared" si="82"/>
        <v>45841</v>
      </c>
      <c r="Q66" s="813">
        <f t="shared" si="82"/>
        <v>45848</v>
      </c>
      <c r="R66" s="812">
        <f t="shared" si="82"/>
        <v>45855</v>
      </c>
      <c r="S66" s="813">
        <f t="shared" si="82"/>
        <v>45862</v>
      </c>
      <c r="T66" s="903">
        <f t="shared" si="82"/>
        <v>45869</v>
      </c>
      <c r="U66" s="903">
        <f t="shared" si="82"/>
        <v>45876</v>
      </c>
      <c r="V66" s="814">
        <f t="shared" si="82"/>
        <v>45883</v>
      </c>
      <c r="W66" s="812">
        <f t="shared" si="82"/>
        <v>45890</v>
      </c>
      <c r="X66" s="812">
        <f t="shared" si="82"/>
        <v>45897</v>
      </c>
      <c r="Y66" s="812">
        <f t="shared" si="82"/>
        <v>45904</v>
      </c>
      <c r="Z66" s="812">
        <f t="shared" si="82"/>
        <v>45911</v>
      </c>
      <c r="AA66" s="812">
        <f t="shared" si="82"/>
        <v>45918</v>
      </c>
      <c r="AB66" s="812">
        <f t="shared" si="82"/>
        <v>45925</v>
      </c>
      <c r="AC66" s="812">
        <f t="shared" si="82"/>
        <v>45932</v>
      </c>
      <c r="AD66" s="812">
        <f t="shared" si="82"/>
        <v>45939</v>
      </c>
      <c r="AE66" s="812">
        <f t="shared" si="82"/>
        <v>45946</v>
      </c>
      <c r="AF66" s="812">
        <f t="shared" si="82"/>
        <v>45953</v>
      </c>
      <c r="AG66" s="812">
        <f t="shared" si="82"/>
        <v>45960</v>
      </c>
      <c r="AH66" s="812">
        <f t="shared" si="82"/>
        <v>45967</v>
      </c>
      <c r="AI66" s="812">
        <f t="shared" si="82"/>
        <v>45974</v>
      </c>
      <c r="AJ66" s="812">
        <f t="shared" si="82"/>
        <v>45981</v>
      </c>
      <c r="AK66" s="812">
        <f t="shared" si="82"/>
        <v>45988</v>
      </c>
      <c r="AL66" s="812">
        <f t="shared" si="82"/>
        <v>45995</v>
      </c>
      <c r="AM66" s="812">
        <f t="shared" si="82"/>
        <v>46002</v>
      </c>
      <c r="AN66" s="812">
        <f t="shared" si="82"/>
        <v>46009</v>
      </c>
      <c r="AO66" s="812">
        <f t="shared" si="82"/>
        <v>46016</v>
      </c>
      <c r="AP66" s="812">
        <f t="shared" si="82"/>
        <v>46023</v>
      </c>
      <c r="AQ66" s="812">
        <f t="shared" si="82"/>
        <v>46030</v>
      </c>
      <c r="AR66" s="812">
        <f t="shared" si="82"/>
        <v>46037</v>
      </c>
      <c r="AS66" s="812">
        <f t="shared" si="82"/>
        <v>46044</v>
      </c>
      <c r="AT66" s="812">
        <f t="shared" si="82"/>
        <v>46051</v>
      </c>
      <c r="AU66" s="812">
        <f t="shared" si="82"/>
        <v>46058</v>
      </c>
      <c r="AV66" s="812">
        <f t="shared" si="82"/>
        <v>46065</v>
      </c>
      <c r="AW66" s="812">
        <f t="shared" si="82"/>
        <v>46072</v>
      </c>
      <c r="AX66" s="812">
        <f t="shared" si="82"/>
        <v>46079</v>
      </c>
      <c r="AY66" s="812">
        <f t="shared" si="82"/>
        <v>46086</v>
      </c>
      <c r="AZ66" s="812">
        <f t="shared" si="82"/>
        <v>46093</v>
      </c>
      <c r="BA66" s="812">
        <f t="shared" si="82"/>
        <v>46100</v>
      </c>
      <c r="BB66" s="812">
        <f t="shared" si="82"/>
        <v>46107</v>
      </c>
      <c r="BC66" s="812">
        <f t="shared" si="82"/>
        <v>46114</v>
      </c>
      <c r="BD66" s="812">
        <f t="shared" si="82"/>
        <v>46121</v>
      </c>
      <c r="BE66" s="812">
        <f t="shared" si="82"/>
        <v>46128</v>
      </c>
      <c r="BF66" s="812">
        <f t="shared" si="82"/>
        <v>46135</v>
      </c>
      <c r="BG66" s="812">
        <f t="shared" si="82"/>
        <v>46142</v>
      </c>
      <c r="BH66" s="812">
        <f t="shared" si="82"/>
        <v>46149</v>
      </c>
      <c r="BI66" s="812">
        <f t="shared" si="82"/>
        <v>46156</v>
      </c>
      <c r="BJ66" s="812">
        <f t="shared" si="82"/>
        <v>46163</v>
      </c>
      <c r="BK66" s="812">
        <f t="shared" si="82"/>
        <v>46170</v>
      </c>
      <c r="BL66" s="812">
        <f t="shared" si="82"/>
        <v>46177</v>
      </c>
      <c r="BM66" s="812">
        <f t="shared" si="82"/>
        <v>46184</v>
      </c>
      <c r="BN66" s="812">
        <f t="shared" si="82"/>
        <v>46191</v>
      </c>
      <c r="BO66" s="812">
        <f t="shared" si="82"/>
        <v>46198</v>
      </c>
      <c r="BP66" s="812">
        <f t="shared" ref="BP66:EA66" si="83">+BP60</f>
        <v>46205</v>
      </c>
      <c r="BQ66" s="812">
        <f t="shared" si="83"/>
        <v>46212</v>
      </c>
      <c r="BR66" s="812">
        <f t="shared" si="83"/>
        <v>46219</v>
      </c>
      <c r="BS66" s="812">
        <f t="shared" si="83"/>
        <v>46226</v>
      </c>
      <c r="BT66" s="812">
        <f t="shared" si="83"/>
        <v>46233</v>
      </c>
      <c r="BU66" s="812">
        <f t="shared" si="83"/>
        <v>46240</v>
      </c>
      <c r="BV66" s="812">
        <f t="shared" si="83"/>
        <v>46247</v>
      </c>
      <c r="BW66" s="812">
        <f t="shared" si="83"/>
        <v>46254</v>
      </c>
      <c r="BX66" s="812">
        <f t="shared" si="83"/>
        <v>46261</v>
      </c>
      <c r="BY66" s="812">
        <f t="shared" si="83"/>
        <v>46268</v>
      </c>
      <c r="BZ66" s="812">
        <f t="shared" si="83"/>
        <v>46275</v>
      </c>
      <c r="CA66" s="812">
        <f t="shared" si="83"/>
        <v>46282</v>
      </c>
      <c r="CB66" s="812">
        <f t="shared" si="83"/>
        <v>46289</v>
      </c>
      <c r="CC66" s="812">
        <f t="shared" si="83"/>
        <v>46296</v>
      </c>
      <c r="CD66" s="812">
        <f t="shared" si="83"/>
        <v>46303</v>
      </c>
      <c r="CE66" s="812">
        <f t="shared" si="83"/>
        <v>46310</v>
      </c>
      <c r="CF66" s="812">
        <f t="shared" si="83"/>
        <v>46317</v>
      </c>
      <c r="CG66" s="812">
        <f t="shared" si="83"/>
        <v>46324</v>
      </c>
      <c r="CH66" s="812">
        <f t="shared" si="83"/>
        <v>46331</v>
      </c>
      <c r="CI66" s="812">
        <f t="shared" si="83"/>
        <v>46338</v>
      </c>
      <c r="CJ66" s="812">
        <f t="shared" si="83"/>
        <v>46345</v>
      </c>
      <c r="CK66" s="812">
        <f t="shared" si="83"/>
        <v>46352</v>
      </c>
      <c r="CL66" s="812">
        <f t="shared" si="83"/>
        <v>46359</v>
      </c>
      <c r="CM66" s="812">
        <f t="shared" si="83"/>
        <v>46366</v>
      </c>
      <c r="CN66" s="812">
        <f t="shared" si="83"/>
        <v>46373</v>
      </c>
      <c r="CO66" s="812">
        <f t="shared" si="83"/>
        <v>46380</v>
      </c>
      <c r="CP66" s="812">
        <f t="shared" si="83"/>
        <v>46387</v>
      </c>
      <c r="CQ66" s="812">
        <f t="shared" si="83"/>
        <v>46394</v>
      </c>
      <c r="CR66" s="812">
        <f t="shared" si="83"/>
        <v>46401</v>
      </c>
      <c r="CS66" s="812">
        <f t="shared" si="83"/>
        <v>46408</v>
      </c>
      <c r="CT66" s="812">
        <f t="shared" si="83"/>
        <v>46415</v>
      </c>
      <c r="CU66" s="812">
        <f t="shared" si="83"/>
        <v>46422</v>
      </c>
      <c r="CV66" s="812">
        <f t="shared" si="83"/>
        <v>46429</v>
      </c>
      <c r="CW66" s="812">
        <f t="shared" si="83"/>
        <v>46436</v>
      </c>
      <c r="CX66" s="812">
        <f t="shared" si="83"/>
        <v>46443</v>
      </c>
      <c r="CY66" s="812">
        <f t="shared" si="83"/>
        <v>46450</v>
      </c>
      <c r="CZ66" s="812">
        <f t="shared" si="83"/>
        <v>46457</v>
      </c>
      <c r="DA66" s="812">
        <f t="shared" si="83"/>
        <v>46464</v>
      </c>
      <c r="DB66" s="812">
        <f t="shared" si="83"/>
        <v>46471</v>
      </c>
      <c r="DC66" s="812">
        <f t="shared" si="83"/>
        <v>46478</v>
      </c>
      <c r="DD66" s="812">
        <f t="shared" si="83"/>
        <v>46485</v>
      </c>
      <c r="DE66" s="812">
        <f t="shared" si="83"/>
        <v>46492</v>
      </c>
      <c r="DF66" s="812">
        <f t="shared" si="83"/>
        <v>46499</v>
      </c>
      <c r="DG66" s="812">
        <f t="shared" si="83"/>
        <v>46506</v>
      </c>
      <c r="DH66" s="812">
        <f t="shared" si="83"/>
        <v>46513</v>
      </c>
      <c r="DI66" s="812">
        <f t="shared" si="83"/>
        <v>46520</v>
      </c>
      <c r="DJ66" s="812">
        <f t="shared" si="83"/>
        <v>46527</v>
      </c>
      <c r="DK66" s="812">
        <f t="shared" si="83"/>
        <v>46534</v>
      </c>
      <c r="DL66" s="812">
        <f t="shared" si="83"/>
        <v>46541</v>
      </c>
      <c r="DM66" s="812">
        <f t="shared" si="83"/>
        <v>46548</v>
      </c>
      <c r="DN66" s="812">
        <f t="shared" si="83"/>
        <v>46555</v>
      </c>
      <c r="DO66" s="812">
        <f t="shared" si="83"/>
        <v>46562</v>
      </c>
      <c r="DP66" s="812">
        <f t="shared" si="83"/>
        <v>46569</v>
      </c>
      <c r="DQ66" s="812">
        <f t="shared" si="83"/>
        <v>46576</v>
      </c>
      <c r="DR66" s="812">
        <f t="shared" si="83"/>
        <v>46583</v>
      </c>
      <c r="DS66" s="812">
        <f t="shared" si="83"/>
        <v>46590</v>
      </c>
      <c r="DT66" s="812">
        <f t="shared" si="83"/>
        <v>46597</v>
      </c>
      <c r="DU66" s="812">
        <f t="shared" si="83"/>
        <v>46604</v>
      </c>
      <c r="DV66" s="812">
        <f t="shared" si="83"/>
        <v>46611</v>
      </c>
      <c r="DW66" s="812">
        <f t="shared" si="83"/>
        <v>46618</v>
      </c>
      <c r="DX66" s="812">
        <f t="shared" si="83"/>
        <v>46625</v>
      </c>
      <c r="DY66" s="812">
        <f t="shared" si="83"/>
        <v>46632</v>
      </c>
      <c r="DZ66" s="812">
        <f t="shared" si="83"/>
        <v>46639</v>
      </c>
      <c r="EA66" s="812">
        <f t="shared" si="83"/>
        <v>46646</v>
      </c>
      <c r="EB66" s="812">
        <f t="shared" ref="EB66:EC66" si="84">+EB60</f>
        <v>46653</v>
      </c>
      <c r="EC66" s="812">
        <f t="shared" si="84"/>
        <v>46660</v>
      </c>
    </row>
    <row r="67" spans="2:133" s="651" customFormat="1" ht="12" customHeight="1">
      <c r="B67" s="902"/>
      <c r="C67" s="902" t="s">
        <v>1818</v>
      </c>
      <c r="D67" s="183"/>
      <c r="E67" s="183"/>
      <c r="F67" s="183"/>
      <c r="G67" s="183"/>
      <c r="H67" s="183"/>
      <c r="I67" s="183"/>
      <c r="J67" s="183"/>
      <c r="K67" s="183"/>
      <c r="L67" s="183"/>
      <c r="M67" s="183"/>
      <c r="N67" s="576"/>
      <c r="O67" s="576"/>
      <c r="P67" s="635"/>
      <c r="Q67" s="635"/>
      <c r="R67" s="652"/>
      <c r="S67" s="576"/>
      <c r="T67" s="183"/>
      <c r="U67" s="183"/>
      <c r="V67" s="669"/>
      <c r="W67" s="183"/>
      <c r="X67" s="183"/>
      <c r="Y67" s="183"/>
      <c r="Z67" s="183"/>
      <c r="AA67" s="183"/>
      <c r="AB67" s="183"/>
      <c r="AC67" s="183"/>
      <c r="AD67" s="183"/>
      <c r="AE67" s="183"/>
      <c r="AF67" s="183"/>
      <c r="AG67" s="183"/>
      <c r="AH67" s="183"/>
      <c r="AI67" s="183"/>
      <c r="AJ67" s="183"/>
      <c r="AK67" s="183"/>
      <c r="AL67" s="183"/>
      <c r="AM67" s="183"/>
      <c r="AN67" s="183"/>
      <c r="AO67" s="183"/>
      <c r="AP67" s="183"/>
      <c r="AQ67" s="183"/>
      <c r="AR67" s="183"/>
      <c r="AS67" s="183"/>
      <c r="AT67" s="183"/>
      <c r="AU67" s="183"/>
      <c r="AV67" s="183"/>
      <c r="AW67" s="183"/>
      <c r="AX67" s="183"/>
      <c r="AY67" s="183"/>
      <c r="AZ67" s="183"/>
      <c r="BA67" s="183"/>
      <c r="BB67" s="183"/>
      <c r="BC67" s="183"/>
      <c r="BD67" s="183"/>
      <c r="BE67" s="183"/>
      <c r="BF67" s="183"/>
      <c r="BG67" s="183"/>
      <c r="BH67" s="183"/>
      <c r="BI67" s="183"/>
      <c r="BJ67" s="183"/>
      <c r="BK67" s="183"/>
      <c r="BL67" s="183"/>
      <c r="BM67" s="183"/>
      <c r="BN67" s="183"/>
      <c r="BO67" s="183"/>
      <c r="BP67" s="183"/>
      <c r="BQ67" s="183"/>
      <c r="BR67" s="183"/>
      <c r="BS67" s="183"/>
      <c r="BT67" s="183"/>
      <c r="BU67" s="183"/>
      <c r="BV67" s="183"/>
      <c r="BW67" s="183"/>
      <c r="BX67" s="183"/>
      <c r="BY67" s="183"/>
      <c r="BZ67" s="183"/>
      <c r="CA67" s="183"/>
      <c r="CB67" s="183"/>
      <c r="CC67" s="183"/>
      <c r="CD67" s="183"/>
      <c r="CE67" s="183"/>
      <c r="CF67" s="183"/>
      <c r="CG67" s="183"/>
      <c r="CH67" s="183"/>
      <c r="CI67" s="183"/>
      <c r="CJ67" s="183"/>
      <c r="CK67" s="183"/>
      <c r="CL67" s="183"/>
      <c r="CM67" s="183"/>
      <c r="CN67" s="183"/>
      <c r="CO67" s="183"/>
      <c r="CP67" s="183"/>
      <c r="CQ67" s="183"/>
      <c r="CR67" s="183"/>
      <c r="CS67" s="183"/>
      <c r="CT67" s="183"/>
      <c r="CU67" s="183"/>
      <c r="CV67" s="183"/>
      <c r="CW67" s="183"/>
      <c r="CX67" s="183"/>
      <c r="CY67" s="183"/>
      <c r="CZ67" s="183"/>
      <c r="DA67" s="183"/>
      <c r="DB67" s="183"/>
      <c r="DC67" s="183"/>
      <c r="DD67" s="183"/>
      <c r="DE67" s="183"/>
      <c r="DF67" s="183"/>
      <c r="DG67" s="183"/>
      <c r="DH67" s="183"/>
      <c r="DI67" s="183"/>
      <c r="DJ67" s="183"/>
      <c r="DK67" s="183"/>
      <c r="DL67" s="183"/>
      <c r="DM67" s="183"/>
      <c r="DN67" s="183"/>
      <c r="DO67" s="183"/>
      <c r="DP67" s="183"/>
      <c r="DQ67" s="183"/>
      <c r="DR67" s="183"/>
      <c r="DS67" s="183"/>
      <c r="DT67" s="183"/>
      <c r="DU67" s="183"/>
      <c r="DV67" s="183"/>
      <c r="DW67" s="183"/>
      <c r="DX67" s="183"/>
      <c r="DY67" s="183"/>
      <c r="DZ67" s="183"/>
      <c r="EA67" s="183"/>
      <c r="EB67" s="183"/>
      <c r="EC67" s="183"/>
    </row>
    <row r="68" spans="2:133" s="651" customFormat="1" ht="12.75">
      <c r="B68" s="902"/>
      <c r="C68" s="902" t="s">
        <v>1819</v>
      </c>
      <c r="D68" s="183"/>
      <c r="E68" s="184"/>
      <c r="F68" s="184"/>
      <c r="G68" s="184"/>
      <c r="H68" s="184"/>
      <c r="I68" s="184"/>
      <c r="J68" s="184"/>
      <c r="K68" s="184"/>
      <c r="L68" s="184"/>
      <c r="M68" s="184"/>
      <c r="N68" s="577"/>
      <c r="O68" s="577"/>
      <c r="P68" s="636"/>
      <c r="Q68" s="636"/>
      <c r="R68" s="309"/>
      <c r="S68" s="577"/>
      <c r="T68" s="184"/>
      <c r="U68" s="184"/>
      <c r="V68" s="670"/>
      <c r="W68" s="184"/>
      <c r="X68" s="184"/>
      <c r="Y68" s="184"/>
      <c r="Z68" s="184"/>
      <c r="AA68" s="184"/>
      <c r="AB68" s="184"/>
      <c r="AC68" s="184"/>
      <c r="AD68" s="184"/>
      <c r="AE68" s="184"/>
      <c r="AF68" s="184"/>
      <c r="AG68" s="184"/>
      <c r="AH68" s="184"/>
      <c r="AI68" s="184"/>
      <c r="AJ68" s="184"/>
      <c r="AK68" s="184"/>
      <c r="AL68" s="184"/>
      <c r="AM68" s="184"/>
      <c r="AN68" s="184"/>
      <c r="AO68" s="184"/>
      <c r="AP68" s="184"/>
      <c r="AQ68" s="184"/>
      <c r="AR68" s="184"/>
      <c r="AS68" s="184"/>
      <c r="AT68" s="184"/>
      <c r="AU68" s="184"/>
      <c r="AV68" s="184"/>
      <c r="AW68" s="184"/>
      <c r="AX68" s="184"/>
      <c r="AY68" s="184"/>
      <c r="AZ68" s="184"/>
      <c r="BA68" s="184"/>
      <c r="BB68" s="184"/>
      <c r="BC68" s="184"/>
      <c r="BD68" s="184"/>
      <c r="BE68" s="184">
        <f>SUM($D$76:BE76)</f>
        <v>50288.399999999987</v>
      </c>
      <c r="BF68" s="184">
        <f>+BE68+BF78</f>
        <v>53304.639999999985</v>
      </c>
      <c r="BG68" s="184">
        <f t="shared" ref="BG68:CA68" si="85">+BF68+BG78</f>
        <v>55085.729999999981</v>
      </c>
      <c r="BH68" s="184">
        <f>+BG68+BH78</f>
        <v>58134.189999999981</v>
      </c>
      <c r="BI68" s="184">
        <f t="shared" si="85"/>
        <v>61032.409999999982</v>
      </c>
      <c r="BJ68" s="184">
        <f t="shared" si="85"/>
        <v>63828.119999999981</v>
      </c>
      <c r="BK68" s="184">
        <f>+BJ68+BK78</f>
        <v>65688.999999999985</v>
      </c>
      <c r="BL68" s="184">
        <f t="shared" si="85"/>
        <v>68388.12999999999</v>
      </c>
      <c r="BM68" s="184">
        <f t="shared" si="85"/>
        <v>70288.12999999999</v>
      </c>
      <c r="BN68" s="184">
        <f t="shared" si="85"/>
        <v>72725.909999999989</v>
      </c>
      <c r="BO68" s="184">
        <f t="shared" si="85"/>
        <v>74576.499999999985</v>
      </c>
      <c r="BP68" s="184">
        <f t="shared" si="85"/>
        <v>76289.609999999986</v>
      </c>
      <c r="BQ68" s="184">
        <f t="shared" si="85"/>
        <v>78844.179999999993</v>
      </c>
      <c r="BR68" s="184">
        <f t="shared" si="85"/>
        <v>82708.509999999995</v>
      </c>
      <c r="BS68" s="184">
        <f t="shared" si="85"/>
        <v>86218.83</v>
      </c>
      <c r="BT68" s="184">
        <f t="shared" si="85"/>
        <v>89896.540000000008</v>
      </c>
      <c r="BU68" s="184">
        <f t="shared" si="85"/>
        <v>93016.37000000001</v>
      </c>
      <c r="BV68" s="184">
        <f t="shared" si="85"/>
        <v>96352.88</v>
      </c>
      <c r="BW68" s="184">
        <f t="shared" si="85"/>
        <v>99401.35</v>
      </c>
      <c r="BX68" s="184">
        <f t="shared" si="85"/>
        <v>103098.45000000001</v>
      </c>
      <c r="BY68" s="184">
        <f t="shared" si="85"/>
        <v>105809.40000000001</v>
      </c>
      <c r="BZ68" s="184">
        <f t="shared" si="85"/>
        <v>108353.94</v>
      </c>
      <c r="CA68" s="184">
        <f t="shared" si="85"/>
        <v>110038.73</v>
      </c>
      <c r="CB68" s="184">
        <f t="shared" ref="CB68:DG68" si="86">+CA68+CB78</f>
        <v>111607.98999999999</v>
      </c>
      <c r="CC68" s="184">
        <f t="shared" si="86"/>
        <v>113591.59</v>
      </c>
      <c r="CD68" s="184">
        <f t="shared" si="86"/>
        <v>115499.98</v>
      </c>
      <c r="CE68" s="184">
        <f t="shared" si="86"/>
        <v>117017.9</v>
      </c>
      <c r="CF68" s="184">
        <f t="shared" si="86"/>
        <v>118530.09</v>
      </c>
      <c r="CG68" s="184">
        <f t="shared" si="86"/>
        <v>119715.03</v>
      </c>
      <c r="CH68" s="184">
        <f t="shared" si="86"/>
        <v>121254.56</v>
      </c>
      <c r="CI68" s="184">
        <f t="shared" si="86"/>
        <v>122919.61</v>
      </c>
      <c r="CJ68" s="184">
        <f t="shared" si="86"/>
        <v>124514.05</v>
      </c>
      <c r="CK68" s="184">
        <f t="shared" si="86"/>
        <v>126088.91</v>
      </c>
      <c r="CL68" s="184">
        <f t="shared" si="86"/>
        <v>127158.54000000001</v>
      </c>
      <c r="CM68" s="184">
        <f t="shared" si="86"/>
        <v>127471.77</v>
      </c>
      <c r="CN68" s="184">
        <f t="shared" si="86"/>
        <v>128005.25</v>
      </c>
      <c r="CO68" s="184">
        <f t="shared" si="86"/>
        <v>128283.49</v>
      </c>
      <c r="CP68" s="184">
        <f t="shared" si="86"/>
        <v>128630.05</v>
      </c>
      <c r="CQ68" s="184">
        <f t="shared" si="86"/>
        <v>128858.27</v>
      </c>
      <c r="CR68" s="184">
        <f t="shared" si="86"/>
        <v>128970.26000000001</v>
      </c>
      <c r="CS68" s="184">
        <f t="shared" si="86"/>
        <v>129173.58000000002</v>
      </c>
      <c r="CT68" s="184">
        <f t="shared" si="86"/>
        <v>129253.90000000002</v>
      </c>
      <c r="CU68" s="184">
        <f t="shared" si="86"/>
        <v>129334.22000000003</v>
      </c>
      <c r="CV68" s="184">
        <f t="shared" si="86"/>
        <v>129414.54000000004</v>
      </c>
      <c r="CW68" s="184">
        <f t="shared" si="86"/>
        <v>129494.86000000004</v>
      </c>
      <c r="CX68" s="184">
        <f t="shared" si="86"/>
        <v>129575.18000000005</v>
      </c>
      <c r="CY68" s="184">
        <f t="shared" si="86"/>
        <v>129699.00000000006</v>
      </c>
      <c r="CZ68" s="184">
        <f t="shared" si="86"/>
        <v>129779.32000000007</v>
      </c>
      <c r="DA68" s="184">
        <f t="shared" si="86"/>
        <v>129816.14000000007</v>
      </c>
      <c r="DB68" s="184">
        <f t="shared" si="86"/>
        <v>129852.96000000008</v>
      </c>
      <c r="DC68" s="184">
        <f t="shared" si="86"/>
        <v>129882.42000000009</v>
      </c>
      <c r="DD68" s="184">
        <f t="shared" si="86"/>
        <v>130021.64000000009</v>
      </c>
      <c r="DE68" s="184">
        <f t="shared" si="86"/>
        <v>130084.06000000008</v>
      </c>
      <c r="DF68" s="184">
        <f t="shared" si="86"/>
        <v>130219.28000000009</v>
      </c>
      <c r="DG68" s="184">
        <f t="shared" si="86"/>
        <v>130280.70000000008</v>
      </c>
      <c r="DH68" s="184">
        <f t="shared" ref="DH68:EC68" si="87">+DG68+DH78</f>
        <v>130317.52000000009</v>
      </c>
      <c r="DI68" s="184">
        <f t="shared" si="87"/>
        <v>130354.3400000001</v>
      </c>
      <c r="DJ68" s="184">
        <f t="shared" si="87"/>
        <v>130391.16000000011</v>
      </c>
      <c r="DK68" s="184">
        <f t="shared" si="87"/>
        <v>130420.62000000011</v>
      </c>
      <c r="DL68" s="184">
        <f t="shared" si="87"/>
        <v>130457.44000000012</v>
      </c>
      <c r="DM68" s="184">
        <f t="shared" si="87"/>
        <v>130494.26000000013</v>
      </c>
      <c r="DN68" s="184">
        <f t="shared" si="87"/>
        <v>130531.08000000013</v>
      </c>
      <c r="DO68" s="184">
        <f t="shared" si="87"/>
        <v>130560.54000000014</v>
      </c>
      <c r="DP68" s="184">
        <f t="shared" si="87"/>
        <v>130590.00000000015</v>
      </c>
      <c r="DQ68" s="184">
        <f t="shared" si="87"/>
        <v>130626.82000000015</v>
      </c>
      <c r="DR68" s="184">
        <f t="shared" si="87"/>
        <v>130663.64000000016</v>
      </c>
      <c r="DS68" s="184">
        <f t="shared" si="87"/>
        <v>130693.10000000017</v>
      </c>
      <c r="DT68" s="184">
        <f t="shared" si="87"/>
        <v>130729.92000000017</v>
      </c>
      <c r="DU68" s="184">
        <f t="shared" si="87"/>
        <v>130766.74000000018</v>
      </c>
      <c r="DV68" s="184">
        <f t="shared" si="87"/>
        <v>130808.33000000018</v>
      </c>
      <c r="DW68" s="184">
        <f t="shared" si="87"/>
        <v>130857.08000000018</v>
      </c>
      <c r="DX68" s="184">
        <f t="shared" si="87"/>
        <v>130905.83000000018</v>
      </c>
      <c r="DY68" s="184">
        <f t="shared" si="87"/>
        <v>130978.28000000017</v>
      </c>
      <c r="DZ68" s="184">
        <f t="shared" si="87"/>
        <v>131050.73000000017</v>
      </c>
      <c r="EA68" s="184">
        <f t="shared" si="87"/>
        <v>131108.96000000017</v>
      </c>
      <c r="EB68" s="184">
        <f t="shared" si="87"/>
        <v>131147.96000000017</v>
      </c>
      <c r="EC68" s="184">
        <f t="shared" si="87"/>
        <v>131191.63000000018</v>
      </c>
    </row>
    <row r="69" spans="2:133" s="651" customFormat="1" ht="12.75">
      <c r="B69" s="799"/>
      <c r="D69" s="801"/>
      <c r="E69" s="801"/>
      <c r="F69" s="801"/>
      <c r="G69" s="801"/>
      <c r="H69" s="801"/>
      <c r="I69" s="801"/>
      <c r="J69" s="801"/>
      <c r="K69" s="801"/>
      <c r="L69" s="801"/>
      <c r="M69" s="801"/>
      <c r="N69" s="801"/>
      <c r="O69" s="801"/>
      <c r="P69" s="801"/>
      <c r="Q69" s="801"/>
      <c r="R69" s="801"/>
      <c r="S69" s="801"/>
      <c r="T69" s="801"/>
      <c r="U69" s="801"/>
      <c r="V69" s="801"/>
      <c r="W69" s="801"/>
      <c r="X69" s="801"/>
      <c r="Y69" s="801"/>
      <c r="Z69" s="801"/>
      <c r="AA69" s="801"/>
      <c r="AB69" s="801"/>
      <c r="AC69" s="801"/>
      <c r="AD69" s="801"/>
      <c r="AE69" s="801"/>
      <c r="AF69" s="801"/>
      <c r="AG69" s="801"/>
      <c r="AH69" s="801"/>
      <c r="AI69" s="801"/>
      <c r="AJ69" s="801"/>
      <c r="AK69" s="801"/>
      <c r="AL69" s="801"/>
      <c r="AM69" s="801"/>
      <c r="AN69" s="801"/>
      <c r="AO69" s="801"/>
      <c r="AP69" s="801"/>
      <c r="AQ69" s="801"/>
      <c r="AR69" s="801"/>
      <c r="AS69" s="801"/>
      <c r="AT69" s="801"/>
    </row>
    <row r="70" spans="2:133" s="651" customFormat="1" ht="12.75">
      <c r="B70" s="799"/>
      <c r="D70" s="801"/>
      <c r="E70" s="801"/>
      <c r="F70" s="801"/>
      <c r="G70" s="801"/>
      <c r="H70" s="801"/>
      <c r="I70" s="801"/>
      <c r="J70" s="801"/>
      <c r="K70" s="801"/>
      <c r="L70" s="801"/>
      <c r="M70" s="801"/>
      <c r="N70" s="801"/>
      <c r="O70" s="801"/>
      <c r="P70" s="801"/>
      <c r="Q70" s="801"/>
      <c r="R70" s="801"/>
      <c r="S70" s="801"/>
      <c r="T70" s="801"/>
      <c r="U70" s="801"/>
      <c r="V70" s="801"/>
      <c r="W70" s="801"/>
      <c r="X70" s="801"/>
      <c r="Y70" s="801"/>
      <c r="Z70" s="801"/>
      <c r="AA70" s="801"/>
      <c r="AB70" s="801"/>
      <c r="AC70" s="801"/>
      <c r="AD70" s="801"/>
      <c r="AE70" s="801"/>
      <c r="AF70" s="801"/>
      <c r="AG70" s="801"/>
      <c r="AH70" s="801"/>
      <c r="AI70" s="801"/>
      <c r="AJ70" s="801"/>
      <c r="AK70" s="801"/>
      <c r="AL70" s="801"/>
      <c r="AO70" s="800"/>
    </row>
    <row r="73" spans="2:133" s="821" customFormat="1" ht="23.25" customHeight="1">
      <c r="B73" s="1222" t="s">
        <v>1821</v>
      </c>
      <c r="C73" s="1222"/>
      <c r="D73" s="1222"/>
      <c r="E73" s="1222"/>
      <c r="F73" s="1222"/>
      <c r="G73" s="196"/>
      <c r="H73" s="196"/>
      <c r="I73" s="196"/>
      <c r="J73" s="196"/>
      <c r="K73" s="823"/>
      <c r="L73" s="823"/>
      <c r="M73" s="823"/>
      <c r="N73" s="823"/>
      <c r="O73" s="823"/>
      <c r="P73" s="823"/>
      <c r="Q73" s="823"/>
      <c r="R73" s="823"/>
      <c r="S73" s="823"/>
      <c r="T73" s="823"/>
      <c r="U73" s="823"/>
      <c r="V73" s="823"/>
      <c r="W73" s="823"/>
      <c r="X73" s="823"/>
      <c r="Y73" s="823"/>
      <c r="Z73" s="823"/>
      <c r="AA73" s="823"/>
      <c r="AB73" s="823"/>
      <c r="AC73" s="823"/>
      <c r="AD73" s="823"/>
      <c r="AE73" s="823"/>
      <c r="AF73" s="823"/>
      <c r="AG73" s="823"/>
      <c r="AH73" s="823"/>
      <c r="AI73" s="823"/>
      <c r="AJ73" s="823"/>
      <c r="AK73" s="823"/>
      <c r="AL73" s="823"/>
      <c r="AM73" s="823"/>
      <c r="AN73" s="823"/>
      <c r="AO73" s="823"/>
      <c r="AP73" s="823"/>
      <c r="AQ73" s="823"/>
      <c r="AR73" s="823"/>
      <c r="AS73" s="823"/>
      <c r="AT73" s="823"/>
    </row>
    <row r="74" spans="2:133" s="651" customFormat="1" ht="12.75">
      <c r="C74" s="825" t="s">
        <v>1822</v>
      </c>
      <c r="D74" s="825">
        <f t="shared" ref="D74:AI74" si="88">+D163</f>
        <v>45757</v>
      </c>
      <c r="E74" s="825">
        <f t="shared" si="88"/>
        <v>45764</v>
      </c>
      <c r="F74" s="825">
        <f t="shared" si="88"/>
        <v>45771</v>
      </c>
      <c r="G74" s="825">
        <f t="shared" si="88"/>
        <v>45778</v>
      </c>
      <c r="H74" s="825">
        <f t="shared" si="88"/>
        <v>45785</v>
      </c>
      <c r="I74" s="825">
        <f t="shared" si="88"/>
        <v>45792</v>
      </c>
      <c r="J74" s="825">
        <f t="shared" si="88"/>
        <v>45799</v>
      </c>
      <c r="K74" s="825">
        <f t="shared" si="88"/>
        <v>45806</v>
      </c>
      <c r="L74" s="825">
        <f t="shared" si="88"/>
        <v>45813</v>
      </c>
      <c r="M74" s="825">
        <f t="shared" si="88"/>
        <v>45820</v>
      </c>
      <c r="N74" s="825">
        <f t="shared" si="88"/>
        <v>45827</v>
      </c>
      <c r="O74" s="825">
        <f t="shared" si="88"/>
        <v>45834</v>
      </c>
      <c r="P74" s="825">
        <f t="shared" si="88"/>
        <v>45841</v>
      </c>
      <c r="Q74" s="825">
        <f t="shared" si="88"/>
        <v>45848</v>
      </c>
      <c r="R74" s="825">
        <f t="shared" si="88"/>
        <v>45855</v>
      </c>
      <c r="S74" s="825">
        <f t="shared" si="88"/>
        <v>45862</v>
      </c>
      <c r="T74" s="825">
        <f t="shared" si="88"/>
        <v>45869</v>
      </c>
      <c r="U74" s="825">
        <f t="shared" si="88"/>
        <v>45876</v>
      </c>
      <c r="V74" s="825">
        <f t="shared" si="88"/>
        <v>45883</v>
      </c>
      <c r="W74" s="825">
        <f t="shared" si="88"/>
        <v>45890</v>
      </c>
      <c r="X74" s="825">
        <f t="shared" si="88"/>
        <v>45897</v>
      </c>
      <c r="Y74" s="825">
        <f t="shared" si="88"/>
        <v>45904</v>
      </c>
      <c r="Z74" s="825">
        <f t="shared" si="88"/>
        <v>45911</v>
      </c>
      <c r="AA74" s="825">
        <f t="shared" si="88"/>
        <v>45918</v>
      </c>
      <c r="AB74" s="825">
        <f t="shared" si="88"/>
        <v>45925</v>
      </c>
      <c r="AC74" s="825">
        <f t="shared" si="88"/>
        <v>45932</v>
      </c>
      <c r="AD74" s="825">
        <f t="shared" si="88"/>
        <v>45939</v>
      </c>
      <c r="AE74" s="825">
        <f t="shared" si="88"/>
        <v>45946</v>
      </c>
      <c r="AF74" s="825">
        <f t="shared" si="88"/>
        <v>45953</v>
      </c>
      <c r="AG74" s="825">
        <f t="shared" si="88"/>
        <v>45960</v>
      </c>
      <c r="AH74" s="825">
        <f t="shared" si="88"/>
        <v>45967</v>
      </c>
      <c r="AI74" s="825">
        <f t="shared" si="88"/>
        <v>45974</v>
      </c>
      <c r="AJ74" s="825">
        <f t="shared" ref="AJ74:BO74" si="89">+AJ163</f>
        <v>45981</v>
      </c>
      <c r="AK74" s="825">
        <f t="shared" si="89"/>
        <v>45988</v>
      </c>
      <c r="AL74" s="825">
        <f t="shared" si="89"/>
        <v>45995</v>
      </c>
      <c r="AM74" s="825">
        <f t="shared" si="89"/>
        <v>46002</v>
      </c>
      <c r="AN74" s="825">
        <f t="shared" si="89"/>
        <v>46009</v>
      </c>
      <c r="AO74" s="825">
        <f t="shared" si="89"/>
        <v>46016</v>
      </c>
      <c r="AP74" s="825">
        <f t="shared" si="89"/>
        <v>46023</v>
      </c>
      <c r="AQ74" s="825">
        <f t="shared" si="89"/>
        <v>46030</v>
      </c>
      <c r="AR74" s="825">
        <f t="shared" si="89"/>
        <v>46037</v>
      </c>
      <c r="AS74" s="825">
        <f t="shared" si="89"/>
        <v>46044</v>
      </c>
      <c r="AT74" s="825">
        <f t="shared" si="89"/>
        <v>46051</v>
      </c>
      <c r="AU74" s="825">
        <f t="shared" si="89"/>
        <v>46058</v>
      </c>
      <c r="AV74" s="825">
        <f t="shared" si="89"/>
        <v>46065</v>
      </c>
      <c r="AW74" s="825">
        <f t="shared" si="89"/>
        <v>46072</v>
      </c>
      <c r="AX74" s="825">
        <f t="shared" si="89"/>
        <v>46079</v>
      </c>
      <c r="AY74" s="825">
        <f t="shared" si="89"/>
        <v>46086</v>
      </c>
      <c r="AZ74" s="825">
        <f t="shared" si="89"/>
        <v>46093</v>
      </c>
      <c r="BA74" s="825">
        <f t="shared" si="89"/>
        <v>46100</v>
      </c>
      <c r="BB74" s="825">
        <f t="shared" si="89"/>
        <v>46107</v>
      </c>
      <c r="BC74" s="825">
        <f t="shared" si="89"/>
        <v>46114</v>
      </c>
      <c r="BD74" s="825">
        <f t="shared" si="89"/>
        <v>46121</v>
      </c>
      <c r="BE74" s="826">
        <f t="shared" si="89"/>
        <v>46128</v>
      </c>
      <c r="BF74" s="825">
        <f t="shared" si="89"/>
        <v>46135</v>
      </c>
      <c r="BG74" s="825">
        <f t="shared" si="89"/>
        <v>46142</v>
      </c>
      <c r="BH74" s="825">
        <f t="shared" si="89"/>
        <v>46149</v>
      </c>
      <c r="BI74" s="825">
        <f t="shared" si="89"/>
        <v>46156</v>
      </c>
      <c r="BJ74" s="825">
        <f t="shared" si="89"/>
        <v>46163</v>
      </c>
      <c r="BK74" s="825">
        <f t="shared" si="89"/>
        <v>46170</v>
      </c>
      <c r="BL74" s="825">
        <f t="shared" si="89"/>
        <v>46177</v>
      </c>
      <c r="BM74" s="825">
        <f t="shared" si="89"/>
        <v>46184</v>
      </c>
      <c r="BN74" s="825">
        <f t="shared" si="89"/>
        <v>46191</v>
      </c>
      <c r="BO74" s="825">
        <f t="shared" si="89"/>
        <v>46198</v>
      </c>
      <c r="BP74" s="825">
        <f t="shared" ref="BP74:CU74" si="90">+BP163</f>
        <v>46205</v>
      </c>
      <c r="BQ74" s="825">
        <f t="shared" si="90"/>
        <v>46212</v>
      </c>
      <c r="BR74" s="825">
        <f t="shared" si="90"/>
        <v>46219</v>
      </c>
      <c r="BS74" s="825">
        <f t="shared" si="90"/>
        <v>46226</v>
      </c>
      <c r="BT74" s="825">
        <f t="shared" si="90"/>
        <v>46233</v>
      </c>
      <c r="BU74" s="825">
        <f t="shared" si="90"/>
        <v>46240</v>
      </c>
      <c r="BV74" s="825">
        <f t="shared" si="90"/>
        <v>46247</v>
      </c>
      <c r="BW74" s="825">
        <f t="shared" si="90"/>
        <v>46254</v>
      </c>
      <c r="BX74" s="825">
        <f t="shared" si="90"/>
        <v>46261</v>
      </c>
      <c r="BY74" s="825">
        <f t="shared" si="90"/>
        <v>46268</v>
      </c>
      <c r="BZ74" s="825">
        <f t="shared" si="90"/>
        <v>46275</v>
      </c>
      <c r="CA74" s="825">
        <f t="shared" si="90"/>
        <v>46282</v>
      </c>
      <c r="CB74" s="825">
        <f t="shared" si="90"/>
        <v>46289</v>
      </c>
      <c r="CC74" s="825">
        <f t="shared" si="90"/>
        <v>46296</v>
      </c>
      <c r="CD74" s="825">
        <f t="shared" si="90"/>
        <v>46303</v>
      </c>
      <c r="CE74" s="825">
        <f t="shared" si="90"/>
        <v>46310</v>
      </c>
      <c r="CF74" s="825">
        <f t="shared" si="90"/>
        <v>46317</v>
      </c>
      <c r="CG74" s="825">
        <f t="shared" si="90"/>
        <v>46324</v>
      </c>
      <c r="CH74" s="825">
        <f t="shared" si="90"/>
        <v>46331</v>
      </c>
      <c r="CI74" s="825">
        <f t="shared" si="90"/>
        <v>46338</v>
      </c>
      <c r="CJ74" s="825">
        <f t="shared" si="90"/>
        <v>46345</v>
      </c>
      <c r="CK74" s="825">
        <f t="shared" si="90"/>
        <v>46352</v>
      </c>
      <c r="CL74" s="825">
        <f t="shared" si="90"/>
        <v>46359</v>
      </c>
      <c r="CM74" s="825">
        <f t="shared" si="90"/>
        <v>46366</v>
      </c>
      <c r="CN74" s="825">
        <f t="shared" si="90"/>
        <v>46373</v>
      </c>
      <c r="CO74" s="825">
        <f t="shared" si="90"/>
        <v>46380</v>
      </c>
      <c r="CP74" s="825">
        <f t="shared" si="90"/>
        <v>46387</v>
      </c>
      <c r="CQ74" s="825">
        <f t="shared" si="90"/>
        <v>46394</v>
      </c>
      <c r="CR74" s="825">
        <f t="shared" si="90"/>
        <v>46401</v>
      </c>
      <c r="CS74" s="825">
        <f t="shared" si="90"/>
        <v>46408</v>
      </c>
      <c r="CT74" s="825">
        <f t="shared" si="90"/>
        <v>46415</v>
      </c>
      <c r="CU74" s="825">
        <f t="shared" si="90"/>
        <v>46422</v>
      </c>
      <c r="CV74" s="825">
        <f t="shared" ref="CV74:EC74" si="91">+CV163</f>
        <v>46429</v>
      </c>
      <c r="CW74" s="825">
        <f t="shared" si="91"/>
        <v>46436</v>
      </c>
      <c r="CX74" s="825">
        <f t="shared" si="91"/>
        <v>46443</v>
      </c>
      <c r="CY74" s="825">
        <f t="shared" si="91"/>
        <v>46450</v>
      </c>
      <c r="CZ74" s="825">
        <f t="shared" si="91"/>
        <v>46457</v>
      </c>
      <c r="DA74" s="825">
        <f t="shared" si="91"/>
        <v>46464</v>
      </c>
      <c r="DB74" s="825">
        <f t="shared" si="91"/>
        <v>46471</v>
      </c>
      <c r="DC74" s="825">
        <f t="shared" si="91"/>
        <v>46478</v>
      </c>
      <c r="DD74" s="825">
        <f t="shared" si="91"/>
        <v>46485</v>
      </c>
      <c r="DE74" s="825">
        <f t="shared" si="91"/>
        <v>46492</v>
      </c>
      <c r="DF74" s="825">
        <f t="shared" si="91"/>
        <v>46499</v>
      </c>
      <c r="DG74" s="825">
        <f t="shared" si="91"/>
        <v>46506</v>
      </c>
      <c r="DH74" s="825">
        <f t="shared" si="91"/>
        <v>46513</v>
      </c>
      <c r="DI74" s="825">
        <f t="shared" si="91"/>
        <v>46520</v>
      </c>
      <c r="DJ74" s="825">
        <f t="shared" si="91"/>
        <v>46527</v>
      </c>
      <c r="DK74" s="825">
        <f t="shared" si="91"/>
        <v>46534</v>
      </c>
      <c r="DL74" s="825">
        <f t="shared" si="91"/>
        <v>46541</v>
      </c>
      <c r="DM74" s="825">
        <f t="shared" si="91"/>
        <v>46548</v>
      </c>
      <c r="DN74" s="825">
        <f t="shared" si="91"/>
        <v>46555</v>
      </c>
      <c r="DO74" s="825">
        <f t="shared" si="91"/>
        <v>46562</v>
      </c>
      <c r="DP74" s="825">
        <f t="shared" si="91"/>
        <v>46569</v>
      </c>
      <c r="DQ74" s="825">
        <f t="shared" si="91"/>
        <v>46576</v>
      </c>
      <c r="DR74" s="825">
        <f t="shared" si="91"/>
        <v>46583</v>
      </c>
      <c r="DS74" s="825">
        <f t="shared" si="91"/>
        <v>46590</v>
      </c>
      <c r="DT74" s="825">
        <f t="shared" si="91"/>
        <v>46597</v>
      </c>
      <c r="DU74" s="825">
        <f t="shared" si="91"/>
        <v>46604</v>
      </c>
      <c r="DV74" s="825">
        <f t="shared" si="91"/>
        <v>46611</v>
      </c>
      <c r="DW74" s="825">
        <f t="shared" si="91"/>
        <v>46618</v>
      </c>
      <c r="DX74" s="825">
        <f t="shared" si="91"/>
        <v>46625</v>
      </c>
      <c r="DY74" s="825">
        <f t="shared" si="91"/>
        <v>46632</v>
      </c>
      <c r="DZ74" s="825">
        <f t="shared" si="91"/>
        <v>46639</v>
      </c>
      <c r="EA74" s="825">
        <f t="shared" si="91"/>
        <v>46646</v>
      </c>
      <c r="EB74" s="825">
        <f t="shared" si="91"/>
        <v>46653</v>
      </c>
      <c r="EC74" s="825">
        <f t="shared" si="91"/>
        <v>46660</v>
      </c>
    </row>
    <row r="75" spans="2:133" s="802" customFormat="1" ht="12.75">
      <c r="C75" s="802" t="s">
        <v>1823</v>
      </c>
      <c r="D75" s="802">
        <v>113.9</v>
      </c>
      <c r="E75" s="802">
        <v>357.8</v>
      </c>
      <c r="F75" s="802">
        <v>429.16</v>
      </c>
      <c r="G75" s="802">
        <v>461.68</v>
      </c>
      <c r="H75" s="802">
        <v>416.34</v>
      </c>
      <c r="I75" s="802">
        <v>349.08</v>
      </c>
      <c r="J75" s="802">
        <v>585.84</v>
      </c>
      <c r="K75" s="802">
        <v>1323.61</v>
      </c>
      <c r="L75" s="802">
        <v>1431.89</v>
      </c>
      <c r="M75" s="802">
        <v>1488.91</v>
      </c>
      <c r="N75" s="802">
        <v>1472.6</v>
      </c>
      <c r="O75" s="802">
        <v>487.49</v>
      </c>
      <c r="P75" s="802">
        <v>418.66</v>
      </c>
      <c r="Q75" s="802">
        <v>485.83</v>
      </c>
      <c r="R75" s="802">
        <v>666.17</v>
      </c>
      <c r="S75" s="802">
        <v>612.82000000000005</v>
      </c>
      <c r="T75" s="802">
        <v>1177.3699999999999</v>
      </c>
      <c r="U75" s="802">
        <v>1218.48</v>
      </c>
      <c r="V75" s="802">
        <v>2066.2800000000002</v>
      </c>
      <c r="W75" s="802">
        <v>2120.44</v>
      </c>
      <c r="X75" s="802">
        <v>1348.17</v>
      </c>
      <c r="Y75" s="802">
        <v>871.32</v>
      </c>
      <c r="Z75" s="802">
        <v>1160.82</v>
      </c>
      <c r="AA75" s="802">
        <v>339.16</v>
      </c>
      <c r="AB75" s="802">
        <v>362.71</v>
      </c>
      <c r="AC75" s="802">
        <v>517.51</v>
      </c>
      <c r="AD75" s="802">
        <v>902.42</v>
      </c>
      <c r="AE75" s="802">
        <v>1149.3800000000001</v>
      </c>
      <c r="AF75" s="802">
        <v>1295.45</v>
      </c>
      <c r="AG75" s="802">
        <v>1408.63</v>
      </c>
      <c r="AH75" s="802">
        <v>1753.11</v>
      </c>
      <c r="AI75" s="802">
        <v>2699.66</v>
      </c>
      <c r="AJ75" s="802">
        <v>2718.68</v>
      </c>
      <c r="AK75" s="802">
        <v>2408.41</v>
      </c>
      <c r="AL75" s="802">
        <v>2350.31</v>
      </c>
      <c r="AM75" s="802">
        <v>1821.63</v>
      </c>
      <c r="AN75" s="802">
        <v>1055.0999999999999</v>
      </c>
      <c r="AO75" s="802">
        <v>679.24</v>
      </c>
      <c r="AP75" s="802">
        <v>605.44000000000005</v>
      </c>
      <c r="AQ75" s="802">
        <v>913.88</v>
      </c>
      <c r="AR75" s="802">
        <v>916.42</v>
      </c>
      <c r="AS75" s="802">
        <v>1017.61</v>
      </c>
      <c r="AT75" s="802">
        <v>783.93</v>
      </c>
      <c r="AU75" s="802">
        <v>991.34</v>
      </c>
      <c r="AV75" s="802">
        <v>1074.99</v>
      </c>
      <c r="AW75" s="802">
        <v>1504.63</v>
      </c>
      <c r="AX75" s="802">
        <v>1860.03</v>
      </c>
      <c r="AY75" s="802">
        <v>1565.52</v>
      </c>
      <c r="AZ75" s="802">
        <v>1771.43</v>
      </c>
      <c r="BA75" s="802">
        <v>1683.57</v>
      </c>
      <c r="BB75" s="802">
        <v>1076.8</v>
      </c>
      <c r="BC75" s="802">
        <v>886.04</v>
      </c>
      <c r="BD75" s="802">
        <v>1459.94</v>
      </c>
      <c r="BE75" s="802">
        <v>2047.4</v>
      </c>
      <c r="BF75" s="802">
        <v>2603.0100000000002</v>
      </c>
      <c r="BG75" s="802">
        <v>2383.62</v>
      </c>
      <c r="BH75" s="802">
        <v>2008.67</v>
      </c>
      <c r="BI75" s="802">
        <v>2193.94</v>
      </c>
      <c r="BJ75" s="802">
        <v>2121.02</v>
      </c>
      <c r="BK75" s="802">
        <v>1981.68</v>
      </c>
      <c r="BL75" s="802">
        <v>1907.57</v>
      </c>
      <c r="BM75" s="802">
        <v>1835.2</v>
      </c>
      <c r="BN75" s="802">
        <v>1825.21</v>
      </c>
      <c r="BO75" s="802">
        <v>1968.17</v>
      </c>
      <c r="BP75" s="802">
        <v>1558.09</v>
      </c>
      <c r="BQ75" s="802">
        <v>1893.64</v>
      </c>
      <c r="BR75" s="802">
        <v>2218.38</v>
      </c>
      <c r="BS75" s="802">
        <v>2968.6</v>
      </c>
      <c r="BT75" s="802">
        <v>2693.11</v>
      </c>
      <c r="BU75" s="802">
        <v>2305.58</v>
      </c>
      <c r="BV75" s="802">
        <v>2335.41</v>
      </c>
      <c r="BW75" s="802">
        <v>2188.56</v>
      </c>
      <c r="BX75" s="802">
        <v>2710.24</v>
      </c>
      <c r="BY75" s="802">
        <v>1792.79</v>
      </c>
      <c r="BZ75" s="802">
        <v>1778.14</v>
      </c>
      <c r="CA75" s="802">
        <v>1150.1400000000001</v>
      </c>
      <c r="CB75" s="802">
        <v>1046.67</v>
      </c>
      <c r="CC75" s="802">
        <v>1532.86</v>
      </c>
      <c r="CD75" s="802">
        <v>1561.98</v>
      </c>
      <c r="CE75" s="802">
        <v>1115.3399999999999</v>
      </c>
      <c r="CF75" s="802">
        <v>1107.43</v>
      </c>
      <c r="CG75" s="802">
        <v>804.25</v>
      </c>
      <c r="CH75" s="802">
        <v>1261.28</v>
      </c>
      <c r="CI75" s="802">
        <v>1289.31</v>
      </c>
      <c r="CJ75" s="802">
        <v>1295.94</v>
      </c>
      <c r="CK75" s="802">
        <v>1174.46</v>
      </c>
      <c r="CL75" s="802">
        <v>658.5</v>
      </c>
      <c r="CM75" s="802">
        <v>168.96</v>
      </c>
      <c r="CN75" s="802">
        <v>539.19000000000005</v>
      </c>
      <c r="CO75" s="802">
        <v>117.01</v>
      </c>
      <c r="CP75" s="802">
        <v>311.12</v>
      </c>
      <c r="CQ75" s="802">
        <v>125.76</v>
      </c>
      <c r="CR75" s="802">
        <v>111.91</v>
      </c>
      <c r="CS75" s="802">
        <v>80.239999999999995</v>
      </c>
      <c r="CT75" s="802">
        <v>80.239999999999995</v>
      </c>
      <c r="CU75" s="802">
        <v>80.239999999999995</v>
      </c>
      <c r="CV75" s="802">
        <v>80.239999999999995</v>
      </c>
      <c r="CW75" s="802">
        <v>80.239999999999995</v>
      </c>
      <c r="CX75" s="802">
        <v>80.239999999999995</v>
      </c>
      <c r="CY75" s="802">
        <v>200.54</v>
      </c>
      <c r="CZ75" s="802">
        <v>131.44</v>
      </c>
      <c r="DA75" s="802">
        <v>110.54</v>
      </c>
      <c r="DB75" s="802">
        <v>85.94</v>
      </c>
      <c r="DC75" s="802">
        <v>29.4</v>
      </c>
      <c r="DD75" s="802">
        <v>36.74</v>
      </c>
      <c r="DE75" s="802">
        <v>36.74</v>
      </c>
      <c r="DF75" s="802">
        <v>36.74</v>
      </c>
      <c r="DG75" s="802">
        <v>36.74</v>
      </c>
      <c r="DH75" s="802">
        <v>36.74</v>
      </c>
      <c r="DI75" s="802">
        <v>36.74</v>
      </c>
      <c r="DJ75" s="802">
        <v>36.74</v>
      </c>
      <c r="DK75" s="802">
        <v>29.4</v>
      </c>
      <c r="DL75" s="802">
        <v>36.74</v>
      </c>
      <c r="DM75" s="802">
        <v>36.74</v>
      </c>
      <c r="DN75" s="802">
        <v>36.74</v>
      </c>
      <c r="DO75" s="802">
        <v>29.4</v>
      </c>
      <c r="DP75" s="802">
        <v>29.4</v>
      </c>
      <c r="DQ75" s="802">
        <v>36.74</v>
      </c>
      <c r="DR75" s="802">
        <v>36.74</v>
      </c>
      <c r="DS75" s="802">
        <v>29.4</v>
      </c>
      <c r="DT75" s="802">
        <v>36.74</v>
      </c>
      <c r="DU75" s="802">
        <v>36.74</v>
      </c>
      <c r="DV75" s="802">
        <v>41.51</v>
      </c>
      <c r="DW75" s="802">
        <v>48.67</v>
      </c>
      <c r="DX75" s="802">
        <v>48.67</v>
      </c>
      <c r="DY75" s="802">
        <v>72.38</v>
      </c>
      <c r="DZ75" s="802">
        <v>72.38</v>
      </c>
      <c r="EA75" s="802">
        <v>58.15</v>
      </c>
      <c r="EB75" s="802">
        <v>38.93</v>
      </c>
      <c r="EC75" s="802">
        <v>43.61</v>
      </c>
    </row>
    <row r="76" spans="2:133" s="802" customFormat="1" ht="12.75">
      <c r="C76" s="802" t="s">
        <v>1824</v>
      </c>
      <c r="D76" s="802">
        <v>103.25</v>
      </c>
      <c r="E76" s="802">
        <v>347.15</v>
      </c>
      <c r="F76" s="802">
        <v>419.14</v>
      </c>
      <c r="G76" s="802">
        <v>452.09</v>
      </c>
      <c r="H76" s="802">
        <v>406.75</v>
      </c>
      <c r="I76" s="802">
        <v>339.49</v>
      </c>
      <c r="J76" s="802">
        <v>576.25</v>
      </c>
      <c r="K76" s="802">
        <v>1314.02</v>
      </c>
      <c r="L76" s="802">
        <v>1422.29</v>
      </c>
      <c r="M76" s="802">
        <v>1466.48</v>
      </c>
      <c r="N76" s="802">
        <v>1450.26</v>
      </c>
      <c r="O76" s="802">
        <v>465.54</v>
      </c>
      <c r="P76" s="802">
        <v>396.71</v>
      </c>
      <c r="Q76" s="802">
        <v>463.88</v>
      </c>
      <c r="R76" s="802">
        <v>644.24</v>
      </c>
      <c r="S76" s="802">
        <v>586.82000000000005</v>
      </c>
      <c r="T76" s="802">
        <v>1148.27</v>
      </c>
      <c r="U76" s="802">
        <v>1188.67</v>
      </c>
      <c r="V76" s="802">
        <v>2036</v>
      </c>
      <c r="W76" s="802">
        <v>2094.84</v>
      </c>
      <c r="X76" s="802">
        <v>1317.73</v>
      </c>
      <c r="Y76" s="802">
        <v>947.76</v>
      </c>
      <c r="Z76" s="802">
        <v>1047.28</v>
      </c>
      <c r="AA76" s="802">
        <v>299.63</v>
      </c>
      <c r="AB76" s="802">
        <v>312.60000000000002</v>
      </c>
      <c r="AC76" s="802">
        <v>472.5</v>
      </c>
      <c r="AD76" s="802">
        <v>598.88</v>
      </c>
      <c r="AE76" s="802">
        <v>684.41</v>
      </c>
      <c r="AF76" s="802">
        <v>690.8</v>
      </c>
      <c r="AG76" s="802">
        <v>715.28</v>
      </c>
      <c r="AH76" s="802">
        <v>749.68</v>
      </c>
      <c r="AI76" s="802">
        <v>1792.96</v>
      </c>
      <c r="AJ76" s="802">
        <v>2134.0300000000002</v>
      </c>
      <c r="AK76" s="802">
        <v>1467.42</v>
      </c>
      <c r="AL76" s="802">
        <v>1475.09</v>
      </c>
      <c r="AM76" s="802">
        <v>1394.12</v>
      </c>
      <c r="AN76" s="802">
        <v>697.74</v>
      </c>
      <c r="AO76" s="802">
        <v>528.69000000000005</v>
      </c>
      <c r="AP76" s="802">
        <v>562.30999999999995</v>
      </c>
      <c r="AQ76" s="802">
        <v>596.21</v>
      </c>
      <c r="AR76" s="802">
        <v>574.94000000000005</v>
      </c>
      <c r="AS76" s="802">
        <v>1063.8800000000001</v>
      </c>
      <c r="AT76" s="802">
        <v>1103.0999999999999</v>
      </c>
      <c r="AU76" s="802">
        <v>746</v>
      </c>
      <c r="AV76" s="802">
        <v>1119.43</v>
      </c>
      <c r="AW76" s="802">
        <v>1259.4100000000001</v>
      </c>
      <c r="AX76" s="802">
        <v>1408.49</v>
      </c>
      <c r="AY76" s="802">
        <v>1438.66</v>
      </c>
      <c r="AZ76" s="802">
        <v>1277.95</v>
      </c>
      <c r="BA76" s="802">
        <v>771.89</v>
      </c>
      <c r="BB76" s="802">
        <v>919.68</v>
      </c>
      <c r="BC76" s="802">
        <v>960.71</v>
      </c>
      <c r="BD76" s="802">
        <v>664.08</v>
      </c>
      <c r="BE76" s="802">
        <v>1172.92</v>
      </c>
    </row>
    <row r="77" spans="2:133" s="802" customFormat="1" ht="12.75">
      <c r="C77" s="802" t="s">
        <v>1825</v>
      </c>
      <c r="D77" s="802">
        <v>103.25</v>
      </c>
      <c r="E77" s="802">
        <v>347.15</v>
      </c>
      <c r="F77" s="802">
        <v>419.14</v>
      </c>
      <c r="G77" s="802">
        <v>452.09</v>
      </c>
      <c r="H77" s="802">
        <v>406.75</v>
      </c>
      <c r="I77" s="802">
        <v>371.07</v>
      </c>
      <c r="J77" s="802">
        <v>615.72</v>
      </c>
      <c r="K77" s="802">
        <v>1426.62</v>
      </c>
      <c r="L77" s="802">
        <v>1578.38</v>
      </c>
      <c r="M77" s="802">
        <v>1622.56</v>
      </c>
      <c r="N77" s="802">
        <v>1606.35</v>
      </c>
      <c r="O77" s="802">
        <v>518.42999999999995</v>
      </c>
      <c r="P77" s="802">
        <v>408.26</v>
      </c>
      <c r="Q77" s="802">
        <v>518.42999999999995</v>
      </c>
      <c r="R77" s="802">
        <v>813.54</v>
      </c>
      <c r="S77" s="802">
        <v>864.81</v>
      </c>
      <c r="T77" s="802">
        <v>1426.26</v>
      </c>
      <c r="U77" s="802">
        <v>1501.47</v>
      </c>
      <c r="V77" s="802">
        <v>2404.5100000000002</v>
      </c>
      <c r="W77" s="802">
        <v>2460.0300000000002</v>
      </c>
      <c r="X77" s="802">
        <v>1470.67</v>
      </c>
      <c r="Y77" s="802">
        <v>1128.49</v>
      </c>
      <c r="Z77" s="802">
        <v>1481.1</v>
      </c>
      <c r="AA77" s="802">
        <v>656.74</v>
      </c>
      <c r="AB77" s="802">
        <v>549.5</v>
      </c>
      <c r="AC77" s="802">
        <v>509.2</v>
      </c>
      <c r="AD77" s="802">
        <v>668.44</v>
      </c>
      <c r="AE77" s="802">
        <v>741.67</v>
      </c>
      <c r="AF77" s="802">
        <v>749.71</v>
      </c>
      <c r="AG77" s="802">
        <v>771.81</v>
      </c>
      <c r="AH77" s="802">
        <v>960.45</v>
      </c>
      <c r="AI77" s="802">
        <v>2387.7800000000002</v>
      </c>
      <c r="AJ77" s="802">
        <v>2730.6</v>
      </c>
      <c r="AK77" s="802">
        <v>2177.11</v>
      </c>
      <c r="AL77" s="802">
        <v>2265</v>
      </c>
      <c r="AM77" s="802">
        <v>2187.2399999999998</v>
      </c>
      <c r="AN77" s="802">
        <v>1330.12</v>
      </c>
      <c r="AO77" s="802">
        <v>895.79</v>
      </c>
      <c r="AP77" s="802">
        <v>625.47</v>
      </c>
      <c r="AQ77" s="802">
        <v>670.84</v>
      </c>
      <c r="AR77" s="802">
        <v>643.1</v>
      </c>
      <c r="AS77" s="802">
        <v>1190.83</v>
      </c>
      <c r="AT77" s="802">
        <v>1229.45</v>
      </c>
      <c r="AU77" s="802">
        <v>906.72</v>
      </c>
      <c r="AV77" s="802">
        <v>1462.47</v>
      </c>
      <c r="AW77" s="802">
        <v>1800.43</v>
      </c>
      <c r="AX77" s="802">
        <v>2032.06</v>
      </c>
      <c r="AY77" s="802">
        <v>2374.46</v>
      </c>
      <c r="AZ77" s="802">
        <v>2494.13</v>
      </c>
      <c r="BA77" s="802">
        <v>1642.05</v>
      </c>
      <c r="BB77" s="802">
        <v>1138.3499999999999</v>
      </c>
      <c r="BC77" s="802">
        <v>1144.1500000000001</v>
      </c>
      <c r="BD77" s="802">
        <v>828.36</v>
      </c>
      <c r="BE77" s="802">
        <v>1785.38</v>
      </c>
    </row>
    <row r="78" spans="2:133" s="802" customFormat="1" ht="12.75">
      <c r="C78" s="802" t="s">
        <v>1826</v>
      </c>
      <c r="BF78" s="802">
        <f>2266.24+750</f>
        <v>3016.24</v>
      </c>
      <c r="BG78" s="802">
        <f>3431.09-750-900</f>
        <v>1781.0900000000001</v>
      </c>
      <c r="BH78" s="802">
        <v>3048.46</v>
      </c>
      <c r="BI78" s="802">
        <v>2898.22</v>
      </c>
      <c r="BJ78" s="802">
        <v>2795.71</v>
      </c>
      <c r="BK78" s="802">
        <v>1860.88</v>
      </c>
      <c r="BL78" s="802">
        <v>2699.13</v>
      </c>
      <c r="BM78" s="802">
        <v>1900</v>
      </c>
      <c r="BN78" s="802">
        <f>1537.78+900</f>
        <v>2437.7799999999997</v>
      </c>
      <c r="BO78" s="802">
        <v>1850.59</v>
      </c>
      <c r="BP78" s="802">
        <v>1713.11</v>
      </c>
      <c r="BQ78" s="802">
        <v>2554.5700000000002</v>
      </c>
      <c r="BR78" s="802">
        <v>3864.33</v>
      </c>
      <c r="BS78" s="802">
        <v>3510.32</v>
      </c>
      <c r="BT78" s="802">
        <v>3677.71</v>
      </c>
      <c r="BU78" s="802">
        <v>3119.83</v>
      </c>
      <c r="BV78" s="802">
        <v>3336.51</v>
      </c>
      <c r="BW78" s="802">
        <v>3048.47</v>
      </c>
      <c r="BX78" s="802">
        <v>3697.1</v>
      </c>
      <c r="BY78" s="802">
        <v>2710.95</v>
      </c>
      <c r="BZ78" s="802">
        <v>2544.54</v>
      </c>
      <c r="CA78" s="802">
        <v>1684.79</v>
      </c>
      <c r="CB78" s="802">
        <v>1569.26</v>
      </c>
      <c r="CC78" s="802">
        <v>1983.6</v>
      </c>
      <c r="CD78" s="802">
        <v>1908.39</v>
      </c>
      <c r="CE78" s="802">
        <v>1517.92</v>
      </c>
      <c r="CF78" s="802">
        <v>1512.19</v>
      </c>
      <c r="CG78" s="802">
        <v>1184.94</v>
      </c>
      <c r="CH78" s="802">
        <v>1539.53</v>
      </c>
      <c r="CI78" s="802">
        <v>1665.05</v>
      </c>
      <c r="CJ78" s="802">
        <v>1594.44</v>
      </c>
      <c r="CK78" s="802">
        <v>1574.86</v>
      </c>
      <c r="CL78" s="802">
        <v>1069.6300000000001</v>
      </c>
      <c r="CM78" s="802">
        <v>313.23</v>
      </c>
      <c r="CN78" s="802">
        <v>533.48</v>
      </c>
      <c r="CO78" s="802">
        <v>278.24</v>
      </c>
      <c r="CP78" s="802">
        <v>346.56</v>
      </c>
      <c r="CQ78" s="802">
        <v>228.22</v>
      </c>
      <c r="CR78" s="802">
        <v>111.99</v>
      </c>
      <c r="CS78" s="802">
        <v>203.32</v>
      </c>
      <c r="CT78" s="802">
        <v>80.319999999999993</v>
      </c>
      <c r="CU78" s="802">
        <v>80.319999999999993</v>
      </c>
      <c r="CV78" s="802">
        <v>80.319999999999993</v>
      </c>
      <c r="CW78" s="802">
        <v>80.319999999999993</v>
      </c>
      <c r="CX78" s="802">
        <v>80.319999999999993</v>
      </c>
      <c r="CY78" s="802">
        <v>123.82</v>
      </c>
      <c r="CZ78" s="802">
        <v>80.319999999999993</v>
      </c>
      <c r="DA78" s="802">
        <v>36.82</v>
      </c>
      <c r="DB78" s="802">
        <v>36.82</v>
      </c>
      <c r="DC78" s="802">
        <v>29.46</v>
      </c>
      <c r="DD78" s="802">
        <v>139.22</v>
      </c>
      <c r="DE78" s="802">
        <v>62.42</v>
      </c>
      <c r="DF78" s="802">
        <v>135.22</v>
      </c>
      <c r="DG78" s="802">
        <v>61.42</v>
      </c>
      <c r="DH78" s="802">
        <v>36.82</v>
      </c>
      <c r="DI78" s="802">
        <v>36.82</v>
      </c>
      <c r="DJ78" s="802">
        <v>36.82</v>
      </c>
      <c r="DK78" s="802">
        <v>29.46</v>
      </c>
      <c r="DL78" s="802">
        <v>36.82</v>
      </c>
      <c r="DM78" s="802">
        <v>36.82</v>
      </c>
      <c r="DN78" s="802">
        <v>36.82</v>
      </c>
      <c r="DO78" s="802">
        <v>29.46</v>
      </c>
      <c r="DP78" s="802">
        <v>29.46</v>
      </c>
      <c r="DQ78" s="802">
        <v>36.82</v>
      </c>
      <c r="DR78" s="802">
        <v>36.82</v>
      </c>
      <c r="DS78" s="802">
        <v>29.46</v>
      </c>
      <c r="DT78" s="802">
        <v>36.82</v>
      </c>
      <c r="DU78" s="802">
        <v>36.82</v>
      </c>
      <c r="DV78" s="802">
        <v>41.59</v>
      </c>
      <c r="DW78" s="802">
        <v>48.75</v>
      </c>
      <c r="DX78" s="802">
        <v>48.75</v>
      </c>
      <c r="DY78" s="802">
        <v>72.45</v>
      </c>
      <c r="DZ78" s="802">
        <v>72.45</v>
      </c>
      <c r="EA78" s="802">
        <v>58.23</v>
      </c>
      <c r="EB78" s="802">
        <v>39</v>
      </c>
      <c r="EC78" s="802">
        <v>43.67</v>
      </c>
    </row>
    <row r="79" spans="2:133" s="802" customFormat="1" ht="12.75"/>
    <row r="80" spans="2:133" s="651" customFormat="1" ht="14.25" customHeight="1">
      <c r="C80" s="828" t="s">
        <v>1827</v>
      </c>
      <c r="D80" s="802">
        <f>+D75</f>
        <v>113.9</v>
      </c>
      <c r="E80" s="802">
        <f t="shared" ref="E80:BP80" si="92">+D80+E75</f>
        <v>471.70000000000005</v>
      </c>
      <c r="F80" s="802">
        <f t="shared" si="92"/>
        <v>900.86000000000013</v>
      </c>
      <c r="G80" s="802">
        <f t="shared" si="92"/>
        <v>1362.5400000000002</v>
      </c>
      <c r="H80" s="802">
        <f t="shared" si="92"/>
        <v>1778.88</v>
      </c>
      <c r="I80" s="802">
        <f t="shared" si="92"/>
        <v>2127.96</v>
      </c>
      <c r="J80" s="802">
        <f t="shared" si="92"/>
        <v>2713.8</v>
      </c>
      <c r="K80" s="802">
        <f t="shared" si="92"/>
        <v>4037.41</v>
      </c>
      <c r="L80" s="802">
        <f t="shared" si="92"/>
        <v>5469.3</v>
      </c>
      <c r="M80" s="802">
        <f t="shared" si="92"/>
        <v>6958.21</v>
      </c>
      <c r="N80" s="802">
        <f t="shared" si="92"/>
        <v>8430.81</v>
      </c>
      <c r="O80" s="802">
        <f t="shared" si="92"/>
        <v>8918.2999999999993</v>
      </c>
      <c r="P80" s="802">
        <f t="shared" si="92"/>
        <v>9336.9599999999991</v>
      </c>
      <c r="Q80" s="802">
        <f t="shared" si="92"/>
        <v>9822.7899999999991</v>
      </c>
      <c r="R80" s="802">
        <f t="shared" si="92"/>
        <v>10488.96</v>
      </c>
      <c r="S80" s="802">
        <f t="shared" si="92"/>
        <v>11101.779999999999</v>
      </c>
      <c r="T80" s="802">
        <f t="shared" si="92"/>
        <v>12279.149999999998</v>
      </c>
      <c r="U80" s="802">
        <f t="shared" si="92"/>
        <v>13497.629999999997</v>
      </c>
      <c r="V80" s="802">
        <f t="shared" si="92"/>
        <v>15563.909999999998</v>
      </c>
      <c r="W80" s="802">
        <f t="shared" si="92"/>
        <v>17684.349999999999</v>
      </c>
      <c r="X80" s="802">
        <f t="shared" si="92"/>
        <v>19032.519999999997</v>
      </c>
      <c r="Y80" s="802">
        <f t="shared" si="92"/>
        <v>19903.839999999997</v>
      </c>
      <c r="Z80" s="802">
        <f t="shared" si="92"/>
        <v>21064.659999999996</v>
      </c>
      <c r="AA80" s="802">
        <f t="shared" si="92"/>
        <v>21403.819999999996</v>
      </c>
      <c r="AB80" s="802">
        <f t="shared" si="92"/>
        <v>21766.529999999995</v>
      </c>
      <c r="AC80" s="802">
        <f t="shared" si="92"/>
        <v>22284.039999999994</v>
      </c>
      <c r="AD80" s="802">
        <f t="shared" si="92"/>
        <v>23186.459999999992</v>
      </c>
      <c r="AE80" s="802">
        <f t="shared" si="92"/>
        <v>24335.839999999993</v>
      </c>
      <c r="AF80" s="802">
        <f t="shared" si="92"/>
        <v>25631.289999999994</v>
      </c>
      <c r="AG80" s="802">
        <f t="shared" si="92"/>
        <v>27039.919999999995</v>
      </c>
      <c r="AH80" s="802">
        <f t="shared" si="92"/>
        <v>28793.029999999995</v>
      </c>
      <c r="AI80" s="802">
        <f t="shared" si="92"/>
        <v>31492.689999999995</v>
      </c>
      <c r="AJ80" s="802">
        <f t="shared" si="92"/>
        <v>34211.369999999995</v>
      </c>
      <c r="AK80" s="802">
        <f t="shared" si="92"/>
        <v>36619.78</v>
      </c>
      <c r="AL80" s="802">
        <f t="shared" si="92"/>
        <v>38970.089999999997</v>
      </c>
      <c r="AM80" s="802">
        <f t="shared" si="92"/>
        <v>40791.719999999994</v>
      </c>
      <c r="AN80" s="802">
        <f t="shared" si="92"/>
        <v>41846.819999999992</v>
      </c>
      <c r="AO80" s="802">
        <f t="shared" si="92"/>
        <v>42526.05999999999</v>
      </c>
      <c r="AP80" s="802">
        <f t="shared" si="92"/>
        <v>43131.499999999993</v>
      </c>
      <c r="AQ80" s="802">
        <f t="shared" si="92"/>
        <v>44045.37999999999</v>
      </c>
      <c r="AR80" s="802">
        <f t="shared" si="92"/>
        <v>44961.799999999988</v>
      </c>
      <c r="AS80" s="802">
        <f t="shared" si="92"/>
        <v>45979.409999999989</v>
      </c>
      <c r="AT80" s="802">
        <f t="shared" si="92"/>
        <v>46763.339999999989</v>
      </c>
      <c r="AU80" s="802">
        <f t="shared" si="92"/>
        <v>47754.679999999986</v>
      </c>
      <c r="AV80" s="802">
        <f t="shared" si="92"/>
        <v>48829.669999999984</v>
      </c>
      <c r="AW80" s="802">
        <f t="shared" si="92"/>
        <v>50334.299999999981</v>
      </c>
      <c r="AX80" s="802">
        <f t="shared" si="92"/>
        <v>52194.32999999998</v>
      </c>
      <c r="AY80" s="802">
        <f t="shared" si="92"/>
        <v>53759.849999999977</v>
      </c>
      <c r="AZ80" s="802">
        <f t="shared" si="92"/>
        <v>55531.279999999977</v>
      </c>
      <c r="BA80" s="802">
        <f t="shared" si="92"/>
        <v>57214.849999999977</v>
      </c>
      <c r="BB80" s="802">
        <f t="shared" si="92"/>
        <v>58291.64999999998</v>
      </c>
      <c r="BC80" s="802">
        <f t="shared" si="92"/>
        <v>59177.689999999981</v>
      </c>
      <c r="BD80" s="802">
        <f t="shared" si="92"/>
        <v>60637.629999999983</v>
      </c>
      <c r="BE80" s="802">
        <f t="shared" si="92"/>
        <v>62685.029999999984</v>
      </c>
      <c r="BF80" s="802">
        <f t="shared" si="92"/>
        <v>65288.039999999986</v>
      </c>
      <c r="BG80" s="802">
        <f t="shared" si="92"/>
        <v>67671.659999999989</v>
      </c>
      <c r="BH80" s="802">
        <f t="shared" si="92"/>
        <v>69680.329999999987</v>
      </c>
      <c r="BI80" s="802">
        <f t="shared" si="92"/>
        <v>71874.26999999999</v>
      </c>
      <c r="BJ80" s="802">
        <f t="shared" si="92"/>
        <v>73995.289999999994</v>
      </c>
      <c r="BK80" s="802">
        <f t="shared" si="92"/>
        <v>75976.969999999987</v>
      </c>
      <c r="BL80" s="802">
        <f t="shared" si="92"/>
        <v>77884.539999999994</v>
      </c>
      <c r="BM80" s="802">
        <f t="shared" si="92"/>
        <v>79719.739999999991</v>
      </c>
      <c r="BN80" s="802">
        <f t="shared" si="92"/>
        <v>81544.95</v>
      </c>
      <c r="BO80" s="802">
        <f t="shared" si="92"/>
        <v>83513.119999999995</v>
      </c>
      <c r="BP80" s="802">
        <f t="shared" si="92"/>
        <v>85071.209999999992</v>
      </c>
      <c r="BQ80" s="802">
        <f t="shared" ref="BQ80:EB80" si="93">+BP80+BQ75</f>
        <v>86964.849999999991</v>
      </c>
      <c r="BR80" s="802">
        <f t="shared" si="93"/>
        <v>89183.23</v>
      </c>
      <c r="BS80" s="802">
        <f t="shared" si="93"/>
        <v>92151.83</v>
      </c>
      <c r="BT80" s="802">
        <f t="shared" si="93"/>
        <v>94844.94</v>
      </c>
      <c r="BU80" s="802">
        <f t="shared" si="93"/>
        <v>97150.52</v>
      </c>
      <c r="BV80" s="802">
        <f t="shared" si="93"/>
        <v>99485.930000000008</v>
      </c>
      <c r="BW80" s="802">
        <f t="shared" si="93"/>
        <v>101674.49</v>
      </c>
      <c r="BX80" s="802">
        <f t="shared" si="93"/>
        <v>104384.73000000001</v>
      </c>
      <c r="BY80" s="802">
        <f t="shared" si="93"/>
        <v>106177.52</v>
      </c>
      <c r="BZ80" s="802">
        <f t="shared" si="93"/>
        <v>107955.66</v>
      </c>
      <c r="CA80" s="802">
        <f t="shared" si="93"/>
        <v>109105.8</v>
      </c>
      <c r="CB80" s="802">
        <f t="shared" si="93"/>
        <v>110152.47</v>
      </c>
      <c r="CC80" s="802">
        <f t="shared" si="93"/>
        <v>111685.33</v>
      </c>
      <c r="CD80" s="802">
        <f t="shared" si="93"/>
        <v>113247.31</v>
      </c>
      <c r="CE80" s="802">
        <f t="shared" si="93"/>
        <v>114362.65</v>
      </c>
      <c r="CF80" s="802">
        <f t="shared" si="93"/>
        <v>115470.07999999999</v>
      </c>
      <c r="CG80" s="802">
        <f t="shared" si="93"/>
        <v>116274.32999999999</v>
      </c>
      <c r="CH80" s="802">
        <f t="shared" si="93"/>
        <v>117535.60999999999</v>
      </c>
      <c r="CI80" s="802">
        <f t="shared" si="93"/>
        <v>118824.91999999998</v>
      </c>
      <c r="CJ80" s="802">
        <f t="shared" si="93"/>
        <v>120120.85999999999</v>
      </c>
      <c r="CK80" s="802">
        <f t="shared" si="93"/>
        <v>121295.31999999999</v>
      </c>
      <c r="CL80" s="802">
        <f t="shared" si="93"/>
        <v>121953.81999999999</v>
      </c>
      <c r="CM80" s="802">
        <f t="shared" si="93"/>
        <v>122122.78</v>
      </c>
      <c r="CN80" s="802">
        <f t="shared" si="93"/>
        <v>122661.97</v>
      </c>
      <c r="CO80" s="802">
        <f t="shared" si="93"/>
        <v>122778.98</v>
      </c>
      <c r="CP80" s="802">
        <f t="shared" si="93"/>
        <v>123090.09999999999</v>
      </c>
      <c r="CQ80" s="802">
        <f t="shared" si="93"/>
        <v>123215.85999999999</v>
      </c>
      <c r="CR80" s="802">
        <f t="shared" si="93"/>
        <v>123327.76999999999</v>
      </c>
      <c r="CS80" s="802">
        <f t="shared" si="93"/>
        <v>123408.01</v>
      </c>
      <c r="CT80" s="802">
        <f t="shared" si="93"/>
        <v>123488.25</v>
      </c>
      <c r="CU80" s="802">
        <f t="shared" si="93"/>
        <v>123568.49</v>
      </c>
      <c r="CV80" s="802">
        <f t="shared" si="93"/>
        <v>123648.73000000001</v>
      </c>
      <c r="CW80" s="802">
        <f t="shared" si="93"/>
        <v>123728.97000000002</v>
      </c>
      <c r="CX80" s="802">
        <f t="shared" si="93"/>
        <v>123809.21000000002</v>
      </c>
      <c r="CY80" s="802">
        <f t="shared" si="93"/>
        <v>124009.75000000001</v>
      </c>
      <c r="CZ80" s="802">
        <f t="shared" si="93"/>
        <v>124141.19000000002</v>
      </c>
      <c r="DA80" s="802">
        <f t="shared" si="93"/>
        <v>124251.73000000001</v>
      </c>
      <c r="DB80" s="802">
        <f t="shared" si="93"/>
        <v>124337.67000000001</v>
      </c>
      <c r="DC80" s="802">
        <f t="shared" si="93"/>
        <v>124367.07</v>
      </c>
      <c r="DD80" s="802">
        <f t="shared" si="93"/>
        <v>124403.81000000001</v>
      </c>
      <c r="DE80" s="802">
        <f t="shared" si="93"/>
        <v>124440.55000000002</v>
      </c>
      <c r="DF80" s="802">
        <f t="shared" si="93"/>
        <v>124477.29000000002</v>
      </c>
      <c r="DG80" s="802">
        <f t="shared" si="93"/>
        <v>124514.03000000003</v>
      </c>
      <c r="DH80" s="802">
        <f t="shared" si="93"/>
        <v>124550.77000000003</v>
      </c>
      <c r="DI80" s="802">
        <f t="shared" si="93"/>
        <v>124587.51000000004</v>
      </c>
      <c r="DJ80" s="802">
        <f t="shared" si="93"/>
        <v>124624.25000000004</v>
      </c>
      <c r="DK80" s="802">
        <f t="shared" si="93"/>
        <v>124653.65000000004</v>
      </c>
      <c r="DL80" s="802">
        <f t="shared" si="93"/>
        <v>124690.39000000004</v>
      </c>
      <c r="DM80" s="802">
        <f t="shared" si="93"/>
        <v>124727.13000000005</v>
      </c>
      <c r="DN80" s="802">
        <f t="shared" si="93"/>
        <v>124763.87000000005</v>
      </c>
      <c r="DO80" s="802">
        <f t="shared" si="93"/>
        <v>124793.27000000005</v>
      </c>
      <c r="DP80" s="802">
        <f t="shared" si="93"/>
        <v>124822.67000000004</v>
      </c>
      <c r="DQ80" s="802">
        <f t="shared" si="93"/>
        <v>124859.41000000005</v>
      </c>
      <c r="DR80" s="802">
        <f t="shared" si="93"/>
        <v>124896.15000000005</v>
      </c>
      <c r="DS80" s="802">
        <f t="shared" si="93"/>
        <v>124925.55000000005</v>
      </c>
      <c r="DT80" s="802">
        <f t="shared" si="93"/>
        <v>124962.29000000005</v>
      </c>
      <c r="DU80" s="802">
        <f t="shared" si="93"/>
        <v>124999.03000000006</v>
      </c>
      <c r="DV80" s="802">
        <f t="shared" si="93"/>
        <v>125040.54000000005</v>
      </c>
      <c r="DW80" s="802">
        <f t="shared" si="93"/>
        <v>125089.21000000005</v>
      </c>
      <c r="DX80" s="802">
        <f t="shared" si="93"/>
        <v>125137.88000000005</v>
      </c>
      <c r="DY80" s="802">
        <f t="shared" si="93"/>
        <v>125210.26000000005</v>
      </c>
      <c r="DZ80" s="802">
        <f t="shared" si="93"/>
        <v>125282.64000000006</v>
      </c>
      <c r="EA80" s="802">
        <f t="shared" si="93"/>
        <v>125340.79000000005</v>
      </c>
      <c r="EB80" s="802">
        <f t="shared" si="93"/>
        <v>125379.72000000004</v>
      </c>
      <c r="EC80" s="802">
        <f t="shared" ref="EC80" si="94">+EB80+EC75</f>
        <v>125423.33000000005</v>
      </c>
    </row>
    <row r="81" spans="3:142" s="828" customFormat="1" ht="14.25" customHeight="1">
      <c r="C81" s="828" t="s">
        <v>1828</v>
      </c>
      <c r="D81" s="828">
        <f>+D80/$EC$80</f>
        <v>9.0812450921212153E-4</v>
      </c>
      <c r="E81" s="828">
        <f t="shared" ref="E81:BP81" si="95">+E80/$EC$80</f>
        <v>3.7608633098802262E-3</v>
      </c>
      <c r="F81" s="828">
        <f t="shared" si="95"/>
        <v>7.1825552710169617E-3</v>
      </c>
      <c r="G81" s="828">
        <f t="shared" si="95"/>
        <v>1.0863529137681162E-2</v>
      </c>
      <c r="H81" s="828">
        <f t="shared" si="95"/>
        <v>1.4183007260292001E-2</v>
      </c>
      <c r="I81" s="828">
        <f t="shared" si="95"/>
        <v>1.6966221515566517E-2</v>
      </c>
      <c r="J81" s="828">
        <f t="shared" si="95"/>
        <v>2.1637122854256854E-2</v>
      </c>
      <c r="K81" s="828">
        <f t="shared" si="95"/>
        <v>3.2190263167147598E-2</v>
      </c>
      <c r="L81" s="828">
        <f t="shared" si="95"/>
        <v>4.3606719738664236E-2</v>
      </c>
      <c r="M81" s="828">
        <f t="shared" si="95"/>
        <v>5.5477796674669677E-2</v>
      </c>
      <c r="N81" s="828">
        <f t="shared" si="95"/>
        <v>6.7218834007995137E-2</v>
      </c>
      <c r="O81" s="828">
        <f t="shared" si="95"/>
        <v>7.1105590961426365E-2</v>
      </c>
      <c r="P81" s="828">
        <f t="shared" si="95"/>
        <v>7.4443566440151099E-2</v>
      </c>
      <c r="Q81" s="828">
        <f t="shared" si="95"/>
        <v>7.8317088216362907E-2</v>
      </c>
      <c r="R81" s="828">
        <f t="shared" si="95"/>
        <v>8.3628460510496688E-2</v>
      </c>
      <c r="S81" s="828">
        <f t="shared" si="95"/>
        <v>8.851447334399426E-2</v>
      </c>
      <c r="T81" s="828">
        <f t="shared" si="95"/>
        <v>9.7901642381843901E-2</v>
      </c>
      <c r="U81" s="828">
        <f t="shared" si="95"/>
        <v>0.10761658138083235</v>
      </c>
      <c r="V81" s="828">
        <f t="shared" si="95"/>
        <v>0.12409102835971579</v>
      </c>
      <c r="W81" s="828">
        <f t="shared" si="95"/>
        <v>0.14099729292787866</v>
      </c>
      <c r="X81" s="828">
        <f t="shared" si="95"/>
        <v>0.15174625007963025</v>
      </c>
      <c r="Y81" s="828">
        <f t="shared" si="95"/>
        <v>0.15869328298012808</v>
      </c>
      <c r="Z81" s="828">
        <f t="shared" si="95"/>
        <v>0.16794849889569977</v>
      </c>
      <c r="AA81" s="828">
        <f t="shared" si="95"/>
        <v>0.17065262100759077</v>
      </c>
      <c r="AB81" s="828">
        <f t="shared" si="95"/>
        <v>0.17354450723003437</v>
      </c>
      <c r="AC81" s="828">
        <f t="shared" si="95"/>
        <v>0.17767061359318068</v>
      </c>
      <c r="AD81" s="828">
        <f t="shared" si="95"/>
        <v>0.18486560674158456</v>
      </c>
      <c r="AE81" s="828">
        <f t="shared" si="95"/>
        <v>0.19402961155631879</v>
      </c>
      <c r="AF81" s="828">
        <f t="shared" si="95"/>
        <v>0.20435823223637886</v>
      </c>
      <c r="AG81" s="828">
        <f t="shared" si="95"/>
        <v>0.2155892368668571</v>
      </c>
      <c r="AH81" s="828">
        <f t="shared" si="95"/>
        <v>0.22956677996031508</v>
      </c>
      <c r="AI81" s="828">
        <f t="shared" si="95"/>
        <v>0.25109116461825709</v>
      </c>
      <c r="AJ81" s="828">
        <f t="shared" si="95"/>
        <v>0.27276719570433972</v>
      </c>
      <c r="AK81" s="828">
        <f t="shared" si="95"/>
        <v>0.29196944460013929</v>
      </c>
      <c r="AL81" s="828">
        <f t="shared" si="95"/>
        <v>0.31070846229325899</v>
      </c>
      <c r="AM81" s="828">
        <f t="shared" si="95"/>
        <v>0.32523231523194274</v>
      </c>
      <c r="AN81" s="828">
        <f t="shared" si="95"/>
        <v>0.33364462576460041</v>
      </c>
      <c r="AO81" s="828">
        <f t="shared" si="95"/>
        <v>0.33906020514684132</v>
      </c>
      <c r="AP81" s="828">
        <f t="shared" si="95"/>
        <v>0.34388737725270074</v>
      </c>
      <c r="AQ81" s="828">
        <f t="shared" si="95"/>
        <v>0.35117374096190856</v>
      </c>
      <c r="AR81" s="828">
        <f t="shared" si="95"/>
        <v>0.35848035608686174</v>
      </c>
      <c r="AS81" s="828">
        <f t="shared" si="95"/>
        <v>0.36659375891231699</v>
      </c>
      <c r="AT81" s="828">
        <f t="shared" si="95"/>
        <v>0.3728440314891972</v>
      </c>
      <c r="AU81" s="828">
        <f t="shared" si="95"/>
        <v>0.38074798364865586</v>
      </c>
      <c r="AV81" s="828">
        <f t="shared" si="95"/>
        <v>0.38931887711799684</v>
      </c>
      <c r="AW81" s="828">
        <f t="shared" si="95"/>
        <v>0.40131528958767049</v>
      </c>
      <c r="AX81" s="828">
        <f t="shared" si="95"/>
        <v>0.41614530566203245</v>
      </c>
      <c r="AY81" s="828">
        <f t="shared" si="95"/>
        <v>0.4286271939997125</v>
      </c>
      <c r="AZ81" s="828">
        <f t="shared" si="95"/>
        <v>0.4427508024224836</v>
      </c>
      <c r="BA81" s="828">
        <f t="shared" si="95"/>
        <v>0.45617390321242435</v>
      </c>
      <c r="BB81" s="828">
        <f t="shared" si="95"/>
        <v>0.46475922780873352</v>
      </c>
      <c r="BC81" s="828">
        <f t="shared" si="95"/>
        <v>0.47182362324457466</v>
      </c>
      <c r="BD81" s="828">
        <f t="shared" si="95"/>
        <v>0.48346372241910623</v>
      </c>
      <c r="BE81" s="828">
        <f t="shared" si="95"/>
        <v>0.49978763918961455</v>
      </c>
      <c r="BF81" s="828">
        <f t="shared" si="95"/>
        <v>0.52054143355944993</v>
      </c>
      <c r="BG81" s="828">
        <f t="shared" si="95"/>
        <v>0.53954603182677385</v>
      </c>
      <c r="BH81" s="828">
        <f t="shared" si="95"/>
        <v>0.55556115437215681</v>
      </c>
      <c r="BI81" s="828">
        <f t="shared" si="95"/>
        <v>0.57305343431720368</v>
      </c>
      <c r="BJ81" s="828">
        <f t="shared" si="95"/>
        <v>0.58996432322439507</v>
      </c>
      <c r="BK81" s="828">
        <f t="shared" si="95"/>
        <v>0.60576425454498739</v>
      </c>
      <c r="BL81" s="828">
        <f t="shared" si="95"/>
        <v>0.62097330695971764</v>
      </c>
      <c r="BM81" s="828">
        <f t="shared" si="95"/>
        <v>0.63560535348567093</v>
      </c>
      <c r="BN81" s="828">
        <f t="shared" si="95"/>
        <v>0.65015774975835805</v>
      </c>
      <c r="BO81" s="828">
        <f t="shared" si="95"/>
        <v>0.66584996587158041</v>
      </c>
      <c r="BP81" s="828">
        <f t="shared" si="95"/>
        <v>0.67827261483170609</v>
      </c>
      <c r="BQ81" s="828">
        <f t="shared" ref="BQ81:EB81" si="96">+BQ80/$EC$80</f>
        <v>0.69337060337976963</v>
      </c>
      <c r="BR81" s="828">
        <f t="shared" si="96"/>
        <v>0.7110577434038784</v>
      </c>
      <c r="BS81" s="828">
        <f t="shared" si="96"/>
        <v>0.73472638623133324</v>
      </c>
      <c r="BT81" s="828">
        <f t="shared" si="96"/>
        <v>0.75619854775024686</v>
      </c>
      <c r="BU81" s="828">
        <f t="shared" si="96"/>
        <v>0.77458093322829147</v>
      </c>
      <c r="BV81" s="828">
        <f t="shared" si="96"/>
        <v>0.79320115324636953</v>
      </c>
      <c r="BW81" s="828">
        <f t="shared" si="96"/>
        <v>0.81065053846042812</v>
      </c>
      <c r="BX81" s="828">
        <f t="shared" si="96"/>
        <v>0.8322592774406482</v>
      </c>
      <c r="BY81" s="828">
        <f t="shared" si="96"/>
        <v>0.84655318910764021</v>
      </c>
      <c r="BZ81" s="828">
        <f t="shared" si="96"/>
        <v>0.86073029634917175</v>
      </c>
      <c r="CA81" s="828">
        <f t="shared" si="96"/>
        <v>0.86990036064263299</v>
      </c>
      <c r="CB81" s="828">
        <f t="shared" si="96"/>
        <v>0.87824545879941129</v>
      </c>
      <c r="CC81" s="828">
        <f t="shared" si="96"/>
        <v>0.89046694901179835</v>
      </c>
      <c r="CD81" s="828">
        <f t="shared" si="96"/>
        <v>0.90292061293540804</v>
      </c>
      <c r="CE81" s="828">
        <f t="shared" si="96"/>
        <v>0.91181321688716088</v>
      </c>
      <c r="CF81" s="828">
        <f t="shared" si="96"/>
        <v>0.92064275442216326</v>
      </c>
      <c r="CG81" s="828">
        <f t="shared" si="96"/>
        <v>0.92705503832500658</v>
      </c>
      <c r="CH81" s="828">
        <f t="shared" si="96"/>
        <v>0.93711122165230298</v>
      </c>
      <c r="CI81" s="828">
        <f t="shared" si="96"/>
        <v>0.94739088812264782</v>
      </c>
      <c r="CJ81" s="828">
        <f t="shared" si="96"/>
        <v>0.95772341557188712</v>
      </c>
      <c r="CK81" s="828">
        <f t="shared" si="96"/>
        <v>0.96708738318461129</v>
      </c>
      <c r="CL81" s="828">
        <f t="shared" si="96"/>
        <v>0.97233760258159263</v>
      </c>
      <c r="CM81" s="828">
        <f t="shared" si="96"/>
        <v>0.97368472037857678</v>
      </c>
      <c r="CN81" s="828">
        <f t="shared" si="96"/>
        <v>0.97798368134540803</v>
      </c>
      <c r="CO81" s="828">
        <f t="shared" si="96"/>
        <v>0.97891660187941076</v>
      </c>
      <c r="CP81" s="828">
        <f t="shared" si="96"/>
        <v>0.98139716111827002</v>
      </c>
      <c r="CQ81" s="828">
        <f t="shared" si="96"/>
        <v>0.98239984538761604</v>
      </c>
      <c r="CR81" s="828">
        <f t="shared" si="96"/>
        <v>0.98329210363016151</v>
      </c>
      <c r="CS81" s="828">
        <f t="shared" si="96"/>
        <v>0.98393185701575581</v>
      </c>
      <c r="CT81" s="828">
        <f t="shared" si="96"/>
        <v>0.98457161040134999</v>
      </c>
      <c r="CU81" s="828">
        <f t="shared" si="96"/>
        <v>0.98521136378694429</v>
      </c>
      <c r="CV81" s="828">
        <f t="shared" si="96"/>
        <v>0.98585111717253848</v>
      </c>
      <c r="CW81" s="828">
        <f t="shared" si="96"/>
        <v>0.98649087055813278</v>
      </c>
      <c r="CX81" s="828">
        <f t="shared" si="96"/>
        <v>0.98713062394372697</v>
      </c>
      <c r="CY81" s="828">
        <f t="shared" si="96"/>
        <v>0.98872952902781297</v>
      </c>
      <c r="CZ81" s="828">
        <f t="shared" si="96"/>
        <v>0.98977749992764485</v>
      </c>
      <c r="DA81" s="828">
        <f t="shared" si="96"/>
        <v>0.9906588351624851</v>
      </c>
      <c r="DB81" s="828">
        <f t="shared" si="96"/>
        <v>0.99134403463853149</v>
      </c>
      <c r="DC81" s="828">
        <f t="shared" si="96"/>
        <v>0.99157844078928503</v>
      </c>
      <c r="DD81" s="828">
        <f t="shared" si="96"/>
        <v>0.99187136874774384</v>
      </c>
      <c r="DE81" s="828">
        <f t="shared" si="96"/>
        <v>0.99216429670620265</v>
      </c>
      <c r="DF81" s="828">
        <f t="shared" si="96"/>
        <v>0.99245722466466146</v>
      </c>
      <c r="DG81" s="828">
        <f t="shared" si="96"/>
        <v>0.99275015262312027</v>
      </c>
      <c r="DH81" s="828">
        <f t="shared" si="96"/>
        <v>0.99304308058157909</v>
      </c>
      <c r="DI81" s="828">
        <f t="shared" si="96"/>
        <v>0.9933360085400379</v>
      </c>
      <c r="DJ81" s="828">
        <f t="shared" si="96"/>
        <v>0.99362893649849671</v>
      </c>
      <c r="DK81" s="828">
        <f t="shared" si="96"/>
        <v>0.99386334264925025</v>
      </c>
      <c r="DL81" s="828">
        <f t="shared" si="96"/>
        <v>0.99415627060770906</v>
      </c>
      <c r="DM81" s="828">
        <f t="shared" si="96"/>
        <v>0.99444919856616787</v>
      </c>
      <c r="DN81" s="828">
        <f t="shared" si="96"/>
        <v>0.99474212652462668</v>
      </c>
      <c r="DO81" s="828">
        <f t="shared" si="96"/>
        <v>0.99497653267538022</v>
      </c>
      <c r="DP81" s="828">
        <f t="shared" si="96"/>
        <v>0.99521093882613387</v>
      </c>
      <c r="DQ81" s="828">
        <f t="shared" si="96"/>
        <v>0.99550386678459268</v>
      </c>
      <c r="DR81" s="828">
        <f t="shared" si="96"/>
        <v>0.99579679474305149</v>
      </c>
      <c r="DS81" s="828">
        <f t="shared" si="96"/>
        <v>0.99603120089380504</v>
      </c>
      <c r="DT81" s="828">
        <f t="shared" si="96"/>
        <v>0.99632412885226385</v>
      </c>
      <c r="DU81" s="828">
        <f t="shared" si="96"/>
        <v>0.99661705681072266</v>
      </c>
      <c r="DV81" s="828">
        <f t="shared" si="96"/>
        <v>0.99694801597119143</v>
      </c>
      <c r="DW81" s="828">
        <f t="shared" si="96"/>
        <v>0.99733606179966683</v>
      </c>
      <c r="DX81" s="828">
        <f t="shared" si="96"/>
        <v>0.99772410762814223</v>
      </c>
      <c r="DY81" s="828">
        <f t="shared" si="96"/>
        <v>0.99830119324690236</v>
      </c>
      <c r="DZ81" s="828">
        <f t="shared" si="96"/>
        <v>0.99887827886566249</v>
      </c>
      <c r="EA81" s="828">
        <f t="shared" si="96"/>
        <v>0.99934190871825845</v>
      </c>
      <c r="EB81" s="828">
        <f t="shared" si="96"/>
        <v>0.99965229754304885</v>
      </c>
      <c r="EC81" s="828">
        <f t="shared" ref="EC81" si="97">+EC80/$EC$80</f>
        <v>1</v>
      </c>
    </row>
    <row r="82" spans="3:142" s="651" customFormat="1" ht="14.25" customHeight="1">
      <c r="E82" s="810"/>
      <c r="F82" s="810"/>
      <c r="G82" s="810"/>
      <c r="H82" s="810"/>
      <c r="I82" s="810"/>
      <c r="J82" s="810"/>
      <c r="K82" s="815"/>
      <c r="L82" s="815"/>
      <c r="M82" s="815"/>
      <c r="N82" s="815"/>
      <c r="O82" s="815"/>
      <c r="P82" s="815"/>
      <c r="Q82" s="815"/>
      <c r="R82" s="815"/>
      <c r="S82" s="815"/>
      <c r="T82" s="815"/>
      <c r="U82" s="815"/>
      <c r="V82" s="815"/>
      <c r="W82" s="815"/>
      <c r="X82" s="815"/>
      <c r="Y82" s="815"/>
      <c r="Z82" s="815"/>
      <c r="AA82" s="815"/>
      <c r="AB82" s="815"/>
      <c r="AC82" s="815"/>
      <c r="AD82" s="815"/>
      <c r="AE82" s="815"/>
      <c r="AF82" s="815"/>
      <c r="AG82" s="815"/>
      <c r="AH82" s="815"/>
      <c r="AI82" s="815"/>
      <c r="AJ82" s="815"/>
      <c r="AK82" s="815"/>
      <c r="AL82" s="815"/>
      <c r="AM82" s="815"/>
      <c r="AN82" s="815"/>
      <c r="AO82" s="815"/>
      <c r="AP82" s="815"/>
      <c r="AQ82" s="815"/>
      <c r="AR82" s="815"/>
      <c r="AS82" s="815"/>
      <c r="AT82" s="815"/>
    </row>
    <row r="83" spans="3:142" s="651" customFormat="1" ht="14.25" customHeight="1">
      <c r="C83" s="828" t="s">
        <v>1829</v>
      </c>
      <c r="D83" s="802">
        <f>+D76</f>
        <v>103.25</v>
      </c>
      <c r="E83" s="802">
        <f>+D83+E76</f>
        <v>450.4</v>
      </c>
      <c r="F83" s="802">
        <f t="shared" ref="F83:BQ83" si="98">+E83+F76</f>
        <v>869.54</v>
      </c>
      <c r="G83" s="802">
        <f t="shared" si="98"/>
        <v>1321.6299999999999</v>
      </c>
      <c r="H83" s="802">
        <f t="shared" si="98"/>
        <v>1728.3799999999999</v>
      </c>
      <c r="I83" s="802">
        <f t="shared" si="98"/>
        <v>2067.87</v>
      </c>
      <c r="J83" s="802">
        <f t="shared" si="98"/>
        <v>2644.12</v>
      </c>
      <c r="K83" s="802">
        <f t="shared" si="98"/>
        <v>3958.14</v>
      </c>
      <c r="L83" s="802">
        <f t="shared" si="98"/>
        <v>5380.43</v>
      </c>
      <c r="M83" s="802">
        <f t="shared" si="98"/>
        <v>6846.91</v>
      </c>
      <c r="N83" s="802">
        <f t="shared" si="98"/>
        <v>8297.17</v>
      </c>
      <c r="O83" s="802">
        <f t="shared" si="98"/>
        <v>8762.7100000000009</v>
      </c>
      <c r="P83" s="802">
        <f t="shared" si="98"/>
        <v>9159.42</v>
      </c>
      <c r="Q83" s="802">
        <f t="shared" si="98"/>
        <v>9623.2999999999993</v>
      </c>
      <c r="R83" s="802">
        <f t="shared" si="98"/>
        <v>10267.539999999999</v>
      </c>
      <c r="S83" s="802">
        <f t="shared" si="98"/>
        <v>10854.359999999999</v>
      </c>
      <c r="T83" s="802">
        <f t="shared" si="98"/>
        <v>12002.63</v>
      </c>
      <c r="U83" s="802">
        <f t="shared" si="98"/>
        <v>13191.3</v>
      </c>
      <c r="V83" s="802">
        <f t="shared" si="98"/>
        <v>15227.3</v>
      </c>
      <c r="W83" s="802">
        <f t="shared" si="98"/>
        <v>17322.14</v>
      </c>
      <c r="X83" s="802">
        <f t="shared" si="98"/>
        <v>18639.87</v>
      </c>
      <c r="Y83" s="802">
        <f t="shared" si="98"/>
        <v>19587.629999999997</v>
      </c>
      <c r="Z83" s="802">
        <f t="shared" si="98"/>
        <v>20634.909999999996</v>
      </c>
      <c r="AA83" s="802">
        <f t="shared" si="98"/>
        <v>20934.539999999997</v>
      </c>
      <c r="AB83" s="802">
        <f t="shared" si="98"/>
        <v>21247.139999999996</v>
      </c>
      <c r="AC83" s="802">
        <f t="shared" si="98"/>
        <v>21719.639999999996</v>
      </c>
      <c r="AD83" s="802">
        <f t="shared" si="98"/>
        <v>22318.519999999997</v>
      </c>
      <c r="AE83" s="802">
        <f t="shared" si="98"/>
        <v>23002.929999999997</v>
      </c>
      <c r="AF83" s="802">
        <f t="shared" si="98"/>
        <v>23693.729999999996</v>
      </c>
      <c r="AG83" s="802">
        <f t="shared" si="98"/>
        <v>24409.009999999995</v>
      </c>
      <c r="AH83" s="802">
        <f t="shared" si="98"/>
        <v>25158.689999999995</v>
      </c>
      <c r="AI83" s="802">
        <f t="shared" si="98"/>
        <v>26951.649999999994</v>
      </c>
      <c r="AJ83" s="802">
        <f t="shared" si="98"/>
        <v>29085.679999999993</v>
      </c>
      <c r="AK83" s="802">
        <f t="shared" si="98"/>
        <v>30553.099999999991</v>
      </c>
      <c r="AL83" s="802">
        <f t="shared" si="98"/>
        <v>32028.189999999991</v>
      </c>
      <c r="AM83" s="802">
        <f t="shared" si="98"/>
        <v>33422.30999999999</v>
      </c>
      <c r="AN83" s="802">
        <f t="shared" si="98"/>
        <v>34120.049999999988</v>
      </c>
      <c r="AO83" s="802">
        <f t="shared" si="98"/>
        <v>34648.739999999991</v>
      </c>
      <c r="AP83" s="802">
        <f t="shared" si="98"/>
        <v>35211.049999999988</v>
      </c>
      <c r="AQ83" s="802">
        <f t="shared" si="98"/>
        <v>35807.259999999987</v>
      </c>
      <c r="AR83" s="802">
        <f t="shared" si="98"/>
        <v>36382.19999999999</v>
      </c>
      <c r="AS83" s="802">
        <f t="shared" si="98"/>
        <v>37446.079999999987</v>
      </c>
      <c r="AT83" s="802">
        <f t="shared" si="98"/>
        <v>38549.179999999986</v>
      </c>
      <c r="AU83" s="802">
        <f t="shared" si="98"/>
        <v>39295.179999999986</v>
      </c>
      <c r="AV83" s="802">
        <f t="shared" si="98"/>
        <v>40414.609999999986</v>
      </c>
      <c r="AW83" s="802">
        <f t="shared" si="98"/>
        <v>41674.01999999999</v>
      </c>
      <c r="AX83" s="802">
        <f t="shared" si="98"/>
        <v>43082.509999999987</v>
      </c>
      <c r="AY83" s="802">
        <f t="shared" si="98"/>
        <v>44521.169999999991</v>
      </c>
      <c r="AZ83" s="802">
        <f t="shared" si="98"/>
        <v>45799.119999999988</v>
      </c>
      <c r="BA83" s="802">
        <f t="shared" si="98"/>
        <v>46571.009999999987</v>
      </c>
      <c r="BB83" s="802">
        <f t="shared" si="98"/>
        <v>47490.689999999988</v>
      </c>
      <c r="BC83" s="802">
        <f t="shared" si="98"/>
        <v>48451.399999999987</v>
      </c>
      <c r="BD83" s="802">
        <f t="shared" si="98"/>
        <v>49115.479999999989</v>
      </c>
      <c r="BE83" s="802">
        <f t="shared" si="98"/>
        <v>50288.399999999987</v>
      </c>
      <c r="BF83" s="802">
        <f t="shared" si="98"/>
        <v>50288.399999999987</v>
      </c>
      <c r="BG83" s="802">
        <f t="shared" si="98"/>
        <v>50288.399999999987</v>
      </c>
      <c r="BH83" s="802">
        <f t="shared" si="98"/>
        <v>50288.399999999987</v>
      </c>
      <c r="BI83" s="802">
        <f t="shared" si="98"/>
        <v>50288.399999999987</v>
      </c>
      <c r="BJ83" s="802">
        <f t="shared" si="98"/>
        <v>50288.399999999987</v>
      </c>
      <c r="BK83" s="802">
        <f t="shared" si="98"/>
        <v>50288.399999999987</v>
      </c>
      <c r="BL83" s="802">
        <f t="shared" si="98"/>
        <v>50288.399999999987</v>
      </c>
      <c r="BM83" s="802">
        <f t="shared" si="98"/>
        <v>50288.399999999987</v>
      </c>
      <c r="BN83" s="802">
        <f t="shared" si="98"/>
        <v>50288.399999999987</v>
      </c>
      <c r="BO83" s="802">
        <f t="shared" si="98"/>
        <v>50288.399999999987</v>
      </c>
      <c r="BP83" s="802">
        <f t="shared" si="98"/>
        <v>50288.399999999987</v>
      </c>
      <c r="BQ83" s="802">
        <f t="shared" si="98"/>
        <v>50288.399999999987</v>
      </c>
      <c r="BR83" s="802">
        <f t="shared" ref="BR83:EC83" si="99">+BQ83+BR76</f>
        <v>50288.399999999987</v>
      </c>
      <c r="BS83" s="802">
        <f t="shared" si="99"/>
        <v>50288.399999999987</v>
      </c>
      <c r="BT83" s="802">
        <f t="shared" si="99"/>
        <v>50288.399999999987</v>
      </c>
      <c r="BU83" s="802">
        <f t="shared" si="99"/>
        <v>50288.399999999987</v>
      </c>
      <c r="BV83" s="802">
        <f t="shared" si="99"/>
        <v>50288.399999999987</v>
      </c>
      <c r="BW83" s="802">
        <f t="shared" si="99"/>
        <v>50288.399999999987</v>
      </c>
      <c r="BX83" s="802">
        <f t="shared" si="99"/>
        <v>50288.399999999987</v>
      </c>
      <c r="BY83" s="802">
        <f t="shared" si="99"/>
        <v>50288.399999999987</v>
      </c>
      <c r="BZ83" s="802">
        <f t="shared" si="99"/>
        <v>50288.399999999987</v>
      </c>
      <c r="CA83" s="802">
        <f t="shared" si="99"/>
        <v>50288.399999999987</v>
      </c>
      <c r="CB83" s="802">
        <f t="shared" si="99"/>
        <v>50288.399999999987</v>
      </c>
      <c r="CC83" s="802">
        <f t="shared" si="99"/>
        <v>50288.399999999987</v>
      </c>
      <c r="CD83" s="802">
        <f t="shared" si="99"/>
        <v>50288.399999999987</v>
      </c>
      <c r="CE83" s="802">
        <f t="shared" si="99"/>
        <v>50288.399999999987</v>
      </c>
      <c r="CF83" s="802">
        <f t="shared" si="99"/>
        <v>50288.399999999987</v>
      </c>
      <c r="CG83" s="802">
        <f t="shared" si="99"/>
        <v>50288.399999999987</v>
      </c>
      <c r="CH83" s="802">
        <f t="shared" si="99"/>
        <v>50288.399999999987</v>
      </c>
      <c r="CI83" s="802">
        <f t="shared" si="99"/>
        <v>50288.399999999987</v>
      </c>
      <c r="CJ83" s="802">
        <f t="shared" si="99"/>
        <v>50288.399999999987</v>
      </c>
      <c r="CK83" s="802">
        <f t="shared" si="99"/>
        <v>50288.399999999987</v>
      </c>
      <c r="CL83" s="802">
        <f t="shared" si="99"/>
        <v>50288.399999999987</v>
      </c>
      <c r="CM83" s="802">
        <f t="shared" si="99"/>
        <v>50288.399999999987</v>
      </c>
      <c r="CN83" s="802">
        <f t="shared" si="99"/>
        <v>50288.399999999987</v>
      </c>
      <c r="CO83" s="802">
        <f t="shared" si="99"/>
        <v>50288.399999999987</v>
      </c>
      <c r="CP83" s="802">
        <f t="shared" si="99"/>
        <v>50288.399999999987</v>
      </c>
      <c r="CQ83" s="802">
        <f t="shared" si="99"/>
        <v>50288.399999999987</v>
      </c>
      <c r="CR83" s="802">
        <f t="shared" si="99"/>
        <v>50288.399999999987</v>
      </c>
      <c r="CS83" s="802">
        <f t="shared" si="99"/>
        <v>50288.399999999987</v>
      </c>
      <c r="CT83" s="802">
        <f t="shared" si="99"/>
        <v>50288.399999999987</v>
      </c>
      <c r="CU83" s="802">
        <f t="shared" si="99"/>
        <v>50288.399999999987</v>
      </c>
      <c r="CV83" s="802">
        <f t="shared" si="99"/>
        <v>50288.399999999987</v>
      </c>
      <c r="CW83" s="802">
        <f t="shared" si="99"/>
        <v>50288.399999999987</v>
      </c>
      <c r="CX83" s="802">
        <f t="shared" si="99"/>
        <v>50288.399999999987</v>
      </c>
      <c r="CY83" s="802">
        <f t="shared" si="99"/>
        <v>50288.399999999987</v>
      </c>
      <c r="CZ83" s="802">
        <f t="shared" si="99"/>
        <v>50288.399999999987</v>
      </c>
      <c r="DA83" s="802">
        <f t="shared" si="99"/>
        <v>50288.399999999987</v>
      </c>
      <c r="DB83" s="802">
        <f t="shared" si="99"/>
        <v>50288.399999999987</v>
      </c>
      <c r="DC83" s="802">
        <f t="shared" si="99"/>
        <v>50288.399999999987</v>
      </c>
      <c r="DD83" s="802">
        <f t="shared" si="99"/>
        <v>50288.399999999987</v>
      </c>
      <c r="DE83" s="802">
        <f t="shared" si="99"/>
        <v>50288.399999999987</v>
      </c>
      <c r="DF83" s="802">
        <f t="shared" si="99"/>
        <v>50288.399999999987</v>
      </c>
      <c r="DG83" s="802">
        <f t="shared" si="99"/>
        <v>50288.399999999987</v>
      </c>
      <c r="DH83" s="802">
        <f t="shared" si="99"/>
        <v>50288.399999999987</v>
      </c>
      <c r="DI83" s="802">
        <f t="shared" si="99"/>
        <v>50288.399999999987</v>
      </c>
      <c r="DJ83" s="802">
        <f t="shared" si="99"/>
        <v>50288.399999999987</v>
      </c>
      <c r="DK83" s="802">
        <f t="shared" si="99"/>
        <v>50288.399999999987</v>
      </c>
      <c r="DL83" s="802">
        <f t="shared" si="99"/>
        <v>50288.399999999987</v>
      </c>
      <c r="DM83" s="802">
        <f t="shared" si="99"/>
        <v>50288.399999999987</v>
      </c>
      <c r="DN83" s="802">
        <f t="shared" si="99"/>
        <v>50288.399999999987</v>
      </c>
      <c r="DO83" s="802">
        <f t="shared" si="99"/>
        <v>50288.399999999987</v>
      </c>
      <c r="DP83" s="802">
        <f t="shared" si="99"/>
        <v>50288.399999999987</v>
      </c>
      <c r="DQ83" s="802">
        <f t="shared" si="99"/>
        <v>50288.399999999987</v>
      </c>
      <c r="DR83" s="802">
        <f t="shared" si="99"/>
        <v>50288.399999999987</v>
      </c>
      <c r="DS83" s="802">
        <f t="shared" si="99"/>
        <v>50288.399999999987</v>
      </c>
      <c r="DT83" s="802">
        <f t="shared" si="99"/>
        <v>50288.399999999987</v>
      </c>
      <c r="DU83" s="802">
        <f t="shared" si="99"/>
        <v>50288.399999999987</v>
      </c>
      <c r="DV83" s="802">
        <f t="shared" si="99"/>
        <v>50288.399999999987</v>
      </c>
      <c r="DW83" s="802">
        <f t="shared" si="99"/>
        <v>50288.399999999987</v>
      </c>
      <c r="DX83" s="802">
        <f t="shared" si="99"/>
        <v>50288.399999999987</v>
      </c>
      <c r="DY83" s="802">
        <f t="shared" si="99"/>
        <v>50288.399999999987</v>
      </c>
      <c r="DZ83" s="802">
        <f t="shared" si="99"/>
        <v>50288.399999999987</v>
      </c>
      <c r="EA83" s="802">
        <f t="shared" si="99"/>
        <v>50288.399999999987</v>
      </c>
      <c r="EB83" s="802">
        <f t="shared" si="99"/>
        <v>50288.399999999987</v>
      </c>
      <c r="EC83" s="802">
        <f t="shared" si="99"/>
        <v>50288.399999999987</v>
      </c>
    </row>
    <row r="84" spans="3:142" s="828" customFormat="1" ht="14.25" customHeight="1">
      <c r="C84" s="828" t="s">
        <v>1830</v>
      </c>
      <c r="D84" s="828">
        <f>+D83/$EC$80</f>
        <v>8.2321207705137443E-4</v>
      </c>
      <c r="E84" s="828">
        <f t="shared" ref="E84:BP84" si="100">+E83/$EC$80</f>
        <v>3.5910384455587314E-3</v>
      </c>
      <c r="F84" s="828">
        <f t="shared" si="100"/>
        <v>6.9328409634794395E-3</v>
      </c>
      <c r="G84" s="828">
        <f t="shared" si="100"/>
        <v>1.0537353776207341E-2</v>
      </c>
      <c r="H84" s="828">
        <f t="shared" si="100"/>
        <v>1.3780370844881883E-2</v>
      </c>
      <c r="I84" s="828">
        <f t="shared" si="100"/>
        <v>1.6487124046220103E-2</v>
      </c>
      <c r="J84" s="828">
        <f t="shared" si="100"/>
        <v>2.1081564330974141E-2</v>
      </c>
      <c r="K84" s="828">
        <f t="shared" si="100"/>
        <v>3.1558243589928592E-2</v>
      </c>
      <c r="L84" s="828">
        <f t="shared" si="100"/>
        <v>4.2898159377525683E-2</v>
      </c>
      <c r="M84" s="828">
        <f t="shared" si="100"/>
        <v>5.459040196110243E-2</v>
      </c>
      <c r="N84" s="828">
        <f t="shared" si="100"/>
        <v>6.6153322511848453E-2</v>
      </c>
      <c r="O84" s="828">
        <f t="shared" si="100"/>
        <v>6.9865072152046973E-2</v>
      </c>
      <c r="P84" s="828">
        <f t="shared" si="100"/>
        <v>7.3028040317538984E-2</v>
      </c>
      <c r="Q84" s="828">
        <f t="shared" si="100"/>
        <v>7.6726554780518069E-2</v>
      </c>
      <c r="R84" s="828">
        <f t="shared" si="100"/>
        <v>8.1863079221385651E-2</v>
      </c>
      <c r="S84" s="828">
        <f t="shared" si="100"/>
        <v>8.6541794098434432E-2</v>
      </c>
      <c r="T84" s="828">
        <f t="shared" si="100"/>
        <v>9.5696948885027971E-2</v>
      </c>
      <c r="U84" s="828">
        <f t="shared" si="100"/>
        <v>0.10517421280394959</v>
      </c>
      <c r="V84" s="828">
        <f t="shared" si="100"/>
        <v>0.12140723739355344</v>
      </c>
      <c r="W84" s="828">
        <f t="shared" si="100"/>
        <v>0.13810939320459753</v>
      </c>
      <c r="X84" s="828">
        <f t="shared" si="100"/>
        <v>0.14861565228733756</v>
      </c>
      <c r="Y84" s="828">
        <f t="shared" si="100"/>
        <v>0.15617214117979478</v>
      </c>
      <c r="Z84" s="828">
        <f t="shared" si="100"/>
        <v>0.16452210286555133</v>
      </c>
      <c r="AA84" s="828">
        <f t="shared" si="100"/>
        <v>0.16691105235365694</v>
      </c>
      <c r="AB84" s="828">
        <f t="shared" si="100"/>
        <v>0.16940341163003717</v>
      </c>
      <c r="AC84" s="828">
        <f t="shared" si="100"/>
        <v>0.17317065333857734</v>
      </c>
      <c r="AD84" s="828">
        <f t="shared" si="100"/>
        <v>0.17794552257542506</v>
      </c>
      <c r="AE84" s="828">
        <f t="shared" si="100"/>
        <v>0.183402322359006</v>
      </c>
      <c r="AF84" s="828">
        <f t="shared" si="100"/>
        <v>0.18891006960188339</v>
      </c>
      <c r="AG84" s="828">
        <f t="shared" si="100"/>
        <v>0.1946129958437556</v>
      </c>
      <c r="AH84" s="828">
        <f t="shared" si="100"/>
        <v>0.2005901932280062</v>
      </c>
      <c r="AI84" s="828">
        <f t="shared" si="100"/>
        <v>0.21488546030471353</v>
      </c>
      <c r="AJ84" s="828">
        <f t="shared" si="100"/>
        <v>0.2319000779201125</v>
      </c>
      <c r="AK84" s="828">
        <f t="shared" si="100"/>
        <v>0.24359981512211468</v>
      </c>
      <c r="AL84" s="828">
        <f t="shared" si="100"/>
        <v>0.2553607052212693</v>
      </c>
      <c r="AM84" s="828">
        <f t="shared" si="100"/>
        <v>0.26647602164605244</v>
      </c>
      <c r="AN84" s="828">
        <f t="shared" si="100"/>
        <v>0.27203910149730498</v>
      </c>
      <c r="AO84" s="828">
        <f t="shared" si="100"/>
        <v>0.27625434598172427</v>
      </c>
      <c r="AP84" s="828">
        <f t="shared" si="100"/>
        <v>0.28073764266982848</v>
      </c>
      <c r="AQ84" s="828">
        <f t="shared" si="100"/>
        <v>0.28549122400114857</v>
      </c>
      <c r="AR84" s="828">
        <f t="shared" si="100"/>
        <v>0.29007521965809691</v>
      </c>
      <c r="AS84" s="828">
        <f t="shared" si="100"/>
        <v>0.29855753311604766</v>
      </c>
      <c r="AT84" s="828">
        <f t="shared" si="100"/>
        <v>0.30735254756830305</v>
      </c>
      <c r="AU84" s="828">
        <f t="shared" si="100"/>
        <v>0.31330040431871781</v>
      </c>
      <c r="AV84" s="828">
        <f t="shared" si="100"/>
        <v>0.32222561783361975</v>
      </c>
      <c r="AW84" s="828">
        <f t="shared" si="100"/>
        <v>0.33226689165404855</v>
      </c>
      <c r="AX84" s="828">
        <f t="shared" si="100"/>
        <v>0.34349678006476125</v>
      </c>
      <c r="AY84" s="828">
        <f t="shared" si="100"/>
        <v>0.35496721383493784</v>
      </c>
      <c r="AZ84" s="828">
        <f t="shared" si="100"/>
        <v>0.36515630704431123</v>
      </c>
      <c r="BA84" s="828">
        <f t="shared" si="100"/>
        <v>0.37131058472135903</v>
      </c>
      <c r="BB84" s="828">
        <f t="shared" si="100"/>
        <v>0.3786431918208516</v>
      </c>
      <c r="BC84" s="828">
        <f t="shared" si="100"/>
        <v>0.38630293104161695</v>
      </c>
      <c r="BD84" s="828">
        <f t="shared" si="100"/>
        <v>0.3915976397692516</v>
      </c>
      <c r="BE84" s="828">
        <f t="shared" si="100"/>
        <v>0.40094932896455521</v>
      </c>
      <c r="BF84" s="828">
        <f t="shared" si="100"/>
        <v>0.40094932896455521</v>
      </c>
      <c r="BG84" s="828">
        <f t="shared" si="100"/>
        <v>0.40094932896455521</v>
      </c>
      <c r="BH84" s="828">
        <f t="shared" si="100"/>
        <v>0.40094932896455521</v>
      </c>
      <c r="BI84" s="828">
        <f t="shared" si="100"/>
        <v>0.40094932896455521</v>
      </c>
      <c r="BJ84" s="828">
        <f t="shared" si="100"/>
        <v>0.40094932896455521</v>
      </c>
      <c r="BK84" s="828">
        <f t="shared" si="100"/>
        <v>0.40094932896455521</v>
      </c>
      <c r="BL84" s="828">
        <f t="shared" si="100"/>
        <v>0.40094932896455521</v>
      </c>
      <c r="BM84" s="828">
        <f t="shared" si="100"/>
        <v>0.40094932896455521</v>
      </c>
      <c r="BN84" s="828">
        <f t="shared" si="100"/>
        <v>0.40094932896455521</v>
      </c>
      <c r="BO84" s="828">
        <f t="shared" si="100"/>
        <v>0.40094932896455521</v>
      </c>
      <c r="BP84" s="828">
        <f t="shared" si="100"/>
        <v>0.40094932896455521</v>
      </c>
      <c r="BQ84" s="828">
        <f t="shared" ref="BQ84:EB84" si="101">+BQ83/$EC$80</f>
        <v>0.40094932896455521</v>
      </c>
      <c r="BR84" s="828">
        <f t="shared" si="101"/>
        <v>0.40094932896455521</v>
      </c>
      <c r="BS84" s="828">
        <f t="shared" si="101"/>
        <v>0.40094932896455521</v>
      </c>
      <c r="BT84" s="828">
        <f t="shared" si="101"/>
        <v>0.40094932896455521</v>
      </c>
      <c r="BU84" s="828">
        <f t="shared" si="101"/>
        <v>0.40094932896455521</v>
      </c>
      <c r="BV84" s="828">
        <f t="shared" si="101"/>
        <v>0.40094932896455521</v>
      </c>
      <c r="BW84" s="828">
        <f t="shared" si="101"/>
        <v>0.40094932896455521</v>
      </c>
      <c r="BX84" s="828">
        <f t="shared" si="101"/>
        <v>0.40094932896455521</v>
      </c>
      <c r="BY84" s="828">
        <f t="shared" si="101"/>
        <v>0.40094932896455521</v>
      </c>
      <c r="BZ84" s="828">
        <f t="shared" si="101"/>
        <v>0.40094932896455521</v>
      </c>
      <c r="CA84" s="828">
        <f t="shared" si="101"/>
        <v>0.40094932896455521</v>
      </c>
      <c r="CB84" s="828">
        <f t="shared" si="101"/>
        <v>0.40094932896455521</v>
      </c>
      <c r="CC84" s="828">
        <f t="shared" si="101"/>
        <v>0.40094932896455521</v>
      </c>
      <c r="CD84" s="828">
        <f t="shared" si="101"/>
        <v>0.40094932896455521</v>
      </c>
      <c r="CE84" s="828">
        <f t="shared" si="101"/>
        <v>0.40094932896455521</v>
      </c>
      <c r="CF84" s="828">
        <f t="shared" si="101"/>
        <v>0.40094932896455521</v>
      </c>
      <c r="CG84" s="828">
        <f t="shared" si="101"/>
        <v>0.40094932896455521</v>
      </c>
      <c r="CH84" s="828">
        <f t="shared" si="101"/>
        <v>0.40094932896455521</v>
      </c>
      <c r="CI84" s="828">
        <f t="shared" si="101"/>
        <v>0.40094932896455521</v>
      </c>
      <c r="CJ84" s="828">
        <f t="shared" si="101"/>
        <v>0.40094932896455521</v>
      </c>
      <c r="CK84" s="828">
        <f t="shared" si="101"/>
        <v>0.40094932896455521</v>
      </c>
      <c r="CL84" s="828">
        <f t="shared" si="101"/>
        <v>0.40094932896455521</v>
      </c>
      <c r="CM84" s="828">
        <f t="shared" si="101"/>
        <v>0.40094932896455521</v>
      </c>
      <c r="CN84" s="828">
        <f t="shared" si="101"/>
        <v>0.40094932896455521</v>
      </c>
      <c r="CO84" s="828">
        <f t="shared" si="101"/>
        <v>0.40094932896455521</v>
      </c>
      <c r="CP84" s="828">
        <f t="shared" si="101"/>
        <v>0.40094932896455521</v>
      </c>
      <c r="CQ84" s="828">
        <f t="shared" si="101"/>
        <v>0.40094932896455521</v>
      </c>
      <c r="CR84" s="828">
        <f t="shared" si="101"/>
        <v>0.40094932896455521</v>
      </c>
      <c r="CS84" s="828">
        <f t="shared" si="101"/>
        <v>0.40094932896455521</v>
      </c>
      <c r="CT84" s="828">
        <f t="shared" si="101"/>
        <v>0.40094932896455521</v>
      </c>
      <c r="CU84" s="828">
        <f t="shared" si="101"/>
        <v>0.40094932896455521</v>
      </c>
      <c r="CV84" s="828">
        <f t="shared" si="101"/>
        <v>0.40094932896455521</v>
      </c>
      <c r="CW84" s="828">
        <f t="shared" si="101"/>
        <v>0.40094932896455521</v>
      </c>
      <c r="CX84" s="828">
        <f t="shared" si="101"/>
        <v>0.40094932896455521</v>
      </c>
      <c r="CY84" s="828">
        <f t="shared" si="101"/>
        <v>0.40094932896455521</v>
      </c>
      <c r="CZ84" s="828">
        <f t="shared" si="101"/>
        <v>0.40094932896455521</v>
      </c>
      <c r="DA84" s="828">
        <f t="shared" si="101"/>
        <v>0.40094932896455521</v>
      </c>
      <c r="DB84" s="828">
        <f t="shared" si="101"/>
        <v>0.40094932896455521</v>
      </c>
      <c r="DC84" s="828">
        <f t="shared" si="101"/>
        <v>0.40094932896455521</v>
      </c>
      <c r="DD84" s="828">
        <f t="shared" si="101"/>
        <v>0.40094932896455521</v>
      </c>
      <c r="DE84" s="828">
        <f t="shared" si="101"/>
        <v>0.40094932896455521</v>
      </c>
      <c r="DF84" s="828">
        <f t="shared" si="101"/>
        <v>0.40094932896455521</v>
      </c>
      <c r="DG84" s="828">
        <f t="shared" si="101"/>
        <v>0.40094932896455521</v>
      </c>
      <c r="DH84" s="828">
        <f t="shared" si="101"/>
        <v>0.40094932896455521</v>
      </c>
      <c r="DI84" s="828">
        <f t="shared" si="101"/>
        <v>0.40094932896455521</v>
      </c>
      <c r="DJ84" s="828">
        <f t="shared" si="101"/>
        <v>0.40094932896455521</v>
      </c>
      <c r="DK84" s="828">
        <f t="shared" si="101"/>
        <v>0.40094932896455521</v>
      </c>
      <c r="DL84" s="828">
        <f t="shared" si="101"/>
        <v>0.40094932896455521</v>
      </c>
      <c r="DM84" s="828">
        <f t="shared" si="101"/>
        <v>0.40094932896455521</v>
      </c>
      <c r="DN84" s="828">
        <f t="shared" si="101"/>
        <v>0.40094932896455521</v>
      </c>
      <c r="DO84" s="828">
        <f t="shared" si="101"/>
        <v>0.40094932896455521</v>
      </c>
      <c r="DP84" s="828">
        <f t="shared" si="101"/>
        <v>0.40094932896455521</v>
      </c>
      <c r="DQ84" s="828">
        <f t="shared" si="101"/>
        <v>0.40094932896455521</v>
      </c>
      <c r="DR84" s="828">
        <f t="shared" si="101"/>
        <v>0.40094932896455521</v>
      </c>
      <c r="DS84" s="828">
        <f t="shared" si="101"/>
        <v>0.40094932896455521</v>
      </c>
      <c r="DT84" s="828">
        <f t="shared" si="101"/>
        <v>0.40094932896455521</v>
      </c>
      <c r="DU84" s="828">
        <f t="shared" si="101"/>
        <v>0.40094932896455521</v>
      </c>
      <c r="DV84" s="828">
        <f t="shared" si="101"/>
        <v>0.40094932896455521</v>
      </c>
      <c r="DW84" s="828">
        <f t="shared" si="101"/>
        <v>0.40094932896455521</v>
      </c>
      <c r="DX84" s="828">
        <f t="shared" si="101"/>
        <v>0.40094932896455521</v>
      </c>
      <c r="DY84" s="828">
        <f t="shared" si="101"/>
        <v>0.40094932896455521</v>
      </c>
      <c r="DZ84" s="828">
        <f t="shared" si="101"/>
        <v>0.40094932896455521</v>
      </c>
      <c r="EA84" s="828">
        <f t="shared" si="101"/>
        <v>0.40094932896455521</v>
      </c>
      <c r="EB84" s="828">
        <f t="shared" si="101"/>
        <v>0.40094932896455521</v>
      </c>
      <c r="EC84" s="828">
        <f t="shared" ref="EC84" si="102">+EC83/$EC$80</f>
        <v>0.40094932896455521</v>
      </c>
    </row>
    <row r="85" spans="3:142" s="651" customFormat="1" ht="14.25" customHeight="1">
      <c r="E85" s="810"/>
      <c r="F85" s="810"/>
      <c r="G85" s="810"/>
      <c r="H85" s="810"/>
      <c r="I85" s="810"/>
      <c r="J85" s="810"/>
      <c r="K85" s="815"/>
      <c r="L85" s="815"/>
      <c r="M85" s="815"/>
      <c r="N85" s="815"/>
      <c r="O85" s="815"/>
      <c r="P85" s="815"/>
      <c r="Q85" s="815"/>
      <c r="R85" s="815"/>
      <c r="S85" s="815"/>
      <c r="T85" s="815"/>
      <c r="U85" s="815"/>
      <c r="V85" s="815"/>
      <c r="W85" s="815"/>
      <c r="X85" s="815"/>
      <c r="Y85" s="815"/>
      <c r="Z85" s="815"/>
      <c r="AA85" s="815"/>
      <c r="AB85" s="815"/>
      <c r="AC85" s="815"/>
      <c r="AD85" s="815"/>
      <c r="AE85" s="853"/>
      <c r="AF85" s="815"/>
      <c r="AG85" s="815"/>
      <c r="AH85" s="815"/>
      <c r="AI85" s="815"/>
      <c r="AJ85" s="815"/>
      <c r="AK85" s="815"/>
      <c r="AL85" s="815"/>
      <c r="AM85" s="815"/>
      <c r="AN85" s="815"/>
      <c r="AO85" s="815"/>
      <c r="AP85" s="815"/>
      <c r="AQ85" s="815"/>
      <c r="AR85" s="815"/>
      <c r="AS85" s="815"/>
      <c r="AT85" s="815"/>
    </row>
    <row r="86" spans="3:142" s="651" customFormat="1" ht="14.25" customHeight="1">
      <c r="C86" s="828" t="s">
        <v>1831</v>
      </c>
      <c r="D86" s="802">
        <f>+D78</f>
        <v>0</v>
      </c>
      <c r="E86" s="802">
        <f>+D86+E78</f>
        <v>0</v>
      </c>
      <c r="F86" s="802">
        <f t="shared" ref="F86:W86" si="103">+E86+F78</f>
        <v>0</v>
      </c>
      <c r="G86" s="802">
        <f t="shared" si="103"/>
        <v>0</v>
      </c>
      <c r="H86" s="802">
        <f t="shared" si="103"/>
        <v>0</v>
      </c>
      <c r="I86" s="802">
        <f t="shared" si="103"/>
        <v>0</v>
      </c>
      <c r="J86" s="802">
        <f t="shared" si="103"/>
        <v>0</v>
      </c>
      <c r="K86" s="802">
        <f t="shared" si="103"/>
        <v>0</v>
      </c>
      <c r="L86" s="802">
        <f t="shared" si="103"/>
        <v>0</v>
      </c>
      <c r="M86" s="802">
        <f t="shared" si="103"/>
        <v>0</v>
      </c>
      <c r="N86" s="802">
        <f t="shared" si="103"/>
        <v>0</v>
      </c>
      <c r="O86" s="802">
        <f t="shared" si="103"/>
        <v>0</v>
      </c>
      <c r="P86" s="802">
        <f t="shared" si="103"/>
        <v>0</v>
      </c>
      <c r="Q86" s="802">
        <f t="shared" si="103"/>
        <v>0</v>
      </c>
      <c r="R86" s="802">
        <f t="shared" si="103"/>
        <v>0</v>
      </c>
      <c r="S86" s="802">
        <f t="shared" si="103"/>
        <v>0</v>
      </c>
      <c r="T86" s="802">
        <f t="shared" si="103"/>
        <v>0</v>
      </c>
      <c r="U86" s="802">
        <f t="shared" si="103"/>
        <v>0</v>
      </c>
      <c r="V86" s="802">
        <f t="shared" si="103"/>
        <v>0</v>
      </c>
      <c r="W86" s="802">
        <f t="shared" si="103"/>
        <v>0</v>
      </c>
      <c r="X86" s="802">
        <f t="shared" ref="X86" si="104">+W86+X78</f>
        <v>0</v>
      </c>
      <c r="Y86" s="802">
        <f t="shared" ref="Y86" si="105">+X86+Y78</f>
        <v>0</v>
      </c>
      <c r="Z86" s="802">
        <f t="shared" ref="Z86" si="106">+Y86+Z78</f>
        <v>0</v>
      </c>
      <c r="AA86" s="802">
        <f t="shared" ref="AA86" si="107">+Z86+AA78</f>
        <v>0</v>
      </c>
      <c r="AB86" s="802">
        <f t="shared" ref="AB86" si="108">+AA86+AB78</f>
        <v>0</v>
      </c>
      <c r="AC86" s="802">
        <f t="shared" ref="AC86" si="109">+AB86+AC78</f>
        <v>0</v>
      </c>
      <c r="AD86" s="802">
        <f t="shared" ref="AD86:AV86" si="110">+AC86+AD78</f>
        <v>0</v>
      </c>
      <c r="AE86" s="802">
        <f t="shared" si="110"/>
        <v>0</v>
      </c>
      <c r="AF86" s="802">
        <f t="shared" si="110"/>
        <v>0</v>
      </c>
      <c r="AG86" s="802">
        <f t="shared" si="110"/>
        <v>0</v>
      </c>
      <c r="AH86" s="802">
        <f t="shared" si="110"/>
        <v>0</v>
      </c>
      <c r="AI86" s="802">
        <f t="shared" si="110"/>
        <v>0</v>
      </c>
      <c r="AJ86" s="802">
        <f t="shared" si="110"/>
        <v>0</v>
      </c>
      <c r="AK86" s="802">
        <f t="shared" si="110"/>
        <v>0</v>
      </c>
      <c r="AL86" s="802">
        <f t="shared" si="110"/>
        <v>0</v>
      </c>
      <c r="AM86" s="802">
        <f t="shared" si="110"/>
        <v>0</v>
      </c>
      <c r="AN86" s="802">
        <f t="shared" si="110"/>
        <v>0</v>
      </c>
      <c r="AO86" s="802">
        <f t="shared" si="110"/>
        <v>0</v>
      </c>
      <c r="AP86" s="802">
        <f t="shared" si="110"/>
        <v>0</v>
      </c>
      <c r="AQ86" s="802">
        <f t="shared" si="110"/>
        <v>0</v>
      </c>
      <c r="AR86" s="802">
        <f t="shared" si="110"/>
        <v>0</v>
      </c>
      <c r="AS86" s="802">
        <f t="shared" si="110"/>
        <v>0</v>
      </c>
      <c r="AT86" s="802">
        <f t="shared" si="110"/>
        <v>0</v>
      </c>
      <c r="AU86" s="802">
        <f t="shared" si="110"/>
        <v>0</v>
      </c>
      <c r="AV86" s="802">
        <f t="shared" si="110"/>
        <v>0</v>
      </c>
      <c r="AW86" s="802">
        <f t="shared" ref="AW86:BD86" si="111">+AV86+AW78</f>
        <v>0</v>
      </c>
      <c r="AX86" s="802">
        <f t="shared" si="111"/>
        <v>0</v>
      </c>
      <c r="AY86" s="802">
        <f t="shared" si="111"/>
        <v>0</v>
      </c>
      <c r="AZ86" s="802">
        <f t="shared" si="111"/>
        <v>0</v>
      </c>
      <c r="BA86" s="802">
        <f t="shared" si="111"/>
        <v>0</v>
      </c>
      <c r="BB86" s="802">
        <f t="shared" si="111"/>
        <v>0</v>
      </c>
      <c r="BC86" s="802">
        <f t="shared" si="111"/>
        <v>0</v>
      </c>
      <c r="BD86" s="802">
        <f t="shared" si="111"/>
        <v>0</v>
      </c>
      <c r="BE86" s="802">
        <f>SUM($D$76:BE76)</f>
        <v>50288.399999999987</v>
      </c>
      <c r="BF86" s="802">
        <f t="shared" ref="BF86:CL86" si="112">+BE86+BF78</f>
        <v>53304.639999999985</v>
      </c>
      <c r="BG86" s="802">
        <f t="shared" si="112"/>
        <v>55085.729999999981</v>
      </c>
      <c r="BH86" s="802">
        <f t="shared" si="112"/>
        <v>58134.189999999981</v>
      </c>
      <c r="BI86" s="802">
        <f t="shared" si="112"/>
        <v>61032.409999999982</v>
      </c>
      <c r="BJ86" s="802">
        <f t="shared" si="112"/>
        <v>63828.119999999981</v>
      </c>
      <c r="BK86" s="802">
        <f t="shared" si="112"/>
        <v>65688.999999999985</v>
      </c>
      <c r="BL86" s="802">
        <f t="shared" si="112"/>
        <v>68388.12999999999</v>
      </c>
      <c r="BM86" s="802">
        <f t="shared" si="112"/>
        <v>70288.12999999999</v>
      </c>
      <c r="BN86" s="802">
        <f t="shared" si="112"/>
        <v>72725.909999999989</v>
      </c>
      <c r="BO86" s="802">
        <f t="shared" si="112"/>
        <v>74576.499999999985</v>
      </c>
      <c r="BP86" s="802">
        <f t="shared" si="112"/>
        <v>76289.609999999986</v>
      </c>
      <c r="BQ86" s="802">
        <f t="shared" si="112"/>
        <v>78844.179999999993</v>
      </c>
      <c r="BR86" s="802">
        <f t="shared" si="112"/>
        <v>82708.509999999995</v>
      </c>
      <c r="BS86" s="802">
        <f t="shared" si="112"/>
        <v>86218.83</v>
      </c>
      <c r="BT86" s="802">
        <f t="shared" si="112"/>
        <v>89896.540000000008</v>
      </c>
      <c r="BU86" s="802">
        <f t="shared" si="112"/>
        <v>93016.37000000001</v>
      </c>
      <c r="BV86" s="802">
        <f t="shared" si="112"/>
        <v>96352.88</v>
      </c>
      <c r="BW86" s="802">
        <f t="shared" si="112"/>
        <v>99401.35</v>
      </c>
      <c r="BX86" s="802">
        <f t="shared" si="112"/>
        <v>103098.45000000001</v>
      </c>
      <c r="BY86" s="802">
        <f t="shared" si="112"/>
        <v>105809.40000000001</v>
      </c>
      <c r="BZ86" s="802">
        <f t="shared" si="112"/>
        <v>108353.94</v>
      </c>
      <c r="CA86" s="802">
        <f t="shared" si="112"/>
        <v>110038.73</v>
      </c>
      <c r="CB86" s="802">
        <f t="shared" si="112"/>
        <v>111607.98999999999</v>
      </c>
      <c r="CC86" s="802">
        <f t="shared" si="112"/>
        <v>113591.59</v>
      </c>
      <c r="CD86" s="802">
        <f t="shared" si="112"/>
        <v>115499.98</v>
      </c>
      <c r="CE86" s="802">
        <f t="shared" si="112"/>
        <v>117017.9</v>
      </c>
      <c r="CF86" s="802">
        <f t="shared" si="112"/>
        <v>118530.09</v>
      </c>
      <c r="CG86" s="802">
        <f t="shared" si="112"/>
        <v>119715.03</v>
      </c>
      <c r="CH86" s="802">
        <f t="shared" si="112"/>
        <v>121254.56</v>
      </c>
      <c r="CI86" s="802">
        <f t="shared" si="112"/>
        <v>122919.61</v>
      </c>
      <c r="CJ86" s="802">
        <f t="shared" si="112"/>
        <v>124514.05</v>
      </c>
      <c r="CK86" s="802">
        <f t="shared" si="112"/>
        <v>126088.91</v>
      </c>
      <c r="CL86" s="802">
        <f t="shared" si="112"/>
        <v>127158.54000000001</v>
      </c>
      <c r="CM86" s="802">
        <f t="shared" ref="CM86:EC86" si="113">+CL86+CM78</f>
        <v>127471.77</v>
      </c>
      <c r="CN86" s="802">
        <f t="shared" si="113"/>
        <v>128005.25</v>
      </c>
      <c r="CO86" s="802">
        <f t="shared" si="113"/>
        <v>128283.49</v>
      </c>
      <c r="CP86" s="802">
        <f t="shared" si="113"/>
        <v>128630.05</v>
      </c>
      <c r="CQ86" s="802">
        <f t="shared" si="113"/>
        <v>128858.27</v>
      </c>
      <c r="CR86" s="802">
        <f t="shared" si="113"/>
        <v>128970.26000000001</v>
      </c>
      <c r="CS86" s="802">
        <f t="shared" si="113"/>
        <v>129173.58000000002</v>
      </c>
      <c r="CT86" s="802">
        <f t="shared" si="113"/>
        <v>129253.90000000002</v>
      </c>
      <c r="CU86" s="802">
        <f t="shared" si="113"/>
        <v>129334.22000000003</v>
      </c>
      <c r="CV86" s="802">
        <f t="shared" si="113"/>
        <v>129414.54000000004</v>
      </c>
      <c r="CW86" s="802">
        <f t="shared" si="113"/>
        <v>129494.86000000004</v>
      </c>
      <c r="CX86" s="802">
        <f t="shared" si="113"/>
        <v>129575.18000000005</v>
      </c>
      <c r="CY86" s="802">
        <f t="shared" si="113"/>
        <v>129699.00000000006</v>
      </c>
      <c r="CZ86" s="802">
        <f t="shared" si="113"/>
        <v>129779.32000000007</v>
      </c>
      <c r="DA86" s="802">
        <f t="shared" si="113"/>
        <v>129816.14000000007</v>
      </c>
      <c r="DB86" s="802">
        <f t="shared" si="113"/>
        <v>129852.96000000008</v>
      </c>
      <c r="DC86" s="802">
        <f t="shared" si="113"/>
        <v>129882.42000000009</v>
      </c>
      <c r="DD86" s="802">
        <f t="shared" si="113"/>
        <v>130021.64000000009</v>
      </c>
      <c r="DE86" s="802">
        <f t="shared" si="113"/>
        <v>130084.06000000008</v>
      </c>
      <c r="DF86" s="802">
        <f t="shared" si="113"/>
        <v>130219.28000000009</v>
      </c>
      <c r="DG86" s="802">
        <f t="shared" si="113"/>
        <v>130280.70000000008</v>
      </c>
      <c r="DH86" s="802">
        <f t="shared" si="113"/>
        <v>130317.52000000009</v>
      </c>
      <c r="DI86" s="802">
        <f t="shared" si="113"/>
        <v>130354.3400000001</v>
      </c>
      <c r="DJ86" s="802">
        <f t="shared" si="113"/>
        <v>130391.16000000011</v>
      </c>
      <c r="DK86" s="802">
        <f t="shared" si="113"/>
        <v>130420.62000000011</v>
      </c>
      <c r="DL86" s="802">
        <f t="shared" si="113"/>
        <v>130457.44000000012</v>
      </c>
      <c r="DM86" s="802">
        <f t="shared" si="113"/>
        <v>130494.26000000013</v>
      </c>
      <c r="DN86" s="802">
        <f t="shared" si="113"/>
        <v>130531.08000000013</v>
      </c>
      <c r="DO86" s="802">
        <f t="shared" si="113"/>
        <v>130560.54000000014</v>
      </c>
      <c r="DP86" s="802">
        <f t="shared" si="113"/>
        <v>130590.00000000015</v>
      </c>
      <c r="DQ86" s="802">
        <f t="shared" si="113"/>
        <v>130626.82000000015</v>
      </c>
      <c r="DR86" s="802">
        <f t="shared" si="113"/>
        <v>130663.64000000016</v>
      </c>
      <c r="DS86" s="802">
        <f t="shared" si="113"/>
        <v>130693.10000000017</v>
      </c>
      <c r="DT86" s="802">
        <f t="shared" si="113"/>
        <v>130729.92000000017</v>
      </c>
      <c r="DU86" s="802">
        <f t="shared" si="113"/>
        <v>130766.74000000018</v>
      </c>
      <c r="DV86" s="802">
        <f t="shared" si="113"/>
        <v>130808.33000000018</v>
      </c>
      <c r="DW86" s="802">
        <f t="shared" si="113"/>
        <v>130857.08000000018</v>
      </c>
      <c r="DX86" s="802">
        <f t="shared" si="113"/>
        <v>130905.83000000018</v>
      </c>
      <c r="DY86" s="802">
        <f t="shared" si="113"/>
        <v>130978.28000000017</v>
      </c>
      <c r="DZ86" s="802">
        <f t="shared" si="113"/>
        <v>131050.73000000017</v>
      </c>
      <c r="EA86" s="802">
        <f t="shared" si="113"/>
        <v>131108.96000000017</v>
      </c>
      <c r="EB86" s="802">
        <f t="shared" si="113"/>
        <v>131147.96000000017</v>
      </c>
      <c r="EC86" s="802">
        <f t="shared" si="113"/>
        <v>131191.63000000018</v>
      </c>
    </row>
    <row r="87" spans="3:142" s="828" customFormat="1" ht="14.25" customHeight="1">
      <c r="C87" s="828" t="s">
        <v>1832</v>
      </c>
      <c r="D87" s="828">
        <f t="shared" ref="D87:AE87" si="114">+D86/$EC$80</f>
        <v>0</v>
      </c>
      <c r="E87" s="828">
        <f t="shared" si="114"/>
        <v>0</v>
      </c>
      <c r="F87" s="828">
        <f t="shared" si="114"/>
        <v>0</v>
      </c>
      <c r="G87" s="828">
        <f t="shared" si="114"/>
        <v>0</v>
      </c>
      <c r="H87" s="828">
        <f t="shared" si="114"/>
        <v>0</v>
      </c>
      <c r="I87" s="828">
        <f t="shared" si="114"/>
        <v>0</v>
      </c>
      <c r="J87" s="828">
        <f t="shared" si="114"/>
        <v>0</v>
      </c>
      <c r="K87" s="828">
        <f t="shared" si="114"/>
        <v>0</v>
      </c>
      <c r="L87" s="828">
        <f t="shared" si="114"/>
        <v>0</v>
      </c>
      <c r="M87" s="828">
        <f t="shared" si="114"/>
        <v>0</v>
      </c>
      <c r="N87" s="828">
        <f t="shared" si="114"/>
        <v>0</v>
      </c>
      <c r="O87" s="828">
        <f t="shared" si="114"/>
        <v>0</v>
      </c>
      <c r="P87" s="828">
        <f t="shared" si="114"/>
        <v>0</v>
      </c>
      <c r="Q87" s="828">
        <f t="shared" si="114"/>
        <v>0</v>
      </c>
      <c r="R87" s="828">
        <f t="shared" si="114"/>
        <v>0</v>
      </c>
      <c r="S87" s="828">
        <f t="shared" si="114"/>
        <v>0</v>
      </c>
      <c r="T87" s="828">
        <f t="shared" si="114"/>
        <v>0</v>
      </c>
      <c r="U87" s="828">
        <f t="shared" si="114"/>
        <v>0</v>
      </c>
      <c r="V87" s="828">
        <f t="shared" si="114"/>
        <v>0</v>
      </c>
      <c r="W87" s="828">
        <f t="shared" si="114"/>
        <v>0</v>
      </c>
      <c r="X87" s="828">
        <f t="shared" si="114"/>
        <v>0</v>
      </c>
      <c r="Y87" s="828">
        <f t="shared" si="114"/>
        <v>0</v>
      </c>
      <c r="Z87" s="828">
        <f t="shared" si="114"/>
        <v>0</v>
      </c>
      <c r="AA87" s="828">
        <f t="shared" si="114"/>
        <v>0</v>
      </c>
      <c r="AB87" s="828">
        <f t="shared" si="114"/>
        <v>0</v>
      </c>
      <c r="AC87" s="828">
        <f t="shared" si="114"/>
        <v>0</v>
      </c>
      <c r="AD87" s="828">
        <f t="shared" si="114"/>
        <v>0</v>
      </c>
      <c r="AE87" s="828">
        <f t="shared" si="114"/>
        <v>0</v>
      </c>
      <c r="AF87" s="828">
        <f t="shared" ref="AF87" si="115">+AF86/$EC$80</f>
        <v>0</v>
      </c>
      <c r="AG87" s="828">
        <f t="shared" ref="AG87:AN87" si="116">+AG86/$EC$80</f>
        <v>0</v>
      </c>
      <c r="AH87" s="828">
        <f t="shared" si="116"/>
        <v>0</v>
      </c>
      <c r="AI87" s="828">
        <f t="shared" si="116"/>
        <v>0</v>
      </c>
      <c r="AJ87" s="828">
        <f t="shared" si="116"/>
        <v>0</v>
      </c>
      <c r="AK87" s="828">
        <f t="shared" si="116"/>
        <v>0</v>
      </c>
      <c r="AL87" s="828">
        <f t="shared" si="116"/>
        <v>0</v>
      </c>
      <c r="AM87" s="828">
        <f t="shared" ref="AM87" si="117">+AM86/$EC$80</f>
        <v>0</v>
      </c>
      <c r="AN87" s="828">
        <f t="shared" si="116"/>
        <v>0</v>
      </c>
      <c r="AO87" s="828">
        <f t="shared" ref="AO87" si="118">+AO86/$EC$80</f>
        <v>0</v>
      </c>
      <c r="AP87" s="828">
        <f t="shared" ref="AP87" si="119">+AP86/$EC$80</f>
        <v>0</v>
      </c>
      <c r="AQ87" s="828">
        <f t="shared" ref="AQ87" si="120">+AQ86/$EC$80</f>
        <v>0</v>
      </c>
      <c r="AR87" s="828">
        <f t="shared" ref="AR87:AT87" si="121">+AR86/$EC$80</f>
        <v>0</v>
      </c>
      <c r="AS87" s="828">
        <f t="shared" si="121"/>
        <v>0</v>
      </c>
      <c r="AT87" s="828">
        <f t="shared" si="121"/>
        <v>0</v>
      </c>
      <c r="AU87" s="828">
        <f t="shared" ref="AU87" si="122">+AU86/$EC$80</f>
        <v>0</v>
      </c>
      <c r="AV87" s="828">
        <f t="shared" ref="AV87" si="123">+AV86/$EC$80</f>
        <v>0</v>
      </c>
      <c r="AW87" s="828">
        <f>+AW86/$EC$80</f>
        <v>0</v>
      </c>
      <c r="AX87" s="828">
        <f t="shared" ref="AX87:BZ87" si="124">+AX86/$EC$80</f>
        <v>0</v>
      </c>
      <c r="AY87" s="828">
        <f t="shared" si="124"/>
        <v>0</v>
      </c>
      <c r="AZ87" s="828">
        <f t="shared" ref="AZ87" si="125">+AZ86/$EC$80</f>
        <v>0</v>
      </c>
      <c r="BA87" s="828">
        <f t="shared" ref="BA87" si="126">+BA86/$EC$80</f>
        <v>0</v>
      </c>
      <c r="BB87" s="828">
        <f t="shared" si="124"/>
        <v>0</v>
      </c>
      <c r="BC87" s="828">
        <f t="shared" si="124"/>
        <v>0</v>
      </c>
      <c r="BD87" s="828">
        <f t="shared" si="124"/>
        <v>0</v>
      </c>
      <c r="BE87" s="828">
        <f t="shared" si="124"/>
        <v>0.40094932896455521</v>
      </c>
      <c r="BF87" s="828">
        <f t="shared" si="124"/>
        <v>0.42499780543221077</v>
      </c>
      <c r="BG87" s="828">
        <f t="shared" si="124"/>
        <v>0.4391984330188009</v>
      </c>
      <c r="BH87" s="828">
        <f t="shared" si="124"/>
        <v>0.46350379949248643</v>
      </c>
      <c r="BI87" s="828">
        <f t="shared" si="124"/>
        <v>0.48661130269783109</v>
      </c>
      <c r="BJ87" s="828">
        <f t="shared" si="124"/>
        <v>0.50890149384488481</v>
      </c>
      <c r="BK87" s="828">
        <f t="shared" si="124"/>
        <v>0.52373828696782299</v>
      </c>
      <c r="BL87" s="828">
        <f t="shared" si="124"/>
        <v>0.54525844593665285</v>
      </c>
      <c r="BM87" s="828">
        <f t="shared" si="124"/>
        <v>0.56040714275406311</v>
      </c>
      <c r="BN87" s="828">
        <f t="shared" si="124"/>
        <v>0.5798435586106665</v>
      </c>
      <c r="BO87" s="828">
        <f t="shared" si="124"/>
        <v>0.59459830958084081</v>
      </c>
      <c r="BP87" s="828">
        <f t="shared" si="124"/>
        <v>0.60825693274130066</v>
      </c>
      <c r="BQ87" s="828">
        <f t="shared" si="124"/>
        <v>0.62862451507227535</v>
      </c>
      <c r="BR87" s="828">
        <f t="shared" si="124"/>
        <v>0.65943481168934015</v>
      </c>
      <c r="BS87" s="828">
        <f t="shared" si="124"/>
        <v>0.68742258716938842</v>
      </c>
      <c r="BT87" s="828">
        <f t="shared" si="124"/>
        <v>0.71674496283905054</v>
      </c>
      <c r="BU87" s="828">
        <f t="shared" si="124"/>
        <v>0.74161936220318803</v>
      </c>
      <c r="BV87" s="828">
        <f t="shared" si="124"/>
        <v>0.76822135084437615</v>
      </c>
      <c r="BW87" s="828">
        <f t="shared" si="124"/>
        <v>0.79252679704804496</v>
      </c>
      <c r="BX87" s="828">
        <f t="shared" si="124"/>
        <v>0.82200376915522788</v>
      </c>
      <c r="BY87" s="828">
        <f t="shared" si="124"/>
        <v>0.84361816896425867</v>
      </c>
      <c r="BZ87" s="828">
        <f t="shared" si="124"/>
        <v>0.86390578212203395</v>
      </c>
      <c r="CA87" s="828">
        <f t="shared" ref="CA87:DF87" si="127">+CA86/$EC$80</f>
        <v>0.87733860996993107</v>
      </c>
      <c r="CB87" s="828">
        <f t="shared" si="127"/>
        <v>0.88985031732134645</v>
      </c>
      <c r="CC87" s="828">
        <f t="shared" si="127"/>
        <v>0.90566555679872285</v>
      </c>
      <c r="CD87" s="828">
        <f t="shared" si="127"/>
        <v>0.92088114707207946</v>
      </c>
      <c r="CE87" s="828">
        <f t="shared" si="127"/>
        <v>0.93298352068949175</v>
      </c>
      <c r="CF87" s="828">
        <f t="shared" si="127"/>
        <v>0.9450402090265021</v>
      </c>
      <c r="CG87" s="828">
        <f t="shared" si="127"/>
        <v>0.95448773366167172</v>
      </c>
      <c r="CH87" s="828">
        <f t="shared" si="127"/>
        <v>0.96676240377288625</v>
      </c>
      <c r="CI87" s="828">
        <f t="shared" si="127"/>
        <v>0.98003784463384891</v>
      </c>
      <c r="CJ87" s="828">
        <f t="shared" si="127"/>
        <v>0.99275031208308662</v>
      </c>
      <c r="CK87" s="828">
        <f t="shared" si="127"/>
        <v>1.0053066682251217</v>
      </c>
      <c r="CL87" s="828">
        <f t="shared" si="127"/>
        <v>1.0138348264234409</v>
      </c>
      <c r="CM87" s="828">
        <f t="shared" si="127"/>
        <v>1.0163322086887658</v>
      </c>
      <c r="CN87" s="828">
        <f t="shared" si="127"/>
        <v>1.0205856438351617</v>
      </c>
      <c r="CO87" s="828">
        <f t="shared" si="127"/>
        <v>1.0228040508890965</v>
      </c>
      <c r="CP87" s="828">
        <f t="shared" si="127"/>
        <v>1.0255671731885923</v>
      </c>
      <c r="CQ87" s="828">
        <f t="shared" si="127"/>
        <v>1.0273867708663129</v>
      </c>
      <c r="CR87" s="828">
        <f t="shared" si="127"/>
        <v>1.0282796669487244</v>
      </c>
      <c r="CS87" s="828">
        <f t="shared" si="127"/>
        <v>1.0299007369681539</v>
      </c>
      <c r="CT87" s="828">
        <f t="shared" si="127"/>
        <v>1.0305411281936141</v>
      </c>
      <c r="CU87" s="828">
        <f t="shared" si="127"/>
        <v>1.0311815194190745</v>
      </c>
      <c r="CV87" s="828">
        <f t="shared" si="127"/>
        <v>1.0318219106445348</v>
      </c>
      <c r="CW87" s="828">
        <f t="shared" si="127"/>
        <v>1.032462301869995</v>
      </c>
      <c r="CX87" s="828">
        <f t="shared" si="127"/>
        <v>1.0331026930954552</v>
      </c>
      <c r="CY87" s="828">
        <f t="shared" si="127"/>
        <v>1.0340899097480509</v>
      </c>
      <c r="CZ87" s="828">
        <f t="shared" si="127"/>
        <v>1.0347303009735112</v>
      </c>
      <c r="DA87" s="828">
        <f t="shared" si="127"/>
        <v>1.0350238667718361</v>
      </c>
      <c r="DB87" s="828">
        <f t="shared" si="127"/>
        <v>1.0353174325701608</v>
      </c>
      <c r="DC87" s="828">
        <f t="shared" si="127"/>
        <v>1.0355523171008141</v>
      </c>
      <c r="DD87" s="828">
        <f t="shared" si="127"/>
        <v>1.036662317927614</v>
      </c>
      <c r="DE87" s="828">
        <f t="shared" si="127"/>
        <v>1.0371599924830575</v>
      </c>
      <c r="DF87" s="828">
        <f t="shared" si="127"/>
        <v>1.0382381013165576</v>
      </c>
      <c r="DG87" s="828">
        <f t="shared" ref="DG87:EC87" si="128">+DG86/$EC$80</f>
        <v>1.0387278028736762</v>
      </c>
      <c r="DH87" s="828">
        <f t="shared" si="128"/>
        <v>1.0390213686720009</v>
      </c>
      <c r="DI87" s="828">
        <f t="shared" si="128"/>
        <v>1.0393149344703259</v>
      </c>
      <c r="DJ87" s="828">
        <f t="shared" si="128"/>
        <v>1.0396085002686506</v>
      </c>
      <c r="DK87" s="828">
        <f t="shared" si="128"/>
        <v>1.0398433847993038</v>
      </c>
      <c r="DL87" s="828">
        <f t="shared" si="128"/>
        <v>1.0401369505976286</v>
      </c>
      <c r="DM87" s="828">
        <f t="shared" si="128"/>
        <v>1.0404305163959535</v>
      </c>
      <c r="DN87" s="828">
        <f t="shared" si="128"/>
        <v>1.0407240821942783</v>
      </c>
      <c r="DO87" s="828">
        <f t="shared" si="128"/>
        <v>1.0409589667249315</v>
      </c>
      <c r="DP87" s="828">
        <f t="shared" si="128"/>
        <v>1.0411938512555845</v>
      </c>
      <c r="DQ87" s="828">
        <f t="shared" si="128"/>
        <v>1.0414874170539095</v>
      </c>
      <c r="DR87" s="828">
        <f t="shared" si="128"/>
        <v>1.0417809828522342</v>
      </c>
      <c r="DS87" s="828">
        <f t="shared" si="128"/>
        <v>1.0420158673828874</v>
      </c>
      <c r="DT87" s="828">
        <f t="shared" si="128"/>
        <v>1.0423094331812122</v>
      </c>
      <c r="DU87" s="828">
        <f t="shared" si="128"/>
        <v>1.0426029989795369</v>
      </c>
      <c r="DV87" s="828">
        <f t="shared" si="128"/>
        <v>1.0429345959798717</v>
      </c>
      <c r="DW87" s="828">
        <f t="shared" si="128"/>
        <v>1.0433232796482133</v>
      </c>
      <c r="DX87" s="828">
        <f t="shared" si="128"/>
        <v>1.0437119633165546</v>
      </c>
      <c r="DY87" s="828">
        <f t="shared" si="128"/>
        <v>1.0442896070451975</v>
      </c>
      <c r="DZ87" s="828">
        <f t="shared" si="128"/>
        <v>1.0448672507738404</v>
      </c>
      <c r="EA87" s="828">
        <f t="shared" si="128"/>
        <v>1.0453315184663023</v>
      </c>
      <c r="EB87" s="828">
        <f t="shared" si="128"/>
        <v>1.0456424654009755</v>
      </c>
      <c r="EC87" s="828">
        <f t="shared" si="128"/>
        <v>1.0459906462378261</v>
      </c>
    </row>
    <row r="89" spans="3:142" s="821" customFormat="1" ht="30" customHeight="1">
      <c r="C89" s="822"/>
      <c r="AN89" s="837"/>
    </row>
    <row r="90" spans="3:142" s="651" customFormat="1" ht="21" customHeight="1">
      <c r="C90" s="838" t="s">
        <v>1822</v>
      </c>
      <c r="D90" s="839">
        <v>45757</v>
      </c>
      <c r="E90" s="839">
        <v>45764</v>
      </c>
      <c r="F90" s="839">
        <v>45771</v>
      </c>
      <c r="G90" s="839">
        <v>45778</v>
      </c>
      <c r="H90" s="839">
        <v>45785</v>
      </c>
      <c r="I90" s="839">
        <v>45792</v>
      </c>
      <c r="J90" s="839">
        <v>45799</v>
      </c>
      <c r="K90" s="839">
        <v>45806</v>
      </c>
      <c r="L90" s="839">
        <v>45813</v>
      </c>
      <c r="M90" s="839">
        <v>45820</v>
      </c>
      <c r="N90" s="839">
        <v>45827</v>
      </c>
      <c r="O90" s="839">
        <v>45834</v>
      </c>
      <c r="P90" s="839">
        <v>45841</v>
      </c>
      <c r="Q90" s="839">
        <v>45848</v>
      </c>
      <c r="R90" s="839">
        <v>45855</v>
      </c>
      <c r="S90" s="839">
        <v>45862</v>
      </c>
      <c r="T90" s="839">
        <v>45869</v>
      </c>
      <c r="U90" s="839">
        <v>45876</v>
      </c>
      <c r="V90" s="839">
        <v>45883</v>
      </c>
      <c r="W90" s="839">
        <v>45890</v>
      </c>
      <c r="X90" s="839">
        <v>45897</v>
      </c>
      <c r="Y90" s="839">
        <v>45904</v>
      </c>
      <c r="Z90" s="839">
        <v>45911</v>
      </c>
      <c r="AA90" s="839">
        <v>45918</v>
      </c>
      <c r="AB90" s="839">
        <v>45925</v>
      </c>
      <c r="AC90" s="839">
        <v>45932</v>
      </c>
      <c r="AD90" s="839">
        <v>45939</v>
      </c>
      <c r="AE90" s="839">
        <v>45946</v>
      </c>
      <c r="AF90" s="839">
        <v>45953</v>
      </c>
      <c r="AG90" s="839">
        <v>45960</v>
      </c>
      <c r="AH90" s="839">
        <v>45967</v>
      </c>
      <c r="AI90" s="839">
        <v>45974</v>
      </c>
      <c r="AJ90" s="839">
        <v>45981</v>
      </c>
      <c r="AK90" s="839">
        <v>45988</v>
      </c>
      <c r="AL90" s="839">
        <v>45995</v>
      </c>
      <c r="AM90" s="839">
        <v>46002</v>
      </c>
      <c r="AN90" s="839">
        <v>46009</v>
      </c>
      <c r="AO90" s="839">
        <v>46016</v>
      </c>
      <c r="AP90" s="839">
        <v>46023</v>
      </c>
      <c r="AQ90" s="839">
        <v>46030</v>
      </c>
      <c r="AR90" s="839">
        <v>46037</v>
      </c>
      <c r="AS90" s="839">
        <v>46044</v>
      </c>
      <c r="AT90" s="839">
        <v>46051</v>
      </c>
      <c r="AU90" s="839">
        <v>46058</v>
      </c>
      <c r="AV90" s="839">
        <v>46065</v>
      </c>
      <c r="AW90" s="839">
        <v>46072</v>
      </c>
      <c r="AX90" s="839">
        <v>46079</v>
      </c>
      <c r="AY90" s="839">
        <v>46086</v>
      </c>
      <c r="AZ90" s="839">
        <v>46093</v>
      </c>
      <c r="BA90" s="839">
        <v>46100</v>
      </c>
      <c r="BB90" s="839">
        <v>46107</v>
      </c>
      <c r="BC90" s="839">
        <v>46114</v>
      </c>
      <c r="BD90" s="839">
        <v>46121</v>
      </c>
      <c r="BE90" s="839">
        <v>46128</v>
      </c>
      <c r="BF90" s="839">
        <v>46135</v>
      </c>
      <c r="BG90" s="839">
        <v>46142</v>
      </c>
      <c r="BH90" s="839">
        <v>46149</v>
      </c>
      <c r="BI90" s="839">
        <v>46156</v>
      </c>
      <c r="BJ90" s="839">
        <v>46163</v>
      </c>
      <c r="BK90" s="839">
        <v>46170</v>
      </c>
      <c r="BL90" s="839">
        <v>46177</v>
      </c>
      <c r="BM90" s="839">
        <v>46184</v>
      </c>
      <c r="BN90" s="839">
        <v>46191</v>
      </c>
      <c r="BO90" s="839">
        <v>46198</v>
      </c>
      <c r="BP90" s="839">
        <v>46205</v>
      </c>
      <c r="BQ90" s="839">
        <v>46212</v>
      </c>
      <c r="BR90" s="839">
        <v>46219</v>
      </c>
      <c r="BS90" s="839">
        <v>46226</v>
      </c>
      <c r="BT90" s="839">
        <v>46233</v>
      </c>
      <c r="BU90" s="839">
        <v>46240</v>
      </c>
      <c r="BV90" s="839">
        <v>46247</v>
      </c>
      <c r="BW90" s="839">
        <v>46254</v>
      </c>
      <c r="BX90" s="839">
        <v>46261</v>
      </c>
      <c r="BY90" s="839">
        <v>46268</v>
      </c>
      <c r="BZ90" s="839">
        <v>46275</v>
      </c>
      <c r="CA90" s="839">
        <v>46282</v>
      </c>
      <c r="CB90" s="839">
        <v>46289</v>
      </c>
      <c r="CC90" s="839">
        <v>46296</v>
      </c>
      <c r="CD90" s="839">
        <v>46303</v>
      </c>
      <c r="CE90" s="839">
        <v>46310</v>
      </c>
      <c r="CF90" s="839">
        <v>46317</v>
      </c>
      <c r="CG90" s="839">
        <v>46324</v>
      </c>
      <c r="CH90" s="839">
        <v>46331</v>
      </c>
      <c r="CI90" s="839">
        <v>46338</v>
      </c>
      <c r="CJ90" s="839">
        <v>46345</v>
      </c>
      <c r="CK90" s="839">
        <v>46352</v>
      </c>
      <c r="CL90" s="839">
        <v>46359</v>
      </c>
      <c r="CM90" s="839">
        <v>46366</v>
      </c>
      <c r="CN90" s="839">
        <v>46373</v>
      </c>
      <c r="CO90" s="839">
        <v>46380</v>
      </c>
      <c r="CP90" s="839">
        <v>46387</v>
      </c>
      <c r="CQ90" s="839">
        <v>46394</v>
      </c>
      <c r="CR90" s="839">
        <v>46401</v>
      </c>
      <c r="CS90" s="839">
        <v>46408</v>
      </c>
      <c r="CT90" s="839">
        <v>46415</v>
      </c>
      <c r="CU90" s="839">
        <v>46422</v>
      </c>
      <c r="CV90" s="839">
        <v>46429</v>
      </c>
      <c r="CW90" s="839">
        <v>46436</v>
      </c>
      <c r="CX90" s="839">
        <v>46443</v>
      </c>
      <c r="CY90" s="839">
        <v>46450</v>
      </c>
      <c r="CZ90" s="839">
        <v>46457</v>
      </c>
      <c r="DA90" s="839">
        <v>46464</v>
      </c>
      <c r="DB90" s="839">
        <v>46471</v>
      </c>
      <c r="DC90" s="839">
        <v>46478</v>
      </c>
      <c r="DD90" s="839">
        <v>46485</v>
      </c>
      <c r="DE90" s="839">
        <v>46492</v>
      </c>
      <c r="DF90" s="839">
        <v>46499</v>
      </c>
      <c r="DG90" s="839">
        <v>46506</v>
      </c>
      <c r="DH90" s="839">
        <v>46513</v>
      </c>
      <c r="DI90" s="839">
        <v>46520</v>
      </c>
      <c r="DJ90" s="839">
        <v>46527</v>
      </c>
      <c r="DK90" s="839">
        <v>46534</v>
      </c>
      <c r="DL90" s="839">
        <v>46541</v>
      </c>
      <c r="DM90" s="839">
        <v>46548</v>
      </c>
      <c r="DN90" s="839">
        <v>46555</v>
      </c>
      <c r="DO90" s="839">
        <v>46562</v>
      </c>
      <c r="DP90" s="839">
        <v>46569</v>
      </c>
      <c r="DQ90" s="839">
        <v>46576</v>
      </c>
      <c r="DR90" s="839">
        <v>46583</v>
      </c>
      <c r="DS90" s="839">
        <v>46590</v>
      </c>
      <c r="DT90" s="839">
        <v>46597</v>
      </c>
      <c r="DU90" s="839">
        <v>46604</v>
      </c>
      <c r="DV90" s="839">
        <v>46611</v>
      </c>
      <c r="DW90" s="839">
        <v>46618</v>
      </c>
      <c r="DX90" s="839">
        <v>46625</v>
      </c>
      <c r="DY90" s="839">
        <v>46632</v>
      </c>
      <c r="DZ90" s="839">
        <v>46639</v>
      </c>
      <c r="EA90" s="839">
        <v>46646</v>
      </c>
      <c r="EB90" s="839">
        <v>46653</v>
      </c>
      <c r="EC90" s="839">
        <v>46660</v>
      </c>
      <c r="ED90" s="840"/>
      <c r="EE90" s="840"/>
      <c r="EF90" s="827"/>
      <c r="EG90" s="827"/>
      <c r="EH90" s="827"/>
      <c r="EI90" s="827"/>
      <c r="EJ90" s="827"/>
      <c r="EK90" s="827"/>
      <c r="EL90" s="827"/>
    </row>
    <row r="91" spans="3:142" s="651" customFormat="1" ht="21" customHeight="1">
      <c r="C91" s="838" t="s">
        <v>1823</v>
      </c>
      <c r="D91" s="841">
        <v>113.9</v>
      </c>
      <c r="E91" s="841">
        <v>357.8</v>
      </c>
      <c r="F91" s="841">
        <v>429.16</v>
      </c>
      <c r="G91" s="841">
        <v>461.68</v>
      </c>
      <c r="H91" s="841">
        <v>416.34</v>
      </c>
      <c r="I91" s="841">
        <v>349.08</v>
      </c>
      <c r="J91" s="841">
        <v>585.84</v>
      </c>
      <c r="K91" s="841">
        <v>1323.61</v>
      </c>
      <c r="L91" s="841">
        <v>1431.89</v>
      </c>
      <c r="M91" s="841">
        <v>1488.91</v>
      </c>
      <c r="N91" s="841">
        <v>1472.6</v>
      </c>
      <c r="O91" s="841">
        <v>487.49</v>
      </c>
      <c r="P91" s="841">
        <v>418.66</v>
      </c>
      <c r="Q91" s="841">
        <v>485.83</v>
      </c>
      <c r="R91" s="841">
        <v>666.17</v>
      </c>
      <c r="S91" s="841">
        <v>612.82000000000005</v>
      </c>
      <c r="T91" s="841">
        <v>1177.3699999999999</v>
      </c>
      <c r="U91" s="841">
        <v>1218.48</v>
      </c>
      <c r="V91" s="841">
        <v>2066.2800000000002</v>
      </c>
      <c r="W91" s="841">
        <v>2120.44</v>
      </c>
      <c r="X91" s="841">
        <v>1348.17</v>
      </c>
      <c r="Y91" s="841">
        <v>871.32</v>
      </c>
      <c r="Z91" s="841">
        <v>1160.82</v>
      </c>
      <c r="AA91" s="841">
        <v>339.16</v>
      </c>
      <c r="AB91" s="841">
        <v>362.71</v>
      </c>
      <c r="AC91" s="841">
        <v>517.51</v>
      </c>
      <c r="AD91" s="841">
        <v>902.42</v>
      </c>
      <c r="AE91" s="841">
        <v>1149.3800000000001</v>
      </c>
      <c r="AF91" s="841">
        <v>1295.45</v>
      </c>
      <c r="AG91" s="841">
        <v>1408.63</v>
      </c>
      <c r="AH91" s="841">
        <v>1753.11</v>
      </c>
      <c r="AI91" s="841">
        <v>2699.66</v>
      </c>
      <c r="AJ91" s="841">
        <v>2718.68</v>
      </c>
      <c r="AK91" s="841">
        <v>2408.41</v>
      </c>
      <c r="AL91" s="841">
        <v>2350.31</v>
      </c>
      <c r="AM91" s="841">
        <v>1821.63</v>
      </c>
      <c r="AN91" s="841">
        <v>1055.0999999999999</v>
      </c>
      <c r="AO91" s="841">
        <v>679.24</v>
      </c>
      <c r="AP91" s="841">
        <v>605.44000000000005</v>
      </c>
      <c r="AQ91" s="841">
        <v>913.88</v>
      </c>
      <c r="AR91" s="841">
        <v>916.42</v>
      </c>
      <c r="AS91" s="841">
        <v>1017.61</v>
      </c>
      <c r="AT91" s="841">
        <v>783.93</v>
      </c>
      <c r="AU91" s="841">
        <v>991.34</v>
      </c>
      <c r="AV91" s="841">
        <v>1074.99</v>
      </c>
      <c r="AW91" s="841">
        <v>1504.63</v>
      </c>
      <c r="AX91" s="841">
        <v>1860.03</v>
      </c>
      <c r="AY91" s="841">
        <v>1565.52</v>
      </c>
      <c r="AZ91" s="841">
        <v>1771.43</v>
      </c>
      <c r="BA91" s="841">
        <v>1683.57</v>
      </c>
      <c r="BB91" s="841">
        <v>1076.8</v>
      </c>
      <c r="BC91" s="841">
        <v>886.04</v>
      </c>
      <c r="BD91" s="841">
        <v>1459.94</v>
      </c>
      <c r="BE91" s="841">
        <v>2047.4</v>
      </c>
      <c r="BF91" s="841">
        <v>2603.0100000000002</v>
      </c>
      <c r="BG91" s="841">
        <v>2383.62</v>
      </c>
      <c r="BH91" s="841">
        <v>2008.67</v>
      </c>
      <c r="BI91" s="841">
        <v>2193.94</v>
      </c>
      <c r="BJ91" s="841">
        <v>2121.02</v>
      </c>
      <c r="BK91" s="841">
        <v>1981.68</v>
      </c>
      <c r="BL91" s="841">
        <v>1907.57</v>
      </c>
      <c r="BM91" s="841">
        <v>1835.2</v>
      </c>
      <c r="BN91" s="841">
        <v>1825.21</v>
      </c>
      <c r="BO91" s="841">
        <v>1968.17</v>
      </c>
      <c r="BP91" s="841">
        <v>1558.09</v>
      </c>
      <c r="BQ91" s="841">
        <v>1893.64</v>
      </c>
      <c r="BR91" s="841">
        <v>2218.38</v>
      </c>
      <c r="BS91" s="841">
        <v>2968.6</v>
      </c>
      <c r="BT91" s="841">
        <v>2693.11</v>
      </c>
      <c r="BU91" s="841">
        <v>2305.58</v>
      </c>
      <c r="BV91" s="841">
        <v>2335.41</v>
      </c>
      <c r="BW91" s="841">
        <v>2188.56</v>
      </c>
      <c r="BX91" s="841">
        <v>2710.24</v>
      </c>
      <c r="BY91" s="841">
        <v>1792.79</v>
      </c>
      <c r="BZ91" s="841">
        <v>1778.14</v>
      </c>
      <c r="CA91" s="841">
        <v>1150.1400000000001</v>
      </c>
      <c r="CB91" s="841">
        <v>1046.67</v>
      </c>
      <c r="CC91" s="841">
        <v>1532.86</v>
      </c>
      <c r="CD91" s="841">
        <v>1561.98</v>
      </c>
      <c r="CE91" s="841">
        <v>1115.3399999999999</v>
      </c>
      <c r="CF91" s="841">
        <v>1107.43</v>
      </c>
      <c r="CG91" s="841">
        <v>804.25</v>
      </c>
      <c r="CH91" s="841">
        <v>1261.28</v>
      </c>
      <c r="CI91" s="841">
        <v>1289.31</v>
      </c>
      <c r="CJ91" s="841">
        <v>1295.94</v>
      </c>
      <c r="CK91" s="841">
        <v>1174.46</v>
      </c>
      <c r="CL91" s="841">
        <v>658.5</v>
      </c>
      <c r="CM91" s="841">
        <v>168.96</v>
      </c>
      <c r="CN91" s="841">
        <v>539.19000000000005</v>
      </c>
      <c r="CO91" s="841">
        <v>117.01</v>
      </c>
      <c r="CP91" s="841">
        <v>311.12</v>
      </c>
      <c r="CQ91" s="841">
        <v>125.76</v>
      </c>
      <c r="CR91" s="841">
        <v>111.91</v>
      </c>
      <c r="CS91" s="841">
        <v>80.239999999999995</v>
      </c>
      <c r="CT91" s="841">
        <v>80.239999999999995</v>
      </c>
      <c r="CU91" s="841">
        <v>80.239999999999995</v>
      </c>
      <c r="CV91" s="841">
        <v>80.239999999999995</v>
      </c>
      <c r="CW91" s="841">
        <v>80.239999999999995</v>
      </c>
      <c r="CX91" s="841">
        <v>80.239999999999995</v>
      </c>
      <c r="CY91" s="841">
        <v>200.54</v>
      </c>
      <c r="CZ91" s="841">
        <v>131.44</v>
      </c>
      <c r="DA91" s="841">
        <v>110.54</v>
      </c>
      <c r="DB91" s="841">
        <v>85.94</v>
      </c>
      <c r="DC91" s="841">
        <v>29.4</v>
      </c>
      <c r="DD91" s="841">
        <v>36.74</v>
      </c>
      <c r="DE91" s="841">
        <v>36.74</v>
      </c>
      <c r="DF91" s="841">
        <v>36.74</v>
      </c>
      <c r="DG91" s="841">
        <v>36.74</v>
      </c>
      <c r="DH91" s="841">
        <v>36.74</v>
      </c>
      <c r="DI91" s="841">
        <v>36.74</v>
      </c>
      <c r="DJ91" s="841">
        <v>36.74</v>
      </c>
      <c r="DK91" s="841">
        <v>29.4</v>
      </c>
      <c r="DL91" s="841">
        <v>36.74</v>
      </c>
      <c r="DM91" s="841">
        <v>36.74</v>
      </c>
      <c r="DN91" s="841">
        <v>36.74</v>
      </c>
      <c r="DO91" s="841">
        <v>29.4</v>
      </c>
      <c r="DP91" s="841">
        <v>29.4</v>
      </c>
      <c r="DQ91" s="841">
        <v>36.74</v>
      </c>
      <c r="DR91" s="841">
        <v>36.74</v>
      </c>
      <c r="DS91" s="841">
        <v>29.4</v>
      </c>
      <c r="DT91" s="841">
        <v>36.74</v>
      </c>
      <c r="DU91" s="841">
        <v>36.74</v>
      </c>
      <c r="DV91" s="841">
        <v>41.51</v>
      </c>
      <c r="DW91" s="841">
        <v>48.67</v>
      </c>
      <c r="DX91" s="841">
        <v>48.67</v>
      </c>
      <c r="DY91" s="841">
        <v>72.38</v>
      </c>
      <c r="DZ91" s="841">
        <v>72.38</v>
      </c>
      <c r="EA91" s="841">
        <v>58.15</v>
      </c>
      <c r="EB91" s="841">
        <v>38.93</v>
      </c>
      <c r="EC91" s="841">
        <v>43.61</v>
      </c>
    </row>
    <row r="92" spans="3:142" s="651" customFormat="1" ht="21" customHeight="1">
      <c r="C92" s="838" t="s">
        <v>1824</v>
      </c>
      <c r="D92" s="841">
        <v>103.25</v>
      </c>
      <c r="E92" s="841">
        <v>347.15</v>
      </c>
      <c r="F92" s="841">
        <v>419.14</v>
      </c>
      <c r="G92" s="841">
        <v>452.09</v>
      </c>
      <c r="H92" s="841">
        <v>406.75</v>
      </c>
      <c r="I92" s="841">
        <v>339.49</v>
      </c>
      <c r="J92" s="841">
        <v>576.25</v>
      </c>
      <c r="K92" s="841">
        <v>1314.02</v>
      </c>
      <c r="L92" s="841">
        <v>1422.29</v>
      </c>
      <c r="M92" s="841">
        <v>1466.48</v>
      </c>
      <c r="N92" s="841">
        <v>1450.26</v>
      </c>
      <c r="O92" s="841">
        <v>465.54</v>
      </c>
      <c r="P92" s="841">
        <v>396.71</v>
      </c>
      <c r="Q92" s="841">
        <v>463.88</v>
      </c>
      <c r="R92" s="841">
        <v>644.24</v>
      </c>
      <c r="S92" s="841">
        <v>586.82000000000005</v>
      </c>
      <c r="T92" s="841">
        <v>1148.27</v>
      </c>
      <c r="U92" s="841">
        <v>1188.67</v>
      </c>
      <c r="V92" s="841">
        <v>2036</v>
      </c>
      <c r="W92" s="841">
        <v>2094.84</v>
      </c>
      <c r="X92" s="841">
        <v>1317.73</v>
      </c>
      <c r="Y92" s="841">
        <v>947.76</v>
      </c>
      <c r="Z92" s="841">
        <v>1047.28</v>
      </c>
      <c r="AA92" s="841">
        <v>299.63</v>
      </c>
      <c r="AB92" s="841">
        <v>312.60000000000002</v>
      </c>
      <c r="AC92" s="841">
        <v>472.5</v>
      </c>
      <c r="AD92" s="841">
        <v>598.88</v>
      </c>
      <c r="AE92" s="841">
        <v>684.41</v>
      </c>
      <c r="AF92" s="841">
        <v>690.8</v>
      </c>
      <c r="AG92" s="841">
        <v>715.28</v>
      </c>
      <c r="AH92" s="841">
        <v>749.68</v>
      </c>
      <c r="AI92" s="841">
        <v>1792.96</v>
      </c>
      <c r="AJ92" s="841">
        <v>2134.0300000000002</v>
      </c>
      <c r="AK92" s="841">
        <v>1467.42</v>
      </c>
      <c r="AL92" s="841">
        <v>1475.09</v>
      </c>
      <c r="AM92" s="841">
        <v>1394.12</v>
      </c>
      <c r="AN92" s="841">
        <v>697.74</v>
      </c>
      <c r="AO92" s="841">
        <v>528.69000000000005</v>
      </c>
      <c r="AP92" s="841">
        <v>562.30999999999995</v>
      </c>
      <c r="AQ92" s="841">
        <v>596.21</v>
      </c>
      <c r="AR92" s="841">
        <v>574.94000000000005</v>
      </c>
      <c r="AS92" s="841">
        <v>1063.8800000000001</v>
      </c>
      <c r="AT92" s="841">
        <v>1103.0999999999999</v>
      </c>
      <c r="AU92" s="841">
        <v>746</v>
      </c>
      <c r="AV92" s="841">
        <v>1119.43</v>
      </c>
      <c r="AW92" s="841">
        <v>1259.4100000000001</v>
      </c>
      <c r="AX92" s="841">
        <v>1408.49</v>
      </c>
      <c r="AY92" s="841">
        <v>1438.66</v>
      </c>
      <c r="AZ92" s="841">
        <v>1277.95</v>
      </c>
      <c r="BA92" s="841">
        <v>771.89</v>
      </c>
      <c r="BB92" s="841">
        <v>919.68</v>
      </c>
      <c r="BC92" s="841">
        <v>960.71</v>
      </c>
      <c r="BD92" s="841">
        <v>664.08</v>
      </c>
      <c r="BE92" s="841">
        <v>1172.92</v>
      </c>
      <c r="BF92" s="841"/>
      <c r="BG92" s="841"/>
      <c r="BH92" s="841"/>
      <c r="BI92" s="841"/>
      <c r="BJ92" s="841"/>
      <c r="BK92" s="841"/>
      <c r="BL92" s="841"/>
      <c r="BM92" s="841"/>
      <c r="BN92" s="841"/>
      <c r="BO92" s="841"/>
      <c r="BP92" s="841"/>
      <c r="BQ92" s="841"/>
      <c r="BR92" s="841"/>
      <c r="BS92" s="841"/>
      <c r="BT92" s="841"/>
      <c r="BU92" s="841"/>
      <c r="BV92" s="841"/>
      <c r="BW92" s="841"/>
      <c r="BX92" s="841"/>
      <c r="BY92" s="841"/>
      <c r="BZ92" s="841"/>
      <c r="CA92" s="841"/>
      <c r="CB92" s="841"/>
      <c r="CC92" s="841"/>
      <c r="CD92" s="841"/>
      <c r="CE92" s="841"/>
      <c r="CF92" s="841"/>
      <c r="CG92" s="841"/>
      <c r="CH92" s="841"/>
      <c r="CI92" s="841"/>
      <c r="CJ92" s="841"/>
      <c r="CK92" s="841"/>
      <c r="CL92" s="841"/>
      <c r="CM92" s="841"/>
      <c r="CN92" s="841"/>
      <c r="CO92" s="841"/>
      <c r="CP92" s="841"/>
      <c r="CQ92" s="841"/>
      <c r="CR92" s="841"/>
      <c r="CS92" s="841"/>
      <c r="CT92" s="841"/>
      <c r="CU92" s="841"/>
      <c r="CV92" s="841"/>
      <c r="CW92" s="841"/>
      <c r="CX92" s="841"/>
      <c r="CY92" s="841"/>
      <c r="CZ92" s="841"/>
      <c r="DA92" s="841"/>
      <c r="DB92" s="841"/>
      <c r="DC92" s="841"/>
      <c r="DD92" s="841"/>
      <c r="DE92" s="841"/>
      <c r="DF92" s="841"/>
      <c r="DG92" s="841"/>
      <c r="DH92" s="841"/>
      <c r="DI92" s="841"/>
      <c r="DJ92" s="841"/>
      <c r="DK92" s="841"/>
      <c r="DL92" s="841"/>
      <c r="DM92" s="841"/>
      <c r="DN92" s="841"/>
      <c r="DO92" s="841"/>
      <c r="DP92" s="841"/>
      <c r="DQ92" s="841"/>
      <c r="DR92" s="841"/>
      <c r="DS92" s="841"/>
      <c r="DT92" s="841"/>
      <c r="DU92" s="841"/>
      <c r="DV92" s="841"/>
      <c r="DW92" s="841"/>
      <c r="DX92" s="841"/>
      <c r="DY92" s="841"/>
      <c r="DZ92" s="841"/>
      <c r="EA92" s="841"/>
      <c r="EB92" s="841"/>
      <c r="EC92" s="841"/>
    </row>
    <row r="93" spans="3:142" s="651" customFormat="1" ht="21" customHeight="1">
      <c r="C93" s="838" t="s">
        <v>1825</v>
      </c>
      <c r="D93" s="841">
        <v>103.25</v>
      </c>
      <c r="E93" s="841">
        <v>347.15</v>
      </c>
      <c r="F93" s="841">
        <v>419.14</v>
      </c>
      <c r="G93" s="841">
        <v>452.09</v>
      </c>
      <c r="H93" s="841">
        <v>406.75</v>
      </c>
      <c r="I93" s="841">
        <v>371.07</v>
      </c>
      <c r="J93" s="841">
        <v>615.72</v>
      </c>
      <c r="K93" s="841">
        <v>1426.62</v>
      </c>
      <c r="L93" s="841">
        <v>1578.38</v>
      </c>
      <c r="M93" s="841">
        <v>1622.56</v>
      </c>
      <c r="N93" s="841">
        <v>1606.35</v>
      </c>
      <c r="O93" s="841">
        <v>518.42999999999995</v>
      </c>
      <c r="P93" s="841">
        <v>408.26</v>
      </c>
      <c r="Q93" s="841">
        <v>518.42999999999995</v>
      </c>
      <c r="R93" s="841">
        <v>813.54</v>
      </c>
      <c r="S93" s="841">
        <v>864.81</v>
      </c>
      <c r="T93" s="841">
        <v>1426.26</v>
      </c>
      <c r="U93" s="841">
        <v>1501.47</v>
      </c>
      <c r="V93" s="841">
        <v>2404.5100000000002</v>
      </c>
      <c r="W93" s="841">
        <v>2460.0300000000002</v>
      </c>
      <c r="X93" s="841">
        <v>1470.67</v>
      </c>
      <c r="Y93" s="841">
        <v>1128.49</v>
      </c>
      <c r="Z93" s="841">
        <v>1481.1</v>
      </c>
      <c r="AA93" s="841">
        <v>656.74</v>
      </c>
      <c r="AB93" s="841">
        <v>549.5</v>
      </c>
      <c r="AC93" s="841">
        <v>509.2</v>
      </c>
      <c r="AD93" s="841">
        <v>668.44</v>
      </c>
      <c r="AE93" s="841">
        <v>741.67</v>
      </c>
      <c r="AF93" s="841">
        <v>749.71</v>
      </c>
      <c r="AG93" s="841">
        <v>771.81</v>
      </c>
      <c r="AH93" s="841">
        <v>960.45</v>
      </c>
      <c r="AI93" s="841">
        <v>2387.7800000000002</v>
      </c>
      <c r="AJ93" s="841">
        <v>2730.6</v>
      </c>
      <c r="AK93" s="841">
        <v>2177.11</v>
      </c>
      <c r="AL93" s="841">
        <v>2265</v>
      </c>
      <c r="AM93" s="841">
        <v>2187.2399999999998</v>
      </c>
      <c r="AN93" s="841">
        <v>1330.12</v>
      </c>
      <c r="AO93" s="841">
        <v>895.79</v>
      </c>
      <c r="AP93" s="841">
        <v>625.47</v>
      </c>
      <c r="AQ93" s="841">
        <v>670.84</v>
      </c>
      <c r="AR93" s="841">
        <v>643.1</v>
      </c>
      <c r="AS93" s="841">
        <v>1190.83</v>
      </c>
      <c r="AT93" s="841">
        <v>1229.45</v>
      </c>
      <c r="AU93" s="841">
        <v>906.72</v>
      </c>
      <c r="AV93" s="841">
        <v>1462.47</v>
      </c>
      <c r="AW93" s="841">
        <v>1800.43</v>
      </c>
      <c r="AX93" s="841">
        <v>2032.06</v>
      </c>
      <c r="AY93" s="841">
        <v>2374.46</v>
      </c>
      <c r="AZ93" s="841">
        <v>2494.13</v>
      </c>
      <c r="BA93" s="841">
        <v>1642.05</v>
      </c>
      <c r="BB93" s="841">
        <v>1138.3499999999999</v>
      </c>
      <c r="BC93" s="841">
        <v>1144.1500000000001</v>
      </c>
      <c r="BD93" s="841">
        <v>828.36</v>
      </c>
      <c r="BE93" s="841">
        <v>1785.38</v>
      </c>
      <c r="BF93" s="841"/>
      <c r="BG93" s="841"/>
      <c r="BH93" s="841"/>
      <c r="BI93" s="841"/>
      <c r="BJ93" s="841"/>
      <c r="BK93" s="841"/>
      <c r="BL93" s="841"/>
      <c r="BM93" s="841"/>
      <c r="BN93" s="841"/>
      <c r="BO93" s="841"/>
      <c r="BP93" s="841"/>
      <c r="BQ93" s="841"/>
      <c r="BR93" s="841"/>
      <c r="BS93" s="841"/>
      <c r="BT93" s="841"/>
      <c r="BU93" s="841"/>
      <c r="BV93" s="841"/>
      <c r="BW93" s="841"/>
      <c r="BX93" s="841"/>
      <c r="BY93" s="841"/>
      <c r="BZ93" s="841"/>
      <c r="CA93" s="841"/>
      <c r="CB93" s="841"/>
      <c r="CC93" s="841"/>
      <c r="CD93" s="841"/>
      <c r="CE93" s="841"/>
      <c r="CF93" s="841"/>
      <c r="CG93" s="841"/>
      <c r="CH93" s="841"/>
      <c r="CI93" s="841"/>
      <c r="CJ93" s="841"/>
      <c r="CK93" s="841"/>
      <c r="CL93" s="841"/>
      <c r="CM93" s="841"/>
      <c r="CN93" s="841"/>
      <c r="CO93" s="841"/>
      <c r="CP93" s="841"/>
      <c r="CQ93" s="841"/>
      <c r="CR93" s="841"/>
      <c r="CS93" s="841"/>
      <c r="CT93" s="841"/>
      <c r="CU93" s="841"/>
      <c r="CV93" s="841"/>
      <c r="CW93" s="841"/>
      <c r="CX93" s="841"/>
      <c r="CY93" s="841"/>
      <c r="CZ93" s="841"/>
      <c r="DA93" s="841"/>
      <c r="DB93" s="841"/>
      <c r="DC93" s="841"/>
      <c r="DD93" s="841"/>
      <c r="DE93" s="841"/>
      <c r="DF93" s="841"/>
      <c r="DG93" s="841"/>
      <c r="DH93" s="841"/>
      <c r="DI93" s="841"/>
      <c r="DJ93" s="841"/>
      <c r="DK93" s="841"/>
      <c r="DL93" s="841"/>
      <c r="DM93" s="841"/>
      <c r="DN93" s="841"/>
      <c r="DO93" s="841"/>
      <c r="DP93" s="841"/>
      <c r="DQ93" s="841"/>
      <c r="DR93" s="841"/>
      <c r="DS93" s="841"/>
      <c r="DT93" s="841"/>
      <c r="DU93" s="841"/>
      <c r="DV93" s="841"/>
      <c r="DW93" s="841"/>
      <c r="DX93" s="841"/>
      <c r="DY93" s="841"/>
      <c r="DZ93" s="841"/>
      <c r="EA93" s="841"/>
      <c r="EB93" s="841"/>
      <c r="EC93" s="841"/>
    </row>
    <row r="94" spans="3:142" s="821" customFormat="1" ht="21" customHeight="1">
      <c r="C94" s="838" t="s">
        <v>1826</v>
      </c>
      <c r="D94" s="842"/>
      <c r="E94" s="842"/>
      <c r="F94" s="842"/>
      <c r="G94" s="842"/>
      <c r="H94" s="842"/>
      <c r="I94" s="842"/>
      <c r="J94" s="842"/>
      <c r="K94" s="842"/>
      <c r="L94" s="842"/>
      <c r="M94" s="842"/>
      <c r="N94" s="842"/>
      <c r="O94" s="842"/>
      <c r="P94" s="842"/>
      <c r="Q94" s="842"/>
      <c r="R94" s="842"/>
      <c r="S94" s="841"/>
      <c r="T94" s="841"/>
      <c r="U94" s="841"/>
      <c r="V94" s="841"/>
      <c r="W94" s="841"/>
      <c r="X94" s="841"/>
      <c r="Y94" s="841"/>
      <c r="Z94" s="841"/>
      <c r="AA94" s="841"/>
      <c r="AB94" s="841"/>
      <c r="AC94" s="841"/>
      <c r="AD94" s="841"/>
      <c r="AE94" s="841"/>
      <c r="AF94" s="841"/>
      <c r="AG94" s="841"/>
      <c r="AH94" s="841"/>
      <c r="AI94" s="841"/>
      <c r="AJ94" s="841"/>
      <c r="AK94" s="841"/>
      <c r="AL94" s="841"/>
      <c r="AM94" s="841"/>
      <c r="AN94" s="841"/>
      <c r="AO94" s="841"/>
      <c r="AP94" s="841"/>
      <c r="AQ94" s="841"/>
      <c r="AR94" s="841"/>
      <c r="AS94" s="841"/>
      <c r="AT94" s="841"/>
      <c r="AU94" s="841"/>
      <c r="AV94" s="841"/>
      <c r="AW94" s="841"/>
      <c r="AX94" s="841"/>
      <c r="AY94" s="841"/>
      <c r="AZ94" s="841"/>
      <c r="BA94" s="841"/>
      <c r="BB94" s="841"/>
      <c r="BC94" s="841"/>
      <c r="BD94" s="841"/>
      <c r="BE94" s="841"/>
      <c r="BF94" s="841">
        <v>2266.2399999999998</v>
      </c>
      <c r="BG94" s="841">
        <v>3431.09</v>
      </c>
      <c r="BH94" s="841">
        <v>3048.46</v>
      </c>
      <c r="BI94" s="841">
        <v>2898.22</v>
      </c>
      <c r="BJ94" s="841">
        <v>2795.71</v>
      </c>
      <c r="BK94" s="841">
        <v>1860.88</v>
      </c>
      <c r="BL94" s="841">
        <v>2699.13</v>
      </c>
      <c r="BM94" s="841">
        <v>1900</v>
      </c>
      <c r="BN94" s="841">
        <v>1537.78</v>
      </c>
      <c r="BO94" s="841">
        <v>1850.59</v>
      </c>
      <c r="BP94" s="841">
        <v>1713.11</v>
      </c>
      <c r="BQ94" s="841">
        <v>2554.5700000000002</v>
      </c>
      <c r="BR94" s="841">
        <v>3864.33</v>
      </c>
      <c r="BS94" s="841">
        <v>3510.32</v>
      </c>
      <c r="BT94" s="841">
        <v>3677.71</v>
      </c>
      <c r="BU94" s="841">
        <v>3119.83</v>
      </c>
      <c r="BV94" s="841">
        <v>3336.51</v>
      </c>
      <c r="BW94" s="841">
        <v>3048.47</v>
      </c>
      <c r="BX94" s="841">
        <v>3697.1</v>
      </c>
      <c r="BY94" s="841">
        <v>2710.95</v>
      </c>
      <c r="BZ94" s="841">
        <v>2544.54</v>
      </c>
      <c r="CA94" s="841">
        <v>1684.79</v>
      </c>
      <c r="CB94" s="841">
        <v>1569.26</v>
      </c>
      <c r="CC94" s="841">
        <v>1983.6</v>
      </c>
      <c r="CD94" s="841">
        <v>1908.39</v>
      </c>
      <c r="CE94" s="841">
        <v>1517.92</v>
      </c>
      <c r="CF94" s="841">
        <v>1512.19</v>
      </c>
      <c r="CG94" s="841">
        <v>1184.94</v>
      </c>
      <c r="CH94" s="841">
        <v>1539.53</v>
      </c>
      <c r="CI94" s="841">
        <v>1665.05</v>
      </c>
      <c r="CJ94" s="841">
        <v>1594.44</v>
      </c>
      <c r="CK94" s="841">
        <v>1574.86</v>
      </c>
      <c r="CL94" s="841">
        <v>1069.6300000000001</v>
      </c>
      <c r="CM94" s="841">
        <v>313.23</v>
      </c>
      <c r="CN94" s="841">
        <v>533.48</v>
      </c>
      <c r="CO94" s="841">
        <v>278.24</v>
      </c>
      <c r="CP94" s="841">
        <v>346.56</v>
      </c>
      <c r="CQ94" s="841">
        <v>228.22</v>
      </c>
      <c r="CR94" s="841">
        <v>111.99</v>
      </c>
      <c r="CS94" s="841">
        <v>203.32</v>
      </c>
      <c r="CT94" s="841">
        <v>80.319999999999993</v>
      </c>
      <c r="CU94" s="841">
        <v>80.319999999999993</v>
      </c>
      <c r="CV94" s="841">
        <v>80.319999999999993</v>
      </c>
      <c r="CW94" s="841">
        <v>80.319999999999993</v>
      </c>
      <c r="CX94" s="841">
        <v>80.319999999999993</v>
      </c>
      <c r="CY94" s="841">
        <v>123.82</v>
      </c>
      <c r="CZ94" s="841">
        <v>80.319999999999993</v>
      </c>
      <c r="DA94" s="841">
        <v>36.82</v>
      </c>
      <c r="DB94" s="841">
        <v>36.82</v>
      </c>
      <c r="DC94" s="841">
        <v>29.46</v>
      </c>
      <c r="DD94" s="841">
        <v>139.22</v>
      </c>
      <c r="DE94" s="841">
        <v>62.42</v>
      </c>
      <c r="DF94" s="841">
        <v>135.22</v>
      </c>
      <c r="DG94" s="841">
        <v>61.42</v>
      </c>
      <c r="DH94" s="841">
        <v>36.82</v>
      </c>
      <c r="DI94" s="841">
        <v>36.82</v>
      </c>
      <c r="DJ94" s="841">
        <v>36.82</v>
      </c>
      <c r="DK94" s="841">
        <v>29.46</v>
      </c>
      <c r="DL94" s="841">
        <v>36.82</v>
      </c>
      <c r="DM94" s="841">
        <v>36.82</v>
      </c>
      <c r="DN94" s="841">
        <v>36.82</v>
      </c>
      <c r="DO94" s="841">
        <v>29.46</v>
      </c>
      <c r="DP94" s="841">
        <v>29.46</v>
      </c>
      <c r="DQ94" s="841">
        <v>36.82</v>
      </c>
      <c r="DR94" s="841">
        <v>36.82</v>
      </c>
      <c r="DS94" s="841">
        <v>29.46</v>
      </c>
      <c r="DT94" s="841">
        <v>36.82</v>
      </c>
      <c r="DU94" s="841">
        <v>36.82</v>
      </c>
      <c r="DV94" s="841">
        <v>41.59</v>
      </c>
      <c r="DW94" s="841">
        <v>48.75</v>
      </c>
      <c r="DX94" s="841">
        <v>48.75</v>
      </c>
      <c r="DY94" s="841">
        <v>72.45</v>
      </c>
      <c r="DZ94" s="841">
        <v>72.45</v>
      </c>
      <c r="EA94" s="841">
        <v>58.23</v>
      </c>
      <c r="EB94" s="841">
        <v>39</v>
      </c>
      <c r="EC94" s="841">
        <v>43.67</v>
      </c>
    </row>
    <row r="95" spans="3:142" s="821" customFormat="1">
      <c r="C95" s="822"/>
      <c r="D95" s="837"/>
      <c r="E95" s="837"/>
      <c r="F95" s="837"/>
      <c r="G95" s="837"/>
      <c r="H95" s="837"/>
      <c r="I95" s="837"/>
      <c r="J95" s="837"/>
      <c r="K95" s="837"/>
      <c r="L95" s="837"/>
      <c r="M95" s="837"/>
      <c r="N95" s="837"/>
      <c r="O95" s="837"/>
      <c r="P95" s="837"/>
      <c r="Q95" s="837"/>
      <c r="R95" s="800"/>
      <c r="S95" s="800"/>
      <c r="T95" s="800"/>
      <c r="U95" s="800"/>
      <c r="V95" s="800"/>
      <c r="W95" s="800"/>
      <c r="X95" s="800"/>
      <c r="Y95" s="800"/>
      <c r="Z95" s="800"/>
      <c r="AA95" s="800"/>
      <c r="AB95" s="800"/>
      <c r="AC95" s="800"/>
      <c r="AD95" s="800"/>
      <c r="AE95" s="800"/>
      <c r="AF95" s="800"/>
      <c r="AG95" s="800"/>
      <c r="AH95" s="800"/>
      <c r="AI95" s="800"/>
      <c r="AJ95" s="800"/>
      <c r="AK95" s="800"/>
      <c r="AL95" s="800"/>
      <c r="AM95" s="800"/>
      <c r="AN95" s="800"/>
      <c r="AO95" s="800"/>
      <c r="AP95" s="800"/>
      <c r="AQ95" s="800"/>
      <c r="AR95" s="800"/>
      <c r="AS95" s="800"/>
      <c r="AT95" s="800"/>
      <c r="AU95" s="800"/>
      <c r="AV95" s="800"/>
      <c r="AW95" s="800"/>
      <c r="AX95" s="800"/>
      <c r="AY95" s="800"/>
      <c r="AZ95" s="800"/>
      <c r="BA95" s="800"/>
      <c r="BB95" s="800"/>
      <c r="BC95" s="800"/>
      <c r="BD95" s="800"/>
      <c r="BE95" s="800"/>
      <c r="BF95" s="800"/>
      <c r="BG95" s="800"/>
      <c r="BH95" s="800"/>
      <c r="BI95" s="800"/>
      <c r="BJ95" s="800"/>
      <c r="BK95" s="800"/>
      <c r="BL95" s="800"/>
      <c r="BM95" s="800"/>
      <c r="BN95" s="800"/>
      <c r="BO95" s="800"/>
      <c r="BP95" s="800"/>
      <c r="BQ95" s="800"/>
      <c r="BR95" s="800"/>
      <c r="BS95" s="800"/>
      <c r="BT95" s="800"/>
      <c r="BU95" s="800"/>
      <c r="BV95" s="800"/>
      <c r="BW95" s="800"/>
      <c r="BX95" s="800"/>
      <c r="BY95" s="800"/>
      <c r="BZ95" s="800"/>
      <c r="CA95" s="800"/>
      <c r="CB95" s="800"/>
      <c r="CC95" s="800"/>
      <c r="CD95" s="800"/>
      <c r="CE95" s="800"/>
      <c r="CF95" s="800"/>
      <c r="CG95" s="800"/>
      <c r="CH95" s="800"/>
      <c r="CI95" s="800"/>
      <c r="CJ95" s="800"/>
      <c r="CK95" s="800"/>
      <c r="CL95" s="800"/>
      <c r="CM95" s="800"/>
      <c r="CN95" s="800"/>
      <c r="CO95" s="800"/>
      <c r="CP95" s="800"/>
      <c r="CQ95" s="800"/>
      <c r="CR95" s="800"/>
      <c r="CS95" s="800"/>
      <c r="CT95" s="800"/>
      <c r="CU95" s="800"/>
      <c r="CV95" s="800"/>
      <c r="CW95" s="800"/>
      <c r="CX95" s="800"/>
      <c r="CY95" s="800"/>
      <c r="CZ95" s="800"/>
      <c r="DA95" s="800"/>
      <c r="DB95" s="800"/>
      <c r="DC95" s="800"/>
      <c r="DD95" s="800"/>
      <c r="DE95" s="800"/>
      <c r="DF95" s="800"/>
      <c r="DG95" s="800"/>
      <c r="DH95" s="800"/>
      <c r="DI95" s="800"/>
      <c r="DJ95" s="800"/>
      <c r="DK95" s="800"/>
      <c r="DL95" s="800"/>
      <c r="DM95" s="800"/>
      <c r="DN95" s="800"/>
      <c r="DO95" s="800"/>
      <c r="DP95" s="800"/>
      <c r="DQ95" s="800"/>
      <c r="DR95" s="800"/>
      <c r="DS95" s="800"/>
      <c r="DT95" s="800"/>
      <c r="DU95" s="800"/>
      <c r="DV95" s="800"/>
      <c r="DW95" s="800"/>
      <c r="DX95" s="800"/>
      <c r="DY95" s="800"/>
      <c r="DZ95" s="800"/>
      <c r="EA95" s="800"/>
      <c r="EB95" s="800"/>
      <c r="EC95" s="800"/>
      <c r="ED95" s="651"/>
      <c r="EE95" s="651"/>
    </row>
    <row r="96" spans="3:142" s="843" customFormat="1" ht="12.75"/>
    <row r="97" spans="3:160" s="844" customFormat="1" ht="12.75">
      <c r="C97" s="989"/>
      <c r="D97" s="850"/>
      <c r="E97" s="850"/>
      <c r="F97" s="850"/>
      <c r="G97" s="850"/>
      <c r="H97" s="850"/>
      <c r="I97" s="850"/>
      <c r="J97" s="850"/>
      <c r="K97" s="850"/>
      <c r="L97" s="850"/>
      <c r="M97" s="850"/>
      <c r="N97" s="850"/>
      <c r="O97" s="850"/>
      <c r="P97" s="850"/>
      <c r="Q97" s="850"/>
      <c r="R97" s="850"/>
      <c r="S97" s="850"/>
      <c r="T97" s="850"/>
      <c r="U97" s="850"/>
      <c r="V97" s="850"/>
      <c r="W97" s="850"/>
      <c r="X97" s="850"/>
      <c r="Y97" s="850"/>
      <c r="Z97" s="850"/>
      <c r="AA97" s="850"/>
      <c r="AB97" s="850"/>
      <c r="AC97" s="850"/>
      <c r="AD97" s="850"/>
      <c r="AE97" s="850"/>
      <c r="AF97" s="850"/>
      <c r="AG97" s="850"/>
      <c r="AH97" s="850"/>
      <c r="AI97" s="850"/>
      <c r="AJ97" s="850"/>
      <c r="AK97" s="850"/>
      <c r="AL97" s="850"/>
      <c r="AM97" s="850"/>
      <c r="AN97" s="850"/>
      <c r="AO97" s="850"/>
      <c r="AP97" s="850"/>
      <c r="AQ97" s="850"/>
      <c r="AR97" s="850"/>
      <c r="AS97" s="850"/>
      <c r="AT97" s="850"/>
      <c r="AU97" s="850"/>
      <c r="AV97" s="850"/>
      <c r="AW97" s="850"/>
      <c r="AX97" s="850"/>
      <c r="AY97" s="850"/>
      <c r="AZ97" s="850"/>
      <c r="BA97" s="850"/>
      <c r="BB97" s="850"/>
      <c r="BC97" s="850"/>
      <c r="BD97" s="850"/>
      <c r="BE97" s="850"/>
      <c r="BF97" s="850"/>
      <c r="BG97" s="850"/>
      <c r="BH97" s="850"/>
      <c r="BI97" s="850"/>
      <c r="BJ97" s="850"/>
      <c r="BK97" s="850"/>
      <c r="BL97" s="850"/>
      <c r="BM97" s="850"/>
      <c r="BN97" s="850"/>
      <c r="BO97" s="850"/>
      <c r="BP97" s="850"/>
      <c r="BQ97" s="850"/>
      <c r="BR97" s="850"/>
      <c r="BS97" s="850"/>
      <c r="BT97" s="850"/>
      <c r="BU97" s="850"/>
      <c r="BV97" s="850"/>
      <c r="BW97" s="850"/>
      <c r="BX97" s="850"/>
      <c r="BY97" s="850"/>
      <c r="BZ97" s="850"/>
      <c r="CA97" s="850"/>
      <c r="CB97" s="850"/>
      <c r="CC97" s="850"/>
      <c r="CD97" s="850"/>
      <c r="CE97" s="850"/>
      <c r="CF97" s="850"/>
      <c r="CG97" s="850"/>
      <c r="CH97" s="850"/>
      <c r="CI97" s="850"/>
      <c r="CJ97" s="850"/>
      <c r="CK97" s="850"/>
      <c r="CL97" s="850"/>
      <c r="CM97" s="850"/>
      <c r="CN97" s="850"/>
      <c r="CO97" s="850"/>
      <c r="CP97" s="850"/>
      <c r="CQ97" s="850"/>
      <c r="CR97" s="850"/>
      <c r="CS97" s="850"/>
      <c r="CT97" s="850"/>
      <c r="CU97" s="850"/>
      <c r="CV97" s="850"/>
      <c r="CW97" s="850"/>
      <c r="CX97" s="850"/>
      <c r="CY97" s="850"/>
      <c r="CZ97" s="850"/>
      <c r="DA97" s="850"/>
      <c r="DB97" s="850"/>
      <c r="DC97" s="850"/>
      <c r="DD97" s="850"/>
      <c r="DE97" s="850"/>
      <c r="DF97" s="850"/>
      <c r="DG97" s="850"/>
      <c r="DH97" s="850"/>
      <c r="DI97" s="850"/>
      <c r="DJ97" s="850"/>
      <c r="DK97" s="850"/>
      <c r="DL97" s="850"/>
      <c r="DM97" s="850"/>
      <c r="DN97" s="850"/>
      <c r="DO97" s="850"/>
      <c r="DP97" s="850"/>
      <c r="DQ97" s="850"/>
      <c r="DR97" s="850"/>
      <c r="DS97" s="850"/>
      <c r="DT97" s="850"/>
      <c r="DU97" s="850"/>
      <c r="DV97" s="850"/>
      <c r="DW97" s="850"/>
      <c r="DX97" s="850"/>
      <c r="DY97" s="850"/>
      <c r="DZ97" s="850"/>
      <c r="EA97" s="850"/>
      <c r="EB97" s="850"/>
      <c r="EC97" s="850"/>
    </row>
    <row r="98" spans="3:160" s="850" customFormat="1" ht="12.75"/>
    <row r="99" spans="3:160" s="850" customFormat="1" ht="12.75"/>
    <row r="100" spans="3:160" s="850" customFormat="1" ht="12.75"/>
    <row r="101" spans="3:160" s="850" customFormat="1" ht="12.75">
      <c r="C101" s="992"/>
      <c r="D101" s="992"/>
      <c r="E101" s="992"/>
      <c r="F101" s="992"/>
      <c r="G101" s="992"/>
      <c r="H101" s="992"/>
      <c r="I101" s="992"/>
      <c r="J101" s="992"/>
      <c r="K101" s="992"/>
      <c r="L101" s="992"/>
      <c r="M101" s="992"/>
      <c r="N101" s="992"/>
      <c r="O101" s="992"/>
      <c r="P101" s="992"/>
      <c r="Q101" s="992"/>
      <c r="R101" s="992"/>
      <c r="S101" s="992"/>
      <c r="T101" s="992"/>
      <c r="U101" s="992"/>
      <c r="V101" s="992"/>
      <c r="W101" s="992"/>
      <c r="X101" s="992"/>
      <c r="Y101" s="992"/>
      <c r="Z101" s="992"/>
      <c r="AA101" s="992"/>
      <c r="AB101" s="992"/>
      <c r="AC101" s="992"/>
      <c r="AD101" s="992"/>
      <c r="AE101" s="992"/>
      <c r="AF101" s="992"/>
      <c r="AG101" s="992"/>
      <c r="AH101" s="992"/>
      <c r="AI101" s="992"/>
      <c r="AJ101" s="992"/>
      <c r="AK101" s="992"/>
      <c r="AL101" s="992"/>
      <c r="AM101" s="992"/>
      <c r="AN101" s="992"/>
      <c r="AO101" s="992"/>
      <c r="AP101" s="992"/>
      <c r="AQ101" s="992"/>
      <c r="AR101" s="992"/>
      <c r="AS101" s="992"/>
      <c r="AT101" s="992"/>
      <c r="AU101" s="992"/>
      <c r="AV101" s="992"/>
      <c r="AW101" s="992"/>
      <c r="AX101" s="992"/>
      <c r="AY101" s="992"/>
      <c r="AZ101" s="992"/>
      <c r="BA101" s="992"/>
      <c r="BB101" s="992"/>
      <c r="BC101" s="992"/>
      <c r="BD101" s="992"/>
      <c r="BE101" s="992"/>
      <c r="BF101" s="992"/>
      <c r="BG101" s="992"/>
      <c r="BH101" s="992"/>
      <c r="BI101" s="992"/>
      <c r="BJ101" s="992"/>
      <c r="BK101" s="992"/>
      <c r="BL101" s="992"/>
      <c r="BM101" s="992"/>
      <c r="BN101" s="992"/>
      <c r="BO101" s="992"/>
      <c r="BP101" s="992"/>
    </row>
    <row r="102" spans="3:160" s="850" customFormat="1" ht="12.75">
      <c r="D102" s="984"/>
      <c r="E102" s="984"/>
      <c r="F102" s="984"/>
      <c r="H102" s="984"/>
      <c r="I102" s="984"/>
      <c r="J102" s="984"/>
      <c r="K102" s="984"/>
      <c r="L102" s="984"/>
      <c r="M102" s="984"/>
      <c r="N102" s="984"/>
      <c r="O102" s="984"/>
      <c r="P102" s="984"/>
      <c r="Q102" s="984"/>
      <c r="R102" s="984"/>
      <c r="S102" s="984"/>
      <c r="T102" s="984"/>
      <c r="U102" s="984"/>
      <c r="V102" s="984"/>
      <c r="Y102" s="984"/>
      <c r="Z102" s="984"/>
      <c r="AA102" s="984"/>
      <c r="AB102" s="984"/>
      <c r="AC102" s="984"/>
      <c r="AD102" s="984"/>
      <c r="AE102" s="984"/>
      <c r="AF102" s="984"/>
      <c r="AG102" s="984"/>
      <c r="AH102" s="984"/>
      <c r="AI102" s="984"/>
      <c r="AJ102" s="984"/>
      <c r="AK102" s="984"/>
      <c r="AL102" s="984"/>
      <c r="AV102" s="984"/>
      <c r="AW102" s="984"/>
      <c r="AX102" s="984"/>
      <c r="AY102" s="984"/>
      <c r="AZ102" s="984"/>
      <c r="BA102" s="984"/>
      <c r="BB102" s="984"/>
      <c r="BC102" s="984"/>
      <c r="BH102" s="984"/>
      <c r="BI102" s="984"/>
      <c r="BJ102" s="984"/>
      <c r="BK102" s="984"/>
      <c r="BL102" s="984"/>
      <c r="BM102" s="984"/>
      <c r="BN102" s="984"/>
      <c r="BO102" s="984"/>
      <c r="BP102" s="984"/>
      <c r="BQ102" s="984"/>
      <c r="BR102" s="984"/>
      <c r="BS102" s="984"/>
      <c r="BT102" s="984"/>
      <c r="BU102" s="984"/>
      <c r="BZ102" s="984"/>
      <c r="CA102" s="984"/>
      <c r="CB102" s="984"/>
      <c r="CC102" s="984"/>
      <c r="CD102" s="984"/>
      <c r="CE102" s="984"/>
      <c r="CF102" s="984"/>
      <c r="CG102" s="984"/>
      <c r="CH102" s="984"/>
      <c r="CI102" s="984"/>
      <c r="CJ102" s="984"/>
      <c r="CK102" s="984"/>
      <c r="CL102" s="984"/>
      <c r="CV102" s="984"/>
      <c r="CW102" s="984"/>
      <c r="CX102" s="984"/>
      <c r="CY102" s="984"/>
      <c r="CZ102" s="984"/>
      <c r="DA102" s="984"/>
      <c r="DB102" s="984"/>
      <c r="DC102" s="984"/>
      <c r="DI102" s="984"/>
      <c r="DJ102" s="984"/>
      <c r="DK102" s="984"/>
      <c r="DL102" s="984"/>
      <c r="DM102" s="984"/>
      <c r="DN102" s="984"/>
      <c r="DO102" s="984"/>
      <c r="DP102" s="984"/>
      <c r="DQ102" s="984"/>
      <c r="DR102" s="984"/>
      <c r="DS102" s="984"/>
      <c r="DT102" s="984"/>
      <c r="DU102" s="984"/>
      <c r="DZ102" s="984"/>
      <c r="EA102" s="984"/>
      <c r="EB102" s="984"/>
      <c r="EC102" s="984"/>
      <c r="ED102" s="984"/>
      <c r="EE102" s="984"/>
      <c r="EF102" s="984"/>
      <c r="EG102" s="984"/>
      <c r="EH102" s="984"/>
      <c r="EI102" s="984"/>
      <c r="EJ102" s="984"/>
      <c r="EK102" s="984"/>
      <c r="EL102" s="984"/>
      <c r="EV102" s="984"/>
      <c r="EW102" s="984"/>
      <c r="EX102" s="984"/>
      <c r="EY102" s="984"/>
      <c r="EZ102" s="984"/>
      <c r="FA102" s="984"/>
      <c r="FB102" s="984"/>
      <c r="FC102" s="984"/>
      <c r="FD102" s="984"/>
    </row>
    <row r="103" spans="3:160" s="843" customFormat="1" ht="12.75"/>
    <row r="104" spans="3:160" s="844" customFormat="1" ht="12.75">
      <c r="C104" s="989"/>
      <c r="D104" s="850"/>
      <c r="E104" s="850"/>
      <c r="F104" s="850"/>
      <c r="G104" s="850"/>
      <c r="H104" s="850"/>
      <c r="I104" s="850"/>
      <c r="J104" s="850"/>
      <c r="K104" s="850"/>
      <c r="L104" s="850"/>
      <c r="M104" s="850"/>
      <c r="N104" s="850"/>
      <c r="O104" s="850"/>
      <c r="P104" s="850"/>
      <c r="Q104" s="850"/>
      <c r="R104" s="850"/>
      <c r="S104" s="850"/>
      <c r="T104" s="850"/>
      <c r="U104" s="850"/>
      <c r="V104" s="850"/>
      <c r="W104" s="850"/>
      <c r="X104" s="850"/>
      <c r="Y104" s="850"/>
      <c r="Z104" s="850"/>
      <c r="AA104" s="850"/>
      <c r="AB104" s="850"/>
      <c r="AC104" s="850"/>
      <c r="AD104" s="850"/>
      <c r="AE104" s="850"/>
      <c r="AF104" s="850"/>
      <c r="AG104" s="850"/>
      <c r="AH104" s="850"/>
      <c r="AI104" s="850"/>
      <c r="AJ104" s="850"/>
      <c r="AK104" s="850"/>
      <c r="AL104" s="850"/>
      <c r="AM104" s="850"/>
      <c r="AN104" s="850"/>
      <c r="AO104" s="850"/>
      <c r="AP104" s="850"/>
      <c r="AQ104" s="850"/>
      <c r="AR104" s="850"/>
      <c r="AS104" s="850"/>
      <c r="AT104" s="850"/>
      <c r="AU104" s="850"/>
      <c r="AV104" s="850"/>
      <c r="AW104" s="850"/>
      <c r="AX104" s="850"/>
      <c r="AY104" s="850"/>
      <c r="AZ104" s="850"/>
      <c r="BA104" s="850"/>
      <c r="BB104" s="850"/>
      <c r="BC104" s="850"/>
      <c r="BD104" s="850"/>
      <c r="BE104" s="850"/>
      <c r="BF104" s="850"/>
      <c r="BG104" s="850"/>
      <c r="BH104" s="850"/>
      <c r="BI104" s="850"/>
      <c r="BJ104" s="850"/>
      <c r="BK104" s="850"/>
      <c r="BL104" s="850"/>
      <c r="BM104" s="850"/>
      <c r="BN104" s="850"/>
      <c r="BO104" s="850"/>
      <c r="BP104" s="850"/>
      <c r="BQ104" s="850"/>
      <c r="BR104" s="850"/>
      <c r="BS104" s="850"/>
      <c r="BT104" s="850"/>
      <c r="BU104" s="850"/>
      <c r="BV104" s="850"/>
      <c r="BW104" s="850"/>
      <c r="BX104" s="850"/>
      <c r="BY104" s="850"/>
      <c r="BZ104" s="850"/>
      <c r="CA104" s="850"/>
      <c r="CB104" s="850"/>
      <c r="CC104" s="850"/>
      <c r="CD104" s="850"/>
      <c r="CE104" s="850"/>
      <c r="CF104" s="850"/>
      <c r="CG104" s="850"/>
      <c r="CH104" s="850"/>
      <c r="CI104" s="850"/>
      <c r="CJ104" s="850"/>
      <c r="CK104" s="850"/>
      <c r="CL104" s="850"/>
      <c r="CM104" s="850"/>
      <c r="CN104" s="850"/>
      <c r="CO104" s="850"/>
      <c r="CP104" s="850"/>
      <c r="CQ104" s="850"/>
      <c r="CR104" s="850"/>
      <c r="CS104" s="850"/>
      <c r="CT104" s="850"/>
      <c r="CU104" s="850"/>
      <c r="CV104" s="850"/>
      <c r="CW104" s="850"/>
      <c r="CX104" s="850"/>
      <c r="CY104" s="850"/>
      <c r="CZ104" s="850"/>
      <c r="DA104" s="850"/>
      <c r="DB104" s="850"/>
      <c r="DC104" s="850"/>
      <c r="DD104" s="850"/>
      <c r="DE104" s="850"/>
      <c r="DF104" s="850"/>
      <c r="DG104" s="850"/>
      <c r="DH104" s="850"/>
      <c r="DI104" s="850"/>
      <c r="DJ104" s="850"/>
      <c r="DK104" s="850"/>
      <c r="DL104" s="850"/>
      <c r="DM104" s="850"/>
      <c r="DN104" s="850"/>
      <c r="DO104" s="850"/>
      <c r="DP104" s="850"/>
      <c r="DQ104" s="850"/>
      <c r="DR104" s="850"/>
      <c r="DS104" s="850"/>
      <c r="DT104" s="850"/>
      <c r="DU104" s="850"/>
      <c r="DV104" s="850"/>
      <c r="DW104" s="850"/>
      <c r="DX104" s="850"/>
      <c r="DY104" s="850"/>
      <c r="DZ104" s="850"/>
      <c r="EA104" s="850"/>
      <c r="EB104" s="850"/>
      <c r="EC104" s="850"/>
    </row>
    <row r="105" spans="3:160" s="850" customFormat="1" ht="12.75"/>
    <row r="106" spans="3:160" s="850" customFormat="1" ht="12.75"/>
    <row r="107" spans="3:160" s="850" customFormat="1" ht="12.75"/>
    <row r="108" spans="3:160" s="850" customFormat="1" ht="12.75">
      <c r="D108" s="984"/>
      <c r="E108" s="984"/>
      <c r="F108" s="984"/>
      <c r="H108" s="984"/>
      <c r="I108" s="984"/>
      <c r="J108" s="984"/>
      <c r="K108" s="984"/>
      <c r="L108" s="984"/>
      <c r="M108" s="984"/>
      <c r="N108" s="984"/>
      <c r="O108" s="984"/>
      <c r="P108" s="984"/>
      <c r="Q108" s="984"/>
      <c r="R108" s="984"/>
      <c r="S108" s="984"/>
      <c r="T108" s="984"/>
      <c r="U108" s="984"/>
      <c r="V108" s="984"/>
      <c r="Y108" s="984"/>
      <c r="Z108" s="984"/>
      <c r="AA108" s="984"/>
      <c r="AB108" s="984"/>
      <c r="AC108" s="984"/>
      <c r="AD108" s="984"/>
      <c r="AE108" s="984"/>
      <c r="AF108" s="984"/>
      <c r="AG108" s="984"/>
      <c r="AH108" s="984"/>
      <c r="AI108" s="984"/>
      <c r="AJ108" s="984"/>
      <c r="AK108" s="984"/>
      <c r="AL108" s="984"/>
      <c r="AV108" s="984"/>
      <c r="AW108" s="984"/>
      <c r="AX108" s="984"/>
      <c r="AY108" s="984"/>
      <c r="AZ108" s="984"/>
      <c r="BA108" s="984"/>
      <c r="BB108" s="984"/>
      <c r="BC108" s="984"/>
      <c r="BH108" s="984"/>
      <c r="BI108" s="984"/>
      <c r="BJ108" s="984"/>
      <c r="BK108" s="984"/>
      <c r="BL108" s="984"/>
      <c r="BM108" s="984"/>
      <c r="BN108" s="984"/>
      <c r="BO108" s="984"/>
      <c r="BP108" s="984"/>
      <c r="BQ108" s="984"/>
      <c r="BR108" s="984"/>
      <c r="BS108" s="984"/>
      <c r="BT108" s="984"/>
      <c r="BU108" s="984"/>
      <c r="BZ108" s="984"/>
      <c r="CA108" s="984"/>
      <c r="CB108" s="984"/>
      <c r="CC108" s="984"/>
      <c r="CD108" s="984"/>
      <c r="CE108" s="984"/>
      <c r="CF108" s="984"/>
      <c r="CG108" s="984"/>
      <c r="CH108" s="984"/>
      <c r="CI108" s="984"/>
      <c r="CJ108" s="984"/>
      <c r="CK108" s="984"/>
      <c r="CL108" s="984"/>
      <c r="CV108" s="984"/>
      <c r="CW108" s="984"/>
      <c r="CX108" s="984"/>
      <c r="CY108" s="984"/>
      <c r="CZ108" s="984"/>
      <c r="DA108" s="984"/>
      <c r="DB108" s="984"/>
      <c r="DC108" s="984"/>
      <c r="DI108" s="984"/>
      <c r="DJ108" s="984"/>
      <c r="DK108" s="984"/>
      <c r="DL108" s="984"/>
      <c r="DM108" s="984"/>
      <c r="DN108" s="984"/>
      <c r="DO108" s="984"/>
      <c r="DP108" s="984"/>
      <c r="DQ108" s="984"/>
      <c r="DR108" s="984"/>
      <c r="DS108" s="984"/>
      <c r="DT108" s="984"/>
      <c r="DU108" s="984"/>
      <c r="DZ108" s="984"/>
      <c r="EA108" s="984"/>
      <c r="EB108" s="984"/>
      <c r="EC108" s="984"/>
      <c r="ED108" s="984"/>
      <c r="EE108" s="984"/>
      <c r="EF108" s="984"/>
      <c r="EG108" s="984"/>
      <c r="EH108" s="984"/>
      <c r="EI108" s="984"/>
      <c r="EJ108" s="984"/>
      <c r="EK108" s="984"/>
      <c r="EL108" s="984"/>
      <c r="EV108" s="984"/>
      <c r="EW108" s="984"/>
      <c r="EX108" s="984"/>
      <c r="EY108" s="984"/>
      <c r="EZ108" s="984"/>
      <c r="FA108" s="984"/>
      <c r="FB108" s="984"/>
      <c r="FC108" s="984"/>
      <c r="FD108" s="984"/>
    </row>
    <row r="109" spans="3:160" s="850" customFormat="1" ht="12.75"/>
    <row r="110" spans="3:160" s="850" customFormat="1" ht="12.75"/>
    <row r="111" spans="3:160" s="850" customFormat="1" ht="12.75"/>
    <row r="112" spans="3:160" s="850" customFormat="1" ht="12.75"/>
    <row r="113" s="850" customFormat="1" ht="12.75"/>
    <row r="114" s="850" customFormat="1" ht="12.75"/>
    <row r="115" s="850" customFormat="1" ht="12.75"/>
    <row r="116" s="850" customFormat="1" ht="12.75"/>
    <row r="136" spans="2:133" s="800" customFormat="1" ht="12.75" outlineLevel="1">
      <c r="B136" s="651"/>
      <c r="C136" s="648" t="s">
        <v>16</v>
      </c>
      <c r="D136" s="310"/>
      <c r="E136" s="310"/>
      <c r="F136" s="310"/>
      <c r="G136" s="310"/>
      <c r="H136" s="310"/>
      <c r="I136" s="310"/>
      <c r="J136" s="310"/>
      <c r="K136" s="310"/>
      <c r="L136" s="310"/>
      <c r="M136" s="310"/>
      <c r="N136" s="310"/>
      <c r="O136" s="310"/>
      <c r="P136" s="310"/>
      <c r="Q136" s="310"/>
      <c r="R136" s="666"/>
      <c r="S136" s="666"/>
      <c r="T136" s="310"/>
      <c r="U136" s="310"/>
      <c r="V136" s="310"/>
      <c r="W136" s="310"/>
      <c r="X136" s="310"/>
      <c r="Y136" s="310"/>
      <c r="Z136" s="310"/>
      <c r="AA136" s="310"/>
      <c r="AB136" s="310"/>
      <c r="AC136" s="310"/>
      <c r="AD136" s="310"/>
      <c r="AE136" s="310"/>
      <c r="AF136" s="310"/>
      <c r="AG136" s="310"/>
      <c r="AH136" s="310"/>
      <c r="AI136" s="310"/>
      <c r="AJ136" s="310"/>
      <c r="AK136" s="310"/>
      <c r="AL136" s="310"/>
      <c r="AM136" s="651"/>
      <c r="AN136" s="651"/>
      <c r="AP136" s="651"/>
      <c r="AQ136" s="651"/>
      <c r="AR136" s="651"/>
      <c r="AS136" s="651"/>
      <c r="AT136" s="651"/>
      <c r="AU136" s="651"/>
      <c r="AV136" s="651"/>
      <c r="AW136" s="651"/>
      <c r="AX136" s="651"/>
      <c r="AY136" s="651"/>
      <c r="AZ136" s="651"/>
      <c r="BA136" s="651"/>
      <c r="BB136" s="651"/>
      <c r="BC136" s="651"/>
      <c r="BD136" s="651"/>
      <c r="BE136" s="651"/>
      <c r="BF136" s="651"/>
      <c r="BG136" s="651"/>
      <c r="BH136" s="651"/>
      <c r="BI136" s="651"/>
      <c r="BJ136" s="651"/>
      <c r="BK136" s="651"/>
      <c r="BL136" s="651"/>
      <c r="BM136" s="651"/>
      <c r="BN136" s="651"/>
      <c r="BO136" s="651"/>
      <c r="BP136" s="651"/>
      <c r="BQ136" s="651"/>
      <c r="BR136" s="651"/>
      <c r="BS136" s="651"/>
      <c r="BT136" s="651"/>
      <c r="BU136" s="651"/>
      <c r="BV136" s="651"/>
      <c r="BW136" s="651"/>
      <c r="BX136" s="651"/>
      <c r="BY136" s="651"/>
      <c r="BZ136" s="651"/>
      <c r="CA136" s="651"/>
      <c r="CB136" s="651"/>
      <c r="CC136" s="651"/>
      <c r="CD136" s="651"/>
      <c r="CE136" s="651"/>
      <c r="CF136" s="651"/>
      <c r="CG136" s="651"/>
      <c r="CH136" s="651"/>
      <c r="CI136" s="651"/>
      <c r="CJ136" s="651"/>
      <c r="CK136" s="651"/>
      <c r="CL136" s="651"/>
      <c r="CM136" s="651"/>
      <c r="CN136" s="651"/>
      <c r="CO136" s="651"/>
      <c r="CP136" s="651"/>
      <c r="CQ136" s="651"/>
      <c r="CR136" s="651"/>
      <c r="CS136" s="651"/>
      <c r="CT136" s="651"/>
      <c r="CU136" s="651"/>
      <c r="CV136" s="651"/>
      <c r="CW136" s="651"/>
      <c r="CX136" s="651"/>
      <c r="CY136" s="651"/>
      <c r="CZ136" s="651"/>
      <c r="DA136" s="651"/>
      <c r="DB136" s="651"/>
      <c r="DC136" s="651"/>
      <c r="DD136" s="651"/>
      <c r="DE136" s="651"/>
      <c r="DF136" s="651"/>
      <c r="DG136" s="651"/>
      <c r="DH136" s="651"/>
      <c r="DI136" s="651"/>
      <c r="DJ136" s="651"/>
      <c r="DK136" s="651"/>
      <c r="DL136" s="651"/>
      <c r="DM136" s="651"/>
      <c r="DN136" s="651"/>
      <c r="DO136" s="651"/>
      <c r="DP136" s="651"/>
      <c r="DQ136" s="651"/>
      <c r="DR136" s="651"/>
      <c r="DS136" s="651"/>
      <c r="DT136" s="651"/>
      <c r="DU136" s="651"/>
      <c r="DV136" s="651"/>
      <c r="DW136" s="651"/>
      <c r="DX136" s="651"/>
      <c r="DY136" s="651"/>
      <c r="DZ136" s="651"/>
      <c r="EA136" s="651"/>
      <c r="EB136" s="651"/>
      <c r="EC136" s="651"/>
    </row>
    <row r="137" spans="2:133" s="651" customFormat="1" ht="12.75" outlineLevel="1">
      <c r="B137" s="649"/>
      <c r="C137" s="648" t="s">
        <v>1833</v>
      </c>
      <c r="D137" s="650">
        <f t="shared" ref="D137:AI137" si="129">+D146/$EC$146*100</f>
        <v>0.22559452317018974</v>
      </c>
      <c r="E137" s="650">
        <f t="shared" si="129"/>
        <v>0.70865920861713327</v>
      </c>
      <c r="F137" s="650">
        <f t="shared" si="129"/>
        <v>1.0852167585960106</v>
      </c>
      <c r="G137" s="650">
        <f t="shared" si="129"/>
        <v>1.5262056004222897</v>
      </c>
      <c r="H137" s="650">
        <f t="shared" si="129"/>
        <v>1.9973700472694491</v>
      </c>
      <c r="I137" s="650">
        <f t="shared" si="129"/>
        <v>2.7504851472272041</v>
      </c>
      <c r="J137" s="650">
        <f t="shared" si="129"/>
        <v>3.3407369817764874</v>
      </c>
      <c r="K137" s="650">
        <f t="shared" si="129"/>
        <v>4.500330231621148</v>
      </c>
      <c r="L137" s="650">
        <f t="shared" si="129"/>
        <v>5.8118215270216211</v>
      </c>
      <c r="M137" s="650">
        <f t="shared" si="129"/>
        <v>6.9048584424117747</v>
      </c>
      <c r="N137" s="650">
        <f t="shared" si="129"/>
        <v>8.0426062542554035</v>
      </c>
      <c r="O137" s="650">
        <f t="shared" si="129"/>
        <v>9.1631837218336294</v>
      </c>
      <c r="P137" s="650">
        <f t="shared" si="129"/>
        <v>10.193064370940645</v>
      </c>
      <c r="Q137" s="650">
        <f t="shared" si="129"/>
        <v>10.930029147084408</v>
      </c>
      <c r="R137" s="667">
        <f t="shared" si="129"/>
        <v>11.52045098504226</v>
      </c>
      <c r="S137" s="667">
        <f t="shared" si="129"/>
        <v>12.239990411807767</v>
      </c>
      <c r="T137" s="650">
        <f t="shared" si="129"/>
        <v>12.905383752944259</v>
      </c>
      <c r="U137" s="650">
        <f t="shared" si="129"/>
        <v>13.624073162666923</v>
      </c>
      <c r="V137" s="650">
        <f t="shared" si="129"/>
        <v>14.386963458617357</v>
      </c>
      <c r="W137" s="650">
        <f t="shared" si="129"/>
        <v>16.487100566366372</v>
      </c>
      <c r="X137" s="650">
        <f t="shared" si="129"/>
        <v>18.0136461736058</v>
      </c>
      <c r="Y137" s="650">
        <f t="shared" si="129"/>
        <v>18.873183407327339</v>
      </c>
      <c r="Z137" s="650">
        <f t="shared" si="129"/>
        <v>19.73348565638743</v>
      </c>
      <c r="AA137" s="650">
        <f t="shared" si="129"/>
        <v>20.55026703285403</v>
      </c>
      <c r="AB137" s="650">
        <f t="shared" si="129"/>
        <v>21.387363816644545</v>
      </c>
      <c r="AC137" s="650">
        <f t="shared" si="129"/>
        <v>22.414949419735887</v>
      </c>
      <c r="AD137" s="650">
        <f t="shared" si="129"/>
        <v>23.363738442955807</v>
      </c>
      <c r="AE137" s="650">
        <f t="shared" si="129"/>
        <v>24.341938055858044</v>
      </c>
      <c r="AF137" s="650">
        <f t="shared" si="129"/>
        <v>25.498811251165609</v>
      </c>
      <c r="AG137" s="650">
        <f t="shared" si="129"/>
        <v>26.630183935187929</v>
      </c>
      <c r="AH137" s="650">
        <f t="shared" si="129"/>
        <v>27.710810601752595</v>
      </c>
      <c r="AI137" s="650">
        <f t="shared" si="129"/>
        <v>28.885534154959835</v>
      </c>
      <c r="AJ137" s="650">
        <f t="shared" ref="AJ137:BO137" si="130">+AJ146/$EC$146*100</f>
        <v>30.156564639121047</v>
      </c>
      <c r="AK137" s="650">
        <f t="shared" si="130"/>
        <v>31.175395066671118</v>
      </c>
      <c r="AL137" s="650">
        <f t="shared" si="130"/>
        <v>32.760166841345203</v>
      </c>
      <c r="AM137" s="650">
        <f t="shared" si="130"/>
        <v>34.449575713993106</v>
      </c>
      <c r="AN137" s="650">
        <f t="shared" si="130"/>
        <v>35.999581791614958</v>
      </c>
      <c r="AO137" s="650">
        <f t="shared" si="130"/>
        <v>36.694130717320917</v>
      </c>
      <c r="AP137" s="650">
        <f t="shared" si="130"/>
        <v>37.378904447034202</v>
      </c>
      <c r="AQ137" s="650">
        <f t="shared" si="130"/>
        <v>38.12045931520931</v>
      </c>
      <c r="AR137" s="650">
        <f t="shared" si="130"/>
        <v>38.784237623964401</v>
      </c>
      <c r="AS137" s="650">
        <f t="shared" si="130"/>
        <v>39.488306740550186</v>
      </c>
      <c r="AT137" s="650">
        <f t="shared" si="130"/>
        <v>40.580493638897501</v>
      </c>
      <c r="AU137" s="650">
        <f t="shared" si="130"/>
        <v>41.517042416700498</v>
      </c>
      <c r="AV137" s="650">
        <f t="shared" si="130"/>
        <v>42.210061311729355</v>
      </c>
      <c r="AW137" s="650">
        <f t="shared" si="130"/>
        <v>43.314233450380733</v>
      </c>
      <c r="AX137" s="650">
        <f t="shared" si="130"/>
        <v>44.312748470606891</v>
      </c>
      <c r="AY137" s="650">
        <f t="shared" si="130"/>
        <v>45.204501350252123</v>
      </c>
      <c r="AZ137" s="650">
        <f t="shared" si="130"/>
        <v>46.117504655968403</v>
      </c>
      <c r="BA137" s="650">
        <f t="shared" si="130"/>
        <v>47.234087043445271</v>
      </c>
      <c r="BB137" s="650">
        <f t="shared" si="130"/>
        <v>47.900585406737456</v>
      </c>
      <c r="BC137" s="650">
        <f t="shared" si="130"/>
        <v>48.683366101490385</v>
      </c>
      <c r="BD137" s="650">
        <f t="shared" si="130"/>
        <v>49.971991938438421</v>
      </c>
      <c r="BE137" s="650">
        <f t="shared" si="130"/>
        <v>51.415660884000779</v>
      </c>
      <c r="BF137" s="650">
        <f t="shared" si="130"/>
        <v>53.21489195858382</v>
      </c>
      <c r="BG137" s="650">
        <f t="shared" si="130"/>
        <v>54.854829839338336</v>
      </c>
      <c r="BH137" s="650">
        <f t="shared" si="130"/>
        <v>56.271808249755473</v>
      </c>
      <c r="BI137" s="650">
        <f t="shared" si="130"/>
        <v>57.787133632029388</v>
      </c>
      <c r="BJ137" s="650">
        <f t="shared" si="130"/>
        <v>59.418231335538337</v>
      </c>
      <c r="BK137" s="650">
        <f t="shared" si="130"/>
        <v>60.803504110257464</v>
      </c>
      <c r="BL137" s="650">
        <f t="shared" si="130"/>
        <v>62.402726174659861</v>
      </c>
      <c r="BM137" s="650">
        <f t="shared" si="130"/>
        <v>63.581869816489878</v>
      </c>
      <c r="BN137" s="650">
        <f t="shared" si="130"/>
        <v>64.937306993005279</v>
      </c>
      <c r="BO137" s="650">
        <f t="shared" si="130"/>
        <v>66.420416729355495</v>
      </c>
      <c r="BP137" s="650">
        <f t="shared" ref="BP137:CU137" si="131">+BP146/$EC$146*100</f>
        <v>67.54524428214792</v>
      </c>
      <c r="BQ137" s="650">
        <f t="shared" si="131"/>
        <v>68.797234384549483</v>
      </c>
      <c r="BR137" s="650">
        <f t="shared" si="131"/>
        <v>70.74759848934977</v>
      </c>
      <c r="BS137" s="650">
        <f t="shared" si="131"/>
        <v>73.308019825797572</v>
      </c>
      <c r="BT137" s="650">
        <f t="shared" si="131"/>
        <v>75.599665773298824</v>
      </c>
      <c r="BU137" s="650">
        <f t="shared" si="131"/>
        <v>77.714848182706135</v>
      </c>
      <c r="BV137" s="650">
        <f t="shared" si="131"/>
        <v>79.651612014820955</v>
      </c>
      <c r="BW137" s="650">
        <f t="shared" si="131"/>
        <v>81.380801685073862</v>
      </c>
      <c r="BX137" s="650">
        <f t="shared" si="131"/>
        <v>83.520379583610733</v>
      </c>
      <c r="BY137" s="650">
        <f t="shared" si="131"/>
        <v>84.843941121019554</v>
      </c>
      <c r="BZ137" s="650">
        <f t="shared" si="131"/>
        <v>86.236014032081414</v>
      </c>
      <c r="CA137" s="650">
        <f t="shared" si="131"/>
        <v>87.079485943693257</v>
      </c>
      <c r="CB137" s="650">
        <f t="shared" si="131"/>
        <v>87.868471762858917</v>
      </c>
      <c r="CC137" s="650">
        <f t="shared" si="131"/>
        <v>89.095131357383806</v>
      </c>
      <c r="CD137" s="650">
        <f t="shared" si="131"/>
        <v>90.386902257390346</v>
      </c>
      <c r="CE137" s="650">
        <f t="shared" si="131"/>
        <v>91.338751341964496</v>
      </c>
      <c r="CF137" s="650">
        <f t="shared" si="131"/>
        <v>92.19973360465886</v>
      </c>
      <c r="CG137" s="650">
        <f t="shared" si="131"/>
        <v>92.854501732759829</v>
      </c>
      <c r="CH137" s="650">
        <f t="shared" si="131"/>
        <v>93.824881188867934</v>
      </c>
      <c r="CI137" s="650">
        <f t="shared" si="131"/>
        <v>94.85629186865205</v>
      </c>
      <c r="CJ137" s="650">
        <f t="shared" si="131"/>
        <v>95.846646725266936</v>
      </c>
      <c r="CK137" s="650">
        <f t="shared" si="131"/>
        <v>96.833771517119018</v>
      </c>
      <c r="CL137" s="650">
        <f t="shared" si="131"/>
        <v>97.331626499111394</v>
      </c>
      <c r="CM137" s="650">
        <f t="shared" si="131"/>
        <v>97.46261412541331</v>
      </c>
      <c r="CN137" s="650">
        <f t="shared" si="131"/>
        <v>97.841551723112147</v>
      </c>
      <c r="CO137" s="650">
        <f t="shared" si="131"/>
        <v>97.956304023895797</v>
      </c>
      <c r="CP137" s="650">
        <f t="shared" si="131"/>
        <v>98.215814227075356</v>
      </c>
      <c r="CQ137" s="650">
        <f t="shared" si="131"/>
        <v>98.335071618186049</v>
      </c>
      <c r="CR137" s="650">
        <f t="shared" si="131"/>
        <v>98.427638474151507</v>
      </c>
      <c r="CS137" s="650">
        <f t="shared" si="131"/>
        <v>98.49597984439599</v>
      </c>
      <c r="CT137" s="650">
        <f t="shared" si="131"/>
        <v>98.564321214640444</v>
      </c>
      <c r="CU137" s="650">
        <f t="shared" si="131"/>
        <v>98.632662584884926</v>
      </c>
      <c r="CV137" s="650">
        <f t="shared" ref="CV137:EC137" si="132">+CV146/$EC$146*100</f>
        <v>98.70100395512938</v>
      </c>
      <c r="CW137" s="650">
        <f t="shared" si="132"/>
        <v>98.769345325373862</v>
      </c>
      <c r="CX137" s="650">
        <f t="shared" si="132"/>
        <v>98.837686695618316</v>
      </c>
      <c r="CY137" s="650">
        <f t="shared" si="132"/>
        <v>98.943003807226404</v>
      </c>
      <c r="CZ137" s="650">
        <f t="shared" si="132"/>
        <v>99.011345177470872</v>
      </c>
      <c r="DA137" s="650">
        <f t="shared" si="132"/>
        <v>99.042710806351735</v>
      </c>
      <c r="DB137" s="650">
        <f t="shared" si="132"/>
        <v>99.074076435232584</v>
      </c>
      <c r="DC137" s="650">
        <f t="shared" si="132"/>
        <v>99.09915193799641</v>
      </c>
      <c r="DD137" s="650">
        <f t="shared" si="132"/>
        <v>99.130517566877273</v>
      </c>
      <c r="DE137" s="650">
        <f t="shared" si="132"/>
        <v>99.161883195758122</v>
      </c>
      <c r="DF137" s="650">
        <f t="shared" si="132"/>
        <v>99.193248824638985</v>
      </c>
      <c r="DG137" s="650">
        <f t="shared" si="132"/>
        <v>99.224614453519834</v>
      </c>
      <c r="DH137" s="650">
        <f t="shared" si="132"/>
        <v>99.255980082400683</v>
      </c>
      <c r="DI137" s="650">
        <f t="shared" si="132"/>
        <v>99.287345711281532</v>
      </c>
      <c r="DJ137" s="650">
        <f t="shared" si="132"/>
        <v>99.318711340162395</v>
      </c>
      <c r="DK137" s="650">
        <f t="shared" si="132"/>
        <v>99.343786842926235</v>
      </c>
      <c r="DL137" s="650">
        <f t="shared" si="132"/>
        <v>99.375152471807084</v>
      </c>
      <c r="DM137" s="650">
        <f t="shared" si="132"/>
        <v>99.406518100687933</v>
      </c>
      <c r="DN137" s="650">
        <f t="shared" si="132"/>
        <v>99.437883729568782</v>
      </c>
      <c r="DO137" s="650">
        <f t="shared" si="132"/>
        <v>99.462959232332622</v>
      </c>
      <c r="DP137" s="650">
        <f t="shared" si="132"/>
        <v>99.488034735096448</v>
      </c>
      <c r="DQ137" s="650">
        <f t="shared" si="132"/>
        <v>99.519400363977311</v>
      </c>
      <c r="DR137" s="650">
        <f t="shared" si="132"/>
        <v>99.55076599285816</v>
      </c>
      <c r="DS137" s="650">
        <f t="shared" si="132"/>
        <v>99.575841495621987</v>
      </c>
      <c r="DT137" s="650">
        <f t="shared" si="132"/>
        <v>99.607207124502835</v>
      </c>
      <c r="DU137" s="650">
        <f t="shared" si="132"/>
        <v>99.638572753383698</v>
      </c>
      <c r="DV137" s="650">
        <f t="shared" si="132"/>
        <v>99.673933462365909</v>
      </c>
      <c r="DW137" s="650">
        <f t="shared" si="132"/>
        <v>99.715414294056586</v>
      </c>
      <c r="DX137" s="650">
        <f t="shared" si="132"/>
        <v>99.756895125747263</v>
      </c>
      <c r="DY137" s="650">
        <f t="shared" si="132"/>
        <v>99.818521361353291</v>
      </c>
      <c r="DZ137" s="650">
        <f t="shared" si="132"/>
        <v>99.880147596959318</v>
      </c>
      <c r="EA137" s="650">
        <f t="shared" si="132"/>
        <v>99.929703590556997</v>
      </c>
      <c r="EB137" s="650">
        <f t="shared" si="132"/>
        <v>99.962854255227825</v>
      </c>
      <c r="EC137" s="650">
        <f t="shared" si="132"/>
        <v>100</v>
      </c>
    </row>
    <row r="138" spans="2:133" s="651" customFormat="1" ht="12.75" outlineLevel="1">
      <c r="B138" s="649"/>
      <c r="C138" s="648" t="s">
        <v>1834</v>
      </c>
      <c r="D138" s="650">
        <v>0.11867508486216359</v>
      </c>
      <c r="E138" s="650">
        <v>0.35602525458649076</v>
      </c>
      <c r="F138" s="650">
        <v>0.71205050917298152</v>
      </c>
      <c r="G138" s="650">
        <v>1.1867508486216358</v>
      </c>
      <c r="H138" s="650">
        <v>1.6415481218868173</v>
      </c>
      <c r="I138" s="650">
        <v>2.6235889770155083</v>
      </c>
      <c r="J138" s="650">
        <v>3.4818564612436855</v>
      </c>
      <c r="K138" s="650">
        <v>4.4734857983927432</v>
      </c>
      <c r="L138" s="650">
        <v>5.2311018298936638</v>
      </c>
      <c r="M138" s="650">
        <v>5.8237284913578584</v>
      </c>
      <c r="N138" s="650">
        <v>6.7798209354097594</v>
      </c>
      <c r="O138" s="650">
        <v>7.1866390921138006</v>
      </c>
      <c r="P138" s="650">
        <v>7.8200717924394469</v>
      </c>
      <c r="Q138" s="650">
        <v>8.2702408183284177</v>
      </c>
      <c r="R138" s="667">
        <v>8.6397432268517047</v>
      </c>
      <c r="S138" s="667">
        <v>9.7020556521073669</v>
      </c>
      <c r="T138" s="650">
        <v>10.502968794587046</v>
      </c>
      <c r="U138" s="650">
        <v>11.350637228026896</v>
      </c>
      <c r="V138" s="650">
        <v>12.178422183638483</v>
      </c>
      <c r="W138" s="650">
        <v>14.022963260613297</v>
      </c>
      <c r="X138" s="650">
        <f t="shared" ref="X138:AC138" si="133">+X152/$EC$158*100</f>
        <v>14.152808376570954</v>
      </c>
      <c r="Y138" s="650">
        <f t="shared" si="133"/>
        <v>14.817080937251841</v>
      </c>
      <c r="Z138" s="650">
        <f t="shared" si="133"/>
        <v>15.64906236777451</v>
      </c>
      <c r="AA138" s="650">
        <f t="shared" si="133"/>
        <v>15.984274301645595</v>
      </c>
      <c r="AB138" s="650">
        <f t="shared" si="133"/>
        <v>16.354991549384646</v>
      </c>
      <c r="AC138" s="650">
        <f t="shared" si="133"/>
        <v>16.738537359433657</v>
      </c>
      <c r="AD138" s="650"/>
      <c r="AE138" s="650"/>
      <c r="AF138" s="650"/>
      <c r="AG138" s="650"/>
      <c r="AH138" s="650"/>
      <c r="AI138" s="650"/>
      <c r="AJ138" s="650"/>
      <c r="AK138" s="650"/>
      <c r="AL138" s="650"/>
      <c r="AM138" s="650"/>
      <c r="AN138" s="650"/>
      <c r="AO138" s="650"/>
      <c r="AP138" s="650"/>
      <c r="AQ138" s="650"/>
      <c r="AR138" s="650"/>
      <c r="AS138" s="650"/>
      <c r="AT138" s="650"/>
      <c r="AU138" s="650"/>
      <c r="AV138" s="650"/>
      <c r="AW138" s="650"/>
      <c r="AX138" s="650"/>
      <c r="AY138" s="650"/>
      <c r="AZ138" s="650"/>
      <c r="BA138" s="650"/>
      <c r="BB138" s="650"/>
      <c r="BC138" s="650"/>
      <c r="BD138" s="650"/>
      <c r="BE138" s="650"/>
      <c r="BF138" s="650"/>
      <c r="BG138" s="650"/>
      <c r="BH138" s="650"/>
      <c r="BI138" s="650"/>
      <c r="BJ138" s="650"/>
      <c r="BK138" s="650"/>
      <c r="BL138" s="650"/>
      <c r="BM138" s="650"/>
      <c r="BN138" s="650"/>
      <c r="BO138" s="650"/>
      <c r="BP138" s="650"/>
      <c r="BQ138" s="650"/>
      <c r="BR138" s="650"/>
      <c r="BS138" s="650"/>
      <c r="BT138" s="650"/>
      <c r="BU138" s="650"/>
      <c r="BV138" s="650"/>
      <c r="BW138" s="650"/>
      <c r="BX138" s="650"/>
      <c r="BY138" s="650"/>
      <c r="BZ138" s="650"/>
      <c r="CA138" s="650"/>
      <c r="CB138" s="650"/>
      <c r="CC138" s="650"/>
      <c r="CD138" s="650"/>
      <c r="CE138" s="650"/>
      <c r="CF138" s="650"/>
      <c r="CG138" s="650"/>
      <c r="CH138" s="650"/>
      <c r="CI138" s="650"/>
      <c r="CJ138" s="650"/>
      <c r="CK138" s="650"/>
      <c r="CL138" s="650"/>
      <c r="CM138" s="650"/>
      <c r="CN138" s="650"/>
      <c r="CO138" s="650"/>
      <c r="CP138" s="650"/>
      <c r="CQ138" s="650"/>
      <c r="CR138" s="650"/>
      <c r="CS138" s="650"/>
      <c r="CT138" s="650"/>
      <c r="CU138" s="650"/>
      <c r="CV138" s="650"/>
      <c r="CW138" s="650"/>
      <c r="CX138" s="650"/>
      <c r="CY138" s="650"/>
      <c r="CZ138" s="650"/>
      <c r="DA138" s="650"/>
      <c r="DB138" s="650"/>
      <c r="DC138" s="650"/>
      <c r="DD138" s="650"/>
      <c r="DE138" s="650"/>
      <c r="DF138" s="650"/>
      <c r="DG138" s="650"/>
      <c r="DH138" s="650"/>
      <c r="DI138" s="650"/>
      <c r="DJ138" s="650"/>
      <c r="DK138" s="650"/>
      <c r="DL138" s="650"/>
      <c r="DM138" s="650"/>
      <c r="DN138" s="650"/>
      <c r="DO138" s="650"/>
      <c r="DP138" s="650"/>
      <c r="DQ138" s="650"/>
      <c r="DR138" s="650"/>
      <c r="DS138" s="650"/>
      <c r="DT138" s="650"/>
      <c r="DU138" s="650"/>
      <c r="DV138" s="650"/>
      <c r="DW138" s="650"/>
      <c r="DX138" s="650"/>
      <c r="DY138" s="650"/>
      <c r="DZ138" s="650"/>
      <c r="EA138" s="650"/>
      <c r="EB138" s="650"/>
      <c r="EC138" s="650"/>
    </row>
    <row r="139" spans="2:133" s="651" customFormat="1" ht="12.75" outlineLevel="1">
      <c r="B139" s="649"/>
      <c r="C139" s="648" t="s">
        <v>1835</v>
      </c>
      <c r="D139" s="650"/>
      <c r="E139" s="650"/>
      <c r="F139" s="650"/>
      <c r="G139" s="650"/>
      <c r="H139" s="650"/>
      <c r="I139" s="650"/>
      <c r="J139" s="650"/>
      <c r="K139" s="650"/>
      <c r="L139" s="650"/>
      <c r="M139" s="650"/>
      <c r="N139" s="650"/>
      <c r="O139" s="650"/>
      <c r="P139" s="650"/>
      <c r="Q139" s="650"/>
      <c r="R139" s="667"/>
      <c r="S139" s="667"/>
      <c r="T139" s="650"/>
      <c r="U139" s="650"/>
      <c r="V139" s="650"/>
      <c r="W139" s="650"/>
      <c r="X139" s="650">
        <f>+X138</f>
        <v>14.152808376570954</v>
      </c>
      <c r="Y139" s="650">
        <f t="shared" ref="Y139:AC139" si="134">+Y138</f>
        <v>14.817080937251841</v>
      </c>
      <c r="Z139" s="650">
        <f t="shared" si="134"/>
        <v>15.64906236777451</v>
      </c>
      <c r="AA139" s="650">
        <f t="shared" si="134"/>
        <v>15.984274301645595</v>
      </c>
      <c r="AB139" s="650">
        <f t="shared" si="134"/>
        <v>16.354991549384646</v>
      </c>
      <c r="AC139" s="650">
        <f t="shared" si="134"/>
        <v>16.738537359433657</v>
      </c>
      <c r="AD139" s="650">
        <f t="shared" ref="AD139:BI139" si="135">+AD158/$EC$158*100</f>
        <v>0</v>
      </c>
      <c r="AE139" s="650">
        <f t="shared" si="135"/>
        <v>0</v>
      </c>
      <c r="AF139" s="650">
        <f t="shared" si="135"/>
        <v>0</v>
      </c>
      <c r="AG139" s="650">
        <f t="shared" si="135"/>
        <v>0</v>
      </c>
      <c r="AH139" s="650">
        <f t="shared" si="135"/>
        <v>0</v>
      </c>
      <c r="AI139" s="650">
        <f t="shared" si="135"/>
        <v>0</v>
      </c>
      <c r="AJ139" s="650">
        <f t="shared" si="135"/>
        <v>0</v>
      </c>
      <c r="AK139" s="650">
        <f t="shared" si="135"/>
        <v>0</v>
      </c>
      <c r="AL139" s="650">
        <f t="shared" si="135"/>
        <v>0</v>
      </c>
      <c r="AM139" s="650">
        <f t="shared" si="135"/>
        <v>0</v>
      </c>
      <c r="AN139" s="650">
        <f t="shared" si="135"/>
        <v>0</v>
      </c>
      <c r="AO139" s="650">
        <f t="shared" si="135"/>
        <v>0</v>
      </c>
      <c r="AP139" s="650">
        <f t="shared" si="135"/>
        <v>0</v>
      </c>
      <c r="AQ139" s="650">
        <f t="shared" si="135"/>
        <v>0</v>
      </c>
      <c r="AR139" s="650">
        <f t="shared" si="135"/>
        <v>0</v>
      </c>
      <c r="AS139" s="650">
        <f t="shared" si="135"/>
        <v>0</v>
      </c>
      <c r="AT139" s="650">
        <f t="shared" si="135"/>
        <v>0</v>
      </c>
      <c r="AU139" s="650">
        <f t="shared" si="135"/>
        <v>0</v>
      </c>
      <c r="AV139" s="650">
        <f t="shared" si="135"/>
        <v>0</v>
      </c>
      <c r="AW139" s="650">
        <f t="shared" si="135"/>
        <v>0</v>
      </c>
      <c r="AX139" s="650">
        <f t="shared" si="135"/>
        <v>0</v>
      </c>
      <c r="AY139" s="650">
        <f t="shared" si="135"/>
        <v>0</v>
      </c>
      <c r="AZ139" s="650">
        <f t="shared" si="135"/>
        <v>0</v>
      </c>
      <c r="BA139" s="650">
        <f t="shared" si="135"/>
        <v>0</v>
      </c>
      <c r="BB139" s="650">
        <f t="shared" si="135"/>
        <v>0</v>
      </c>
      <c r="BC139" s="650">
        <f t="shared" si="135"/>
        <v>0</v>
      </c>
      <c r="BD139" s="650">
        <f t="shared" si="135"/>
        <v>0</v>
      </c>
      <c r="BE139" s="650">
        <f t="shared" si="135"/>
        <v>38.33201858990541</v>
      </c>
      <c r="BF139" s="650">
        <f t="shared" si="135"/>
        <v>40.631128677949889</v>
      </c>
      <c r="BG139" s="650">
        <f t="shared" si="135"/>
        <v>41.988753398368402</v>
      </c>
      <c r="BH139" s="650">
        <f t="shared" si="135"/>
        <v>44.312422980033027</v>
      </c>
      <c r="BI139" s="650">
        <f t="shared" si="135"/>
        <v>46.521573060720335</v>
      </c>
      <c r="BJ139" s="650">
        <f t="shared" ref="BJ139:CO139" si="136">+BJ158/$EC$158*100</f>
        <v>48.652585534610623</v>
      </c>
      <c r="BK139" s="650">
        <f t="shared" si="136"/>
        <v>50.071029683829593</v>
      </c>
      <c r="BL139" s="650">
        <f t="shared" si="136"/>
        <v>52.128424656359471</v>
      </c>
      <c r="BM139" s="650">
        <f t="shared" si="136"/>
        <v>53.576687781072543</v>
      </c>
      <c r="BN139" s="650">
        <f t="shared" si="136"/>
        <v>55.434870349579377</v>
      </c>
      <c r="BO139" s="650">
        <f t="shared" si="136"/>
        <v>56.8454710106124</v>
      </c>
      <c r="BP139" s="650">
        <f t="shared" si="136"/>
        <v>58.151278400916183</v>
      </c>
      <c r="BQ139" s="650">
        <f t="shared" si="136"/>
        <v>60.098483416967895</v>
      </c>
      <c r="BR139" s="650">
        <f t="shared" si="136"/>
        <v>63.044044806821809</v>
      </c>
      <c r="BS139" s="650">
        <f t="shared" si="136"/>
        <v>65.719764286791687</v>
      </c>
      <c r="BT139" s="650">
        <f t="shared" si="136"/>
        <v>68.523075748048782</v>
      </c>
      <c r="BU139" s="650">
        <f t="shared" si="136"/>
        <v>70.901146666140122</v>
      </c>
      <c r="BV139" s="650">
        <f t="shared" si="136"/>
        <v>73.444380559948726</v>
      </c>
      <c r="BW139" s="650">
        <f t="shared" si="136"/>
        <v>75.768057764050852</v>
      </c>
      <c r="BX139" s="650">
        <f t="shared" si="136"/>
        <v>78.586149131617518</v>
      </c>
      <c r="BY139" s="650">
        <f t="shared" si="136"/>
        <v>80.652553825270616</v>
      </c>
      <c r="BZ139" s="650">
        <f t="shared" si="136"/>
        <v>82.59211353651132</v>
      </c>
      <c r="CA139" s="650">
        <f t="shared" si="136"/>
        <v>83.876334183819381</v>
      </c>
      <c r="CB139" s="650">
        <f t="shared" si="136"/>
        <v>85.072492810707388</v>
      </c>
      <c r="CC139" s="650">
        <f t="shared" si="136"/>
        <v>86.584479512907834</v>
      </c>
      <c r="CD139" s="650">
        <f t="shared" si="136"/>
        <v>88.039137862682125</v>
      </c>
      <c r="CE139" s="650">
        <f t="shared" si="136"/>
        <v>89.196162895452886</v>
      </c>
      <c r="CF139" s="650">
        <f t="shared" si="136"/>
        <v>90.348820271537008</v>
      </c>
      <c r="CG139" s="650">
        <f t="shared" si="136"/>
        <v>91.25203338048307</v>
      </c>
      <c r="CH139" s="650">
        <f t="shared" si="136"/>
        <v>92.425530500688069</v>
      </c>
      <c r="CI139" s="650">
        <f t="shared" si="136"/>
        <v>93.694704456374112</v>
      </c>
      <c r="CJ139" s="650">
        <f t="shared" si="136"/>
        <v>94.910056380883319</v>
      </c>
      <c r="CK139" s="650">
        <f t="shared" si="136"/>
        <v>96.110483572770477</v>
      </c>
      <c r="CL139" s="650">
        <f t="shared" si="136"/>
        <v>96.925802354921458</v>
      </c>
      <c r="CM139" s="650">
        <f t="shared" si="136"/>
        <v>97.164559964686632</v>
      </c>
      <c r="CN139" s="650">
        <f t="shared" si="136"/>
        <v>97.571201760356075</v>
      </c>
      <c r="CO139" s="650">
        <f t="shared" si="136"/>
        <v>97.783288461314058</v>
      </c>
      <c r="CP139" s="650">
        <f t="shared" ref="CP139:DU139" si="137">+CP158/$EC$158*100</f>
        <v>98.047451655261725</v>
      </c>
      <c r="CQ139" s="650">
        <f t="shared" si="137"/>
        <v>98.221410923852247</v>
      </c>
      <c r="CR139" s="650">
        <f t="shared" si="137"/>
        <v>98.306774601397834</v>
      </c>
      <c r="CS139" s="650">
        <f t="shared" si="137"/>
        <v>98.461754000617134</v>
      </c>
      <c r="CT139" s="650">
        <f t="shared" si="137"/>
        <v>98.522977418605024</v>
      </c>
      <c r="CU139" s="650">
        <f t="shared" si="137"/>
        <v>98.584200836592899</v>
      </c>
      <c r="CV139" s="650">
        <f t="shared" si="137"/>
        <v>98.645424254580774</v>
      </c>
      <c r="CW139" s="650">
        <f t="shared" si="137"/>
        <v>98.70664767256865</v>
      </c>
      <c r="CX139" s="650">
        <f t="shared" si="137"/>
        <v>98.767871090556525</v>
      </c>
      <c r="CY139" s="650">
        <f t="shared" si="137"/>
        <v>98.862252111662826</v>
      </c>
      <c r="CZ139" s="650">
        <f t="shared" si="137"/>
        <v>98.923475529650702</v>
      </c>
      <c r="DA139" s="650">
        <f t="shared" si="137"/>
        <v>98.951541344520137</v>
      </c>
      <c r="DB139" s="650">
        <f t="shared" si="137"/>
        <v>98.979607159389587</v>
      </c>
      <c r="DC139" s="650">
        <f t="shared" si="137"/>
        <v>99.002062860260139</v>
      </c>
      <c r="DD139" s="650">
        <f t="shared" si="137"/>
        <v>99.108182435114117</v>
      </c>
      <c r="DE139" s="650">
        <f t="shared" si="137"/>
        <v>99.155761689979698</v>
      </c>
      <c r="DF139" s="650">
        <f t="shared" si="137"/>
        <v>99.258832289834274</v>
      </c>
      <c r="DG139" s="650">
        <f t="shared" si="137"/>
        <v>99.305649300949995</v>
      </c>
      <c r="DH139" s="650">
        <f t="shared" si="137"/>
        <v>99.333715115819444</v>
      </c>
      <c r="DI139" s="650">
        <f t="shared" si="137"/>
        <v>99.36178093068888</v>
      </c>
      <c r="DJ139" s="650">
        <f t="shared" si="137"/>
        <v>99.38984674555833</v>
      </c>
      <c r="DK139" s="650">
        <f t="shared" si="137"/>
        <v>99.412302446428896</v>
      </c>
      <c r="DL139" s="650">
        <f t="shared" si="137"/>
        <v>99.440368261298332</v>
      </c>
      <c r="DM139" s="650">
        <f t="shared" si="137"/>
        <v>99.468434076167782</v>
      </c>
      <c r="DN139" s="650">
        <f t="shared" si="137"/>
        <v>99.496499891037232</v>
      </c>
      <c r="DO139" s="650">
        <f t="shared" si="137"/>
        <v>99.518955591907769</v>
      </c>
      <c r="DP139" s="650">
        <f t="shared" si="137"/>
        <v>99.541411292778335</v>
      </c>
      <c r="DQ139" s="650">
        <f t="shared" si="137"/>
        <v>99.569477107647771</v>
      </c>
      <c r="DR139" s="650">
        <f t="shared" si="137"/>
        <v>99.597542922517221</v>
      </c>
      <c r="DS139" s="650">
        <f t="shared" si="137"/>
        <v>99.619998623387772</v>
      </c>
      <c r="DT139" s="650">
        <f t="shared" si="137"/>
        <v>99.648064438257222</v>
      </c>
      <c r="DU139" s="650">
        <f t="shared" si="137"/>
        <v>99.676130253126672</v>
      </c>
      <c r="DV139" s="650">
        <f t="shared" ref="DV139:EC139" si="138">+DV158/$EC$158*100</f>
        <v>99.707831970682875</v>
      </c>
      <c r="DW139" s="650">
        <f t="shared" si="138"/>
        <v>99.744991353488018</v>
      </c>
      <c r="DX139" s="650">
        <f t="shared" si="138"/>
        <v>99.782150736293161</v>
      </c>
      <c r="DY139" s="650">
        <f t="shared" si="138"/>
        <v>99.837375295969707</v>
      </c>
      <c r="DZ139" s="650">
        <f t="shared" si="138"/>
        <v>99.892599855646267</v>
      </c>
      <c r="EA139" s="650">
        <f t="shared" si="138"/>
        <v>99.936985309199983</v>
      </c>
      <c r="EB139" s="650">
        <f t="shared" si="138"/>
        <v>99.966712815444083</v>
      </c>
      <c r="EC139" s="650">
        <f t="shared" si="138"/>
        <v>100</v>
      </c>
    </row>
    <row r="140" spans="2:133" s="651" customFormat="1" ht="12.75">
      <c r="P140" s="802"/>
      <c r="T140" s="802"/>
      <c r="X140" s="802"/>
      <c r="AO140" s="800"/>
    </row>
    <row r="141" spans="2:133" s="803" customFormat="1" ht="15">
      <c r="B141" s="851" t="s">
        <v>1836</v>
      </c>
      <c r="C141" s="852"/>
      <c r="D141" s="852"/>
      <c r="E141" s="852"/>
      <c r="F141" s="852"/>
      <c r="P141" s="804"/>
      <c r="AO141" s="805"/>
      <c r="AV141" s="196"/>
      <c r="AW141" s="196"/>
      <c r="AX141" s="196"/>
      <c r="AY141" s="196"/>
      <c r="AZ141" s="196"/>
      <c r="BA141" s="196"/>
      <c r="BB141" s="196"/>
      <c r="BC141" s="196"/>
      <c r="BD141" s="196"/>
      <c r="BE141" s="196"/>
      <c r="BF141" s="196"/>
      <c r="BS141" s="806"/>
      <c r="BT141" s="806"/>
      <c r="BU141" s="806"/>
      <c r="BW141" s="806"/>
      <c r="BX141" s="806"/>
      <c r="BY141" s="806"/>
      <c r="BZ141" s="806"/>
      <c r="CA141" s="806"/>
      <c r="CB141" s="807"/>
      <c r="CC141" s="806"/>
    </row>
    <row r="142" spans="2:133" s="651" customFormat="1" ht="12.75">
      <c r="B142" s="808" t="s">
        <v>1816</v>
      </c>
      <c r="D142" s="801"/>
      <c r="E142" s="801"/>
      <c r="F142" s="801"/>
      <c r="G142" s="801"/>
      <c r="H142" s="801"/>
      <c r="I142" s="801"/>
      <c r="J142" s="801"/>
      <c r="K142" s="801"/>
      <c r="L142" s="801"/>
      <c r="M142" s="801"/>
      <c r="N142" s="801"/>
      <c r="O142" s="801"/>
      <c r="P142" s="801"/>
      <c r="Q142" s="801"/>
      <c r="R142" s="801"/>
      <c r="S142" s="801"/>
      <c r="T142" s="801"/>
      <c r="U142" s="801"/>
      <c r="V142" s="801"/>
      <c r="W142" s="801"/>
      <c r="X142" s="801"/>
      <c r="Y142" s="801"/>
      <c r="Z142" s="801"/>
      <c r="AA142" s="801"/>
      <c r="AB142" s="801"/>
      <c r="AC142" s="801"/>
      <c r="AD142" s="801"/>
      <c r="AE142" s="801"/>
      <c r="AF142" s="801"/>
      <c r="AG142" s="801"/>
      <c r="AH142" s="801"/>
      <c r="AI142" s="801"/>
      <c r="AO142" s="800"/>
      <c r="AV142" s="809"/>
      <c r="AW142" s="809"/>
      <c r="AX142" s="809"/>
      <c r="AY142" s="809"/>
      <c r="AZ142" s="809"/>
      <c r="BA142" s="809"/>
      <c r="BB142" s="809"/>
      <c r="BC142" s="809"/>
      <c r="BD142" s="809"/>
      <c r="BE142" s="809"/>
      <c r="BF142" s="809"/>
    </row>
    <row r="143" spans="2:133" s="651" customFormat="1" ht="6" customHeight="1">
      <c r="B143" s="810"/>
      <c r="C143" s="810"/>
      <c r="D143" s="810"/>
      <c r="E143" s="810"/>
      <c r="H143" s="810"/>
      <c r="I143" s="810"/>
      <c r="J143" s="810"/>
      <c r="K143" s="810"/>
      <c r="L143" s="810"/>
      <c r="M143" s="810"/>
      <c r="N143" s="810"/>
      <c r="O143" s="810"/>
      <c r="P143" s="810"/>
      <c r="Q143" s="810"/>
      <c r="R143" s="810"/>
      <c r="S143" s="810"/>
      <c r="T143" s="810"/>
      <c r="U143" s="810"/>
      <c r="V143" s="810"/>
      <c r="W143" s="810"/>
      <c r="X143" s="810"/>
      <c r="Y143" s="810"/>
      <c r="Z143" s="810"/>
      <c r="AA143" s="810"/>
      <c r="AB143" s="810"/>
      <c r="AC143" s="810"/>
      <c r="AD143" s="810"/>
      <c r="AE143" s="810"/>
      <c r="AF143" s="810"/>
      <c r="AG143" s="810"/>
      <c r="AH143" s="810"/>
      <c r="AI143" s="810"/>
      <c r="AJ143" s="810"/>
      <c r="AK143" s="810"/>
      <c r="AL143" s="810"/>
      <c r="AM143" s="810"/>
      <c r="AN143" s="810"/>
      <c r="AO143" s="810"/>
      <c r="AP143" s="810"/>
      <c r="AQ143" s="810"/>
    </row>
    <row r="144" spans="2:133" s="651" customFormat="1" ht="12.75">
      <c r="B144" s="811"/>
      <c r="C144" s="811" t="s">
        <v>1817</v>
      </c>
      <c r="D144" s="812">
        <f t="shared" ref="D144:AI144" si="139">+D163</f>
        <v>45757</v>
      </c>
      <c r="E144" s="812">
        <f t="shared" si="139"/>
        <v>45764</v>
      </c>
      <c r="F144" s="812">
        <f t="shared" si="139"/>
        <v>45771</v>
      </c>
      <c r="G144" s="812">
        <f t="shared" si="139"/>
        <v>45778</v>
      </c>
      <c r="H144" s="812">
        <f t="shared" si="139"/>
        <v>45785</v>
      </c>
      <c r="I144" s="812">
        <f t="shared" si="139"/>
        <v>45792</v>
      </c>
      <c r="J144" s="812">
        <f t="shared" si="139"/>
        <v>45799</v>
      </c>
      <c r="K144" s="812">
        <f t="shared" si="139"/>
        <v>45806</v>
      </c>
      <c r="L144" s="812">
        <f t="shared" si="139"/>
        <v>45813</v>
      </c>
      <c r="M144" s="812">
        <f t="shared" si="139"/>
        <v>45820</v>
      </c>
      <c r="N144" s="813">
        <f t="shared" si="139"/>
        <v>45827</v>
      </c>
      <c r="O144" s="813">
        <f t="shared" si="139"/>
        <v>45834</v>
      </c>
      <c r="P144" s="813">
        <f t="shared" si="139"/>
        <v>45841</v>
      </c>
      <c r="Q144" s="813">
        <f t="shared" si="139"/>
        <v>45848</v>
      </c>
      <c r="R144" s="812">
        <f t="shared" si="139"/>
        <v>45855</v>
      </c>
      <c r="S144" s="813">
        <f t="shared" si="139"/>
        <v>45862</v>
      </c>
      <c r="T144" s="812">
        <f t="shared" si="139"/>
        <v>45869</v>
      </c>
      <c r="U144" s="812">
        <f t="shared" si="139"/>
        <v>45876</v>
      </c>
      <c r="V144" s="814">
        <f t="shared" si="139"/>
        <v>45883</v>
      </c>
      <c r="W144" s="812">
        <f t="shared" si="139"/>
        <v>45890</v>
      </c>
      <c r="X144" s="812">
        <f t="shared" si="139"/>
        <v>45897</v>
      </c>
      <c r="Y144" s="812">
        <f t="shared" si="139"/>
        <v>45904</v>
      </c>
      <c r="Z144" s="812">
        <f t="shared" si="139"/>
        <v>45911</v>
      </c>
      <c r="AA144" s="812">
        <f t="shared" si="139"/>
        <v>45918</v>
      </c>
      <c r="AB144" s="812">
        <f t="shared" si="139"/>
        <v>45925</v>
      </c>
      <c r="AC144" s="812">
        <f t="shared" si="139"/>
        <v>45932</v>
      </c>
      <c r="AD144" s="812">
        <f t="shared" si="139"/>
        <v>45939</v>
      </c>
      <c r="AE144" s="812">
        <f t="shared" si="139"/>
        <v>45946</v>
      </c>
      <c r="AF144" s="812">
        <f t="shared" si="139"/>
        <v>45953</v>
      </c>
      <c r="AG144" s="812">
        <f t="shared" si="139"/>
        <v>45960</v>
      </c>
      <c r="AH144" s="812">
        <f t="shared" si="139"/>
        <v>45967</v>
      </c>
      <c r="AI144" s="812">
        <f t="shared" si="139"/>
        <v>45974</v>
      </c>
      <c r="AJ144" s="812">
        <f t="shared" ref="AJ144:BO144" si="140">+AJ163</f>
        <v>45981</v>
      </c>
      <c r="AK144" s="812">
        <f t="shared" si="140"/>
        <v>45988</v>
      </c>
      <c r="AL144" s="812">
        <f t="shared" si="140"/>
        <v>45995</v>
      </c>
      <c r="AM144" s="812">
        <f t="shared" si="140"/>
        <v>46002</v>
      </c>
      <c r="AN144" s="812">
        <f t="shared" si="140"/>
        <v>46009</v>
      </c>
      <c r="AO144" s="812">
        <f t="shared" si="140"/>
        <v>46016</v>
      </c>
      <c r="AP144" s="812">
        <f t="shared" si="140"/>
        <v>46023</v>
      </c>
      <c r="AQ144" s="812">
        <f t="shared" si="140"/>
        <v>46030</v>
      </c>
      <c r="AR144" s="812">
        <f t="shared" si="140"/>
        <v>46037</v>
      </c>
      <c r="AS144" s="812">
        <f t="shared" si="140"/>
        <v>46044</v>
      </c>
      <c r="AT144" s="812">
        <f t="shared" si="140"/>
        <v>46051</v>
      </c>
      <c r="AU144" s="812">
        <f t="shared" si="140"/>
        <v>46058</v>
      </c>
      <c r="AV144" s="812">
        <f t="shared" si="140"/>
        <v>46065</v>
      </c>
      <c r="AW144" s="812">
        <f t="shared" si="140"/>
        <v>46072</v>
      </c>
      <c r="AX144" s="812">
        <f t="shared" si="140"/>
        <v>46079</v>
      </c>
      <c r="AY144" s="812">
        <f t="shared" si="140"/>
        <v>46086</v>
      </c>
      <c r="AZ144" s="812">
        <f t="shared" si="140"/>
        <v>46093</v>
      </c>
      <c r="BA144" s="812">
        <f t="shared" si="140"/>
        <v>46100</v>
      </c>
      <c r="BB144" s="812">
        <f t="shared" si="140"/>
        <v>46107</v>
      </c>
      <c r="BC144" s="812">
        <f t="shared" si="140"/>
        <v>46114</v>
      </c>
      <c r="BD144" s="812">
        <f t="shared" si="140"/>
        <v>46121</v>
      </c>
      <c r="BE144" s="812">
        <f t="shared" si="140"/>
        <v>46128</v>
      </c>
      <c r="BF144" s="812">
        <f t="shared" si="140"/>
        <v>46135</v>
      </c>
      <c r="BG144" s="812">
        <f t="shared" si="140"/>
        <v>46142</v>
      </c>
      <c r="BH144" s="812">
        <f t="shared" si="140"/>
        <v>46149</v>
      </c>
      <c r="BI144" s="812">
        <f t="shared" si="140"/>
        <v>46156</v>
      </c>
      <c r="BJ144" s="812">
        <f t="shared" si="140"/>
        <v>46163</v>
      </c>
      <c r="BK144" s="812">
        <f t="shared" si="140"/>
        <v>46170</v>
      </c>
      <c r="BL144" s="812">
        <f t="shared" si="140"/>
        <v>46177</v>
      </c>
      <c r="BM144" s="812">
        <f t="shared" si="140"/>
        <v>46184</v>
      </c>
      <c r="BN144" s="812">
        <f t="shared" si="140"/>
        <v>46191</v>
      </c>
      <c r="BO144" s="812">
        <f t="shared" si="140"/>
        <v>46198</v>
      </c>
      <c r="BP144" s="812">
        <f t="shared" ref="BP144:CU144" si="141">+BP163</f>
        <v>46205</v>
      </c>
      <c r="BQ144" s="812">
        <f t="shared" si="141"/>
        <v>46212</v>
      </c>
      <c r="BR144" s="812">
        <f t="shared" si="141"/>
        <v>46219</v>
      </c>
      <c r="BS144" s="812">
        <f t="shared" si="141"/>
        <v>46226</v>
      </c>
      <c r="BT144" s="812">
        <f t="shared" si="141"/>
        <v>46233</v>
      </c>
      <c r="BU144" s="812">
        <f t="shared" si="141"/>
        <v>46240</v>
      </c>
      <c r="BV144" s="812">
        <f t="shared" si="141"/>
        <v>46247</v>
      </c>
      <c r="BW144" s="812">
        <f t="shared" si="141"/>
        <v>46254</v>
      </c>
      <c r="BX144" s="812">
        <f t="shared" si="141"/>
        <v>46261</v>
      </c>
      <c r="BY144" s="812">
        <f t="shared" si="141"/>
        <v>46268</v>
      </c>
      <c r="BZ144" s="812">
        <f t="shared" si="141"/>
        <v>46275</v>
      </c>
      <c r="CA144" s="812">
        <f t="shared" si="141"/>
        <v>46282</v>
      </c>
      <c r="CB144" s="812">
        <f t="shared" si="141"/>
        <v>46289</v>
      </c>
      <c r="CC144" s="812">
        <f t="shared" si="141"/>
        <v>46296</v>
      </c>
      <c r="CD144" s="812">
        <f t="shared" si="141"/>
        <v>46303</v>
      </c>
      <c r="CE144" s="812">
        <f t="shared" si="141"/>
        <v>46310</v>
      </c>
      <c r="CF144" s="812">
        <f t="shared" si="141"/>
        <v>46317</v>
      </c>
      <c r="CG144" s="812">
        <f t="shared" si="141"/>
        <v>46324</v>
      </c>
      <c r="CH144" s="812">
        <f t="shared" si="141"/>
        <v>46331</v>
      </c>
      <c r="CI144" s="812">
        <f t="shared" si="141"/>
        <v>46338</v>
      </c>
      <c r="CJ144" s="812">
        <f t="shared" si="141"/>
        <v>46345</v>
      </c>
      <c r="CK144" s="812">
        <f t="shared" si="141"/>
        <v>46352</v>
      </c>
      <c r="CL144" s="812">
        <f t="shared" si="141"/>
        <v>46359</v>
      </c>
      <c r="CM144" s="812">
        <f t="shared" si="141"/>
        <v>46366</v>
      </c>
      <c r="CN144" s="812">
        <f t="shared" si="141"/>
        <v>46373</v>
      </c>
      <c r="CO144" s="812">
        <f t="shared" si="141"/>
        <v>46380</v>
      </c>
      <c r="CP144" s="812">
        <f t="shared" si="141"/>
        <v>46387</v>
      </c>
      <c r="CQ144" s="812">
        <f t="shared" si="141"/>
        <v>46394</v>
      </c>
      <c r="CR144" s="812">
        <f t="shared" si="141"/>
        <v>46401</v>
      </c>
      <c r="CS144" s="812">
        <f t="shared" si="141"/>
        <v>46408</v>
      </c>
      <c r="CT144" s="812">
        <f t="shared" si="141"/>
        <v>46415</v>
      </c>
      <c r="CU144" s="812">
        <f t="shared" si="141"/>
        <v>46422</v>
      </c>
      <c r="CV144" s="812">
        <f t="shared" ref="CV144:EC144" si="142">+CV163</f>
        <v>46429</v>
      </c>
      <c r="CW144" s="812">
        <f t="shared" si="142"/>
        <v>46436</v>
      </c>
      <c r="CX144" s="812">
        <f t="shared" si="142"/>
        <v>46443</v>
      </c>
      <c r="CY144" s="812">
        <f t="shared" si="142"/>
        <v>46450</v>
      </c>
      <c r="CZ144" s="812">
        <f t="shared" si="142"/>
        <v>46457</v>
      </c>
      <c r="DA144" s="812">
        <f t="shared" si="142"/>
        <v>46464</v>
      </c>
      <c r="DB144" s="812">
        <f t="shared" si="142"/>
        <v>46471</v>
      </c>
      <c r="DC144" s="812">
        <f t="shared" si="142"/>
        <v>46478</v>
      </c>
      <c r="DD144" s="812">
        <f t="shared" si="142"/>
        <v>46485</v>
      </c>
      <c r="DE144" s="812">
        <f t="shared" si="142"/>
        <v>46492</v>
      </c>
      <c r="DF144" s="812">
        <f t="shared" si="142"/>
        <v>46499</v>
      </c>
      <c r="DG144" s="812">
        <f t="shared" si="142"/>
        <v>46506</v>
      </c>
      <c r="DH144" s="812">
        <f t="shared" si="142"/>
        <v>46513</v>
      </c>
      <c r="DI144" s="812">
        <f t="shared" si="142"/>
        <v>46520</v>
      </c>
      <c r="DJ144" s="812">
        <f t="shared" si="142"/>
        <v>46527</v>
      </c>
      <c r="DK144" s="812">
        <f t="shared" si="142"/>
        <v>46534</v>
      </c>
      <c r="DL144" s="812">
        <f t="shared" si="142"/>
        <v>46541</v>
      </c>
      <c r="DM144" s="812">
        <f t="shared" si="142"/>
        <v>46548</v>
      </c>
      <c r="DN144" s="812">
        <f t="shared" si="142"/>
        <v>46555</v>
      </c>
      <c r="DO144" s="812">
        <f t="shared" si="142"/>
        <v>46562</v>
      </c>
      <c r="DP144" s="812">
        <f t="shared" si="142"/>
        <v>46569</v>
      </c>
      <c r="DQ144" s="812">
        <f t="shared" si="142"/>
        <v>46576</v>
      </c>
      <c r="DR144" s="812">
        <f t="shared" si="142"/>
        <v>46583</v>
      </c>
      <c r="DS144" s="812">
        <f t="shared" si="142"/>
        <v>46590</v>
      </c>
      <c r="DT144" s="812">
        <f t="shared" si="142"/>
        <v>46597</v>
      </c>
      <c r="DU144" s="812">
        <f t="shared" si="142"/>
        <v>46604</v>
      </c>
      <c r="DV144" s="812">
        <f t="shared" si="142"/>
        <v>46611</v>
      </c>
      <c r="DW144" s="812">
        <f t="shared" si="142"/>
        <v>46618</v>
      </c>
      <c r="DX144" s="812">
        <f t="shared" si="142"/>
        <v>46625</v>
      </c>
      <c r="DY144" s="812">
        <f t="shared" si="142"/>
        <v>46632</v>
      </c>
      <c r="DZ144" s="812">
        <f t="shared" si="142"/>
        <v>46639</v>
      </c>
      <c r="EA144" s="812">
        <f t="shared" si="142"/>
        <v>46646</v>
      </c>
      <c r="EB144" s="812">
        <f t="shared" si="142"/>
        <v>46653</v>
      </c>
      <c r="EC144" s="812">
        <f t="shared" si="142"/>
        <v>46660</v>
      </c>
    </row>
    <row r="145" spans="2:133" s="651" customFormat="1" ht="12.75">
      <c r="B145" s="902"/>
      <c r="C145" s="902" t="s">
        <v>1818</v>
      </c>
      <c r="D145" s="183">
        <f t="shared" ref="D145:AI145" si="143">+D164</f>
        <v>265.39999999999998</v>
      </c>
      <c r="E145" s="183">
        <f t="shared" si="143"/>
        <v>568.29999999999995</v>
      </c>
      <c r="F145" s="183">
        <f t="shared" si="143"/>
        <v>443</v>
      </c>
      <c r="G145" s="183">
        <f t="shared" si="143"/>
        <v>518.79999999999995</v>
      </c>
      <c r="H145" s="183">
        <f t="shared" si="143"/>
        <v>554.29999999999995</v>
      </c>
      <c r="I145" s="183">
        <f t="shared" si="143"/>
        <v>886</v>
      </c>
      <c r="J145" s="183">
        <f t="shared" si="143"/>
        <v>694.4</v>
      </c>
      <c r="K145" s="183">
        <f t="shared" si="143"/>
        <v>1364.2</v>
      </c>
      <c r="L145" s="183">
        <f t="shared" si="143"/>
        <v>1542.9</v>
      </c>
      <c r="M145" s="183">
        <f t="shared" si="143"/>
        <v>1285.9000000000001</v>
      </c>
      <c r="N145" s="576">
        <f t="shared" si="143"/>
        <v>1338.5</v>
      </c>
      <c r="O145" s="576">
        <f t="shared" si="143"/>
        <v>1318.3</v>
      </c>
      <c r="P145" s="635">
        <f t="shared" si="143"/>
        <v>1211.5999999999999</v>
      </c>
      <c r="Q145" s="635">
        <f t="shared" si="143"/>
        <v>867</v>
      </c>
      <c r="R145" s="652">
        <f t="shared" si="143"/>
        <v>694.6</v>
      </c>
      <c r="S145" s="576">
        <f t="shared" si="143"/>
        <v>846.5</v>
      </c>
      <c r="T145" s="183">
        <f t="shared" si="143"/>
        <v>782.8</v>
      </c>
      <c r="U145" s="183">
        <f t="shared" si="143"/>
        <v>845.5</v>
      </c>
      <c r="V145" s="669">
        <f t="shared" si="143"/>
        <v>897.5</v>
      </c>
      <c r="W145" s="183">
        <f t="shared" si="143"/>
        <v>2470.6999999999998</v>
      </c>
      <c r="X145" s="183">
        <f t="shared" si="143"/>
        <v>1795.9</v>
      </c>
      <c r="Y145" s="183">
        <f t="shared" si="143"/>
        <v>1011.2</v>
      </c>
      <c r="Z145" s="183">
        <f t="shared" si="143"/>
        <v>1012.1</v>
      </c>
      <c r="AA145" s="183">
        <f t="shared" si="143"/>
        <v>960.9</v>
      </c>
      <c r="AB145" s="183">
        <f t="shared" si="143"/>
        <v>984.8</v>
      </c>
      <c r="AC145" s="183">
        <f t="shared" si="143"/>
        <v>1208.9000000000001</v>
      </c>
      <c r="AD145" s="183">
        <f t="shared" si="143"/>
        <v>1116.2</v>
      </c>
      <c r="AE145" s="183">
        <f t="shared" si="143"/>
        <v>1150.8</v>
      </c>
      <c r="AF145" s="183">
        <f t="shared" si="143"/>
        <v>1361</v>
      </c>
      <c r="AG145" s="183">
        <f t="shared" si="143"/>
        <v>1331</v>
      </c>
      <c r="AH145" s="183">
        <f t="shared" si="143"/>
        <v>1271.3</v>
      </c>
      <c r="AI145" s="183">
        <f t="shared" si="143"/>
        <v>1382</v>
      </c>
      <c r="AJ145" s="183">
        <f t="shared" ref="AJ145:BO145" si="144">+AJ164</f>
        <v>1495.3</v>
      </c>
      <c r="AK145" s="183">
        <f t="shared" si="144"/>
        <v>1198.5999999999999</v>
      </c>
      <c r="AL145" s="183">
        <f t="shared" si="144"/>
        <v>1864.4</v>
      </c>
      <c r="AM145" s="183">
        <f t="shared" si="144"/>
        <v>1987.5</v>
      </c>
      <c r="AN145" s="183">
        <f t="shared" si="144"/>
        <v>1823.5</v>
      </c>
      <c r="AO145" s="183">
        <f t="shared" si="144"/>
        <v>817.1</v>
      </c>
      <c r="AP145" s="183">
        <f t="shared" si="144"/>
        <v>805.6</v>
      </c>
      <c r="AQ145" s="183">
        <f t="shared" si="144"/>
        <v>872.4</v>
      </c>
      <c r="AR145" s="183">
        <f t="shared" si="144"/>
        <v>780.9</v>
      </c>
      <c r="AS145" s="183">
        <f t="shared" si="144"/>
        <v>828.3</v>
      </c>
      <c r="AT145" s="183">
        <f t="shared" si="144"/>
        <v>1284.9000000000001</v>
      </c>
      <c r="AU145" s="183">
        <f t="shared" si="144"/>
        <v>1101.8</v>
      </c>
      <c r="AV145" s="183">
        <f t="shared" si="144"/>
        <v>815.3</v>
      </c>
      <c r="AW145" s="183">
        <f t="shared" si="144"/>
        <v>1299</v>
      </c>
      <c r="AX145" s="183">
        <f t="shared" si="144"/>
        <v>1174.7</v>
      </c>
      <c r="AY145" s="183">
        <f t="shared" si="144"/>
        <v>1049.0999999999999</v>
      </c>
      <c r="AZ145" s="183">
        <f t="shared" si="144"/>
        <v>1074.0999999999999</v>
      </c>
      <c r="BA145" s="183">
        <f t="shared" si="144"/>
        <v>1313.6</v>
      </c>
      <c r="BB145" s="183">
        <f t="shared" si="144"/>
        <v>784.1</v>
      </c>
      <c r="BC145" s="183">
        <f t="shared" si="144"/>
        <v>920.9</v>
      </c>
      <c r="BD145" s="183">
        <f t="shared" si="144"/>
        <v>1516</v>
      </c>
      <c r="BE145" s="183">
        <f t="shared" si="144"/>
        <v>1698.4</v>
      </c>
      <c r="BF145" s="183">
        <f t="shared" si="144"/>
        <v>2116.6999999999998</v>
      </c>
      <c r="BG145" s="183">
        <f t="shared" si="144"/>
        <v>1929.3</v>
      </c>
      <c r="BH145" s="183">
        <f t="shared" si="144"/>
        <v>1667</v>
      </c>
      <c r="BI145" s="183">
        <f t="shared" si="144"/>
        <v>1782.7</v>
      </c>
      <c r="BJ145" s="183">
        <f t="shared" si="144"/>
        <v>1918.9</v>
      </c>
      <c r="BK145" s="183">
        <f t="shared" si="144"/>
        <v>1629.7</v>
      </c>
      <c r="BL145" s="183">
        <f t="shared" si="144"/>
        <v>1881.4</v>
      </c>
      <c r="BM145" s="183">
        <f t="shared" si="144"/>
        <v>1387.2</v>
      </c>
      <c r="BN145" s="183">
        <f t="shared" si="144"/>
        <v>1594.6</v>
      </c>
      <c r="BO145" s="183">
        <f t="shared" si="144"/>
        <v>1744.8</v>
      </c>
      <c r="BP145" s="183">
        <f t="shared" ref="BP145:CU145" si="145">+BP164</f>
        <v>1323.3</v>
      </c>
      <c r="BQ145" s="183">
        <f t="shared" si="145"/>
        <v>1472.9</v>
      </c>
      <c r="BR145" s="183">
        <f t="shared" si="145"/>
        <v>2294.5</v>
      </c>
      <c r="BS145" s="183">
        <f t="shared" si="145"/>
        <v>3012.2</v>
      </c>
      <c r="BT145" s="183">
        <f t="shared" si="145"/>
        <v>2696</v>
      </c>
      <c r="BU145" s="183">
        <f t="shared" si="145"/>
        <v>2488.4</v>
      </c>
      <c r="BV145" s="183">
        <f t="shared" si="145"/>
        <v>2278.5</v>
      </c>
      <c r="BW145" s="183">
        <f t="shared" si="145"/>
        <v>2034.3</v>
      </c>
      <c r="BX145" s="183">
        <f t="shared" si="145"/>
        <v>2517.1</v>
      </c>
      <c r="BY145" s="183">
        <f t="shared" si="145"/>
        <v>1557.1</v>
      </c>
      <c r="BZ145" s="183">
        <f t="shared" si="145"/>
        <v>1637.7</v>
      </c>
      <c r="CA145" s="183">
        <f t="shared" si="145"/>
        <v>992.3</v>
      </c>
      <c r="CB145" s="183">
        <f t="shared" si="145"/>
        <v>928.2</v>
      </c>
      <c r="CC145" s="183">
        <f t="shared" si="145"/>
        <v>1443.1</v>
      </c>
      <c r="CD145" s="183">
        <f t="shared" si="145"/>
        <v>1519.7</v>
      </c>
      <c r="CE145" s="183">
        <f t="shared" si="145"/>
        <v>1119.8</v>
      </c>
      <c r="CF145" s="183">
        <f t="shared" si="145"/>
        <v>1012.9</v>
      </c>
      <c r="CG145" s="183">
        <f t="shared" si="145"/>
        <v>770.3</v>
      </c>
      <c r="CH145" s="183">
        <f t="shared" si="145"/>
        <v>1141.5999999999999</v>
      </c>
      <c r="CI145" s="183">
        <f t="shared" si="145"/>
        <v>1213.4000000000001</v>
      </c>
      <c r="CJ145" s="183">
        <f t="shared" si="145"/>
        <v>1165.0999999999999</v>
      </c>
      <c r="CK145" s="183">
        <f t="shared" si="145"/>
        <v>1161.3</v>
      </c>
      <c r="CL145" s="183">
        <f t="shared" si="145"/>
        <v>585.70000000000005</v>
      </c>
      <c r="CM145" s="183">
        <f t="shared" si="145"/>
        <v>154.1</v>
      </c>
      <c r="CN145" s="183">
        <f t="shared" si="145"/>
        <v>445.8</v>
      </c>
      <c r="CO145" s="183">
        <f t="shared" si="145"/>
        <v>135</v>
      </c>
      <c r="CP145" s="183">
        <f t="shared" si="145"/>
        <v>305.3</v>
      </c>
      <c r="CQ145" s="183">
        <f t="shared" si="145"/>
        <v>140.30000000000001</v>
      </c>
      <c r="CR145" s="183">
        <f t="shared" si="145"/>
        <v>108.9</v>
      </c>
      <c r="CS145" s="183">
        <f t="shared" si="145"/>
        <v>80.400000000000006</v>
      </c>
      <c r="CT145" s="183">
        <f t="shared" si="145"/>
        <v>80.400000000000006</v>
      </c>
      <c r="CU145" s="183">
        <f t="shared" si="145"/>
        <v>80.400000000000006</v>
      </c>
      <c r="CV145" s="183">
        <f t="shared" ref="CV145:EC145" si="146">+CV164</f>
        <v>80.400000000000006</v>
      </c>
      <c r="CW145" s="183">
        <f t="shared" si="146"/>
        <v>80.400000000000006</v>
      </c>
      <c r="CX145" s="183">
        <f t="shared" si="146"/>
        <v>80.400000000000006</v>
      </c>
      <c r="CY145" s="183">
        <f t="shared" si="146"/>
        <v>123.9</v>
      </c>
      <c r="CZ145" s="183">
        <f t="shared" si="146"/>
        <v>80.400000000000006</v>
      </c>
      <c r="DA145" s="183">
        <f t="shared" si="146"/>
        <v>36.9</v>
      </c>
      <c r="DB145" s="183">
        <f t="shared" si="146"/>
        <v>36.9</v>
      </c>
      <c r="DC145" s="183">
        <f t="shared" si="146"/>
        <v>29.5</v>
      </c>
      <c r="DD145" s="183">
        <f t="shared" si="146"/>
        <v>36.9</v>
      </c>
      <c r="DE145" s="183">
        <f t="shared" si="146"/>
        <v>36.9</v>
      </c>
      <c r="DF145" s="183">
        <f t="shared" si="146"/>
        <v>36.9</v>
      </c>
      <c r="DG145" s="183">
        <f t="shared" si="146"/>
        <v>36.9</v>
      </c>
      <c r="DH145" s="183">
        <f t="shared" si="146"/>
        <v>36.9</v>
      </c>
      <c r="DI145" s="183">
        <f t="shared" si="146"/>
        <v>36.9</v>
      </c>
      <c r="DJ145" s="183">
        <f t="shared" si="146"/>
        <v>36.9</v>
      </c>
      <c r="DK145" s="183">
        <f t="shared" si="146"/>
        <v>29.5</v>
      </c>
      <c r="DL145" s="183">
        <f t="shared" si="146"/>
        <v>36.9</v>
      </c>
      <c r="DM145" s="183">
        <f t="shared" si="146"/>
        <v>36.9</v>
      </c>
      <c r="DN145" s="183">
        <f t="shared" si="146"/>
        <v>36.9</v>
      </c>
      <c r="DO145" s="183">
        <f t="shared" si="146"/>
        <v>29.5</v>
      </c>
      <c r="DP145" s="183">
        <f t="shared" si="146"/>
        <v>29.5</v>
      </c>
      <c r="DQ145" s="183">
        <f t="shared" si="146"/>
        <v>36.9</v>
      </c>
      <c r="DR145" s="183">
        <f t="shared" si="146"/>
        <v>36.9</v>
      </c>
      <c r="DS145" s="183">
        <f t="shared" si="146"/>
        <v>29.5</v>
      </c>
      <c r="DT145" s="183">
        <f t="shared" si="146"/>
        <v>36.9</v>
      </c>
      <c r="DU145" s="183">
        <f t="shared" si="146"/>
        <v>36.9</v>
      </c>
      <c r="DV145" s="183">
        <f t="shared" si="146"/>
        <v>41.6</v>
      </c>
      <c r="DW145" s="183">
        <f t="shared" si="146"/>
        <v>48.8</v>
      </c>
      <c r="DX145" s="183">
        <f t="shared" si="146"/>
        <v>48.8</v>
      </c>
      <c r="DY145" s="183">
        <f t="shared" si="146"/>
        <v>72.5</v>
      </c>
      <c r="DZ145" s="183">
        <f t="shared" si="146"/>
        <v>72.5</v>
      </c>
      <c r="EA145" s="183">
        <f t="shared" si="146"/>
        <v>58.3</v>
      </c>
      <c r="EB145" s="183">
        <f t="shared" si="146"/>
        <v>39</v>
      </c>
      <c r="EC145" s="183">
        <f t="shared" si="146"/>
        <v>43.7</v>
      </c>
    </row>
    <row r="146" spans="2:133" s="651" customFormat="1" ht="12.75">
      <c r="B146" s="902"/>
      <c r="C146" s="902" t="s">
        <v>1819</v>
      </c>
      <c r="D146" s="183">
        <f>+D145</f>
        <v>265.39999999999998</v>
      </c>
      <c r="E146" s="183">
        <f t="shared" ref="E146:BP146" si="147">+D146+E145</f>
        <v>833.69999999999993</v>
      </c>
      <c r="F146" s="183">
        <f t="shared" si="147"/>
        <v>1276.6999999999998</v>
      </c>
      <c r="G146" s="183">
        <f t="shared" si="147"/>
        <v>1795.4999999999998</v>
      </c>
      <c r="H146" s="183">
        <f t="shared" si="147"/>
        <v>2349.7999999999997</v>
      </c>
      <c r="I146" s="183">
        <f t="shared" si="147"/>
        <v>3235.7999999999997</v>
      </c>
      <c r="J146" s="183">
        <f t="shared" si="147"/>
        <v>3930.2</v>
      </c>
      <c r="K146" s="183">
        <f t="shared" si="147"/>
        <v>5294.4</v>
      </c>
      <c r="L146" s="183">
        <f t="shared" si="147"/>
        <v>6837.2999999999993</v>
      </c>
      <c r="M146" s="183">
        <f t="shared" si="147"/>
        <v>8123.1999999999989</v>
      </c>
      <c r="N146" s="576">
        <f t="shared" si="147"/>
        <v>9461.6999999999989</v>
      </c>
      <c r="O146" s="576">
        <f t="shared" si="147"/>
        <v>10779.999999999998</v>
      </c>
      <c r="P146" s="635">
        <f t="shared" si="147"/>
        <v>11991.599999999999</v>
      </c>
      <c r="Q146" s="635">
        <f t="shared" si="147"/>
        <v>12858.599999999999</v>
      </c>
      <c r="R146" s="652">
        <f t="shared" si="147"/>
        <v>13553.199999999999</v>
      </c>
      <c r="S146" s="576">
        <f t="shared" si="147"/>
        <v>14399.699999999999</v>
      </c>
      <c r="T146" s="688">
        <f t="shared" si="147"/>
        <v>15182.499999999998</v>
      </c>
      <c r="U146" s="688">
        <f t="shared" si="147"/>
        <v>16027.999999999998</v>
      </c>
      <c r="V146" s="669">
        <f t="shared" si="147"/>
        <v>16925.5</v>
      </c>
      <c r="W146" s="183">
        <f t="shared" si="147"/>
        <v>19396.2</v>
      </c>
      <c r="X146" s="183">
        <f t="shared" si="147"/>
        <v>21192.100000000002</v>
      </c>
      <c r="Y146" s="183">
        <f t="shared" si="147"/>
        <v>22203.300000000003</v>
      </c>
      <c r="Z146" s="183">
        <f t="shared" si="147"/>
        <v>23215.4</v>
      </c>
      <c r="AA146" s="183">
        <f t="shared" si="147"/>
        <v>24176.300000000003</v>
      </c>
      <c r="AB146" s="183">
        <f t="shared" si="147"/>
        <v>25161.100000000002</v>
      </c>
      <c r="AC146" s="183">
        <f t="shared" si="147"/>
        <v>26370.000000000004</v>
      </c>
      <c r="AD146" s="183">
        <f t="shared" si="147"/>
        <v>27486.200000000004</v>
      </c>
      <c r="AE146" s="183">
        <f t="shared" si="147"/>
        <v>28637.000000000004</v>
      </c>
      <c r="AF146" s="183">
        <f t="shared" si="147"/>
        <v>29998.000000000004</v>
      </c>
      <c r="AG146" s="183">
        <f t="shared" si="147"/>
        <v>31329.000000000004</v>
      </c>
      <c r="AH146" s="183">
        <f t="shared" si="147"/>
        <v>32600.300000000003</v>
      </c>
      <c r="AI146" s="183">
        <f t="shared" si="147"/>
        <v>33982.300000000003</v>
      </c>
      <c r="AJ146" s="183">
        <f t="shared" si="147"/>
        <v>35477.600000000006</v>
      </c>
      <c r="AK146" s="183">
        <f t="shared" si="147"/>
        <v>36676.200000000004</v>
      </c>
      <c r="AL146" s="183">
        <f t="shared" si="147"/>
        <v>38540.600000000006</v>
      </c>
      <c r="AM146" s="183">
        <f t="shared" si="147"/>
        <v>40528.100000000006</v>
      </c>
      <c r="AN146" s="183">
        <f t="shared" si="147"/>
        <v>42351.600000000006</v>
      </c>
      <c r="AO146" s="183">
        <f t="shared" si="147"/>
        <v>43168.700000000004</v>
      </c>
      <c r="AP146" s="183">
        <f t="shared" si="147"/>
        <v>43974.3</v>
      </c>
      <c r="AQ146" s="183">
        <f t="shared" si="147"/>
        <v>44846.700000000004</v>
      </c>
      <c r="AR146" s="183">
        <f t="shared" si="147"/>
        <v>45627.600000000006</v>
      </c>
      <c r="AS146" s="183">
        <f t="shared" si="147"/>
        <v>46455.900000000009</v>
      </c>
      <c r="AT146" s="183">
        <f t="shared" si="147"/>
        <v>47740.80000000001</v>
      </c>
      <c r="AU146" s="183">
        <f t="shared" si="147"/>
        <v>48842.600000000013</v>
      </c>
      <c r="AV146" s="183">
        <f t="shared" si="147"/>
        <v>49657.900000000016</v>
      </c>
      <c r="AW146" s="183">
        <f t="shared" si="147"/>
        <v>50956.900000000016</v>
      </c>
      <c r="AX146" s="183">
        <f t="shared" si="147"/>
        <v>52131.600000000013</v>
      </c>
      <c r="AY146" s="183">
        <f t="shared" si="147"/>
        <v>53180.700000000012</v>
      </c>
      <c r="AZ146" s="183">
        <f t="shared" si="147"/>
        <v>54254.80000000001</v>
      </c>
      <c r="BA146" s="183">
        <f t="shared" si="147"/>
        <v>55568.400000000009</v>
      </c>
      <c r="BB146" s="183">
        <f t="shared" si="147"/>
        <v>56352.500000000007</v>
      </c>
      <c r="BC146" s="183">
        <f t="shared" si="147"/>
        <v>57273.400000000009</v>
      </c>
      <c r="BD146" s="183">
        <f t="shared" si="147"/>
        <v>58789.400000000009</v>
      </c>
      <c r="BE146" s="183">
        <f t="shared" si="147"/>
        <v>60487.80000000001</v>
      </c>
      <c r="BF146" s="183">
        <f t="shared" si="147"/>
        <v>62604.500000000007</v>
      </c>
      <c r="BG146" s="183">
        <f t="shared" si="147"/>
        <v>64533.80000000001</v>
      </c>
      <c r="BH146" s="183">
        <f t="shared" si="147"/>
        <v>66200.800000000017</v>
      </c>
      <c r="BI146" s="183">
        <f t="shared" si="147"/>
        <v>67983.500000000015</v>
      </c>
      <c r="BJ146" s="183">
        <f t="shared" si="147"/>
        <v>69902.400000000009</v>
      </c>
      <c r="BK146" s="183">
        <f t="shared" si="147"/>
        <v>71532.100000000006</v>
      </c>
      <c r="BL146" s="183">
        <f t="shared" si="147"/>
        <v>73413.5</v>
      </c>
      <c r="BM146" s="183">
        <f t="shared" si="147"/>
        <v>74800.7</v>
      </c>
      <c r="BN146" s="183">
        <f t="shared" si="147"/>
        <v>76395.3</v>
      </c>
      <c r="BO146" s="183">
        <f t="shared" si="147"/>
        <v>78140.100000000006</v>
      </c>
      <c r="BP146" s="183">
        <f t="shared" si="147"/>
        <v>79463.400000000009</v>
      </c>
      <c r="BQ146" s="183">
        <f t="shared" ref="BQ146:EB146" si="148">+BP146+BQ145</f>
        <v>80936.3</v>
      </c>
      <c r="BR146" s="183">
        <f t="shared" si="148"/>
        <v>83230.8</v>
      </c>
      <c r="BS146" s="183">
        <f t="shared" si="148"/>
        <v>86243</v>
      </c>
      <c r="BT146" s="183">
        <f t="shared" si="148"/>
        <v>88939</v>
      </c>
      <c r="BU146" s="183">
        <f t="shared" si="148"/>
        <v>91427.4</v>
      </c>
      <c r="BV146" s="183">
        <f t="shared" si="148"/>
        <v>93705.9</v>
      </c>
      <c r="BW146" s="183">
        <f t="shared" si="148"/>
        <v>95740.2</v>
      </c>
      <c r="BX146" s="183">
        <f t="shared" si="148"/>
        <v>98257.3</v>
      </c>
      <c r="BY146" s="183">
        <f t="shared" si="148"/>
        <v>99814.400000000009</v>
      </c>
      <c r="BZ146" s="183">
        <f t="shared" si="148"/>
        <v>101452.1</v>
      </c>
      <c r="CA146" s="183">
        <f t="shared" si="148"/>
        <v>102444.40000000001</v>
      </c>
      <c r="CB146" s="183">
        <f t="shared" si="148"/>
        <v>103372.6</v>
      </c>
      <c r="CC146" s="183">
        <f t="shared" si="148"/>
        <v>104815.70000000001</v>
      </c>
      <c r="CD146" s="183">
        <f t="shared" si="148"/>
        <v>106335.40000000001</v>
      </c>
      <c r="CE146" s="183">
        <f t="shared" si="148"/>
        <v>107455.20000000001</v>
      </c>
      <c r="CF146" s="183">
        <f t="shared" si="148"/>
        <v>108468.1</v>
      </c>
      <c r="CG146" s="183">
        <f t="shared" si="148"/>
        <v>109238.40000000001</v>
      </c>
      <c r="CH146" s="183">
        <f t="shared" si="148"/>
        <v>110380.00000000001</v>
      </c>
      <c r="CI146" s="183">
        <f t="shared" si="148"/>
        <v>111593.40000000001</v>
      </c>
      <c r="CJ146" s="183">
        <f t="shared" si="148"/>
        <v>112758.50000000001</v>
      </c>
      <c r="CK146" s="183">
        <f t="shared" si="148"/>
        <v>113919.80000000002</v>
      </c>
      <c r="CL146" s="183">
        <f t="shared" si="148"/>
        <v>114505.50000000001</v>
      </c>
      <c r="CM146" s="183">
        <f t="shared" si="148"/>
        <v>114659.60000000002</v>
      </c>
      <c r="CN146" s="183">
        <f t="shared" si="148"/>
        <v>115105.40000000002</v>
      </c>
      <c r="CO146" s="183">
        <f t="shared" si="148"/>
        <v>115240.40000000002</v>
      </c>
      <c r="CP146" s="183">
        <f t="shared" si="148"/>
        <v>115545.70000000003</v>
      </c>
      <c r="CQ146" s="183">
        <f t="shared" si="148"/>
        <v>115686.00000000003</v>
      </c>
      <c r="CR146" s="183">
        <f t="shared" si="148"/>
        <v>115794.90000000002</v>
      </c>
      <c r="CS146" s="183">
        <f t="shared" si="148"/>
        <v>115875.30000000002</v>
      </c>
      <c r="CT146" s="183">
        <f t="shared" si="148"/>
        <v>115955.70000000001</v>
      </c>
      <c r="CU146" s="183">
        <f t="shared" si="148"/>
        <v>116036.1</v>
      </c>
      <c r="CV146" s="183">
        <f t="shared" si="148"/>
        <v>116116.5</v>
      </c>
      <c r="CW146" s="183">
        <f t="shared" si="148"/>
        <v>116196.9</v>
      </c>
      <c r="CX146" s="183">
        <f t="shared" si="148"/>
        <v>116277.29999999999</v>
      </c>
      <c r="CY146" s="183">
        <f t="shared" si="148"/>
        <v>116401.19999999998</v>
      </c>
      <c r="CZ146" s="183">
        <f t="shared" si="148"/>
        <v>116481.59999999998</v>
      </c>
      <c r="DA146" s="183">
        <f t="shared" si="148"/>
        <v>116518.49999999997</v>
      </c>
      <c r="DB146" s="183">
        <f t="shared" si="148"/>
        <v>116555.39999999997</v>
      </c>
      <c r="DC146" s="183">
        <f t="shared" si="148"/>
        <v>116584.89999999997</v>
      </c>
      <c r="DD146" s="183">
        <f t="shared" si="148"/>
        <v>116621.79999999996</v>
      </c>
      <c r="DE146" s="183">
        <f t="shared" si="148"/>
        <v>116658.69999999995</v>
      </c>
      <c r="DF146" s="183">
        <f t="shared" si="148"/>
        <v>116695.59999999995</v>
      </c>
      <c r="DG146" s="183">
        <f t="shared" si="148"/>
        <v>116732.49999999994</v>
      </c>
      <c r="DH146" s="183">
        <f t="shared" si="148"/>
        <v>116769.39999999994</v>
      </c>
      <c r="DI146" s="183">
        <f t="shared" si="148"/>
        <v>116806.29999999993</v>
      </c>
      <c r="DJ146" s="183">
        <f t="shared" si="148"/>
        <v>116843.19999999992</v>
      </c>
      <c r="DK146" s="183">
        <f t="shared" si="148"/>
        <v>116872.69999999992</v>
      </c>
      <c r="DL146" s="183">
        <f t="shared" si="148"/>
        <v>116909.59999999992</v>
      </c>
      <c r="DM146" s="183">
        <f t="shared" si="148"/>
        <v>116946.49999999991</v>
      </c>
      <c r="DN146" s="183">
        <f t="shared" si="148"/>
        <v>116983.39999999991</v>
      </c>
      <c r="DO146" s="183">
        <f t="shared" si="148"/>
        <v>117012.89999999991</v>
      </c>
      <c r="DP146" s="183">
        <f t="shared" si="148"/>
        <v>117042.39999999991</v>
      </c>
      <c r="DQ146" s="183">
        <f t="shared" si="148"/>
        <v>117079.2999999999</v>
      </c>
      <c r="DR146" s="183">
        <f t="shared" si="148"/>
        <v>117116.1999999999</v>
      </c>
      <c r="DS146" s="183">
        <f t="shared" si="148"/>
        <v>117145.6999999999</v>
      </c>
      <c r="DT146" s="183">
        <f t="shared" si="148"/>
        <v>117182.59999999989</v>
      </c>
      <c r="DU146" s="183">
        <f t="shared" si="148"/>
        <v>117219.49999999988</v>
      </c>
      <c r="DV146" s="183">
        <f t="shared" si="148"/>
        <v>117261.09999999989</v>
      </c>
      <c r="DW146" s="183">
        <f t="shared" si="148"/>
        <v>117309.89999999989</v>
      </c>
      <c r="DX146" s="183">
        <f t="shared" si="148"/>
        <v>117358.6999999999</v>
      </c>
      <c r="DY146" s="183">
        <f t="shared" si="148"/>
        <v>117431.1999999999</v>
      </c>
      <c r="DZ146" s="183">
        <f t="shared" si="148"/>
        <v>117503.6999999999</v>
      </c>
      <c r="EA146" s="183">
        <f t="shared" si="148"/>
        <v>117561.9999999999</v>
      </c>
      <c r="EB146" s="183">
        <f t="shared" si="148"/>
        <v>117600.9999999999</v>
      </c>
      <c r="EC146" s="652">
        <f t="shared" ref="EC146" si="149">+EB146+EC145</f>
        <v>117644.6999999999</v>
      </c>
    </row>
    <row r="147" spans="2:133" s="651" customFormat="1" ht="12.75">
      <c r="C147" s="815"/>
      <c r="D147" s="810"/>
      <c r="E147" s="810"/>
      <c r="H147" s="810"/>
      <c r="I147" s="810"/>
      <c r="J147" s="810"/>
      <c r="K147" s="810"/>
      <c r="L147" s="810"/>
      <c r="M147" s="810"/>
      <c r="N147" s="810"/>
      <c r="O147" s="810"/>
      <c r="P147" s="810"/>
      <c r="Q147" s="810"/>
      <c r="R147" s="810"/>
      <c r="S147" s="810"/>
      <c r="T147" s="816"/>
      <c r="U147" s="816"/>
      <c r="V147" s="810"/>
      <c r="W147" s="810"/>
      <c r="X147" s="810"/>
      <c r="Y147" s="810"/>
      <c r="Z147" s="810"/>
      <c r="AA147" s="810"/>
      <c r="AB147" s="810"/>
      <c r="AC147" s="810"/>
      <c r="AD147" s="810"/>
      <c r="AE147" s="810"/>
      <c r="AF147" s="810"/>
      <c r="AG147" s="810"/>
      <c r="AH147" s="810"/>
      <c r="AI147" s="810"/>
      <c r="AJ147" s="810"/>
      <c r="AK147" s="810"/>
      <c r="AL147" s="810"/>
      <c r="AM147" s="810"/>
      <c r="AN147" s="810"/>
      <c r="AO147" s="810"/>
      <c r="AP147" s="810"/>
      <c r="AQ147" s="810"/>
      <c r="AR147" s="810"/>
    </row>
    <row r="148" spans="2:133" s="651" customFormat="1" ht="12.75">
      <c r="B148" s="808" t="s">
        <v>1820</v>
      </c>
      <c r="AV148" s="809"/>
      <c r="AW148" s="809"/>
      <c r="AX148" s="809"/>
      <c r="AY148" s="809"/>
      <c r="AZ148" s="809"/>
      <c r="BA148" s="809"/>
      <c r="BB148" s="809"/>
      <c r="BC148" s="809"/>
      <c r="BD148" s="809"/>
      <c r="BE148" s="809"/>
      <c r="BF148" s="809"/>
    </row>
    <row r="150" spans="2:133" s="651" customFormat="1" ht="12.75">
      <c r="B150" s="811"/>
      <c r="C150" s="811" t="s">
        <v>1817</v>
      </c>
      <c r="D150" s="812">
        <f t="shared" ref="D150:BO150" si="150">+D144</f>
        <v>45757</v>
      </c>
      <c r="E150" s="812">
        <f t="shared" si="150"/>
        <v>45764</v>
      </c>
      <c r="F150" s="812">
        <f t="shared" si="150"/>
        <v>45771</v>
      </c>
      <c r="G150" s="812">
        <f t="shared" si="150"/>
        <v>45778</v>
      </c>
      <c r="H150" s="812">
        <f t="shared" si="150"/>
        <v>45785</v>
      </c>
      <c r="I150" s="812">
        <f t="shared" si="150"/>
        <v>45792</v>
      </c>
      <c r="J150" s="812">
        <f t="shared" si="150"/>
        <v>45799</v>
      </c>
      <c r="K150" s="812">
        <f t="shared" si="150"/>
        <v>45806</v>
      </c>
      <c r="L150" s="812">
        <f t="shared" si="150"/>
        <v>45813</v>
      </c>
      <c r="M150" s="812">
        <f t="shared" si="150"/>
        <v>45820</v>
      </c>
      <c r="N150" s="813">
        <f t="shared" si="150"/>
        <v>45827</v>
      </c>
      <c r="O150" s="813">
        <f t="shared" si="150"/>
        <v>45834</v>
      </c>
      <c r="P150" s="813">
        <f t="shared" si="150"/>
        <v>45841</v>
      </c>
      <c r="Q150" s="813">
        <f t="shared" si="150"/>
        <v>45848</v>
      </c>
      <c r="R150" s="812">
        <f t="shared" si="150"/>
        <v>45855</v>
      </c>
      <c r="S150" s="813">
        <f t="shared" si="150"/>
        <v>45862</v>
      </c>
      <c r="T150" s="903">
        <f t="shared" si="150"/>
        <v>45869</v>
      </c>
      <c r="U150" s="903">
        <f t="shared" si="150"/>
        <v>45876</v>
      </c>
      <c r="V150" s="814">
        <f t="shared" si="150"/>
        <v>45883</v>
      </c>
      <c r="W150" s="812">
        <f t="shared" si="150"/>
        <v>45890</v>
      </c>
      <c r="X150" s="812">
        <f t="shared" si="150"/>
        <v>45897</v>
      </c>
      <c r="Y150" s="812">
        <f t="shared" si="150"/>
        <v>45904</v>
      </c>
      <c r="Z150" s="812">
        <f t="shared" si="150"/>
        <v>45911</v>
      </c>
      <c r="AA150" s="812">
        <f t="shared" si="150"/>
        <v>45918</v>
      </c>
      <c r="AB150" s="812">
        <f t="shared" si="150"/>
        <v>45925</v>
      </c>
      <c r="AC150" s="812">
        <f t="shared" si="150"/>
        <v>45932</v>
      </c>
      <c r="AD150" s="812">
        <f t="shared" si="150"/>
        <v>45939</v>
      </c>
      <c r="AE150" s="812">
        <f t="shared" si="150"/>
        <v>45946</v>
      </c>
      <c r="AF150" s="812">
        <f t="shared" si="150"/>
        <v>45953</v>
      </c>
      <c r="AG150" s="812">
        <f t="shared" si="150"/>
        <v>45960</v>
      </c>
      <c r="AH150" s="812">
        <f t="shared" si="150"/>
        <v>45967</v>
      </c>
      <c r="AI150" s="812">
        <f t="shared" si="150"/>
        <v>45974</v>
      </c>
      <c r="AJ150" s="812">
        <f t="shared" si="150"/>
        <v>45981</v>
      </c>
      <c r="AK150" s="812">
        <f t="shared" si="150"/>
        <v>45988</v>
      </c>
      <c r="AL150" s="812">
        <f t="shared" si="150"/>
        <v>45995</v>
      </c>
      <c r="AM150" s="812">
        <f t="shared" si="150"/>
        <v>46002</v>
      </c>
      <c r="AN150" s="812">
        <f t="shared" si="150"/>
        <v>46009</v>
      </c>
      <c r="AO150" s="812">
        <f t="shared" si="150"/>
        <v>46016</v>
      </c>
      <c r="AP150" s="812">
        <f t="shared" si="150"/>
        <v>46023</v>
      </c>
      <c r="AQ150" s="812">
        <f t="shared" si="150"/>
        <v>46030</v>
      </c>
      <c r="AR150" s="812">
        <f t="shared" si="150"/>
        <v>46037</v>
      </c>
      <c r="AS150" s="812">
        <f t="shared" si="150"/>
        <v>46044</v>
      </c>
      <c r="AT150" s="812">
        <f t="shared" si="150"/>
        <v>46051</v>
      </c>
      <c r="AU150" s="812">
        <f t="shared" si="150"/>
        <v>46058</v>
      </c>
      <c r="AV150" s="812">
        <f t="shared" si="150"/>
        <v>46065</v>
      </c>
      <c r="AW150" s="812">
        <f t="shared" si="150"/>
        <v>46072</v>
      </c>
      <c r="AX150" s="812">
        <f t="shared" si="150"/>
        <v>46079</v>
      </c>
      <c r="AY150" s="812">
        <f t="shared" si="150"/>
        <v>46086</v>
      </c>
      <c r="AZ150" s="812">
        <f t="shared" si="150"/>
        <v>46093</v>
      </c>
      <c r="BA150" s="812">
        <f t="shared" si="150"/>
        <v>46100</v>
      </c>
      <c r="BB150" s="812">
        <f t="shared" si="150"/>
        <v>46107</v>
      </c>
      <c r="BC150" s="812">
        <f t="shared" si="150"/>
        <v>46114</v>
      </c>
      <c r="BD150" s="812">
        <f t="shared" si="150"/>
        <v>46121</v>
      </c>
      <c r="BE150" s="812">
        <f t="shared" si="150"/>
        <v>46128</v>
      </c>
      <c r="BF150" s="812">
        <f t="shared" si="150"/>
        <v>46135</v>
      </c>
      <c r="BG150" s="812">
        <f t="shared" si="150"/>
        <v>46142</v>
      </c>
      <c r="BH150" s="812">
        <f t="shared" si="150"/>
        <v>46149</v>
      </c>
      <c r="BI150" s="812">
        <f t="shared" si="150"/>
        <v>46156</v>
      </c>
      <c r="BJ150" s="812">
        <f t="shared" si="150"/>
        <v>46163</v>
      </c>
      <c r="BK150" s="812">
        <f t="shared" si="150"/>
        <v>46170</v>
      </c>
      <c r="BL150" s="812">
        <f t="shared" si="150"/>
        <v>46177</v>
      </c>
      <c r="BM150" s="812">
        <f t="shared" si="150"/>
        <v>46184</v>
      </c>
      <c r="BN150" s="812">
        <f t="shared" si="150"/>
        <v>46191</v>
      </c>
      <c r="BO150" s="812">
        <f t="shared" si="150"/>
        <v>46198</v>
      </c>
      <c r="BP150" s="812">
        <f t="shared" ref="BP150:EA150" si="151">+BP144</f>
        <v>46205</v>
      </c>
      <c r="BQ150" s="812">
        <f t="shared" si="151"/>
        <v>46212</v>
      </c>
      <c r="BR150" s="812">
        <f t="shared" si="151"/>
        <v>46219</v>
      </c>
      <c r="BS150" s="812">
        <f t="shared" si="151"/>
        <v>46226</v>
      </c>
      <c r="BT150" s="812">
        <f t="shared" si="151"/>
        <v>46233</v>
      </c>
      <c r="BU150" s="812">
        <f t="shared" si="151"/>
        <v>46240</v>
      </c>
      <c r="BV150" s="812">
        <f t="shared" si="151"/>
        <v>46247</v>
      </c>
      <c r="BW150" s="812">
        <f t="shared" si="151"/>
        <v>46254</v>
      </c>
      <c r="BX150" s="812">
        <f t="shared" si="151"/>
        <v>46261</v>
      </c>
      <c r="BY150" s="812">
        <f t="shared" si="151"/>
        <v>46268</v>
      </c>
      <c r="BZ150" s="812">
        <f t="shared" si="151"/>
        <v>46275</v>
      </c>
      <c r="CA150" s="812">
        <f t="shared" si="151"/>
        <v>46282</v>
      </c>
      <c r="CB150" s="812">
        <f t="shared" si="151"/>
        <v>46289</v>
      </c>
      <c r="CC150" s="812">
        <f t="shared" si="151"/>
        <v>46296</v>
      </c>
      <c r="CD150" s="812">
        <f t="shared" si="151"/>
        <v>46303</v>
      </c>
      <c r="CE150" s="812">
        <f t="shared" si="151"/>
        <v>46310</v>
      </c>
      <c r="CF150" s="812">
        <f t="shared" si="151"/>
        <v>46317</v>
      </c>
      <c r="CG150" s="812">
        <f t="shared" si="151"/>
        <v>46324</v>
      </c>
      <c r="CH150" s="812">
        <f t="shared" si="151"/>
        <v>46331</v>
      </c>
      <c r="CI150" s="812">
        <f t="shared" si="151"/>
        <v>46338</v>
      </c>
      <c r="CJ150" s="812">
        <f t="shared" si="151"/>
        <v>46345</v>
      </c>
      <c r="CK150" s="812">
        <f t="shared" si="151"/>
        <v>46352</v>
      </c>
      <c r="CL150" s="812">
        <f t="shared" si="151"/>
        <v>46359</v>
      </c>
      <c r="CM150" s="812">
        <f t="shared" si="151"/>
        <v>46366</v>
      </c>
      <c r="CN150" s="812">
        <f t="shared" si="151"/>
        <v>46373</v>
      </c>
      <c r="CO150" s="812">
        <f t="shared" si="151"/>
        <v>46380</v>
      </c>
      <c r="CP150" s="812">
        <f t="shared" si="151"/>
        <v>46387</v>
      </c>
      <c r="CQ150" s="812">
        <f t="shared" si="151"/>
        <v>46394</v>
      </c>
      <c r="CR150" s="812">
        <f t="shared" si="151"/>
        <v>46401</v>
      </c>
      <c r="CS150" s="812">
        <f t="shared" si="151"/>
        <v>46408</v>
      </c>
      <c r="CT150" s="812">
        <f t="shared" si="151"/>
        <v>46415</v>
      </c>
      <c r="CU150" s="812">
        <f t="shared" si="151"/>
        <v>46422</v>
      </c>
      <c r="CV150" s="812">
        <f t="shared" si="151"/>
        <v>46429</v>
      </c>
      <c r="CW150" s="812">
        <f t="shared" si="151"/>
        <v>46436</v>
      </c>
      <c r="CX150" s="812">
        <f t="shared" si="151"/>
        <v>46443</v>
      </c>
      <c r="CY150" s="812">
        <f t="shared" si="151"/>
        <v>46450</v>
      </c>
      <c r="CZ150" s="812">
        <f t="shared" si="151"/>
        <v>46457</v>
      </c>
      <c r="DA150" s="812">
        <f t="shared" si="151"/>
        <v>46464</v>
      </c>
      <c r="DB150" s="812">
        <f t="shared" si="151"/>
        <v>46471</v>
      </c>
      <c r="DC150" s="812">
        <f t="shared" si="151"/>
        <v>46478</v>
      </c>
      <c r="DD150" s="812">
        <f t="shared" si="151"/>
        <v>46485</v>
      </c>
      <c r="DE150" s="812">
        <f t="shared" si="151"/>
        <v>46492</v>
      </c>
      <c r="DF150" s="812">
        <f t="shared" si="151"/>
        <v>46499</v>
      </c>
      <c r="DG150" s="812">
        <f t="shared" si="151"/>
        <v>46506</v>
      </c>
      <c r="DH150" s="812">
        <f t="shared" si="151"/>
        <v>46513</v>
      </c>
      <c r="DI150" s="812">
        <f t="shared" si="151"/>
        <v>46520</v>
      </c>
      <c r="DJ150" s="812">
        <f t="shared" si="151"/>
        <v>46527</v>
      </c>
      <c r="DK150" s="812">
        <f t="shared" si="151"/>
        <v>46534</v>
      </c>
      <c r="DL150" s="812">
        <f t="shared" si="151"/>
        <v>46541</v>
      </c>
      <c r="DM150" s="812">
        <f t="shared" si="151"/>
        <v>46548</v>
      </c>
      <c r="DN150" s="812">
        <f t="shared" si="151"/>
        <v>46555</v>
      </c>
      <c r="DO150" s="812">
        <f t="shared" si="151"/>
        <v>46562</v>
      </c>
      <c r="DP150" s="812">
        <f t="shared" si="151"/>
        <v>46569</v>
      </c>
      <c r="DQ150" s="812">
        <f t="shared" si="151"/>
        <v>46576</v>
      </c>
      <c r="DR150" s="812">
        <f t="shared" si="151"/>
        <v>46583</v>
      </c>
      <c r="DS150" s="812">
        <f t="shared" si="151"/>
        <v>46590</v>
      </c>
      <c r="DT150" s="812">
        <f t="shared" si="151"/>
        <v>46597</v>
      </c>
      <c r="DU150" s="812">
        <f t="shared" si="151"/>
        <v>46604</v>
      </c>
      <c r="DV150" s="812">
        <f t="shared" si="151"/>
        <v>46611</v>
      </c>
      <c r="DW150" s="812">
        <f t="shared" si="151"/>
        <v>46618</v>
      </c>
      <c r="DX150" s="812">
        <f t="shared" si="151"/>
        <v>46625</v>
      </c>
      <c r="DY150" s="812">
        <f t="shared" si="151"/>
        <v>46632</v>
      </c>
      <c r="DZ150" s="812">
        <f t="shared" si="151"/>
        <v>46639</v>
      </c>
      <c r="EA150" s="812">
        <f t="shared" si="151"/>
        <v>46646</v>
      </c>
      <c r="EB150" s="812">
        <f t="shared" ref="EB150:EC150" si="152">+EB144</f>
        <v>46653</v>
      </c>
      <c r="EC150" s="812">
        <f t="shared" si="152"/>
        <v>46660</v>
      </c>
    </row>
    <row r="151" spans="2:133" s="651" customFormat="1" ht="12.75">
      <c r="B151" s="902"/>
      <c r="C151" s="902" t="s">
        <v>1818</v>
      </c>
      <c r="D151" s="183">
        <v>144.80900000000003</v>
      </c>
      <c r="E151" s="183">
        <v>289.61800000000005</v>
      </c>
      <c r="F151" s="183">
        <v>434.42699999999996</v>
      </c>
      <c r="G151" s="183">
        <v>579.2360000000001</v>
      </c>
      <c r="H151" s="183">
        <v>554.95000000000005</v>
      </c>
      <c r="I151" s="183">
        <v>1198.3</v>
      </c>
      <c r="J151" s="183">
        <v>1047.2700000000004</v>
      </c>
      <c r="K151" s="183">
        <v>1210</v>
      </c>
      <c r="L151" s="183">
        <v>695.49999999999909</v>
      </c>
      <c r="M151" s="183">
        <v>697.19000000000051</v>
      </c>
      <c r="N151" s="576">
        <v>1124.7999999999984</v>
      </c>
      <c r="O151" s="576">
        <v>478.59999999999945</v>
      </c>
      <c r="P151" s="635">
        <v>745.20000000000437</v>
      </c>
      <c r="Q151" s="635">
        <v>529.60000000000036</v>
      </c>
      <c r="R151" s="652">
        <v>434.69999999999709</v>
      </c>
      <c r="S151" s="635">
        <v>1497.7000000000025</v>
      </c>
      <c r="T151" s="652">
        <v>962.70000000000073</v>
      </c>
      <c r="U151" s="652">
        <v>1018.8999999999996</v>
      </c>
      <c r="V151" s="652">
        <v>995</v>
      </c>
      <c r="W151" s="652">
        <v>2217.1999999999989</v>
      </c>
      <c r="X151" s="652">
        <v>1711.5999999999985</v>
      </c>
      <c r="Y151" s="183">
        <v>871.46999999999753</v>
      </c>
      <c r="Z151" s="183">
        <v>1091.4900000000052</v>
      </c>
      <c r="AA151" s="183">
        <v>439.77000000000044</v>
      </c>
      <c r="AB151" s="183">
        <v>486.34999999999854</v>
      </c>
      <c r="AC151" s="183">
        <v>503.18000000000029</v>
      </c>
      <c r="AD151" s="183"/>
      <c r="AE151" s="183"/>
      <c r="AF151" s="183"/>
      <c r="AG151" s="183"/>
      <c r="AH151" s="183"/>
      <c r="AI151" s="183"/>
      <c r="AJ151" s="183"/>
      <c r="AK151" s="183"/>
      <c r="AL151" s="183"/>
      <c r="AM151" s="183"/>
      <c r="AN151" s="183"/>
      <c r="AO151" s="183"/>
      <c r="AP151" s="183"/>
      <c r="AQ151" s="183"/>
      <c r="AR151" s="183"/>
      <c r="AS151" s="183"/>
      <c r="AT151" s="183"/>
      <c r="AU151" s="183"/>
      <c r="AV151" s="183"/>
      <c r="AW151" s="183"/>
      <c r="AX151" s="183"/>
      <c r="AY151" s="183"/>
      <c r="AZ151" s="183"/>
      <c r="BA151" s="183"/>
      <c r="BB151" s="183"/>
      <c r="BC151" s="183"/>
      <c r="BD151" s="183"/>
      <c r="BE151" s="183"/>
      <c r="BF151" s="183"/>
      <c r="BG151" s="183"/>
      <c r="BH151" s="183"/>
      <c r="BI151" s="183"/>
      <c r="BJ151" s="183"/>
      <c r="BK151" s="183"/>
      <c r="BL151" s="183"/>
      <c r="BM151" s="183"/>
      <c r="BN151" s="183"/>
      <c r="BO151" s="183"/>
      <c r="BP151" s="183"/>
      <c r="BQ151" s="183"/>
      <c r="BR151" s="183"/>
      <c r="BS151" s="183"/>
      <c r="BT151" s="183"/>
      <c r="BU151" s="183"/>
      <c r="BV151" s="183"/>
      <c r="BW151" s="183"/>
      <c r="BX151" s="183"/>
      <c r="BY151" s="183"/>
      <c r="BZ151" s="183"/>
      <c r="CA151" s="183"/>
      <c r="CB151" s="183"/>
      <c r="CC151" s="183"/>
      <c r="CD151" s="183"/>
      <c r="CE151" s="183"/>
      <c r="CF151" s="183"/>
      <c r="CG151" s="183"/>
      <c r="CH151" s="183"/>
      <c r="CI151" s="183"/>
      <c r="CJ151" s="183"/>
      <c r="CK151" s="183"/>
      <c r="CL151" s="183"/>
      <c r="CM151" s="183"/>
      <c r="CN151" s="183"/>
      <c r="CO151" s="183"/>
      <c r="CP151" s="183"/>
      <c r="CQ151" s="183"/>
      <c r="CR151" s="183"/>
      <c r="CS151" s="183"/>
      <c r="CT151" s="183"/>
      <c r="CU151" s="183"/>
      <c r="CV151" s="183"/>
      <c r="CW151" s="183"/>
      <c r="CX151" s="183"/>
      <c r="CY151" s="183"/>
      <c r="CZ151" s="183"/>
      <c r="DA151" s="183"/>
      <c r="DB151" s="183"/>
      <c r="DC151" s="183"/>
      <c r="DD151" s="183"/>
      <c r="DE151" s="183"/>
      <c r="DF151" s="183"/>
      <c r="DG151" s="183"/>
      <c r="DH151" s="183"/>
      <c r="DI151" s="183"/>
      <c r="DJ151" s="183"/>
      <c r="DK151" s="183"/>
      <c r="DL151" s="183"/>
      <c r="DM151" s="183"/>
      <c r="DN151" s="183"/>
      <c r="DO151" s="183"/>
      <c r="DP151" s="183"/>
      <c r="DQ151" s="183"/>
      <c r="DR151" s="183"/>
      <c r="DS151" s="183"/>
      <c r="DT151" s="183"/>
      <c r="DU151" s="183"/>
      <c r="DV151" s="183"/>
      <c r="DW151" s="183"/>
      <c r="DX151" s="183"/>
      <c r="DY151" s="183"/>
      <c r="DZ151" s="183"/>
      <c r="EA151" s="183"/>
      <c r="EB151" s="183"/>
      <c r="EC151" s="183"/>
    </row>
    <row r="152" spans="2:133" s="651" customFormat="1" ht="12.75">
      <c r="B152" s="902"/>
      <c r="C152" s="902" t="s">
        <v>1819</v>
      </c>
      <c r="D152" s="183">
        <f>+D151</f>
        <v>144.80900000000003</v>
      </c>
      <c r="E152" s="183">
        <f>+D152+E151</f>
        <v>434.42700000000008</v>
      </c>
      <c r="F152" s="183">
        <f t="shared" ref="F152:AE152" si="153">+E152+F151</f>
        <v>868.85400000000004</v>
      </c>
      <c r="G152" s="183">
        <f t="shared" si="153"/>
        <v>1448.0900000000001</v>
      </c>
      <c r="H152" s="183">
        <f t="shared" si="153"/>
        <v>2003.0400000000002</v>
      </c>
      <c r="I152" s="183">
        <f t="shared" si="153"/>
        <v>3201.34</v>
      </c>
      <c r="J152" s="183">
        <f t="shared" si="153"/>
        <v>4248.6100000000006</v>
      </c>
      <c r="K152" s="183">
        <f t="shared" si="153"/>
        <v>5458.6100000000006</v>
      </c>
      <c r="L152" s="183">
        <f t="shared" si="153"/>
        <v>6154.11</v>
      </c>
      <c r="M152" s="183">
        <f t="shared" si="153"/>
        <v>6851.3</v>
      </c>
      <c r="N152" s="576">
        <f t="shared" si="153"/>
        <v>7976.0999999999985</v>
      </c>
      <c r="O152" s="576">
        <f t="shared" si="153"/>
        <v>8454.6999999999971</v>
      </c>
      <c r="P152" s="635">
        <f t="shared" si="153"/>
        <v>9199.9000000000015</v>
      </c>
      <c r="Q152" s="635">
        <f t="shared" si="153"/>
        <v>9729.5000000000018</v>
      </c>
      <c r="R152" s="652">
        <f t="shared" si="153"/>
        <v>10164.199999999999</v>
      </c>
      <c r="S152" s="652">
        <f t="shared" si="153"/>
        <v>11661.900000000001</v>
      </c>
      <c r="T152" s="652">
        <f t="shared" si="153"/>
        <v>12624.600000000002</v>
      </c>
      <c r="U152" s="652">
        <f t="shared" si="153"/>
        <v>13643.500000000002</v>
      </c>
      <c r="V152" s="652">
        <f t="shared" si="153"/>
        <v>14638.500000000002</v>
      </c>
      <c r="W152" s="652">
        <f t="shared" si="153"/>
        <v>16855.7</v>
      </c>
      <c r="X152" s="652">
        <f t="shared" si="153"/>
        <v>18567.3</v>
      </c>
      <c r="Y152" s="652">
        <f t="shared" si="153"/>
        <v>19438.769999999997</v>
      </c>
      <c r="Z152" s="652">
        <f t="shared" si="153"/>
        <v>20530.260000000002</v>
      </c>
      <c r="AA152" s="652">
        <f t="shared" si="153"/>
        <v>20970.030000000002</v>
      </c>
      <c r="AB152" s="652">
        <f t="shared" si="153"/>
        <v>21456.38</v>
      </c>
      <c r="AC152" s="652">
        <f t="shared" si="153"/>
        <v>21959.56</v>
      </c>
      <c r="AD152" s="652">
        <v>23063.41</v>
      </c>
      <c r="AE152" s="652">
        <f t="shared" si="153"/>
        <v>23063.41</v>
      </c>
      <c r="AF152" s="183"/>
      <c r="AG152" s="183"/>
      <c r="AH152" s="183"/>
      <c r="AI152" s="183"/>
      <c r="AJ152" s="183"/>
      <c r="AK152" s="183"/>
      <c r="AL152" s="183"/>
      <c r="AM152" s="183"/>
      <c r="AN152" s="183"/>
      <c r="AO152" s="183"/>
      <c r="AP152" s="183"/>
      <c r="AQ152" s="183"/>
      <c r="AR152" s="183"/>
      <c r="AS152" s="183"/>
      <c r="AT152" s="183"/>
      <c r="AU152" s="183"/>
      <c r="AV152" s="183"/>
      <c r="AW152" s="183"/>
      <c r="AX152" s="183"/>
      <c r="AY152" s="183"/>
      <c r="AZ152" s="183"/>
      <c r="BA152" s="183"/>
      <c r="BB152" s="183"/>
      <c r="BC152" s="183"/>
      <c r="BD152" s="183"/>
      <c r="BE152" s="183"/>
      <c r="BF152" s="183"/>
      <c r="BG152" s="183"/>
      <c r="BH152" s="183"/>
      <c r="BI152" s="183"/>
      <c r="BJ152" s="183"/>
      <c r="BK152" s="183"/>
      <c r="BL152" s="183"/>
      <c r="BM152" s="183"/>
      <c r="BN152" s="183"/>
      <c r="BO152" s="183"/>
      <c r="BP152" s="183"/>
      <c r="BQ152" s="183"/>
      <c r="BR152" s="183"/>
      <c r="BS152" s="183"/>
      <c r="BT152" s="183"/>
      <c r="BU152" s="183"/>
      <c r="BV152" s="183"/>
      <c r="BW152" s="183"/>
      <c r="BX152" s="183"/>
      <c r="BY152" s="183"/>
      <c r="BZ152" s="183"/>
      <c r="CA152" s="183"/>
      <c r="CB152" s="183"/>
      <c r="CC152" s="183"/>
      <c r="CD152" s="183"/>
      <c r="CE152" s="183"/>
      <c r="CF152" s="183"/>
      <c r="CG152" s="183"/>
      <c r="CH152" s="183"/>
      <c r="CI152" s="183"/>
      <c r="CJ152" s="183"/>
      <c r="CK152" s="183"/>
      <c r="CL152" s="183"/>
      <c r="CM152" s="183"/>
      <c r="CN152" s="183"/>
      <c r="CO152" s="183"/>
      <c r="CP152" s="183"/>
      <c r="CQ152" s="183"/>
      <c r="CR152" s="183"/>
      <c r="CS152" s="183"/>
      <c r="CT152" s="183"/>
      <c r="CU152" s="183"/>
      <c r="CV152" s="183"/>
      <c r="CW152" s="183"/>
      <c r="CX152" s="183"/>
      <c r="CY152" s="183"/>
      <c r="CZ152" s="183"/>
      <c r="DA152" s="183"/>
      <c r="DB152" s="183"/>
      <c r="DC152" s="183"/>
      <c r="DD152" s="183"/>
      <c r="DE152" s="183"/>
      <c r="DF152" s="183"/>
      <c r="DG152" s="183"/>
      <c r="DH152" s="183"/>
      <c r="DI152" s="183"/>
      <c r="DJ152" s="183"/>
      <c r="DK152" s="183"/>
      <c r="DL152" s="183"/>
      <c r="DM152" s="183"/>
      <c r="DN152" s="183"/>
      <c r="DO152" s="183"/>
      <c r="DP152" s="183"/>
      <c r="DQ152" s="183"/>
      <c r="DR152" s="183"/>
      <c r="DS152" s="183"/>
      <c r="DT152" s="183"/>
      <c r="DU152" s="183"/>
      <c r="DV152" s="183"/>
      <c r="DW152" s="183"/>
      <c r="DX152" s="183"/>
      <c r="DY152" s="183"/>
      <c r="DZ152" s="183"/>
      <c r="EA152" s="183"/>
      <c r="EB152" s="183"/>
      <c r="EC152" s="183"/>
    </row>
    <row r="153" spans="2:133" s="651" customFormat="1" ht="12.75">
      <c r="E153" s="818"/>
      <c r="G153" s="819"/>
      <c r="T153" s="820"/>
      <c r="U153" s="820"/>
    </row>
    <row r="154" spans="2:133" s="651" customFormat="1" ht="12.75">
      <c r="B154" s="808" t="s">
        <v>16</v>
      </c>
      <c r="AV154" s="809"/>
      <c r="AW154" s="809"/>
      <c r="AX154" s="809"/>
      <c r="AY154" s="809"/>
      <c r="AZ154" s="809"/>
      <c r="BA154" s="809"/>
      <c r="BB154" s="809"/>
      <c r="BC154" s="809"/>
      <c r="BD154" s="809"/>
      <c r="BE154" s="809"/>
      <c r="BF154" s="809"/>
    </row>
    <row r="155" spans="2:133" s="651" customFormat="1" ht="6" customHeight="1">
      <c r="B155" s="810"/>
      <c r="C155" s="810"/>
      <c r="D155" s="810"/>
      <c r="E155" s="810"/>
      <c r="H155" s="810"/>
      <c r="I155" s="810"/>
      <c r="J155" s="810"/>
      <c r="K155" s="810"/>
      <c r="L155" s="810"/>
      <c r="M155" s="810"/>
      <c r="N155" s="810"/>
      <c r="O155" s="810"/>
      <c r="P155" s="810"/>
      <c r="Q155" s="810"/>
      <c r="R155" s="810"/>
      <c r="S155" s="810"/>
      <c r="T155" s="817"/>
      <c r="U155" s="817"/>
      <c r="V155" s="810"/>
      <c r="W155" s="810"/>
      <c r="X155" s="810"/>
      <c r="Y155" s="810"/>
      <c r="Z155" s="810"/>
      <c r="AA155" s="810"/>
      <c r="AB155" s="810"/>
      <c r="AC155" s="810"/>
      <c r="AD155" s="810"/>
      <c r="AE155" s="810"/>
      <c r="AF155" s="810"/>
      <c r="AG155" s="810"/>
    </row>
    <row r="156" spans="2:133" s="651" customFormat="1" ht="12.75">
      <c r="B156" s="811"/>
      <c r="C156" s="811" t="s">
        <v>1817</v>
      </c>
      <c r="D156" s="812">
        <f t="shared" ref="D156:BO156" si="154">+D150</f>
        <v>45757</v>
      </c>
      <c r="E156" s="812">
        <f t="shared" si="154"/>
        <v>45764</v>
      </c>
      <c r="F156" s="812">
        <f t="shared" si="154"/>
        <v>45771</v>
      </c>
      <c r="G156" s="812">
        <f t="shared" si="154"/>
        <v>45778</v>
      </c>
      <c r="H156" s="812">
        <f t="shared" si="154"/>
        <v>45785</v>
      </c>
      <c r="I156" s="812">
        <f t="shared" si="154"/>
        <v>45792</v>
      </c>
      <c r="J156" s="812">
        <f t="shared" si="154"/>
        <v>45799</v>
      </c>
      <c r="K156" s="812">
        <f t="shared" si="154"/>
        <v>45806</v>
      </c>
      <c r="L156" s="812">
        <f t="shared" si="154"/>
        <v>45813</v>
      </c>
      <c r="M156" s="812">
        <f t="shared" si="154"/>
        <v>45820</v>
      </c>
      <c r="N156" s="813">
        <f t="shared" si="154"/>
        <v>45827</v>
      </c>
      <c r="O156" s="813">
        <f t="shared" si="154"/>
        <v>45834</v>
      </c>
      <c r="P156" s="813">
        <f t="shared" si="154"/>
        <v>45841</v>
      </c>
      <c r="Q156" s="813">
        <f t="shared" si="154"/>
        <v>45848</v>
      </c>
      <c r="R156" s="812">
        <f t="shared" si="154"/>
        <v>45855</v>
      </c>
      <c r="S156" s="813">
        <f t="shared" si="154"/>
        <v>45862</v>
      </c>
      <c r="T156" s="903">
        <f t="shared" si="154"/>
        <v>45869</v>
      </c>
      <c r="U156" s="903">
        <f t="shared" si="154"/>
        <v>45876</v>
      </c>
      <c r="V156" s="814">
        <f t="shared" si="154"/>
        <v>45883</v>
      </c>
      <c r="W156" s="812">
        <f t="shared" si="154"/>
        <v>45890</v>
      </c>
      <c r="X156" s="812">
        <f t="shared" si="154"/>
        <v>45897</v>
      </c>
      <c r="Y156" s="812">
        <f t="shared" si="154"/>
        <v>45904</v>
      </c>
      <c r="Z156" s="812">
        <f t="shared" si="154"/>
        <v>45911</v>
      </c>
      <c r="AA156" s="812">
        <f t="shared" si="154"/>
        <v>45918</v>
      </c>
      <c r="AB156" s="812">
        <f t="shared" si="154"/>
        <v>45925</v>
      </c>
      <c r="AC156" s="812">
        <f t="shared" si="154"/>
        <v>45932</v>
      </c>
      <c r="AD156" s="812">
        <f t="shared" si="154"/>
        <v>45939</v>
      </c>
      <c r="AE156" s="812">
        <f t="shared" si="154"/>
        <v>45946</v>
      </c>
      <c r="AF156" s="812">
        <f t="shared" si="154"/>
        <v>45953</v>
      </c>
      <c r="AG156" s="812">
        <f t="shared" si="154"/>
        <v>45960</v>
      </c>
      <c r="AH156" s="812">
        <f t="shared" si="154"/>
        <v>45967</v>
      </c>
      <c r="AI156" s="812">
        <f t="shared" si="154"/>
        <v>45974</v>
      </c>
      <c r="AJ156" s="812">
        <f t="shared" si="154"/>
        <v>45981</v>
      </c>
      <c r="AK156" s="812">
        <f t="shared" si="154"/>
        <v>45988</v>
      </c>
      <c r="AL156" s="812">
        <f t="shared" si="154"/>
        <v>45995</v>
      </c>
      <c r="AM156" s="812">
        <f t="shared" si="154"/>
        <v>46002</v>
      </c>
      <c r="AN156" s="812">
        <f t="shared" si="154"/>
        <v>46009</v>
      </c>
      <c r="AO156" s="812">
        <f t="shared" si="154"/>
        <v>46016</v>
      </c>
      <c r="AP156" s="812">
        <f t="shared" si="154"/>
        <v>46023</v>
      </c>
      <c r="AQ156" s="812">
        <f t="shared" si="154"/>
        <v>46030</v>
      </c>
      <c r="AR156" s="812">
        <f t="shared" si="154"/>
        <v>46037</v>
      </c>
      <c r="AS156" s="812">
        <f t="shared" si="154"/>
        <v>46044</v>
      </c>
      <c r="AT156" s="812">
        <f t="shared" si="154"/>
        <v>46051</v>
      </c>
      <c r="AU156" s="812">
        <f t="shared" si="154"/>
        <v>46058</v>
      </c>
      <c r="AV156" s="812">
        <f t="shared" si="154"/>
        <v>46065</v>
      </c>
      <c r="AW156" s="812">
        <f t="shared" si="154"/>
        <v>46072</v>
      </c>
      <c r="AX156" s="812">
        <f t="shared" si="154"/>
        <v>46079</v>
      </c>
      <c r="AY156" s="812">
        <f t="shared" si="154"/>
        <v>46086</v>
      </c>
      <c r="AZ156" s="812">
        <f t="shared" si="154"/>
        <v>46093</v>
      </c>
      <c r="BA156" s="812">
        <f t="shared" si="154"/>
        <v>46100</v>
      </c>
      <c r="BB156" s="812">
        <f t="shared" si="154"/>
        <v>46107</v>
      </c>
      <c r="BC156" s="812">
        <f t="shared" si="154"/>
        <v>46114</v>
      </c>
      <c r="BD156" s="812">
        <f t="shared" si="154"/>
        <v>46121</v>
      </c>
      <c r="BE156" s="812">
        <f t="shared" si="154"/>
        <v>46128</v>
      </c>
      <c r="BF156" s="812">
        <f t="shared" si="154"/>
        <v>46135</v>
      </c>
      <c r="BG156" s="812">
        <f t="shared" si="154"/>
        <v>46142</v>
      </c>
      <c r="BH156" s="812">
        <f t="shared" si="154"/>
        <v>46149</v>
      </c>
      <c r="BI156" s="812">
        <f t="shared" si="154"/>
        <v>46156</v>
      </c>
      <c r="BJ156" s="812">
        <f t="shared" si="154"/>
        <v>46163</v>
      </c>
      <c r="BK156" s="812">
        <f t="shared" si="154"/>
        <v>46170</v>
      </c>
      <c r="BL156" s="812">
        <f t="shared" si="154"/>
        <v>46177</v>
      </c>
      <c r="BM156" s="812">
        <f t="shared" si="154"/>
        <v>46184</v>
      </c>
      <c r="BN156" s="812">
        <f t="shared" si="154"/>
        <v>46191</v>
      </c>
      <c r="BO156" s="812">
        <f t="shared" si="154"/>
        <v>46198</v>
      </c>
      <c r="BP156" s="812">
        <f t="shared" ref="BP156:EA156" si="155">+BP150</f>
        <v>46205</v>
      </c>
      <c r="BQ156" s="812">
        <f t="shared" si="155"/>
        <v>46212</v>
      </c>
      <c r="BR156" s="812">
        <f t="shared" si="155"/>
        <v>46219</v>
      </c>
      <c r="BS156" s="812">
        <f t="shared" si="155"/>
        <v>46226</v>
      </c>
      <c r="BT156" s="812">
        <f t="shared" si="155"/>
        <v>46233</v>
      </c>
      <c r="BU156" s="812">
        <f t="shared" si="155"/>
        <v>46240</v>
      </c>
      <c r="BV156" s="812">
        <f t="shared" si="155"/>
        <v>46247</v>
      </c>
      <c r="BW156" s="812">
        <f t="shared" si="155"/>
        <v>46254</v>
      </c>
      <c r="BX156" s="812">
        <f t="shared" si="155"/>
        <v>46261</v>
      </c>
      <c r="BY156" s="812">
        <f t="shared" si="155"/>
        <v>46268</v>
      </c>
      <c r="BZ156" s="812">
        <f t="shared" si="155"/>
        <v>46275</v>
      </c>
      <c r="CA156" s="812">
        <f t="shared" si="155"/>
        <v>46282</v>
      </c>
      <c r="CB156" s="812">
        <f t="shared" si="155"/>
        <v>46289</v>
      </c>
      <c r="CC156" s="812">
        <f t="shared" si="155"/>
        <v>46296</v>
      </c>
      <c r="CD156" s="812">
        <f t="shared" si="155"/>
        <v>46303</v>
      </c>
      <c r="CE156" s="812">
        <f t="shared" si="155"/>
        <v>46310</v>
      </c>
      <c r="CF156" s="812">
        <f t="shared" si="155"/>
        <v>46317</v>
      </c>
      <c r="CG156" s="812">
        <f t="shared" si="155"/>
        <v>46324</v>
      </c>
      <c r="CH156" s="812">
        <f t="shared" si="155"/>
        <v>46331</v>
      </c>
      <c r="CI156" s="812">
        <f t="shared" si="155"/>
        <v>46338</v>
      </c>
      <c r="CJ156" s="812">
        <f t="shared" si="155"/>
        <v>46345</v>
      </c>
      <c r="CK156" s="812">
        <f t="shared" si="155"/>
        <v>46352</v>
      </c>
      <c r="CL156" s="812">
        <f t="shared" si="155"/>
        <v>46359</v>
      </c>
      <c r="CM156" s="812">
        <f t="shared" si="155"/>
        <v>46366</v>
      </c>
      <c r="CN156" s="812">
        <f t="shared" si="155"/>
        <v>46373</v>
      </c>
      <c r="CO156" s="812">
        <f t="shared" si="155"/>
        <v>46380</v>
      </c>
      <c r="CP156" s="812">
        <f t="shared" si="155"/>
        <v>46387</v>
      </c>
      <c r="CQ156" s="812">
        <f t="shared" si="155"/>
        <v>46394</v>
      </c>
      <c r="CR156" s="812">
        <f t="shared" si="155"/>
        <v>46401</v>
      </c>
      <c r="CS156" s="812">
        <f t="shared" si="155"/>
        <v>46408</v>
      </c>
      <c r="CT156" s="812">
        <f t="shared" si="155"/>
        <v>46415</v>
      </c>
      <c r="CU156" s="812">
        <f t="shared" si="155"/>
        <v>46422</v>
      </c>
      <c r="CV156" s="812">
        <f t="shared" si="155"/>
        <v>46429</v>
      </c>
      <c r="CW156" s="812">
        <f t="shared" si="155"/>
        <v>46436</v>
      </c>
      <c r="CX156" s="812">
        <f t="shared" si="155"/>
        <v>46443</v>
      </c>
      <c r="CY156" s="812">
        <f t="shared" si="155"/>
        <v>46450</v>
      </c>
      <c r="CZ156" s="812">
        <f t="shared" si="155"/>
        <v>46457</v>
      </c>
      <c r="DA156" s="812">
        <f t="shared" si="155"/>
        <v>46464</v>
      </c>
      <c r="DB156" s="812">
        <f t="shared" si="155"/>
        <v>46471</v>
      </c>
      <c r="DC156" s="812">
        <f t="shared" si="155"/>
        <v>46478</v>
      </c>
      <c r="DD156" s="812">
        <f t="shared" si="155"/>
        <v>46485</v>
      </c>
      <c r="DE156" s="812">
        <f t="shared" si="155"/>
        <v>46492</v>
      </c>
      <c r="DF156" s="812">
        <f t="shared" si="155"/>
        <v>46499</v>
      </c>
      <c r="DG156" s="812">
        <f t="shared" si="155"/>
        <v>46506</v>
      </c>
      <c r="DH156" s="812">
        <f t="shared" si="155"/>
        <v>46513</v>
      </c>
      <c r="DI156" s="812">
        <f t="shared" si="155"/>
        <v>46520</v>
      </c>
      <c r="DJ156" s="812">
        <f t="shared" si="155"/>
        <v>46527</v>
      </c>
      <c r="DK156" s="812">
        <f t="shared" si="155"/>
        <v>46534</v>
      </c>
      <c r="DL156" s="812">
        <f t="shared" si="155"/>
        <v>46541</v>
      </c>
      <c r="DM156" s="812">
        <f t="shared" si="155"/>
        <v>46548</v>
      </c>
      <c r="DN156" s="812">
        <f t="shared" si="155"/>
        <v>46555</v>
      </c>
      <c r="DO156" s="812">
        <f t="shared" si="155"/>
        <v>46562</v>
      </c>
      <c r="DP156" s="812">
        <f t="shared" si="155"/>
        <v>46569</v>
      </c>
      <c r="DQ156" s="812">
        <f t="shared" si="155"/>
        <v>46576</v>
      </c>
      <c r="DR156" s="812">
        <f t="shared" si="155"/>
        <v>46583</v>
      </c>
      <c r="DS156" s="812">
        <f t="shared" si="155"/>
        <v>46590</v>
      </c>
      <c r="DT156" s="812">
        <f t="shared" si="155"/>
        <v>46597</v>
      </c>
      <c r="DU156" s="812">
        <f t="shared" si="155"/>
        <v>46604</v>
      </c>
      <c r="DV156" s="812">
        <f t="shared" si="155"/>
        <v>46611</v>
      </c>
      <c r="DW156" s="812">
        <f t="shared" si="155"/>
        <v>46618</v>
      </c>
      <c r="DX156" s="812">
        <f t="shared" si="155"/>
        <v>46625</v>
      </c>
      <c r="DY156" s="812">
        <f t="shared" si="155"/>
        <v>46632</v>
      </c>
      <c r="DZ156" s="812">
        <f t="shared" si="155"/>
        <v>46639</v>
      </c>
      <c r="EA156" s="812">
        <f t="shared" si="155"/>
        <v>46646</v>
      </c>
      <c r="EB156" s="812">
        <f t="shared" ref="EB156:EC156" si="156">+EB150</f>
        <v>46653</v>
      </c>
      <c r="EC156" s="812">
        <f t="shared" si="156"/>
        <v>46660</v>
      </c>
    </row>
    <row r="157" spans="2:133" s="651" customFormat="1" ht="12.75">
      <c r="B157" s="902"/>
      <c r="C157" s="902" t="s">
        <v>1818</v>
      </c>
      <c r="D157" s="183"/>
      <c r="E157" s="183"/>
      <c r="F157" s="183"/>
      <c r="G157" s="183"/>
      <c r="H157" s="183"/>
      <c r="I157" s="183"/>
      <c r="J157" s="183"/>
      <c r="K157" s="183"/>
      <c r="L157" s="183"/>
      <c r="M157" s="183"/>
      <c r="N157" s="576"/>
      <c r="O157" s="576"/>
      <c r="P157" s="635"/>
      <c r="Q157" s="635"/>
      <c r="R157" s="652"/>
      <c r="S157" s="576"/>
      <c r="T157" s="183"/>
      <c r="U157" s="183"/>
      <c r="V157" s="669"/>
      <c r="W157" s="183"/>
      <c r="X157" s="183"/>
      <c r="Y157" s="183"/>
      <c r="Z157" s="183"/>
      <c r="AA157" s="183"/>
      <c r="AB157" s="183"/>
      <c r="AC157" s="183"/>
      <c r="AD157" s="183">
        <f t="shared" ref="AD157:BI157" si="157">+AD172</f>
        <v>0</v>
      </c>
      <c r="AE157" s="183">
        <f t="shared" si="157"/>
        <v>0</v>
      </c>
      <c r="AF157" s="183">
        <f t="shared" si="157"/>
        <v>0</v>
      </c>
      <c r="AG157" s="183">
        <f t="shared" si="157"/>
        <v>0</v>
      </c>
      <c r="AH157" s="183">
        <f t="shared" si="157"/>
        <v>0</v>
      </c>
      <c r="AI157" s="183">
        <f t="shared" si="157"/>
        <v>0</v>
      </c>
      <c r="AJ157" s="183">
        <f t="shared" si="157"/>
        <v>0</v>
      </c>
      <c r="AK157" s="183">
        <f t="shared" si="157"/>
        <v>0</v>
      </c>
      <c r="AL157" s="183">
        <f t="shared" si="157"/>
        <v>0</v>
      </c>
      <c r="AM157" s="183">
        <f t="shared" si="157"/>
        <v>0</v>
      </c>
      <c r="AN157" s="183">
        <f t="shared" si="157"/>
        <v>0</v>
      </c>
      <c r="AO157" s="183">
        <f t="shared" si="157"/>
        <v>0</v>
      </c>
      <c r="AP157" s="183">
        <f t="shared" si="157"/>
        <v>0</v>
      </c>
      <c r="AQ157" s="183">
        <f t="shared" si="157"/>
        <v>0</v>
      </c>
      <c r="AR157" s="183">
        <f t="shared" si="157"/>
        <v>0</v>
      </c>
      <c r="AS157" s="183">
        <f t="shared" si="157"/>
        <v>0</v>
      </c>
      <c r="AT157" s="183">
        <f t="shared" si="157"/>
        <v>0</v>
      </c>
      <c r="AU157" s="183">
        <f t="shared" si="157"/>
        <v>0</v>
      </c>
      <c r="AV157" s="183">
        <f t="shared" si="157"/>
        <v>0</v>
      </c>
      <c r="AW157" s="183">
        <f t="shared" si="157"/>
        <v>0</v>
      </c>
      <c r="AX157" s="183">
        <f t="shared" si="157"/>
        <v>0</v>
      </c>
      <c r="AY157" s="183">
        <f t="shared" si="157"/>
        <v>0</v>
      </c>
      <c r="AZ157" s="183">
        <f t="shared" si="157"/>
        <v>0</v>
      </c>
      <c r="BA157" s="183">
        <f t="shared" si="157"/>
        <v>0</v>
      </c>
      <c r="BB157" s="183">
        <f t="shared" si="157"/>
        <v>0</v>
      </c>
      <c r="BC157" s="183">
        <f t="shared" si="157"/>
        <v>0</v>
      </c>
      <c r="BD157" s="183">
        <f t="shared" si="157"/>
        <v>0</v>
      </c>
      <c r="BE157" s="183">
        <f t="shared" si="157"/>
        <v>0</v>
      </c>
      <c r="BF157" s="183">
        <f t="shared" si="157"/>
        <v>2266.2399999999998</v>
      </c>
      <c r="BG157" s="183">
        <f t="shared" si="157"/>
        <v>3431.09</v>
      </c>
      <c r="BH157" s="183">
        <f t="shared" si="157"/>
        <v>3048.46</v>
      </c>
      <c r="BI157" s="183">
        <f t="shared" si="157"/>
        <v>2898.22</v>
      </c>
      <c r="BJ157" s="183">
        <f t="shared" ref="BJ157:CO157" si="158">+BJ172</f>
        <v>2795.71</v>
      </c>
      <c r="BK157" s="183">
        <f t="shared" si="158"/>
        <v>1860.88</v>
      </c>
      <c r="BL157" s="183">
        <f t="shared" si="158"/>
        <v>2699.13</v>
      </c>
      <c r="BM157" s="183">
        <f t="shared" si="158"/>
        <v>1900</v>
      </c>
      <c r="BN157" s="183">
        <f t="shared" si="158"/>
        <v>1537.78</v>
      </c>
      <c r="BO157" s="183">
        <f t="shared" si="158"/>
        <v>1850.59</v>
      </c>
      <c r="BP157" s="183">
        <f t="shared" si="158"/>
        <v>1713.11</v>
      </c>
      <c r="BQ157" s="183">
        <f t="shared" si="158"/>
        <v>2554.5700000000002</v>
      </c>
      <c r="BR157" s="183">
        <f t="shared" si="158"/>
        <v>3864.33</v>
      </c>
      <c r="BS157" s="183">
        <f t="shared" si="158"/>
        <v>3510.32</v>
      </c>
      <c r="BT157" s="183">
        <f t="shared" si="158"/>
        <v>3677.71</v>
      </c>
      <c r="BU157" s="183">
        <f t="shared" si="158"/>
        <v>3119.83</v>
      </c>
      <c r="BV157" s="183">
        <f t="shared" si="158"/>
        <v>3336.51</v>
      </c>
      <c r="BW157" s="183">
        <f t="shared" si="158"/>
        <v>3048.47</v>
      </c>
      <c r="BX157" s="183">
        <f t="shared" si="158"/>
        <v>3697.1</v>
      </c>
      <c r="BY157" s="183">
        <f t="shared" si="158"/>
        <v>2710.95</v>
      </c>
      <c r="BZ157" s="183">
        <f t="shared" si="158"/>
        <v>2544.54</v>
      </c>
      <c r="CA157" s="183">
        <f t="shared" si="158"/>
        <v>1684.79</v>
      </c>
      <c r="CB157" s="183">
        <f t="shared" si="158"/>
        <v>1569.26</v>
      </c>
      <c r="CC157" s="183">
        <f t="shared" si="158"/>
        <v>1983.6</v>
      </c>
      <c r="CD157" s="183">
        <f t="shared" si="158"/>
        <v>1908.39</v>
      </c>
      <c r="CE157" s="183">
        <f t="shared" si="158"/>
        <v>1517.92</v>
      </c>
      <c r="CF157" s="183">
        <f t="shared" si="158"/>
        <v>1512.19</v>
      </c>
      <c r="CG157" s="183">
        <f t="shared" si="158"/>
        <v>1184.94</v>
      </c>
      <c r="CH157" s="183">
        <f t="shared" si="158"/>
        <v>1539.53</v>
      </c>
      <c r="CI157" s="183">
        <f t="shared" si="158"/>
        <v>1665.05</v>
      </c>
      <c r="CJ157" s="183">
        <f t="shared" si="158"/>
        <v>1594.44</v>
      </c>
      <c r="CK157" s="183">
        <f t="shared" si="158"/>
        <v>1574.86</v>
      </c>
      <c r="CL157" s="183">
        <f t="shared" si="158"/>
        <v>1069.6300000000001</v>
      </c>
      <c r="CM157" s="183">
        <f t="shared" si="158"/>
        <v>313.23</v>
      </c>
      <c r="CN157" s="183">
        <f t="shared" si="158"/>
        <v>533.48</v>
      </c>
      <c r="CO157" s="183">
        <f t="shared" si="158"/>
        <v>278.24</v>
      </c>
      <c r="CP157" s="183">
        <f t="shared" ref="CP157:DU157" si="159">+CP172</f>
        <v>346.56</v>
      </c>
      <c r="CQ157" s="183">
        <f t="shared" si="159"/>
        <v>228.22</v>
      </c>
      <c r="CR157" s="183">
        <f t="shared" si="159"/>
        <v>111.99</v>
      </c>
      <c r="CS157" s="183">
        <f t="shared" si="159"/>
        <v>203.32</v>
      </c>
      <c r="CT157" s="183">
        <f t="shared" si="159"/>
        <v>80.319999999999993</v>
      </c>
      <c r="CU157" s="183">
        <f t="shared" si="159"/>
        <v>80.319999999999993</v>
      </c>
      <c r="CV157" s="183">
        <f t="shared" si="159"/>
        <v>80.319999999999993</v>
      </c>
      <c r="CW157" s="183">
        <f t="shared" si="159"/>
        <v>80.319999999999993</v>
      </c>
      <c r="CX157" s="183">
        <f t="shared" si="159"/>
        <v>80.319999999999993</v>
      </c>
      <c r="CY157" s="183">
        <f t="shared" si="159"/>
        <v>123.82</v>
      </c>
      <c r="CZ157" s="183">
        <f t="shared" si="159"/>
        <v>80.319999999999993</v>
      </c>
      <c r="DA157" s="183">
        <f t="shared" si="159"/>
        <v>36.82</v>
      </c>
      <c r="DB157" s="183">
        <f t="shared" si="159"/>
        <v>36.82</v>
      </c>
      <c r="DC157" s="183">
        <f t="shared" si="159"/>
        <v>29.46</v>
      </c>
      <c r="DD157" s="183">
        <f t="shared" si="159"/>
        <v>139.22</v>
      </c>
      <c r="DE157" s="183">
        <f t="shared" si="159"/>
        <v>62.42</v>
      </c>
      <c r="DF157" s="183">
        <f t="shared" si="159"/>
        <v>135.22</v>
      </c>
      <c r="DG157" s="183">
        <f t="shared" si="159"/>
        <v>61.42</v>
      </c>
      <c r="DH157" s="183">
        <f t="shared" si="159"/>
        <v>36.82</v>
      </c>
      <c r="DI157" s="183">
        <f t="shared" si="159"/>
        <v>36.82</v>
      </c>
      <c r="DJ157" s="183">
        <f t="shared" si="159"/>
        <v>36.82</v>
      </c>
      <c r="DK157" s="183">
        <f t="shared" si="159"/>
        <v>29.46</v>
      </c>
      <c r="DL157" s="183">
        <f t="shared" si="159"/>
        <v>36.82</v>
      </c>
      <c r="DM157" s="183">
        <f t="shared" si="159"/>
        <v>36.82</v>
      </c>
      <c r="DN157" s="183">
        <f t="shared" si="159"/>
        <v>36.82</v>
      </c>
      <c r="DO157" s="183">
        <f t="shared" si="159"/>
        <v>29.46</v>
      </c>
      <c r="DP157" s="183">
        <f t="shared" si="159"/>
        <v>29.46</v>
      </c>
      <c r="DQ157" s="183">
        <f t="shared" si="159"/>
        <v>36.82</v>
      </c>
      <c r="DR157" s="183">
        <f t="shared" si="159"/>
        <v>36.82</v>
      </c>
      <c r="DS157" s="183">
        <f t="shared" si="159"/>
        <v>29.46</v>
      </c>
      <c r="DT157" s="183">
        <f t="shared" si="159"/>
        <v>36.82</v>
      </c>
      <c r="DU157" s="183">
        <f t="shared" si="159"/>
        <v>36.82</v>
      </c>
      <c r="DV157" s="183">
        <f t="shared" ref="DV157:EC157" si="160">+DV172</f>
        <v>41.59</v>
      </c>
      <c r="DW157" s="183">
        <f t="shared" si="160"/>
        <v>48.75</v>
      </c>
      <c r="DX157" s="183">
        <f t="shared" si="160"/>
        <v>48.75</v>
      </c>
      <c r="DY157" s="183">
        <f t="shared" si="160"/>
        <v>72.45</v>
      </c>
      <c r="DZ157" s="183">
        <f t="shared" si="160"/>
        <v>72.45</v>
      </c>
      <c r="EA157" s="183">
        <f t="shared" si="160"/>
        <v>58.23</v>
      </c>
      <c r="EB157" s="183">
        <f t="shared" si="160"/>
        <v>39</v>
      </c>
      <c r="EC157" s="183">
        <f t="shared" si="160"/>
        <v>43.67</v>
      </c>
    </row>
    <row r="158" spans="2:133" s="651" customFormat="1" ht="12.75">
      <c r="B158" s="902"/>
      <c r="C158" s="902" t="s">
        <v>1819</v>
      </c>
      <c r="D158" s="183"/>
      <c r="E158" s="184"/>
      <c r="F158" s="184"/>
      <c r="G158" s="184"/>
      <c r="H158" s="184"/>
      <c r="I158" s="184"/>
      <c r="J158" s="184"/>
      <c r="K158" s="184"/>
      <c r="L158" s="184"/>
      <c r="M158" s="184"/>
      <c r="N158" s="577"/>
      <c r="O158" s="577"/>
      <c r="P158" s="636"/>
      <c r="Q158" s="636"/>
      <c r="R158" s="309"/>
      <c r="S158" s="577"/>
      <c r="T158" s="184"/>
      <c r="U158" s="184"/>
      <c r="V158" s="670"/>
      <c r="W158" s="184"/>
      <c r="X158" s="184"/>
      <c r="Y158" s="184"/>
      <c r="Z158" s="184"/>
      <c r="AA158" s="184"/>
      <c r="AB158" s="184"/>
      <c r="AC158" s="184"/>
      <c r="AD158" s="184">
        <f t="shared" ref="AD158:BI158" si="161">+AD86</f>
        <v>0</v>
      </c>
      <c r="AE158" s="184">
        <f t="shared" si="161"/>
        <v>0</v>
      </c>
      <c r="AF158" s="184">
        <f t="shared" si="161"/>
        <v>0</v>
      </c>
      <c r="AG158" s="184">
        <f t="shared" si="161"/>
        <v>0</v>
      </c>
      <c r="AH158" s="184">
        <f t="shared" si="161"/>
        <v>0</v>
      </c>
      <c r="AI158" s="184">
        <f t="shared" si="161"/>
        <v>0</v>
      </c>
      <c r="AJ158" s="184">
        <f t="shared" si="161"/>
        <v>0</v>
      </c>
      <c r="AK158" s="184">
        <f t="shared" si="161"/>
        <v>0</v>
      </c>
      <c r="AL158" s="184">
        <f t="shared" si="161"/>
        <v>0</v>
      </c>
      <c r="AM158" s="184">
        <f t="shared" si="161"/>
        <v>0</v>
      </c>
      <c r="AN158" s="184">
        <f t="shared" si="161"/>
        <v>0</v>
      </c>
      <c r="AO158" s="184">
        <f t="shared" si="161"/>
        <v>0</v>
      </c>
      <c r="AP158" s="184">
        <f t="shared" si="161"/>
        <v>0</v>
      </c>
      <c r="AQ158" s="184">
        <f t="shared" si="161"/>
        <v>0</v>
      </c>
      <c r="AR158" s="184">
        <f t="shared" si="161"/>
        <v>0</v>
      </c>
      <c r="AS158" s="184">
        <f t="shared" si="161"/>
        <v>0</v>
      </c>
      <c r="AT158" s="184">
        <f t="shared" si="161"/>
        <v>0</v>
      </c>
      <c r="AU158" s="184">
        <f t="shared" si="161"/>
        <v>0</v>
      </c>
      <c r="AV158" s="184">
        <f t="shared" si="161"/>
        <v>0</v>
      </c>
      <c r="AW158" s="184">
        <f t="shared" si="161"/>
        <v>0</v>
      </c>
      <c r="AX158" s="184">
        <f t="shared" si="161"/>
        <v>0</v>
      </c>
      <c r="AY158" s="184">
        <f t="shared" si="161"/>
        <v>0</v>
      </c>
      <c r="AZ158" s="184">
        <f t="shared" si="161"/>
        <v>0</v>
      </c>
      <c r="BA158" s="184">
        <f t="shared" si="161"/>
        <v>0</v>
      </c>
      <c r="BB158" s="184">
        <f t="shared" si="161"/>
        <v>0</v>
      </c>
      <c r="BC158" s="184">
        <f t="shared" si="161"/>
        <v>0</v>
      </c>
      <c r="BD158" s="184">
        <f t="shared" si="161"/>
        <v>0</v>
      </c>
      <c r="BE158" s="184">
        <f t="shared" si="161"/>
        <v>50288.399999999987</v>
      </c>
      <c r="BF158" s="184">
        <f t="shared" si="161"/>
        <v>53304.639999999985</v>
      </c>
      <c r="BG158" s="184">
        <f t="shared" si="161"/>
        <v>55085.729999999981</v>
      </c>
      <c r="BH158" s="184">
        <f t="shared" si="161"/>
        <v>58134.189999999981</v>
      </c>
      <c r="BI158" s="184">
        <f t="shared" si="161"/>
        <v>61032.409999999982</v>
      </c>
      <c r="BJ158" s="184">
        <f t="shared" ref="BJ158:CO158" si="162">+BJ86</f>
        <v>63828.119999999981</v>
      </c>
      <c r="BK158" s="184">
        <f t="shared" si="162"/>
        <v>65688.999999999985</v>
      </c>
      <c r="BL158" s="184">
        <f t="shared" si="162"/>
        <v>68388.12999999999</v>
      </c>
      <c r="BM158" s="184">
        <f t="shared" si="162"/>
        <v>70288.12999999999</v>
      </c>
      <c r="BN158" s="184">
        <f t="shared" si="162"/>
        <v>72725.909999999989</v>
      </c>
      <c r="BO158" s="184">
        <f t="shared" si="162"/>
        <v>74576.499999999985</v>
      </c>
      <c r="BP158" s="184">
        <f t="shared" si="162"/>
        <v>76289.609999999986</v>
      </c>
      <c r="BQ158" s="184">
        <f t="shared" si="162"/>
        <v>78844.179999999993</v>
      </c>
      <c r="BR158" s="184">
        <f t="shared" si="162"/>
        <v>82708.509999999995</v>
      </c>
      <c r="BS158" s="184">
        <f t="shared" si="162"/>
        <v>86218.83</v>
      </c>
      <c r="BT158" s="184">
        <f t="shared" si="162"/>
        <v>89896.540000000008</v>
      </c>
      <c r="BU158" s="184">
        <f t="shared" si="162"/>
        <v>93016.37000000001</v>
      </c>
      <c r="BV158" s="184">
        <f t="shared" si="162"/>
        <v>96352.88</v>
      </c>
      <c r="BW158" s="184">
        <f t="shared" si="162"/>
        <v>99401.35</v>
      </c>
      <c r="BX158" s="184">
        <f t="shared" si="162"/>
        <v>103098.45000000001</v>
      </c>
      <c r="BY158" s="184">
        <f t="shared" si="162"/>
        <v>105809.40000000001</v>
      </c>
      <c r="BZ158" s="184">
        <f t="shared" si="162"/>
        <v>108353.94</v>
      </c>
      <c r="CA158" s="184">
        <f t="shared" si="162"/>
        <v>110038.73</v>
      </c>
      <c r="CB158" s="184">
        <f t="shared" si="162"/>
        <v>111607.98999999999</v>
      </c>
      <c r="CC158" s="184">
        <f t="shared" si="162"/>
        <v>113591.59</v>
      </c>
      <c r="CD158" s="184">
        <f t="shared" si="162"/>
        <v>115499.98</v>
      </c>
      <c r="CE158" s="184">
        <f t="shared" si="162"/>
        <v>117017.9</v>
      </c>
      <c r="CF158" s="184">
        <f t="shared" si="162"/>
        <v>118530.09</v>
      </c>
      <c r="CG158" s="184">
        <f t="shared" si="162"/>
        <v>119715.03</v>
      </c>
      <c r="CH158" s="184">
        <f t="shared" si="162"/>
        <v>121254.56</v>
      </c>
      <c r="CI158" s="184">
        <f t="shared" si="162"/>
        <v>122919.61</v>
      </c>
      <c r="CJ158" s="184">
        <f t="shared" si="162"/>
        <v>124514.05</v>
      </c>
      <c r="CK158" s="184">
        <f t="shared" si="162"/>
        <v>126088.91</v>
      </c>
      <c r="CL158" s="184">
        <f t="shared" si="162"/>
        <v>127158.54000000001</v>
      </c>
      <c r="CM158" s="184">
        <f t="shared" si="162"/>
        <v>127471.77</v>
      </c>
      <c r="CN158" s="184">
        <f t="shared" si="162"/>
        <v>128005.25</v>
      </c>
      <c r="CO158" s="184">
        <f t="shared" si="162"/>
        <v>128283.49</v>
      </c>
      <c r="CP158" s="184">
        <f t="shared" ref="CP158:DU158" si="163">+CP86</f>
        <v>128630.05</v>
      </c>
      <c r="CQ158" s="184">
        <f t="shared" si="163"/>
        <v>128858.27</v>
      </c>
      <c r="CR158" s="184">
        <f t="shared" si="163"/>
        <v>128970.26000000001</v>
      </c>
      <c r="CS158" s="184">
        <f t="shared" si="163"/>
        <v>129173.58000000002</v>
      </c>
      <c r="CT158" s="184">
        <f t="shared" si="163"/>
        <v>129253.90000000002</v>
      </c>
      <c r="CU158" s="184">
        <f t="shared" si="163"/>
        <v>129334.22000000003</v>
      </c>
      <c r="CV158" s="184">
        <f t="shared" si="163"/>
        <v>129414.54000000004</v>
      </c>
      <c r="CW158" s="184">
        <f t="shared" si="163"/>
        <v>129494.86000000004</v>
      </c>
      <c r="CX158" s="184">
        <f t="shared" si="163"/>
        <v>129575.18000000005</v>
      </c>
      <c r="CY158" s="184">
        <f t="shared" si="163"/>
        <v>129699.00000000006</v>
      </c>
      <c r="CZ158" s="184">
        <f t="shared" si="163"/>
        <v>129779.32000000007</v>
      </c>
      <c r="DA158" s="184">
        <f t="shared" si="163"/>
        <v>129816.14000000007</v>
      </c>
      <c r="DB158" s="184">
        <f t="shared" si="163"/>
        <v>129852.96000000008</v>
      </c>
      <c r="DC158" s="184">
        <f t="shared" si="163"/>
        <v>129882.42000000009</v>
      </c>
      <c r="DD158" s="184">
        <f t="shared" si="163"/>
        <v>130021.64000000009</v>
      </c>
      <c r="DE158" s="184">
        <f t="shared" si="163"/>
        <v>130084.06000000008</v>
      </c>
      <c r="DF158" s="184">
        <f t="shared" si="163"/>
        <v>130219.28000000009</v>
      </c>
      <c r="DG158" s="184">
        <f t="shared" si="163"/>
        <v>130280.70000000008</v>
      </c>
      <c r="DH158" s="184">
        <f t="shared" si="163"/>
        <v>130317.52000000009</v>
      </c>
      <c r="DI158" s="184">
        <f t="shared" si="163"/>
        <v>130354.3400000001</v>
      </c>
      <c r="DJ158" s="184">
        <f t="shared" si="163"/>
        <v>130391.16000000011</v>
      </c>
      <c r="DK158" s="184">
        <f t="shared" si="163"/>
        <v>130420.62000000011</v>
      </c>
      <c r="DL158" s="184">
        <f t="shared" si="163"/>
        <v>130457.44000000012</v>
      </c>
      <c r="DM158" s="184">
        <f t="shared" si="163"/>
        <v>130494.26000000013</v>
      </c>
      <c r="DN158" s="184">
        <f t="shared" si="163"/>
        <v>130531.08000000013</v>
      </c>
      <c r="DO158" s="184">
        <f t="shared" si="163"/>
        <v>130560.54000000014</v>
      </c>
      <c r="DP158" s="184">
        <f t="shared" si="163"/>
        <v>130590.00000000015</v>
      </c>
      <c r="DQ158" s="184">
        <f t="shared" si="163"/>
        <v>130626.82000000015</v>
      </c>
      <c r="DR158" s="184">
        <f t="shared" si="163"/>
        <v>130663.64000000016</v>
      </c>
      <c r="DS158" s="184">
        <f t="shared" si="163"/>
        <v>130693.10000000017</v>
      </c>
      <c r="DT158" s="184">
        <f t="shared" si="163"/>
        <v>130729.92000000017</v>
      </c>
      <c r="DU158" s="184">
        <f t="shared" si="163"/>
        <v>130766.74000000018</v>
      </c>
      <c r="DV158" s="184">
        <f t="shared" ref="DV158:EC158" si="164">+DV86</f>
        <v>130808.33000000018</v>
      </c>
      <c r="DW158" s="184">
        <f t="shared" si="164"/>
        <v>130857.08000000018</v>
      </c>
      <c r="DX158" s="184">
        <f t="shared" si="164"/>
        <v>130905.83000000018</v>
      </c>
      <c r="DY158" s="184">
        <f t="shared" si="164"/>
        <v>130978.28000000017</v>
      </c>
      <c r="DZ158" s="184">
        <f t="shared" si="164"/>
        <v>131050.73000000017</v>
      </c>
      <c r="EA158" s="184">
        <f t="shared" si="164"/>
        <v>131108.96000000017</v>
      </c>
      <c r="EB158" s="184">
        <f t="shared" si="164"/>
        <v>131147.96000000017</v>
      </c>
      <c r="EC158" s="184">
        <f t="shared" si="164"/>
        <v>131191.63000000018</v>
      </c>
    </row>
    <row r="159" spans="2:133" s="821" customFormat="1">
      <c r="C159" s="822"/>
      <c r="E159" s="196"/>
      <c r="F159" s="196"/>
      <c r="G159" s="196"/>
      <c r="H159" s="196"/>
      <c r="I159" s="196"/>
      <c r="J159" s="196"/>
      <c r="K159" s="823"/>
      <c r="L159" s="823"/>
      <c r="M159" s="823"/>
      <c r="N159" s="823"/>
      <c r="O159" s="823"/>
      <c r="P159" s="823"/>
      <c r="Q159" s="823"/>
      <c r="R159" s="823"/>
      <c r="S159" s="823"/>
      <c r="T159" s="823"/>
      <c r="U159" s="823"/>
      <c r="V159" s="823"/>
      <c r="W159" s="823"/>
      <c r="X159" s="823"/>
      <c r="Y159" s="823"/>
      <c r="Z159" s="823"/>
      <c r="AA159" s="823"/>
      <c r="AB159" s="823"/>
      <c r="AC159" s="823"/>
      <c r="AD159" s="823"/>
      <c r="AE159" s="823"/>
      <c r="AF159" s="823"/>
      <c r="AG159" s="823"/>
      <c r="AH159" s="823"/>
      <c r="AI159" s="823"/>
      <c r="AJ159" s="823"/>
      <c r="AK159" s="823"/>
      <c r="AL159" s="823"/>
      <c r="AM159" s="823"/>
      <c r="AN159" s="823"/>
      <c r="AO159" s="823"/>
      <c r="AP159" s="823"/>
      <c r="AQ159" s="823"/>
      <c r="AR159" s="823"/>
      <c r="AS159" s="823"/>
      <c r="AT159" s="823"/>
    </row>
    <row r="161" spans="2:133" s="821" customFormat="1">
      <c r="B161" s="830" t="s">
        <v>1837</v>
      </c>
      <c r="C161" s="831"/>
      <c r="D161" s="832"/>
      <c r="E161" s="832"/>
      <c r="F161" s="832"/>
      <c r="G161" s="832"/>
      <c r="H161" s="832"/>
      <c r="I161" s="832"/>
      <c r="J161" s="832"/>
      <c r="K161" s="832"/>
      <c r="L161" s="832"/>
      <c r="M161" s="832"/>
      <c r="N161" s="832"/>
      <c r="O161" s="833"/>
      <c r="P161" s="832"/>
      <c r="Q161" s="832"/>
      <c r="R161" s="832"/>
      <c r="S161" s="832"/>
      <c r="T161" s="832"/>
      <c r="U161" s="832"/>
      <c r="V161" s="832"/>
      <c r="W161" s="832"/>
      <c r="X161" s="832"/>
      <c r="Y161" s="832"/>
      <c r="Z161" s="832"/>
      <c r="AA161" s="832"/>
      <c r="AB161" s="832"/>
      <c r="AC161" s="832"/>
      <c r="AD161" s="832"/>
      <c r="AE161" s="832"/>
      <c r="AF161" s="832"/>
      <c r="AG161" s="832"/>
      <c r="AH161" s="832"/>
      <c r="AI161" s="832"/>
      <c r="AJ161" s="832"/>
      <c r="AK161" s="832"/>
      <c r="AL161" s="832"/>
      <c r="AM161" s="832"/>
      <c r="AN161" s="834"/>
      <c r="AO161" s="832"/>
      <c r="AP161" s="832"/>
      <c r="AQ161" s="832"/>
      <c r="AR161" s="832"/>
      <c r="AS161" s="832"/>
      <c r="AT161" s="832"/>
      <c r="AU161" s="832"/>
      <c r="AV161" s="832"/>
      <c r="AW161" s="832"/>
      <c r="AX161" s="832"/>
      <c r="AY161" s="832"/>
      <c r="AZ161" s="832"/>
      <c r="BA161" s="832"/>
      <c r="BB161" s="832"/>
      <c r="BC161" s="832"/>
      <c r="BD161" s="832"/>
      <c r="BE161" s="832"/>
      <c r="BF161" s="832"/>
      <c r="BG161" s="832"/>
      <c r="BH161" s="832"/>
      <c r="BI161" s="832"/>
      <c r="BJ161" s="832"/>
      <c r="BK161" s="832"/>
      <c r="BL161" s="832"/>
      <c r="BM161" s="832"/>
      <c r="BN161" s="832"/>
      <c r="BO161" s="832"/>
      <c r="BP161" s="832"/>
      <c r="BQ161" s="832"/>
      <c r="BR161" s="832"/>
      <c r="BS161" s="832"/>
      <c r="BT161" s="832"/>
      <c r="BU161" s="832"/>
      <c r="BV161" s="832"/>
      <c r="BW161" s="832"/>
      <c r="BX161" s="832"/>
      <c r="BY161" s="832"/>
      <c r="BZ161" s="832"/>
      <c r="CA161" s="832"/>
      <c r="CB161" s="832"/>
      <c r="CC161" s="832"/>
      <c r="CD161" s="832"/>
      <c r="CE161" s="832"/>
      <c r="CF161" s="832"/>
      <c r="CG161" s="832"/>
      <c r="CH161" s="832"/>
      <c r="CI161" s="832"/>
      <c r="CJ161" s="832"/>
      <c r="CK161" s="832"/>
      <c r="CL161" s="832"/>
      <c r="CM161" s="832"/>
      <c r="CN161" s="832"/>
      <c r="CO161" s="832"/>
      <c r="CP161" s="832"/>
      <c r="CQ161" s="832"/>
      <c r="CR161" s="832"/>
      <c r="CS161" s="832"/>
      <c r="CT161" s="832"/>
      <c r="CU161" s="832"/>
      <c r="CV161" s="832"/>
      <c r="CW161" s="832"/>
      <c r="CX161" s="832"/>
      <c r="CY161" s="832"/>
      <c r="CZ161" s="832"/>
      <c r="DA161" s="832"/>
      <c r="DB161" s="832"/>
      <c r="DC161" s="832"/>
      <c r="DD161" s="832"/>
      <c r="DE161" s="832"/>
      <c r="DF161" s="832"/>
      <c r="DG161" s="832"/>
      <c r="DH161" s="832"/>
      <c r="DI161" s="832"/>
      <c r="DJ161" s="832"/>
      <c r="DK161" s="832"/>
      <c r="DL161" s="832"/>
      <c r="DM161" s="832"/>
      <c r="DN161" s="832"/>
      <c r="DO161" s="832"/>
      <c r="DP161" s="832"/>
      <c r="DQ161" s="832"/>
      <c r="DR161" s="832"/>
      <c r="DS161" s="832"/>
      <c r="DT161" s="832"/>
      <c r="DU161" s="832"/>
      <c r="DV161" s="832"/>
      <c r="DW161" s="832"/>
      <c r="DX161" s="832"/>
      <c r="DY161" s="832"/>
      <c r="DZ161" s="832"/>
      <c r="EA161" s="832"/>
      <c r="EB161" s="832"/>
      <c r="EC161" s="829"/>
    </row>
    <row r="162" spans="2:133" s="296" customFormat="1" ht="22.5" customHeight="1">
      <c r="C162" s="304" t="s">
        <v>1838</v>
      </c>
      <c r="D162" s="296">
        <v>45751</v>
      </c>
      <c r="E162" s="296">
        <v>45758</v>
      </c>
      <c r="F162" s="296">
        <v>45765</v>
      </c>
      <c r="G162" s="296">
        <v>45772</v>
      </c>
      <c r="H162" s="296">
        <v>45779</v>
      </c>
      <c r="I162" s="296">
        <v>45786</v>
      </c>
      <c r="J162" s="296">
        <v>45793</v>
      </c>
      <c r="K162" s="296">
        <v>45800</v>
      </c>
      <c r="L162" s="296">
        <v>45807</v>
      </c>
      <c r="M162" s="296">
        <v>45814</v>
      </c>
      <c r="N162" s="296">
        <v>45821</v>
      </c>
      <c r="O162" s="296">
        <v>45828</v>
      </c>
      <c r="P162" s="296">
        <v>45835</v>
      </c>
      <c r="Q162" s="296">
        <v>45842</v>
      </c>
      <c r="R162" s="296">
        <v>45849</v>
      </c>
      <c r="S162" s="296">
        <v>45856</v>
      </c>
      <c r="T162" s="296">
        <v>45863</v>
      </c>
      <c r="U162" s="296">
        <v>45870</v>
      </c>
      <c r="V162" s="693">
        <v>45877</v>
      </c>
      <c r="W162" s="296">
        <v>45884</v>
      </c>
      <c r="X162" s="296">
        <v>45891</v>
      </c>
      <c r="Y162" s="296">
        <v>45898</v>
      </c>
      <c r="Z162" s="296">
        <v>45905</v>
      </c>
      <c r="AA162" s="296">
        <v>45912</v>
      </c>
      <c r="AB162" s="296">
        <v>45919</v>
      </c>
      <c r="AC162" s="296">
        <v>45926</v>
      </c>
      <c r="AD162" s="296">
        <v>45933</v>
      </c>
      <c r="AE162" s="296">
        <v>45940</v>
      </c>
      <c r="AF162" s="296">
        <v>45947</v>
      </c>
      <c r="AG162" s="296">
        <v>45954</v>
      </c>
      <c r="AH162" s="296">
        <v>45961</v>
      </c>
      <c r="AI162" s="296">
        <v>45968</v>
      </c>
      <c r="AJ162" s="296">
        <v>45975</v>
      </c>
      <c r="AK162" s="296">
        <v>45982</v>
      </c>
      <c r="AL162" s="296">
        <v>45989</v>
      </c>
      <c r="AM162" s="296">
        <v>45996</v>
      </c>
      <c r="AN162" s="296">
        <v>46003</v>
      </c>
      <c r="AO162" s="296">
        <v>46010</v>
      </c>
      <c r="AP162" s="296">
        <v>46017</v>
      </c>
      <c r="AQ162" s="296">
        <v>46024</v>
      </c>
      <c r="AR162" s="296">
        <v>46031</v>
      </c>
      <c r="AS162" s="296">
        <v>46038</v>
      </c>
      <c r="AT162" s="296">
        <v>46045</v>
      </c>
      <c r="AU162" s="296">
        <v>46052</v>
      </c>
      <c r="AV162" s="296">
        <v>46059</v>
      </c>
      <c r="AW162" s="296">
        <v>46066</v>
      </c>
      <c r="AX162" s="296">
        <v>46073</v>
      </c>
      <c r="AY162" s="296">
        <v>46080</v>
      </c>
      <c r="AZ162" s="296">
        <v>46087</v>
      </c>
      <c r="BA162" s="296">
        <v>46094</v>
      </c>
      <c r="BB162" s="296">
        <v>46101</v>
      </c>
      <c r="BC162" s="296">
        <v>46108</v>
      </c>
      <c r="BD162" s="296">
        <v>46115</v>
      </c>
      <c r="BE162" s="296">
        <v>46122</v>
      </c>
      <c r="BF162" s="296">
        <v>46129</v>
      </c>
      <c r="BG162" s="296">
        <v>46136</v>
      </c>
      <c r="BH162" s="296">
        <v>46143</v>
      </c>
      <c r="BI162" s="296">
        <v>46150</v>
      </c>
      <c r="BJ162" s="296">
        <v>46157</v>
      </c>
      <c r="BK162" s="296">
        <v>46164</v>
      </c>
      <c r="BL162" s="296">
        <v>46171</v>
      </c>
      <c r="BM162" s="296">
        <v>46178</v>
      </c>
      <c r="BN162" s="296">
        <v>46185</v>
      </c>
      <c r="BO162" s="296">
        <v>46192</v>
      </c>
      <c r="BP162" s="296">
        <v>46199</v>
      </c>
      <c r="BQ162" s="296">
        <v>46206</v>
      </c>
      <c r="BR162" s="296">
        <v>46213</v>
      </c>
      <c r="BS162" s="296">
        <v>46220</v>
      </c>
      <c r="BT162" s="296">
        <v>46227</v>
      </c>
      <c r="BU162" s="296">
        <v>46234</v>
      </c>
      <c r="BV162" s="296">
        <v>46241</v>
      </c>
      <c r="BW162" s="296">
        <v>46248</v>
      </c>
      <c r="BX162" s="296">
        <v>46255</v>
      </c>
      <c r="BY162" s="296">
        <v>46262</v>
      </c>
      <c r="BZ162" s="296">
        <v>46269</v>
      </c>
      <c r="CA162" s="296">
        <v>46276</v>
      </c>
      <c r="CB162" s="296">
        <v>46283</v>
      </c>
      <c r="CC162" s="296">
        <v>46290</v>
      </c>
      <c r="CD162" s="296">
        <v>46297</v>
      </c>
      <c r="CE162" s="296">
        <v>46304</v>
      </c>
      <c r="CF162" s="296">
        <v>46311</v>
      </c>
      <c r="CG162" s="296">
        <v>46318</v>
      </c>
      <c r="CH162" s="296">
        <v>46325</v>
      </c>
      <c r="CI162" s="296">
        <v>46332</v>
      </c>
      <c r="CJ162" s="296">
        <v>46339</v>
      </c>
      <c r="CK162" s="296">
        <v>46346</v>
      </c>
      <c r="CL162" s="296">
        <v>46353</v>
      </c>
      <c r="CM162" s="296">
        <v>46360</v>
      </c>
      <c r="CN162" s="296">
        <v>46367</v>
      </c>
      <c r="CO162" s="296">
        <v>46374</v>
      </c>
      <c r="CP162" s="296">
        <v>46381</v>
      </c>
      <c r="CQ162" s="296">
        <v>46388</v>
      </c>
      <c r="CR162" s="296">
        <v>46395</v>
      </c>
      <c r="CS162" s="296">
        <v>46402</v>
      </c>
      <c r="CT162" s="296">
        <v>46409</v>
      </c>
      <c r="CU162" s="296">
        <v>46416</v>
      </c>
      <c r="CV162" s="296">
        <v>46423</v>
      </c>
      <c r="CW162" s="296">
        <v>46430</v>
      </c>
      <c r="CX162" s="296">
        <v>46437</v>
      </c>
      <c r="CY162" s="296">
        <v>46444</v>
      </c>
      <c r="CZ162" s="296">
        <v>46451</v>
      </c>
      <c r="DA162" s="296">
        <v>46458</v>
      </c>
      <c r="DB162" s="296">
        <v>46465</v>
      </c>
      <c r="DC162" s="296">
        <v>46472</v>
      </c>
      <c r="DD162" s="296">
        <v>46479</v>
      </c>
      <c r="DE162" s="296">
        <v>46486</v>
      </c>
      <c r="DF162" s="296">
        <v>46493</v>
      </c>
      <c r="DG162" s="296">
        <v>46500</v>
      </c>
      <c r="DH162" s="296">
        <v>46507</v>
      </c>
      <c r="DI162" s="296">
        <v>46514</v>
      </c>
      <c r="DJ162" s="296">
        <v>46521</v>
      </c>
      <c r="DK162" s="296">
        <v>46528</v>
      </c>
      <c r="DL162" s="296">
        <v>46535</v>
      </c>
      <c r="DM162" s="296">
        <v>46542</v>
      </c>
      <c r="DN162" s="296">
        <v>46549</v>
      </c>
      <c r="DO162" s="296">
        <v>46556</v>
      </c>
      <c r="DP162" s="296">
        <v>46563</v>
      </c>
      <c r="DQ162" s="296">
        <v>46570</v>
      </c>
      <c r="DR162" s="296">
        <v>46577</v>
      </c>
      <c r="DS162" s="296">
        <v>46584</v>
      </c>
      <c r="DT162" s="296">
        <v>46591</v>
      </c>
      <c r="DU162" s="296">
        <v>46598</v>
      </c>
      <c r="DV162" s="296">
        <v>46605</v>
      </c>
      <c r="DW162" s="296">
        <v>46612</v>
      </c>
      <c r="DX162" s="296">
        <v>46619</v>
      </c>
      <c r="DY162" s="296">
        <v>46626</v>
      </c>
      <c r="DZ162" s="296">
        <v>46633</v>
      </c>
      <c r="EA162" s="296">
        <v>46640</v>
      </c>
      <c r="EB162" s="296">
        <v>46647</v>
      </c>
      <c r="EC162" s="296">
        <v>46654</v>
      </c>
    </row>
    <row r="163" spans="2:133" s="297" customFormat="1" ht="22.5" customHeight="1">
      <c r="C163" s="835" t="s">
        <v>1839</v>
      </c>
      <c r="D163" s="296">
        <f t="shared" ref="D163:BO163" si="165">+D162+6</f>
        <v>45757</v>
      </c>
      <c r="E163" s="296">
        <f t="shared" si="165"/>
        <v>45764</v>
      </c>
      <c r="F163" s="296">
        <f t="shared" si="165"/>
        <v>45771</v>
      </c>
      <c r="G163" s="296">
        <f t="shared" si="165"/>
        <v>45778</v>
      </c>
      <c r="H163" s="296">
        <f t="shared" si="165"/>
        <v>45785</v>
      </c>
      <c r="I163" s="296">
        <f t="shared" si="165"/>
        <v>45792</v>
      </c>
      <c r="J163" s="296">
        <f t="shared" si="165"/>
        <v>45799</v>
      </c>
      <c r="K163" s="296">
        <f t="shared" si="165"/>
        <v>45806</v>
      </c>
      <c r="L163" s="296">
        <f t="shared" si="165"/>
        <v>45813</v>
      </c>
      <c r="M163" s="296">
        <f t="shared" si="165"/>
        <v>45820</v>
      </c>
      <c r="N163" s="296">
        <f t="shared" si="165"/>
        <v>45827</v>
      </c>
      <c r="O163" s="296">
        <f t="shared" si="165"/>
        <v>45834</v>
      </c>
      <c r="P163" s="296">
        <f t="shared" si="165"/>
        <v>45841</v>
      </c>
      <c r="Q163" s="296">
        <f t="shared" si="165"/>
        <v>45848</v>
      </c>
      <c r="R163" s="296">
        <f t="shared" si="165"/>
        <v>45855</v>
      </c>
      <c r="S163" s="296">
        <f t="shared" si="165"/>
        <v>45862</v>
      </c>
      <c r="T163" s="296">
        <f t="shared" si="165"/>
        <v>45869</v>
      </c>
      <c r="U163" s="296">
        <f t="shared" si="165"/>
        <v>45876</v>
      </c>
      <c r="V163" s="693">
        <f t="shared" si="165"/>
        <v>45883</v>
      </c>
      <c r="W163" s="296">
        <f t="shared" si="165"/>
        <v>45890</v>
      </c>
      <c r="X163" s="296">
        <f t="shared" si="165"/>
        <v>45897</v>
      </c>
      <c r="Y163" s="296">
        <f t="shared" si="165"/>
        <v>45904</v>
      </c>
      <c r="Z163" s="296">
        <f t="shared" si="165"/>
        <v>45911</v>
      </c>
      <c r="AA163" s="296">
        <f t="shared" si="165"/>
        <v>45918</v>
      </c>
      <c r="AB163" s="296">
        <f t="shared" si="165"/>
        <v>45925</v>
      </c>
      <c r="AC163" s="296">
        <f t="shared" si="165"/>
        <v>45932</v>
      </c>
      <c r="AD163" s="296">
        <f t="shared" si="165"/>
        <v>45939</v>
      </c>
      <c r="AE163" s="296">
        <f t="shared" si="165"/>
        <v>45946</v>
      </c>
      <c r="AF163" s="296">
        <f t="shared" si="165"/>
        <v>45953</v>
      </c>
      <c r="AG163" s="296">
        <f t="shared" si="165"/>
        <v>45960</v>
      </c>
      <c r="AH163" s="296">
        <f t="shared" si="165"/>
        <v>45967</v>
      </c>
      <c r="AI163" s="296">
        <f t="shared" si="165"/>
        <v>45974</v>
      </c>
      <c r="AJ163" s="296">
        <f t="shared" si="165"/>
        <v>45981</v>
      </c>
      <c r="AK163" s="296">
        <f t="shared" si="165"/>
        <v>45988</v>
      </c>
      <c r="AL163" s="296">
        <f t="shared" si="165"/>
        <v>45995</v>
      </c>
      <c r="AM163" s="296">
        <f t="shared" si="165"/>
        <v>46002</v>
      </c>
      <c r="AN163" s="296">
        <f t="shared" si="165"/>
        <v>46009</v>
      </c>
      <c r="AO163" s="296">
        <f t="shared" si="165"/>
        <v>46016</v>
      </c>
      <c r="AP163" s="296">
        <f t="shared" si="165"/>
        <v>46023</v>
      </c>
      <c r="AQ163" s="296">
        <f t="shared" si="165"/>
        <v>46030</v>
      </c>
      <c r="AR163" s="296">
        <f t="shared" si="165"/>
        <v>46037</v>
      </c>
      <c r="AS163" s="296">
        <f t="shared" si="165"/>
        <v>46044</v>
      </c>
      <c r="AT163" s="296">
        <f t="shared" si="165"/>
        <v>46051</v>
      </c>
      <c r="AU163" s="296">
        <f t="shared" si="165"/>
        <v>46058</v>
      </c>
      <c r="AV163" s="296">
        <f t="shared" si="165"/>
        <v>46065</v>
      </c>
      <c r="AW163" s="296">
        <f t="shared" si="165"/>
        <v>46072</v>
      </c>
      <c r="AX163" s="296">
        <f t="shared" si="165"/>
        <v>46079</v>
      </c>
      <c r="AY163" s="296">
        <f t="shared" si="165"/>
        <v>46086</v>
      </c>
      <c r="AZ163" s="296">
        <f t="shared" si="165"/>
        <v>46093</v>
      </c>
      <c r="BA163" s="296">
        <f t="shared" si="165"/>
        <v>46100</v>
      </c>
      <c r="BB163" s="296">
        <f t="shared" si="165"/>
        <v>46107</v>
      </c>
      <c r="BC163" s="296">
        <f t="shared" si="165"/>
        <v>46114</v>
      </c>
      <c r="BD163" s="296">
        <f t="shared" si="165"/>
        <v>46121</v>
      </c>
      <c r="BE163" s="296">
        <f t="shared" si="165"/>
        <v>46128</v>
      </c>
      <c r="BF163" s="296">
        <f t="shared" si="165"/>
        <v>46135</v>
      </c>
      <c r="BG163" s="296">
        <f t="shared" si="165"/>
        <v>46142</v>
      </c>
      <c r="BH163" s="296">
        <f t="shared" si="165"/>
        <v>46149</v>
      </c>
      <c r="BI163" s="296">
        <f t="shared" si="165"/>
        <v>46156</v>
      </c>
      <c r="BJ163" s="296">
        <f t="shared" si="165"/>
        <v>46163</v>
      </c>
      <c r="BK163" s="296">
        <f t="shared" si="165"/>
        <v>46170</v>
      </c>
      <c r="BL163" s="296">
        <f t="shared" si="165"/>
        <v>46177</v>
      </c>
      <c r="BM163" s="296">
        <f t="shared" si="165"/>
        <v>46184</v>
      </c>
      <c r="BN163" s="296">
        <f t="shared" si="165"/>
        <v>46191</v>
      </c>
      <c r="BO163" s="296">
        <f t="shared" si="165"/>
        <v>46198</v>
      </c>
      <c r="BP163" s="296">
        <f t="shared" ref="BP163:EA163" si="166">+BP162+6</f>
        <v>46205</v>
      </c>
      <c r="BQ163" s="296">
        <f t="shared" si="166"/>
        <v>46212</v>
      </c>
      <c r="BR163" s="296">
        <f t="shared" si="166"/>
        <v>46219</v>
      </c>
      <c r="BS163" s="296">
        <f t="shared" si="166"/>
        <v>46226</v>
      </c>
      <c r="BT163" s="296">
        <f t="shared" si="166"/>
        <v>46233</v>
      </c>
      <c r="BU163" s="296">
        <f t="shared" si="166"/>
        <v>46240</v>
      </c>
      <c r="BV163" s="296">
        <f t="shared" si="166"/>
        <v>46247</v>
      </c>
      <c r="BW163" s="296">
        <f t="shared" si="166"/>
        <v>46254</v>
      </c>
      <c r="BX163" s="296">
        <f t="shared" si="166"/>
        <v>46261</v>
      </c>
      <c r="BY163" s="296">
        <f t="shared" si="166"/>
        <v>46268</v>
      </c>
      <c r="BZ163" s="296">
        <f t="shared" si="166"/>
        <v>46275</v>
      </c>
      <c r="CA163" s="296">
        <f t="shared" si="166"/>
        <v>46282</v>
      </c>
      <c r="CB163" s="296">
        <f t="shared" si="166"/>
        <v>46289</v>
      </c>
      <c r="CC163" s="296">
        <f t="shared" si="166"/>
        <v>46296</v>
      </c>
      <c r="CD163" s="296">
        <f t="shared" si="166"/>
        <v>46303</v>
      </c>
      <c r="CE163" s="296">
        <f t="shared" si="166"/>
        <v>46310</v>
      </c>
      <c r="CF163" s="296">
        <f t="shared" si="166"/>
        <v>46317</v>
      </c>
      <c r="CG163" s="296">
        <f t="shared" si="166"/>
        <v>46324</v>
      </c>
      <c r="CH163" s="296">
        <f t="shared" si="166"/>
        <v>46331</v>
      </c>
      <c r="CI163" s="296">
        <f t="shared" si="166"/>
        <v>46338</v>
      </c>
      <c r="CJ163" s="296">
        <f t="shared" si="166"/>
        <v>46345</v>
      </c>
      <c r="CK163" s="296">
        <f t="shared" si="166"/>
        <v>46352</v>
      </c>
      <c r="CL163" s="296">
        <f t="shared" si="166"/>
        <v>46359</v>
      </c>
      <c r="CM163" s="296">
        <f t="shared" si="166"/>
        <v>46366</v>
      </c>
      <c r="CN163" s="296">
        <f t="shared" si="166"/>
        <v>46373</v>
      </c>
      <c r="CO163" s="296">
        <f t="shared" si="166"/>
        <v>46380</v>
      </c>
      <c r="CP163" s="296">
        <f t="shared" si="166"/>
        <v>46387</v>
      </c>
      <c r="CQ163" s="296">
        <f t="shared" si="166"/>
        <v>46394</v>
      </c>
      <c r="CR163" s="296">
        <f t="shared" si="166"/>
        <v>46401</v>
      </c>
      <c r="CS163" s="296">
        <f t="shared" si="166"/>
        <v>46408</v>
      </c>
      <c r="CT163" s="296">
        <f t="shared" si="166"/>
        <v>46415</v>
      </c>
      <c r="CU163" s="296">
        <f t="shared" si="166"/>
        <v>46422</v>
      </c>
      <c r="CV163" s="296">
        <f t="shared" si="166"/>
        <v>46429</v>
      </c>
      <c r="CW163" s="296">
        <f t="shared" si="166"/>
        <v>46436</v>
      </c>
      <c r="CX163" s="296">
        <f t="shared" si="166"/>
        <v>46443</v>
      </c>
      <c r="CY163" s="296">
        <f t="shared" si="166"/>
        <v>46450</v>
      </c>
      <c r="CZ163" s="296">
        <f t="shared" si="166"/>
        <v>46457</v>
      </c>
      <c r="DA163" s="296">
        <f t="shared" si="166"/>
        <v>46464</v>
      </c>
      <c r="DB163" s="296">
        <f t="shared" si="166"/>
        <v>46471</v>
      </c>
      <c r="DC163" s="296">
        <f t="shared" si="166"/>
        <v>46478</v>
      </c>
      <c r="DD163" s="296">
        <f t="shared" si="166"/>
        <v>46485</v>
      </c>
      <c r="DE163" s="296">
        <f t="shared" si="166"/>
        <v>46492</v>
      </c>
      <c r="DF163" s="296">
        <f t="shared" si="166"/>
        <v>46499</v>
      </c>
      <c r="DG163" s="296">
        <f t="shared" si="166"/>
        <v>46506</v>
      </c>
      <c r="DH163" s="296">
        <f t="shared" si="166"/>
        <v>46513</v>
      </c>
      <c r="DI163" s="296">
        <f t="shared" si="166"/>
        <v>46520</v>
      </c>
      <c r="DJ163" s="296">
        <f t="shared" si="166"/>
        <v>46527</v>
      </c>
      <c r="DK163" s="296">
        <f t="shared" si="166"/>
        <v>46534</v>
      </c>
      <c r="DL163" s="296">
        <f t="shared" si="166"/>
        <v>46541</v>
      </c>
      <c r="DM163" s="296">
        <f t="shared" si="166"/>
        <v>46548</v>
      </c>
      <c r="DN163" s="296">
        <f t="shared" si="166"/>
        <v>46555</v>
      </c>
      <c r="DO163" s="296">
        <f t="shared" si="166"/>
        <v>46562</v>
      </c>
      <c r="DP163" s="296">
        <f t="shared" si="166"/>
        <v>46569</v>
      </c>
      <c r="DQ163" s="296">
        <f t="shared" si="166"/>
        <v>46576</v>
      </c>
      <c r="DR163" s="296">
        <f t="shared" si="166"/>
        <v>46583</v>
      </c>
      <c r="DS163" s="296">
        <f t="shared" si="166"/>
        <v>46590</v>
      </c>
      <c r="DT163" s="296">
        <f t="shared" si="166"/>
        <v>46597</v>
      </c>
      <c r="DU163" s="296">
        <f t="shared" si="166"/>
        <v>46604</v>
      </c>
      <c r="DV163" s="296">
        <f t="shared" si="166"/>
        <v>46611</v>
      </c>
      <c r="DW163" s="296">
        <f t="shared" si="166"/>
        <v>46618</v>
      </c>
      <c r="DX163" s="296">
        <f t="shared" si="166"/>
        <v>46625</v>
      </c>
      <c r="DY163" s="296">
        <f t="shared" si="166"/>
        <v>46632</v>
      </c>
      <c r="DZ163" s="296">
        <f t="shared" si="166"/>
        <v>46639</v>
      </c>
      <c r="EA163" s="296">
        <f t="shared" si="166"/>
        <v>46646</v>
      </c>
      <c r="EB163" s="296">
        <f t="shared" ref="EB163:EC163" si="167">+EB162+6</f>
        <v>46653</v>
      </c>
      <c r="EC163" s="296">
        <f t="shared" si="167"/>
        <v>46660</v>
      </c>
    </row>
    <row r="164" spans="2:133" s="298" customFormat="1" ht="23.25" customHeight="1">
      <c r="B164" s="297"/>
      <c r="C164" s="298" t="s">
        <v>1840</v>
      </c>
      <c r="D164" s="300">
        <v>265.39999999999998</v>
      </c>
      <c r="E164" s="300">
        <v>568.29999999999995</v>
      </c>
      <c r="F164" s="300">
        <v>443</v>
      </c>
      <c r="G164" s="300">
        <v>518.79999999999995</v>
      </c>
      <c r="H164" s="300">
        <v>554.29999999999995</v>
      </c>
      <c r="I164" s="300">
        <v>886</v>
      </c>
      <c r="J164" s="300">
        <v>694.4</v>
      </c>
      <c r="K164" s="300">
        <v>1364.2</v>
      </c>
      <c r="L164" s="300">
        <v>1542.9</v>
      </c>
      <c r="M164" s="300">
        <v>1285.9000000000001</v>
      </c>
      <c r="N164" s="300">
        <v>1338.5</v>
      </c>
      <c r="O164" s="300">
        <v>1318.3</v>
      </c>
      <c r="P164" s="300">
        <v>1211.5999999999999</v>
      </c>
      <c r="Q164" s="300">
        <v>867</v>
      </c>
      <c r="R164" s="300">
        <v>694.6</v>
      </c>
      <c r="S164" s="300">
        <v>846.5</v>
      </c>
      <c r="T164" s="300">
        <v>782.8</v>
      </c>
      <c r="U164" s="300">
        <v>845.5</v>
      </c>
      <c r="V164" s="300">
        <v>897.5</v>
      </c>
      <c r="W164" s="300">
        <v>2470.6999999999998</v>
      </c>
      <c r="X164" s="300">
        <v>1795.9</v>
      </c>
      <c r="Y164" s="300">
        <v>1011.2</v>
      </c>
      <c r="Z164" s="300">
        <v>1012.1</v>
      </c>
      <c r="AA164" s="300">
        <v>960.9</v>
      </c>
      <c r="AB164" s="300">
        <v>984.8</v>
      </c>
      <c r="AC164" s="300">
        <v>1208.9000000000001</v>
      </c>
      <c r="AD164" s="300">
        <v>1116.2</v>
      </c>
      <c r="AE164" s="300">
        <v>1150.8</v>
      </c>
      <c r="AF164" s="300">
        <v>1361</v>
      </c>
      <c r="AG164" s="300">
        <v>1331</v>
      </c>
      <c r="AH164" s="300">
        <v>1271.3</v>
      </c>
      <c r="AI164" s="300">
        <v>1382</v>
      </c>
      <c r="AJ164" s="300">
        <v>1495.3</v>
      </c>
      <c r="AK164" s="300">
        <v>1198.5999999999999</v>
      </c>
      <c r="AL164" s="300">
        <v>1864.4</v>
      </c>
      <c r="AM164" s="300">
        <v>1987.5</v>
      </c>
      <c r="AN164" s="300">
        <v>1823.5</v>
      </c>
      <c r="AO164" s="300">
        <v>817.1</v>
      </c>
      <c r="AP164" s="300">
        <v>805.6</v>
      </c>
      <c r="AQ164" s="300">
        <v>872.4</v>
      </c>
      <c r="AR164" s="300">
        <v>780.9</v>
      </c>
      <c r="AS164" s="300">
        <v>828.3</v>
      </c>
      <c r="AT164" s="300">
        <v>1284.9000000000001</v>
      </c>
      <c r="AU164" s="300">
        <v>1101.8</v>
      </c>
      <c r="AV164" s="300">
        <v>815.3</v>
      </c>
      <c r="AW164" s="300">
        <v>1299</v>
      </c>
      <c r="AX164" s="300">
        <v>1174.7</v>
      </c>
      <c r="AY164" s="300">
        <v>1049.0999999999999</v>
      </c>
      <c r="AZ164" s="300">
        <v>1074.0999999999999</v>
      </c>
      <c r="BA164" s="300">
        <v>1313.6</v>
      </c>
      <c r="BB164" s="300">
        <v>784.1</v>
      </c>
      <c r="BC164" s="300">
        <v>920.9</v>
      </c>
      <c r="BD164" s="300">
        <v>1516</v>
      </c>
      <c r="BE164" s="300">
        <v>1698.4</v>
      </c>
      <c r="BF164" s="300">
        <v>2116.6999999999998</v>
      </c>
      <c r="BG164" s="300">
        <v>1929.3</v>
      </c>
      <c r="BH164" s="300">
        <v>1667</v>
      </c>
      <c r="BI164" s="300">
        <v>1782.7</v>
      </c>
      <c r="BJ164" s="300">
        <v>1918.9</v>
      </c>
      <c r="BK164" s="300">
        <v>1629.7</v>
      </c>
      <c r="BL164" s="300">
        <v>1881.4</v>
      </c>
      <c r="BM164" s="300">
        <v>1387.2</v>
      </c>
      <c r="BN164" s="300">
        <v>1594.6</v>
      </c>
      <c r="BO164" s="300">
        <v>1744.8</v>
      </c>
      <c r="BP164" s="300">
        <v>1323.3</v>
      </c>
      <c r="BQ164" s="300">
        <v>1472.9</v>
      </c>
      <c r="BR164" s="300">
        <v>2294.5</v>
      </c>
      <c r="BS164" s="300">
        <v>3012.2</v>
      </c>
      <c r="BT164" s="300">
        <v>2696</v>
      </c>
      <c r="BU164" s="300">
        <v>2488.4</v>
      </c>
      <c r="BV164" s="300">
        <v>2278.5</v>
      </c>
      <c r="BW164" s="300">
        <v>2034.3</v>
      </c>
      <c r="BX164" s="300">
        <v>2517.1</v>
      </c>
      <c r="BY164" s="300">
        <v>1557.1</v>
      </c>
      <c r="BZ164" s="300">
        <v>1637.7</v>
      </c>
      <c r="CA164" s="300">
        <v>992.3</v>
      </c>
      <c r="CB164" s="300">
        <v>928.2</v>
      </c>
      <c r="CC164" s="300">
        <v>1443.1</v>
      </c>
      <c r="CD164" s="300">
        <v>1519.7</v>
      </c>
      <c r="CE164" s="300">
        <v>1119.8</v>
      </c>
      <c r="CF164" s="300">
        <v>1012.9</v>
      </c>
      <c r="CG164" s="300">
        <v>770.3</v>
      </c>
      <c r="CH164" s="300">
        <v>1141.5999999999999</v>
      </c>
      <c r="CI164" s="300">
        <v>1213.4000000000001</v>
      </c>
      <c r="CJ164" s="300">
        <v>1165.0999999999999</v>
      </c>
      <c r="CK164" s="300">
        <v>1161.3</v>
      </c>
      <c r="CL164" s="300">
        <v>585.70000000000005</v>
      </c>
      <c r="CM164" s="300">
        <v>154.1</v>
      </c>
      <c r="CN164" s="300">
        <v>445.8</v>
      </c>
      <c r="CO164" s="300">
        <v>135</v>
      </c>
      <c r="CP164" s="300">
        <v>305.3</v>
      </c>
      <c r="CQ164" s="300">
        <v>140.30000000000001</v>
      </c>
      <c r="CR164" s="300">
        <v>108.9</v>
      </c>
      <c r="CS164" s="300">
        <v>80.400000000000006</v>
      </c>
      <c r="CT164" s="300">
        <v>80.400000000000006</v>
      </c>
      <c r="CU164" s="300">
        <v>80.400000000000006</v>
      </c>
      <c r="CV164" s="300">
        <v>80.400000000000006</v>
      </c>
      <c r="CW164" s="300">
        <v>80.400000000000006</v>
      </c>
      <c r="CX164" s="300">
        <v>80.400000000000006</v>
      </c>
      <c r="CY164" s="300">
        <v>123.9</v>
      </c>
      <c r="CZ164" s="300">
        <v>80.400000000000006</v>
      </c>
      <c r="DA164" s="300">
        <v>36.9</v>
      </c>
      <c r="DB164" s="300">
        <v>36.9</v>
      </c>
      <c r="DC164" s="300">
        <v>29.5</v>
      </c>
      <c r="DD164" s="300">
        <v>36.9</v>
      </c>
      <c r="DE164" s="300">
        <v>36.9</v>
      </c>
      <c r="DF164" s="300">
        <v>36.9</v>
      </c>
      <c r="DG164" s="300">
        <v>36.9</v>
      </c>
      <c r="DH164" s="300">
        <v>36.9</v>
      </c>
      <c r="DI164" s="300">
        <v>36.9</v>
      </c>
      <c r="DJ164" s="300">
        <v>36.9</v>
      </c>
      <c r="DK164" s="300">
        <v>29.5</v>
      </c>
      <c r="DL164" s="300">
        <v>36.9</v>
      </c>
      <c r="DM164" s="300">
        <v>36.9</v>
      </c>
      <c r="DN164" s="300">
        <v>36.9</v>
      </c>
      <c r="DO164" s="300">
        <v>29.5</v>
      </c>
      <c r="DP164" s="300">
        <v>29.5</v>
      </c>
      <c r="DQ164" s="300">
        <v>36.9</v>
      </c>
      <c r="DR164" s="300">
        <v>36.9</v>
      </c>
      <c r="DS164" s="300">
        <v>29.5</v>
      </c>
      <c r="DT164" s="300">
        <v>36.9</v>
      </c>
      <c r="DU164" s="300">
        <v>36.9</v>
      </c>
      <c r="DV164" s="300">
        <v>41.6</v>
      </c>
      <c r="DW164" s="300">
        <v>48.8</v>
      </c>
      <c r="DX164" s="300">
        <v>48.8</v>
      </c>
      <c r="DY164" s="300">
        <v>72.5</v>
      </c>
      <c r="DZ164" s="300">
        <v>72.5</v>
      </c>
      <c r="EA164" s="300">
        <v>58.3</v>
      </c>
      <c r="EB164" s="300">
        <v>39</v>
      </c>
      <c r="EC164" s="300">
        <v>43.7</v>
      </c>
    </row>
    <row r="165" spans="2:133" s="298" customFormat="1" ht="23.25" customHeight="1">
      <c r="B165" s="297"/>
      <c r="C165" s="298" t="s">
        <v>1841</v>
      </c>
      <c r="D165" s="300">
        <f>+D164</f>
        <v>265.39999999999998</v>
      </c>
      <c r="E165" s="301">
        <f t="shared" ref="E165:BP165" si="168">+D165+E164</f>
        <v>833.69999999999993</v>
      </c>
      <c r="F165" s="301">
        <f t="shared" si="168"/>
        <v>1276.6999999999998</v>
      </c>
      <c r="G165" s="301">
        <f t="shared" si="168"/>
        <v>1795.4999999999998</v>
      </c>
      <c r="H165" s="301">
        <f t="shared" si="168"/>
        <v>2349.7999999999997</v>
      </c>
      <c r="I165" s="301">
        <f t="shared" si="168"/>
        <v>3235.7999999999997</v>
      </c>
      <c r="J165" s="301">
        <f t="shared" si="168"/>
        <v>3930.2</v>
      </c>
      <c r="K165" s="301">
        <f t="shared" si="168"/>
        <v>5294.4</v>
      </c>
      <c r="L165" s="301">
        <f t="shared" si="168"/>
        <v>6837.2999999999993</v>
      </c>
      <c r="M165" s="301">
        <f t="shared" si="168"/>
        <v>8123.1999999999989</v>
      </c>
      <c r="N165" s="301">
        <f t="shared" si="168"/>
        <v>9461.6999999999989</v>
      </c>
      <c r="O165" s="301">
        <f t="shared" si="168"/>
        <v>10779.999999999998</v>
      </c>
      <c r="P165" s="301">
        <f t="shared" si="168"/>
        <v>11991.599999999999</v>
      </c>
      <c r="Q165" s="301">
        <f t="shared" si="168"/>
        <v>12858.599999999999</v>
      </c>
      <c r="R165" s="301">
        <f t="shared" si="168"/>
        <v>13553.199999999999</v>
      </c>
      <c r="S165" s="301">
        <f t="shared" si="168"/>
        <v>14399.699999999999</v>
      </c>
      <c r="T165" s="301">
        <f t="shared" si="168"/>
        <v>15182.499999999998</v>
      </c>
      <c r="U165" s="301">
        <f t="shared" si="168"/>
        <v>16027.999999999998</v>
      </c>
      <c r="V165" s="301">
        <f t="shared" si="168"/>
        <v>16925.5</v>
      </c>
      <c r="W165" s="301">
        <f t="shared" si="168"/>
        <v>19396.2</v>
      </c>
      <c r="X165" s="301">
        <f t="shared" si="168"/>
        <v>21192.100000000002</v>
      </c>
      <c r="Y165" s="301">
        <f t="shared" si="168"/>
        <v>22203.300000000003</v>
      </c>
      <c r="Z165" s="301">
        <f t="shared" si="168"/>
        <v>23215.4</v>
      </c>
      <c r="AA165" s="301">
        <f t="shared" si="168"/>
        <v>24176.300000000003</v>
      </c>
      <c r="AB165" s="301">
        <f t="shared" si="168"/>
        <v>25161.100000000002</v>
      </c>
      <c r="AC165" s="301">
        <f t="shared" si="168"/>
        <v>26370.000000000004</v>
      </c>
      <c r="AD165" s="301">
        <f t="shared" si="168"/>
        <v>27486.200000000004</v>
      </c>
      <c r="AE165" s="301">
        <f t="shared" si="168"/>
        <v>28637.000000000004</v>
      </c>
      <c r="AF165" s="301">
        <f t="shared" si="168"/>
        <v>29998.000000000004</v>
      </c>
      <c r="AG165" s="301">
        <f t="shared" si="168"/>
        <v>31329.000000000004</v>
      </c>
      <c r="AH165" s="301">
        <f t="shared" si="168"/>
        <v>32600.300000000003</v>
      </c>
      <c r="AI165" s="301">
        <f t="shared" si="168"/>
        <v>33982.300000000003</v>
      </c>
      <c r="AJ165" s="301">
        <f t="shared" si="168"/>
        <v>35477.600000000006</v>
      </c>
      <c r="AK165" s="301">
        <f t="shared" si="168"/>
        <v>36676.200000000004</v>
      </c>
      <c r="AL165" s="301">
        <f t="shared" si="168"/>
        <v>38540.600000000006</v>
      </c>
      <c r="AM165" s="301">
        <f t="shared" si="168"/>
        <v>40528.100000000006</v>
      </c>
      <c r="AN165" s="301">
        <f t="shared" si="168"/>
        <v>42351.600000000006</v>
      </c>
      <c r="AO165" s="301">
        <f t="shared" si="168"/>
        <v>43168.700000000004</v>
      </c>
      <c r="AP165" s="301">
        <f t="shared" si="168"/>
        <v>43974.3</v>
      </c>
      <c r="AQ165" s="301">
        <f t="shared" si="168"/>
        <v>44846.700000000004</v>
      </c>
      <c r="AR165" s="301">
        <f t="shared" si="168"/>
        <v>45627.600000000006</v>
      </c>
      <c r="AS165" s="301">
        <f t="shared" si="168"/>
        <v>46455.900000000009</v>
      </c>
      <c r="AT165" s="301">
        <f t="shared" si="168"/>
        <v>47740.80000000001</v>
      </c>
      <c r="AU165" s="301">
        <f t="shared" si="168"/>
        <v>48842.600000000013</v>
      </c>
      <c r="AV165" s="301">
        <f t="shared" si="168"/>
        <v>49657.900000000016</v>
      </c>
      <c r="AW165" s="301">
        <f t="shared" si="168"/>
        <v>50956.900000000016</v>
      </c>
      <c r="AX165" s="301">
        <f t="shared" si="168"/>
        <v>52131.600000000013</v>
      </c>
      <c r="AY165" s="301">
        <f t="shared" si="168"/>
        <v>53180.700000000012</v>
      </c>
      <c r="AZ165" s="301">
        <f t="shared" si="168"/>
        <v>54254.80000000001</v>
      </c>
      <c r="BA165" s="301">
        <f t="shared" si="168"/>
        <v>55568.400000000009</v>
      </c>
      <c r="BB165" s="301">
        <f t="shared" si="168"/>
        <v>56352.500000000007</v>
      </c>
      <c r="BC165" s="301">
        <f t="shared" si="168"/>
        <v>57273.400000000009</v>
      </c>
      <c r="BD165" s="301">
        <f t="shared" si="168"/>
        <v>58789.400000000009</v>
      </c>
      <c r="BE165" s="301">
        <f t="shared" si="168"/>
        <v>60487.80000000001</v>
      </c>
      <c r="BF165" s="301">
        <f t="shared" si="168"/>
        <v>62604.500000000007</v>
      </c>
      <c r="BG165" s="301">
        <f t="shared" si="168"/>
        <v>64533.80000000001</v>
      </c>
      <c r="BH165" s="301">
        <f t="shared" si="168"/>
        <v>66200.800000000017</v>
      </c>
      <c r="BI165" s="301">
        <f t="shared" si="168"/>
        <v>67983.500000000015</v>
      </c>
      <c r="BJ165" s="301">
        <f t="shared" si="168"/>
        <v>69902.400000000009</v>
      </c>
      <c r="BK165" s="301">
        <f t="shared" si="168"/>
        <v>71532.100000000006</v>
      </c>
      <c r="BL165" s="301">
        <f t="shared" si="168"/>
        <v>73413.5</v>
      </c>
      <c r="BM165" s="301">
        <f t="shared" si="168"/>
        <v>74800.7</v>
      </c>
      <c r="BN165" s="301">
        <f t="shared" si="168"/>
        <v>76395.3</v>
      </c>
      <c r="BO165" s="301">
        <f t="shared" si="168"/>
        <v>78140.100000000006</v>
      </c>
      <c r="BP165" s="301">
        <f t="shared" si="168"/>
        <v>79463.400000000009</v>
      </c>
      <c r="BQ165" s="301">
        <f t="shared" ref="BQ165:EB165" si="169">+BP165+BQ164</f>
        <v>80936.3</v>
      </c>
      <c r="BR165" s="301">
        <f t="shared" si="169"/>
        <v>83230.8</v>
      </c>
      <c r="BS165" s="301">
        <f t="shared" si="169"/>
        <v>86243</v>
      </c>
      <c r="BT165" s="301">
        <f t="shared" si="169"/>
        <v>88939</v>
      </c>
      <c r="BU165" s="301">
        <f t="shared" si="169"/>
        <v>91427.4</v>
      </c>
      <c r="BV165" s="301">
        <f t="shared" si="169"/>
        <v>93705.9</v>
      </c>
      <c r="BW165" s="301">
        <f t="shared" si="169"/>
        <v>95740.2</v>
      </c>
      <c r="BX165" s="301">
        <f t="shared" si="169"/>
        <v>98257.3</v>
      </c>
      <c r="BY165" s="301">
        <f t="shared" si="169"/>
        <v>99814.400000000009</v>
      </c>
      <c r="BZ165" s="301">
        <f t="shared" si="169"/>
        <v>101452.1</v>
      </c>
      <c r="CA165" s="301">
        <f t="shared" si="169"/>
        <v>102444.40000000001</v>
      </c>
      <c r="CB165" s="301">
        <f t="shared" si="169"/>
        <v>103372.6</v>
      </c>
      <c r="CC165" s="301">
        <f t="shared" si="169"/>
        <v>104815.70000000001</v>
      </c>
      <c r="CD165" s="301">
        <f t="shared" si="169"/>
        <v>106335.40000000001</v>
      </c>
      <c r="CE165" s="301">
        <f t="shared" si="169"/>
        <v>107455.20000000001</v>
      </c>
      <c r="CF165" s="301">
        <f t="shared" si="169"/>
        <v>108468.1</v>
      </c>
      <c r="CG165" s="301">
        <f t="shared" si="169"/>
        <v>109238.40000000001</v>
      </c>
      <c r="CH165" s="301">
        <f t="shared" si="169"/>
        <v>110380.00000000001</v>
      </c>
      <c r="CI165" s="301">
        <f t="shared" si="169"/>
        <v>111593.40000000001</v>
      </c>
      <c r="CJ165" s="301">
        <f t="shared" si="169"/>
        <v>112758.50000000001</v>
      </c>
      <c r="CK165" s="301">
        <f t="shared" si="169"/>
        <v>113919.80000000002</v>
      </c>
      <c r="CL165" s="301">
        <f t="shared" si="169"/>
        <v>114505.50000000001</v>
      </c>
      <c r="CM165" s="301">
        <f t="shared" si="169"/>
        <v>114659.60000000002</v>
      </c>
      <c r="CN165" s="301">
        <f t="shared" si="169"/>
        <v>115105.40000000002</v>
      </c>
      <c r="CO165" s="301">
        <f t="shared" si="169"/>
        <v>115240.40000000002</v>
      </c>
      <c r="CP165" s="301">
        <f t="shared" si="169"/>
        <v>115545.70000000003</v>
      </c>
      <c r="CQ165" s="301">
        <f t="shared" si="169"/>
        <v>115686.00000000003</v>
      </c>
      <c r="CR165" s="301">
        <f t="shared" si="169"/>
        <v>115794.90000000002</v>
      </c>
      <c r="CS165" s="301">
        <f t="shared" si="169"/>
        <v>115875.30000000002</v>
      </c>
      <c r="CT165" s="301">
        <f t="shared" si="169"/>
        <v>115955.70000000001</v>
      </c>
      <c r="CU165" s="301">
        <f t="shared" si="169"/>
        <v>116036.1</v>
      </c>
      <c r="CV165" s="301">
        <f t="shared" si="169"/>
        <v>116116.5</v>
      </c>
      <c r="CW165" s="301">
        <f t="shared" si="169"/>
        <v>116196.9</v>
      </c>
      <c r="CX165" s="301">
        <f t="shared" si="169"/>
        <v>116277.29999999999</v>
      </c>
      <c r="CY165" s="301">
        <f t="shared" si="169"/>
        <v>116401.19999999998</v>
      </c>
      <c r="CZ165" s="301">
        <f t="shared" si="169"/>
        <v>116481.59999999998</v>
      </c>
      <c r="DA165" s="301">
        <f t="shared" si="169"/>
        <v>116518.49999999997</v>
      </c>
      <c r="DB165" s="301">
        <f t="shared" si="169"/>
        <v>116555.39999999997</v>
      </c>
      <c r="DC165" s="301">
        <f t="shared" si="169"/>
        <v>116584.89999999997</v>
      </c>
      <c r="DD165" s="301">
        <f t="shared" si="169"/>
        <v>116621.79999999996</v>
      </c>
      <c r="DE165" s="301">
        <f t="shared" si="169"/>
        <v>116658.69999999995</v>
      </c>
      <c r="DF165" s="301">
        <f t="shared" si="169"/>
        <v>116695.59999999995</v>
      </c>
      <c r="DG165" s="301">
        <f t="shared" si="169"/>
        <v>116732.49999999994</v>
      </c>
      <c r="DH165" s="301">
        <f t="shared" si="169"/>
        <v>116769.39999999994</v>
      </c>
      <c r="DI165" s="301">
        <f t="shared" si="169"/>
        <v>116806.29999999993</v>
      </c>
      <c r="DJ165" s="301">
        <f t="shared" si="169"/>
        <v>116843.19999999992</v>
      </c>
      <c r="DK165" s="301">
        <f t="shared" si="169"/>
        <v>116872.69999999992</v>
      </c>
      <c r="DL165" s="301">
        <f t="shared" si="169"/>
        <v>116909.59999999992</v>
      </c>
      <c r="DM165" s="301">
        <f t="shared" si="169"/>
        <v>116946.49999999991</v>
      </c>
      <c r="DN165" s="301">
        <f t="shared" si="169"/>
        <v>116983.39999999991</v>
      </c>
      <c r="DO165" s="301">
        <f t="shared" si="169"/>
        <v>117012.89999999991</v>
      </c>
      <c r="DP165" s="301">
        <f t="shared" si="169"/>
        <v>117042.39999999991</v>
      </c>
      <c r="DQ165" s="301">
        <f t="shared" si="169"/>
        <v>117079.2999999999</v>
      </c>
      <c r="DR165" s="301">
        <f t="shared" si="169"/>
        <v>117116.1999999999</v>
      </c>
      <c r="DS165" s="301">
        <f t="shared" si="169"/>
        <v>117145.6999999999</v>
      </c>
      <c r="DT165" s="301">
        <f t="shared" si="169"/>
        <v>117182.59999999989</v>
      </c>
      <c r="DU165" s="301">
        <f t="shared" si="169"/>
        <v>117219.49999999988</v>
      </c>
      <c r="DV165" s="301">
        <f t="shared" si="169"/>
        <v>117261.09999999989</v>
      </c>
      <c r="DW165" s="301">
        <f t="shared" si="169"/>
        <v>117309.89999999989</v>
      </c>
      <c r="DX165" s="301">
        <f t="shared" si="169"/>
        <v>117358.6999999999</v>
      </c>
      <c r="DY165" s="301">
        <f t="shared" si="169"/>
        <v>117431.1999999999</v>
      </c>
      <c r="DZ165" s="301">
        <f t="shared" si="169"/>
        <v>117503.6999999999</v>
      </c>
      <c r="EA165" s="301">
        <f t="shared" si="169"/>
        <v>117561.9999999999</v>
      </c>
      <c r="EB165" s="301">
        <f t="shared" si="169"/>
        <v>117600.9999999999</v>
      </c>
      <c r="EC165" s="301">
        <f t="shared" ref="EC165" si="170">+EB165+EC164</f>
        <v>117644.6999999999</v>
      </c>
    </row>
    <row r="166" spans="2:133" s="298" customFormat="1" ht="23.25" customHeight="1">
      <c r="B166" s="297"/>
      <c r="C166" s="299" t="s">
        <v>1842</v>
      </c>
      <c r="D166" s="302">
        <f t="shared" ref="D166:AI166" si="171">+D165/$EC$165</f>
        <v>2.2559452317018973E-3</v>
      </c>
      <c r="E166" s="302">
        <f t="shared" si="171"/>
        <v>7.0865920861713332E-3</v>
      </c>
      <c r="F166" s="302">
        <f t="shared" si="171"/>
        <v>1.0852167585960106E-2</v>
      </c>
      <c r="G166" s="302">
        <f t="shared" si="171"/>
        <v>1.5262056004222896E-2</v>
      </c>
      <c r="H166" s="302">
        <f t="shared" si="171"/>
        <v>1.9973700472694492E-2</v>
      </c>
      <c r="I166" s="302">
        <f t="shared" si="171"/>
        <v>2.7504851472272041E-2</v>
      </c>
      <c r="J166" s="302">
        <f t="shared" si="171"/>
        <v>3.3407369817764876E-2</v>
      </c>
      <c r="K166" s="302">
        <f t="shared" si="171"/>
        <v>4.5003302316211476E-2</v>
      </c>
      <c r="L166" s="302">
        <f t="shared" si="171"/>
        <v>5.8118215270216211E-2</v>
      </c>
      <c r="M166" s="302">
        <f t="shared" si="171"/>
        <v>6.9048584424117751E-2</v>
      </c>
      <c r="N166" s="302">
        <f t="shared" si="171"/>
        <v>8.0426062542554036E-2</v>
      </c>
      <c r="O166" s="302">
        <f t="shared" si="171"/>
        <v>9.1631837218336287E-2</v>
      </c>
      <c r="P166" s="302">
        <f t="shared" si="171"/>
        <v>0.10193064370940645</v>
      </c>
      <c r="Q166" s="302">
        <f t="shared" si="171"/>
        <v>0.10930029147084408</v>
      </c>
      <c r="R166" s="302">
        <f t="shared" si="171"/>
        <v>0.11520450985042259</v>
      </c>
      <c r="S166" s="302">
        <f t="shared" si="171"/>
        <v>0.12239990411807766</v>
      </c>
      <c r="T166" s="302">
        <f t="shared" si="171"/>
        <v>0.12905383752944258</v>
      </c>
      <c r="U166" s="302">
        <f t="shared" si="171"/>
        <v>0.13624073162666922</v>
      </c>
      <c r="V166" s="302">
        <f t="shared" si="171"/>
        <v>0.14386963458617358</v>
      </c>
      <c r="W166" s="302">
        <f t="shared" si="171"/>
        <v>0.16487100566366372</v>
      </c>
      <c r="X166" s="302">
        <f t="shared" si="171"/>
        <v>0.18013646173605799</v>
      </c>
      <c r="Y166" s="302">
        <f t="shared" si="171"/>
        <v>0.18873183407327337</v>
      </c>
      <c r="Z166" s="302">
        <f t="shared" si="171"/>
        <v>0.19733485656387428</v>
      </c>
      <c r="AA166" s="302">
        <f t="shared" si="171"/>
        <v>0.2055026703285403</v>
      </c>
      <c r="AB166" s="302">
        <f t="shared" si="171"/>
        <v>0.21387363816644545</v>
      </c>
      <c r="AC166" s="302">
        <f t="shared" si="171"/>
        <v>0.22414949419735888</v>
      </c>
      <c r="AD166" s="302">
        <f t="shared" si="171"/>
        <v>0.23363738442955806</v>
      </c>
      <c r="AE166" s="302">
        <f t="shared" si="171"/>
        <v>0.24341938055858045</v>
      </c>
      <c r="AF166" s="302">
        <f t="shared" si="171"/>
        <v>0.2549881125116561</v>
      </c>
      <c r="AG166" s="302">
        <f t="shared" si="171"/>
        <v>0.26630183935187929</v>
      </c>
      <c r="AH166" s="302">
        <f t="shared" si="171"/>
        <v>0.27710810601752595</v>
      </c>
      <c r="AI166" s="302">
        <f t="shared" si="171"/>
        <v>0.28885534154959835</v>
      </c>
      <c r="AJ166" s="302">
        <f t="shared" ref="AJ166:BO166" si="172">+AJ165/$EC$165</f>
        <v>0.30156564639121047</v>
      </c>
      <c r="AK166" s="302">
        <f t="shared" si="172"/>
        <v>0.31175395066671119</v>
      </c>
      <c r="AL166" s="302">
        <f t="shared" si="172"/>
        <v>0.32760166841345201</v>
      </c>
      <c r="AM166" s="302">
        <f t="shared" si="172"/>
        <v>0.34449575713993102</v>
      </c>
      <c r="AN166" s="302">
        <f t="shared" si="172"/>
        <v>0.3599958179161496</v>
      </c>
      <c r="AO166" s="302">
        <f t="shared" si="172"/>
        <v>0.36694130717320916</v>
      </c>
      <c r="AP166" s="302">
        <f t="shared" si="172"/>
        <v>0.373789044470342</v>
      </c>
      <c r="AQ166" s="302">
        <f t="shared" si="172"/>
        <v>0.3812045931520931</v>
      </c>
      <c r="AR166" s="302">
        <f t="shared" si="172"/>
        <v>0.38784237623964402</v>
      </c>
      <c r="AS166" s="302">
        <f t="shared" si="172"/>
        <v>0.39488306740550189</v>
      </c>
      <c r="AT166" s="302">
        <f t="shared" si="172"/>
        <v>0.40580493638897502</v>
      </c>
      <c r="AU166" s="302">
        <f t="shared" si="172"/>
        <v>0.415170424167005</v>
      </c>
      <c r="AV166" s="302">
        <f t="shared" si="172"/>
        <v>0.42210061311729352</v>
      </c>
      <c r="AW166" s="302">
        <f t="shared" si="172"/>
        <v>0.43314233450380735</v>
      </c>
      <c r="AX166" s="302">
        <f t="shared" si="172"/>
        <v>0.44312748470606889</v>
      </c>
      <c r="AY166" s="302">
        <f t="shared" si="172"/>
        <v>0.45204501350252124</v>
      </c>
      <c r="AZ166" s="302">
        <f t="shared" si="172"/>
        <v>0.461175046559684</v>
      </c>
      <c r="BA166" s="302">
        <f t="shared" si="172"/>
        <v>0.47234087043445272</v>
      </c>
      <c r="BB166" s="302">
        <f t="shared" si="172"/>
        <v>0.47900585406737456</v>
      </c>
      <c r="BC166" s="302">
        <f t="shared" si="172"/>
        <v>0.48683366101490383</v>
      </c>
      <c r="BD166" s="302">
        <f t="shared" si="172"/>
        <v>0.4997199193843842</v>
      </c>
      <c r="BE166" s="302">
        <f t="shared" si="172"/>
        <v>0.5141566088400078</v>
      </c>
      <c r="BF166" s="302">
        <f t="shared" si="172"/>
        <v>0.53214891958583821</v>
      </c>
      <c r="BG166" s="302">
        <f t="shared" si="172"/>
        <v>0.54854829839338337</v>
      </c>
      <c r="BH166" s="302">
        <f t="shared" si="172"/>
        <v>0.56271808249755473</v>
      </c>
      <c r="BI166" s="302">
        <f t="shared" si="172"/>
        <v>0.57787133632029386</v>
      </c>
      <c r="BJ166" s="302">
        <f t="shared" si="172"/>
        <v>0.59418231335538341</v>
      </c>
      <c r="BK166" s="302">
        <f t="shared" si="172"/>
        <v>0.60803504110257467</v>
      </c>
      <c r="BL166" s="302">
        <f t="shared" si="172"/>
        <v>0.62402726174659862</v>
      </c>
      <c r="BM166" s="302">
        <f t="shared" si="172"/>
        <v>0.63581869816489878</v>
      </c>
      <c r="BN166" s="302">
        <f t="shared" si="172"/>
        <v>0.64937306993005273</v>
      </c>
      <c r="BO166" s="302">
        <f t="shared" si="172"/>
        <v>0.66420416729355491</v>
      </c>
      <c r="BP166" s="302">
        <f t="shared" ref="BP166:CU166" si="173">+BP165/$EC$165</f>
        <v>0.6754524428214792</v>
      </c>
      <c r="BQ166" s="302">
        <f t="shared" si="173"/>
        <v>0.68797234384549477</v>
      </c>
      <c r="BR166" s="302">
        <f t="shared" si="173"/>
        <v>0.70747598489349772</v>
      </c>
      <c r="BS166" s="302">
        <f t="shared" si="173"/>
        <v>0.73308019825797577</v>
      </c>
      <c r="BT166" s="302">
        <f t="shared" si="173"/>
        <v>0.75599665773298819</v>
      </c>
      <c r="BU166" s="302">
        <f t="shared" si="173"/>
        <v>0.77714848182706131</v>
      </c>
      <c r="BV166" s="302">
        <f t="shared" si="173"/>
        <v>0.79651612014820961</v>
      </c>
      <c r="BW166" s="302">
        <f t="shared" si="173"/>
        <v>0.81380801685073856</v>
      </c>
      <c r="BX166" s="302">
        <f t="shared" si="173"/>
        <v>0.83520379583610727</v>
      </c>
      <c r="BY166" s="302">
        <f t="shared" si="173"/>
        <v>0.84843941121019562</v>
      </c>
      <c r="BZ166" s="302">
        <f t="shared" si="173"/>
        <v>0.86236014032081421</v>
      </c>
      <c r="CA166" s="302">
        <f t="shared" si="173"/>
        <v>0.87079485943693258</v>
      </c>
      <c r="CB166" s="302">
        <f t="shared" si="173"/>
        <v>0.87868471762858924</v>
      </c>
      <c r="CC166" s="302">
        <f t="shared" si="173"/>
        <v>0.89095131357383806</v>
      </c>
      <c r="CD166" s="302">
        <f t="shared" si="173"/>
        <v>0.90386902257390345</v>
      </c>
      <c r="CE166" s="302">
        <f t="shared" si="173"/>
        <v>0.91338751341964497</v>
      </c>
      <c r="CF166" s="302">
        <f t="shared" si="173"/>
        <v>0.92199733604658862</v>
      </c>
      <c r="CG166" s="302">
        <f t="shared" si="173"/>
        <v>0.92854501732759831</v>
      </c>
      <c r="CH166" s="302">
        <f t="shared" si="173"/>
        <v>0.93824881188867937</v>
      </c>
      <c r="CI166" s="302">
        <f t="shared" si="173"/>
        <v>0.94856291868652054</v>
      </c>
      <c r="CJ166" s="302">
        <f t="shared" si="173"/>
        <v>0.95846646725266937</v>
      </c>
      <c r="CK166" s="302">
        <f t="shared" si="173"/>
        <v>0.96833771517119016</v>
      </c>
      <c r="CL166" s="302">
        <f t="shared" si="173"/>
        <v>0.97331626499111401</v>
      </c>
      <c r="CM166" s="302">
        <f t="shared" si="173"/>
        <v>0.97462614125413316</v>
      </c>
      <c r="CN166" s="302">
        <f t="shared" si="173"/>
        <v>0.97841551723112152</v>
      </c>
      <c r="CO166" s="302">
        <f t="shared" si="173"/>
        <v>0.97956304023895791</v>
      </c>
      <c r="CP166" s="302">
        <f t="shared" si="173"/>
        <v>0.9821581422707536</v>
      </c>
      <c r="CQ166" s="302">
        <f t="shared" si="173"/>
        <v>0.98335071618186054</v>
      </c>
      <c r="CR166" s="302">
        <f t="shared" si="173"/>
        <v>0.98427638474151513</v>
      </c>
      <c r="CS166" s="302">
        <f t="shared" si="173"/>
        <v>0.98495979844395987</v>
      </c>
      <c r="CT166" s="302">
        <f t="shared" si="173"/>
        <v>0.98564321214640449</v>
      </c>
      <c r="CU166" s="302">
        <f t="shared" si="173"/>
        <v>0.98632662584884923</v>
      </c>
      <c r="CV166" s="302">
        <f t="shared" ref="CV166:EA166" si="174">+CV165/$EC$165</f>
        <v>0.98701003955129385</v>
      </c>
      <c r="CW166" s="302">
        <f t="shared" si="174"/>
        <v>0.98769345325373858</v>
      </c>
      <c r="CX166" s="302">
        <f t="shared" si="174"/>
        <v>0.98837686695618321</v>
      </c>
      <c r="CY166" s="302">
        <f t="shared" si="174"/>
        <v>0.98943003807226404</v>
      </c>
      <c r="CZ166" s="302">
        <f t="shared" si="174"/>
        <v>0.99011345177470877</v>
      </c>
      <c r="DA166" s="302">
        <f t="shared" si="174"/>
        <v>0.9904271080635173</v>
      </c>
      <c r="DB166" s="302">
        <f t="shared" si="174"/>
        <v>0.99074076435232583</v>
      </c>
      <c r="DC166" s="302">
        <f t="shared" si="174"/>
        <v>0.9909915193799641</v>
      </c>
      <c r="DD166" s="302">
        <f t="shared" si="174"/>
        <v>0.99130517566877274</v>
      </c>
      <c r="DE166" s="302">
        <f t="shared" si="174"/>
        <v>0.99161883195758127</v>
      </c>
      <c r="DF166" s="302">
        <f t="shared" si="174"/>
        <v>0.9919324882463898</v>
      </c>
      <c r="DG166" s="302">
        <f t="shared" si="174"/>
        <v>0.99224614453519833</v>
      </c>
      <c r="DH166" s="302">
        <f t="shared" si="174"/>
        <v>0.99255980082400685</v>
      </c>
      <c r="DI166" s="302">
        <f t="shared" si="174"/>
        <v>0.99287345711281538</v>
      </c>
      <c r="DJ166" s="302">
        <f t="shared" si="174"/>
        <v>0.99318711340162391</v>
      </c>
      <c r="DK166" s="302">
        <f t="shared" si="174"/>
        <v>0.99343786842926229</v>
      </c>
      <c r="DL166" s="302">
        <f t="shared" si="174"/>
        <v>0.99375152471807082</v>
      </c>
      <c r="DM166" s="302">
        <f t="shared" si="174"/>
        <v>0.99406518100687935</v>
      </c>
      <c r="DN166" s="302">
        <f t="shared" si="174"/>
        <v>0.99437883729568788</v>
      </c>
      <c r="DO166" s="302">
        <f t="shared" si="174"/>
        <v>0.99462959232332615</v>
      </c>
      <c r="DP166" s="302">
        <f t="shared" si="174"/>
        <v>0.99488034735096453</v>
      </c>
      <c r="DQ166" s="302">
        <f t="shared" si="174"/>
        <v>0.99519400363977306</v>
      </c>
      <c r="DR166" s="302">
        <f t="shared" si="174"/>
        <v>0.99550765992858159</v>
      </c>
      <c r="DS166" s="302">
        <f t="shared" si="174"/>
        <v>0.99575841495621986</v>
      </c>
      <c r="DT166" s="302">
        <f t="shared" si="174"/>
        <v>0.99607207124502839</v>
      </c>
      <c r="DU166" s="302">
        <f t="shared" si="174"/>
        <v>0.99638572753383692</v>
      </c>
      <c r="DV166" s="302">
        <f t="shared" si="174"/>
        <v>0.99673933462365916</v>
      </c>
      <c r="DW166" s="302">
        <f t="shared" si="174"/>
        <v>0.99715414294056592</v>
      </c>
      <c r="DX166" s="302">
        <f t="shared" si="174"/>
        <v>0.99756895125747269</v>
      </c>
      <c r="DY166" s="302">
        <f t="shared" si="174"/>
        <v>0.99818521361353296</v>
      </c>
      <c r="DZ166" s="302">
        <f t="shared" si="174"/>
        <v>0.99880147596959323</v>
      </c>
      <c r="EA166" s="302">
        <f t="shared" si="174"/>
        <v>0.99929703590556995</v>
      </c>
      <c r="EB166" s="302">
        <f t="shared" ref="EB166:EC166" si="175">+EB165/$EC$165</f>
        <v>0.99962854255227818</v>
      </c>
      <c r="EC166" s="303">
        <f t="shared" si="175"/>
        <v>1</v>
      </c>
    </row>
    <row r="167" spans="2:133" s="298" customFormat="1" ht="30" customHeight="1">
      <c r="B167" s="297"/>
      <c r="D167" s="300"/>
      <c r="E167" s="300"/>
      <c r="F167" s="300"/>
      <c r="G167" s="300"/>
      <c r="H167" s="300"/>
      <c r="I167" s="300"/>
      <c r="J167" s="300"/>
      <c r="K167" s="300"/>
      <c r="L167" s="300"/>
      <c r="M167" s="300"/>
      <c r="N167" s="300"/>
      <c r="O167" s="300"/>
      <c r="P167" s="300"/>
      <c r="Q167" s="300"/>
      <c r="R167" s="300"/>
      <c r="S167" s="300"/>
      <c r="T167" s="300"/>
      <c r="U167" s="300"/>
      <c r="V167" s="300"/>
      <c r="W167" s="300"/>
      <c r="X167" s="300"/>
      <c r="Y167" s="300"/>
      <c r="Z167" s="300"/>
      <c r="AA167" s="300"/>
      <c r="AB167" s="300"/>
      <c r="AC167" s="300"/>
      <c r="AD167" s="300"/>
      <c r="AE167" s="300"/>
      <c r="AF167" s="300"/>
      <c r="AG167" s="300"/>
      <c r="AH167" s="300"/>
      <c r="AI167" s="300"/>
      <c r="AJ167" s="300"/>
      <c r="AK167" s="300"/>
      <c r="AL167" s="300"/>
      <c r="AM167" s="300"/>
      <c r="AN167" s="300"/>
      <c r="AO167" s="300"/>
      <c r="AP167" s="300"/>
      <c r="AQ167" s="300"/>
      <c r="AR167" s="300"/>
      <c r="AS167" s="300"/>
      <c r="AT167" s="300"/>
      <c r="AU167" s="300"/>
      <c r="AV167" s="300"/>
      <c r="AW167" s="300"/>
      <c r="AX167" s="300"/>
      <c r="AY167" s="300"/>
      <c r="AZ167" s="300"/>
      <c r="BA167" s="300"/>
      <c r="BB167" s="300"/>
      <c r="BC167" s="300"/>
      <c r="BD167" s="300"/>
      <c r="BE167" s="300"/>
      <c r="BF167" s="300"/>
      <c r="BG167" s="300"/>
      <c r="BH167" s="300"/>
      <c r="BI167" s="300"/>
      <c r="BJ167" s="300"/>
      <c r="BK167" s="300"/>
      <c r="BL167" s="300"/>
      <c r="BM167" s="300"/>
      <c r="BN167" s="300"/>
      <c r="BO167" s="300"/>
      <c r="BP167" s="300"/>
      <c r="BQ167" s="300"/>
      <c r="BR167" s="300"/>
      <c r="BS167" s="300"/>
      <c r="BT167" s="300"/>
      <c r="BU167" s="300"/>
      <c r="BV167" s="300"/>
      <c r="BW167" s="300"/>
      <c r="BX167" s="300"/>
      <c r="BY167" s="300"/>
      <c r="BZ167" s="300"/>
      <c r="CA167" s="300"/>
      <c r="CB167" s="300"/>
      <c r="CC167" s="300"/>
      <c r="CD167" s="300"/>
      <c r="CE167" s="300"/>
      <c r="CF167" s="300"/>
      <c r="CG167" s="300"/>
      <c r="CH167" s="300"/>
      <c r="CI167" s="300"/>
      <c r="CJ167" s="300"/>
      <c r="CK167" s="300"/>
      <c r="CL167" s="300"/>
      <c r="CM167" s="300"/>
      <c r="CN167" s="300"/>
      <c r="CO167" s="300"/>
      <c r="CP167" s="300"/>
      <c r="CQ167" s="300"/>
      <c r="CR167" s="300"/>
      <c r="CS167" s="300"/>
      <c r="CT167" s="300"/>
      <c r="CU167" s="300"/>
      <c r="CV167" s="300"/>
      <c r="CW167" s="300"/>
      <c r="CX167" s="300"/>
      <c r="CY167" s="300"/>
      <c r="CZ167" s="300"/>
      <c r="DA167" s="300"/>
      <c r="DB167" s="300"/>
      <c r="DC167" s="300"/>
      <c r="DD167" s="300"/>
      <c r="DE167" s="300"/>
      <c r="DF167" s="300"/>
      <c r="DG167" s="300"/>
      <c r="DH167" s="300"/>
      <c r="DI167" s="300"/>
      <c r="DJ167" s="300"/>
      <c r="DK167" s="300"/>
      <c r="DL167" s="300"/>
      <c r="DM167" s="300"/>
      <c r="DN167" s="300"/>
      <c r="DO167" s="300"/>
      <c r="DP167" s="300"/>
      <c r="DQ167" s="300"/>
      <c r="DR167" s="300"/>
      <c r="DS167" s="300"/>
      <c r="DT167" s="300"/>
      <c r="DU167" s="300"/>
      <c r="DV167" s="300"/>
      <c r="DW167" s="300"/>
      <c r="DX167" s="300"/>
      <c r="DY167" s="300"/>
      <c r="DZ167" s="300"/>
      <c r="EA167" s="300"/>
      <c r="EB167" s="300"/>
      <c r="EC167" s="300"/>
    </row>
    <row r="168" spans="2:133" s="298" customFormat="1" ht="24.75" customHeight="1">
      <c r="B168" s="297"/>
      <c r="C168" s="298" t="s">
        <v>1824</v>
      </c>
      <c r="D168" s="300">
        <v>144.80900000000003</v>
      </c>
      <c r="E168" s="300">
        <v>289.61800000000005</v>
      </c>
      <c r="F168" s="300">
        <v>434.42699999999996</v>
      </c>
      <c r="G168" s="300">
        <v>579.2360000000001</v>
      </c>
      <c r="H168" s="300">
        <v>554.95000000000005</v>
      </c>
      <c r="I168" s="300">
        <v>1198.3</v>
      </c>
      <c r="J168" s="300">
        <v>1047.2700000000004</v>
      </c>
      <c r="K168" s="300">
        <v>1210</v>
      </c>
      <c r="L168" s="300">
        <v>695.49999999999909</v>
      </c>
      <c r="M168" s="300">
        <v>697.19000000000051</v>
      </c>
      <c r="N168" s="300">
        <v>1124.7999999999984</v>
      </c>
      <c r="O168" s="300">
        <v>478.59999999999945</v>
      </c>
      <c r="P168" s="300">
        <v>745.20000000000437</v>
      </c>
      <c r="Q168" s="300">
        <v>529.60000000000036</v>
      </c>
      <c r="R168" s="300">
        <v>434.69999999999709</v>
      </c>
      <c r="S168" s="300">
        <v>1497.7000000000025</v>
      </c>
      <c r="T168" s="300"/>
      <c r="U168" s="300"/>
      <c r="V168" s="300"/>
      <c r="W168" s="300"/>
      <c r="X168" s="300"/>
      <c r="Y168" s="300"/>
      <c r="Z168" s="300"/>
      <c r="AA168" s="300"/>
      <c r="AB168" s="300"/>
      <c r="AC168" s="300"/>
      <c r="AD168" s="300"/>
      <c r="AE168" s="300"/>
      <c r="AF168" s="300"/>
      <c r="AG168" s="300"/>
      <c r="AH168" s="300"/>
      <c r="AI168" s="300"/>
      <c r="AJ168" s="300"/>
      <c r="AK168" s="300"/>
      <c r="AL168" s="300"/>
      <c r="AM168" s="300"/>
      <c r="AN168" s="300"/>
      <c r="AO168" s="300"/>
      <c r="AP168" s="300"/>
      <c r="AQ168" s="300"/>
      <c r="AR168" s="300"/>
      <c r="AS168" s="300"/>
      <c r="AT168" s="300"/>
      <c r="AU168" s="300"/>
      <c r="AV168" s="300"/>
      <c r="AW168" s="300"/>
      <c r="AX168" s="300"/>
      <c r="AY168" s="300"/>
      <c r="AZ168" s="300"/>
      <c r="BA168" s="300"/>
      <c r="BB168" s="300"/>
      <c r="BC168" s="300"/>
      <c r="BD168" s="300"/>
      <c r="BE168" s="300"/>
      <c r="BF168" s="300"/>
      <c r="BG168" s="300"/>
      <c r="BH168" s="300"/>
      <c r="BI168" s="300"/>
      <c r="BJ168" s="300"/>
      <c r="BK168" s="300"/>
      <c r="BL168" s="300"/>
      <c r="BM168" s="300"/>
      <c r="BN168" s="300"/>
      <c r="BO168" s="300"/>
      <c r="BP168" s="300"/>
      <c r="BQ168" s="300"/>
      <c r="BR168" s="300"/>
      <c r="BS168" s="300"/>
      <c r="BT168" s="300"/>
      <c r="BU168" s="300"/>
      <c r="BV168" s="300"/>
      <c r="BW168" s="300"/>
      <c r="BX168" s="300"/>
      <c r="BY168" s="300"/>
      <c r="BZ168" s="300"/>
      <c r="CA168" s="300"/>
      <c r="CB168" s="300"/>
      <c r="CC168" s="300"/>
      <c r="CD168" s="300"/>
      <c r="CE168" s="300"/>
      <c r="CF168" s="300"/>
      <c r="CG168" s="300"/>
      <c r="CH168" s="300"/>
      <c r="CI168" s="300"/>
      <c r="CJ168" s="300"/>
      <c r="CK168" s="300"/>
      <c r="CL168" s="300"/>
      <c r="CM168" s="300"/>
      <c r="CN168" s="300"/>
      <c r="CO168" s="300"/>
      <c r="CP168" s="300"/>
      <c r="CQ168" s="300"/>
      <c r="CR168" s="300"/>
      <c r="CS168" s="300"/>
      <c r="CT168" s="300"/>
      <c r="CU168" s="300"/>
      <c r="CV168" s="300"/>
      <c r="CW168" s="300"/>
      <c r="CX168" s="300"/>
      <c r="CY168" s="300"/>
      <c r="CZ168" s="300"/>
      <c r="DA168" s="300"/>
      <c r="DB168" s="300"/>
      <c r="DC168" s="300"/>
      <c r="DD168" s="300"/>
      <c r="DE168" s="300"/>
      <c r="DF168" s="300"/>
      <c r="DG168" s="300"/>
      <c r="DH168" s="300"/>
      <c r="DI168" s="300"/>
      <c r="DJ168" s="300"/>
      <c r="DK168" s="300"/>
      <c r="DL168" s="300"/>
      <c r="DM168" s="300"/>
      <c r="DN168" s="300"/>
      <c r="DO168" s="300"/>
      <c r="DP168" s="300"/>
      <c r="DQ168" s="300"/>
      <c r="DR168" s="300"/>
      <c r="DS168" s="300"/>
      <c r="DT168" s="300"/>
      <c r="DU168" s="300"/>
      <c r="DV168" s="300"/>
      <c r="DW168" s="300"/>
      <c r="DX168" s="300"/>
      <c r="DY168" s="300"/>
      <c r="DZ168" s="300"/>
      <c r="EA168" s="300"/>
      <c r="EB168" s="300"/>
      <c r="EC168" s="300"/>
    </row>
    <row r="169" spans="2:133" s="298" customFormat="1" ht="24.75" customHeight="1">
      <c r="B169" s="297"/>
      <c r="C169" s="298" t="s">
        <v>1843</v>
      </c>
      <c r="D169" s="300">
        <f>+D168</f>
        <v>144.80900000000003</v>
      </c>
      <c r="E169" s="300">
        <f>+D169+E168</f>
        <v>434.42700000000008</v>
      </c>
      <c r="F169" s="300">
        <f t="shared" ref="F169:O169" si="176">+E169+F168</f>
        <v>868.85400000000004</v>
      </c>
      <c r="G169" s="300">
        <f t="shared" si="176"/>
        <v>1448.0900000000001</v>
      </c>
      <c r="H169" s="300">
        <f t="shared" si="176"/>
        <v>2003.0400000000002</v>
      </c>
      <c r="I169" s="300">
        <f t="shared" si="176"/>
        <v>3201.34</v>
      </c>
      <c r="J169" s="300">
        <f t="shared" si="176"/>
        <v>4248.6100000000006</v>
      </c>
      <c r="K169" s="300">
        <f t="shared" si="176"/>
        <v>5458.6100000000006</v>
      </c>
      <c r="L169" s="300">
        <f t="shared" si="176"/>
        <v>6154.11</v>
      </c>
      <c r="M169" s="300">
        <f t="shared" si="176"/>
        <v>6851.3</v>
      </c>
      <c r="N169" s="300">
        <f t="shared" si="176"/>
        <v>7976.0999999999985</v>
      </c>
      <c r="O169" s="300">
        <f t="shared" si="176"/>
        <v>8454.6999999999971</v>
      </c>
      <c r="P169" s="300">
        <f>+O169+P168</f>
        <v>9199.9000000000015</v>
      </c>
      <c r="Q169" s="300">
        <f>+P169+Q168</f>
        <v>9729.5000000000018</v>
      </c>
      <c r="R169" s="300">
        <f>SUM($D$92:R92)</f>
        <v>10267.539999999999</v>
      </c>
      <c r="S169" s="300">
        <f>SUM($D$93:S93)</f>
        <v>12072.550000000001</v>
      </c>
      <c r="T169" s="300">
        <f>SUM($D$93:T93)</f>
        <v>13498.810000000001</v>
      </c>
      <c r="U169" s="300">
        <f>SUM($D$93:U93)</f>
        <v>15000.28</v>
      </c>
      <c r="V169" s="300">
        <f>SUM($D$93:V93)</f>
        <v>17404.79</v>
      </c>
      <c r="W169" s="300">
        <f>SUM($D$93:W93)</f>
        <v>19864.82</v>
      </c>
      <c r="X169" s="300">
        <f>SUM($D$93:X93)</f>
        <v>21335.489999999998</v>
      </c>
      <c r="Y169" s="300"/>
      <c r="Z169" s="300"/>
      <c r="AA169" s="300"/>
      <c r="AB169" s="300"/>
      <c r="AC169" s="300"/>
      <c r="AD169" s="300"/>
      <c r="AE169" s="300"/>
      <c r="AF169" s="300"/>
      <c r="AG169" s="300"/>
      <c r="AH169" s="300"/>
      <c r="AI169" s="300"/>
      <c r="AJ169" s="300"/>
      <c r="AK169" s="300"/>
      <c r="AL169" s="300"/>
      <c r="AM169" s="300"/>
      <c r="AN169" s="300"/>
      <c r="AO169" s="300"/>
      <c r="AP169" s="300"/>
      <c r="AQ169" s="300"/>
      <c r="AR169" s="300"/>
      <c r="AS169" s="300"/>
      <c r="AT169" s="300"/>
      <c r="AU169" s="300"/>
      <c r="AV169" s="300"/>
      <c r="AW169" s="300"/>
      <c r="AX169" s="300"/>
      <c r="AY169" s="300"/>
      <c r="AZ169" s="300"/>
      <c r="BA169" s="300"/>
      <c r="BB169" s="300"/>
      <c r="BC169" s="300"/>
      <c r="BD169" s="300"/>
      <c r="BE169" s="300"/>
      <c r="BF169" s="300"/>
      <c r="BG169" s="300"/>
      <c r="BH169" s="300"/>
      <c r="BI169" s="300"/>
      <c r="BJ169" s="300"/>
      <c r="BK169" s="300"/>
      <c r="BL169" s="300"/>
      <c r="BM169" s="300"/>
      <c r="BN169" s="300"/>
      <c r="BO169" s="300"/>
      <c r="BP169" s="300"/>
      <c r="BQ169" s="300"/>
      <c r="BR169" s="300"/>
      <c r="BS169" s="300"/>
      <c r="BT169" s="300"/>
      <c r="BU169" s="300"/>
      <c r="BV169" s="300"/>
      <c r="BW169" s="300"/>
      <c r="BX169" s="300"/>
      <c r="BY169" s="300"/>
      <c r="BZ169" s="300"/>
      <c r="CA169" s="300"/>
      <c r="CB169" s="300"/>
      <c r="CC169" s="300"/>
      <c r="CD169" s="300"/>
      <c r="CE169" s="300"/>
      <c r="CF169" s="300"/>
      <c r="CG169" s="300"/>
      <c r="CH169" s="300"/>
      <c r="CI169" s="300"/>
      <c r="CJ169" s="300"/>
      <c r="CK169" s="300"/>
      <c r="CL169" s="300"/>
      <c r="CM169" s="300"/>
      <c r="CN169" s="300"/>
      <c r="CO169" s="300"/>
      <c r="CP169" s="300"/>
      <c r="CQ169" s="300"/>
      <c r="CR169" s="300"/>
      <c r="CS169" s="300"/>
      <c r="CT169" s="300"/>
      <c r="CU169" s="300"/>
      <c r="CV169" s="300"/>
      <c r="CW169" s="300"/>
      <c r="CX169" s="300"/>
      <c r="CY169" s="300"/>
      <c r="CZ169" s="300"/>
      <c r="DA169" s="300"/>
      <c r="DB169" s="300"/>
      <c r="DC169" s="300"/>
      <c r="DD169" s="300"/>
      <c r="DE169" s="300"/>
      <c r="DF169" s="300"/>
      <c r="DG169" s="300"/>
      <c r="DH169" s="300"/>
      <c r="DI169" s="300"/>
      <c r="DJ169" s="300"/>
      <c r="DK169" s="300"/>
      <c r="DL169" s="300"/>
      <c r="DM169" s="300"/>
      <c r="DN169" s="300"/>
      <c r="DO169" s="300"/>
      <c r="DP169" s="300"/>
      <c r="DQ169" s="300"/>
      <c r="DR169" s="300"/>
      <c r="DS169" s="300"/>
      <c r="DT169" s="300"/>
      <c r="DU169" s="300"/>
      <c r="DV169" s="300"/>
      <c r="DW169" s="300"/>
      <c r="DX169" s="300"/>
      <c r="DY169" s="300"/>
      <c r="DZ169" s="300"/>
      <c r="EA169" s="300"/>
      <c r="EB169" s="300"/>
      <c r="EC169" s="300"/>
    </row>
    <row r="170" spans="2:133" s="298" customFormat="1" ht="24.75" customHeight="1">
      <c r="B170" s="297"/>
      <c r="C170" s="299" t="s">
        <v>1844</v>
      </c>
      <c r="D170" s="302">
        <f t="shared" ref="D170:R170" si="177">+D169/$EC$165</f>
        <v>1.2309011795686516E-3</v>
      </c>
      <c r="E170" s="302">
        <f t="shared" si="177"/>
        <v>3.6927035387059551E-3</v>
      </c>
      <c r="F170" s="302">
        <f t="shared" si="177"/>
        <v>7.3854070774119094E-3</v>
      </c>
      <c r="G170" s="302">
        <f t="shared" si="177"/>
        <v>1.2309011795686515E-2</v>
      </c>
      <c r="H170" s="302">
        <f t="shared" si="177"/>
        <v>1.7026181374936583E-2</v>
      </c>
      <c r="I170" s="302">
        <f t="shared" si="177"/>
        <v>2.7211935599308793E-2</v>
      </c>
      <c r="J170" s="302">
        <f t="shared" si="177"/>
        <v>3.6113909083877169E-2</v>
      </c>
      <c r="K170" s="302">
        <f t="shared" si="177"/>
        <v>4.6399115302261859E-2</v>
      </c>
      <c r="L170" s="302">
        <f t="shared" si="177"/>
        <v>5.2310983835225942E-2</v>
      </c>
      <c r="M170" s="302">
        <f t="shared" si="177"/>
        <v>5.8237217656214063E-2</v>
      </c>
      <c r="N170" s="302">
        <f t="shared" si="177"/>
        <v>6.7798209354097597E-2</v>
      </c>
      <c r="O170" s="302">
        <f t="shared" si="177"/>
        <v>7.1866390921138001E-2</v>
      </c>
      <c r="P170" s="302">
        <f t="shared" si="177"/>
        <v>7.8200717924394467E-2</v>
      </c>
      <c r="Q170" s="302">
        <f t="shared" si="177"/>
        <v>8.2702408183284171E-2</v>
      </c>
      <c r="R170" s="302">
        <f t="shared" si="177"/>
        <v>8.7275839880589678E-2</v>
      </c>
      <c r="S170" s="302">
        <f t="shared" ref="S170:AX170" si="178">+S169/$EC$173</f>
        <v>0.11808197520469724</v>
      </c>
      <c r="T170" s="302">
        <f t="shared" si="178"/>
        <v>0.13203226722713254</v>
      </c>
      <c r="U170" s="302">
        <f t="shared" si="178"/>
        <v>0.14671819052507679</v>
      </c>
      <c r="V170" s="302">
        <f t="shared" si="178"/>
        <v>0.17023677526479181</v>
      </c>
      <c r="W170" s="302">
        <f t="shared" si="178"/>
        <v>0.19429840279690486</v>
      </c>
      <c r="X170" s="302">
        <f t="shared" si="178"/>
        <v>0.20868307036707784</v>
      </c>
      <c r="Y170" s="302">
        <f t="shared" si="178"/>
        <v>0</v>
      </c>
      <c r="Z170" s="302">
        <f t="shared" si="178"/>
        <v>0</v>
      </c>
      <c r="AA170" s="302">
        <f t="shared" si="178"/>
        <v>0</v>
      </c>
      <c r="AB170" s="302">
        <f t="shared" si="178"/>
        <v>0</v>
      </c>
      <c r="AC170" s="302">
        <f t="shared" si="178"/>
        <v>0</v>
      </c>
      <c r="AD170" s="302">
        <f t="shared" si="178"/>
        <v>0</v>
      </c>
      <c r="AE170" s="302">
        <f t="shared" si="178"/>
        <v>0</v>
      </c>
      <c r="AF170" s="302">
        <f t="shared" si="178"/>
        <v>0</v>
      </c>
      <c r="AG170" s="302">
        <f t="shared" si="178"/>
        <v>0</v>
      </c>
      <c r="AH170" s="302">
        <f t="shared" si="178"/>
        <v>0</v>
      </c>
      <c r="AI170" s="302">
        <f t="shared" si="178"/>
        <v>0</v>
      </c>
      <c r="AJ170" s="302">
        <f t="shared" si="178"/>
        <v>0</v>
      </c>
      <c r="AK170" s="302">
        <f t="shared" si="178"/>
        <v>0</v>
      </c>
      <c r="AL170" s="302">
        <f t="shared" si="178"/>
        <v>0</v>
      </c>
      <c r="AM170" s="302">
        <f t="shared" si="178"/>
        <v>0</v>
      </c>
      <c r="AN170" s="302">
        <f t="shared" si="178"/>
        <v>0</v>
      </c>
      <c r="AO170" s="302">
        <f t="shared" si="178"/>
        <v>0</v>
      </c>
      <c r="AP170" s="302">
        <f t="shared" si="178"/>
        <v>0</v>
      </c>
      <c r="AQ170" s="302">
        <f t="shared" si="178"/>
        <v>0</v>
      </c>
      <c r="AR170" s="302">
        <f t="shared" si="178"/>
        <v>0</v>
      </c>
      <c r="AS170" s="302">
        <f t="shared" si="178"/>
        <v>0</v>
      </c>
      <c r="AT170" s="302">
        <f t="shared" si="178"/>
        <v>0</v>
      </c>
      <c r="AU170" s="302">
        <f t="shared" si="178"/>
        <v>0</v>
      </c>
      <c r="AV170" s="302">
        <f t="shared" si="178"/>
        <v>0</v>
      </c>
      <c r="AW170" s="302">
        <f t="shared" si="178"/>
        <v>0</v>
      </c>
      <c r="AX170" s="302">
        <f t="shared" si="178"/>
        <v>0</v>
      </c>
      <c r="AY170" s="302">
        <f t="shared" ref="AY170:CD170" si="179">+AY169/$EC$173</f>
        <v>0</v>
      </c>
      <c r="AZ170" s="302">
        <f t="shared" si="179"/>
        <v>0</v>
      </c>
      <c r="BA170" s="302">
        <f t="shared" si="179"/>
        <v>0</v>
      </c>
      <c r="BB170" s="302">
        <f t="shared" si="179"/>
        <v>0</v>
      </c>
      <c r="BC170" s="302">
        <f t="shared" si="179"/>
        <v>0</v>
      </c>
      <c r="BD170" s="302">
        <f t="shared" si="179"/>
        <v>0</v>
      </c>
      <c r="BE170" s="302">
        <f t="shared" si="179"/>
        <v>0</v>
      </c>
      <c r="BF170" s="302">
        <f t="shared" si="179"/>
        <v>0</v>
      </c>
      <c r="BG170" s="302">
        <f t="shared" si="179"/>
        <v>0</v>
      </c>
      <c r="BH170" s="302">
        <f t="shared" si="179"/>
        <v>0</v>
      </c>
      <c r="BI170" s="302">
        <f t="shared" si="179"/>
        <v>0</v>
      </c>
      <c r="BJ170" s="302">
        <f t="shared" si="179"/>
        <v>0</v>
      </c>
      <c r="BK170" s="302">
        <f t="shared" si="179"/>
        <v>0</v>
      </c>
      <c r="BL170" s="302">
        <f t="shared" si="179"/>
        <v>0</v>
      </c>
      <c r="BM170" s="302">
        <f t="shared" si="179"/>
        <v>0</v>
      </c>
      <c r="BN170" s="302">
        <f t="shared" si="179"/>
        <v>0</v>
      </c>
      <c r="BO170" s="302">
        <f t="shared" si="179"/>
        <v>0</v>
      </c>
      <c r="BP170" s="302">
        <f t="shared" si="179"/>
        <v>0</v>
      </c>
      <c r="BQ170" s="302">
        <f t="shared" si="179"/>
        <v>0</v>
      </c>
      <c r="BR170" s="302">
        <f t="shared" si="179"/>
        <v>0</v>
      </c>
      <c r="BS170" s="302">
        <f t="shared" si="179"/>
        <v>0</v>
      </c>
      <c r="BT170" s="302">
        <f t="shared" si="179"/>
        <v>0</v>
      </c>
      <c r="BU170" s="302">
        <f t="shared" si="179"/>
        <v>0</v>
      </c>
      <c r="BV170" s="302">
        <f t="shared" si="179"/>
        <v>0</v>
      </c>
      <c r="BW170" s="302">
        <f t="shared" si="179"/>
        <v>0</v>
      </c>
      <c r="BX170" s="302">
        <f t="shared" si="179"/>
        <v>0</v>
      </c>
      <c r="BY170" s="302">
        <f t="shared" si="179"/>
        <v>0</v>
      </c>
      <c r="BZ170" s="302">
        <f t="shared" si="179"/>
        <v>0</v>
      </c>
      <c r="CA170" s="302">
        <f t="shared" si="179"/>
        <v>0</v>
      </c>
      <c r="CB170" s="302">
        <f t="shared" si="179"/>
        <v>0</v>
      </c>
      <c r="CC170" s="302">
        <f t="shared" si="179"/>
        <v>0</v>
      </c>
      <c r="CD170" s="302">
        <f t="shared" si="179"/>
        <v>0</v>
      </c>
      <c r="CE170" s="302">
        <f t="shared" ref="CE170:DJ170" si="180">+CE169/$EC$173</f>
        <v>0</v>
      </c>
      <c r="CF170" s="302">
        <f t="shared" si="180"/>
        <v>0</v>
      </c>
      <c r="CG170" s="302">
        <f t="shared" si="180"/>
        <v>0</v>
      </c>
      <c r="CH170" s="302">
        <f t="shared" si="180"/>
        <v>0</v>
      </c>
      <c r="CI170" s="302">
        <f t="shared" si="180"/>
        <v>0</v>
      </c>
      <c r="CJ170" s="302">
        <f t="shared" si="180"/>
        <v>0</v>
      </c>
      <c r="CK170" s="302">
        <f t="shared" si="180"/>
        <v>0</v>
      </c>
      <c r="CL170" s="302">
        <f t="shared" si="180"/>
        <v>0</v>
      </c>
      <c r="CM170" s="302">
        <f t="shared" si="180"/>
        <v>0</v>
      </c>
      <c r="CN170" s="302">
        <f t="shared" si="180"/>
        <v>0</v>
      </c>
      <c r="CO170" s="302">
        <f t="shared" si="180"/>
        <v>0</v>
      </c>
      <c r="CP170" s="302">
        <f t="shared" si="180"/>
        <v>0</v>
      </c>
      <c r="CQ170" s="302">
        <f t="shared" si="180"/>
        <v>0</v>
      </c>
      <c r="CR170" s="302">
        <f t="shared" si="180"/>
        <v>0</v>
      </c>
      <c r="CS170" s="302">
        <f t="shared" si="180"/>
        <v>0</v>
      </c>
      <c r="CT170" s="302">
        <f t="shared" si="180"/>
        <v>0</v>
      </c>
      <c r="CU170" s="302">
        <f t="shared" si="180"/>
        <v>0</v>
      </c>
      <c r="CV170" s="302">
        <f t="shared" si="180"/>
        <v>0</v>
      </c>
      <c r="CW170" s="302">
        <f t="shared" si="180"/>
        <v>0</v>
      </c>
      <c r="CX170" s="302">
        <f t="shared" si="180"/>
        <v>0</v>
      </c>
      <c r="CY170" s="302">
        <f t="shared" si="180"/>
        <v>0</v>
      </c>
      <c r="CZ170" s="302">
        <f t="shared" si="180"/>
        <v>0</v>
      </c>
      <c r="DA170" s="302">
        <f t="shared" si="180"/>
        <v>0</v>
      </c>
      <c r="DB170" s="302">
        <f t="shared" si="180"/>
        <v>0</v>
      </c>
      <c r="DC170" s="302">
        <f t="shared" si="180"/>
        <v>0</v>
      </c>
      <c r="DD170" s="302">
        <f t="shared" si="180"/>
        <v>0</v>
      </c>
      <c r="DE170" s="302">
        <f t="shared" si="180"/>
        <v>0</v>
      </c>
      <c r="DF170" s="302">
        <f t="shared" si="180"/>
        <v>0</v>
      </c>
      <c r="DG170" s="302">
        <f t="shared" si="180"/>
        <v>0</v>
      </c>
      <c r="DH170" s="302">
        <f t="shared" si="180"/>
        <v>0</v>
      </c>
      <c r="DI170" s="302">
        <f t="shared" si="180"/>
        <v>0</v>
      </c>
      <c r="DJ170" s="302">
        <f t="shared" si="180"/>
        <v>0</v>
      </c>
      <c r="DK170" s="302">
        <f t="shared" ref="DK170:EC170" si="181">+DK169/$EC$173</f>
        <v>0</v>
      </c>
      <c r="DL170" s="302">
        <f t="shared" si="181"/>
        <v>0</v>
      </c>
      <c r="DM170" s="302">
        <f t="shared" si="181"/>
        <v>0</v>
      </c>
      <c r="DN170" s="302">
        <f t="shared" si="181"/>
        <v>0</v>
      </c>
      <c r="DO170" s="302">
        <f t="shared" si="181"/>
        <v>0</v>
      </c>
      <c r="DP170" s="302">
        <f t="shared" si="181"/>
        <v>0</v>
      </c>
      <c r="DQ170" s="302">
        <f t="shared" si="181"/>
        <v>0</v>
      </c>
      <c r="DR170" s="302">
        <f t="shared" si="181"/>
        <v>0</v>
      </c>
      <c r="DS170" s="302">
        <f t="shared" si="181"/>
        <v>0</v>
      </c>
      <c r="DT170" s="302">
        <f t="shared" si="181"/>
        <v>0</v>
      </c>
      <c r="DU170" s="302">
        <f t="shared" si="181"/>
        <v>0</v>
      </c>
      <c r="DV170" s="302">
        <f t="shared" si="181"/>
        <v>0</v>
      </c>
      <c r="DW170" s="302">
        <f t="shared" si="181"/>
        <v>0</v>
      </c>
      <c r="DX170" s="302">
        <f t="shared" si="181"/>
        <v>0</v>
      </c>
      <c r="DY170" s="302">
        <f t="shared" si="181"/>
        <v>0</v>
      </c>
      <c r="DZ170" s="302">
        <f t="shared" si="181"/>
        <v>0</v>
      </c>
      <c r="EA170" s="302">
        <f t="shared" si="181"/>
        <v>0</v>
      </c>
      <c r="EB170" s="302">
        <f t="shared" si="181"/>
        <v>0</v>
      </c>
      <c r="EC170" s="302">
        <f t="shared" si="181"/>
        <v>0</v>
      </c>
    </row>
    <row r="171" spans="2:133" s="298" customFormat="1" ht="24.75" customHeight="1">
      <c r="B171" s="297"/>
      <c r="D171" s="597"/>
      <c r="E171" s="597"/>
      <c r="F171" s="597"/>
      <c r="G171" s="597"/>
      <c r="H171" s="597"/>
      <c r="I171" s="597"/>
      <c r="J171" s="597"/>
      <c r="K171" s="597"/>
      <c r="L171" s="597"/>
      <c r="M171" s="597"/>
      <c r="N171" s="597"/>
      <c r="O171" s="597"/>
      <c r="P171" s="597"/>
      <c r="Q171" s="597"/>
      <c r="R171" s="597"/>
      <c r="S171" s="597"/>
      <c r="T171" s="689"/>
      <c r="U171" s="692"/>
      <c r="V171" s="597"/>
      <c r="W171" s="597"/>
      <c r="X171" s="597"/>
      <c r="Y171" s="597"/>
      <c r="Z171" s="597"/>
      <c r="AA171" s="597"/>
      <c r="AB171" s="597"/>
      <c r="AC171" s="597"/>
      <c r="AD171" s="597"/>
      <c r="AE171" s="597"/>
      <c r="AF171" s="597"/>
      <c r="AG171" s="597"/>
      <c r="AH171" s="597"/>
      <c r="AI171" s="597"/>
      <c r="AJ171" s="597"/>
      <c r="AK171" s="597"/>
      <c r="AL171" s="597"/>
      <c r="AM171" s="597"/>
      <c r="AN171" s="597"/>
      <c r="AO171" s="597"/>
      <c r="AP171" s="597"/>
      <c r="AQ171" s="597"/>
      <c r="AR171" s="597"/>
      <c r="AS171" s="597"/>
      <c r="AT171" s="597"/>
      <c r="AU171" s="597"/>
      <c r="AV171" s="597"/>
      <c r="AW171" s="597"/>
      <c r="AX171" s="597"/>
      <c r="AY171" s="597"/>
      <c r="AZ171" s="597"/>
      <c r="BA171" s="597"/>
      <c r="BB171" s="597"/>
      <c r="BC171" s="597"/>
      <c r="BD171" s="597"/>
      <c r="BE171" s="597"/>
      <c r="BF171" s="597"/>
      <c r="BG171" s="597"/>
      <c r="BH171" s="597"/>
      <c r="BI171" s="597"/>
      <c r="BJ171" s="597"/>
      <c r="BK171" s="597"/>
      <c r="BL171" s="597"/>
      <c r="BM171" s="597"/>
      <c r="BN171" s="597"/>
      <c r="BO171" s="597"/>
      <c r="BP171" s="597"/>
      <c r="BQ171" s="597"/>
      <c r="BR171" s="597"/>
      <c r="BS171" s="597"/>
      <c r="BT171" s="597"/>
      <c r="BU171" s="597"/>
      <c r="BV171" s="597"/>
      <c r="BW171" s="597"/>
      <c r="BX171" s="597"/>
      <c r="BY171" s="597"/>
      <c r="BZ171" s="597"/>
      <c r="CA171" s="597"/>
      <c r="CB171" s="597"/>
      <c r="CC171" s="597"/>
      <c r="CD171" s="597"/>
      <c r="CE171" s="597"/>
      <c r="CF171" s="597"/>
      <c r="CG171" s="597"/>
      <c r="CH171" s="597"/>
      <c r="CI171" s="597"/>
      <c r="CJ171" s="597"/>
      <c r="CK171" s="597"/>
      <c r="CL171" s="597"/>
      <c r="CM171" s="597"/>
      <c r="CN171" s="597"/>
      <c r="CO171" s="597"/>
      <c r="CP171" s="597"/>
      <c r="CQ171" s="597"/>
      <c r="CR171" s="597"/>
      <c r="CS171" s="597"/>
      <c r="CT171" s="597"/>
      <c r="CU171" s="597"/>
      <c r="CV171" s="597"/>
      <c r="CW171" s="597"/>
      <c r="CX171" s="597"/>
      <c r="CY171" s="597"/>
      <c r="CZ171" s="597"/>
      <c r="DA171" s="597"/>
      <c r="DB171" s="597"/>
      <c r="DC171" s="597"/>
      <c r="DD171" s="597"/>
      <c r="DE171" s="597"/>
      <c r="DF171" s="597"/>
      <c r="DG171" s="597"/>
      <c r="DH171" s="597"/>
      <c r="DI171" s="597"/>
      <c r="DJ171" s="597"/>
      <c r="DK171" s="597"/>
      <c r="DL171" s="597"/>
      <c r="DM171" s="597"/>
      <c r="DN171" s="597"/>
      <c r="DO171" s="597"/>
      <c r="DP171" s="597"/>
      <c r="DQ171" s="597"/>
      <c r="DR171" s="597"/>
      <c r="DS171" s="597"/>
      <c r="DT171" s="597"/>
      <c r="DU171" s="597"/>
      <c r="DV171" s="597"/>
      <c r="DW171" s="597"/>
      <c r="DX171" s="597"/>
      <c r="DY171" s="597"/>
      <c r="DZ171" s="597"/>
      <c r="EA171" s="597"/>
      <c r="EB171" s="597"/>
      <c r="EC171" s="597"/>
    </row>
    <row r="172" spans="2:133" s="298" customFormat="1" ht="21" customHeight="1">
      <c r="B172" s="297"/>
      <c r="C172" s="298" t="s">
        <v>1845</v>
      </c>
      <c r="D172" s="300"/>
      <c r="E172" s="300"/>
      <c r="F172" s="300"/>
      <c r="G172" s="300"/>
      <c r="H172" s="300"/>
      <c r="I172" s="300"/>
      <c r="J172" s="300"/>
      <c r="K172" s="300"/>
      <c r="L172" s="300"/>
      <c r="M172" s="300"/>
      <c r="N172" s="300"/>
      <c r="O172" s="300"/>
      <c r="P172" s="300"/>
      <c r="Q172" s="300"/>
      <c r="R172" s="300"/>
      <c r="S172" s="300"/>
      <c r="T172" s="300"/>
      <c r="U172" s="300"/>
      <c r="V172" s="300"/>
      <c r="W172" s="300"/>
      <c r="X172" s="300">
        <f t="shared" ref="X172:BC172" si="182">+X94</f>
        <v>0</v>
      </c>
      <c r="Y172" s="300">
        <f t="shared" si="182"/>
        <v>0</v>
      </c>
      <c r="Z172" s="300">
        <f t="shared" si="182"/>
        <v>0</v>
      </c>
      <c r="AA172" s="300">
        <f t="shared" si="182"/>
        <v>0</v>
      </c>
      <c r="AB172" s="300">
        <f t="shared" si="182"/>
        <v>0</v>
      </c>
      <c r="AC172" s="300">
        <f t="shared" si="182"/>
        <v>0</v>
      </c>
      <c r="AD172" s="300">
        <f t="shared" si="182"/>
        <v>0</v>
      </c>
      <c r="AE172" s="300">
        <f t="shared" si="182"/>
        <v>0</v>
      </c>
      <c r="AF172" s="300">
        <f t="shared" si="182"/>
        <v>0</v>
      </c>
      <c r="AG172" s="300">
        <f t="shared" si="182"/>
        <v>0</v>
      </c>
      <c r="AH172" s="300">
        <f t="shared" si="182"/>
        <v>0</v>
      </c>
      <c r="AI172" s="300">
        <f t="shared" si="182"/>
        <v>0</v>
      </c>
      <c r="AJ172" s="300">
        <f t="shared" si="182"/>
        <v>0</v>
      </c>
      <c r="AK172" s="300">
        <f t="shared" si="182"/>
        <v>0</v>
      </c>
      <c r="AL172" s="300">
        <f t="shared" si="182"/>
        <v>0</v>
      </c>
      <c r="AM172" s="300">
        <f t="shared" si="182"/>
        <v>0</v>
      </c>
      <c r="AN172" s="300">
        <f t="shared" si="182"/>
        <v>0</v>
      </c>
      <c r="AO172" s="300">
        <f t="shared" si="182"/>
        <v>0</v>
      </c>
      <c r="AP172" s="300">
        <f t="shared" si="182"/>
        <v>0</v>
      </c>
      <c r="AQ172" s="300">
        <f t="shared" si="182"/>
        <v>0</v>
      </c>
      <c r="AR172" s="300">
        <f t="shared" si="182"/>
        <v>0</v>
      </c>
      <c r="AS172" s="300">
        <f t="shared" si="182"/>
        <v>0</v>
      </c>
      <c r="AT172" s="300">
        <f t="shared" si="182"/>
        <v>0</v>
      </c>
      <c r="AU172" s="300">
        <f t="shared" si="182"/>
        <v>0</v>
      </c>
      <c r="AV172" s="300">
        <f t="shared" si="182"/>
        <v>0</v>
      </c>
      <c r="AW172" s="300">
        <f t="shared" si="182"/>
        <v>0</v>
      </c>
      <c r="AX172" s="300">
        <f t="shared" si="182"/>
        <v>0</v>
      </c>
      <c r="AY172" s="300">
        <f t="shared" si="182"/>
        <v>0</v>
      </c>
      <c r="AZ172" s="300">
        <f t="shared" si="182"/>
        <v>0</v>
      </c>
      <c r="BA172" s="300">
        <f t="shared" si="182"/>
        <v>0</v>
      </c>
      <c r="BB172" s="300">
        <f t="shared" si="182"/>
        <v>0</v>
      </c>
      <c r="BC172" s="300">
        <f t="shared" si="182"/>
        <v>0</v>
      </c>
      <c r="BD172" s="300">
        <f t="shared" ref="BD172:CI172" si="183">+BD94</f>
        <v>0</v>
      </c>
      <c r="BE172" s="300">
        <f t="shared" si="183"/>
        <v>0</v>
      </c>
      <c r="BF172" s="300">
        <f t="shared" si="183"/>
        <v>2266.2399999999998</v>
      </c>
      <c r="BG172" s="300">
        <f t="shared" si="183"/>
        <v>3431.09</v>
      </c>
      <c r="BH172" s="300">
        <f t="shared" si="183"/>
        <v>3048.46</v>
      </c>
      <c r="BI172" s="300">
        <f t="shared" si="183"/>
        <v>2898.22</v>
      </c>
      <c r="BJ172" s="300">
        <f t="shared" si="183"/>
        <v>2795.71</v>
      </c>
      <c r="BK172" s="300">
        <f t="shared" si="183"/>
        <v>1860.88</v>
      </c>
      <c r="BL172" s="300">
        <f t="shared" si="183"/>
        <v>2699.13</v>
      </c>
      <c r="BM172" s="300">
        <f t="shared" si="183"/>
        <v>1900</v>
      </c>
      <c r="BN172" s="300">
        <f t="shared" si="183"/>
        <v>1537.78</v>
      </c>
      <c r="BO172" s="300">
        <f t="shared" si="183"/>
        <v>1850.59</v>
      </c>
      <c r="BP172" s="300">
        <f t="shared" si="183"/>
        <v>1713.11</v>
      </c>
      <c r="BQ172" s="300">
        <f t="shared" si="183"/>
        <v>2554.5700000000002</v>
      </c>
      <c r="BR172" s="300">
        <f t="shared" si="183"/>
        <v>3864.33</v>
      </c>
      <c r="BS172" s="300">
        <f t="shared" si="183"/>
        <v>3510.32</v>
      </c>
      <c r="BT172" s="300">
        <f t="shared" si="183"/>
        <v>3677.71</v>
      </c>
      <c r="BU172" s="300">
        <f t="shared" si="183"/>
        <v>3119.83</v>
      </c>
      <c r="BV172" s="300">
        <f t="shared" si="183"/>
        <v>3336.51</v>
      </c>
      <c r="BW172" s="300">
        <f t="shared" si="183"/>
        <v>3048.47</v>
      </c>
      <c r="BX172" s="300">
        <f t="shared" si="183"/>
        <v>3697.1</v>
      </c>
      <c r="BY172" s="300">
        <f t="shared" si="183"/>
        <v>2710.95</v>
      </c>
      <c r="BZ172" s="300">
        <f t="shared" si="183"/>
        <v>2544.54</v>
      </c>
      <c r="CA172" s="300">
        <f t="shared" si="183"/>
        <v>1684.79</v>
      </c>
      <c r="CB172" s="300">
        <f t="shared" si="183"/>
        <v>1569.26</v>
      </c>
      <c r="CC172" s="300">
        <f t="shared" si="183"/>
        <v>1983.6</v>
      </c>
      <c r="CD172" s="300">
        <f t="shared" si="183"/>
        <v>1908.39</v>
      </c>
      <c r="CE172" s="300">
        <f t="shared" si="183"/>
        <v>1517.92</v>
      </c>
      <c r="CF172" s="300">
        <f t="shared" si="183"/>
        <v>1512.19</v>
      </c>
      <c r="CG172" s="300">
        <f t="shared" si="183"/>
        <v>1184.94</v>
      </c>
      <c r="CH172" s="300">
        <f t="shared" si="183"/>
        <v>1539.53</v>
      </c>
      <c r="CI172" s="300">
        <f t="shared" si="183"/>
        <v>1665.05</v>
      </c>
      <c r="CJ172" s="300">
        <f t="shared" ref="CJ172:DO172" si="184">+CJ94</f>
        <v>1594.44</v>
      </c>
      <c r="CK172" s="300">
        <f t="shared" si="184"/>
        <v>1574.86</v>
      </c>
      <c r="CL172" s="300">
        <f t="shared" si="184"/>
        <v>1069.6300000000001</v>
      </c>
      <c r="CM172" s="300">
        <f t="shared" si="184"/>
        <v>313.23</v>
      </c>
      <c r="CN172" s="300">
        <f t="shared" si="184"/>
        <v>533.48</v>
      </c>
      <c r="CO172" s="300">
        <f t="shared" si="184"/>
        <v>278.24</v>
      </c>
      <c r="CP172" s="300">
        <f t="shared" si="184"/>
        <v>346.56</v>
      </c>
      <c r="CQ172" s="300">
        <f t="shared" si="184"/>
        <v>228.22</v>
      </c>
      <c r="CR172" s="300">
        <f t="shared" si="184"/>
        <v>111.99</v>
      </c>
      <c r="CS172" s="300">
        <f t="shared" si="184"/>
        <v>203.32</v>
      </c>
      <c r="CT172" s="300">
        <f t="shared" si="184"/>
        <v>80.319999999999993</v>
      </c>
      <c r="CU172" s="300">
        <f t="shared" si="184"/>
        <v>80.319999999999993</v>
      </c>
      <c r="CV172" s="300">
        <f t="shared" si="184"/>
        <v>80.319999999999993</v>
      </c>
      <c r="CW172" s="300">
        <f t="shared" si="184"/>
        <v>80.319999999999993</v>
      </c>
      <c r="CX172" s="300">
        <f t="shared" si="184"/>
        <v>80.319999999999993</v>
      </c>
      <c r="CY172" s="300">
        <f t="shared" si="184"/>
        <v>123.82</v>
      </c>
      <c r="CZ172" s="300">
        <f t="shared" si="184"/>
        <v>80.319999999999993</v>
      </c>
      <c r="DA172" s="300">
        <f t="shared" si="184"/>
        <v>36.82</v>
      </c>
      <c r="DB172" s="300">
        <f t="shared" si="184"/>
        <v>36.82</v>
      </c>
      <c r="DC172" s="300">
        <f t="shared" si="184"/>
        <v>29.46</v>
      </c>
      <c r="DD172" s="300">
        <f t="shared" si="184"/>
        <v>139.22</v>
      </c>
      <c r="DE172" s="300">
        <f t="shared" si="184"/>
        <v>62.42</v>
      </c>
      <c r="DF172" s="300">
        <f t="shared" si="184"/>
        <v>135.22</v>
      </c>
      <c r="DG172" s="300">
        <f t="shared" si="184"/>
        <v>61.42</v>
      </c>
      <c r="DH172" s="300">
        <f t="shared" si="184"/>
        <v>36.82</v>
      </c>
      <c r="DI172" s="300">
        <f t="shared" si="184"/>
        <v>36.82</v>
      </c>
      <c r="DJ172" s="300">
        <f t="shared" si="184"/>
        <v>36.82</v>
      </c>
      <c r="DK172" s="300">
        <f t="shared" si="184"/>
        <v>29.46</v>
      </c>
      <c r="DL172" s="300">
        <f t="shared" si="184"/>
        <v>36.82</v>
      </c>
      <c r="DM172" s="300">
        <f t="shared" si="184"/>
        <v>36.82</v>
      </c>
      <c r="DN172" s="300">
        <f t="shared" si="184"/>
        <v>36.82</v>
      </c>
      <c r="DO172" s="300">
        <f t="shared" si="184"/>
        <v>29.46</v>
      </c>
      <c r="DP172" s="300">
        <f t="shared" ref="DP172:EC172" si="185">+DP94</f>
        <v>29.46</v>
      </c>
      <c r="DQ172" s="300">
        <f t="shared" si="185"/>
        <v>36.82</v>
      </c>
      <c r="DR172" s="300">
        <f t="shared" si="185"/>
        <v>36.82</v>
      </c>
      <c r="DS172" s="300">
        <f t="shared" si="185"/>
        <v>29.46</v>
      </c>
      <c r="DT172" s="300">
        <f t="shared" si="185"/>
        <v>36.82</v>
      </c>
      <c r="DU172" s="300">
        <f t="shared" si="185"/>
        <v>36.82</v>
      </c>
      <c r="DV172" s="300">
        <f t="shared" si="185"/>
        <v>41.59</v>
      </c>
      <c r="DW172" s="300">
        <f t="shared" si="185"/>
        <v>48.75</v>
      </c>
      <c r="DX172" s="300">
        <f t="shared" si="185"/>
        <v>48.75</v>
      </c>
      <c r="DY172" s="300">
        <f t="shared" si="185"/>
        <v>72.45</v>
      </c>
      <c r="DZ172" s="300">
        <f t="shared" si="185"/>
        <v>72.45</v>
      </c>
      <c r="EA172" s="300">
        <f t="shared" si="185"/>
        <v>58.23</v>
      </c>
      <c r="EB172" s="300">
        <f t="shared" si="185"/>
        <v>39</v>
      </c>
      <c r="EC172" s="300">
        <f t="shared" si="185"/>
        <v>43.67</v>
      </c>
    </row>
    <row r="173" spans="2:133" s="298" customFormat="1" ht="21" customHeight="1">
      <c r="B173" s="297"/>
      <c r="D173" s="300"/>
      <c r="E173" s="300"/>
      <c r="F173" s="300"/>
      <c r="G173" s="300"/>
      <c r="H173" s="300"/>
      <c r="I173" s="300"/>
      <c r="J173" s="300"/>
      <c r="K173" s="300"/>
      <c r="L173" s="300"/>
      <c r="M173" s="300"/>
      <c r="N173" s="300"/>
      <c r="O173" s="300"/>
      <c r="P173" s="300"/>
      <c r="Q173" s="300"/>
      <c r="R173" s="300"/>
      <c r="S173" s="300"/>
      <c r="T173" s="300"/>
      <c r="U173" s="300"/>
      <c r="V173" s="300"/>
      <c r="W173" s="300"/>
      <c r="X173" s="300">
        <f>+X169</f>
        <v>21335.489999999998</v>
      </c>
      <c r="Y173" s="300">
        <f t="shared" ref="Y173:CJ173" si="186">+X173+Y172</f>
        <v>21335.489999999998</v>
      </c>
      <c r="Z173" s="300">
        <f t="shared" si="186"/>
        <v>21335.489999999998</v>
      </c>
      <c r="AA173" s="300">
        <f t="shared" si="186"/>
        <v>21335.489999999998</v>
      </c>
      <c r="AB173" s="300">
        <f t="shared" si="186"/>
        <v>21335.489999999998</v>
      </c>
      <c r="AC173" s="300">
        <f t="shared" si="186"/>
        <v>21335.489999999998</v>
      </c>
      <c r="AD173" s="300">
        <f t="shared" si="186"/>
        <v>21335.489999999998</v>
      </c>
      <c r="AE173" s="300">
        <f t="shared" si="186"/>
        <v>21335.489999999998</v>
      </c>
      <c r="AF173" s="300">
        <f t="shared" si="186"/>
        <v>21335.489999999998</v>
      </c>
      <c r="AG173" s="300">
        <f t="shared" si="186"/>
        <v>21335.489999999998</v>
      </c>
      <c r="AH173" s="300">
        <f t="shared" si="186"/>
        <v>21335.489999999998</v>
      </c>
      <c r="AI173" s="300">
        <f t="shared" si="186"/>
        <v>21335.489999999998</v>
      </c>
      <c r="AJ173" s="300">
        <f t="shared" si="186"/>
        <v>21335.489999999998</v>
      </c>
      <c r="AK173" s="300">
        <f t="shared" si="186"/>
        <v>21335.489999999998</v>
      </c>
      <c r="AL173" s="300">
        <f t="shared" si="186"/>
        <v>21335.489999999998</v>
      </c>
      <c r="AM173" s="300">
        <f t="shared" si="186"/>
        <v>21335.489999999998</v>
      </c>
      <c r="AN173" s="300">
        <f t="shared" si="186"/>
        <v>21335.489999999998</v>
      </c>
      <c r="AO173" s="300">
        <f t="shared" si="186"/>
        <v>21335.489999999998</v>
      </c>
      <c r="AP173" s="300">
        <f t="shared" si="186"/>
        <v>21335.489999999998</v>
      </c>
      <c r="AQ173" s="300">
        <f t="shared" si="186"/>
        <v>21335.489999999998</v>
      </c>
      <c r="AR173" s="300">
        <f t="shared" si="186"/>
        <v>21335.489999999998</v>
      </c>
      <c r="AS173" s="300">
        <f t="shared" si="186"/>
        <v>21335.489999999998</v>
      </c>
      <c r="AT173" s="300">
        <f t="shared" si="186"/>
        <v>21335.489999999998</v>
      </c>
      <c r="AU173" s="300">
        <f t="shared" si="186"/>
        <v>21335.489999999998</v>
      </c>
      <c r="AV173" s="300">
        <f t="shared" si="186"/>
        <v>21335.489999999998</v>
      </c>
      <c r="AW173" s="300">
        <f t="shared" si="186"/>
        <v>21335.489999999998</v>
      </c>
      <c r="AX173" s="300">
        <f t="shared" si="186"/>
        <v>21335.489999999998</v>
      </c>
      <c r="AY173" s="300">
        <f t="shared" si="186"/>
        <v>21335.489999999998</v>
      </c>
      <c r="AZ173" s="300">
        <f t="shared" si="186"/>
        <v>21335.489999999998</v>
      </c>
      <c r="BA173" s="300">
        <f t="shared" si="186"/>
        <v>21335.489999999998</v>
      </c>
      <c r="BB173" s="300">
        <f t="shared" si="186"/>
        <v>21335.489999999998</v>
      </c>
      <c r="BC173" s="300">
        <f t="shared" si="186"/>
        <v>21335.489999999998</v>
      </c>
      <c r="BD173" s="300">
        <f t="shared" si="186"/>
        <v>21335.489999999998</v>
      </c>
      <c r="BE173" s="300">
        <f t="shared" si="186"/>
        <v>21335.489999999998</v>
      </c>
      <c r="BF173" s="300">
        <f t="shared" si="186"/>
        <v>23601.729999999996</v>
      </c>
      <c r="BG173" s="300">
        <f t="shared" si="186"/>
        <v>27032.819999999996</v>
      </c>
      <c r="BH173" s="300">
        <f t="shared" si="186"/>
        <v>30081.279999999995</v>
      </c>
      <c r="BI173" s="300">
        <f t="shared" si="186"/>
        <v>32979.499999999993</v>
      </c>
      <c r="BJ173" s="300">
        <f t="shared" si="186"/>
        <v>35775.209999999992</v>
      </c>
      <c r="BK173" s="300">
        <f t="shared" si="186"/>
        <v>37636.089999999989</v>
      </c>
      <c r="BL173" s="300">
        <f t="shared" si="186"/>
        <v>40335.219999999987</v>
      </c>
      <c r="BM173" s="300">
        <f t="shared" si="186"/>
        <v>42235.219999999987</v>
      </c>
      <c r="BN173" s="300">
        <f t="shared" si="186"/>
        <v>43772.999999999985</v>
      </c>
      <c r="BO173" s="300">
        <f t="shared" si="186"/>
        <v>45623.589999999982</v>
      </c>
      <c r="BP173" s="300">
        <f t="shared" si="186"/>
        <v>47336.699999999983</v>
      </c>
      <c r="BQ173" s="300">
        <f t="shared" si="186"/>
        <v>49891.269999999982</v>
      </c>
      <c r="BR173" s="300">
        <f t="shared" si="186"/>
        <v>53755.599999999984</v>
      </c>
      <c r="BS173" s="300">
        <f t="shared" si="186"/>
        <v>57265.919999999984</v>
      </c>
      <c r="BT173" s="300">
        <f t="shared" si="186"/>
        <v>60943.629999999983</v>
      </c>
      <c r="BU173" s="300">
        <f t="shared" si="186"/>
        <v>64063.459999999985</v>
      </c>
      <c r="BV173" s="300">
        <f t="shared" si="186"/>
        <v>67399.969999999987</v>
      </c>
      <c r="BW173" s="300">
        <f t="shared" si="186"/>
        <v>70448.439999999988</v>
      </c>
      <c r="BX173" s="300">
        <f t="shared" si="186"/>
        <v>74145.539999999994</v>
      </c>
      <c r="BY173" s="300">
        <f t="shared" si="186"/>
        <v>76856.489999999991</v>
      </c>
      <c r="BZ173" s="300">
        <f t="shared" si="186"/>
        <v>79401.029999999984</v>
      </c>
      <c r="CA173" s="300">
        <f t="shared" si="186"/>
        <v>81085.819999999978</v>
      </c>
      <c r="CB173" s="300">
        <f t="shared" si="186"/>
        <v>82655.079999999973</v>
      </c>
      <c r="CC173" s="300">
        <f t="shared" si="186"/>
        <v>84638.679999999978</v>
      </c>
      <c r="CD173" s="300">
        <f t="shared" si="186"/>
        <v>86547.069999999978</v>
      </c>
      <c r="CE173" s="300">
        <f t="shared" si="186"/>
        <v>88064.989999999976</v>
      </c>
      <c r="CF173" s="300">
        <f t="shared" si="186"/>
        <v>89577.179999999978</v>
      </c>
      <c r="CG173" s="300">
        <f t="shared" si="186"/>
        <v>90762.119999999981</v>
      </c>
      <c r="CH173" s="300">
        <f t="shared" si="186"/>
        <v>92301.64999999998</v>
      </c>
      <c r="CI173" s="300">
        <f t="shared" si="186"/>
        <v>93966.699999999983</v>
      </c>
      <c r="CJ173" s="300">
        <f t="shared" si="186"/>
        <v>95561.139999999985</v>
      </c>
      <c r="CK173" s="300">
        <f t="shared" ref="CK173:EC173" si="187">+CJ173+CK172</f>
        <v>97135.999999999985</v>
      </c>
      <c r="CL173" s="300">
        <f t="shared" si="187"/>
        <v>98205.62999999999</v>
      </c>
      <c r="CM173" s="300">
        <f t="shared" si="187"/>
        <v>98518.859999999986</v>
      </c>
      <c r="CN173" s="300">
        <f t="shared" si="187"/>
        <v>99052.339999999982</v>
      </c>
      <c r="CO173" s="300">
        <f t="shared" si="187"/>
        <v>99330.579999999987</v>
      </c>
      <c r="CP173" s="300">
        <f t="shared" si="187"/>
        <v>99677.139999999985</v>
      </c>
      <c r="CQ173" s="300">
        <f t="shared" si="187"/>
        <v>99905.359999999986</v>
      </c>
      <c r="CR173" s="300">
        <f t="shared" si="187"/>
        <v>100017.34999999999</v>
      </c>
      <c r="CS173" s="300">
        <f t="shared" si="187"/>
        <v>100220.67</v>
      </c>
      <c r="CT173" s="300">
        <f t="shared" si="187"/>
        <v>100300.99</v>
      </c>
      <c r="CU173" s="300">
        <f t="shared" si="187"/>
        <v>100381.31000000001</v>
      </c>
      <c r="CV173" s="300">
        <f t="shared" si="187"/>
        <v>100461.63000000002</v>
      </c>
      <c r="CW173" s="300">
        <f t="shared" si="187"/>
        <v>100541.95000000003</v>
      </c>
      <c r="CX173" s="300">
        <f t="shared" si="187"/>
        <v>100622.27000000003</v>
      </c>
      <c r="CY173" s="300">
        <f t="shared" si="187"/>
        <v>100746.09000000004</v>
      </c>
      <c r="CZ173" s="300">
        <f t="shared" si="187"/>
        <v>100826.41000000005</v>
      </c>
      <c r="DA173" s="300">
        <f t="shared" si="187"/>
        <v>100863.23000000005</v>
      </c>
      <c r="DB173" s="300">
        <f t="shared" si="187"/>
        <v>100900.05000000006</v>
      </c>
      <c r="DC173" s="300">
        <f t="shared" si="187"/>
        <v>100929.51000000007</v>
      </c>
      <c r="DD173" s="300">
        <f t="shared" si="187"/>
        <v>101068.73000000007</v>
      </c>
      <c r="DE173" s="300">
        <f t="shared" si="187"/>
        <v>101131.15000000007</v>
      </c>
      <c r="DF173" s="300">
        <f t="shared" si="187"/>
        <v>101266.37000000007</v>
      </c>
      <c r="DG173" s="300">
        <f t="shared" si="187"/>
        <v>101327.79000000007</v>
      </c>
      <c r="DH173" s="300">
        <f t="shared" si="187"/>
        <v>101364.61000000007</v>
      </c>
      <c r="DI173" s="300">
        <f t="shared" si="187"/>
        <v>101401.43000000008</v>
      </c>
      <c r="DJ173" s="300">
        <f t="shared" si="187"/>
        <v>101438.25000000009</v>
      </c>
      <c r="DK173" s="300">
        <f t="shared" si="187"/>
        <v>101467.71000000009</v>
      </c>
      <c r="DL173" s="300">
        <f t="shared" si="187"/>
        <v>101504.5300000001</v>
      </c>
      <c r="DM173" s="300">
        <f t="shared" si="187"/>
        <v>101541.35000000011</v>
      </c>
      <c r="DN173" s="300">
        <f t="shared" si="187"/>
        <v>101578.17000000011</v>
      </c>
      <c r="DO173" s="300">
        <f t="shared" si="187"/>
        <v>101607.63000000012</v>
      </c>
      <c r="DP173" s="300">
        <f t="shared" si="187"/>
        <v>101637.09000000013</v>
      </c>
      <c r="DQ173" s="300">
        <f t="shared" si="187"/>
        <v>101673.91000000013</v>
      </c>
      <c r="DR173" s="300">
        <f t="shared" si="187"/>
        <v>101710.73000000014</v>
      </c>
      <c r="DS173" s="300">
        <f t="shared" si="187"/>
        <v>101740.19000000015</v>
      </c>
      <c r="DT173" s="300">
        <f t="shared" si="187"/>
        <v>101777.01000000015</v>
      </c>
      <c r="DU173" s="300">
        <f t="shared" si="187"/>
        <v>101813.83000000016</v>
      </c>
      <c r="DV173" s="300">
        <f t="shared" si="187"/>
        <v>101855.42000000016</v>
      </c>
      <c r="DW173" s="300">
        <f t="shared" si="187"/>
        <v>101904.17000000016</v>
      </c>
      <c r="DX173" s="300">
        <f t="shared" si="187"/>
        <v>101952.92000000016</v>
      </c>
      <c r="DY173" s="300">
        <f t="shared" si="187"/>
        <v>102025.37000000016</v>
      </c>
      <c r="DZ173" s="300">
        <f t="shared" si="187"/>
        <v>102097.82000000015</v>
      </c>
      <c r="EA173" s="300">
        <f t="shared" si="187"/>
        <v>102156.05000000015</v>
      </c>
      <c r="EB173" s="300">
        <f t="shared" si="187"/>
        <v>102195.05000000015</v>
      </c>
      <c r="EC173" s="300">
        <f t="shared" si="187"/>
        <v>102238.72000000015</v>
      </c>
    </row>
    <row r="174" spans="2:133" s="298" customFormat="1" ht="21" customHeight="1">
      <c r="C174" s="299" t="s">
        <v>16</v>
      </c>
      <c r="D174" s="302">
        <f t="shared" ref="D174:M174" si="188">+D172/$EC$165</f>
        <v>0</v>
      </c>
      <c r="E174" s="302">
        <f t="shared" si="188"/>
        <v>0</v>
      </c>
      <c r="F174" s="302">
        <f t="shared" si="188"/>
        <v>0</v>
      </c>
      <c r="G174" s="302">
        <f t="shared" si="188"/>
        <v>0</v>
      </c>
      <c r="H174" s="302">
        <f t="shared" si="188"/>
        <v>0</v>
      </c>
      <c r="I174" s="302">
        <f t="shared" si="188"/>
        <v>0</v>
      </c>
      <c r="J174" s="302">
        <f t="shared" si="188"/>
        <v>0</v>
      </c>
      <c r="K174" s="302">
        <f t="shared" si="188"/>
        <v>0</v>
      </c>
      <c r="L174" s="302">
        <f t="shared" si="188"/>
        <v>0</v>
      </c>
      <c r="M174" s="302">
        <f t="shared" si="188"/>
        <v>0</v>
      </c>
      <c r="N174" s="302">
        <f>+N173/$EC$165</f>
        <v>0</v>
      </c>
      <c r="O174" s="302">
        <f>+O173/$EC$165</f>
        <v>0</v>
      </c>
      <c r="P174" s="302">
        <f>+P173/$EC$165</f>
        <v>0</v>
      </c>
      <c r="Q174" s="302">
        <f>+Q173/$EC$165</f>
        <v>0</v>
      </c>
      <c r="R174" s="302">
        <f>+R173/$EC$165</f>
        <v>0</v>
      </c>
      <c r="S174" s="302">
        <f t="shared" ref="S174:AX174" si="189">+S173/$EC$173</f>
        <v>0</v>
      </c>
      <c r="T174" s="302">
        <f t="shared" si="189"/>
        <v>0</v>
      </c>
      <c r="U174" s="302">
        <f t="shared" si="189"/>
        <v>0</v>
      </c>
      <c r="V174" s="302">
        <f t="shared" si="189"/>
        <v>0</v>
      </c>
      <c r="W174" s="302">
        <f t="shared" si="189"/>
        <v>0</v>
      </c>
      <c r="X174" s="302">
        <f t="shared" si="189"/>
        <v>0.20868307036707784</v>
      </c>
      <c r="Y174" s="302">
        <f t="shared" si="189"/>
        <v>0.20868307036707784</v>
      </c>
      <c r="Z174" s="302">
        <f t="shared" si="189"/>
        <v>0.20868307036707784</v>
      </c>
      <c r="AA174" s="302">
        <f t="shared" si="189"/>
        <v>0.20868307036707784</v>
      </c>
      <c r="AB174" s="302">
        <f t="shared" si="189"/>
        <v>0.20868307036707784</v>
      </c>
      <c r="AC174" s="302">
        <f t="shared" si="189"/>
        <v>0.20868307036707784</v>
      </c>
      <c r="AD174" s="302">
        <f t="shared" si="189"/>
        <v>0.20868307036707784</v>
      </c>
      <c r="AE174" s="302">
        <f t="shared" si="189"/>
        <v>0.20868307036707784</v>
      </c>
      <c r="AF174" s="302">
        <f t="shared" si="189"/>
        <v>0.20868307036707784</v>
      </c>
      <c r="AG174" s="302">
        <f t="shared" si="189"/>
        <v>0.20868307036707784</v>
      </c>
      <c r="AH174" s="302">
        <f t="shared" si="189"/>
        <v>0.20868307036707784</v>
      </c>
      <c r="AI174" s="302">
        <f t="shared" si="189"/>
        <v>0.20868307036707784</v>
      </c>
      <c r="AJ174" s="302">
        <f t="shared" si="189"/>
        <v>0.20868307036707784</v>
      </c>
      <c r="AK174" s="302">
        <f t="shared" si="189"/>
        <v>0.20868307036707784</v>
      </c>
      <c r="AL174" s="302">
        <f t="shared" si="189"/>
        <v>0.20868307036707784</v>
      </c>
      <c r="AM174" s="302">
        <f t="shared" si="189"/>
        <v>0.20868307036707784</v>
      </c>
      <c r="AN174" s="302">
        <f t="shared" si="189"/>
        <v>0.20868307036707784</v>
      </c>
      <c r="AO174" s="302">
        <f t="shared" si="189"/>
        <v>0.20868307036707784</v>
      </c>
      <c r="AP174" s="302">
        <f t="shared" si="189"/>
        <v>0.20868307036707784</v>
      </c>
      <c r="AQ174" s="302">
        <f t="shared" si="189"/>
        <v>0.20868307036707784</v>
      </c>
      <c r="AR174" s="302">
        <f t="shared" si="189"/>
        <v>0.20868307036707784</v>
      </c>
      <c r="AS174" s="302">
        <f t="shared" si="189"/>
        <v>0.20868307036707784</v>
      </c>
      <c r="AT174" s="302">
        <f t="shared" si="189"/>
        <v>0.20868307036707784</v>
      </c>
      <c r="AU174" s="302">
        <f t="shared" si="189"/>
        <v>0.20868307036707784</v>
      </c>
      <c r="AV174" s="302">
        <f t="shared" si="189"/>
        <v>0.20868307036707784</v>
      </c>
      <c r="AW174" s="302">
        <f t="shared" si="189"/>
        <v>0.20868307036707784</v>
      </c>
      <c r="AX174" s="302">
        <f t="shared" si="189"/>
        <v>0.20868307036707784</v>
      </c>
      <c r="AY174" s="302">
        <f t="shared" ref="AY174:CD174" si="190">+AY173/$EC$173</f>
        <v>0.20868307036707784</v>
      </c>
      <c r="AZ174" s="302">
        <f t="shared" si="190"/>
        <v>0.20868307036707784</v>
      </c>
      <c r="BA174" s="302">
        <f t="shared" si="190"/>
        <v>0.20868307036707784</v>
      </c>
      <c r="BB174" s="302">
        <f t="shared" si="190"/>
        <v>0.20868307036707784</v>
      </c>
      <c r="BC174" s="302">
        <f t="shared" si="190"/>
        <v>0.20868307036707784</v>
      </c>
      <c r="BD174" s="302">
        <f t="shared" si="190"/>
        <v>0.20868307036707784</v>
      </c>
      <c r="BE174" s="302">
        <f t="shared" si="190"/>
        <v>0.20868307036707784</v>
      </c>
      <c r="BF174" s="302">
        <f t="shared" si="190"/>
        <v>0.23084923207176267</v>
      </c>
      <c r="BG174" s="302">
        <f t="shared" si="190"/>
        <v>0.26440882671457505</v>
      </c>
      <c r="BH174" s="302">
        <f t="shared" si="190"/>
        <v>0.2942259058016371</v>
      </c>
      <c r="BI174" s="302">
        <f t="shared" si="190"/>
        <v>0.32257348292310334</v>
      </c>
      <c r="BJ174" s="302">
        <f t="shared" si="190"/>
        <v>0.34991840664671803</v>
      </c>
      <c r="BK174" s="302">
        <f t="shared" si="190"/>
        <v>0.36811972998096937</v>
      </c>
      <c r="BL174" s="302">
        <f t="shared" si="190"/>
        <v>0.39452000181535851</v>
      </c>
      <c r="BM174" s="302">
        <f t="shared" si="190"/>
        <v>0.4131039590479999</v>
      </c>
      <c r="BN174" s="302">
        <f t="shared" si="190"/>
        <v>0.42814503154969002</v>
      </c>
      <c r="BO174" s="302">
        <f t="shared" si="190"/>
        <v>0.44624570808398145</v>
      </c>
      <c r="BP174" s="302">
        <f t="shared" si="190"/>
        <v>0.4630016885970395</v>
      </c>
      <c r="BQ174" s="302">
        <f t="shared" si="190"/>
        <v>0.48798801471692826</v>
      </c>
      <c r="BR174" s="302">
        <f t="shared" si="190"/>
        <v>0.52578514284998779</v>
      </c>
      <c r="BS174" s="302">
        <f t="shared" si="190"/>
        <v>0.5601196885094013</v>
      </c>
      <c r="BT174" s="302">
        <f t="shared" si="190"/>
        <v>0.5960914808010106</v>
      </c>
      <c r="BU174" s="302">
        <f t="shared" si="190"/>
        <v>0.62660663200791145</v>
      </c>
      <c r="BV174" s="302">
        <f t="shared" si="190"/>
        <v>0.65924113682174312</v>
      </c>
      <c r="BW174" s="302">
        <f t="shared" si="190"/>
        <v>0.68905831371910653</v>
      </c>
      <c r="BX174" s="302">
        <f t="shared" si="190"/>
        <v>0.72521976018478995</v>
      </c>
      <c r="BY174" s="302">
        <f t="shared" si="190"/>
        <v>0.75173564379522628</v>
      </c>
      <c r="BZ174" s="302">
        <f t="shared" si="190"/>
        <v>0.77662386618298695</v>
      </c>
      <c r="CA174" s="302">
        <f t="shared" si="190"/>
        <v>0.79310284792297736</v>
      </c>
      <c r="CB174" s="302">
        <f t="shared" si="190"/>
        <v>0.80845182725292197</v>
      </c>
      <c r="CC174" s="302">
        <f t="shared" si="190"/>
        <v>0.82785347860379954</v>
      </c>
      <c r="CD174" s="302">
        <f t="shared" si="190"/>
        <v>0.84651949867916831</v>
      </c>
      <c r="CE174" s="302">
        <f t="shared" ref="CE174:DJ174" si="191">+CE173/$EC$173</f>
        <v>0.86136631992262669</v>
      </c>
      <c r="CF174" s="302">
        <f t="shared" si="191"/>
        <v>0.87615709586348356</v>
      </c>
      <c r="CG174" s="302">
        <f t="shared" si="191"/>
        <v>0.887747029696771</v>
      </c>
      <c r="CH174" s="302">
        <f t="shared" si="191"/>
        <v>0.90280521900117539</v>
      </c>
      <c r="CI174" s="302">
        <f t="shared" si="191"/>
        <v>0.91909112320654884</v>
      </c>
      <c r="CJ174" s="302">
        <f t="shared" si="191"/>
        <v>0.93468638887497657</v>
      </c>
      <c r="CK174" s="302">
        <f t="shared" si="191"/>
        <v>0.95009014197360697</v>
      </c>
      <c r="CL174" s="302">
        <f t="shared" si="191"/>
        <v>0.9605522252234755</v>
      </c>
      <c r="CM174" s="302">
        <f t="shared" si="191"/>
        <v>0.96361593728872819</v>
      </c>
      <c r="CN174" s="302">
        <f t="shared" si="191"/>
        <v>0.96883392123844903</v>
      </c>
      <c r="CO174" s="302">
        <f t="shared" si="191"/>
        <v>0.97155539505971755</v>
      </c>
      <c r="CP174" s="302">
        <f t="shared" si="191"/>
        <v>0.97494510885895136</v>
      </c>
      <c r="CQ174" s="302">
        <f t="shared" si="191"/>
        <v>0.97717733555349517</v>
      </c>
      <c r="CR174" s="302">
        <f t="shared" si="191"/>
        <v>0.97827271311690767</v>
      </c>
      <c r="CS174" s="302">
        <f t="shared" si="191"/>
        <v>0.98026139216140273</v>
      </c>
      <c r="CT174" s="302">
        <f t="shared" si="191"/>
        <v>0.98104700450083748</v>
      </c>
      <c r="CU174" s="302">
        <f t="shared" si="191"/>
        <v>0.98183261684027212</v>
      </c>
      <c r="CV174" s="302">
        <f t="shared" si="191"/>
        <v>0.98261822917970687</v>
      </c>
      <c r="CW174" s="302">
        <f t="shared" si="191"/>
        <v>0.98340384151914151</v>
      </c>
      <c r="CX174" s="302">
        <f t="shared" si="191"/>
        <v>0.98418945385857615</v>
      </c>
      <c r="CY174" s="302">
        <f t="shared" si="191"/>
        <v>0.98540054100833707</v>
      </c>
      <c r="CZ174" s="302">
        <f t="shared" si="191"/>
        <v>0.98618615334777182</v>
      </c>
      <c r="DA174" s="302">
        <f t="shared" si="191"/>
        <v>0.98654629087688017</v>
      </c>
      <c r="DB174" s="302">
        <f t="shared" si="191"/>
        <v>0.98690642840598863</v>
      </c>
      <c r="DC174" s="302">
        <f t="shared" si="191"/>
        <v>0.98719457755339579</v>
      </c>
      <c r="DD174" s="302">
        <f t="shared" si="191"/>
        <v>0.98855629256704236</v>
      </c>
      <c r="DE174" s="302">
        <f t="shared" si="191"/>
        <v>0.98916682446728521</v>
      </c>
      <c r="DF174" s="302">
        <f t="shared" si="191"/>
        <v>0.99048941536044199</v>
      </c>
      <c r="DG174" s="302">
        <f t="shared" si="191"/>
        <v>0.99109016623056234</v>
      </c>
      <c r="DH174" s="302">
        <f t="shared" si="191"/>
        <v>0.9914503037596708</v>
      </c>
      <c r="DI174" s="302">
        <f t="shared" si="191"/>
        <v>0.99181044128877915</v>
      </c>
      <c r="DJ174" s="302">
        <f t="shared" si="191"/>
        <v>0.99217057881788762</v>
      </c>
      <c r="DK174" s="302">
        <f t="shared" ref="DK174:EC174" si="192">+DK173/$EC$173</f>
        <v>0.99245872796529488</v>
      </c>
      <c r="DL174" s="302">
        <f t="shared" si="192"/>
        <v>0.99281886549440324</v>
      </c>
      <c r="DM174" s="302">
        <f t="shared" si="192"/>
        <v>0.9931790030235117</v>
      </c>
      <c r="DN174" s="302">
        <f t="shared" si="192"/>
        <v>0.99353914055262005</v>
      </c>
      <c r="DO174" s="302">
        <f t="shared" si="192"/>
        <v>0.99382728970002732</v>
      </c>
      <c r="DP174" s="302">
        <f t="shared" si="192"/>
        <v>0.99411543884743458</v>
      </c>
      <c r="DQ174" s="302">
        <f t="shared" si="192"/>
        <v>0.99447557637654294</v>
      </c>
      <c r="DR174" s="302">
        <f t="shared" si="192"/>
        <v>0.9948357139056514</v>
      </c>
      <c r="DS174" s="302">
        <f t="shared" si="192"/>
        <v>0.99512386305305855</v>
      </c>
      <c r="DT174" s="302">
        <f t="shared" si="192"/>
        <v>0.99548400058216702</v>
      </c>
      <c r="DU174" s="302">
        <f t="shared" si="192"/>
        <v>0.99584413811127537</v>
      </c>
      <c r="DV174" s="302">
        <f t="shared" si="192"/>
        <v>0.99625093115406782</v>
      </c>
      <c r="DW174" s="302">
        <f t="shared" si="192"/>
        <v>0.99672775637253685</v>
      </c>
      <c r="DX174" s="302">
        <f t="shared" si="192"/>
        <v>0.997204581591006</v>
      </c>
      <c r="DY174" s="302">
        <f t="shared" si="192"/>
        <v>0.99791321722337689</v>
      </c>
      <c r="DZ174" s="302">
        <f t="shared" si="192"/>
        <v>0.99862185285574789</v>
      </c>
      <c r="EA174" s="302">
        <f t="shared" si="192"/>
        <v>0.99919140223977765</v>
      </c>
      <c r="EB174" s="302">
        <f t="shared" si="192"/>
        <v>0.9995728624145529</v>
      </c>
      <c r="EC174" s="302">
        <f t="shared" si="192"/>
        <v>1</v>
      </c>
    </row>
    <row r="175" spans="2:133" s="821" customFormat="1" ht="30" customHeight="1">
      <c r="C175" s="822"/>
      <c r="S175" s="836"/>
      <c r="T175" s="836"/>
      <c r="AN175" s="837"/>
    </row>
  </sheetData>
  <mergeCells count="8">
    <mergeCell ref="EF6:EF7"/>
    <mergeCell ref="EH6:EI6"/>
    <mergeCell ref="B32:B36"/>
    <mergeCell ref="D44:AL44"/>
    <mergeCell ref="B73:F73"/>
    <mergeCell ref="D6:AO6"/>
    <mergeCell ref="AP6:CP6"/>
    <mergeCell ref="CQ6:EC6"/>
  </mergeCells>
  <printOptions horizontalCentered="1"/>
  <pageMargins left="0.39370078740157483" right="0.39370078740157483" top="1.7322834645669292" bottom="0.74803149606299213" header="0.31496062992125984" footer="0.31496062992125984"/>
  <pageSetup paperSize="3" scale="18"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5060F-CDBB-49D3-9220-F45867C49C28}">
  <sheetPr>
    <pageSetUpPr fitToPage="1"/>
  </sheetPr>
  <dimension ref="A3:FH1381"/>
  <sheetViews>
    <sheetView showGridLines="0" topLeftCell="AC58" zoomScale="85" zoomScaleNormal="85" zoomScaleSheetLayoutView="40" workbookViewId="0">
      <selection activeCell="L22" sqref="L22:N22"/>
    </sheetView>
  </sheetViews>
  <sheetFormatPr baseColWidth="10" defaultColWidth="9.42578125" defaultRowHeight="15"/>
  <cols>
    <col min="1" max="1" width="27.5703125" customWidth="1"/>
    <col min="2" max="2" width="20.5703125" bestFit="1" customWidth="1"/>
    <col min="3" max="35" width="9.42578125" customWidth="1"/>
    <col min="36" max="48" width="11.5703125" bestFit="1" customWidth="1"/>
    <col min="49" max="52" width="10.5703125" bestFit="1" customWidth="1"/>
    <col min="56" max="57" width="10.5703125" bestFit="1" customWidth="1"/>
    <col min="58" max="65" width="11.5703125" bestFit="1" customWidth="1"/>
    <col min="66" max="69" width="10.5703125" bestFit="1" customWidth="1"/>
    <col min="70" max="83" width="11.5703125" bestFit="1" customWidth="1"/>
    <col min="84" max="87" width="10.5703125" bestFit="1" customWidth="1"/>
    <col min="88" max="100" width="11.5703125" bestFit="1" customWidth="1"/>
    <col min="110" max="117" width="11.5703125" bestFit="1" customWidth="1"/>
    <col min="123" max="135" width="11.5703125" bestFit="1" customWidth="1"/>
    <col min="140" max="152" width="11.5703125" bestFit="1" customWidth="1"/>
    <col min="162" max="170" width="11.5703125" bestFit="1" customWidth="1"/>
  </cols>
  <sheetData>
    <row r="3" spans="2:48" ht="33.75">
      <c r="B3" s="611" t="s">
        <v>1846</v>
      </c>
      <c r="C3" s="610"/>
      <c r="D3" s="610"/>
      <c r="E3" s="610"/>
      <c r="F3" s="610"/>
      <c r="G3" s="610"/>
      <c r="H3" s="610"/>
      <c r="I3" s="610"/>
      <c r="J3" s="610"/>
      <c r="K3" s="610"/>
      <c r="L3" s="610"/>
      <c r="M3" s="610"/>
      <c r="N3" s="610"/>
      <c r="O3" s="610"/>
      <c r="P3" s="610"/>
      <c r="Q3" s="610"/>
      <c r="R3" s="610"/>
      <c r="S3" s="610"/>
      <c r="T3" s="610"/>
      <c r="U3" s="610"/>
      <c r="V3" s="610"/>
      <c r="W3" s="610"/>
      <c r="X3" s="610"/>
      <c r="Y3" s="610"/>
      <c r="Z3" s="610"/>
      <c r="AA3" s="610"/>
      <c r="AB3" s="610"/>
      <c r="AC3" s="610"/>
      <c r="AD3" s="610"/>
      <c r="AE3" s="610"/>
      <c r="AF3" s="610"/>
      <c r="AG3" s="610"/>
      <c r="AH3" s="610"/>
      <c r="AI3" s="610"/>
      <c r="AJ3" s="610"/>
      <c r="AK3" s="610"/>
      <c r="AL3" s="610"/>
      <c r="AM3" s="610"/>
      <c r="AN3" s="610"/>
      <c r="AO3" s="610"/>
      <c r="AP3" s="610"/>
      <c r="AQ3" s="610"/>
      <c r="AR3" s="610"/>
      <c r="AS3" s="610"/>
      <c r="AT3" s="610"/>
      <c r="AU3" s="610"/>
      <c r="AV3" s="610"/>
    </row>
    <row r="57" spans="2:132" ht="48" customHeight="1">
      <c r="B57" s="612"/>
    </row>
    <row r="58" spans="2:132" s="307" customFormat="1" ht="62.25" customHeight="1">
      <c r="B58" s="306" t="s">
        <v>1847</v>
      </c>
      <c r="C58" s="765">
        <v>45757</v>
      </c>
      <c r="D58" s="765">
        <v>45764</v>
      </c>
      <c r="E58" s="765">
        <v>45771</v>
      </c>
      <c r="F58" s="765">
        <v>45778</v>
      </c>
      <c r="G58" s="765">
        <v>45785</v>
      </c>
      <c r="H58" s="765">
        <v>45792</v>
      </c>
      <c r="I58" s="765">
        <v>45799</v>
      </c>
      <c r="J58" s="765">
        <v>45806</v>
      </c>
      <c r="K58" s="765">
        <v>45813</v>
      </c>
      <c r="L58" s="765">
        <v>45820</v>
      </c>
      <c r="M58" s="765">
        <v>45827</v>
      </c>
      <c r="N58" s="765">
        <v>45834</v>
      </c>
      <c r="O58" s="765">
        <v>45841</v>
      </c>
      <c r="P58" s="765">
        <v>45848</v>
      </c>
      <c r="Q58" s="765">
        <v>45855</v>
      </c>
      <c r="R58" s="765">
        <v>45862</v>
      </c>
      <c r="S58" s="765">
        <v>45869</v>
      </c>
      <c r="T58" s="765">
        <v>45876</v>
      </c>
      <c r="U58" s="765">
        <v>45883</v>
      </c>
      <c r="V58" s="765">
        <v>45890</v>
      </c>
      <c r="W58" s="765">
        <v>45897</v>
      </c>
      <c r="X58" s="765">
        <v>45904</v>
      </c>
      <c r="Y58" s="765">
        <v>45911</v>
      </c>
      <c r="Z58" s="765">
        <v>45918</v>
      </c>
      <c r="AA58" s="765">
        <v>45925</v>
      </c>
      <c r="AB58" s="765">
        <v>45932</v>
      </c>
      <c r="AC58" s="765">
        <v>45939</v>
      </c>
      <c r="AD58" s="765">
        <v>45946</v>
      </c>
      <c r="AE58" s="765">
        <v>45953</v>
      </c>
      <c r="AF58" s="765">
        <v>45960</v>
      </c>
      <c r="AG58" s="765">
        <v>45967</v>
      </c>
      <c r="AH58" s="765">
        <v>45974</v>
      </c>
      <c r="AI58" s="765">
        <v>45981</v>
      </c>
      <c r="AJ58" s="765">
        <v>45988</v>
      </c>
      <c r="AK58" s="765">
        <v>45995</v>
      </c>
      <c r="AL58" s="765">
        <v>46002</v>
      </c>
      <c r="AM58" s="765">
        <v>46009</v>
      </c>
      <c r="AN58" s="765">
        <v>46016</v>
      </c>
      <c r="AO58" s="765">
        <v>46023</v>
      </c>
      <c r="AP58" s="765">
        <v>46030</v>
      </c>
      <c r="AQ58" s="765">
        <v>46037</v>
      </c>
      <c r="AR58" s="765">
        <v>46044</v>
      </c>
      <c r="AS58" s="765">
        <v>46051</v>
      </c>
      <c r="AT58" s="765">
        <v>46058</v>
      </c>
      <c r="AU58" s="765">
        <v>46065</v>
      </c>
      <c r="AV58" s="765">
        <v>46072</v>
      </c>
      <c r="AW58" s="765">
        <v>46079</v>
      </c>
      <c r="AX58" s="765">
        <v>46086</v>
      </c>
      <c r="AY58" s="765">
        <v>46093</v>
      </c>
      <c r="AZ58" s="765">
        <v>46100</v>
      </c>
      <c r="BA58" s="765">
        <v>46107</v>
      </c>
      <c r="BB58" s="765">
        <v>46114</v>
      </c>
      <c r="BC58" s="765">
        <v>46121</v>
      </c>
      <c r="BD58" s="914">
        <v>46128</v>
      </c>
      <c r="BE58" s="765">
        <v>46135</v>
      </c>
      <c r="BF58" s="765">
        <v>46142</v>
      </c>
      <c r="BG58" s="765">
        <v>46149</v>
      </c>
      <c r="BH58" s="765">
        <v>46156</v>
      </c>
      <c r="BI58" s="765">
        <v>46163</v>
      </c>
      <c r="BJ58" s="765">
        <v>46170</v>
      </c>
      <c r="BK58" s="765">
        <v>46177</v>
      </c>
      <c r="BL58" s="765">
        <v>46184</v>
      </c>
      <c r="BM58" s="765">
        <v>46191</v>
      </c>
      <c r="BN58" s="765">
        <v>46198</v>
      </c>
      <c r="BO58" s="765">
        <v>46205</v>
      </c>
      <c r="BP58" s="765">
        <v>46212</v>
      </c>
      <c r="BQ58" s="765">
        <v>46219</v>
      </c>
      <c r="BR58" s="765">
        <v>46226</v>
      </c>
      <c r="BS58" s="765">
        <v>46233</v>
      </c>
      <c r="BT58" s="765">
        <v>46240</v>
      </c>
      <c r="BU58" s="765">
        <v>46247</v>
      </c>
      <c r="BV58" s="765">
        <v>46254</v>
      </c>
      <c r="BW58" s="765">
        <v>46261</v>
      </c>
      <c r="BX58" s="765">
        <v>46268</v>
      </c>
      <c r="BY58" s="765">
        <v>46275</v>
      </c>
      <c r="BZ58" s="765">
        <v>46282</v>
      </c>
      <c r="CA58" s="765">
        <v>46289</v>
      </c>
      <c r="CB58" s="765">
        <v>46296</v>
      </c>
      <c r="CC58" s="765">
        <v>46303</v>
      </c>
      <c r="CD58" s="765">
        <v>46310</v>
      </c>
      <c r="CE58" s="765">
        <v>46317</v>
      </c>
      <c r="CF58" s="765">
        <v>46324</v>
      </c>
      <c r="CG58" s="765">
        <v>46331</v>
      </c>
      <c r="CH58" s="765">
        <v>46338</v>
      </c>
      <c r="CI58" s="765">
        <v>46345</v>
      </c>
      <c r="CJ58" s="765">
        <v>46352</v>
      </c>
      <c r="CK58" s="765">
        <v>46359</v>
      </c>
      <c r="CL58" s="765">
        <v>46366</v>
      </c>
      <c r="CM58" s="765">
        <v>46373</v>
      </c>
      <c r="CN58" s="765">
        <v>46380</v>
      </c>
      <c r="CO58" s="765">
        <v>46387</v>
      </c>
      <c r="CP58" s="765">
        <v>46394</v>
      </c>
      <c r="CQ58" s="765">
        <v>46401</v>
      </c>
      <c r="CR58" s="765">
        <v>46408</v>
      </c>
      <c r="CS58" s="765">
        <v>46415</v>
      </c>
      <c r="CT58" s="765">
        <v>46422</v>
      </c>
      <c r="CU58" s="765">
        <v>46429</v>
      </c>
      <c r="CV58" s="765">
        <v>46436</v>
      </c>
      <c r="CW58" s="765">
        <v>46443</v>
      </c>
      <c r="CX58" s="765">
        <v>46450</v>
      </c>
      <c r="CY58" s="765">
        <v>46457</v>
      </c>
      <c r="CZ58" s="765">
        <v>46464</v>
      </c>
      <c r="DA58" s="765">
        <v>46471</v>
      </c>
      <c r="DB58" s="765">
        <v>46478</v>
      </c>
      <c r="DC58" s="765">
        <v>46485</v>
      </c>
      <c r="DD58" s="765">
        <v>46492</v>
      </c>
      <c r="DE58" s="765">
        <v>46499</v>
      </c>
      <c r="DF58" s="765">
        <v>46506</v>
      </c>
      <c r="DG58" s="765">
        <v>46513</v>
      </c>
      <c r="DH58" s="765">
        <v>46520</v>
      </c>
      <c r="DI58" s="765">
        <v>46527</v>
      </c>
      <c r="DJ58" s="765">
        <v>46534</v>
      </c>
      <c r="DK58" s="765">
        <v>46541</v>
      </c>
      <c r="DL58" s="765">
        <v>46548</v>
      </c>
      <c r="DM58" s="765">
        <v>46555</v>
      </c>
      <c r="DN58" s="765">
        <v>46562</v>
      </c>
      <c r="DO58" s="765">
        <v>46569</v>
      </c>
      <c r="DP58" s="765">
        <v>46576</v>
      </c>
      <c r="DQ58" s="765">
        <v>46583</v>
      </c>
      <c r="DR58" s="765">
        <v>46590</v>
      </c>
      <c r="DS58" s="765">
        <v>46597</v>
      </c>
      <c r="DT58" s="765">
        <v>46604</v>
      </c>
      <c r="DU58" s="765">
        <v>46611</v>
      </c>
      <c r="DV58" s="765">
        <v>46618</v>
      </c>
      <c r="DW58" s="765">
        <v>46625</v>
      </c>
      <c r="DX58" s="765">
        <v>46632</v>
      </c>
      <c r="DY58" s="765">
        <v>46639</v>
      </c>
      <c r="DZ58" s="765">
        <v>46646</v>
      </c>
      <c r="EA58" s="765">
        <v>46653</v>
      </c>
      <c r="EB58" s="765">
        <v>46660</v>
      </c>
    </row>
    <row r="59" spans="2:132" ht="15.75">
      <c r="B59" s="305" t="s">
        <v>1848</v>
      </c>
      <c r="C59" s="249"/>
      <c r="D59" s="249"/>
      <c r="E59" s="249"/>
      <c r="F59" s="249"/>
      <c r="G59" s="249"/>
      <c r="H59" s="249"/>
      <c r="I59" s="249"/>
      <c r="J59" s="249"/>
      <c r="K59" s="249"/>
      <c r="L59" s="249"/>
      <c r="M59" s="249"/>
      <c r="N59" s="249"/>
      <c r="O59" s="249"/>
      <c r="P59" s="249"/>
      <c r="Q59" s="249"/>
      <c r="R59" s="249"/>
      <c r="S59" s="249"/>
      <c r="T59" s="249"/>
      <c r="U59" s="249"/>
      <c r="V59" s="249"/>
      <c r="W59" s="249"/>
      <c r="X59" s="249"/>
      <c r="Y59" s="249"/>
      <c r="Z59" s="249"/>
      <c r="AA59" s="249"/>
      <c r="AB59" s="249"/>
      <c r="AC59" s="249"/>
      <c r="AD59" s="249">
        <f>+AD67+AD73</f>
        <v>1090.7</v>
      </c>
      <c r="AE59" s="249">
        <f t="shared" ref="AE59:CP61" si="0">+AE67+AE73</f>
        <v>1256.93</v>
      </c>
      <c r="AF59" s="249">
        <f t="shared" si="0"/>
        <v>1371.12</v>
      </c>
      <c r="AG59" s="249">
        <f t="shared" si="0"/>
        <v>1755.5900000000001</v>
      </c>
      <c r="AH59" s="249">
        <f t="shared" si="0"/>
        <v>2703.42</v>
      </c>
      <c r="AI59" s="249">
        <f t="shared" si="0"/>
        <v>2723.1800000000003</v>
      </c>
      <c r="AJ59" s="249">
        <f t="shared" si="0"/>
        <v>2413.9699999999998</v>
      </c>
      <c r="AK59" s="249">
        <f t="shared" si="0"/>
        <v>2356.3199999999997</v>
      </c>
      <c r="AL59" s="249">
        <f t="shared" si="0"/>
        <v>1825.4299999999998</v>
      </c>
      <c r="AM59" s="249">
        <f t="shared" si="0"/>
        <v>1058.9000000000001</v>
      </c>
      <c r="AN59" s="249">
        <f t="shared" si="0"/>
        <v>682.07</v>
      </c>
      <c r="AO59" s="249">
        <f t="shared" si="0"/>
        <v>608.42999999999995</v>
      </c>
      <c r="AP59" s="249">
        <f t="shared" si="0"/>
        <v>919.47</v>
      </c>
      <c r="AQ59" s="249">
        <f t="shared" si="0"/>
        <v>922.01</v>
      </c>
      <c r="AR59" s="249">
        <f t="shared" si="0"/>
        <v>1023.2</v>
      </c>
      <c r="AS59" s="249">
        <f t="shared" si="0"/>
        <v>789.52</v>
      </c>
      <c r="AT59" s="249">
        <f t="shared" si="0"/>
        <v>995.86</v>
      </c>
      <c r="AU59" s="249">
        <f t="shared" si="0"/>
        <v>1079.24</v>
      </c>
      <c r="AV59" s="249">
        <f t="shared" si="0"/>
        <v>1508.8700000000001</v>
      </c>
      <c r="AW59" s="249">
        <f t="shared" si="0"/>
        <v>1864.2800000000002</v>
      </c>
      <c r="AX59" s="249">
        <f t="shared" si="0"/>
        <v>1569.77</v>
      </c>
      <c r="AY59" s="249">
        <f t="shared" si="0"/>
        <v>1775.68</v>
      </c>
      <c r="AZ59" s="249">
        <f t="shared" si="0"/>
        <v>1687.81</v>
      </c>
      <c r="BA59" s="249">
        <f t="shared" si="0"/>
        <v>1081.05</v>
      </c>
      <c r="BB59" s="249">
        <f t="shared" si="0"/>
        <v>890.29</v>
      </c>
      <c r="BC59" s="249">
        <f t="shared" si="0"/>
        <v>1463.33</v>
      </c>
      <c r="BD59" s="249">
        <f t="shared" si="0"/>
        <v>2051.66</v>
      </c>
      <c r="BE59" s="249">
        <f t="shared" si="0"/>
        <v>2607.25</v>
      </c>
      <c r="BF59" s="249">
        <f t="shared" si="0"/>
        <v>2387.87</v>
      </c>
      <c r="BG59" s="249">
        <f t="shared" si="0"/>
        <v>2012.06</v>
      </c>
      <c r="BH59" s="249">
        <f t="shared" si="0"/>
        <v>2198.19</v>
      </c>
      <c r="BI59" s="249">
        <f t="shared" si="0"/>
        <v>2124.42</v>
      </c>
      <c r="BJ59" s="249">
        <f t="shared" si="0"/>
        <v>1985.9299999999998</v>
      </c>
      <c r="BK59" s="249">
        <f t="shared" si="0"/>
        <v>1911.83</v>
      </c>
      <c r="BL59" s="249">
        <f t="shared" si="0"/>
        <v>1839.4499999999998</v>
      </c>
      <c r="BM59" s="249">
        <f t="shared" si="0"/>
        <v>1829.46</v>
      </c>
      <c r="BN59" s="249">
        <f t="shared" si="0"/>
        <v>1972.42</v>
      </c>
      <c r="BO59" s="249">
        <f t="shared" si="0"/>
        <v>1561.49</v>
      </c>
      <c r="BP59" s="249">
        <f t="shared" si="0"/>
        <v>1897.8899999999999</v>
      </c>
      <c r="BQ59" s="249">
        <f t="shared" si="0"/>
        <v>2221.7799999999997</v>
      </c>
      <c r="BR59" s="249">
        <f t="shared" si="0"/>
        <v>2972.8399999999997</v>
      </c>
      <c r="BS59" s="249">
        <f t="shared" si="0"/>
        <v>2697.36</v>
      </c>
      <c r="BT59" s="249">
        <f t="shared" si="0"/>
        <v>2309.83</v>
      </c>
      <c r="BU59" s="249">
        <f t="shared" si="0"/>
        <v>2339.66</v>
      </c>
      <c r="BV59" s="249">
        <f t="shared" si="0"/>
        <v>2192.81</v>
      </c>
      <c r="BW59" s="249">
        <f t="shared" si="0"/>
        <v>2714.49</v>
      </c>
      <c r="BX59" s="249">
        <f t="shared" si="0"/>
        <v>1797.04</v>
      </c>
      <c r="BY59" s="249">
        <f t="shared" si="0"/>
        <v>1782.39</v>
      </c>
      <c r="BZ59" s="249">
        <f t="shared" si="0"/>
        <v>1154.3900000000001</v>
      </c>
      <c r="CA59" s="249">
        <f t="shared" si="0"/>
        <v>1050.07</v>
      </c>
      <c r="CB59" s="249">
        <f t="shared" si="0"/>
        <v>1537.17</v>
      </c>
      <c r="CC59" s="249">
        <f t="shared" si="0"/>
        <v>1566.49</v>
      </c>
      <c r="CD59" s="249">
        <f t="shared" si="0"/>
        <v>1118.95</v>
      </c>
      <c r="CE59" s="249">
        <f t="shared" si="0"/>
        <v>1111.94</v>
      </c>
      <c r="CF59" s="249">
        <f t="shared" si="0"/>
        <v>808.77</v>
      </c>
      <c r="CG59" s="249">
        <f t="shared" si="0"/>
        <v>1265.8</v>
      </c>
      <c r="CH59" s="249">
        <f t="shared" si="0"/>
        <v>1293.82</v>
      </c>
      <c r="CI59" s="249">
        <f t="shared" si="0"/>
        <v>1300.45</v>
      </c>
      <c r="CJ59" s="249">
        <f t="shared" si="0"/>
        <v>1178.97</v>
      </c>
      <c r="CK59" s="249">
        <f t="shared" si="0"/>
        <v>663.01</v>
      </c>
      <c r="CL59" s="249">
        <f t="shared" si="0"/>
        <v>172.58</v>
      </c>
      <c r="CM59" s="249">
        <f t="shared" si="0"/>
        <v>543.70000000000005</v>
      </c>
      <c r="CN59" s="249">
        <f t="shared" si="0"/>
        <v>121.52</v>
      </c>
      <c r="CO59" s="249">
        <f t="shared" si="0"/>
        <v>314.73</v>
      </c>
      <c r="CP59" s="249">
        <f t="shared" si="0"/>
        <v>125.75</v>
      </c>
      <c r="CQ59" s="249">
        <f t="shared" ref="CQ59:EB60" si="1">+CQ67+CQ73</f>
        <v>111.9</v>
      </c>
      <c r="CR59" s="249">
        <f t="shared" si="1"/>
        <v>80.239999999999995</v>
      </c>
      <c r="CS59" s="249">
        <f t="shared" si="1"/>
        <v>80.239999999999995</v>
      </c>
      <c r="CT59" s="249">
        <f t="shared" si="1"/>
        <v>80.239999999999995</v>
      </c>
      <c r="CU59" s="249">
        <f t="shared" si="1"/>
        <v>80.239999999999995</v>
      </c>
      <c r="CV59" s="249">
        <f t="shared" si="1"/>
        <v>80.239999999999995</v>
      </c>
      <c r="CW59" s="249">
        <f t="shared" si="1"/>
        <v>80.239999999999995</v>
      </c>
      <c r="CX59" s="249">
        <f t="shared" si="1"/>
        <v>200.54</v>
      </c>
      <c r="CY59" s="249">
        <f t="shared" si="1"/>
        <v>131.44</v>
      </c>
      <c r="CZ59" s="249">
        <f t="shared" si="1"/>
        <v>110.54</v>
      </c>
      <c r="DA59" s="249">
        <f t="shared" si="1"/>
        <v>85.94</v>
      </c>
      <c r="DB59" s="249">
        <f t="shared" si="1"/>
        <v>29.39</v>
      </c>
      <c r="DC59" s="249">
        <f t="shared" si="1"/>
        <v>36.74</v>
      </c>
      <c r="DD59" s="249">
        <f t="shared" si="1"/>
        <v>36.74</v>
      </c>
      <c r="DE59" s="249">
        <f t="shared" si="1"/>
        <v>36.74</v>
      </c>
      <c r="DF59" s="249">
        <f t="shared" si="1"/>
        <v>36.74</v>
      </c>
      <c r="DG59" s="249">
        <f t="shared" si="1"/>
        <v>36.74</v>
      </c>
      <c r="DH59" s="249">
        <f t="shared" si="1"/>
        <v>36.74</v>
      </c>
      <c r="DI59" s="249">
        <f t="shared" si="1"/>
        <v>36.74</v>
      </c>
      <c r="DJ59" s="249">
        <f t="shared" si="1"/>
        <v>29.39</v>
      </c>
      <c r="DK59" s="249">
        <f t="shared" si="1"/>
        <v>36.74</v>
      </c>
      <c r="DL59" s="249">
        <f t="shared" si="1"/>
        <v>36.74</v>
      </c>
      <c r="DM59" s="249">
        <f t="shared" si="1"/>
        <v>36.74</v>
      </c>
      <c r="DN59" s="249">
        <f t="shared" si="1"/>
        <v>29.39</v>
      </c>
      <c r="DO59" s="249">
        <f t="shared" si="1"/>
        <v>29.39</v>
      </c>
      <c r="DP59" s="249">
        <f t="shared" si="1"/>
        <v>36.74</v>
      </c>
      <c r="DQ59" s="249">
        <f t="shared" si="1"/>
        <v>36.74</v>
      </c>
      <c r="DR59" s="249">
        <f t="shared" si="1"/>
        <v>29.39</v>
      </c>
      <c r="DS59" s="249">
        <f t="shared" si="1"/>
        <v>36.74</v>
      </c>
      <c r="DT59" s="249">
        <f t="shared" si="1"/>
        <v>36.74</v>
      </c>
      <c r="DU59" s="249">
        <f t="shared" si="1"/>
        <v>41.51</v>
      </c>
      <c r="DV59" s="249">
        <f t="shared" si="1"/>
        <v>48.66</v>
      </c>
      <c r="DW59" s="249">
        <f t="shared" si="1"/>
        <v>48.66</v>
      </c>
      <c r="DX59" s="249">
        <f t="shared" si="1"/>
        <v>72.37</v>
      </c>
      <c r="DY59" s="249">
        <f t="shared" si="1"/>
        <v>72.37</v>
      </c>
      <c r="DZ59" s="249">
        <f t="shared" si="1"/>
        <v>58.14</v>
      </c>
      <c r="EA59" s="249">
        <f t="shared" si="1"/>
        <v>38.93</v>
      </c>
      <c r="EB59" s="249">
        <f t="shared" si="1"/>
        <v>43.6</v>
      </c>
    </row>
    <row r="60" spans="2:132" s="188" customFormat="1" ht="15.75">
      <c r="B60" s="305" t="s">
        <v>1849</v>
      </c>
      <c r="C60" s="161"/>
      <c r="D60" s="161"/>
      <c r="E60" s="161"/>
      <c r="F60" s="161"/>
      <c r="G60" s="161"/>
      <c r="H60" s="161"/>
      <c r="I60" s="161"/>
      <c r="J60" s="161"/>
      <c r="K60" s="161"/>
      <c r="L60" s="161"/>
      <c r="M60" s="161"/>
      <c r="N60" s="161"/>
      <c r="O60" s="161"/>
      <c r="P60" s="161"/>
      <c r="Q60" s="161"/>
      <c r="R60" s="161"/>
      <c r="S60" s="161"/>
      <c r="T60" s="161"/>
      <c r="U60" s="161"/>
      <c r="V60" s="161"/>
      <c r="W60" s="161"/>
      <c r="X60" s="161"/>
      <c r="Y60" s="161"/>
      <c r="Z60" s="161"/>
      <c r="AA60" s="161"/>
      <c r="AB60" s="161"/>
      <c r="AC60" s="161"/>
      <c r="AD60" s="249">
        <f>+AD68+AD74</f>
        <v>19.100964285714287</v>
      </c>
      <c r="AE60" s="249">
        <f t="shared" si="0"/>
        <v>22.989714285714285</v>
      </c>
      <c r="AF60" s="249">
        <f t="shared" si="0"/>
        <v>25.265892857142859</v>
      </c>
      <c r="AG60" s="249">
        <f t="shared" si="0"/>
        <v>30.13625</v>
      </c>
      <c r="AH60" s="249">
        <f t="shared" si="0"/>
        <v>45.985285714285709</v>
      </c>
      <c r="AI60" s="249">
        <f t="shared" si="0"/>
        <v>45.464964285714288</v>
      </c>
      <c r="AJ60" s="249">
        <f t="shared" si="0"/>
        <v>41.360428571428571</v>
      </c>
      <c r="AK60" s="249">
        <f t="shared" si="0"/>
        <v>39.852535714285708</v>
      </c>
      <c r="AL60" s="249">
        <f t="shared" si="0"/>
        <v>30.131857142857143</v>
      </c>
      <c r="AM60" s="249">
        <f t="shared" si="0"/>
        <v>23.663428571428572</v>
      </c>
      <c r="AN60" s="249">
        <f t="shared" si="0"/>
        <v>14.912000000000001</v>
      </c>
      <c r="AO60" s="249">
        <f t="shared" si="0"/>
        <v>13.302</v>
      </c>
      <c r="AP60" s="249">
        <f t="shared" si="0"/>
        <v>19.432500000000001</v>
      </c>
      <c r="AQ60" s="249">
        <f t="shared" si="0"/>
        <v>18.88475</v>
      </c>
      <c r="AR60" s="249">
        <f t="shared" si="0"/>
        <v>19.700214285714285</v>
      </c>
      <c r="AS60" s="249">
        <f t="shared" si="0"/>
        <v>16.965035714285715</v>
      </c>
      <c r="AT60" s="249">
        <f t="shared" si="0"/>
        <v>19.539892857142856</v>
      </c>
      <c r="AU60" s="249">
        <f t="shared" si="0"/>
        <v>19.715321428571428</v>
      </c>
      <c r="AV60" s="249">
        <f t="shared" si="0"/>
        <v>25.835428571428572</v>
      </c>
      <c r="AW60" s="249">
        <f t="shared" si="0"/>
        <v>34.68017857142857</v>
      </c>
      <c r="AX60" s="249">
        <f t="shared" si="0"/>
        <v>27.872642857142857</v>
      </c>
      <c r="AY60" s="249">
        <f t="shared" si="0"/>
        <v>30.929821428571429</v>
      </c>
      <c r="AZ60" s="249">
        <f t="shared" si="0"/>
        <v>28.546107142857142</v>
      </c>
      <c r="BA60" s="249">
        <f t="shared" si="0"/>
        <v>21.027214285714287</v>
      </c>
      <c r="BB60" s="249">
        <f t="shared" si="0"/>
        <v>20.114928571428571</v>
      </c>
      <c r="BC60" s="249">
        <f t="shared" si="0"/>
        <v>28.114035714285716</v>
      </c>
      <c r="BD60" s="249">
        <f t="shared" si="0"/>
        <v>39.74567857142857</v>
      </c>
      <c r="BE60" s="249">
        <f t="shared" si="0"/>
        <v>49.213750000000005</v>
      </c>
      <c r="BF60" s="249">
        <f t="shared" si="0"/>
        <v>49.355428571428575</v>
      </c>
      <c r="BG60" s="249">
        <f t="shared" si="0"/>
        <v>42.395107142857142</v>
      </c>
      <c r="BH60" s="249">
        <f t="shared" si="0"/>
        <v>46.359642857142859</v>
      </c>
      <c r="BI60" s="249">
        <f t="shared" si="0"/>
        <v>40.61935714285714</v>
      </c>
      <c r="BJ60" s="249">
        <f t="shared" si="0"/>
        <v>41.932678571428568</v>
      </c>
      <c r="BK60" s="249">
        <f t="shared" si="0"/>
        <v>40.007964285714287</v>
      </c>
      <c r="BL60" s="249">
        <f t="shared" si="0"/>
        <v>37.76989285714285</v>
      </c>
      <c r="BM60" s="249">
        <f t="shared" si="0"/>
        <v>36.298928571428569</v>
      </c>
      <c r="BN60" s="249">
        <f t="shared" si="0"/>
        <v>40.269571428571425</v>
      </c>
      <c r="BO60" s="249">
        <f t="shared" si="0"/>
        <v>31.295964285714287</v>
      </c>
      <c r="BP60" s="249">
        <f t="shared" si="0"/>
        <v>39.76210714285714</v>
      </c>
      <c r="BQ60" s="249">
        <f t="shared" si="0"/>
        <v>49.164892857142853</v>
      </c>
      <c r="BR60" s="249">
        <f t="shared" si="0"/>
        <v>69.494964285714275</v>
      </c>
      <c r="BS60" s="249">
        <f t="shared" si="0"/>
        <v>65.36571428571429</v>
      </c>
      <c r="BT60" s="249">
        <f t="shared" si="0"/>
        <v>57.745750000000001</v>
      </c>
      <c r="BU60" s="249">
        <f t="shared" si="0"/>
        <v>58.491499999999995</v>
      </c>
      <c r="BV60" s="249">
        <f t="shared" si="0"/>
        <v>54.820250000000001</v>
      </c>
      <c r="BW60" s="249">
        <f t="shared" si="0"/>
        <v>67.862249999999989</v>
      </c>
      <c r="BX60" s="249">
        <f t="shared" si="0"/>
        <v>44.926000000000002</v>
      </c>
      <c r="BY60" s="249">
        <f t="shared" si="0"/>
        <v>44.559750000000001</v>
      </c>
      <c r="BZ60" s="249">
        <f t="shared" si="0"/>
        <v>28.859750000000002</v>
      </c>
      <c r="CA60" s="249">
        <f t="shared" si="0"/>
        <v>26.251749999999998</v>
      </c>
      <c r="CB60" s="249">
        <f t="shared" si="0"/>
        <v>38.429250000000003</v>
      </c>
      <c r="CC60" s="249">
        <f t="shared" si="0"/>
        <v>39.16225</v>
      </c>
      <c r="CD60" s="249">
        <f t="shared" si="0"/>
        <v>27.973750000000003</v>
      </c>
      <c r="CE60" s="249">
        <f t="shared" si="0"/>
        <v>27.798500000000001</v>
      </c>
      <c r="CF60" s="249">
        <f t="shared" si="0"/>
        <v>20.219249999999999</v>
      </c>
      <c r="CG60" s="249">
        <f t="shared" si="0"/>
        <v>31.645</v>
      </c>
      <c r="CH60" s="249">
        <f t="shared" si="0"/>
        <v>32.345500000000001</v>
      </c>
      <c r="CI60" s="249">
        <f t="shared" si="0"/>
        <v>32.511250000000004</v>
      </c>
      <c r="CJ60" s="249">
        <f t="shared" si="0"/>
        <v>29.474250000000001</v>
      </c>
      <c r="CK60" s="249">
        <f t="shared" si="0"/>
        <v>16.57525</v>
      </c>
      <c r="CL60" s="249">
        <f t="shared" si="0"/>
        <v>4.3145000000000007</v>
      </c>
      <c r="CM60" s="249">
        <f t="shared" si="0"/>
        <v>13.592500000000001</v>
      </c>
      <c r="CN60" s="249">
        <f t="shared" si="0"/>
        <v>3.0379999999999998</v>
      </c>
      <c r="CO60" s="249">
        <f t="shared" si="0"/>
        <v>7.8682500000000006</v>
      </c>
      <c r="CP60" s="249">
        <f t="shared" si="0"/>
        <v>3.1437499999999998</v>
      </c>
      <c r="CQ60" s="249">
        <f t="shared" si="1"/>
        <v>2.7975000000000003</v>
      </c>
      <c r="CR60" s="249">
        <f t="shared" si="1"/>
        <v>2.0059999999999998</v>
      </c>
      <c r="CS60" s="249">
        <f t="shared" si="1"/>
        <v>2.0059999999999998</v>
      </c>
      <c r="CT60" s="249">
        <f t="shared" si="1"/>
        <v>2.0059999999999998</v>
      </c>
      <c r="CU60" s="249">
        <f t="shared" si="1"/>
        <v>2.0059999999999998</v>
      </c>
      <c r="CV60" s="249">
        <f t="shared" si="1"/>
        <v>2.0059999999999998</v>
      </c>
      <c r="CW60" s="249">
        <f t="shared" si="1"/>
        <v>2.0059999999999998</v>
      </c>
      <c r="CX60" s="249">
        <f t="shared" si="1"/>
        <v>5.0134999999999996</v>
      </c>
      <c r="CY60" s="249">
        <f t="shared" si="1"/>
        <v>3.286</v>
      </c>
      <c r="CZ60" s="249">
        <f t="shared" si="1"/>
        <v>2.7635000000000001</v>
      </c>
      <c r="DA60" s="249">
        <f t="shared" si="1"/>
        <v>2.1484999999999999</v>
      </c>
      <c r="DB60" s="249">
        <f t="shared" si="1"/>
        <v>0.73475000000000001</v>
      </c>
      <c r="DC60" s="249">
        <f t="shared" si="1"/>
        <v>0.91850000000000009</v>
      </c>
      <c r="DD60" s="249">
        <f t="shared" si="1"/>
        <v>0.91850000000000009</v>
      </c>
      <c r="DE60" s="249">
        <f t="shared" si="1"/>
        <v>0.91850000000000009</v>
      </c>
      <c r="DF60" s="249">
        <f t="shared" si="1"/>
        <v>0.91850000000000009</v>
      </c>
      <c r="DG60" s="249">
        <f t="shared" si="1"/>
        <v>0.91850000000000009</v>
      </c>
      <c r="DH60" s="249">
        <f t="shared" si="1"/>
        <v>0.91850000000000009</v>
      </c>
      <c r="DI60" s="249">
        <f t="shared" si="1"/>
        <v>0.91850000000000009</v>
      </c>
      <c r="DJ60" s="249">
        <f t="shared" si="1"/>
        <v>0.73475000000000001</v>
      </c>
      <c r="DK60" s="249">
        <f t="shared" si="1"/>
        <v>0.91850000000000009</v>
      </c>
      <c r="DL60" s="249">
        <f t="shared" si="1"/>
        <v>0.91850000000000009</v>
      </c>
      <c r="DM60" s="249">
        <f t="shared" si="1"/>
        <v>0.91850000000000009</v>
      </c>
      <c r="DN60" s="249">
        <f t="shared" si="1"/>
        <v>0.73475000000000001</v>
      </c>
      <c r="DO60" s="249">
        <f t="shared" si="1"/>
        <v>0.73475000000000001</v>
      </c>
      <c r="DP60" s="249">
        <f t="shared" si="1"/>
        <v>0.91850000000000009</v>
      </c>
      <c r="DQ60" s="249">
        <f t="shared" si="1"/>
        <v>0.91850000000000009</v>
      </c>
      <c r="DR60" s="249">
        <f t="shared" si="1"/>
        <v>0.73475000000000001</v>
      </c>
      <c r="DS60" s="249">
        <f t="shared" si="1"/>
        <v>0.91850000000000009</v>
      </c>
      <c r="DT60" s="249">
        <f t="shared" si="1"/>
        <v>0.91850000000000009</v>
      </c>
      <c r="DU60" s="249">
        <f t="shared" si="1"/>
        <v>1.03775</v>
      </c>
      <c r="DV60" s="249">
        <f t="shared" si="1"/>
        <v>1.2164999999999999</v>
      </c>
      <c r="DW60" s="249">
        <f t="shared" si="1"/>
        <v>1.2164999999999999</v>
      </c>
      <c r="DX60" s="249">
        <f t="shared" si="1"/>
        <v>1.80925</v>
      </c>
      <c r="DY60" s="249">
        <f t="shared" si="1"/>
        <v>1.80925</v>
      </c>
      <c r="DZ60" s="249">
        <f t="shared" si="1"/>
        <v>1.4535</v>
      </c>
      <c r="EA60" s="249">
        <f t="shared" si="1"/>
        <v>0.97324999999999995</v>
      </c>
      <c r="EB60" s="249">
        <f t="shared" si="1"/>
        <v>1.0900000000000001</v>
      </c>
    </row>
    <row r="61" spans="2:132" s="257" customFormat="1" ht="15.75">
      <c r="B61" s="766" t="s">
        <v>1850</v>
      </c>
      <c r="C61" s="767">
        <v>144.80900000000003</v>
      </c>
      <c r="D61" s="767">
        <v>289.61800000000005</v>
      </c>
      <c r="E61" s="767">
        <v>434.42700000000002</v>
      </c>
      <c r="F61" s="767">
        <v>579.2360000000001</v>
      </c>
      <c r="G61" s="767">
        <v>554.95000000000005</v>
      </c>
      <c r="H61" s="767">
        <v>1198.3</v>
      </c>
      <c r="I61" s="767">
        <v>1047.2700000000004</v>
      </c>
      <c r="J61" s="767">
        <v>1209.9699999999993</v>
      </c>
      <c r="K61" s="767">
        <v>695.49999999999909</v>
      </c>
      <c r="L61" s="767">
        <v>697.19000000000051</v>
      </c>
      <c r="M61" s="767">
        <v>1125.0024600000015</v>
      </c>
      <c r="N61" s="767">
        <v>495.22754000000077</v>
      </c>
      <c r="O61" s="767">
        <v>728.5575000000008</v>
      </c>
      <c r="P61" s="767">
        <v>528.96250000000146</v>
      </c>
      <c r="Q61" s="767">
        <v>435.07749999999942</v>
      </c>
      <c r="R61" s="767">
        <v>1497.7724999999991</v>
      </c>
      <c r="S61" s="767">
        <v>962.70999999999549</v>
      </c>
      <c r="T61" s="767">
        <v>1018.9020000000019</v>
      </c>
      <c r="U61" s="767">
        <v>994.98149999999987</v>
      </c>
      <c r="V61" s="767">
        <v>2216.9556500000017</v>
      </c>
      <c r="W61" s="767">
        <v>1711.7524999999987</v>
      </c>
      <c r="X61" s="767">
        <v>871.40850000000137</v>
      </c>
      <c r="Y61" s="767">
        <v>1091.4878500000013</v>
      </c>
      <c r="Z61" s="767">
        <v>439.20949999999721</v>
      </c>
      <c r="AA61" s="767">
        <v>229.7143999999862</v>
      </c>
      <c r="AB61" s="767">
        <v>325.06189999999697</v>
      </c>
      <c r="AC61" s="767">
        <f>1581.93955000003-313</f>
        <v>1268.9395500000301</v>
      </c>
      <c r="AD61" s="767">
        <f>+AD69+AD75</f>
        <v>919.7</v>
      </c>
      <c r="AE61" s="767">
        <f t="shared" si="0"/>
        <v>1101.8900000000001</v>
      </c>
      <c r="AF61" s="767">
        <f t="shared" si="0"/>
        <v>1190.4299999999998</v>
      </c>
      <c r="AG61" s="767">
        <f t="shared" si="0"/>
        <v>1192.4500000000025</v>
      </c>
      <c r="AH61" s="767">
        <f t="shared" ref="AH61:AI61" si="2">+AH69+AH75</f>
        <v>2069.5100000000002</v>
      </c>
      <c r="AI61" s="767">
        <f t="shared" si="2"/>
        <v>2324.1299999999956</v>
      </c>
      <c r="AJ61" s="767">
        <f t="shared" ref="AJ61:AK61" si="3">+AJ69+AJ75</f>
        <v>2048.369999999999</v>
      </c>
      <c r="AK61" s="767">
        <f t="shared" si="3"/>
        <v>2307.3200000000052</v>
      </c>
      <c r="AL61" s="767">
        <f t="shared" ref="AL61:AM61" si="4">+AL69+AL75</f>
        <v>1440.3799999999992</v>
      </c>
      <c r="AM61" s="767">
        <f t="shared" si="4"/>
        <v>562.35000000000036</v>
      </c>
      <c r="AN61" s="767">
        <f t="shared" ref="AN61:AO61" si="5">+AN69+AN75</f>
        <v>417.73999999999796</v>
      </c>
      <c r="AO61" s="767">
        <f t="shared" si="5"/>
        <v>264.56999999999061</v>
      </c>
      <c r="AP61" s="767">
        <f t="shared" ref="AP61:AQ61" si="6">+AP69+AP75</f>
        <v>250.21000000001004</v>
      </c>
      <c r="AQ61" s="767">
        <f t="shared" si="6"/>
        <v>217.29999999999382</v>
      </c>
      <c r="AR61" s="767">
        <f t="shared" ref="AR61:AT61" si="7">+AR69+AR75</f>
        <v>1287.6100000000001</v>
      </c>
      <c r="AS61" s="767">
        <f t="shared" si="7"/>
        <v>1261.05</v>
      </c>
      <c r="AT61" s="767">
        <f t="shared" si="7"/>
        <v>949.14</v>
      </c>
      <c r="AU61" s="767">
        <f t="shared" ref="AU61:AV61" si="8">+AU69+AU75</f>
        <v>1389.38</v>
      </c>
      <c r="AV61" s="767">
        <f t="shared" si="8"/>
        <v>1445.41</v>
      </c>
      <c r="AW61" s="767">
        <f t="shared" ref="AW61:AY62" si="9">+AW69+AW75</f>
        <v>1214.7499999999873</v>
      </c>
      <c r="AX61" s="767">
        <f t="shared" si="9"/>
        <v>1380.440000000006</v>
      </c>
      <c r="AY61" s="767">
        <f t="shared" si="9"/>
        <v>2098.4599999999919</v>
      </c>
      <c r="AZ61" s="767">
        <f t="shared" ref="AZ61:BA61" si="10">+AZ69+AZ75</f>
        <v>865.67000000001644</v>
      </c>
      <c r="BA61" s="767">
        <f t="shared" si="10"/>
        <v>544.25999999999112</v>
      </c>
      <c r="BB61" s="767">
        <f t="shared" ref="BB61:BC61" si="11">+BB69+BB75</f>
        <v>1114.5399999999972</v>
      </c>
      <c r="BC61" s="767">
        <f t="shared" si="11"/>
        <v>4383.2300000000032</v>
      </c>
      <c r="BD61" s="767">
        <f t="shared" ref="BD61" si="12">+BD69+BD75</f>
        <v>1157.9399999999769</v>
      </c>
      <c r="BE61" s="767"/>
      <c r="BF61" s="767"/>
      <c r="BG61" s="767"/>
      <c r="BH61" s="767"/>
      <c r="BI61" s="767"/>
      <c r="BJ61" s="767"/>
      <c r="BK61" s="767"/>
      <c r="BL61" s="767"/>
      <c r="BM61" s="767"/>
      <c r="BN61" s="767"/>
      <c r="BO61" s="767"/>
      <c r="BP61" s="767"/>
      <c r="BQ61" s="767"/>
      <c r="BR61" s="767"/>
      <c r="BS61" s="767"/>
      <c r="BT61" s="767"/>
      <c r="BU61" s="767"/>
      <c r="BV61" s="767"/>
      <c r="BW61" s="767"/>
      <c r="BX61" s="767"/>
      <c r="BY61" s="767"/>
      <c r="BZ61" s="767"/>
      <c r="CA61" s="767"/>
      <c r="CB61" s="767"/>
      <c r="CC61" s="767"/>
      <c r="CD61" s="767"/>
      <c r="CE61" s="767"/>
      <c r="CF61" s="767"/>
      <c r="CG61" s="767"/>
      <c r="CH61" s="767"/>
      <c r="CI61" s="767"/>
      <c r="CJ61" s="767"/>
      <c r="CK61" s="767"/>
      <c r="CL61" s="767"/>
      <c r="CM61" s="767"/>
      <c r="CN61" s="767"/>
      <c r="CO61" s="767"/>
      <c r="CP61" s="767"/>
      <c r="CQ61" s="767"/>
      <c r="CR61" s="767"/>
      <c r="CS61" s="767"/>
      <c r="CT61" s="767"/>
      <c r="CU61" s="767"/>
      <c r="CV61" s="767"/>
      <c r="CW61" s="767"/>
      <c r="CX61" s="767"/>
      <c r="CY61" s="767"/>
      <c r="CZ61" s="767"/>
      <c r="DA61" s="767"/>
      <c r="DB61" s="767"/>
      <c r="DC61" s="767"/>
      <c r="DD61" s="767"/>
      <c r="DE61" s="767"/>
      <c r="DF61" s="767"/>
      <c r="DG61" s="767"/>
      <c r="DH61" s="767"/>
      <c r="DI61" s="767"/>
      <c r="DJ61" s="767"/>
      <c r="DK61" s="767"/>
      <c r="DL61" s="767"/>
      <c r="DM61" s="767"/>
      <c r="DN61" s="767"/>
      <c r="DO61" s="767"/>
      <c r="DP61" s="767"/>
      <c r="DQ61" s="767"/>
      <c r="DR61" s="767"/>
      <c r="DS61" s="767"/>
      <c r="DT61" s="767"/>
      <c r="DU61" s="767"/>
      <c r="DV61" s="767"/>
      <c r="DW61" s="767"/>
      <c r="DX61" s="767"/>
      <c r="DY61" s="767"/>
      <c r="DZ61" s="767"/>
      <c r="EA61" s="767"/>
      <c r="EB61" s="767"/>
    </row>
    <row r="62" spans="2:132" s="208" customFormat="1" ht="15.75">
      <c r="B62" s="768" t="s">
        <v>1851</v>
      </c>
      <c r="C62" s="769">
        <v>3.6202250000000005</v>
      </c>
      <c r="D62" s="769">
        <v>7.2404500000000009</v>
      </c>
      <c r="E62" s="769">
        <v>10.860675000000001</v>
      </c>
      <c r="F62" s="769">
        <v>14.480900000000002</v>
      </c>
      <c r="G62" s="769">
        <v>13.873750000000001</v>
      </c>
      <c r="H62" s="769">
        <v>29.9575</v>
      </c>
      <c r="I62" s="769">
        <v>26.181750000000012</v>
      </c>
      <c r="J62" s="769">
        <v>30.249249999999982</v>
      </c>
      <c r="K62" s="769">
        <v>17.387499999999978</v>
      </c>
      <c r="L62" s="769">
        <v>17.429750000000013</v>
      </c>
      <c r="M62" s="769">
        <v>28.125061500000037</v>
      </c>
      <c r="N62" s="769">
        <v>12.380688500000019</v>
      </c>
      <c r="O62" s="769">
        <v>18.213937500000021</v>
      </c>
      <c r="P62" s="769">
        <v>13.224062500000036</v>
      </c>
      <c r="Q62" s="769">
        <v>10.876937499999986</v>
      </c>
      <c r="R62" s="769">
        <v>37.444312499999981</v>
      </c>
      <c r="S62" s="769">
        <v>24.067749999999887</v>
      </c>
      <c r="T62" s="769">
        <v>25.472550000000048</v>
      </c>
      <c r="U62" s="769">
        <v>24.874537499999995</v>
      </c>
      <c r="V62" s="769">
        <v>55.42389125000004</v>
      </c>
      <c r="W62" s="769">
        <v>42.793812499999966</v>
      </c>
      <c r="X62" s="769">
        <v>21.785212500000036</v>
      </c>
      <c r="Y62" s="769">
        <v>27.287196250000033</v>
      </c>
      <c r="Z62" s="769">
        <v>10.98023749999993</v>
      </c>
      <c r="AA62" s="769">
        <v>5.7428599999996548</v>
      </c>
      <c r="AB62" s="769">
        <v>8.1265474999999245</v>
      </c>
      <c r="AC62" s="769">
        <v>27.98884000000028</v>
      </c>
      <c r="AD62" s="769">
        <f>+AD70+AD76</f>
        <v>17.604285714285716</v>
      </c>
      <c r="AE62" s="769">
        <f t="shared" ref="AE62:AJ62" si="13">+AE70+AE76</f>
        <v>20.320785714285716</v>
      </c>
      <c r="AF62" s="769">
        <f t="shared" si="13"/>
        <v>21.451392857142856</v>
      </c>
      <c r="AG62" s="769">
        <f t="shared" si="13"/>
        <v>21.892964285714339</v>
      </c>
      <c r="AH62" s="769">
        <f t="shared" si="13"/>
        <v>31.993357142857132</v>
      </c>
      <c r="AI62" s="769">
        <f t="shared" si="13"/>
        <v>35.938392857142816</v>
      </c>
      <c r="AJ62" s="769">
        <f t="shared" si="13"/>
        <v>32.582785714285677</v>
      </c>
      <c r="AK62" s="769">
        <f t="shared" ref="AK62:AL62" si="14">+AK70+AK76</f>
        <v>35.548785714285799</v>
      </c>
      <c r="AL62" s="769">
        <f t="shared" si="14"/>
        <v>22.709428571428546</v>
      </c>
      <c r="AM62" s="769">
        <f t="shared" ref="AM62:AN62" si="15">+AM70+AM76</f>
        <v>11.467178571428608</v>
      </c>
      <c r="AN62" s="769">
        <f t="shared" si="15"/>
        <v>9.5462857142856841</v>
      </c>
      <c r="AO62" s="769">
        <f t="shared" ref="AO62:AP62" si="16">+AO70+AO76</f>
        <v>6.6146785714284242</v>
      </c>
      <c r="AP62" s="769">
        <f t="shared" si="16"/>
        <v>6.2550357142858442</v>
      </c>
      <c r="AQ62" s="769">
        <f t="shared" ref="AQ62:AR62" si="17">+AQ70+AQ76</f>
        <v>5.4327142857141748</v>
      </c>
      <c r="AR62" s="769">
        <f t="shared" si="17"/>
        <v>21.8215</v>
      </c>
      <c r="AS62" s="769">
        <f t="shared" ref="AS62:AT62" si="18">+AS70+AS76</f>
        <v>21.628607142857142</v>
      </c>
      <c r="AT62" s="769">
        <f t="shared" si="18"/>
        <v>16.952892857142857</v>
      </c>
      <c r="AU62" s="769">
        <f t="shared" ref="AU62:AV62" si="19">+AU70+AU76</f>
        <v>22.505214285714288</v>
      </c>
      <c r="AV62" s="769">
        <f t="shared" si="19"/>
        <v>23.73657142857143</v>
      </c>
      <c r="AW62" s="769">
        <f t="shared" si="9"/>
        <v>20.972214285714102</v>
      </c>
      <c r="AX62" s="769">
        <f t="shared" si="9"/>
        <v>21.970142857142896</v>
      </c>
      <c r="AY62" s="769">
        <f t="shared" si="9"/>
        <v>33.514357142857001</v>
      </c>
      <c r="AZ62" s="769">
        <f t="shared" ref="AZ62:BA62" si="20">+AZ70+AZ76</f>
        <v>14.750642857143131</v>
      </c>
      <c r="BA62" s="769">
        <f t="shared" si="20"/>
        <v>11.867464285714167</v>
      </c>
      <c r="BB62" s="769">
        <f t="shared" ref="BB62:BC62" si="21">+BB70+BB76</f>
        <v>21.350071428571379</v>
      </c>
      <c r="BC62" s="769">
        <f t="shared" si="21"/>
        <v>75.026750000000064</v>
      </c>
      <c r="BD62" s="769">
        <f t="shared" ref="BD62" si="22">+BD70+BD76</f>
        <v>23.497071428571054</v>
      </c>
      <c r="BE62" s="769"/>
      <c r="BF62" s="769"/>
      <c r="BG62" s="769"/>
      <c r="BH62" s="769"/>
      <c r="BI62" s="769"/>
      <c r="BJ62" s="769"/>
      <c r="BK62" s="769"/>
      <c r="BL62" s="769"/>
      <c r="BM62" s="769"/>
      <c r="BN62" s="769"/>
      <c r="BO62" s="769"/>
      <c r="BP62" s="769"/>
      <c r="BQ62" s="769"/>
      <c r="BR62" s="769"/>
      <c r="BS62" s="769"/>
      <c r="BT62" s="769"/>
      <c r="BU62" s="769"/>
      <c r="BV62" s="769"/>
      <c r="BW62" s="769"/>
      <c r="BX62" s="769"/>
      <c r="BY62" s="769"/>
      <c r="BZ62" s="769"/>
      <c r="CA62" s="769"/>
      <c r="CB62" s="769"/>
      <c r="CC62" s="769"/>
      <c r="CD62" s="769"/>
      <c r="CE62" s="769"/>
      <c r="CF62" s="769"/>
      <c r="CG62" s="769"/>
      <c r="CH62" s="769"/>
      <c r="CI62" s="769"/>
      <c r="CJ62" s="769"/>
      <c r="CK62" s="769"/>
      <c r="CL62" s="769"/>
      <c r="CM62" s="769"/>
      <c r="CN62" s="769"/>
      <c r="CO62" s="769"/>
      <c r="CP62" s="769"/>
      <c r="CQ62" s="769"/>
      <c r="CR62" s="769"/>
      <c r="CS62" s="769"/>
      <c r="CT62" s="769"/>
      <c r="CU62" s="769"/>
      <c r="CV62" s="769"/>
      <c r="CW62" s="769"/>
      <c r="CX62" s="769"/>
      <c r="CY62" s="769"/>
      <c r="CZ62" s="769"/>
      <c r="DA62" s="769"/>
      <c r="DB62" s="769"/>
      <c r="DC62" s="769"/>
      <c r="DD62" s="769"/>
      <c r="DE62" s="769"/>
      <c r="DF62" s="769"/>
      <c r="DG62" s="769"/>
      <c r="DH62" s="769"/>
      <c r="DI62" s="769"/>
      <c r="DJ62" s="769"/>
      <c r="DK62" s="769"/>
      <c r="DL62" s="769"/>
      <c r="DM62" s="769"/>
      <c r="DN62" s="769"/>
      <c r="DO62" s="769"/>
      <c r="DP62" s="769"/>
      <c r="DQ62" s="769"/>
      <c r="DR62" s="769"/>
      <c r="DS62" s="769"/>
      <c r="DT62" s="769"/>
      <c r="DU62" s="769"/>
      <c r="DV62" s="769"/>
      <c r="DW62" s="769"/>
      <c r="DX62" s="769"/>
      <c r="DY62" s="769"/>
      <c r="DZ62" s="769"/>
      <c r="EA62" s="769"/>
      <c r="EB62" s="769"/>
    </row>
    <row r="63" spans="2:132">
      <c r="C63" s="257"/>
      <c r="D63" s="257"/>
      <c r="E63" s="257"/>
      <c r="F63" s="257"/>
    </row>
    <row r="64" spans="2:132" s="257" customFormat="1">
      <c r="C64" s="770"/>
      <c r="D64" s="770"/>
      <c r="E64" s="770"/>
      <c r="F64" s="770"/>
      <c r="G64" s="770"/>
      <c r="H64" s="770"/>
      <c r="I64" s="770"/>
      <c r="J64" s="770"/>
      <c r="K64" s="770"/>
      <c r="L64" s="770"/>
      <c r="M64" s="770"/>
      <c r="N64" s="770"/>
      <c r="O64" s="770"/>
      <c r="P64" s="770"/>
      <c r="Q64" s="770"/>
      <c r="R64" s="770"/>
      <c r="S64" s="770"/>
      <c r="T64" s="770"/>
      <c r="U64" s="770"/>
      <c r="V64" s="770"/>
      <c r="W64" s="770"/>
      <c r="X64" s="770"/>
      <c r="Y64" s="770"/>
      <c r="Z64" s="770"/>
      <c r="AA64" s="770"/>
      <c r="AB64" s="770"/>
      <c r="AC64" s="770"/>
      <c r="AD64" s="770"/>
      <c r="AE64" s="770"/>
      <c r="AF64" s="770"/>
      <c r="AG64" s="770"/>
    </row>
    <row r="66" spans="1:164" ht="15.75">
      <c r="B66" s="771" t="s">
        <v>1852</v>
      </c>
    </row>
    <row r="67" spans="1:164" ht="15.75">
      <c r="B67" s="305" t="s">
        <v>1853</v>
      </c>
      <c r="C67" s="772"/>
      <c r="D67" s="772"/>
      <c r="E67" s="772"/>
      <c r="F67" s="772"/>
      <c r="G67" s="772"/>
      <c r="H67" s="772"/>
      <c r="I67" s="772"/>
      <c r="J67" s="772"/>
      <c r="K67" s="772"/>
      <c r="L67" s="772"/>
      <c r="M67" s="772"/>
      <c r="N67" s="772"/>
      <c r="O67" s="772"/>
      <c r="P67" s="772"/>
      <c r="Q67" s="772"/>
      <c r="R67" s="772"/>
      <c r="S67" s="772"/>
      <c r="T67" s="772"/>
      <c r="U67" s="772"/>
      <c r="V67" s="772"/>
      <c r="W67" s="772"/>
      <c r="X67" s="772"/>
      <c r="Y67" s="772"/>
      <c r="Z67" s="772"/>
      <c r="AA67" s="772"/>
      <c r="AB67" s="772"/>
      <c r="AC67" s="772"/>
      <c r="AD67" s="249">
        <v>328.49</v>
      </c>
      <c r="AE67" s="249">
        <v>469.8</v>
      </c>
      <c r="AF67" s="249">
        <v>529.99</v>
      </c>
      <c r="AG67" s="249">
        <v>471.93</v>
      </c>
      <c r="AH67" s="249">
        <v>687.4</v>
      </c>
      <c r="AI67" s="249">
        <v>612.49</v>
      </c>
      <c r="AJ67" s="249">
        <v>641.67999999999995</v>
      </c>
      <c r="AK67" s="249">
        <v>577.80999999999995</v>
      </c>
      <c r="AL67" s="249">
        <v>378.4</v>
      </c>
      <c r="AM67" s="249">
        <v>796.72</v>
      </c>
      <c r="AN67" s="249">
        <v>482.36</v>
      </c>
      <c r="AO67" s="249">
        <v>430.28</v>
      </c>
      <c r="AP67" s="249">
        <v>587.74</v>
      </c>
      <c r="AQ67" s="249">
        <v>533.23</v>
      </c>
      <c r="AR67" s="249">
        <v>474.42</v>
      </c>
      <c r="AS67" s="249">
        <v>530.71</v>
      </c>
      <c r="AT67" s="249">
        <v>495.91</v>
      </c>
      <c r="AU67" s="249">
        <v>401.11</v>
      </c>
      <c r="AV67" s="249">
        <v>399.48</v>
      </c>
      <c r="AW67" s="249">
        <v>751.11</v>
      </c>
      <c r="AX67" s="249">
        <v>508.42</v>
      </c>
      <c r="AY67" s="249">
        <v>519.21</v>
      </c>
      <c r="AZ67" s="249">
        <v>413.89</v>
      </c>
      <c r="BA67" s="249">
        <v>521.14</v>
      </c>
      <c r="BB67" s="249">
        <v>690.34</v>
      </c>
      <c r="BC67" s="249">
        <v>672.87</v>
      </c>
      <c r="BD67" s="249">
        <v>974.05</v>
      </c>
      <c r="BE67" s="249">
        <v>1116.95</v>
      </c>
      <c r="BF67" s="249">
        <v>1422.68</v>
      </c>
      <c r="BG67" s="249">
        <v>1274.1300000000001</v>
      </c>
      <c r="BH67" s="249">
        <v>1395.98</v>
      </c>
      <c r="BI67" s="249">
        <v>958.58</v>
      </c>
      <c r="BJ67" s="249">
        <v>1265.81</v>
      </c>
      <c r="BK67" s="249">
        <v>1184.97</v>
      </c>
      <c r="BL67" s="249">
        <v>1072.5899999999999</v>
      </c>
      <c r="BM67" s="249">
        <v>948.62</v>
      </c>
      <c r="BN67" s="249">
        <v>1128.5999999999999</v>
      </c>
      <c r="BO67" s="249">
        <v>838.97</v>
      </c>
      <c r="BP67" s="249">
        <v>1180.6099999999999</v>
      </c>
      <c r="BQ67" s="249">
        <v>1626.35</v>
      </c>
      <c r="BR67" s="249">
        <v>2522.41</v>
      </c>
      <c r="BS67" s="249">
        <v>2504.3200000000002</v>
      </c>
      <c r="BT67" s="249">
        <v>2309.83</v>
      </c>
      <c r="BU67" s="249">
        <v>2339.66</v>
      </c>
      <c r="BV67" s="249">
        <v>2192.81</v>
      </c>
      <c r="BW67" s="249">
        <v>2714.49</v>
      </c>
      <c r="BX67" s="249">
        <v>1797.04</v>
      </c>
      <c r="BY67" s="249">
        <v>1782.39</v>
      </c>
      <c r="BZ67" s="249">
        <v>1154.3900000000001</v>
      </c>
      <c r="CA67" s="249">
        <v>1050.07</v>
      </c>
      <c r="CB67" s="249">
        <v>1537.17</v>
      </c>
      <c r="CC67" s="249">
        <v>1566.49</v>
      </c>
      <c r="CD67" s="249">
        <v>1118.95</v>
      </c>
      <c r="CE67" s="249">
        <v>1111.94</v>
      </c>
      <c r="CF67" s="249">
        <v>808.77</v>
      </c>
      <c r="CG67" s="249">
        <v>1265.8</v>
      </c>
      <c r="CH67" s="249">
        <v>1293.82</v>
      </c>
      <c r="CI67" s="249">
        <v>1300.45</v>
      </c>
      <c r="CJ67" s="249">
        <v>1178.97</v>
      </c>
      <c r="CK67" s="249">
        <v>663.01</v>
      </c>
      <c r="CL67" s="249">
        <v>172.58</v>
      </c>
      <c r="CM67" s="249">
        <v>543.70000000000005</v>
      </c>
      <c r="CN67" s="249">
        <v>121.52</v>
      </c>
      <c r="CO67" s="249">
        <v>314.73</v>
      </c>
      <c r="CP67" s="249">
        <v>125.75</v>
      </c>
      <c r="CQ67" s="249">
        <v>111.9</v>
      </c>
      <c r="CR67" s="249">
        <v>80.239999999999995</v>
      </c>
      <c r="CS67" s="249">
        <v>80.239999999999995</v>
      </c>
      <c r="CT67" s="249">
        <v>80.239999999999995</v>
      </c>
      <c r="CU67" s="249">
        <v>80.239999999999995</v>
      </c>
      <c r="CV67" s="249">
        <v>80.239999999999995</v>
      </c>
      <c r="CW67" s="249">
        <v>80.239999999999995</v>
      </c>
      <c r="CX67" s="249">
        <v>200.54</v>
      </c>
      <c r="CY67" s="249">
        <v>131.44</v>
      </c>
      <c r="CZ67" s="249">
        <v>110.54</v>
      </c>
      <c r="DA67" s="249">
        <v>85.94</v>
      </c>
      <c r="DB67" s="249">
        <v>29.39</v>
      </c>
      <c r="DC67" s="249">
        <v>36.74</v>
      </c>
      <c r="DD67" s="249">
        <v>36.74</v>
      </c>
      <c r="DE67" s="249">
        <v>36.74</v>
      </c>
      <c r="DF67" s="249">
        <v>36.74</v>
      </c>
      <c r="DG67" s="249">
        <v>36.74</v>
      </c>
      <c r="DH67" s="249">
        <v>36.74</v>
      </c>
      <c r="DI67" s="249">
        <v>36.74</v>
      </c>
      <c r="DJ67" s="249">
        <v>29.39</v>
      </c>
      <c r="DK67" s="249">
        <v>36.74</v>
      </c>
      <c r="DL67" s="249">
        <v>36.74</v>
      </c>
      <c r="DM67" s="249">
        <v>36.74</v>
      </c>
      <c r="DN67" s="249">
        <v>29.39</v>
      </c>
      <c r="DO67" s="249">
        <v>29.39</v>
      </c>
      <c r="DP67" s="249">
        <v>36.74</v>
      </c>
      <c r="DQ67" s="249">
        <v>36.74</v>
      </c>
      <c r="DR67" s="249">
        <v>29.39</v>
      </c>
      <c r="DS67" s="249">
        <v>36.74</v>
      </c>
      <c r="DT67" s="249">
        <v>36.74</v>
      </c>
      <c r="DU67" s="249">
        <v>41.51</v>
      </c>
      <c r="DV67" s="249">
        <v>48.66</v>
      </c>
      <c r="DW67" s="249">
        <v>48.66</v>
      </c>
      <c r="DX67" s="249">
        <v>72.37</v>
      </c>
      <c r="DY67" s="249">
        <v>72.37</v>
      </c>
      <c r="DZ67" s="249">
        <v>58.14</v>
      </c>
      <c r="EA67" s="249">
        <v>38.93</v>
      </c>
      <c r="EB67" s="249">
        <v>43.6</v>
      </c>
    </row>
    <row r="68" spans="1:164" s="208" customFormat="1" ht="15.75">
      <c r="B68" s="773" t="s">
        <v>1854</v>
      </c>
      <c r="C68" s="774"/>
      <c r="D68" s="774"/>
      <c r="E68" s="774"/>
      <c r="F68" s="774"/>
      <c r="G68" s="774"/>
      <c r="H68" s="774"/>
      <c r="I68" s="774"/>
      <c r="J68" s="774"/>
      <c r="K68" s="774"/>
      <c r="L68" s="774"/>
      <c r="M68" s="774"/>
      <c r="N68" s="774"/>
      <c r="O68" s="774"/>
      <c r="P68" s="774"/>
      <c r="Q68" s="774"/>
      <c r="R68" s="774"/>
      <c r="S68" s="774"/>
      <c r="T68" s="774"/>
      <c r="U68" s="774"/>
      <c r="V68" s="774"/>
      <c r="W68" s="774"/>
      <c r="X68" s="774"/>
      <c r="Y68" s="774"/>
      <c r="Z68" s="774"/>
      <c r="AA68" s="774"/>
      <c r="AB68" s="774"/>
      <c r="AC68" s="774"/>
      <c r="AD68" s="775">
        <f t="shared" ref="AD68:CO70" si="23">+AD67/40</f>
        <v>8.2122500000000009</v>
      </c>
      <c r="AE68" s="775">
        <f t="shared" si="23"/>
        <v>11.745000000000001</v>
      </c>
      <c r="AF68" s="775">
        <f t="shared" si="23"/>
        <v>13.249750000000001</v>
      </c>
      <c r="AG68" s="775">
        <f t="shared" si="23"/>
        <v>11.798249999999999</v>
      </c>
      <c r="AH68" s="775">
        <f t="shared" si="23"/>
        <v>17.184999999999999</v>
      </c>
      <c r="AI68" s="775">
        <f t="shared" si="23"/>
        <v>15.312250000000001</v>
      </c>
      <c r="AJ68" s="775">
        <f t="shared" si="23"/>
        <v>16.041999999999998</v>
      </c>
      <c r="AK68" s="775">
        <f t="shared" si="23"/>
        <v>14.445249999999998</v>
      </c>
      <c r="AL68" s="775">
        <f t="shared" si="23"/>
        <v>9.4599999999999991</v>
      </c>
      <c r="AM68" s="775">
        <f t="shared" si="23"/>
        <v>19.917999999999999</v>
      </c>
      <c r="AN68" s="775">
        <f t="shared" si="23"/>
        <v>12.059000000000001</v>
      </c>
      <c r="AO68" s="775">
        <f t="shared" si="23"/>
        <v>10.757</v>
      </c>
      <c r="AP68" s="775">
        <f t="shared" si="23"/>
        <v>14.6935</v>
      </c>
      <c r="AQ68" s="775">
        <f t="shared" si="23"/>
        <v>13.33075</v>
      </c>
      <c r="AR68" s="775">
        <f t="shared" si="23"/>
        <v>11.8605</v>
      </c>
      <c r="AS68" s="775">
        <f t="shared" si="23"/>
        <v>13.267750000000001</v>
      </c>
      <c r="AT68" s="775">
        <f t="shared" si="23"/>
        <v>12.39775</v>
      </c>
      <c r="AU68" s="775">
        <f t="shared" si="23"/>
        <v>10.027750000000001</v>
      </c>
      <c r="AV68" s="775">
        <f t="shared" si="23"/>
        <v>9.9870000000000001</v>
      </c>
      <c r="AW68" s="775">
        <f t="shared" si="23"/>
        <v>18.777750000000001</v>
      </c>
      <c r="AX68" s="775">
        <f t="shared" si="23"/>
        <v>12.7105</v>
      </c>
      <c r="AY68" s="775">
        <f t="shared" si="23"/>
        <v>12.980250000000002</v>
      </c>
      <c r="AZ68" s="775">
        <f t="shared" si="23"/>
        <v>10.347249999999999</v>
      </c>
      <c r="BA68" s="775">
        <f t="shared" si="23"/>
        <v>13.028499999999999</v>
      </c>
      <c r="BB68" s="775">
        <f t="shared" si="23"/>
        <v>17.258500000000002</v>
      </c>
      <c r="BC68" s="775">
        <f t="shared" si="23"/>
        <v>16.821750000000002</v>
      </c>
      <c r="BD68" s="775">
        <f t="shared" si="23"/>
        <v>24.35125</v>
      </c>
      <c r="BE68" s="775">
        <f t="shared" si="23"/>
        <v>27.923750000000002</v>
      </c>
      <c r="BF68" s="775">
        <f t="shared" si="23"/>
        <v>35.567</v>
      </c>
      <c r="BG68" s="775">
        <f t="shared" si="23"/>
        <v>31.853250000000003</v>
      </c>
      <c r="BH68" s="775">
        <f t="shared" si="23"/>
        <v>34.899500000000003</v>
      </c>
      <c r="BI68" s="775">
        <f t="shared" si="23"/>
        <v>23.964500000000001</v>
      </c>
      <c r="BJ68" s="775">
        <f t="shared" si="23"/>
        <v>31.645249999999997</v>
      </c>
      <c r="BK68" s="775">
        <f t="shared" si="23"/>
        <v>29.62425</v>
      </c>
      <c r="BL68" s="775">
        <f t="shared" si="23"/>
        <v>26.814749999999997</v>
      </c>
      <c r="BM68" s="775">
        <f t="shared" si="23"/>
        <v>23.715499999999999</v>
      </c>
      <c r="BN68" s="775">
        <f t="shared" si="23"/>
        <v>28.214999999999996</v>
      </c>
      <c r="BO68" s="775">
        <f t="shared" si="23"/>
        <v>20.974250000000001</v>
      </c>
      <c r="BP68" s="775">
        <f t="shared" si="23"/>
        <v>29.515249999999998</v>
      </c>
      <c r="BQ68" s="775">
        <f t="shared" si="23"/>
        <v>40.658749999999998</v>
      </c>
      <c r="BR68" s="775">
        <f t="shared" si="23"/>
        <v>63.060249999999996</v>
      </c>
      <c r="BS68" s="775">
        <f t="shared" si="23"/>
        <v>62.608000000000004</v>
      </c>
      <c r="BT68" s="775">
        <f t="shared" si="23"/>
        <v>57.745750000000001</v>
      </c>
      <c r="BU68" s="775">
        <f t="shared" si="23"/>
        <v>58.491499999999995</v>
      </c>
      <c r="BV68" s="775">
        <f t="shared" si="23"/>
        <v>54.820250000000001</v>
      </c>
      <c r="BW68" s="775">
        <f t="shared" si="23"/>
        <v>67.862249999999989</v>
      </c>
      <c r="BX68" s="775">
        <f t="shared" si="23"/>
        <v>44.926000000000002</v>
      </c>
      <c r="BY68" s="775">
        <f t="shared" si="23"/>
        <v>44.559750000000001</v>
      </c>
      <c r="BZ68" s="775">
        <f t="shared" si="23"/>
        <v>28.859750000000002</v>
      </c>
      <c r="CA68" s="775">
        <f t="shared" si="23"/>
        <v>26.251749999999998</v>
      </c>
      <c r="CB68" s="775">
        <f t="shared" si="23"/>
        <v>38.429250000000003</v>
      </c>
      <c r="CC68" s="775">
        <f t="shared" si="23"/>
        <v>39.16225</v>
      </c>
      <c r="CD68" s="775">
        <f t="shared" si="23"/>
        <v>27.973750000000003</v>
      </c>
      <c r="CE68" s="775">
        <f t="shared" si="23"/>
        <v>27.798500000000001</v>
      </c>
      <c r="CF68" s="775">
        <f t="shared" si="23"/>
        <v>20.219249999999999</v>
      </c>
      <c r="CG68" s="775">
        <f t="shared" si="23"/>
        <v>31.645</v>
      </c>
      <c r="CH68" s="775">
        <f t="shared" si="23"/>
        <v>32.345500000000001</v>
      </c>
      <c r="CI68" s="775">
        <f t="shared" si="23"/>
        <v>32.511250000000004</v>
      </c>
      <c r="CJ68" s="775">
        <f t="shared" si="23"/>
        <v>29.474250000000001</v>
      </c>
      <c r="CK68" s="775">
        <f t="shared" si="23"/>
        <v>16.57525</v>
      </c>
      <c r="CL68" s="775">
        <f t="shared" si="23"/>
        <v>4.3145000000000007</v>
      </c>
      <c r="CM68" s="775">
        <f t="shared" si="23"/>
        <v>13.592500000000001</v>
      </c>
      <c r="CN68" s="775">
        <f t="shared" si="23"/>
        <v>3.0379999999999998</v>
      </c>
      <c r="CO68" s="775">
        <f t="shared" si="23"/>
        <v>7.8682500000000006</v>
      </c>
      <c r="CP68" s="775">
        <f t="shared" ref="CP68:EB68" si="24">+CP67/40</f>
        <v>3.1437499999999998</v>
      </c>
      <c r="CQ68" s="775">
        <f t="shared" si="24"/>
        <v>2.7975000000000003</v>
      </c>
      <c r="CR68" s="775">
        <f t="shared" si="24"/>
        <v>2.0059999999999998</v>
      </c>
      <c r="CS68" s="775">
        <f t="shared" si="24"/>
        <v>2.0059999999999998</v>
      </c>
      <c r="CT68" s="775">
        <f t="shared" si="24"/>
        <v>2.0059999999999998</v>
      </c>
      <c r="CU68" s="775">
        <f t="shared" si="24"/>
        <v>2.0059999999999998</v>
      </c>
      <c r="CV68" s="775">
        <f t="shared" si="24"/>
        <v>2.0059999999999998</v>
      </c>
      <c r="CW68" s="775">
        <f t="shared" si="24"/>
        <v>2.0059999999999998</v>
      </c>
      <c r="CX68" s="775">
        <f t="shared" si="24"/>
        <v>5.0134999999999996</v>
      </c>
      <c r="CY68" s="775">
        <f t="shared" si="24"/>
        <v>3.286</v>
      </c>
      <c r="CZ68" s="775">
        <f t="shared" si="24"/>
        <v>2.7635000000000001</v>
      </c>
      <c r="DA68" s="775">
        <f t="shared" si="24"/>
        <v>2.1484999999999999</v>
      </c>
      <c r="DB68" s="775">
        <f t="shared" si="24"/>
        <v>0.73475000000000001</v>
      </c>
      <c r="DC68" s="775">
        <f t="shared" si="24"/>
        <v>0.91850000000000009</v>
      </c>
      <c r="DD68" s="775">
        <f t="shared" si="24"/>
        <v>0.91850000000000009</v>
      </c>
      <c r="DE68" s="775">
        <f t="shared" si="24"/>
        <v>0.91850000000000009</v>
      </c>
      <c r="DF68" s="775">
        <f t="shared" si="24"/>
        <v>0.91850000000000009</v>
      </c>
      <c r="DG68" s="775">
        <f t="shared" si="24"/>
        <v>0.91850000000000009</v>
      </c>
      <c r="DH68" s="775">
        <f t="shared" si="24"/>
        <v>0.91850000000000009</v>
      </c>
      <c r="DI68" s="775">
        <f t="shared" si="24"/>
        <v>0.91850000000000009</v>
      </c>
      <c r="DJ68" s="775">
        <f t="shared" si="24"/>
        <v>0.73475000000000001</v>
      </c>
      <c r="DK68" s="775">
        <f t="shared" si="24"/>
        <v>0.91850000000000009</v>
      </c>
      <c r="DL68" s="775">
        <f t="shared" si="24"/>
        <v>0.91850000000000009</v>
      </c>
      <c r="DM68" s="775">
        <f t="shared" si="24"/>
        <v>0.91850000000000009</v>
      </c>
      <c r="DN68" s="775">
        <f t="shared" si="24"/>
        <v>0.73475000000000001</v>
      </c>
      <c r="DO68" s="775">
        <f t="shared" si="24"/>
        <v>0.73475000000000001</v>
      </c>
      <c r="DP68" s="775">
        <f t="shared" si="24"/>
        <v>0.91850000000000009</v>
      </c>
      <c r="DQ68" s="775">
        <f t="shared" si="24"/>
        <v>0.91850000000000009</v>
      </c>
      <c r="DR68" s="775">
        <f t="shared" si="24"/>
        <v>0.73475000000000001</v>
      </c>
      <c r="DS68" s="775">
        <f t="shared" si="24"/>
        <v>0.91850000000000009</v>
      </c>
      <c r="DT68" s="775">
        <f t="shared" si="24"/>
        <v>0.91850000000000009</v>
      </c>
      <c r="DU68" s="775">
        <f t="shared" si="24"/>
        <v>1.03775</v>
      </c>
      <c r="DV68" s="775">
        <f t="shared" si="24"/>
        <v>1.2164999999999999</v>
      </c>
      <c r="DW68" s="775">
        <f t="shared" si="24"/>
        <v>1.2164999999999999</v>
      </c>
      <c r="DX68" s="775">
        <f t="shared" si="24"/>
        <v>1.80925</v>
      </c>
      <c r="DY68" s="775">
        <f t="shared" si="24"/>
        <v>1.80925</v>
      </c>
      <c r="DZ68" s="775">
        <f t="shared" si="24"/>
        <v>1.4535</v>
      </c>
      <c r="EA68" s="775">
        <f t="shared" si="24"/>
        <v>0.97324999999999995</v>
      </c>
      <c r="EB68" s="775">
        <f t="shared" si="24"/>
        <v>1.0900000000000001</v>
      </c>
    </row>
    <row r="69" spans="1:164" s="776" customFormat="1" ht="15.75">
      <c r="B69" s="766" t="s">
        <v>1850</v>
      </c>
      <c r="C69" s="767"/>
      <c r="D69" s="767"/>
      <c r="E69" s="767"/>
      <c r="F69" s="767"/>
      <c r="G69" s="767"/>
      <c r="H69" s="767"/>
      <c r="I69" s="767"/>
      <c r="J69" s="767"/>
      <c r="K69" s="767"/>
      <c r="L69" s="767"/>
      <c r="M69" s="767"/>
      <c r="N69" s="767"/>
      <c r="O69" s="767"/>
      <c r="P69" s="767"/>
      <c r="Q69" s="767"/>
      <c r="R69" s="767"/>
      <c r="S69" s="767"/>
      <c r="T69" s="767"/>
      <c r="U69" s="767"/>
      <c r="V69" s="767"/>
      <c r="W69" s="767"/>
      <c r="X69" s="767"/>
      <c r="Y69" s="767"/>
      <c r="Z69" s="767"/>
      <c r="AA69" s="767"/>
      <c r="AB69" s="767"/>
      <c r="AC69" s="767"/>
      <c r="AD69" s="767">
        <v>416.8</v>
      </c>
      <c r="AE69" s="767">
        <v>427.42</v>
      </c>
      <c r="AF69" s="767">
        <v>414.89</v>
      </c>
      <c r="AG69" s="767">
        <v>453.41000000000167</v>
      </c>
      <c r="AH69" s="767">
        <v>226.69999999999891</v>
      </c>
      <c r="AI69" s="767">
        <v>255.41000000000167</v>
      </c>
      <c r="AJ69" s="767">
        <v>309.89999999999782</v>
      </c>
      <c r="AK69" s="767">
        <v>241.46000000000095</v>
      </c>
      <c r="AL69" s="767">
        <v>199.03999999999905</v>
      </c>
      <c r="AM69" s="767">
        <v>320.47000000000298</v>
      </c>
      <c r="AN69" s="767">
        <v>334</v>
      </c>
      <c r="AO69" s="767">
        <v>264.60999999999876</v>
      </c>
      <c r="AP69" s="767">
        <v>250.18999999999869</v>
      </c>
      <c r="AQ69" s="767">
        <v>217.31999999999789</v>
      </c>
      <c r="AR69" s="767">
        <v>319.86</v>
      </c>
      <c r="AS69" s="767">
        <v>337.27</v>
      </c>
      <c r="AT69" s="767">
        <v>316.75</v>
      </c>
      <c r="AU69" s="767">
        <v>247.98</v>
      </c>
      <c r="AV69" s="767">
        <v>288.2</v>
      </c>
      <c r="AW69" s="767">
        <v>337.73999999999978</v>
      </c>
      <c r="AX69" s="767">
        <v>209.95999999999549</v>
      </c>
      <c r="AY69" s="767">
        <v>330.05999999999767</v>
      </c>
      <c r="AZ69" s="767">
        <v>222.50000000000364</v>
      </c>
      <c r="BA69" s="767">
        <f t="shared" ref="BA69:CS69" si="25">+BA92</f>
        <v>381.95000000000073</v>
      </c>
      <c r="BB69" s="767">
        <f t="shared" si="25"/>
        <v>506.61999999999898</v>
      </c>
      <c r="BC69" s="767">
        <f t="shared" si="25"/>
        <v>1158.1900000000023</v>
      </c>
      <c r="BD69" s="767">
        <f t="shared" si="25"/>
        <v>649.13999999999578</v>
      </c>
      <c r="BE69" s="767">
        <f t="shared" si="25"/>
        <v>0</v>
      </c>
      <c r="BF69" s="767">
        <f t="shared" si="25"/>
        <v>0</v>
      </c>
      <c r="BG69" s="767">
        <f t="shared" si="25"/>
        <v>0</v>
      </c>
      <c r="BH69" s="767">
        <f t="shared" si="25"/>
        <v>0</v>
      </c>
      <c r="BI69" s="767">
        <f t="shared" si="25"/>
        <v>0</v>
      </c>
      <c r="BJ69" s="767">
        <f t="shared" si="25"/>
        <v>0</v>
      </c>
      <c r="BK69" s="767">
        <f t="shared" si="25"/>
        <v>0</v>
      </c>
      <c r="BL69" s="767">
        <f t="shared" si="25"/>
        <v>0</v>
      </c>
      <c r="BM69" s="767">
        <f t="shared" si="25"/>
        <v>0</v>
      </c>
      <c r="BN69" s="767">
        <f t="shared" si="25"/>
        <v>0</v>
      </c>
      <c r="BO69" s="767">
        <f t="shared" si="25"/>
        <v>0</v>
      </c>
      <c r="BP69" s="767">
        <f t="shared" si="25"/>
        <v>0</v>
      </c>
      <c r="BQ69" s="767">
        <f t="shared" si="25"/>
        <v>0</v>
      </c>
      <c r="BR69" s="767">
        <f t="shared" si="25"/>
        <v>0</v>
      </c>
      <c r="BS69" s="767">
        <f t="shared" si="25"/>
        <v>0</v>
      </c>
      <c r="BT69" s="767">
        <f t="shared" si="25"/>
        <v>0</v>
      </c>
      <c r="BU69" s="767">
        <f t="shared" si="25"/>
        <v>0</v>
      </c>
      <c r="BV69" s="767">
        <f t="shared" si="25"/>
        <v>0</v>
      </c>
      <c r="BW69" s="767">
        <f t="shared" si="25"/>
        <v>0</v>
      </c>
      <c r="BX69" s="767">
        <f t="shared" si="25"/>
        <v>0</v>
      </c>
      <c r="BY69" s="767">
        <f t="shared" si="25"/>
        <v>0</v>
      </c>
      <c r="BZ69" s="767">
        <f t="shared" si="25"/>
        <v>0</v>
      </c>
      <c r="CA69" s="767">
        <f t="shared" si="25"/>
        <v>0</v>
      </c>
      <c r="CB69" s="767">
        <f t="shared" si="25"/>
        <v>0</v>
      </c>
      <c r="CC69" s="767">
        <f t="shared" si="25"/>
        <v>0</v>
      </c>
      <c r="CD69" s="767">
        <f t="shared" si="25"/>
        <v>0</v>
      </c>
      <c r="CE69" s="767">
        <f t="shared" si="25"/>
        <v>0</v>
      </c>
      <c r="CF69" s="767">
        <f t="shared" si="25"/>
        <v>0</v>
      </c>
      <c r="CG69" s="767">
        <f t="shared" si="25"/>
        <v>0</v>
      </c>
      <c r="CH69" s="767">
        <f t="shared" si="25"/>
        <v>0</v>
      </c>
      <c r="CI69" s="767">
        <f t="shared" si="25"/>
        <v>0</v>
      </c>
      <c r="CJ69" s="767">
        <f t="shared" si="25"/>
        <v>0</v>
      </c>
      <c r="CK69" s="767">
        <f t="shared" si="25"/>
        <v>0</v>
      </c>
      <c r="CL69" s="767">
        <f t="shared" si="25"/>
        <v>0</v>
      </c>
      <c r="CM69" s="767">
        <f t="shared" si="25"/>
        <v>0</v>
      </c>
      <c r="CN69" s="767">
        <f t="shared" si="25"/>
        <v>0</v>
      </c>
      <c r="CO69" s="767">
        <f t="shared" si="25"/>
        <v>0</v>
      </c>
      <c r="CP69" s="767">
        <f t="shared" si="25"/>
        <v>0</v>
      </c>
      <c r="CQ69" s="767">
        <f t="shared" si="25"/>
        <v>0</v>
      </c>
      <c r="CR69" s="767">
        <f t="shared" si="25"/>
        <v>0</v>
      </c>
      <c r="CS69" s="767">
        <f t="shared" si="25"/>
        <v>0</v>
      </c>
      <c r="CT69" s="767">
        <f t="shared" ref="CT69:EB69" si="26">+CT92</f>
        <v>0</v>
      </c>
      <c r="CU69" s="767">
        <f t="shared" si="26"/>
        <v>0</v>
      </c>
      <c r="CV69" s="767">
        <f t="shared" si="26"/>
        <v>0</v>
      </c>
      <c r="CW69" s="767">
        <f t="shared" si="26"/>
        <v>0</v>
      </c>
      <c r="CX69" s="767">
        <f t="shared" si="26"/>
        <v>0</v>
      </c>
      <c r="CY69" s="767">
        <f t="shared" si="26"/>
        <v>0</v>
      </c>
      <c r="CZ69" s="767">
        <f t="shared" si="26"/>
        <v>0</v>
      </c>
      <c r="DA69" s="767">
        <f t="shared" si="26"/>
        <v>0</v>
      </c>
      <c r="DB69" s="767">
        <f t="shared" si="26"/>
        <v>0</v>
      </c>
      <c r="DC69" s="767">
        <f t="shared" si="26"/>
        <v>0</v>
      </c>
      <c r="DD69" s="767">
        <f t="shared" si="26"/>
        <v>0</v>
      </c>
      <c r="DE69" s="767">
        <f t="shared" si="26"/>
        <v>0</v>
      </c>
      <c r="DF69" s="767">
        <f t="shared" si="26"/>
        <v>0</v>
      </c>
      <c r="DG69" s="767">
        <f t="shared" si="26"/>
        <v>0</v>
      </c>
      <c r="DH69" s="767">
        <f t="shared" si="26"/>
        <v>0</v>
      </c>
      <c r="DI69" s="767">
        <f t="shared" si="26"/>
        <v>0</v>
      </c>
      <c r="DJ69" s="767">
        <f t="shared" si="26"/>
        <v>0</v>
      </c>
      <c r="DK69" s="767">
        <f t="shared" si="26"/>
        <v>0</v>
      </c>
      <c r="DL69" s="767">
        <f t="shared" si="26"/>
        <v>0</v>
      </c>
      <c r="DM69" s="767">
        <f t="shared" si="26"/>
        <v>0</v>
      </c>
      <c r="DN69" s="767">
        <f t="shared" si="26"/>
        <v>0</v>
      </c>
      <c r="DO69" s="767">
        <f t="shared" si="26"/>
        <v>0</v>
      </c>
      <c r="DP69" s="767">
        <f t="shared" si="26"/>
        <v>0</v>
      </c>
      <c r="DQ69" s="767">
        <f t="shared" si="26"/>
        <v>0</v>
      </c>
      <c r="DR69" s="767">
        <f t="shared" si="26"/>
        <v>0</v>
      </c>
      <c r="DS69" s="767">
        <f t="shared" si="26"/>
        <v>0</v>
      </c>
      <c r="DT69" s="767">
        <f t="shared" si="26"/>
        <v>0</v>
      </c>
      <c r="DU69" s="767">
        <f t="shared" si="26"/>
        <v>0</v>
      </c>
      <c r="DV69" s="767">
        <f t="shared" si="26"/>
        <v>0</v>
      </c>
      <c r="DW69" s="767">
        <f t="shared" si="26"/>
        <v>0</v>
      </c>
      <c r="DX69" s="767">
        <f t="shared" si="26"/>
        <v>0</v>
      </c>
      <c r="DY69" s="767">
        <f t="shared" si="26"/>
        <v>0</v>
      </c>
      <c r="DZ69" s="767">
        <f t="shared" si="26"/>
        <v>0</v>
      </c>
      <c r="EA69" s="767">
        <f t="shared" si="26"/>
        <v>0</v>
      </c>
      <c r="EB69" s="767">
        <f t="shared" si="26"/>
        <v>0</v>
      </c>
    </row>
    <row r="70" spans="1:164" s="777" customFormat="1" ht="15.75">
      <c r="B70" s="768" t="s">
        <v>1851</v>
      </c>
      <c r="C70" s="769"/>
      <c r="D70" s="769"/>
      <c r="E70" s="769"/>
      <c r="F70" s="769"/>
      <c r="G70" s="769"/>
      <c r="H70" s="769"/>
      <c r="I70" s="769"/>
      <c r="J70" s="769"/>
      <c r="K70" s="769"/>
      <c r="L70" s="769"/>
      <c r="M70" s="769"/>
      <c r="N70" s="769"/>
      <c r="O70" s="769"/>
      <c r="P70" s="769"/>
      <c r="Q70" s="769"/>
      <c r="R70" s="769"/>
      <c r="S70" s="769"/>
      <c r="T70" s="769"/>
      <c r="U70" s="769"/>
      <c r="V70" s="769"/>
      <c r="W70" s="769"/>
      <c r="X70" s="769"/>
      <c r="Y70" s="769"/>
      <c r="Z70" s="769"/>
      <c r="AA70" s="769"/>
      <c r="AB70" s="769"/>
      <c r="AC70" s="769"/>
      <c r="AD70" s="774">
        <f t="shared" si="23"/>
        <v>10.42</v>
      </c>
      <c r="AE70" s="774">
        <f t="shared" si="23"/>
        <v>10.685500000000001</v>
      </c>
      <c r="AF70" s="774">
        <f t="shared" si="23"/>
        <v>10.372249999999999</v>
      </c>
      <c r="AG70" s="774">
        <f t="shared" si="23"/>
        <v>11.335250000000041</v>
      </c>
      <c r="AH70" s="774">
        <f t="shared" si="23"/>
        <v>5.6674999999999729</v>
      </c>
      <c r="AI70" s="774">
        <f t="shared" si="23"/>
        <v>6.3852500000000418</v>
      </c>
      <c r="AJ70" s="774">
        <f t="shared" si="23"/>
        <v>7.7474999999999454</v>
      </c>
      <c r="AK70" s="774">
        <f t="shared" si="23"/>
        <v>6.0365000000000233</v>
      </c>
      <c r="AL70" s="774">
        <f t="shared" si="23"/>
        <v>4.975999999999976</v>
      </c>
      <c r="AM70" s="774">
        <f t="shared" si="23"/>
        <v>8.0117500000000739</v>
      </c>
      <c r="AN70" s="774">
        <f t="shared" si="23"/>
        <v>8.35</v>
      </c>
      <c r="AO70" s="774">
        <f t="shared" si="23"/>
        <v>6.6152499999999694</v>
      </c>
      <c r="AP70" s="774">
        <f t="shared" si="23"/>
        <v>6.2547499999999676</v>
      </c>
      <c r="AQ70" s="774">
        <f t="shared" si="23"/>
        <v>5.4329999999999474</v>
      </c>
      <c r="AR70" s="774">
        <f t="shared" si="23"/>
        <v>7.9965000000000002</v>
      </c>
      <c r="AS70" s="774">
        <f t="shared" si="23"/>
        <v>8.4317499999999992</v>
      </c>
      <c r="AT70" s="774">
        <f t="shared" si="23"/>
        <v>7.9187500000000002</v>
      </c>
      <c r="AU70" s="774">
        <f t="shared" si="23"/>
        <v>6.1994999999999996</v>
      </c>
      <c r="AV70" s="774">
        <f t="shared" ref="AV70" si="27">+AV69/40</f>
        <v>7.2050000000000001</v>
      </c>
      <c r="AW70" s="774">
        <f t="shared" si="23"/>
        <v>8.4434999999999949</v>
      </c>
      <c r="AX70" s="774">
        <f t="shared" si="23"/>
        <v>5.2489999999998869</v>
      </c>
      <c r="AY70" s="774">
        <f t="shared" si="23"/>
        <v>8.2514999999999414</v>
      </c>
      <c r="AZ70" s="774">
        <f t="shared" si="23"/>
        <v>5.5625000000000906</v>
      </c>
      <c r="BA70" s="774">
        <f t="shared" si="23"/>
        <v>9.5487500000000178</v>
      </c>
      <c r="BB70" s="774">
        <f t="shared" si="23"/>
        <v>12.665499999999975</v>
      </c>
      <c r="BC70" s="774">
        <f t="shared" si="23"/>
        <v>28.954750000000057</v>
      </c>
      <c r="BD70" s="774">
        <f t="shared" si="23"/>
        <v>16.228499999999894</v>
      </c>
      <c r="BE70" s="774">
        <f t="shared" si="23"/>
        <v>0</v>
      </c>
      <c r="BF70" s="774">
        <f t="shared" si="23"/>
        <v>0</v>
      </c>
      <c r="BG70" s="774">
        <f t="shared" si="23"/>
        <v>0</v>
      </c>
      <c r="BH70" s="774">
        <f t="shared" si="23"/>
        <v>0</v>
      </c>
      <c r="BI70" s="774">
        <f t="shared" si="23"/>
        <v>0</v>
      </c>
      <c r="BJ70" s="774">
        <f t="shared" si="23"/>
        <v>0</v>
      </c>
      <c r="BK70" s="774">
        <f t="shared" si="23"/>
        <v>0</v>
      </c>
      <c r="BL70" s="774">
        <f t="shared" si="23"/>
        <v>0</v>
      </c>
      <c r="BM70" s="774">
        <f t="shared" si="23"/>
        <v>0</v>
      </c>
      <c r="BN70" s="774">
        <f t="shared" si="23"/>
        <v>0</v>
      </c>
      <c r="BO70" s="774">
        <f t="shared" si="23"/>
        <v>0</v>
      </c>
      <c r="BP70" s="774">
        <f t="shared" si="23"/>
        <v>0</v>
      </c>
      <c r="BQ70" s="774">
        <f t="shared" si="23"/>
        <v>0</v>
      </c>
      <c r="BR70" s="774">
        <f t="shared" si="23"/>
        <v>0</v>
      </c>
      <c r="BS70" s="774">
        <f t="shared" si="23"/>
        <v>0</v>
      </c>
      <c r="BT70" s="774">
        <f t="shared" si="23"/>
        <v>0</v>
      </c>
      <c r="BU70" s="774">
        <f t="shared" si="23"/>
        <v>0</v>
      </c>
      <c r="BV70" s="774">
        <f t="shared" si="23"/>
        <v>0</v>
      </c>
      <c r="BW70" s="774">
        <f t="shared" si="23"/>
        <v>0</v>
      </c>
      <c r="BX70" s="774">
        <f t="shared" si="23"/>
        <v>0</v>
      </c>
      <c r="BY70" s="774">
        <f t="shared" si="23"/>
        <v>0</v>
      </c>
      <c r="BZ70" s="774">
        <f t="shared" si="23"/>
        <v>0</v>
      </c>
      <c r="CA70" s="774">
        <f t="shared" si="23"/>
        <v>0</v>
      </c>
      <c r="CB70" s="774">
        <f t="shared" si="23"/>
        <v>0</v>
      </c>
      <c r="CC70" s="774">
        <f t="shared" si="23"/>
        <v>0</v>
      </c>
      <c r="CD70" s="774">
        <f t="shared" si="23"/>
        <v>0</v>
      </c>
      <c r="CE70" s="774">
        <f t="shared" si="23"/>
        <v>0</v>
      </c>
      <c r="CF70" s="774">
        <f t="shared" si="23"/>
        <v>0</v>
      </c>
      <c r="CG70" s="774">
        <f t="shared" si="23"/>
        <v>0</v>
      </c>
      <c r="CH70" s="774">
        <f t="shared" si="23"/>
        <v>0</v>
      </c>
      <c r="CI70" s="774">
        <f t="shared" si="23"/>
        <v>0</v>
      </c>
      <c r="CJ70" s="774">
        <f t="shared" si="23"/>
        <v>0</v>
      </c>
      <c r="CK70" s="774">
        <f t="shared" si="23"/>
        <v>0</v>
      </c>
      <c r="CL70" s="774">
        <f t="shared" si="23"/>
        <v>0</v>
      </c>
      <c r="CM70" s="774">
        <f t="shared" si="23"/>
        <v>0</v>
      </c>
      <c r="CN70" s="774">
        <f t="shared" si="23"/>
        <v>0</v>
      </c>
      <c r="CO70" s="774">
        <f t="shared" si="23"/>
        <v>0</v>
      </c>
      <c r="CP70" s="774">
        <f t="shared" ref="CP70:EB70" si="28">+CP69/40</f>
        <v>0</v>
      </c>
      <c r="CQ70" s="774">
        <f t="shared" si="28"/>
        <v>0</v>
      </c>
      <c r="CR70" s="774">
        <f t="shared" si="28"/>
        <v>0</v>
      </c>
      <c r="CS70" s="774">
        <f t="shared" si="28"/>
        <v>0</v>
      </c>
      <c r="CT70" s="774">
        <f t="shared" si="28"/>
        <v>0</v>
      </c>
      <c r="CU70" s="774">
        <f t="shared" si="28"/>
        <v>0</v>
      </c>
      <c r="CV70" s="774">
        <f t="shared" si="28"/>
        <v>0</v>
      </c>
      <c r="CW70" s="774">
        <f t="shared" si="28"/>
        <v>0</v>
      </c>
      <c r="CX70" s="774">
        <f t="shared" si="28"/>
        <v>0</v>
      </c>
      <c r="CY70" s="774">
        <f t="shared" si="28"/>
        <v>0</v>
      </c>
      <c r="CZ70" s="774">
        <f t="shared" si="28"/>
        <v>0</v>
      </c>
      <c r="DA70" s="774">
        <f t="shared" si="28"/>
        <v>0</v>
      </c>
      <c r="DB70" s="774">
        <f t="shared" si="28"/>
        <v>0</v>
      </c>
      <c r="DC70" s="774">
        <f t="shared" si="28"/>
        <v>0</v>
      </c>
      <c r="DD70" s="774">
        <f t="shared" si="28"/>
        <v>0</v>
      </c>
      <c r="DE70" s="774">
        <f t="shared" si="28"/>
        <v>0</v>
      </c>
      <c r="DF70" s="774">
        <f t="shared" si="28"/>
        <v>0</v>
      </c>
      <c r="DG70" s="774">
        <f t="shared" si="28"/>
        <v>0</v>
      </c>
      <c r="DH70" s="774">
        <f t="shared" si="28"/>
        <v>0</v>
      </c>
      <c r="DI70" s="774">
        <f t="shared" si="28"/>
        <v>0</v>
      </c>
      <c r="DJ70" s="774">
        <f t="shared" si="28"/>
        <v>0</v>
      </c>
      <c r="DK70" s="774">
        <f t="shared" si="28"/>
        <v>0</v>
      </c>
      <c r="DL70" s="774">
        <f t="shared" si="28"/>
        <v>0</v>
      </c>
      <c r="DM70" s="774">
        <f t="shared" si="28"/>
        <v>0</v>
      </c>
      <c r="DN70" s="774">
        <f t="shared" si="28"/>
        <v>0</v>
      </c>
      <c r="DO70" s="774">
        <f t="shared" si="28"/>
        <v>0</v>
      </c>
      <c r="DP70" s="774">
        <f t="shared" si="28"/>
        <v>0</v>
      </c>
      <c r="DQ70" s="774">
        <f t="shared" si="28"/>
        <v>0</v>
      </c>
      <c r="DR70" s="774">
        <f t="shared" si="28"/>
        <v>0</v>
      </c>
      <c r="DS70" s="774">
        <f t="shared" si="28"/>
        <v>0</v>
      </c>
      <c r="DT70" s="774">
        <f t="shared" si="28"/>
        <v>0</v>
      </c>
      <c r="DU70" s="774">
        <f t="shared" si="28"/>
        <v>0</v>
      </c>
      <c r="DV70" s="774">
        <f t="shared" si="28"/>
        <v>0</v>
      </c>
      <c r="DW70" s="774">
        <f t="shared" si="28"/>
        <v>0</v>
      </c>
      <c r="DX70" s="774">
        <f t="shared" si="28"/>
        <v>0</v>
      </c>
      <c r="DY70" s="774">
        <f t="shared" si="28"/>
        <v>0</v>
      </c>
      <c r="DZ70" s="774">
        <f t="shared" si="28"/>
        <v>0</v>
      </c>
      <c r="EA70" s="774">
        <f t="shared" si="28"/>
        <v>0</v>
      </c>
      <c r="EB70" s="774">
        <f t="shared" si="28"/>
        <v>0</v>
      </c>
    </row>
    <row r="72" spans="1:164" ht="15.75">
      <c r="B72" s="771" t="s">
        <v>1855</v>
      </c>
    </row>
    <row r="73" spans="1:164" ht="15.75">
      <c r="B73" s="305" t="s">
        <v>1856</v>
      </c>
      <c r="C73" s="772"/>
      <c r="D73" s="772"/>
      <c r="E73" s="772"/>
      <c r="F73" s="772"/>
      <c r="G73" s="772"/>
      <c r="H73" s="772"/>
      <c r="I73" s="772"/>
      <c r="J73" s="772"/>
      <c r="K73" s="772"/>
      <c r="L73" s="772"/>
      <c r="M73" s="772"/>
      <c r="N73" s="772"/>
      <c r="O73" s="772"/>
      <c r="P73" s="772"/>
      <c r="Q73" s="772"/>
      <c r="R73" s="772"/>
      <c r="S73" s="772"/>
      <c r="T73" s="772"/>
      <c r="U73" s="772"/>
      <c r="V73" s="772"/>
      <c r="W73" s="772"/>
      <c r="X73" s="772"/>
      <c r="Y73" s="772"/>
      <c r="Z73" s="772"/>
      <c r="AA73" s="772"/>
      <c r="AB73" s="772"/>
      <c r="AC73" s="772"/>
      <c r="AD73" s="249">
        <v>762.21</v>
      </c>
      <c r="AE73" s="249">
        <v>787.13</v>
      </c>
      <c r="AF73" s="249">
        <v>841.13</v>
      </c>
      <c r="AG73" s="249">
        <v>1283.6600000000001</v>
      </c>
      <c r="AH73" s="249">
        <v>2016.02</v>
      </c>
      <c r="AI73" s="249">
        <v>2110.69</v>
      </c>
      <c r="AJ73" s="249">
        <v>1772.29</v>
      </c>
      <c r="AK73" s="249">
        <v>1778.51</v>
      </c>
      <c r="AL73" s="249">
        <v>1447.03</v>
      </c>
      <c r="AM73" s="249">
        <v>262.18</v>
      </c>
      <c r="AN73" s="249">
        <v>199.71</v>
      </c>
      <c r="AO73" s="249">
        <v>178.15</v>
      </c>
      <c r="AP73" s="249">
        <v>331.73</v>
      </c>
      <c r="AQ73" s="249">
        <v>388.78</v>
      </c>
      <c r="AR73" s="249">
        <v>548.78</v>
      </c>
      <c r="AS73" s="249">
        <v>258.81</v>
      </c>
      <c r="AT73" s="249">
        <v>499.95</v>
      </c>
      <c r="AU73" s="249">
        <v>678.13</v>
      </c>
      <c r="AV73" s="249">
        <v>1109.3900000000001</v>
      </c>
      <c r="AW73" s="249">
        <v>1113.17</v>
      </c>
      <c r="AX73" s="249">
        <v>1061.3499999999999</v>
      </c>
      <c r="AY73" s="249">
        <v>1256.47</v>
      </c>
      <c r="AZ73" s="249">
        <v>1273.92</v>
      </c>
      <c r="BA73" s="249">
        <v>559.91</v>
      </c>
      <c r="BB73" s="249">
        <v>199.95</v>
      </c>
      <c r="BC73" s="249">
        <v>790.46</v>
      </c>
      <c r="BD73" s="249">
        <v>1077.6099999999999</v>
      </c>
      <c r="BE73" s="249">
        <v>1490.3</v>
      </c>
      <c r="BF73" s="249">
        <v>965.19</v>
      </c>
      <c r="BG73" s="249">
        <v>737.93</v>
      </c>
      <c r="BH73" s="249">
        <v>802.21</v>
      </c>
      <c r="BI73" s="249">
        <v>1165.8399999999999</v>
      </c>
      <c r="BJ73" s="249">
        <v>720.12</v>
      </c>
      <c r="BK73" s="249">
        <v>726.86</v>
      </c>
      <c r="BL73" s="249">
        <v>766.86</v>
      </c>
      <c r="BM73" s="249">
        <v>880.84</v>
      </c>
      <c r="BN73" s="249">
        <v>843.82</v>
      </c>
      <c r="BO73" s="249">
        <v>722.52</v>
      </c>
      <c r="BP73" s="249">
        <v>717.28</v>
      </c>
      <c r="BQ73" s="249">
        <v>595.42999999999995</v>
      </c>
      <c r="BR73" s="249">
        <v>450.43</v>
      </c>
      <c r="BS73" s="249">
        <v>193.04</v>
      </c>
      <c r="BT73" s="249">
        <v>0</v>
      </c>
      <c r="BU73" s="249">
        <v>0</v>
      </c>
      <c r="BV73" s="249">
        <v>0</v>
      </c>
      <c r="BW73" s="249">
        <v>0</v>
      </c>
      <c r="BX73" s="249">
        <v>0</v>
      </c>
      <c r="BY73" s="249">
        <v>0</v>
      </c>
      <c r="BZ73" s="249">
        <v>0</v>
      </c>
      <c r="CA73" s="249">
        <v>0</v>
      </c>
      <c r="CB73" s="249">
        <v>0</v>
      </c>
      <c r="CC73" s="249">
        <v>0</v>
      </c>
      <c r="CD73" s="249">
        <v>0</v>
      </c>
      <c r="CE73" s="249">
        <v>0</v>
      </c>
      <c r="CF73" s="249">
        <v>0</v>
      </c>
      <c r="CG73" s="249">
        <v>0</v>
      </c>
      <c r="CH73" s="249">
        <v>0</v>
      </c>
      <c r="CI73" s="249">
        <v>0</v>
      </c>
      <c r="CJ73" s="249">
        <v>0</v>
      </c>
      <c r="CK73" s="249">
        <v>0</v>
      </c>
      <c r="CL73" s="249">
        <v>0</v>
      </c>
      <c r="CM73" s="249">
        <v>0</v>
      </c>
      <c r="CN73" s="249">
        <v>0</v>
      </c>
      <c r="CO73" s="249">
        <v>0</v>
      </c>
      <c r="CP73" s="249">
        <v>0</v>
      </c>
      <c r="CQ73" s="249">
        <v>0</v>
      </c>
      <c r="CR73" s="249">
        <v>0</v>
      </c>
      <c r="CS73" s="249">
        <v>0</v>
      </c>
      <c r="CT73" s="249">
        <v>0</v>
      </c>
      <c r="CU73" s="249">
        <v>0</v>
      </c>
      <c r="CV73" s="249">
        <v>0</v>
      </c>
      <c r="CW73" s="249">
        <v>0</v>
      </c>
      <c r="CX73" s="249">
        <v>0</v>
      </c>
      <c r="CY73" s="249">
        <v>0</v>
      </c>
      <c r="CZ73" s="249">
        <v>0</v>
      </c>
      <c r="DA73" s="249">
        <v>0</v>
      </c>
      <c r="DB73" s="249">
        <v>0</v>
      </c>
      <c r="DC73" s="249">
        <v>0</v>
      </c>
      <c r="DD73" s="249">
        <v>0</v>
      </c>
      <c r="DE73" s="249">
        <v>0</v>
      </c>
      <c r="DF73" s="249">
        <v>0</v>
      </c>
      <c r="DG73" s="249">
        <v>0</v>
      </c>
      <c r="DH73" s="249">
        <v>0</v>
      </c>
      <c r="DI73" s="249">
        <v>0</v>
      </c>
      <c r="DJ73" s="249">
        <v>0</v>
      </c>
      <c r="DK73" s="249">
        <v>0</v>
      </c>
      <c r="DL73" s="249">
        <v>0</v>
      </c>
      <c r="DM73" s="249">
        <v>0</v>
      </c>
      <c r="DN73" s="249">
        <v>0</v>
      </c>
      <c r="DO73" s="249">
        <v>0</v>
      </c>
      <c r="DP73" s="249">
        <v>0</v>
      </c>
      <c r="DQ73" s="249">
        <v>0</v>
      </c>
      <c r="DR73" s="249">
        <v>0</v>
      </c>
      <c r="DS73" s="249">
        <v>0</v>
      </c>
      <c r="DT73" s="249">
        <v>0</v>
      </c>
      <c r="DU73" s="249">
        <v>0</v>
      </c>
      <c r="DV73" s="249">
        <v>0</v>
      </c>
      <c r="DW73" s="249">
        <v>0</v>
      </c>
      <c r="DX73" s="249">
        <v>0</v>
      </c>
      <c r="DY73" s="249">
        <v>0</v>
      </c>
      <c r="DZ73" s="249">
        <v>0</v>
      </c>
      <c r="EA73" s="249">
        <v>0</v>
      </c>
      <c r="EB73" s="249">
        <v>0</v>
      </c>
    </row>
    <row r="74" spans="1:164" s="208" customFormat="1" ht="15.75">
      <c r="B74" s="773" t="s">
        <v>1857</v>
      </c>
      <c r="C74" s="774"/>
      <c r="D74" s="774"/>
      <c r="E74" s="774"/>
      <c r="F74" s="774"/>
      <c r="G74" s="774"/>
      <c r="H74" s="774"/>
      <c r="I74" s="774"/>
      <c r="J74" s="774"/>
      <c r="K74" s="774"/>
      <c r="L74" s="774"/>
      <c r="M74" s="774"/>
      <c r="N74" s="774"/>
      <c r="O74" s="774"/>
      <c r="P74" s="774"/>
      <c r="Q74" s="774"/>
      <c r="R74" s="774"/>
      <c r="S74" s="774"/>
      <c r="T74" s="774"/>
      <c r="U74" s="774"/>
      <c r="V74" s="774"/>
      <c r="W74" s="774"/>
      <c r="X74" s="774"/>
      <c r="Y74" s="774"/>
      <c r="Z74" s="774"/>
      <c r="AA74" s="774"/>
      <c r="AB74" s="774"/>
      <c r="AC74" s="774"/>
      <c r="AD74" s="775">
        <f t="shared" ref="AD74:CO76" si="29">+AD73/70</f>
        <v>10.888714285714286</v>
      </c>
      <c r="AE74" s="775">
        <f t="shared" si="29"/>
        <v>11.244714285714286</v>
      </c>
      <c r="AF74" s="775">
        <f t="shared" si="29"/>
        <v>12.016142857142857</v>
      </c>
      <c r="AG74" s="775">
        <f t="shared" si="29"/>
        <v>18.338000000000001</v>
      </c>
      <c r="AH74" s="775">
        <f t="shared" si="29"/>
        <v>28.800285714285714</v>
      </c>
      <c r="AI74" s="775">
        <f t="shared" si="29"/>
        <v>30.152714285714286</v>
      </c>
      <c r="AJ74" s="775">
        <f t="shared" si="29"/>
        <v>25.318428571428569</v>
      </c>
      <c r="AK74" s="775">
        <f t="shared" si="29"/>
        <v>25.407285714285713</v>
      </c>
      <c r="AL74" s="775">
        <f t="shared" si="29"/>
        <v>20.671857142857142</v>
      </c>
      <c r="AM74" s="775">
        <f t="shared" si="29"/>
        <v>3.7454285714285716</v>
      </c>
      <c r="AN74" s="775">
        <f t="shared" si="29"/>
        <v>2.8530000000000002</v>
      </c>
      <c r="AO74" s="775">
        <f t="shared" si="29"/>
        <v>2.5449999999999999</v>
      </c>
      <c r="AP74" s="775">
        <f t="shared" si="29"/>
        <v>4.7389999999999999</v>
      </c>
      <c r="AQ74" s="775">
        <f t="shared" si="29"/>
        <v>5.5539999999999994</v>
      </c>
      <c r="AR74" s="775">
        <f t="shared" si="29"/>
        <v>7.839714285714285</v>
      </c>
      <c r="AS74" s="775">
        <f t="shared" si="29"/>
        <v>3.6972857142857145</v>
      </c>
      <c r="AT74" s="775">
        <f t="shared" si="29"/>
        <v>7.1421428571428569</v>
      </c>
      <c r="AU74" s="775">
        <f t="shared" si="29"/>
        <v>9.6875714285714292</v>
      </c>
      <c r="AV74" s="775">
        <f t="shared" si="29"/>
        <v>15.848428571428572</v>
      </c>
      <c r="AW74" s="775">
        <f t="shared" si="29"/>
        <v>15.902428571428572</v>
      </c>
      <c r="AX74" s="775">
        <f t="shared" si="29"/>
        <v>15.162142857142856</v>
      </c>
      <c r="AY74" s="775">
        <f t="shared" si="29"/>
        <v>17.949571428571428</v>
      </c>
      <c r="AZ74" s="775">
        <f t="shared" si="29"/>
        <v>18.198857142857143</v>
      </c>
      <c r="BA74" s="775">
        <f t="shared" si="29"/>
        <v>7.9987142857142857</v>
      </c>
      <c r="BB74" s="775">
        <f t="shared" si="29"/>
        <v>2.8564285714285713</v>
      </c>
      <c r="BC74" s="775">
        <f t="shared" si="29"/>
        <v>11.292285714285715</v>
      </c>
      <c r="BD74" s="775">
        <f t="shared" si="29"/>
        <v>15.39442857142857</v>
      </c>
      <c r="BE74" s="775">
        <f t="shared" si="29"/>
        <v>21.29</v>
      </c>
      <c r="BF74" s="775">
        <f t="shared" si="29"/>
        <v>13.788428571428572</v>
      </c>
      <c r="BG74" s="775">
        <f t="shared" si="29"/>
        <v>10.541857142857141</v>
      </c>
      <c r="BH74" s="775">
        <f t="shared" si="29"/>
        <v>11.460142857142857</v>
      </c>
      <c r="BI74" s="775">
        <f t="shared" si="29"/>
        <v>16.654857142857143</v>
      </c>
      <c r="BJ74" s="775">
        <f t="shared" si="29"/>
        <v>10.287428571428572</v>
      </c>
      <c r="BK74" s="775">
        <f t="shared" si="29"/>
        <v>10.383714285714285</v>
      </c>
      <c r="BL74" s="775">
        <f t="shared" si="29"/>
        <v>10.955142857142857</v>
      </c>
      <c r="BM74" s="775">
        <f t="shared" si="29"/>
        <v>12.583428571428572</v>
      </c>
      <c r="BN74" s="775">
        <f t="shared" si="29"/>
        <v>12.05457142857143</v>
      </c>
      <c r="BO74" s="775">
        <f t="shared" si="29"/>
        <v>10.321714285714286</v>
      </c>
      <c r="BP74" s="775">
        <f t="shared" si="29"/>
        <v>10.246857142857143</v>
      </c>
      <c r="BQ74" s="775">
        <f t="shared" si="29"/>
        <v>8.5061428571428568</v>
      </c>
      <c r="BR74" s="775">
        <f t="shared" si="29"/>
        <v>6.4347142857142856</v>
      </c>
      <c r="BS74" s="775">
        <f t="shared" si="29"/>
        <v>2.7577142857142856</v>
      </c>
      <c r="BT74" s="775">
        <f t="shared" si="29"/>
        <v>0</v>
      </c>
      <c r="BU74" s="775">
        <f t="shared" si="29"/>
        <v>0</v>
      </c>
      <c r="BV74" s="775">
        <f t="shared" si="29"/>
        <v>0</v>
      </c>
      <c r="BW74" s="775">
        <f t="shared" si="29"/>
        <v>0</v>
      </c>
      <c r="BX74" s="775">
        <f t="shared" si="29"/>
        <v>0</v>
      </c>
      <c r="BY74" s="775">
        <f t="shared" si="29"/>
        <v>0</v>
      </c>
      <c r="BZ74" s="775">
        <f t="shared" si="29"/>
        <v>0</v>
      </c>
      <c r="CA74" s="775">
        <f t="shared" si="29"/>
        <v>0</v>
      </c>
      <c r="CB74" s="775">
        <f t="shared" si="29"/>
        <v>0</v>
      </c>
      <c r="CC74" s="775">
        <f t="shared" si="29"/>
        <v>0</v>
      </c>
      <c r="CD74" s="775">
        <f t="shared" si="29"/>
        <v>0</v>
      </c>
      <c r="CE74" s="775">
        <f t="shared" si="29"/>
        <v>0</v>
      </c>
      <c r="CF74" s="775">
        <f t="shared" si="29"/>
        <v>0</v>
      </c>
      <c r="CG74" s="775">
        <f t="shared" si="29"/>
        <v>0</v>
      </c>
      <c r="CH74" s="775">
        <f t="shared" si="29"/>
        <v>0</v>
      </c>
      <c r="CI74" s="775">
        <f t="shared" si="29"/>
        <v>0</v>
      </c>
      <c r="CJ74" s="775">
        <f t="shared" si="29"/>
        <v>0</v>
      </c>
      <c r="CK74" s="775">
        <f t="shared" si="29"/>
        <v>0</v>
      </c>
      <c r="CL74" s="775">
        <f t="shared" si="29"/>
        <v>0</v>
      </c>
      <c r="CM74" s="775">
        <f t="shared" si="29"/>
        <v>0</v>
      </c>
      <c r="CN74" s="775">
        <f t="shared" si="29"/>
        <v>0</v>
      </c>
      <c r="CO74" s="775">
        <f t="shared" si="29"/>
        <v>0</v>
      </c>
      <c r="CP74" s="775">
        <f t="shared" ref="CP74:EB74" si="30">+CP73/70</f>
        <v>0</v>
      </c>
      <c r="CQ74" s="775">
        <f t="shared" si="30"/>
        <v>0</v>
      </c>
      <c r="CR74" s="775">
        <f t="shared" si="30"/>
        <v>0</v>
      </c>
      <c r="CS74" s="775">
        <f t="shared" si="30"/>
        <v>0</v>
      </c>
      <c r="CT74" s="775">
        <f t="shared" si="30"/>
        <v>0</v>
      </c>
      <c r="CU74" s="775">
        <f t="shared" si="30"/>
        <v>0</v>
      </c>
      <c r="CV74" s="775">
        <f t="shared" si="30"/>
        <v>0</v>
      </c>
      <c r="CW74" s="775">
        <f t="shared" si="30"/>
        <v>0</v>
      </c>
      <c r="CX74" s="775">
        <f t="shared" si="30"/>
        <v>0</v>
      </c>
      <c r="CY74" s="775">
        <f t="shared" si="30"/>
        <v>0</v>
      </c>
      <c r="CZ74" s="775">
        <f t="shared" si="30"/>
        <v>0</v>
      </c>
      <c r="DA74" s="775">
        <f t="shared" si="30"/>
        <v>0</v>
      </c>
      <c r="DB74" s="775">
        <f t="shared" si="30"/>
        <v>0</v>
      </c>
      <c r="DC74" s="775">
        <f t="shared" si="30"/>
        <v>0</v>
      </c>
      <c r="DD74" s="775">
        <f t="shared" si="30"/>
        <v>0</v>
      </c>
      <c r="DE74" s="775">
        <f t="shared" si="30"/>
        <v>0</v>
      </c>
      <c r="DF74" s="775">
        <f t="shared" si="30"/>
        <v>0</v>
      </c>
      <c r="DG74" s="775">
        <f t="shared" si="30"/>
        <v>0</v>
      </c>
      <c r="DH74" s="775">
        <f t="shared" si="30"/>
        <v>0</v>
      </c>
      <c r="DI74" s="775">
        <f t="shared" si="30"/>
        <v>0</v>
      </c>
      <c r="DJ74" s="775">
        <f t="shared" si="30"/>
        <v>0</v>
      </c>
      <c r="DK74" s="775">
        <f t="shared" si="30"/>
        <v>0</v>
      </c>
      <c r="DL74" s="775">
        <f t="shared" si="30"/>
        <v>0</v>
      </c>
      <c r="DM74" s="775">
        <f t="shared" si="30"/>
        <v>0</v>
      </c>
      <c r="DN74" s="775">
        <f t="shared" si="30"/>
        <v>0</v>
      </c>
      <c r="DO74" s="775">
        <f t="shared" si="30"/>
        <v>0</v>
      </c>
      <c r="DP74" s="775">
        <f t="shared" si="30"/>
        <v>0</v>
      </c>
      <c r="DQ74" s="775">
        <f t="shared" si="30"/>
        <v>0</v>
      </c>
      <c r="DR74" s="775">
        <f t="shared" si="30"/>
        <v>0</v>
      </c>
      <c r="DS74" s="775">
        <f t="shared" si="30"/>
        <v>0</v>
      </c>
      <c r="DT74" s="775">
        <f t="shared" si="30"/>
        <v>0</v>
      </c>
      <c r="DU74" s="775">
        <f t="shared" si="30"/>
        <v>0</v>
      </c>
      <c r="DV74" s="775">
        <f t="shared" si="30"/>
        <v>0</v>
      </c>
      <c r="DW74" s="775">
        <f t="shared" si="30"/>
        <v>0</v>
      </c>
      <c r="DX74" s="775">
        <f t="shared" si="30"/>
        <v>0</v>
      </c>
      <c r="DY74" s="775">
        <f t="shared" si="30"/>
        <v>0</v>
      </c>
      <c r="DZ74" s="775">
        <f t="shared" si="30"/>
        <v>0</v>
      </c>
      <c r="EA74" s="775">
        <f t="shared" si="30"/>
        <v>0</v>
      </c>
      <c r="EB74" s="775">
        <f t="shared" si="30"/>
        <v>0</v>
      </c>
    </row>
    <row r="75" spans="1:164" s="776" customFormat="1" ht="15.75">
      <c r="B75" s="766" t="s">
        <v>1850</v>
      </c>
      <c r="C75" s="767"/>
      <c r="D75" s="767"/>
      <c r="E75" s="767"/>
      <c r="F75" s="767"/>
      <c r="G75" s="767"/>
      <c r="H75" s="767"/>
      <c r="I75" s="767"/>
      <c r="J75" s="767"/>
      <c r="K75" s="767"/>
      <c r="L75" s="767"/>
      <c r="M75" s="767"/>
      <c r="N75" s="767"/>
      <c r="O75" s="767"/>
      <c r="P75" s="767"/>
      <c r="Q75" s="767"/>
      <c r="R75" s="767"/>
      <c r="S75" s="767"/>
      <c r="T75" s="767"/>
      <c r="U75" s="767"/>
      <c r="V75" s="767"/>
      <c r="W75" s="767"/>
      <c r="X75" s="767"/>
      <c r="Y75" s="767"/>
      <c r="Z75" s="767"/>
      <c r="AA75" s="767"/>
      <c r="AB75" s="767"/>
      <c r="AC75" s="767"/>
      <c r="AD75" s="767">
        <v>502.9</v>
      </c>
      <c r="AE75" s="767">
        <v>674.47</v>
      </c>
      <c r="AF75" s="767">
        <v>775.54</v>
      </c>
      <c r="AG75" s="767">
        <v>739.04000000000087</v>
      </c>
      <c r="AH75" s="767">
        <v>1842.8100000000013</v>
      </c>
      <c r="AI75" s="767">
        <v>2068.7199999999939</v>
      </c>
      <c r="AJ75" s="767">
        <v>1738.4700000000012</v>
      </c>
      <c r="AK75" s="767">
        <v>2065.8600000000042</v>
      </c>
      <c r="AL75" s="767">
        <v>1241.3400000000001</v>
      </c>
      <c r="AM75" s="767">
        <v>241.87999999999738</v>
      </c>
      <c r="AN75" s="767">
        <v>83.739999999997963</v>
      </c>
      <c r="AO75" s="767">
        <v>-4.0000000008149073E-2</v>
      </c>
      <c r="AP75" s="767">
        <v>2.0000000011350494E-2</v>
      </c>
      <c r="AQ75" s="767">
        <v>-2.0000000004074536E-2</v>
      </c>
      <c r="AR75" s="767">
        <v>967.75</v>
      </c>
      <c r="AS75" s="767">
        <v>923.78</v>
      </c>
      <c r="AT75" s="767">
        <v>632.39</v>
      </c>
      <c r="AU75" s="767">
        <v>1141.4000000000001</v>
      </c>
      <c r="AV75" s="767">
        <v>1157.21</v>
      </c>
      <c r="AW75" s="767">
        <v>877.00999999998749</v>
      </c>
      <c r="AX75" s="767">
        <v>1170.4800000000105</v>
      </c>
      <c r="AY75" s="767">
        <v>1768.3999999999942</v>
      </c>
      <c r="AZ75" s="767">
        <v>643.17000000001281</v>
      </c>
      <c r="BA75" s="767">
        <f t="shared" ref="BA75:CS75" si="31">+BA88</f>
        <v>162.3099999999904</v>
      </c>
      <c r="BB75" s="767">
        <f t="shared" si="31"/>
        <v>607.91999999999825</v>
      </c>
      <c r="BC75" s="767">
        <f t="shared" si="31"/>
        <v>3225.0400000000009</v>
      </c>
      <c r="BD75" s="767">
        <f t="shared" si="31"/>
        <v>508.79999999998108</v>
      </c>
      <c r="BE75" s="767">
        <f t="shared" si="31"/>
        <v>0</v>
      </c>
      <c r="BF75" s="767">
        <f t="shared" si="31"/>
        <v>0</v>
      </c>
      <c r="BG75" s="767">
        <f t="shared" si="31"/>
        <v>0</v>
      </c>
      <c r="BH75" s="767">
        <f t="shared" si="31"/>
        <v>0</v>
      </c>
      <c r="BI75" s="767">
        <f t="shared" si="31"/>
        <v>0</v>
      </c>
      <c r="BJ75" s="767">
        <f t="shared" si="31"/>
        <v>0</v>
      </c>
      <c r="BK75" s="767">
        <f t="shared" si="31"/>
        <v>0</v>
      </c>
      <c r="BL75" s="767">
        <f t="shared" si="31"/>
        <v>0</v>
      </c>
      <c r="BM75" s="767">
        <f t="shared" si="31"/>
        <v>0</v>
      </c>
      <c r="BN75" s="767">
        <f t="shared" si="31"/>
        <v>0</v>
      </c>
      <c r="BO75" s="767">
        <f t="shared" si="31"/>
        <v>0</v>
      </c>
      <c r="BP75" s="767">
        <f t="shared" si="31"/>
        <v>0</v>
      </c>
      <c r="BQ75" s="767">
        <f t="shared" si="31"/>
        <v>0</v>
      </c>
      <c r="BR75" s="767">
        <f t="shared" si="31"/>
        <v>0</v>
      </c>
      <c r="BS75" s="767">
        <f t="shared" si="31"/>
        <v>0</v>
      </c>
      <c r="BT75" s="767">
        <f t="shared" si="31"/>
        <v>0</v>
      </c>
      <c r="BU75" s="767">
        <f t="shared" si="31"/>
        <v>0</v>
      </c>
      <c r="BV75" s="767">
        <f t="shared" si="31"/>
        <v>0</v>
      </c>
      <c r="BW75" s="767">
        <f t="shared" si="31"/>
        <v>0</v>
      </c>
      <c r="BX75" s="767">
        <f t="shared" si="31"/>
        <v>0</v>
      </c>
      <c r="BY75" s="767">
        <f t="shared" si="31"/>
        <v>0</v>
      </c>
      <c r="BZ75" s="767">
        <f t="shared" si="31"/>
        <v>0</v>
      </c>
      <c r="CA75" s="767">
        <f t="shared" si="31"/>
        <v>0</v>
      </c>
      <c r="CB75" s="767">
        <f t="shared" si="31"/>
        <v>0</v>
      </c>
      <c r="CC75" s="767">
        <f t="shared" si="31"/>
        <v>0</v>
      </c>
      <c r="CD75" s="767">
        <f t="shared" si="31"/>
        <v>0</v>
      </c>
      <c r="CE75" s="767">
        <f t="shared" si="31"/>
        <v>0</v>
      </c>
      <c r="CF75" s="767">
        <f t="shared" si="31"/>
        <v>0</v>
      </c>
      <c r="CG75" s="767">
        <f t="shared" si="31"/>
        <v>0</v>
      </c>
      <c r="CH75" s="767">
        <f t="shared" si="31"/>
        <v>0</v>
      </c>
      <c r="CI75" s="767">
        <f t="shared" si="31"/>
        <v>0</v>
      </c>
      <c r="CJ75" s="767">
        <f t="shared" si="31"/>
        <v>0</v>
      </c>
      <c r="CK75" s="767">
        <f t="shared" si="31"/>
        <v>0</v>
      </c>
      <c r="CL75" s="767">
        <f t="shared" si="31"/>
        <v>0</v>
      </c>
      <c r="CM75" s="767">
        <f t="shared" si="31"/>
        <v>0</v>
      </c>
      <c r="CN75" s="767">
        <f t="shared" si="31"/>
        <v>0</v>
      </c>
      <c r="CO75" s="767">
        <f t="shared" si="31"/>
        <v>0</v>
      </c>
      <c r="CP75" s="767">
        <f t="shared" si="31"/>
        <v>0</v>
      </c>
      <c r="CQ75" s="767">
        <f t="shared" si="31"/>
        <v>0</v>
      </c>
      <c r="CR75" s="767">
        <f t="shared" si="31"/>
        <v>0</v>
      </c>
      <c r="CS75" s="767">
        <f t="shared" si="31"/>
        <v>0</v>
      </c>
      <c r="CT75" s="767">
        <f t="shared" ref="CT75:EB75" si="32">+CT88</f>
        <v>0</v>
      </c>
      <c r="CU75" s="767">
        <f t="shared" si="32"/>
        <v>0</v>
      </c>
      <c r="CV75" s="767">
        <f t="shared" si="32"/>
        <v>0</v>
      </c>
      <c r="CW75" s="767">
        <f t="shared" si="32"/>
        <v>0</v>
      </c>
      <c r="CX75" s="767">
        <f t="shared" si="32"/>
        <v>0</v>
      </c>
      <c r="CY75" s="767">
        <f t="shared" si="32"/>
        <v>0</v>
      </c>
      <c r="CZ75" s="767">
        <f t="shared" si="32"/>
        <v>0</v>
      </c>
      <c r="DA75" s="767">
        <f t="shared" si="32"/>
        <v>0</v>
      </c>
      <c r="DB75" s="767">
        <f t="shared" si="32"/>
        <v>0</v>
      </c>
      <c r="DC75" s="767">
        <f t="shared" si="32"/>
        <v>0</v>
      </c>
      <c r="DD75" s="767">
        <f t="shared" si="32"/>
        <v>0</v>
      </c>
      <c r="DE75" s="767">
        <f t="shared" si="32"/>
        <v>0</v>
      </c>
      <c r="DF75" s="767">
        <f t="shared" si="32"/>
        <v>0</v>
      </c>
      <c r="DG75" s="767">
        <f t="shared" si="32"/>
        <v>0</v>
      </c>
      <c r="DH75" s="767">
        <f t="shared" si="32"/>
        <v>0</v>
      </c>
      <c r="DI75" s="767">
        <f t="shared" si="32"/>
        <v>0</v>
      </c>
      <c r="DJ75" s="767">
        <f t="shared" si="32"/>
        <v>0</v>
      </c>
      <c r="DK75" s="767">
        <f t="shared" si="32"/>
        <v>0</v>
      </c>
      <c r="DL75" s="767">
        <f t="shared" si="32"/>
        <v>0</v>
      </c>
      <c r="DM75" s="767">
        <f t="shared" si="32"/>
        <v>0</v>
      </c>
      <c r="DN75" s="767">
        <f t="shared" si="32"/>
        <v>0</v>
      </c>
      <c r="DO75" s="767">
        <f t="shared" si="32"/>
        <v>0</v>
      </c>
      <c r="DP75" s="767">
        <f t="shared" si="32"/>
        <v>0</v>
      </c>
      <c r="DQ75" s="767">
        <f t="shared" si="32"/>
        <v>0</v>
      </c>
      <c r="DR75" s="767">
        <f t="shared" si="32"/>
        <v>0</v>
      </c>
      <c r="DS75" s="767">
        <f t="shared" si="32"/>
        <v>0</v>
      </c>
      <c r="DT75" s="767">
        <f t="shared" si="32"/>
        <v>0</v>
      </c>
      <c r="DU75" s="767">
        <f t="shared" si="32"/>
        <v>0</v>
      </c>
      <c r="DV75" s="767">
        <f t="shared" si="32"/>
        <v>0</v>
      </c>
      <c r="DW75" s="767">
        <f t="shared" si="32"/>
        <v>0</v>
      </c>
      <c r="DX75" s="767">
        <f t="shared" si="32"/>
        <v>0</v>
      </c>
      <c r="DY75" s="767">
        <f t="shared" si="32"/>
        <v>0</v>
      </c>
      <c r="DZ75" s="767">
        <f t="shared" si="32"/>
        <v>0</v>
      </c>
      <c r="EA75" s="767">
        <f t="shared" si="32"/>
        <v>0</v>
      </c>
      <c r="EB75" s="767">
        <f t="shared" si="32"/>
        <v>0</v>
      </c>
    </row>
    <row r="76" spans="1:164" s="777" customFormat="1" ht="15.75">
      <c r="B76" s="768" t="s">
        <v>1851</v>
      </c>
      <c r="C76" s="769"/>
      <c r="D76" s="769"/>
      <c r="E76" s="769"/>
      <c r="F76" s="769"/>
      <c r="G76" s="769"/>
      <c r="H76" s="769"/>
      <c r="I76" s="769"/>
      <c r="J76" s="769"/>
      <c r="K76" s="769"/>
      <c r="L76" s="769"/>
      <c r="M76" s="769"/>
      <c r="N76" s="769"/>
      <c r="O76" s="769"/>
      <c r="P76" s="769"/>
      <c r="Q76" s="769"/>
      <c r="R76" s="769"/>
      <c r="S76" s="769"/>
      <c r="T76" s="769"/>
      <c r="U76" s="769"/>
      <c r="V76" s="769"/>
      <c r="W76" s="769"/>
      <c r="X76" s="769"/>
      <c r="Y76" s="769"/>
      <c r="Z76" s="769"/>
      <c r="AA76" s="769"/>
      <c r="AB76" s="769"/>
      <c r="AC76" s="769"/>
      <c r="AD76" s="774">
        <f t="shared" si="29"/>
        <v>7.1842857142857142</v>
      </c>
      <c r="AE76" s="774">
        <f t="shared" si="29"/>
        <v>9.6352857142857147</v>
      </c>
      <c r="AF76" s="774">
        <f t="shared" si="29"/>
        <v>11.079142857142857</v>
      </c>
      <c r="AG76" s="774">
        <f t="shared" si="29"/>
        <v>10.557714285714297</v>
      </c>
      <c r="AH76" s="774">
        <f t="shared" si="29"/>
        <v>26.32585714285716</v>
      </c>
      <c r="AI76" s="774">
        <f t="shared" si="29"/>
        <v>29.55314285714277</v>
      </c>
      <c r="AJ76" s="774">
        <f t="shared" si="29"/>
        <v>24.835285714285732</v>
      </c>
      <c r="AK76" s="774">
        <f t="shared" si="29"/>
        <v>29.512285714285774</v>
      </c>
      <c r="AL76" s="774">
        <f t="shared" si="29"/>
        <v>17.733428571428572</v>
      </c>
      <c r="AM76" s="774">
        <f t="shared" si="29"/>
        <v>3.4554285714285342</v>
      </c>
      <c r="AN76" s="774">
        <f t="shared" si="29"/>
        <v>1.1962857142856851</v>
      </c>
      <c r="AO76" s="774">
        <f t="shared" si="29"/>
        <v>-5.714285715449867E-4</v>
      </c>
      <c r="AP76" s="774">
        <f t="shared" si="29"/>
        <v>2.8571428587643565E-4</v>
      </c>
      <c r="AQ76" s="774">
        <f t="shared" si="29"/>
        <v>-2.8571428577249335E-4</v>
      </c>
      <c r="AR76" s="774">
        <f t="shared" si="29"/>
        <v>13.824999999999999</v>
      </c>
      <c r="AS76" s="774">
        <f t="shared" si="29"/>
        <v>13.196857142857143</v>
      </c>
      <c r="AT76" s="774">
        <f t="shared" si="29"/>
        <v>9.0341428571428573</v>
      </c>
      <c r="AU76" s="774">
        <f t="shared" si="29"/>
        <v>16.305714285714288</v>
      </c>
      <c r="AV76" s="774">
        <f t="shared" ref="AV76" si="33">+AV75/70</f>
        <v>16.531571428571429</v>
      </c>
      <c r="AW76" s="774">
        <f t="shared" si="29"/>
        <v>12.528714285714107</v>
      </c>
      <c r="AX76" s="774">
        <f t="shared" si="29"/>
        <v>16.721142857143008</v>
      </c>
      <c r="AY76" s="774">
        <f t="shared" si="29"/>
        <v>25.262857142857058</v>
      </c>
      <c r="AZ76" s="774">
        <f t="shared" si="29"/>
        <v>9.1881428571430401</v>
      </c>
      <c r="BA76" s="774">
        <f t="shared" si="29"/>
        <v>2.3187142857141487</v>
      </c>
      <c r="BB76" s="774">
        <f t="shared" si="29"/>
        <v>8.6845714285714042</v>
      </c>
      <c r="BC76" s="774">
        <f t="shared" si="29"/>
        <v>46.07200000000001</v>
      </c>
      <c r="BD76" s="774">
        <f t="shared" si="29"/>
        <v>7.2685714285711587</v>
      </c>
      <c r="BE76" s="774">
        <f t="shared" si="29"/>
        <v>0</v>
      </c>
      <c r="BF76" s="774">
        <f t="shared" si="29"/>
        <v>0</v>
      </c>
      <c r="BG76" s="774">
        <f t="shared" si="29"/>
        <v>0</v>
      </c>
      <c r="BH76" s="774">
        <f t="shared" si="29"/>
        <v>0</v>
      </c>
      <c r="BI76" s="774">
        <f t="shared" si="29"/>
        <v>0</v>
      </c>
      <c r="BJ76" s="774">
        <f t="shared" si="29"/>
        <v>0</v>
      </c>
      <c r="BK76" s="774">
        <f t="shared" si="29"/>
        <v>0</v>
      </c>
      <c r="BL76" s="774">
        <f t="shared" si="29"/>
        <v>0</v>
      </c>
      <c r="BM76" s="774">
        <f t="shared" si="29"/>
        <v>0</v>
      </c>
      <c r="BN76" s="774">
        <f t="shared" si="29"/>
        <v>0</v>
      </c>
      <c r="BO76" s="774">
        <f t="shared" si="29"/>
        <v>0</v>
      </c>
      <c r="BP76" s="774">
        <f t="shared" si="29"/>
        <v>0</v>
      </c>
      <c r="BQ76" s="774">
        <f t="shared" si="29"/>
        <v>0</v>
      </c>
      <c r="BR76" s="774">
        <f t="shared" si="29"/>
        <v>0</v>
      </c>
      <c r="BS76" s="774">
        <f t="shared" si="29"/>
        <v>0</v>
      </c>
      <c r="BT76" s="774">
        <f t="shared" si="29"/>
        <v>0</v>
      </c>
      <c r="BU76" s="774">
        <f t="shared" si="29"/>
        <v>0</v>
      </c>
      <c r="BV76" s="774">
        <f t="shared" si="29"/>
        <v>0</v>
      </c>
      <c r="BW76" s="774">
        <f t="shared" si="29"/>
        <v>0</v>
      </c>
      <c r="BX76" s="774">
        <f t="shared" si="29"/>
        <v>0</v>
      </c>
      <c r="BY76" s="774">
        <f t="shared" si="29"/>
        <v>0</v>
      </c>
      <c r="BZ76" s="774">
        <f t="shared" si="29"/>
        <v>0</v>
      </c>
      <c r="CA76" s="774">
        <f t="shared" si="29"/>
        <v>0</v>
      </c>
      <c r="CB76" s="774">
        <f t="shared" si="29"/>
        <v>0</v>
      </c>
      <c r="CC76" s="774">
        <f t="shared" si="29"/>
        <v>0</v>
      </c>
      <c r="CD76" s="774">
        <f t="shared" si="29"/>
        <v>0</v>
      </c>
      <c r="CE76" s="774">
        <f t="shared" si="29"/>
        <v>0</v>
      </c>
      <c r="CF76" s="774">
        <f t="shared" si="29"/>
        <v>0</v>
      </c>
      <c r="CG76" s="774">
        <f t="shared" si="29"/>
        <v>0</v>
      </c>
      <c r="CH76" s="774">
        <f t="shared" si="29"/>
        <v>0</v>
      </c>
      <c r="CI76" s="774">
        <f t="shared" si="29"/>
        <v>0</v>
      </c>
      <c r="CJ76" s="774">
        <f t="shared" si="29"/>
        <v>0</v>
      </c>
      <c r="CK76" s="774">
        <f t="shared" si="29"/>
        <v>0</v>
      </c>
      <c r="CL76" s="774">
        <f t="shared" si="29"/>
        <v>0</v>
      </c>
      <c r="CM76" s="774">
        <f t="shared" si="29"/>
        <v>0</v>
      </c>
      <c r="CN76" s="774">
        <f t="shared" si="29"/>
        <v>0</v>
      </c>
      <c r="CO76" s="774">
        <f t="shared" si="29"/>
        <v>0</v>
      </c>
      <c r="CP76" s="774">
        <f t="shared" ref="CP76:EB76" si="34">+CP75/70</f>
        <v>0</v>
      </c>
      <c r="CQ76" s="774">
        <f t="shared" si="34"/>
        <v>0</v>
      </c>
      <c r="CR76" s="774">
        <f t="shared" si="34"/>
        <v>0</v>
      </c>
      <c r="CS76" s="774">
        <f t="shared" si="34"/>
        <v>0</v>
      </c>
      <c r="CT76" s="774">
        <f t="shared" si="34"/>
        <v>0</v>
      </c>
      <c r="CU76" s="774">
        <f t="shared" si="34"/>
        <v>0</v>
      </c>
      <c r="CV76" s="774">
        <f t="shared" si="34"/>
        <v>0</v>
      </c>
      <c r="CW76" s="774">
        <f t="shared" si="34"/>
        <v>0</v>
      </c>
      <c r="CX76" s="774">
        <f t="shared" si="34"/>
        <v>0</v>
      </c>
      <c r="CY76" s="774">
        <f t="shared" si="34"/>
        <v>0</v>
      </c>
      <c r="CZ76" s="774">
        <f t="shared" si="34"/>
        <v>0</v>
      </c>
      <c r="DA76" s="774">
        <f t="shared" si="34"/>
        <v>0</v>
      </c>
      <c r="DB76" s="774">
        <f t="shared" si="34"/>
        <v>0</v>
      </c>
      <c r="DC76" s="774">
        <f t="shared" si="34"/>
        <v>0</v>
      </c>
      <c r="DD76" s="774">
        <f t="shared" si="34"/>
        <v>0</v>
      </c>
      <c r="DE76" s="774">
        <f t="shared" si="34"/>
        <v>0</v>
      </c>
      <c r="DF76" s="774">
        <f t="shared" si="34"/>
        <v>0</v>
      </c>
      <c r="DG76" s="774">
        <f t="shared" si="34"/>
        <v>0</v>
      </c>
      <c r="DH76" s="774">
        <f t="shared" si="34"/>
        <v>0</v>
      </c>
      <c r="DI76" s="774">
        <f t="shared" si="34"/>
        <v>0</v>
      </c>
      <c r="DJ76" s="774">
        <f t="shared" si="34"/>
        <v>0</v>
      </c>
      <c r="DK76" s="774">
        <f t="shared" si="34"/>
        <v>0</v>
      </c>
      <c r="DL76" s="774">
        <f t="shared" si="34"/>
        <v>0</v>
      </c>
      <c r="DM76" s="774">
        <f t="shared" si="34"/>
        <v>0</v>
      </c>
      <c r="DN76" s="774">
        <f t="shared" si="34"/>
        <v>0</v>
      </c>
      <c r="DO76" s="774">
        <f t="shared" si="34"/>
        <v>0</v>
      </c>
      <c r="DP76" s="774">
        <f t="shared" si="34"/>
        <v>0</v>
      </c>
      <c r="DQ76" s="774">
        <f t="shared" si="34"/>
        <v>0</v>
      </c>
      <c r="DR76" s="774">
        <f t="shared" si="34"/>
        <v>0</v>
      </c>
      <c r="DS76" s="774">
        <f t="shared" si="34"/>
        <v>0</v>
      </c>
      <c r="DT76" s="774">
        <f t="shared" si="34"/>
        <v>0</v>
      </c>
      <c r="DU76" s="774">
        <f t="shared" si="34"/>
        <v>0</v>
      </c>
      <c r="DV76" s="774">
        <f t="shared" si="34"/>
        <v>0</v>
      </c>
      <c r="DW76" s="774">
        <f t="shared" si="34"/>
        <v>0</v>
      </c>
      <c r="DX76" s="774">
        <f t="shared" si="34"/>
        <v>0</v>
      </c>
      <c r="DY76" s="774">
        <f t="shared" si="34"/>
        <v>0</v>
      </c>
      <c r="DZ76" s="774">
        <f t="shared" si="34"/>
        <v>0</v>
      </c>
      <c r="EA76" s="774">
        <f t="shared" si="34"/>
        <v>0</v>
      </c>
      <c r="EB76" s="774">
        <f t="shared" si="34"/>
        <v>0</v>
      </c>
    </row>
    <row r="80" spans="1:164" s="862" customFormat="1">
      <c r="A80" s="879" t="s">
        <v>1858</v>
      </c>
      <c r="B80" s="879" t="s">
        <v>1822</v>
      </c>
      <c r="C80" s="880">
        <f>+C58</f>
        <v>45757</v>
      </c>
      <c r="D80" s="880">
        <f t="shared" ref="D80:BO80" si="35">+D58</f>
        <v>45764</v>
      </c>
      <c r="E80" s="880">
        <f t="shared" si="35"/>
        <v>45771</v>
      </c>
      <c r="F80" s="880">
        <f t="shared" si="35"/>
        <v>45778</v>
      </c>
      <c r="G80" s="880">
        <f t="shared" si="35"/>
        <v>45785</v>
      </c>
      <c r="H80" s="880">
        <f t="shared" si="35"/>
        <v>45792</v>
      </c>
      <c r="I80" s="880">
        <f t="shared" si="35"/>
        <v>45799</v>
      </c>
      <c r="J80" s="880">
        <f t="shared" si="35"/>
        <v>45806</v>
      </c>
      <c r="K80" s="880">
        <f t="shared" si="35"/>
        <v>45813</v>
      </c>
      <c r="L80" s="880">
        <f t="shared" si="35"/>
        <v>45820</v>
      </c>
      <c r="M80" s="880">
        <f t="shared" si="35"/>
        <v>45827</v>
      </c>
      <c r="N80" s="880">
        <f t="shared" si="35"/>
        <v>45834</v>
      </c>
      <c r="O80" s="880">
        <f t="shared" si="35"/>
        <v>45841</v>
      </c>
      <c r="P80" s="880">
        <f t="shared" si="35"/>
        <v>45848</v>
      </c>
      <c r="Q80" s="880">
        <f t="shared" si="35"/>
        <v>45855</v>
      </c>
      <c r="R80" s="880">
        <f t="shared" si="35"/>
        <v>45862</v>
      </c>
      <c r="S80" s="880">
        <f t="shared" si="35"/>
        <v>45869</v>
      </c>
      <c r="T80" s="880">
        <f t="shared" si="35"/>
        <v>45876</v>
      </c>
      <c r="U80" s="880">
        <f t="shared" si="35"/>
        <v>45883</v>
      </c>
      <c r="V80" s="880">
        <f t="shared" si="35"/>
        <v>45890</v>
      </c>
      <c r="W80" s="880">
        <f t="shared" si="35"/>
        <v>45897</v>
      </c>
      <c r="X80" s="880">
        <f t="shared" si="35"/>
        <v>45904</v>
      </c>
      <c r="Y80" s="880">
        <f t="shared" si="35"/>
        <v>45911</v>
      </c>
      <c r="Z80" s="880">
        <f t="shared" si="35"/>
        <v>45918</v>
      </c>
      <c r="AA80" s="880">
        <f t="shared" si="35"/>
        <v>45925</v>
      </c>
      <c r="AB80" s="880">
        <f t="shared" si="35"/>
        <v>45932</v>
      </c>
      <c r="AC80" s="880">
        <f t="shared" si="35"/>
        <v>45939</v>
      </c>
      <c r="AD80" s="880">
        <f t="shared" si="35"/>
        <v>45946</v>
      </c>
      <c r="AE80" s="880">
        <f t="shared" si="35"/>
        <v>45953</v>
      </c>
      <c r="AF80" s="880">
        <f t="shared" si="35"/>
        <v>45960</v>
      </c>
      <c r="AG80" s="880">
        <f t="shared" si="35"/>
        <v>45967</v>
      </c>
      <c r="AH80" s="880">
        <f t="shared" si="35"/>
        <v>45974</v>
      </c>
      <c r="AI80" s="880">
        <f t="shared" si="35"/>
        <v>45981</v>
      </c>
      <c r="AJ80" s="880">
        <f t="shared" si="35"/>
        <v>45988</v>
      </c>
      <c r="AK80" s="880">
        <f t="shared" si="35"/>
        <v>45995</v>
      </c>
      <c r="AL80" s="880">
        <f t="shared" si="35"/>
        <v>46002</v>
      </c>
      <c r="AM80" s="880">
        <f t="shared" si="35"/>
        <v>46009</v>
      </c>
      <c r="AN80" s="880">
        <f t="shared" si="35"/>
        <v>46016</v>
      </c>
      <c r="AO80" s="880">
        <f t="shared" si="35"/>
        <v>46023</v>
      </c>
      <c r="AP80" s="880">
        <f t="shared" si="35"/>
        <v>46030</v>
      </c>
      <c r="AQ80" s="880">
        <f t="shared" si="35"/>
        <v>46037</v>
      </c>
      <c r="AR80" s="880">
        <f t="shared" si="35"/>
        <v>46044</v>
      </c>
      <c r="AS80" s="880">
        <f t="shared" si="35"/>
        <v>46051</v>
      </c>
      <c r="AT80" s="880">
        <f t="shared" si="35"/>
        <v>46058</v>
      </c>
      <c r="AU80" s="880">
        <f t="shared" si="35"/>
        <v>46065</v>
      </c>
      <c r="AV80" s="880">
        <f t="shared" si="35"/>
        <v>46072</v>
      </c>
      <c r="AW80" s="880">
        <f t="shared" si="35"/>
        <v>46079</v>
      </c>
      <c r="AX80" s="880">
        <f t="shared" si="35"/>
        <v>46086</v>
      </c>
      <c r="AY80" s="880">
        <f t="shared" si="35"/>
        <v>46093</v>
      </c>
      <c r="AZ80" s="880">
        <f t="shared" si="35"/>
        <v>46100</v>
      </c>
      <c r="BA80" s="880">
        <f t="shared" si="35"/>
        <v>46107</v>
      </c>
      <c r="BB80" s="880">
        <f t="shared" si="35"/>
        <v>46114</v>
      </c>
      <c r="BC80" s="880">
        <f t="shared" si="35"/>
        <v>46121</v>
      </c>
      <c r="BD80" s="880">
        <f t="shared" si="35"/>
        <v>46128</v>
      </c>
      <c r="BE80" s="880">
        <f t="shared" si="35"/>
        <v>46135</v>
      </c>
      <c r="BF80" s="880">
        <f t="shared" si="35"/>
        <v>46142</v>
      </c>
      <c r="BG80" s="880">
        <f t="shared" si="35"/>
        <v>46149</v>
      </c>
      <c r="BH80" s="880">
        <f t="shared" si="35"/>
        <v>46156</v>
      </c>
      <c r="BI80" s="880">
        <f t="shared" si="35"/>
        <v>46163</v>
      </c>
      <c r="BJ80" s="880">
        <f t="shared" si="35"/>
        <v>46170</v>
      </c>
      <c r="BK80" s="880">
        <f t="shared" si="35"/>
        <v>46177</v>
      </c>
      <c r="BL80" s="880">
        <f t="shared" si="35"/>
        <v>46184</v>
      </c>
      <c r="BM80" s="880">
        <f t="shared" si="35"/>
        <v>46191</v>
      </c>
      <c r="BN80" s="880">
        <f t="shared" si="35"/>
        <v>46198</v>
      </c>
      <c r="BO80" s="880">
        <f t="shared" si="35"/>
        <v>46205</v>
      </c>
      <c r="BP80" s="880">
        <f t="shared" ref="BP80:EA80" si="36">+BP58</f>
        <v>46212</v>
      </c>
      <c r="BQ80" s="880">
        <f t="shared" si="36"/>
        <v>46219</v>
      </c>
      <c r="BR80" s="880">
        <f t="shared" si="36"/>
        <v>46226</v>
      </c>
      <c r="BS80" s="880">
        <f t="shared" si="36"/>
        <v>46233</v>
      </c>
      <c r="BT80" s="880">
        <f t="shared" si="36"/>
        <v>46240</v>
      </c>
      <c r="BU80" s="880">
        <f t="shared" si="36"/>
        <v>46247</v>
      </c>
      <c r="BV80" s="880">
        <f t="shared" si="36"/>
        <v>46254</v>
      </c>
      <c r="BW80" s="880">
        <f t="shared" si="36"/>
        <v>46261</v>
      </c>
      <c r="BX80" s="880">
        <f t="shared" si="36"/>
        <v>46268</v>
      </c>
      <c r="BY80" s="880">
        <f t="shared" si="36"/>
        <v>46275</v>
      </c>
      <c r="BZ80" s="880">
        <f t="shared" si="36"/>
        <v>46282</v>
      </c>
      <c r="CA80" s="880">
        <f t="shared" si="36"/>
        <v>46289</v>
      </c>
      <c r="CB80" s="880">
        <f t="shared" si="36"/>
        <v>46296</v>
      </c>
      <c r="CC80" s="880">
        <f t="shared" si="36"/>
        <v>46303</v>
      </c>
      <c r="CD80" s="880">
        <f t="shared" si="36"/>
        <v>46310</v>
      </c>
      <c r="CE80" s="880">
        <f t="shared" si="36"/>
        <v>46317</v>
      </c>
      <c r="CF80" s="880">
        <f t="shared" si="36"/>
        <v>46324</v>
      </c>
      <c r="CG80" s="880">
        <f t="shared" si="36"/>
        <v>46331</v>
      </c>
      <c r="CH80" s="880">
        <f t="shared" si="36"/>
        <v>46338</v>
      </c>
      <c r="CI80" s="880">
        <f t="shared" si="36"/>
        <v>46345</v>
      </c>
      <c r="CJ80" s="880">
        <f t="shared" si="36"/>
        <v>46352</v>
      </c>
      <c r="CK80" s="880">
        <f t="shared" si="36"/>
        <v>46359</v>
      </c>
      <c r="CL80" s="880">
        <f t="shared" si="36"/>
        <v>46366</v>
      </c>
      <c r="CM80" s="880">
        <f t="shared" si="36"/>
        <v>46373</v>
      </c>
      <c r="CN80" s="880">
        <f t="shared" si="36"/>
        <v>46380</v>
      </c>
      <c r="CO80" s="880">
        <f t="shared" si="36"/>
        <v>46387</v>
      </c>
      <c r="CP80" s="880">
        <f t="shared" si="36"/>
        <v>46394</v>
      </c>
      <c r="CQ80" s="880">
        <f t="shared" si="36"/>
        <v>46401</v>
      </c>
      <c r="CR80" s="880">
        <f t="shared" si="36"/>
        <v>46408</v>
      </c>
      <c r="CS80" s="880">
        <f t="shared" si="36"/>
        <v>46415</v>
      </c>
      <c r="CT80" s="880">
        <f t="shared" si="36"/>
        <v>46422</v>
      </c>
      <c r="CU80" s="880">
        <f t="shared" si="36"/>
        <v>46429</v>
      </c>
      <c r="CV80" s="880">
        <f t="shared" si="36"/>
        <v>46436</v>
      </c>
      <c r="CW80" s="880">
        <f t="shared" si="36"/>
        <v>46443</v>
      </c>
      <c r="CX80" s="880">
        <f t="shared" si="36"/>
        <v>46450</v>
      </c>
      <c r="CY80" s="880">
        <f t="shared" si="36"/>
        <v>46457</v>
      </c>
      <c r="CZ80" s="880">
        <f t="shared" si="36"/>
        <v>46464</v>
      </c>
      <c r="DA80" s="880">
        <f t="shared" si="36"/>
        <v>46471</v>
      </c>
      <c r="DB80" s="880">
        <f t="shared" si="36"/>
        <v>46478</v>
      </c>
      <c r="DC80" s="880">
        <f t="shared" si="36"/>
        <v>46485</v>
      </c>
      <c r="DD80" s="880">
        <f t="shared" si="36"/>
        <v>46492</v>
      </c>
      <c r="DE80" s="880">
        <f t="shared" si="36"/>
        <v>46499</v>
      </c>
      <c r="DF80" s="880">
        <f t="shared" si="36"/>
        <v>46506</v>
      </c>
      <c r="DG80" s="880">
        <f t="shared" si="36"/>
        <v>46513</v>
      </c>
      <c r="DH80" s="880">
        <f t="shared" si="36"/>
        <v>46520</v>
      </c>
      <c r="DI80" s="880">
        <f t="shared" si="36"/>
        <v>46527</v>
      </c>
      <c r="DJ80" s="880">
        <f t="shared" si="36"/>
        <v>46534</v>
      </c>
      <c r="DK80" s="880">
        <f t="shared" si="36"/>
        <v>46541</v>
      </c>
      <c r="DL80" s="880">
        <f t="shared" si="36"/>
        <v>46548</v>
      </c>
      <c r="DM80" s="880">
        <f t="shared" si="36"/>
        <v>46555</v>
      </c>
      <c r="DN80" s="880">
        <f t="shared" si="36"/>
        <v>46562</v>
      </c>
      <c r="DO80" s="880">
        <f t="shared" si="36"/>
        <v>46569</v>
      </c>
      <c r="DP80" s="880">
        <f t="shared" si="36"/>
        <v>46576</v>
      </c>
      <c r="DQ80" s="880">
        <f t="shared" si="36"/>
        <v>46583</v>
      </c>
      <c r="DR80" s="880">
        <f t="shared" si="36"/>
        <v>46590</v>
      </c>
      <c r="DS80" s="880">
        <f t="shared" si="36"/>
        <v>46597</v>
      </c>
      <c r="DT80" s="880">
        <f t="shared" si="36"/>
        <v>46604</v>
      </c>
      <c r="DU80" s="880">
        <f t="shared" si="36"/>
        <v>46611</v>
      </c>
      <c r="DV80" s="880">
        <f t="shared" si="36"/>
        <v>46618</v>
      </c>
      <c r="DW80" s="880">
        <f t="shared" si="36"/>
        <v>46625</v>
      </c>
      <c r="DX80" s="880">
        <f t="shared" si="36"/>
        <v>46632</v>
      </c>
      <c r="DY80" s="880">
        <f t="shared" si="36"/>
        <v>46639</v>
      </c>
      <c r="DZ80" s="880">
        <f t="shared" si="36"/>
        <v>46646</v>
      </c>
      <c r="EA80" s="880">
        <f t="shared" si="36"/>
        <v>46653</v>
      </c>
      <c r="EB80" s="880">
        <f t="shared" ref="EB80" si="37">+EB58</f>
        <v>46660</v>
      </c>
      <c r="EC80" s="864"/>
      <c r="ED80" s="864"/>
      <c r="EE80" s="864"/>
      <c r="EF80" s="864"/>
      <c r="EG80" s="864"/>
      <c r="EH80" s="864"/>
      <c r="EI80" s="864"/>
      <c r="EJ80" s="864"/>
      <c r="EK80" s="864"/>
      <c r="EL80" s="864"/>
      <c r="EM80" s="864"/>
      <c r="EN80" s="864"/>
      <c r="EO80" s="864"/>
      <c r="EP80" s="864"/>
      <c r="EQ80" s="864"/>
      <c r="ER80" s="864"/>
      <c r="ES80" s="864"/>
      <c r="ET80" s="864"/>
      <c r="EU80" s="864"/>
      <c r="EV80" s="864"/>
      <c r="EW80" s="864"/>
      <c r="EX80" s="864"/>
      <c r="EY80" s="864"/>
      <c r="EZ80" s="864"/>
      <c r="FA80" s="864"/>
      <c r="FB80" s="864"/>
      <c r="FC80" s="864"/>
      <c r="FD80" s="864"/>
      <c r="FE80" s="864"/>
      <c r="FF80" s="864"/>
      <c r="FG80" s="864"/>
      <c r="FH80" s="864"/>
    </row>
    <row r="81" spans="1:164" s="778" customFormat="1">
      <c r="A81" s="881" t="s">
        <v>1859</v>
      </c>
      <c r="B81" s="881" t="s">
        <v>1825</v>
      </c>
      <c r="C81" s="882"/>
      <c r="D81" s="882"/>
      <c r="E81" s="882"/>
      <c r="F81" s="882"/>
      <c r="G81" s="882"/>
      <c r="H81" s="882"/>
      <c r="I81" s="882">
        <v>246.48</v>
      </c>
      <c r="J81" s="882">
        <v>1067.8900000000001</v>
      </c>
      <c r="K81" s="882">
        <v>1173.58</v>
      </c>
      <c r="L81" s="882">
        <v>1173.58</v>
      </c>
      <c r="M81" s="882">
        <v>1173.58</v>
      </c>
      <c r="N81" s="882">
        <v>85.89</v>
      </c>
      <c r="O81" s="882"/>
      <c r="P81" s="882"/>
      <c r="Q81" s="882"/>
      <c r="R81" s="882">
        <v>99.56</v>
      </c>
      <c r="S81" s="882">
        <v>849.95</v>
      </c>
      <c r="T81" s="882">
        <v>907.59</v>
      </c>
      <c r="U81" s="882">
        <v>1758.83</v>
      </c>
      <c r="V81" s="882">
        <v>1858.83</v>
      </c>
      <c r="W81" s="882">
        <v>957</v>
      </c>
      <c r="X81" s="882">
        <v>505.97</v>
      </c>
      <c r="Y81" s="882">
        <v>746.29</v>
      </c>
      <c r="Z81" s="882">
        <v>117.27</v>
      </c>
      <c r="AA81" s="882">
        <v>82.04</v>
      </c>
      <c r="AB81" s="882">
        <v>162.04</v>
      </c>
      <c r="AC81" s="882">
        <v>552.94000000000005</v>
      </c>
      <c r="AD81" s="882">
        <v>729.14</v>
      </c>
      <c r="AE81" s="882">
        <v>748.54</v>
      </c>
      <c r="AF81" s="882">
        <v>775.54</v>
      </c>
      <c r="AG81" s="882"/>
      <c r="AH81" s="882"/>
      <c r="AI81" s="882"/>
      <c r="AJ81" s="882"/>
      <c r="AK81" s="882"/>
      <c r="AL81" s="882"/>
      <c r="AM81" s="882"/>
      <c r="AN81" s="882"/>
      <c r="AO81" s="882"/>
      <c r="AP81" s="882"/>
      <c r="AQ81" s="882"/>
      <c r="AR81" s="882"/>
      <c r="AS81" s="882"/>
      <c r="AT81" s="882"/>
      <c r="AU81" s="882"/>
      <c r="AV81" s="882"/>
      <c r="AW81" s="882"/>
      <c r="AX81" s="882"/>
      <c r="AY81" s="882"/>
      <c r="AZ81" s="882"/>
      <c r="BA81" s="882"/>
      <c r="BB81" s="882"/>
      <c r="BC81" s="882"/>
      <c r="BD81" s="882"/>
      <c r="BE81" s="882"/>
      <c r="BF81" s="882"/>
      <c r="BG81" s="882"/>
      <c r="BH81" s="882"/>
      <c r="BI81" s="882"/>
      <c r="BJ81" s="882"/>
      <c r="BK81" s="882"/>
      <c r="BL81" s="882"/>
      <c r="BM81" s="882"/>
      <c r="BN81" s="882"/>
      <c r="BO81" s="882"/>
      <c r="BP81" s="882"/>
      <c r="BQ81" s="882"/>
      <c r="BR81" s="882"/>
      <c r="BS81" s="882"/>
      <c r="BT81" s="882"/>
      <c r="BU81" s="882"/>
      <c r="BV81" s="882"/>
      <c r="BW81" s="882"/>
      <c r="BX81" s="882"/>
      <c r="BY81" s="882"/>
      <c r="BZ81" s="882"/>
      <c r="CA81" s="882"/>
      <c r="CB81" s="882"/>
      <c r="CC81" s="882"/>
      <c r="CD81" s="882"/>
      <c r="CE81" s="882"/>
      <c r="CF81" s="882"/>
      <c r="CG81" s="882"/>
      <c r="CH81" s="882"/>
      <c r="CI81" s="882"/>
      <c r="CJ81" s="882"/>
      <c r="CK81" s="882"/>
      <c r="CL81" s="882"/>
      <c r="CM81" s="882"/>
      <c r="CN81" s="882"/>
      <c r="CO81" s="882"/>
      <c r="CP81" s="882"/>
      <c r="CQ81" s="882"/>
      <c r="CR81" s="882"/>
      <c r="CS81" s="882"/>
      <c r="CT81" s="882"/>
      <c r="CU81" s="882"/>
      <c r="CV81" s="882"/>
      <c r="CW81" s="882"/>
      <c r="CX81" s="882"/>
      <c r="CY81" s="882"/>
      <c r="CZ81" s="882"/>
      <c r="DA81" s="882"/>
      <c r="DB81" s="882"/>
      <c r="DC81" s="882"/>
      <c r="DD81" s="882"/>
      <c r="DE81" s="882"/>
      <c r="DF81" s="882"/>
      <c r="DG81" s="882"/>
      <c r="DH81" s="882"/>
      <c r="DI81" s="882"/>
      <c r="DJ81" s="882"/>
      <c r="DK81" s="882"/>
      <c r="DL81" s="882"/>
      <c r="DM81" s="882"/>
      <c r="DN81" s="882"/>
      <c r="DO81" s="882"/>
      <c r="DP81" s="882"/>
      <c r="DQ81" s="882"/>
      <c r="DR81" s="882"/>
      <c r="DS81" s="882"/>
      <c r="DT81" s="882"/>
      <c r="DU81" s="882"/>
      <c r="DV81" s="882"/>
      <c r="DW81" s="882"/>
      <c r="DX81" s="882"/>
      <c r="DY81" s="882"/>
      <c r="DZ81" s="882"/>
      <c r="EA81" s="882"/>
      <c r="EB81" s="882"/>
      <c r="EC81" s="863"/>
      <c r="ED81" s="863"/>
      <c r="EE81" s="863"/>
      <c r="EF81" s="863"/>
      <c r="EG81" s="863"/>
      <c r="EH81" s="863"/>
      <c r="EI81" s="863"/>
      <c r="EJ81" s="863"/>
      <c r="EK81" s="863"/>
      <c r="EL81" s="863"/>
      <c r="EM81" s="863"/>
      <c r="EN81" s="863"/>
      <c r="EO81" s="863"/>
      <c r="EP81" s="863"/>
      <c r="EQ81" s="863"/>
      <c r="ER81" s="863"/>
      <c r="ES81" s="863"/>
      <c r="ET81" s="863"/>
      <c r="EU81" s="863"/>
      <c r="EV81" s="863"/>
      <c r="EW81" s="863"/>
      <c r="EX81" s="863"/>
      <c r="EY81" s="863"/>
      <c r="EZ81" s="863"/>
      <c r="FA81" s="863"/>
      <c r="FB81" s="863"/>
      <c r="FC81" s="863"/>
      <c r="FD81" s="863"/>
      <c r="FE81" s="863"/>
      <c r="FF81" s="863"/>
      <c r="FG81" s="863"/>
      <c r="FH81" s="863"/>
    </row>
    <row r="82" spans="1:164" s="778" customFormat="1">
      <c r="A82" s="883" t="s">
        <v>1859</v>
      </c>
      <c r="B82" s="883" t="s">
        <v>1826</v>
      </c>
      <c r="C82" s="884"/>
      <c r="D82" s="884"/>
      <c r="E82" s="884"/>
      <c r="F82" s="884"/>
      <c r="G82" s="884"/>
      <c r="H82" s="884"/>
      <c r="I82" s="884"/>
      <c r="J82" s="884"/>
      <c r="K82" s="884"/>
      <c r="L82" s="884"/>
      <c r="M82" s="884"/>
      <c r="N82" s="884"/>
      <c r="O82" s="884"/>
      <c r="P82" s="884"/>
      <c r="Q82" s="884"/>
      <c r="R82" s="884"/>
      <c r="S82" s="884"/>
      <c r="T82" s="884"/>
      <c r="U82" s="884"/>
      <c r="V82" s="884"/>
      <c r="W82" s="884"/>
      <c r="X82" s="884"/>
      <c r="Y82" s="884"/>
      <c r="Z82" s="884"/>
      <c r="AA82" s="884"/>
      <c r="AB82" s="884"/>
      <c r="AC82" s="884"/>
      <c r="AD82" s="884"/>
      <c r="AE82" s="884"/>
      <c r="AF82" s="884"/>
      <c r="AG82" s="884">
        <v>678.58</v>
      </c>
      <c r="AH82" s="884">
        <v>1955.35</v>
      </c>
      <c r="AI82" s="884">
        <v>2218.91</v>
      </c>
      <c r="AJ82" s="884">
        <v>2233.85</v>
      </c>
      <c r="AK82" s="884">
        <v>1966.72</v>
      </c>
      <c r="AL82" s="884">
        <v>1408.73</v>
      </c>
      <c r="AM82" s="884">
        <v>283.16000000000003</v>
      </c>
      <c r="AN82" s="884">
        <v>180.69</v>
      </c>
      <c r="AO82" s="884">
        <v>148.97999999999999</v>
      </c>
      <c r="AP82" s="884">
        <v>346.04</v>
      </c>
      <c r="AQ82" s="884">
        <v>388.78</v>
      </c>
      <c r="AR82" s="884">
        <v>388.78</v>
      </c>
      <c r="AS82" s="884">
        <v>298.81</v>
      </c>
      <c r="AT82" s="884">
        <v>559.95000000000005</v>
      </c>
      <c r="AU82" s="884">
        <v>658.13</v>
      </c>
      <c r="AV82" s="884">
        <v>1285.08</v>
      </c>
      <c r="AW82" s="884">
        <v>1033.17</v>
      </c>
      <c r="AX82" s="884">
        <v>1081.3499999999999</v>
      </c>
      <c r="AY82" s="884">
        <v>1209.81</v>
      </c>
      <c r="AZ82" s="884">
        <v>1260.5899999999999</v>
      </c>
      <c r="BA82" s="884">
        <v>639.91</v>
      </c>
      <c r="BB82" s="884">
        <v>149.38999999999999</v>
      </c>
      <c r="BC82" s="884">
        <v>783.8</v>
      </c>
      <c r="BD82" s="884">
        <v>1124.27</v>
      </c>
      <c r="BE82" s="884">
        <v>1490.3</v>
      </c>
      <c r="BF82" s="884">
        <v>965.19</v>
      </c>
      <c r="BG82" s="884">
        <v>788.49</v>
      </c>
      <c r="BH82" s="884">
        <v>762.21</v>
      </c>
      <c r="BI82" s="884">
        <v>1165.8399999999999</v>
      </c>
      <c r="BJ82" s="884">
        <v>760.12</v>
      </c>
      <c r="BK82" s="884">
        <v>726.86</v>
      </c>
      <c r="BL82" s="884">
        <v>756.86</v>
      </c>
      <c r="BM82" s="884">
        <v>850.84</v>
      </c>
      <c r="BN82" s="884">
        <v>843.82</v>
      </c>
      <c r="BO82" s="884">
        <v>722.52</v>
      </c>
      <c r="BP82" s="884">
        <v>747.28</v>
      </c>
      <c r="BQ82" s="884">
        <v>625.42999999999995</v>
      </c>
      <c r="BR82" s="884">
        <v>470.43</v>
      </c>
      <c r="BS82" s="884">
        <v>193.04</v>
      </c>
      <c r="BT82" s="884"/>
      <c r="BU82" s="884"/>
      <c r="BV82" s="884"/>
      <c r="BW82" s="884"/>
      <c r="BX82" s="884"/>
      <c r="BY82" s="884"/>
      <c r="BZ82" s="884"/>
      <c r="CA82" s="884"/>
      <c r="CB82" s="884"/>
      <c r="CC82" s="884"/>
      <c r="CD82" s="884"/>
      <c r="CE82" s="884"/>
      <c r="CF82" s="884"/>
      <c r="CG82" s="884"/>
      <c r="CH82" s="884"/>
      <c r="CI82" s="884"/>
      <c r="CJ82" s="884"/>
      <c r="CK82" s="884"/>
      <c r="CL82" s="884"/>
      <c r="CM82" s="884"/>
      <c r="CN82" s="884"/>
      <c r="CO82" s="884"/>
      <c r="CP82" s="884"/>
      <c r="CQ82" s="884"/>
      <c r="CR82" s="884"/>
      <c r="CS82" s="884"/>
      <c r="CT82" s="884"/>
      <c r="CU82" s="884"/>
      <c r="CV82" s="884"/>
      <c r="CW82" s="884"/>
      <c r="CX82" s="884"/>
      <c r="CY82" s="884"/>
      <c r="CZ82" s="884"/>
      <c r="DA82" s="884"/>
      <c r="DB82" s="884"/>
      <c r="DC82" s="884"/>
      <c r="DD82" s="884"/>
      <c r="DE82" s="884"/>
      <c r="DF82" s="884"/>
      <c r="DG82" s="884"/>
      <c r="DH82" s="884"/>
      <c r="DI82" s="884"/>
      <c r="DJ82" s="884"/>
      <c r="DK82" s="884"/>
      <c r="DL82" s="884"/>
      <c r="DM82" s="884"/>
      <c r="DN82" s="884"/>
      <c r="DO82" s="884"/>
      <c r="DP82" s="884"/>
      <c r="DQ82" s="884"/>
      <c r="DR82" s="884"/>
      <c r="DS82" s="884"/>
      <c r="DT82" s="884"/>
      <c r="DU82" s="884"/>
      <c r="DV82" s="884"/>
      <c r="DW82" s="884"/>
      <c r="DX82" s="884"/>
      <c r="DY82" s="884"/>
      <c r="DZ82" s="884"/>
      <c r="EA82" s="884"/>
      <c r="EB82" s="884"/>
      <c r="EC82" s="863"/>
      <c r="ED82" s="863"/>
      <c r="EE82" s="863"/>
      <c r="EF82" s="863"/>
      <c r="EG82" s="863"/>
      <c r="EH82" s="863"/>
      <c r="EI82" s="863"/>
      <c r="EJ82" s="863"/>
      <c r="EK82" s="863"/>
      <c r="EL82" s="863"/>
      <c r="EM82" s="863"/>
      <c r="EN82" s="863"/>
      <c r="EO82" s="863"/>
      <c r="EP82" s="863"/>
      <c r="EQ82" s="863"/>
      <c r="ER82" s="863"/>
      <c r="ES82" s="863"/>
      <c r="ET82" s="863"/>
      <c r="EU82" s="863"/>
      <c r="EV82" s="863"/>
      <c r="EW82" s="863"/>
      <c r="EX82" s="863"/>
      <c r="EY82" s="863"/>
      <c r="EZ82" s="863"/>
      <c r="FA82" s="863"/>
      <c r="FB82" s="863"/>
      <c r="FC82" s="863"/>
      <c r="FD82" s="863"/>
      <c r="FE82" s="863"/>
      <c r="FF82" s="863"/>
      <c r="FG82" s="863"/>
      <c r="FH82" s="863"/>
    </row>
    <row r="83" spans="1:164" s="778" customFormat="1">
      <c r="A83" s="883"/>
      <c r="B83" s="883"/>
      <c r="C83" s="884"/>
      <c r="D83" s="884"/>
      <c r="E83" s="884"/>
      <c r="F83" s="884"/>
      <c r="G83" s="884"/>
      <c r="H83" s="884"/>
      <c r="I83" s="884"/>
      <c r="J83" s="884"/>
      <c r="K83" s="884"/>
      <c r="L83" s="884"/>
      <c r="M83" s="884"/>
      <c r="N83" s="884"/>
      <c r="O83" s="884"/>
      <c r="P83" s="884"/>
      <c r="Q83" s="884"/>
      <c r="R83" s="884"/>
      <c r="S83" s="884"/>
      <c r="T83" s="884"/>
      <c r="U83" s="884"/>
      <c r="V83" s="884"/>
      <c r="W83" s="884"/>
      <c r="X83" s="884"/>
      <c r="Y83" s="884"/>
      <c r="Z83" s="884"/>
      <c r="AA83" s="884"/>
      <c r="AB83" s="884"/>
      <c r="AC83" s="884"/>
      <c r="AD83" s="884"/>
      <c r="AE83" s="884"/>
      <c r="AF83" s="884"/>
      <c r="AG83" s="884"/>
      <c r="AH83" s="884"/>
      <c r="AI83" s="884"/>
      <c r="AJ83" s="884"/>
      <c r="AK83" s="884"/>
      <c r="AL83" s="884"/>
      <c r="AM83" s="884"/>
      <c r="AN83" s="884"/>
      <c r="AO83" s="884"/>
      <c r="AP83" s="884"/>
      <c r="AQ83" s="884"/>
      <c r="AR83" s="884"/>
      <c r="AS83" s="884"/>
      <c r="AT83" s="884"/>
      <c r="AU83" s="884"/>
      <c r="AV83" s="884"/>
      <c r="AW83" s="884"/>
      <c r="AX83" s="884"/>
      <c r="AY83" s="884"/>
      <c r="AZ83" s="884"/>
      <c r="BA83" s="884"/>
      <c r="BB83" s="884"/>
      <c r="BC83" s="884"/>
      <c r="BD83" s="884"/>
      <c r="BE83" s="884"/>
      <c r="BF83" s="884"/>
      <c r="BG83" s="884"/>
      <c r="BH83" s="884"/>
      <c r="BI83" s="884"/>
      <c r="BJ83" s="884"/>
      <c r="BK83" s="884"/>
      <c r="BL83" s="884"/>
      <c r="BM83" s="884"/>
      <c r="BN83" s="884"/>
      <c r="BO83" s="884"/>
      <c r="BP83" s="884"/>
      <c r="BQ83" s="884"/>
      <c r="BR83" s="884"/>
      <c r="BS83" s="884"/>
      <c r="BT83" s="884"/>
      <c r="BU83" s="884"/>
      <c r="BV83" s="884"/>
      <c r="BW83" s="884"/>
      <c r="BX83" s="884"/>
      <c r="BY83" s="884"/>
      <c r="BZ83" s="884"/>
      <c r="CA83" s="884"/>
      <c r="CB83" s="884"/>
      <c r="CC83" s="884"/>
      <c r="CD83" s="884"/>
      <c r="CE83" s="884"/>
      <c r="CF83" s="884"/>
      <c r="CG83" s="884"/>
      <c r="CH83" s="884"/>
      <c r="CI83" s="884"/>
      <c r="CJ83" s="884"/>
      <c r="CK83" s="884"/>
      <c r="CL83" s="884"/>
      <c r="CM83" s="884"/>
      <c r="CN83" s="884"/>
      <c r="CO83" s="884"/>
      <c r="CP83" s="884"/>
      <c r="CQ83" s="884"/>
      <c r="CR83" s="884"/>
      <c r="CS83" s="884"/>
      <c r="CT83" s="884"/>
      <c r="CU83" s="884"/>
      <c r="CV83" s="884"/>
      <c r="CW83" s="884"/>
      <c r="CX83" s="884"/>
      <c r="CY83" s="884"/>
      <c r="CZ83" s="884"/>
      <c r="DA83" s="884"/>
      <c r="DB83" s="884"/>
      <c r="DC83" s="884"/>
      <c r="DD83" s="884"/>
      <c r="DE83" s="884"/>
      <c r="DF83" s="884"/>
      <c r="DG83" s="884"/>
      <c r="DH83" s="884"/>
      <c r="DI83" s="884"/>
      <c r="DJ83" s="884"/>
      <c r="DK83" s="884"/>
      <c r="DL83" s="884"/>
      <c r="DM83" s="884"/>
      <c r="DN83" s="884"/>
      <c r="DO83" s="884"/>
      <c r="DP83" s="884"/>
      <c r="DQ83" s="884"/>
      <c r="DR83" s="884"/>
      <c r="DS83" s="884"/>
      <c r="DT83" s="884"/>
      <c r="DU83" s="884"/>
      <c r="DV83" s="884"/>
      <c r="DW83" s="884"/>
      <c r="DX83" s="884"/>
      <c r="DY83" s="884"/>
      <c r="DZ83" s="884"/>
      <c r="EA83" s="884"/>
      <c r="EB83" s="884"/>
      <c r="EC83" s="863"/>
      <c r="ED83" s="863"/>
      <c r="EE83" s="863"/>
      <c r="EF83" s="863"/>
      <c r="EG83" s="863"/>
      <c r="EH83" s="863"/>
      <c r="EI83" s="863"/>
      <c r="EJ83" s="863"/>
      <c r="EK83" s="863"/>
      <c r="EL83" s="863"/>
      <c r="EM83" s="863"/>
      <c r="EN83" s="863"/>
      <c r="EO83" s="863"/>
      <c r="EP83" s="863"/>
      <c r="EQ83" s="863"/>
      <c r="ER83" s="863"/>
      <c r="ES83" s="863"/>
      <c r="ET83" s="863"/>
      <c r="EU83" s="863"/>
      <c r="EV83" s="863"/>
      <c r="EW83" s="863"/>
      <c r="EX83" s="863"/>
      <c r="EY83" s="863"/>
      <c r="EZ83" s="863"/>
      <c r="FA83" s="863"/>
      <c r="FB83" s="863"/>
      <c r="FC83" s="863"/>
      <c r="FD83" s="863"/>
      <c r="FE83" s="863"/>
      <c r="FF83" s="863"/>
      <c r="FG83" s="863"/>
      <c r="FH83" s="863"/>
    </row>
    <row r="84" spans="1:164" s="778" customFormat="1">
      <c r="A84" s="881" t="s">
        <v>1860</v>
      </c>
      <c r="B84" s="881" t="s">
        <v>1825</v>
      </c>
      <c r="C84" s="882">
        <v>101.39</v>
      </c>
      <c r="D84" s="882">
        <v>345.29</v>
      </c>
      <c r="E84" s="882">
        <v>417.6</v>
      </c>
      <c r="F84" s="882">
        <v>450.75</v>
      </c>
      <c r="G84" s="882">
        <v>405.41</v>
      </c>
      <c r="H84" s="882">
        <v>338.15</v>
      </c>
      <c r="I84" s="882">
        <v>328.43</v>
      </c>
      <c r="J84" s="882">
        <v>244.79</v>
      </c>
      <c r="K84" s="882">
        <v>247.38</v>
      </c>
      <c r="L84" s="882">
        <v>300.36</v>
      </c>
      <c r="M84" s="882">
        <v>284.23</v>
      </c>
      <c r="N84" s="882">
        <v>387.54</v>
      </c>
      <c r="O84" s="882">
        <v>404.6</v>
      </c>
      <c r="P84" s="882">
        <v>471.77</v>
      </c>
      <c r="Q84" s="882">
        <v>652.14</v>
      </c>
      <c r="R84" s="882">
        <v>499.3</v>
      </c>
      <c r="S84" s="882">
        <v>313.49</v>
      </c>
      <c r="T84" s="882">
        <v>296.95999999999998</v>
      </c>
      <c r="U84" s="882">
        <v>293.52</v>
      </c>
      <c r="V84" s="882">
        <v>250.47</v>
      </c>
      <c r="W84" s="882">
        <v>377.26</v>
      </c>
      <c r="X84" s="882">
        <v>351.45</v>
      </c>
      <c r="Y84" s="882">
        <v>399.69</v>
      </c>
      <c r="Z84" s="882">
        <v>209.39</v>
      </c>
      <c r="AA84" s="882">
        <v>268.31</v>
      </c>
      <c r="AB84" s="882">
        <v>338.66</v>
      </c>
      <c r="AC84" s="882">
        <v>300.98</v>
      </c>
      <c r="AD84" s="882">
        <v>386.83</v>
      </c>
      <c r="AE84" s="882">
        <v>381.34</v>
      </c>
      <c r="AF84" s="882">
        <v>414.89</v>
      </c>
      <c r="AG84" s="882"/>
      <c r="AH84" s="882"/>
      <c r="AI84" s="882"/>
      <c r="AJ84" s="882"/>
      <c r="AK84" s="882"/>
      <c r="AL84" s="882"/>
      <c r="AM84" s="882"/>
      <c r="AN84" s="882"/>
      <c r="AO84" s="882"/>
      <c r="AP84" s="882"/>
      <c r="AQ84" s="882"/>
      <c r="AR84" s="882"/>
      <c r="AS84" s="882"/>
      <c r="AT84" s="882"/>
      <c r="AU84" s="882"/>
      <c r="AV84" s="882"/>
      <c r="AW84" s="882"/>
      <c r="AX84" s="882"/>
      <c r="AY84" s="882"/>
      <c r="AZ84" s="882"/>
      <c r="BA84" s="882"/>
      <c r="BB84" s="882"/>
      <c r="BC84" s="882"/>
      <c r="BD84" s="882"/>
      <c r="BE84" s="882"/>
      <c r="BF84" s="882"/>
      <c r="BG84" s="882"/>
      <c r="BH84" s="882"/>
      <c r="BI84" s="882"/>
      <c r="BJ84" s="882"/>
      <c r="BK84" s="882"/>
      <c r="BL84" s="882"/>
      <c r="BM84" s="882"/>
      <c r="BN84" s="882"/>
      <c r="BO84" s="882"/>
      <c r="BP84" s="882"/>
      <c r="BQ84" s="882"/>
      <c r="BR84" s="882"/>
      <c r="BS84" s="882"/>
      <c r="BT84" s="882"/>
      <c r="BU84" s="882"/>
      <c r="BV84" s="882"/>
      <c r="BW84" s="882"/>
      <c r="BX84" s="882"/>
      <c r="BY84" s="882"/>
      <c r="BZ84" s="882"/>
      <c r="CA84" s="882"/>
      <c r="CB84" s="882"/>
      <c r="CC84" s="882"/>
      <c r="CD84" s="882"/>
      <c r="CE84" s="882"/>
      <c r="CF84" s="882"/>
      <c r="CG84" s="882"/>
      <c r="CH84" s="882"/>
      <c r="CI84" s="882"/>
      <c r="CJ84" s="882"/>
      <c r="CK84" s="882"/>
      <c r="CL84" s="882"/>
      <c r="CM84" s="882"/>
      <c r="CN84" s="882"/>
      <c r="CO84" s="882"/>
      <c r="CP84" s="882"/>
      <c r="CQ84" s="882"/>
      <c r="CR84" s="882"/>
      <c r="CS84" s="882"/>
      <c r="CT84" s="882"/>
      <c r="CU84" s="882"/>
      <c r="CV84" s="882"/>
      <c r="CW84" s="882"/>
      <c r="CX84" s="882"/>
      <c r="CY84" s="882"/>
      <c r="CZ84" s="882"/>
      <c r="DA84" s="882"/>
      <c r="DB84" s="882"/>
      <c r="DC84" s="882"/>
      <c r="DD84" s="882"/>
      <c r="DE84" s="882"/>
      <c r="DF84" s="882"/>
      <c r="DG84" s="882"/>
      <c r="DH84" s="882"/>
      <c r="DI84" s="882"/>
      <c r="DJ84" s="882"/>
      <c r="DK84" s="882"/>
      <c r="DL84" s="882"/>
      <c r="DM84" s="882"/>
      <c r="DN84" s="882"/>
      <c r="DO84" s="882"/>
      <c r="DP84" s="882"/>
      <c r="DQ84" s="882"/>
      <c r="DR84" s="882"/>
      <c r="DS84" s="882"/>
      <c r="DT84" s="882"/>
      <c r="DU84" s="882"/>
      <c r="DV84" s="882"/>
      <c r="DW84" s="882"/>
      <c r="DX84" s="882"/>
      <c r="DY84" s="882"/>
      <c r="DZ84" s="882"/>
      <c r="EA84" s="882"/>
      <c r="EB84" s="882"/>
      <c r="EC84" s="863"/>
      <c r="ED84" s="863"/>
      <c r="EE84" s="863"/>
      <c r="EF84" s="863"/>
      <c r="EG84" s="863"/>
      <c r="EH84" s="863"/>
      <c r="EI84" s="863"/>
      <c r="EJ84" s="863"/>
      <c r="EK84" s="863"/>
      <c r="EL84" s="863"/>
      <c r="EM84" s="863"/>
      <c r="EN84" s="863"/>
      <c r="EO84" s="863"/>
      <c r="EP84" s="863"/>
      <c r="EQ84" s="863"/>
      <c r="ER84" s="863"/>
      <c r="ES84" s="863"/>
      <c r="ET84" s="863"/>
      <c r="EU84" s="863"/>
      <c r="EV84" s="863"/>
      <c r="EW84" s="863"/>
      <c r="EX84" s="863"/>
      <c r="EY84" s="863"/>
      <c r="EZ84" s="863"/>
      <c r="FA84" s="863"/>
      <c r="FB84" s="863"/>
      <c r="FC84" s="863"/>
      <c r="FD84" s="863"/>
      <c r="FE84" s="863"/>
      <c r="FF84" s="863"/>
      <c r="FG84" s="863"/>
      <c r="FH84" s="863"/>
    </row>
    <row r="85" spans="1:164" s="778" customFormat="1">
      <c r="A85" s="883" t="s">
        <v>1860</v>
      </c>
      <c r="B85" s="883" t="s">
        <v>1826</v>
      </c>
      <c r="C85" s="884"/>
      <c r="D85" s="884"/>
      <c r="E85" s="884"/>
      <c r="F85" s="884"/>
      <c r="G85" s="884"/>
      <c r="H85" s="884"/>
      <c r="I85" s="884"/>
      <c r="J85" s="884"/>
      <c r="K85" s="884"/>
      <c r="L85" s="884"/>
      <c r="M85" s="884"/>
      <c r="N85" s="884"/>
      <c r="O85" s="884"/>
      <c r="P85" s="884"/>
      <c r="Q85" s="884"/>
      <c r="R85" s="884"/>
      <c r="S85" s="884"/>
      <c r="T85" s="884"/>
      <c r="U85" s="884"/>
      <c r="V85" s="884"/>
      <c r="W85" s="884"/>
      <c r="X85" s="884"/>
      <c r="Y85" s="884"/>
      <c r="Z85" s="884"/>
      <c r="AA85" s="884"/>
      <c r="AB85" s="884"/>
      <c r="AC85" s="884"/>
      <c r="AD85" s="884"/>
      <c r="AE85" s="884"/>
      <c r="AF85" s="884"/>
      <c r="AG85" s="884">
        <v>367.44</v>
      </c>
      <c r="AH85" s="884">
        <v>358.29</v>
      </c>
      <c r="AI85" s="884">
        <v>494.84</v>
      </c>
      <c r="AJ85" s="884">
        <v>537.17999999999995</v>
      </c>
      <c r="AK85" s="884">
        <v>436.63</v>
      </c>
      <c r="AL85" s="884">
        <v>340.43</v>
      </c>
      <c r="AM85" s="884">
        <v>659.02</v>
      </c>
      <c r="AN85" s="884">
        <v>504.9</v>
      </c>
      <c r="AO85" s="884">
        <v>493.44</v>
      </c>
      <c r="AP85" s="884">
        <v>736.04</v>
      </c>
      <c r="AQ85" s="884">
        <v>703.04</v>
      </c>
      <c r="AR85" s="884">
        <v>576.49</v>
      </c>
      <c r="AS85" s="884">
        <v>561.92999999999995</v>
      </c>
      <c r="AT85" s="884">
        <v>649.05999999999995</v>
      </c>
      <c r="AU85" s="884">
        <v>489.11</v>
      </c>
      <c r="AV85" s="884">
        <v>457.19</v>
      </c>
      <c r="AW85" s="884">
        <v>819.89</v>
      </c>
      <c r="AX85" s="884">
        <v>539.29999999999995</v>
      </c>
      <c r="AY85" s="884">
        <v>530.41</v>
      </c>
      <c r="AZ85" s="884">
        <v>462.13</v>
      </c>
      <c r="BA85" s="884">
        <v>484.36</v>
      </c>
      <c r="BB85" s="884">
        <v>748.65</v>
      </c>
      <c r="BC85" s="884">
        <v>675.56</v>
      </c>
      <c r="BD85" s="884">
        <v>955.41</v>
      </c>
      <c r="BE85" s="884">
        <v>1112.97</v>
      </c>
      <c r="BF85" s="884">
        <v>1513.48</v>
      </c>
      <c r="BG85" s="884">
        <v>1272.5899999999999</v>
      </c>
      <c r="BH85" s="884">
        <v>1434.09</v>
      </c>
      <c r="BI85" s="884">
        <v>935.23</v>
      </c>
      <c r="BJ85" s="884">
        <v>1285.25</v>
      </c>
      <c r="BK85" s="884">
        <v>1196.74</v>
      </c>
      <c r="BL85" s="884">
        <v>1109.02</v>
      </c>
      <c r="BM85" s="884">
        <v>939.55</v>
      </c>
      <c r="BN85" s="884">
        <v>1111.8399999999999</v>
      </c>
      <c r="BO85" s="884">
        <v>840.16</v>
      </c>
      <c r="BP85" s="884">
        <v>1178.97</v>
      </c>
      <c r="BQ85" s="884">
        <v>1606.32</v>
      </c>
      <c r="BR85" s="884">
        <v>2586.52</v>
      </c>
      <c r="BS85" s="884">
        <v>2544.44</v>
      </c>
      <c r="BT85" s="884">
        <v>2359.77</v>
      </c>
      <c r="BU85" s="884">
        <v>2364.06</v>
      </c>
      <c r="BV85" s="884">
        <v>2211.69</v>
      </c>
      <c r="BW85" s="884">
        <v>2722.33</v>
      </c>
      <c r="BX85" s="884">
        <v>1797.99</v>
      </c>
      <c r="BY85" s="884">
        <v>1783.33</v>
      </c>
      <c r="BZ85" s="884">
        <v>1155.33</v>
      </c>
      <c r="CA85" s="884">
        <v>1050.82</v>
      </c>
      <c r="CB85" s="884">
        <v>1538.13</v>
      </c>
      <c r="CC85" s="884">
        <v>1567.54</v>
      </c>
      <c r="CD85" s="884">
        <v>1119.8</v>
      </c>
      <c r="CE85" s="884">
        <v>1112.99</v>
      </c>
      <c r="CF85" s="884">
        <v>809.82</v>
      </c>
      <c r="CG85" s="884">
        <v>1266.8499999999999</v>
      </c>
      <c r="CH85" s="884">
        <v>1294.8800000000001</v>
      </c>
      <c r="CI85" s="884">
        <v>1301.51</v>
      </c>
      <c r="CJ85" s="884">
        <v>1180.03</v>
      </c>
      <c r="CK85" s="884">
        <v>664.07</v>
      </c>
      <c r="CL85" s="884">
        <v>173.42</v>
      </c>
      <c r="CM85" s="884">
        <v>544.75</v>
      </c>
      <c r="CN85" s="884">
        <v>122.57</v>
      </c>
      <c r="CO85" s="884">
        <v>315.57</v>
      </c>
      <c r="CP85" s="884">
        <v>125.76</v>
      </c>
      <c r="CQ85" s="884">
        <v>111.91</v>
      </c>
      <c r="CR85" s="884">
        <v>80.239999999999995</v>
      </c>
      <c r="CS85" s="884">
        <v>80.239999999999995</v>
      </c>
      <c r="CT85" s="884">
        <v>80.239999999999995</v>
      </c>
      <c r="CU85" s="884">
        <v>80.239999999999995</v>
      </c>
      <c r="CV85" s="884">
        <v>80.239999999999995</v>
      </c>
      <c r="CW85" s="884">
        <v>80.239999999999995</v>
      </c>
      <c r="CX85" s="884">
        <v>200.54</v>
      </c>
      <c r="CY85" s="884">
        <v>131.44</v>
      </c>
      <c r="CZ85" s="884">
        <v>110.54</v>
      </c>
      <c r="DA85" s="884">
        <v>85.94</v>
      </c>
      <c r="DB85" s="884">
        <v>29.4</v>
      </c>
      <c r="DC85" s="884">
        <v>36.74</v>
      </c>
      <c r="DD85" s="884">
        <v>36.74</v>
      </c>
      <c r="DE85" s="884">
        <v>36.74</v>
      </c>
      <c r="DF85" s="884">
        <v>36.74</v>
      </c>
      <c r="DG85" s="884">
        <v>36.74</v>
      </c>
      <c r="DH85" s="884">
        <v>36.74</v>
      </c>
      <c r="DI85" s="884">
        <v>36.74</v>
      </c>
      <c r="DJ85" s="884">
        <v>29.4</v>
      </c>
      <c r="DK85" s="884">
        <v>36.74</v>
      </c>
      <c r="DL85" s="884">
        <v>36.74</v>
      </c>
      <c r="DM85" s="884">
        <v>36.74</v>
      </c>
      <c r="DN85" s="884">
        <v>29.4</v>
      </c>
      <c r="DO85" s="884">
        <v>29.4</v>
      </c>
      <c r="DP85" s="884">
        <v>36.74</v>
      </c>
      <c r="DQ85" s="884">
        <v>36.74</v>
      </c>
      <c r="DR85" s="884">
        <v>29.4</v>
      </c>
      <c r="DS85" s="884">
        <v>36.74</v>
      </c>
      <c r="DT85" s="884">
        <v>36.74</v>
      </c>
      <c r="DU85" s="884">
        <v>41.51</v>
      </c>
      <c r="DV85" s="884">
        <v>48.67</v>
      </c>
      <c r="DW85" s="884">
        <v>48.67</v>
      </c>
      <c r="DX85" s="884">
        <v>72.38</v>
      </c>
      <c r="DY85" s="884">
        <v>72.38</v>
      </c>
      <c r="DZ85" s="884">
        <v>58.15</v>
      </c>
      <c r="EA85" s="884">
        <v>38.93</v>
      </c>
      <c r="EB85" s="884">
        <v>43.61</v>
      </c>
      <c r="EC85" s="863"/>
      <c r="ED85" s="863"/>
      <c r="EE85" s="863"/>
      <c r="EF85" s="863"/>
      <c r="EG85" s="863"/>
      <c r="EH85" s="863"/>
      <c r="EI85" s="863"/>
      <c r="EJ85" s="863"/>
      <c r="EK85" s="863"/>
      <c r="EL85" s="863"/>
      <c r="EM85" s="863"/>
      <c r="EN85" s="863"/>
      <c r="EO85" s="863"/>
      <c r="EP85" s="863"/>
      <c r="EQ85" s="863"/>
      <c r="ER85" s="863"/>
      <c r="ES85" s="863"/>
      <c r="ET85" s="863"/>
      <c r="EU85" s="863"/>
      <c r="EV85" s="863"/>
      <c r="EW85" s="863"/>
      <c r="EX85" s="863"/>
      <c r="EY85" s="863"/>
      <c r="EZ85" s="863"/>
      <c r="FA85" s="863"/>
      <c r="FB85" s="863"/>
      <c r="FC85" s="863"/>
      <c r="FD85" s="863"/>
      <c r="FE85" s="863"/>
      <c r="FF85" s="863"/>
      <c r="FG85" s="863"/>
      <c r="FH85" s="863"/>
    </row>
    <row r="86" spans="1:164" s="778" customFormat="1">
      <c r="C86" s="863"/>
      <c r="D86" s="863"/>
      <c r="E86" s="863"/>
      <c r="F86" s="863"/>
      <c r="G86" s="863"/>
      <c r="H86" s="863"/>
      <c r="I86" s="863"/>
      <c r="J86" s="863"/>
      <c r="K86" s="863"/>
      <c r="L86" s="863"/>
      <c r="M86" s="863"/>
      <c r="N86" s="863"/>
      <c r="O86" s="863"/>
      <c r="P86" s="863"/>
      <c r="Q86" s="863"/>
      <c r="R86" s="863"/>
      <c r="S86" s="863"/>
      <c r="T86" s="863"/>
      <c r="U86" s="863"/>
      <c r="V86" s="863"/>
      <c r="W86" s="863"/>
      <c r="X86" s="863"/>
      <c r="Y86" s="863"/>
      <c r="Z86" s="863"/>
      <c r="AA86" s="863"/>
      <c r="AB86" s="863"/>
      <c r="AC86" s="863"/>
      <c r="AD86" s="863"/>
      <c r="AE86" s="863"/>
      <c r="AF86" s="863"/>
      <c r="AG86" s="863"/>
      <c r="AH86" s="863"/>
      <c r="AI86" s="863"/>
      <c r="AJ86" s="863"/>
      <c r="AK86" s="863"/>
      <c r="AL86" s="863"/>
      <c r="AM86" s="863"/>
      <c r="AN86" s="863"/>
      <c r="AO86" s="863"/>
      <c r="AP86" s="863"/>
      <c r="AQ86" s="863"/>
      <c r="AR86" s="863"/>
      <c r="AS86" s="863"/>
      <c r="AT86" s="863"/>
      <c r="AU86" s="863"/>
      <c r="AV86" s="863"/>
      <c r="AW86" s="863"/>
      <c r="AX86" s="863"/>
      <c r="AY86" s="863"/>
      <c r="AZ86" s="863"/>
      <c r="BA86" s="863"/>
      <c r="BB86" s="863"/>
      <c r="BC86" s="863"/>
      <c r="BD86" s="863"/>
      <c r="BE86" s="863"/>
      <c r="BF86" s="863"/>
      <c r="BG86" s="863"/>
      <c r="BH86" s="863"/>
      <c r="BI86" s="863"/>
      <c r="BJ86" s="863"/>
      <c r="BK86" s="863"/>
      <c r="BL86" s="863"/>
      <c r="BM86" s="863"/>
      <c r="BN86" s="863"/>
      <c r="BO86" s="863"/>
      <c r="BP86" s="863"/>
      <c r="BQ86" s="863"/>
      <c r="BR86" s="863"/>
      <c r="BS86" s="863"/>
      <c r="BT86" s="863"/>
      <c r="BU86" s="863"/>
      <c r="BV86" s="863"/>
      <c r="BW86" s="863"/>
      <c r="BX86" s="863"/>
      <c r="BY86" s="863"/>
      <c r="BZ86" s="863"/>
      <c r="CA86" s="863"/>
      <c r="CB86" s="863"/>
      <c r="CC86" s="863"/>
      <c r="CD86" s="863"/>
      <c r="CE86" s="863"/>
      <c r="CF86" s="863"/>
      <c r="CG86" s="863"/>
      <c r="CH86" s="863"/>
      <c r="CI86" s="863"/>
      <c r="CJ86" s="863"/>
      <c r="CK86" s="863"/>
      <c r="CL86" s="863"/>
      <c r="CM86" s="863"/>
      <c r="CN86" s="863"/>
      <c r="CO86" s="863"/>
      <c r="CP86" s="863"/>
      <c r="CQ86" s="863"/>
      <c r="CR86" s="863"/>
      <c r="CS86" s="863"/>
      <c r="CT86" s="863"/>
      <c r="CU86" s="863"/>
      <c r="CV86" s="863"/>
      <c r="CW86" s="863"/>
      <c r="CX86" s="863"/>
      <c r="CY86" s="863"/>
      <c r="CZ86" s="863"/>
      <c r="DA86" s="863"/>
      <c r="DB86" s="863"/>
      <c r="DC86" s="863"/>
      <c r="DD86" s="863"/>
      <c r="DE86" s="863"/>
      <c r="DF86" s="863"/>
      <c r="DG86" s="863"/>
      <c r="DH86" s="863"/>
      <c r="DI86" s="863"/>
      <c r="DJ86" s="863"/>
      <c r="DK86" s="863"/>
      <c r="DL86" s="863"/>
      <c r="DM86" s="863"/>
      <c r="DN86" s="863"/>
      <c r="DO86" s="863"/>
      <c r="DP86" s="863"/>
      <c r="DQ86" s="863"/>
      <c r="DR86" s="863"/>
      <c r="DS86" s="863"/>
      <c r="DT86" s="863"/>
      <c r="DU86" s="863"/>
      <c r="DV86" s="863"/>
      <c r="DW86" s="863"/>
      <c r="DX86" s="863"/>
      <c r="DY86" s="863"/>
      <c r="DZ86" s="863"/>
      <c r="EA86" s="863"/>
      <c r="EB86" s="863"/>
      <c r="EC86" s="863"/>
      <c r="ED86" s="863"/>
      <c r="EE86" s="863"/>
      <c r="EF86" s="863"/>
      <c r="EG86" s="863"/>
      <c r="EH86" s="863"/>
      <c r="EI86" s="863"/>
      <c r="EJ86" s="863"/>
      <c r="EK86" s="863"/>
      <c r="EL86" s="863"/>
      <c r="EM86" s="863"/>
      <c r="EN86" s="863"/>
      <c r="EO86" s="863"/>
      <c r="EP86" s="863"/>
      <c r="EQ86" s="863"/>
      <c r="ER86" s="863"/>
      <c r="ES86" s="863"/>
      <c r="ET86" s="863"/>
      <c r="EU86" s="863"/>
      <c r="EV86" s="863"/>
      <c r="EW86" s="863"/>
      <c r="EX86" s="863"/>
      <c r="EY86" s="863"/>
      <c r="EZ86" s="863"/>
      <c r="FA86" s="863"/>
      <c r="FB86" s="863"/>
      <c r="FC86" s="863"/>
      <c r="FD86" s="863"/>
      <c r="FE86" s="863"/>
      <c r="FF86" s="863"/>
      <c r="FG86" s="863"/>
      <c r="FH86" s="863"/>
    </row>
    <row r="87" spans="1:164" s="778" customFormat="1">
      <c r="C87" s="863"/>
      <c r="D87" s="863"/>
      <c r="E87" s="863"/>
      <c r="F87" s="863"/>
      <c r="G87" s="863"/>
      <c r="H87" s="863"/>
      <c r="I87" s="863"/>
      <c r="J87" s="863"/>
      <c r="K87" s="863"/>
      <c r="L87" s="863"/>
      <c r="M87" s="863"/>
      <c r="N87" s="863"/>
      <c r="O87" s="863"/>
      <c r="P87" s="863"/>
      <c r="Q87" s="863"/>
      <c r="R87" s="863"/>
      <c r="S87" s="863"/>
      <c r="T87" s="863"/>
      <c r="U87" s="863"/>
      <c r="V87" s="863"/>
      <c r="W87" s="863"/>
      <c r="X87" s="863"/>
      <c r="Y87" s="863"/>
      <c r="Z87" s="863"/>
      <c r="AA87" s="863"/>
      <c r="AB87" s="863"/>
      <c r="AC87" s="863"/>
      <c r="AD87" s="863"/>
      <c r="AE87" s="863"/>
      <c r="AF87" s="863"/>
      <c r="AG87" s="863"/>
      <c r="AH87" s="863"/>
      <c r="AI87" s="863"/>
      <c r="AJ87" s="863"/>
      <c r="AK87" s="863"/>
      <c r="AL87" s="863"/>
      <c r="AM87" s="863"/>
      <c r="AN87" s="863"/>
      <c r="AO87" s="863"/>
      <c r="AP87" s="863"/>
      <c r="AQ87" s="863"/>
      <c r="AR87" s="863"/>
      <c r="AS87" s="863"/>
      <c r="AT87" s="863"/>
      <c r="AU87" s="863"/>
      <c r="AV87" s="863"/>
      <c r="AW87" s="863"/>
      <c r="AX87" s="863"/>
      <c r="AY87" s="863"/>
      <c r="AZ87" s="863"/>
      <c r="BA87" s="863"/>
      <c r="BB87" s="863"/>
      <c r="BC87" s="863"/>
      <c r="BD87" s="863"/>
      <c r="BE87" s="863"/>
      <c r="BF87" s="863"/>
      <c r="BG87" s="863"/>
      <c r="BH87" s="863"/>
      <c r="BI87" s="863"/>
      <c r="BJ87" s="863"/>
      <c r="BK87" s="863"/>
      <c r="BL87" s="863"/>
      <c r="BM87" s="863"/>
      <c r="BN87" s="863"/>
      <c r="BO87" s="863"/>
      <c r="BP87" s="863"/>
      <c r="BQ87" s="863"/>
      <c r="BR87" s="863"/>
      <c r="BS87" s="863"/>
      <c r="BT87" s="863"/>
      <c r="BU87" s="863"/>
      <c r="BV87" s="863"/>
      <c r="BW87" s="863"/>
      <c r="BX87" s="863"/>
      <c r="BY87" s="863"/>
      <c r="BZ87" s="863"/>
      <c r="CA87" s="863"/>
      <c r="CB87" s="863"/>
      <c r="CC87" s="863"/>
      <c r="CD87" s="863"/>
      <c r="CE87" s="863"/>
      <c r="CF87" s="863"/>
      <c r="CG87" s="863"/>
      <c r="CH87" s="863"/>
      <c r="CI87" s="863"/>
      <c r="CJ87" s="863"/>
      <c r="CK87" s="863"/>
      <c r="CL87" s="863"/>
      <c r="CM87" s="863"/>
      <c r="CN87" s="863"/>
      <c r="CO87" s="863"/>
      <c r="CP87" s="863"/>
      <c r="CQ87" s="863"/>
      <c r="CR87" s="863"/>
      <c r="CS87" s="863"/>
      <c r="CT87" s="863"/>
      <c r="CU87" s="863"/>
      <c r="CV87" s="863"/>
      <c r="CW87" s="863"/>
      <c r="CX87" s="863"/>
      <c r="CY87" s="863"/>
      <c r="CZ87" s="863"/>
      <c r="DA87" s="863"/>
      <c r="DB87" s="863"/>
      <c r="DC87" s="863"/>
      <c r="DD87" s="863"/>
      <c r="DE87" s="863"/>
      <c r="DF87" s="863"/>
      <c r="DG87" s="863"/>
      <c r="DH87" s="863"/>
      <c r="DI87" s="863"/>
      <c r="DJ87" s="863"/>
      <c r="DK87" s="863"/>
      <c r="DL87" s="863"/>
      <c r="DM87" s="863"/>
      <c r="DN87" s="863"/>
      <c r="DO87" s="863"/>
      <c r="DP87" s="863"/>
      <c r="DQ87" s="863"/>
      <c r="DR87" s="863"/>
      <c r="DS87" s="863"/>
      <c r="DT87" s="863"/>
      <c r="DU87" s="863"/>
      <c r="DV87" s="863"/>
      <c r="DW87" s="863"/>
      <c r="DX87" s="863"/>
      <c r="DY87" s="863"/>
      <c r="DZ87" s="863"/>
      <c r="EA87" s="863"/>
      <c r="EB87" s="863"/>
      <c r="EC87" s="863"/>
      <c r="ED87" s="863"/>
      <c r="EE87" s="863"/>
      <c r="EF87" s="863"/>
      <c r="EG87" s="863"/>
      <c r="EH87" s="863"/>
      <c r="EI87" s="863"/>
      <c r="EJ87" s="863"/>
      <c r="EK87" s="863"/>
      <c r="EL87" s="863"/>
      <c r="EM87" s="863"/>
      <c r="EN87" s="863"/>
      <c r="EO87" s="863"/>
      <c r="EP87" s="863"/>
      <c r="EQ87" s="863"/>
      <c r="ER87" s="863"/>
      <c r="ES87" s="863"/>
      <c r="ET87" s="863"/>
      <c r="EU87" s="863"/>
      <c r="EV87" s="863"/>
      <c r="EW87" s="863"/>
      <c r="EX87" s="863"/>
      <c r="EY87" s="863"/>
      <c r="EZ87" s="863"/>
      <c r="FA87" s="863"/>
      <c r="FB87" s="863"/>
      <c r="FC87" s="863"/>
      <c r="FD87" s="863"/>
      <c r="FE87" s="863"/>
      <c r="FF87" s="863"/>
      <c r="FG87" s="863"/>
      <c r="FH87" s="863"/>
    </row>
    <row r="88" spans="1:164" s="778" customFormat="1">
      <c r="A88" s="883" t="str">
        <f>+A81</f>
        <v>CMDIC AGP HH Terreno</v>
      </c>
      <c r="B88" s="883"/>
      <c r="C88" s="884"/>
      <c r="D88" s="884"/>
      <c r="E88" s="884"/>
      <c r="F88" s="884"/>
      <c r="G88" s="884"/>
      <c r="H88" s="884"/>
      <c r="I88" s="884">
        <v>246.48</v>
      </c>
      <c r="J88" s="884">
        <v>1177.54</v>
      </c>
      <c r="K88" s="884">
        <v>1329.66</v>
      </c>
      <c r="L88" s="884">
        <v>1329.66</v>
      </c>
      <c r="M88" s="884">
        <v>1329.66</v>
      </c>
      <c r="N88" s="884">
        <v>130.49</v>
      </c>
      <c r="O88" s="884"/>
      <c r="P88" s="884"/>
      <c r="Q88" s="884">
        <v>138.09</v>
      </c>
      <c r="R88" s="884">
        <v>348.3</v>
      </c>
      <c r="S88" s="884">
        <v>1094.21</v>
      </c>
      <c r="T88" s="884">
        <v>1190.8599999999999</v>
      </c>
      <c r="U88" s="884">
        <v>2100.63</v>
      </c>
      <c r="V88" s="884">
        <v>2200.63</v>
      </c>
      <c r="W88" s="884">
        <v>1078.6600000000001</v>
      </c>
      <c r="X88" s="884">
        <v>758.31</v>
      </c>
      <c r="Y88" s="884">
        <v>1065.42</v>
      </c>
      <c r="Z88" s="884">
        <v>436.39</v>
      </c>
      <c r="AA88" s="884">
        <v>260.05</v>
      </c>
      <c r="AB88" s="884">
        <v>151.91</v>
      </c>
      <c r="AC88" s="884">
        <v>366.86</v>
      </c>
      <c r="AD88" s="884">
        <v>394.89</v>
      </c>
      <c r="AE88" s="884">
        <v>414.29</v>
      </c>
      <c r="AF88" s="884">
        <v>441.29</v>
      </c>
      <c r="AG88" s="884">
        <v>703.1</v>
      </c>
      <c r="AH88" s="884">
        <v>2046.56</v>
      </c>
      <c r="AI88" s="884">
        <v>2422.56</v>
      </c>
      <c r="AJ88" s="884">
        <v>1919.16</v>
      </c>
      <c r="AK88" s="884">
        <v>2019.79</v>
      </c>
      <c r="AL88" s="884">
        <v>1992.24</v>
      </c>
      <c r="AM88" s="884">
        <v>1113.31</v>
      </c>
      <c r="AN88" s="884">
        <v>691.29</v>
      </c>
      <c r="AO88" s="884">
        <v>367.08</v>
      </c>
      <c r="AP88" s="884">
        <v>367.08</v>
      </c>
      <c r="AQ88" s="884">
        <v>367.08</v>
      </c>
      <c r="AR88" s="884">
        <v>967.75</v>
      </c>
      <c r="AS88" s="884">
        <v>923.78</v>
      </c>
      <c r="AT88" s="884">
        <v>632.39</v>
      </c>
      <c r="AU88" s="884">
        <v>1141.4000000000001</v>
      </c>
      <c r="AV88" s="884">
        <v>1157.21</v>
      </c>
      <c r="AW88" s="884">
        <v>877.00999999998749</v>
      </c>
      <c r="AX88" s="884">
        <v>1170.4800000000105</v>
      </c>
      <c r="AY88" s="884">
        <v>1768.3999999999942</v>
      </c>
      <c r="AZ88" s="884">
        <v>643.17000000001281</v>
      </c>
      <c r="BA88" s="884">
        <v>162.3099999999904</v>
      </c>
      <c r="BB88" s="884">
        <v>607.91999999999825</v>
      </c>
      <c r="BC88" s="884">
        <v>3225.0400000000009</v>
      </c>
      <c r="BD88" s="884">
        <f>+BD89-BC89</f>
        <v>508.79999999998108</v>
      </c>
      <c r="BE88" s="863"/>
      <c r="BF88" s="863"/>
      <c r="BG88" s="863"/>
      <c r="BH88" s="863"/>
      <c r="BI88" s="863"/>
      <c r="BJ88" s="863"/>
      <c r="BK88" s="863"/>
      <c r="BL88" s="863"/>
      <c r="BM88" s="863"/>
      <c r="BN88" s="863"/>
      <c r="BO88" s="863"/>
      <c r="BP88" s="863"/>
      <c r="BQ88" s="863"/>
      <c r="BR88" s="863"/>
      <c r="BS88" s="863"/>
      <c r="BT88" s="863"/>
      <c r="BU88" s="863"/>
      <c r="BV88" s="863"/>
      <c r="BW88" s="863"/>
      <c r="BX88" s="863"/>
      <c r="BY88" s="863"/>
      <c r="BZ88" s="863"/>
      <c r="CA88" s="863"/>
      <c r="CB88" s="863"/>
      <c r="CC88" s="863"/>
      <c r="CD88" s="863"/>
      <c r="CE88" s="863"/>
      <c r="CF88" s="863"/>
      <c r="CG88" s="863"/>
      <c r="CH88" s="863"/>
      <c r="CI88" s="863"/>
      <c r="CJ88" s="863"/>
      <c r="CK88" s="863"/>
      <c r="CL88" s="863"/>
      <c r="CM88" s="863"/>
      <c r="CN88" s="863"/>
      <c r="CO88" s="863"/>
      <c r="CP88" s="863"/>
      <c r="CQ88" s="863"/>
      <c r="CR88" s="863"/>
      <c r="CS88" s="863"/>
      <c r="CT88" s="863"/>
      <c r="CU88" s="863"/>
      <c r="CV88" s="863"/>
      <c r="CW88" s="863"/>
      <c r="CX88" s="863"/>
      <c r="CY88" s="863"/>
      <c r="CZ88" s="863"/>
      <c r="DA88" s="863"/>
      <c r="DB88" s="863"/>
      <c r="DC88" s="863"/>
      <c r="DD88" s="863"/>
      <c r="DE88" s="863"/>
      <c r="DF88" s="863"/>
      <c r="DG88" s="863"/>
      <c r="DH88" s="863"/>
      <c r="DI88" s="863"/>
      <c r="DJ88" s="863"/>
      <c r="DK88" s="863"/>
      <c r="DL88" s="863"/>
      <c r="DM88" s="863"/>
      <c r="DN88" s="863"/>
      <c r="DO88" s="863"/>
      <c r="DP88" s="863"/>
      <c r="DQ88" s="863"/>
      <c r="DR88" s="863"/>
      <c r="DS88" s="863"/>
      <c r="DT88" s="863"/>
      <c r="DU88" s="863"/>
      <c r="DV88" s="863"/>
      <c r="DW88" s="863"/>
      <c r="DX88" s="863"/>
      <c r="DY88" s="863"/>
      <c r="DZ88" s="863"/>
      <c r="EA88" s="863"/>
      <c r="EB88" s="863"/>
      <c r="EC88" s="863"/>
      <c r="ED88" s="863"/>
      <c r="EE88" s="863"/>
      <c r="EF88" s="863"/>
      <c r="EG88" s="863"/>
      <c r="EH88" s="863"/>
      <c r="EI88" s="863"/>
      <c r="EJ88" s="863"/>
      <c r="EK88" s="863"/>
      <c r="EL88" s="863"/>
      <c r="EM88" s="863"/>
      <c r="EN88" s="863"/>
      <c r="EO88" s="863"/>
      <c r="EP88" s="863"/>
      <c r="EQ88" s="863"/>
      <c r="ER88" s="863"/>
      <c r="ES88" s="863"/>
      <c r="ET88" s="863"/>
      <c r="EU88" s="863"/>
      <c r="EV88" s="863"/>
      <c r="EW88" s="863"/>
      <c r="EX88" s="863"/>
      <c r="EY88" s="863"/>
      <c r="EZ88" s="863"/>
      <c r="FA88" s="863"/>
      <c r="FB88" s="863"/>
      <c r="FC88" s="863"/>
      <c r="FD88" s="863"/>
      <c r="FE88" s="863"/>
      <c r="FF88" s="863"/>
      <c r="FG88" s="863"/>
      <c r="FH88" s="863"/>
    </row>
    <row r="89" spans="1:164" s="778" customFormat="1">
      <c r="A89" s="883" t="s">
        <v>1861</v>
      </c>
      <c r="B89" s="883"/>
      <c r="C89" s="884">
        <v>0</v>
      </c>
      <c r="D89" s="884">
        <v>0</v>
      </c>
      <c r="E89" s="884">
        <v>0</v>
      </c>
      <c r="F89" s="884">
        <v>0</v>
      </c>
      <c r="G89" s="884">
        <v>0</v>
      </c>
      <c r="H89" s="884">
        <v>0</v>
      </c>
      <c r="I89" s="884">
        <v>246.48</v>
      </c>
      <c r="J89" s="884">
        <f>+I89+J88</f>
        <v>1424.02</v>
      </c>
      <c r="K89" s="884">
        <f>+J89+K88</f>
        <v>2753.6800000000003</v>
      </c>
      <c r="L89" s="884">
        <f t="shared" ref="L89:BC89" si="38">+K89+L88</f>
        <v>4083.34</v>
      </c>
      <c r="M89" s="884">
        <f t="shared" si="38"/>
        <v>5413</v>
      </c>
      <c r="N89" s="884">
        <f t="shared" si="38"/>
        <v>5543.49</v>
      </c>
      <c r="O89" s="884">
        <f t="shared" si="38"/>
        <v>5543.49</v>
      </c>
      <c r="P89" s="884">
        <f t="shared" si="38"/>
        <v>5543.49</v>
      </c>
      <c r="Q89" s="884">
        <f t="shared" si="38"/>
        <v>5681.58</v>
      </c>
      <c r="R89" s="884">
        <f t="shared" si="38"/>
        <v>6029.88</v>
      </c>
      <c r="S89" s="884">
        <f t="shared" si="38"/>
        <v>7124.09</v>
      </c>
      <c r="T89" s="884">
        <f t="shared" si="38"/>
        <v>8314.9500000000007</v>
      </c>
      <c r="U89" s="884">
        <f t="shared" si="38"/>
        <v>10415.580000000002</v>
      </c>
      <c r="V89" s="884">
        <f t="shared" si="38"/>
        <v>12616.210000000003</v>
      </c>
      <c r="W89" s="884">
        <f t="shared" si="38"/>
        <v>13694.870000000003</v>
      </c>
      <c r="X89" s="884">
        <f t="shared" si="38"/>
        <v>14453.180000000002</v>
      </c>
      <c r="Y89" s="884">
        <f t="shared" si="38"/>
        <v>15518.600000000002</v>
      </c>
      <c r="Z89" s="884">
        <f t="shared" si="38"/>
        <v>15954.990000000002</v>
      </c>
      <c r="AA89" s="884">
        <f t="shared" si="38"/>
        <v>16215.04</v>
      </c>
      <c r="AB89" s="884">
        <f t="shared" si="38"/>
        <v>16366.95</v>
      </c>
      <c r="AC89" s="884">
        <f t="shared" si="38"/>
        <v>16733.810000000001</v>
      </c>
      <c r="AD89" s="884">
        <f t="shared" si="38"/>
        <v>17128.7</v>
      </c>
      <c r="AE89" s="884">
        <f t="shared" si="38"/>
        <v>17542.990000000002</v>
      </c>
      <c r="AF89" s="884">
        <f t="shared" si="38"/>
        <v>17984.280000000002</v>
      </c>
      <c r="AG89" s="884">
        <f t="shared" si="38"/>
        <v>18687.38</v>
      </c>
      <c r="AH89" s="884">
        <f t="shared" si="38"/>
        <v>20733.940000000002</v>
      </c>
      <c r="AI89" s="884">
        <f t="shared" si="38"/>
        <v>23156.500000000004</v>
      </c>
      <c r="AJ89" s="884">
        <f t="shared" si="38"/>
        <v>25075.660000000003</v>
      </c>
      <c r="AK89" s="884">
        <f t="shared" si="38"/>
        <v>27095.450000000004</v>
      </c>
      <c r="AL89" s="884">
        <f t="shared" si="38"/>
        <v>29087.690000000006</v>
      </c>
      <c r="AM89" s="884">
        <f t="shared" si="38"/>
        <v>30201.000000000007</v>
      </c>
      <c r="AN89" s="884">
        <f t="shared" si="38"/>
        <v>30892.290000000008</v>
      </c>
      <c r="AO89" s="884">
        <f t="shared" si="38"/>
        <v>31259.37000000001</v>
      </c>
      <c r="AP89" s="884">
        <f t="shared" si="38"/>
        <v>31626.450000000012</v>
      </c>
      <c r="AQ89" s="884">
        <f t="shared" si="38"/>
        <v>31993.530000000013</v>
      </c>
      <c r="AR89" s="884">
        <f t="shared" si="38"/>
        <v>32961.280000000013</v>
      </c>
      <c r="AS89" s="884">
        <f t="shared" si="38"/>
        <v>33885.060000000012</v>
      </c>
      <c r="AT89" s="884">
        <f t="shared" si="38"/>
        <v>34517.450000000012</v>
      </c>
      <c r="AU89" s="884">
        <f t="shared" si="38"/>
        <v>35658.850000000013</v>
      </c>
      <c r="AV89" s="884">
        <f t="shared" si="38"/>
        <v>36816.060000000012</v>
      </c>
      <c r="AW89" s="884">
        <f t="shared" si="38"/>
        <v>37693.07</v>
      </c>
      <c r="AX89" s="884">
        <f t="shared" si="38"/>
        <v>38863.55000000001</v>
      </c>
      <c r="AY89" s="884">
        <f t="shared" si="38"/>
        <v>40631.950000000004</v>
      </c>
      <c r="AZ89" s="884">
        <f t="shared" si="38"/>
        <v>41275.120000000017</v>
      </c>
      <c r="BA89" s="884">
        <f t="shared" si="38"/>
        <v>41437.430000000008</v>
      </c>
      <c r="BB89" s="884">
        <f t="shared" si="38"/>
        <v>42045.350000000006</v>
      </c>
      <c r="BC89" s="884">
        <f t="shared" si="38"/>
        <v>45270.390000000007</v>
      </c>
      <c r="BD89" s="884">
        <f>SUM($C$103:BD103)</f>
        <v>45779.189999999988</v>
      </c>
      <c r="BE89" s="863"/>
      <c r="BF89" s="863"/>
      <c r="BG89" s="863"/>
      <c r="BH89" s="863"/>
      <c r="BI89" s="863"/>
      <c r="BJ89" s="863"/>
      <c r="BK89" s="863"/>
      <c r="BL89" s="863"/>
      <c r="BM89" s="863"/>
      <c r="BN89" s="863"/>
      <c r="BO89" s="863"/>
      <c r="BP89" s="863"/>
      <c r="BQ89" s="863"/>
      <c r="BR89" s="863"/>
      <c r="BS89" s="863"/>
      <c r="BT89" s="863"/>
      <c r="BU89" s="863"/>
      <c r="BV89" s="863"/>
      <c r="BW89" s="863"/>
      <c r="BX89" s="863"/>
      <c r="BY89" s="863"/>
      <c r="BZ89" s="863"/>
      <c r="CA89" s="863"/>
      <c r="CB89" s="863"/>
      <c r="CC89" s="863"/>
      <c r="CD89" s="863"/>
      <c r="CE89" s="863"/>
      <c r="CF89" s="863"/>
      <c r="CG89" s="863"/>
      <c r="CH89" s="863"/>
      <c r="CI89" s="863"/>
      <c r="CJ89" s="863"/>
      <c r="CK89" s="863"/>
      <c r="CL89" s="863"/>
      <c r="CM89" s="863"/>
      <c r="CN89" s="863"/>
      <c r="CO89" s="863"/>
      <c r="CP89" s="863"/>
      <c r="CQ89" s="863"/>
      <c r="CR89" s="863"/>
      <c r="CS89" s="863"/>
      <c r="CT89" s="863"/>
      <c r="CU89" s="863"/>
      <c r="CV89" s="863"/>
      <c r="CW89" s="863"/>
      <c r="CX89" s="863"/>
      <c r="CY89" s="863"/>
      <c r="CZ89" s="863"/>
      <c r="DA89" s="863"/>
      <c r="DB89" s="863"/>
      <c r="DC89" s="863"/>
      <c r="DD89" s="863"/>
      <c r="DE89" s="863"/>
      <c r="DF89" s="863"/>
      <c r="DG89" s="863"/>
      <c r="DH89" s="863"/>
      <c r="DI89" s="863"/>
      <c r="DJ89" s="863"/>
      <c r="DK89" s="863"/>
      <c r="DL89" s="863"/>
      <c r="DM89" s="863"/>
      <c r="DN89" s="863"/>
      <c r="DO89" s="863"/>
      <c r="DP89" s="863"/>
      <c r="DQ89" s="863"/>
      <c r="DR89" s="863"/>
      <c r="DS89" s="863"/>
      <c r="DT89" s="863"/>
      <c r="DU89" s="863"/>
      <c r="DV89" s="863"/>
      <c r="DW89" s="863"/>
      <c r="DX89" s="863"/>
      <c r="DY89" s="863"/>
      <c r="DZ89" s="863"/>
      <c r="EA89" s="863"/>
      <c r="EB89" s="863"/>
      <c r="EC89" s="863"/>
      <c r="ED89" s="863"/>
      <c r="EE89" s="863"/>
      <c r="EF89" s="863"/>
      <c r="EG89" s="863"/>
      <c r="EH89" s="863"/>
      <c r="EI89" s="863"/>
      <c r="EJ89" s="863"/>
      <c r="EK89" s="863"/>
      <c r="EL89" s="863"/>
      <c r="EM89" s="863"/>
      <c r="EN89" s="863"/>
      <c r="EO89" s="863"/>
      <c r="EP89" s="863"/>
      <c r="EQ89" s="863"/>
      <c r="ER89" s="863"/>
      <c r="ES89" s="863"/>
      <c r="ET89" s="863"/>
      <c r="EU89" s="863"/>
      <c r="EV89" s="863"/>
      <c r="EW89" s="863"/>
      <c r="EX89" s="863"/>
      <c r="EY89" s="863"/>
      <c r="EZ89" s="863"/>
      <c r="FA89" s="863"/>
      <c r="FB89" s="863"/>
      <c r="FC89" s="863"/>
      <c r="FD89" s="863"/>
      <c r="FE89" s="863"/>
      <c r="FF89" s="863"/>
      <c r="FG89" s="863"/>
      <c r="FH89" s="863"/>
    </row>
    <row r="90" spans="1:164" s="778" customFormat="1">
      <c r="A90" s="883"/>
      <c r="B90" s="883"/>
      <c r="C90" s="884"/>
      <c r="D90" s="884"/>
      <c r="E90" s="884"/>
      <c r="F90" s="884"/>
      <c r="G90" s="884"/>
      <c r="H90" s="884"/>
      <c r="I90" s="884"/>
      <c r="J90" s="884"/>
      <c r="K90" s="884"/>
      <c r="L90" s="884"/>
      <c r="M90" s="884"/>
      <c r="N90" s="884"/>
      <c r="O90" s="884"/>
      <c r="P90" s="884"/>
      <c r="Q90" s="884"/>
      <c r="R90" s="884"/>
      <c r="S90" s="884"/>
      <c r="T90" s="884"/>
      <c r="U90" s="884"/>
      <c r="V90" s="884"/>
      <c r="W90" s="884"/>
      <c r="X90" s="884"/>
      <c r="Y90" s="884"/>
      <c r="Z90" s="884"/>
      <c r="AA90" s="884"/>
      <c r="AB90" s="884"/>
      <c r="AC90" s="884"/>
      <c r="AD90" s="884"/>
      <c r="AE90" s="884"/>
      <c r="AF90" s="884"/>
      <c r="AG90" s="884"/>
      <c r="AH90" s="884"/>
      <c r="AI90" s="884"/>
      <c r="AJ90" s="884"/>
      <c r="AK90" s="884"/>
      <c r="AL90" s="884"/>
      <c r="AM90" s="884"/>
      <c r="AN90" s="884"/>
      <c r="AO90" s="884"/>
      <c r="AP90" s="884"/>
      <c r="AQ90" s="884"/>
      <c r="AR90" s="884"/>
      <c r="AS90" s="884"/>
      <c r="AT90" s="884"/>
      <c r="AU90" s="884"/>
      <c r="AV90" s="884"/>
      <c r="AW90" s="884"/>
      <c r="AX90" s="884"/>
      <c r="AY90" s="884"/>
      <c r="AZ90" s="884"/>
      <c r="BA90" s="884"/>
      <c r="BB90" s="884"/>
      <c r="BC90" s="884"/>
      <c r="BD90" s="884"/>
      <c r="BE90" s="863"/>
      <c r="BF90" s="863"/>
      <c r="BG90" s="863"/>
      <c r="BH90" s="863"/>
      <c r="BI90" s="863"/>
      <c r="BJ90" s="863"/>
      <c r="BK90" s="863"/>
      <c r="BL90" s="863"/>
      <c r="BM90" s="863"/>
      <c r="BN90" s="863"/>
      <c r="BO90" s="863"/>
      <c r="BP90" s="863"/>
      <c r="BQ90" s="863"/>
      <c r="BR90" s="863"/>
      <c r="BS90" s="863"/>
      <c r="BT90" s="863"/>
      <c r="BU90" s="863"/>
      <c r="BV90" s="863"/>
      <c r="BW90" s="863"/>
      <c r="BX90" s="863"/>
      <c r="BY90" s="863"/>
      <c r="BZ90" s="863"/>
      <c r="CA90" s="863"/>
      <c r="CB90" s="863"/>
      <c r="CC90" s="863"/>
      <c r="CD90" s="863"/>
      <c r="CE90" s="863"/>
      <c r="CF90" s="863"/>
      <c r="CG90" s="863"/>
      <c r="CH90" s="863"/>
      <c r="CI90" s="863"/>
      <c r="CJ90" s="863"/>
      <c r="CK90" s="863"/>
      <c r="CL90" s="863"/>
      <c r="CM90" s="863"/>
      <c r="CN90" s="863"/>
      <c r="CO90" s="863"/>
      <c r="CP90" s="863"/>
      <c r="CQ90" s="863"/>
      <c r="CR90" s="863"/>
      <c r="CS90" s="863"/>
      <c r="CT90" s="863"/>
      <c r="CU90" s="863"/>
      <c r="CV90" s="863"/>
      <c r="CW90" s="863"/>
      <c r="CX90" s="863"/>
      <c r="CY90" s="863"/>
      <c r="CZ90" s="863"/>
      <c r="DA90" s="863"/>
      <c r="DB90" s="863"/>
      <c r="DC90" s="863"/>
      <c r="DD90" s="863"/>
      <c r="DE90" s="863"/>
      <c r="DF90" s="863"/>
      <c r="DG90" s="863"/>
      <c r="DH90" s="863"/>
      <c r="DI90" s="863"/>
      <c r="DJ90" s="863"/>
      <c r="DK90" s="863"/>
      <c r="DL90" s="863"/>
      <c r="DM90" s="863"/>
      <c r="DN90" s="863"/>
      <c r="DO90" s="863"/>
      <c r="DP90" s="863"/>
      <c r="DQ90" s="863"/>
      <c r="DR90" s="863"/>
      <c r="DS90" s="863"/>
      <c r="DT90" s="863"/>
      <c r="DU90" s="863"/>
      <c r="DV90" s="863"/>
      <c r="DW90" s="863"/>
      <c r="DX90" s="863"/>
      <c r="DY90" s="863"/>
      <c r="DZ90" s="863"/>
      <c r="EA90" s="863"/>
      <c r="EB90" s="863"/>
      <c r="EC90" s="863"/>
      <c r="ED90" s="863"/>
      <c r="EE90" s="863"/>
      <c r="EF90" s="863"/>
      <c r="EG90" s="863"/>
      <c r="EH90" s="863"/>
      <c r="EI90" s="863"/>
      <c r="EJ90" s="863"/>
      <c r="EK90" s="863"/>
      <c r="EL90" s="863"/>
      <c r="EM90" s="863"/>
      <c r="EN90" s="863"/>
      <c r="EO90" s="863"/>
      <c r="EP90" s="863"/>
      <c r="EQ90" s="863"/>
      <c r="ER90" s="863"/>
      <c r="ES90" s="863"/>
      <c r="ET90" s="863"/>
      <c r="EU90" s="863"/>
      <c r="EV90" s="863"/>
      <c r="EW90" s="863"/>
      <c r="EX90" s="863"/>
      <c r="EY90" s="863"/>
      <c r="EZ90" s="863"/>
      <c r="FA90" s="863"/>
      <c r="FB90" s="863"/>
      <c r="FC90" s="863"/>
      <c r="FD90" s="863"/>
      <c r="FE90" s="863"/>
      <c r="FF90" s="863"/>
      <c r="FG90" s="863"/>
      <c r="FH90" s="863"/>
    </row>
    <row r="91" spans="1:164" s="778" customFormat="1">
      <c r="A91" s="883"/>
      <c r="B91" s="883"/>
      <c r="C91" s="884"/>
      <c r="D91" s="884"/>
      <c r="E91" s="884"/>
      <c r="F91" s="884"/>
      <c r="G91" s="884"/>
      <c r="H91" s="884"/>
      <c r="I91" s="884"/>
      <c r="J91" s="884"/>
      <c r="K91" s="884"/>
      <c r="L91" s="884"/>
      <c r="M91" s="884"/>
      <c r="N91" s="884"/>
      <c r="O91" s="884"/>
      <c r="P91" s="884"/>
      <c r="Q91" s="884"/>
      <c r="R91" s="884"/>
      <c r="S91" s="884"/>
      <c r="T91" s="884"/>
      <c r="U91" s="884"/>
      <c r="V91" s="884"/>
      <c r="W91" s="884"/>
      <c r="X91" s="884"/>
      <c r="Y91" s="884"/>
      <c r="Z91" s="884"/>
      <c r="AA91" s="884"/>
      <c r="AB91" s="884"/>
      <c r="AC91" s="884"/>
      <c r="AD91" s="884"/>
      <c r="AE91" s="884"/>
      <c r="AF91" s="884"/>
      <c r="AG91" s="884"/>
      <c r="AH91" s="884"/>
      <c r="AI91" s="884"/>
      <c r="AJ91" s="884"/>
      <c r="AK91" s="884"/>
      <c r="AL91" s="884"/>
      <c r="AM91" s="884"/>
      <c r="AN91" s="884"/>
      <c r="AO91" s="884"/>
      <c r="AP91" s="884"/>
      <c r="AQ91" s="884"/>
      <c r="AR91" s="884"/>
      <c r="AS91" s="884"/>
      <c r="AT91" s="884"/>
      <c r="AU91" s="884"/>
      <c r="AV91" s="884"/>
      <c r="AW91" s="884"/>
      <c r="AX91" s="884"/>
      <c r="AY91" s="884"/>
      <c r="AZ91" s="884"/>
      <c r="BA91" s="884"/>
      <c r="BB91" s="884"/>
      <c r="BC91" s="884"/>
      <c r="BD91" s="884"/>
      <c r="BE91" s="863"/>
      <c r="BF91" s="863"/>
      <c r="BG91" s="863"/>
      <c r="BH91" s="863"/>
      <c r="BI91" s="863"/>
      <c r="BJ91" s="863"/>
      <c r="BK91" s="863"/>
      <c r="BL91" s="863"/>
      <c r="BM91" s="863"/>
      <c r="BN91" s="863"/>
      <c r="BO91" s="863"/>
      <c r="BP91" s="863"/>
      <c r="BQ91" s="863"/>
      <c r="BR91" s="863"/>
      <c r="BS91" s="863"/>
      <c r="BT91" s="863"/>
      <c r="BU91" s="863"/>
      <c r="BV91" s="863"/>
      <c r="BW91" s="863"/>
      <c r="BX91" s="863"/>
      <c r="BY91" s="863"/>
      <c r="BZ91" s="863"/>
      <c r="CA91" s="863"/>
      <c r="CB91" s="863"/>
      <c r="CC91" s="863"/>
      <c r="CD91" s="863"/>
      <c r="CE91" s="863"/>
      <c r="CF91" s="863"/>
      <c r="CG91" s="863"/>
      <c r="CH91" s="863"/>
      <c r="CI91" s="863"/>
      <c r="CJ91" s="863"/>
      <c r="CK91" s="863"/>
      <c r="CL91" s="863"/>
      <c r="CM91" s="863"/>
      <c r="CN91" s="863"/>
      <c r="CO91" s="863"/>
      <c r="CP91" s="863"/>
      <c r="CQ91" s="863"/>
      <c r="CR91" s="863"/>
      <c r="CS91" s="863"/>
      <c r="CT91" s="863"/>
      <c r="CU91" s="863"/>
      <c r="CV91" s="863"/>
      <c r="CW91" s="863"/>
      <c r="CX91" s="863"/>
      <c r="CY91" s="863"/>
      <c r="CZ91" s="863"/>
      <c r="DA91" s="863"/>
      <c r="DB91" s="863"/>
      <c r="DC91" s="863"/>
      <c r="DD91" s="863"/>
      <c r="DE91" s="863"/>
      <c r="DF91" s="863"/>
      <c r="DG91" s="863"/>
      <c r="DH91" s="863"/>
      <c r="DI91" s="863"/>
      <c r="DJ91" s="863"/>
      <c r="DK91" s="863"/>
      <c r="DL91" s="863"/>
      <c r="DM91" s="863"/>
      <c r="DN91" s="863"/>
      <c r="DO91" s="863"/>
      <c r="DP91" s="863"/>
      <c r="DQ91" s="863"/>
      <c r="DR91" s="863"/>
      <c r="DS91" s="863"/>
      <c r="DT91" s="863"/>
      <c r="DU91" s="863"/>
      <c r="DV91" s="863"/>
      <c r="DW91" s="863"/>
      <c r="DX91" s="863"/>
      <c r="DY91" s="863"/>
      <c r="DZ91" s="863"/>
      <c r="EA91" s="863"/>
      <c r="EB91" s="863"/>
      <c r="EC91" s="863"/>
      <c r="ED91" s="863"/>
      <c r="EE91" s="863"/>
      <c r="EF91" s="863"/>
      <c r="EG91" s="863"/>
      <c r="EH91" s="863"/>
      <c r="EI91" s="863"/>
      <c r="EJ91" s="863"/>
      <c r="EK91" s="863"/>
      <c r="EL91" s="863"/>
      <c r="EM91" s="863"/>
      <c r="EN91" s="863"/>
      <c r="EO91" s="863"/>
      <c r="EP91" s="863"/>
      <c r="EQ91" s="863"/>
      <c r="ER91" s="863"/>
      <c r="ES91" s="863"/>
      <c r="ET91" s="863"/>
      <c r="EU91" s="863"/>
      <c r="EV91" s="863"/>
      <c r="EW91" s="863"/>
      <c r="EX91" s="863"/>
      <c r="EY91" s="863"/>
      <c r="EZ91" s="863"/>
      <c r="FA91" s="863"/>
      <c r="FB91" s="863"/>
      <c r="FC91" s="863"/>
      <c r="FD91" s="863"/>
      <c r="FE91" s="863"/>
      <c r="FF91" s="863"/>
      <c r="FG91" s="863"/>
      <c r="FH91" s="863"/>
    </row>
    <row r="92" spans="1:164" s="778" customFormat="1">
      <c r="A92" s="883" t="s">
        <v>1860</v>
      </c>
      <c r="B92" s="883"/>
      <c r="C92" s="884">
        <v>104.53</v>
      </c>
      <c r="D92" s="884">
        <v>348.43</v>
      </c>
      <c r="E92" s="884">
        <v>420.58</v>
      </c>
      <c r="F92" s="884">
        <v>453.63</v>
      </c>
      <c r="G92" s="884">
        <v>408.29</v>
      </c>
      <c r="H92" s="884">
        <v>372.61</v>
      </c>
      <c r="I92" s="884">
        <v>370.78</v>
      </c>
      <c r="J92" s="884">
        <v>250.62</v>
      </c>
      <c r="K92" s="884">
        <v>250.25</v>
      </c>
      <c r="L92" s="884">
        <v>296.2</v>
      </c>
      <c r="M92" s="884">
        <v>279.94</v>
      </c>
      <c r="N92" s="884">
        <v>391.02</v>
      </c>
      <c r="O92" s="884">
        <v>411.34</v>
      </c>
      <c r="P92" s="884">
        <v>521.5</v>
      </c>
      <c r="Q92" s="884">
        <v>678.52</v>
      </c>
      <c r="R92" s="884">
        <v>517.66999999999996</v>
      </c>
      <c r="S92" s="884">
        <v>331.75</v>
      </c>
      <c r="T92" s="884">
        <v>310.47000000000003</v>
      </c>
      <c r="U92" s="884">
        <v>303.86</v>
      </c>
      <c r="V92" s="884">
        <v>258.74</v>
      </c>
      <c r="W92" s="884">
        <v>392</v>
      </c>
      <c r="X92" s="884">
        <v>370.17</v>
      </c>
      <c r="Y92" s="884">
        <v>415.66</v>
      </c>
      <c r="Z92" s="884">
        <v>219.69</v>
      </c>
      <c r="AA92" s="884">
        <v>288.8</v>
      </c>
      <c r="AB92" s="884">
        <v>370.63</v>
      </c>
      <c r="AC92" s="884">
        <v>334.54</v>
      </c>
      <c r="AD92" s="884">
        <v>431.8</v>
      </c>
      <c r="AE92" s="884">
        <v>423.58</v>
      </c>
      <c r="AF92" s="884">
        <v>420.72</v>
      </c>
      <c r="AG92" s="884">
        <v>329.41</v>
      </c>
      <c r="AH92" s="884">
        <v>370.17</v>
      </c>
      <c r="AI92" s="884">
        <v>336.02</v>
      </c>
      <c r="AJ92" s="884">
        <v>285.7</v>
      </c>
      <c r="AK92" s="884">
        <v>272.99</v>
      </c>
      <c r="AL92" s="884">
        <v>211.4</v>
      </c>
      <c r="AM92" s="884">
        <v>305.52999999999997</v>
      </c>
      <c r="AN92" s="884">
        <v>285.83</v>
      </c>
      <c r="AO92" s="884">
        <v>334.86</v>
      </c>
      <c r="AP92" s="884">
        <v>379.66</v>
      </c>
      <c r="AQ92" s="884">
        <v>352.33</v>
      </c>
      <c r="AR92" s="884">
        <v>319.86</v>
      </c>
      <c r="AS92" s="884">
        <v>337.27</v>
      </c>
      <c r="AT92" s="884">
        <v>316.75</v>
      </c>
      <c r="AU92" s="884">
        <v>247.98</v>
      </c>
      <c r="AV92" s="884">
        <v>288.2</v>
      </c>
      <c r="AW92" s="884">
        <v>337.73999999999978</v>
      </c>
      <c r="AX92" s="884">
        <v>209.95999999999549</v>
      </c>
      <c r="AY92" s="884">
        <v>330.05999999999767</v>
      </c>
      <c r="AZ92" s="884">
        <v>222.50000000000364</v>
      </c>
      <c r="BA92" s="884">
        <v>381.95000000000073</v>
      </c>
      <c r="BB92" s="884">
        <v>506.61999999999898</v>
      </c>
      <c r="BC92" s="884">
        <v>1158.1900000000023</v>
      </c>
      <c r="BD92" s="884">
        <f>+BD93-BC93</f>
        <v>649.13999999999578</v>
      </c>
      <c r="BE92" s="863"/>
      <c r="BF92" s="863"/>
      <c r="BG92" s="863"/>
      <c r="BH92" s="863"/>
      <c r="BI92" s="863"/>
      <c r="BJ92" s="863"/>
      <c r="BK92" s="863"/>
      <c r="BL92" s="863"/>
      <c r="BM92" s="863"/>
      <c r="BN92" s="863"/>
      <c r="BO92" s="863"/>
      <c r="BP92" s="863"/>
      <c r="BQ92" s="863"/>
      <c r="BR92" s="863"/>
      <c r="BS92" s="863"/>
      <c r="BT92" s="863"/>
      <c r="BU92" s="863"/>
      <c r="BV92" s="863"/>
      <c r="BW92" s="863"/>
      <c r="BX92" s="863"/>
      <c r="BY92" s="863"/>
      <c r="BZ92" s="863"/>
      <c r="CA92" s="863"/>
      <c r="CB92" s="863"/>
      <c r="CC92" s="863"/>
      <c r="CD92" s="863"/>
      <c r="CE92" s="863"/>
      <c r="CF92" s="863"/>
      <c r="CG92" s="863"/>
      <c r="CH92" s="863"/>
      <c r="CI92" s="863"/>
      <c r="CJ92" s="863"/>
      <c r="CK92" s="863"/>
      <c r="CL92" s="863"/>
      <c r="CM92" s="863"/>
      <c r="CN92" s="863"/>
      <c r="CO92" s="863"/>
      <c r="CP92" s="863"/>
      <c r="CQ92" s="863"/>
      <c r="CR92" s="863"/>
      <c r="CS92" s="863"/>
      <c r="CT92" s="863"/>
      <c r="CU92" s="863"/>
      <c r="CV92" s="863"/>
      <c r="CW92" s="863"/>
      <c r="CX92" s="863"/>
      <c r="CY92" s="863"/>
      <c r="CZ92" s="863"/>
      <c r="DA92" s="863"/>
      <c r="DB92" s="863"/>
      <c r="DC92" s="863"/>
      <c r="DD92" s="863"/>
      <c r="DE92" s="863"/>
      <c r="DF92" s="863"/>
      <c r="DG92" s="863"/>
      <c r="DH92" s="863"/>
      <c r="DI92" s="863"/>
      <c r="DJ92" s="863"/>
      <c r="DK92" s="863"/>
      <c r="DL92" s="863"/>
      <c r="DM92" s="863"/>
      <c r="DN92" s="863"/>
      <c r="DO92" s="863"/>
      <c r="DP92" s="863"/>
      <c r="DQ92" s="863"/>
      <c r="DR92" s="863"/>
      <c r="DS92" s="863"/>
      <c r="DT92" s="863"/>
      <c r="DU92" s="863"/>
      <c r="DV92" s="863"/>
      <c r="DW92" s="863"/>
      <c r="DX92" s="863"/>
      <c r="DY92" s="863"/>
      <c r="DZ92" s="863"/>
      <c r="EA92" s="863"/>
      <c r="EB92" s="863"/>
      <c r="EC92" s="863"/>
      <c r="ED92" s="863"/>
      <c r="EE92" s="863"/>
      <c r="EF92" s="863"/>
      <c r="EG92" s="863"/>
      <c r="EH92" s="863"/>
      <c r="EI92" s="863"/>
      <c r="EJ92" s="863"/>
      <c r="EK92" s="863"/>
      <c r="EL92" s="863"/>
      <c r="EM92" s="863"/>
      <c r="EN92" s="863"/>
      <c r="EO92" s="863"/>
      <c r="EP92" s="863"/>
      <c r="EQ92" s="863"/>
      <c r="ER92" s="863"/>
      <c r="ES92" s="863"/>
      <c r="ET92" s="863"/>
      <c r="EU92" s="863"/>
      <c r="EV92" s="863"/>
      <c r="EW92" s="863"/>
      <c r="EX92" s="863"/>
      <c r="EY92" s="863"/>
      <c r="EZ92" s="863"/>
      <c r="FA92" s="863"/>
      <c r="FB92" s="863"/>
      <c r="FC92" s="863"/>
      <c r="FD92" s="863"/>
      <c r="FE92" s="863"/>
      <c r="FF92" s="863"/>
      <c r="FG92" s="863"/>
      <c r="FH92" s="863"/>
    </row>
    <row r="93" spans="1:164" s="778" customFormat="1">
      <c r="A93" s="883" t="s">
        <v>1861</v>
      </c>
      <c r="B93" s="883"/>
      <c r="C93" s="884">
        <v>101.39</v>
      </c>
      <c r="D93" s="884">
        <f>+C93+D92</f>
        <v>449.82</v>
      </c>
      <c r="E93" s="884">
        <f t="shared" ref="E93:AB93" si="39">+D93+E92</f>
        <v>870.4</v>
      </c>
      <c r="F93" s="884">
        <f t="shared" si="39"/>
        <v>1324.03</v>
      </c>
      <c r="G93" s="884">
        <f t="shared" si="39"/>
        <v>1732.32</v>
      </c>
      <c r="H93" s="884">
        <f t="shared" si="39"/>
        <v>2104.9299999999998</v>
      </c>
      <c r="I93" s="884">
        <f t="shared" si="39"/>
        <v>2475.71</v>
      </c>
      <c r="J93" s="884">
        <f t="shared" si="39"/>
        <v>2726.33</v>
      </c>
      <c r="K93" s="884">
        <f t="shared" si="39"/>
        <v>2976.58</v>
      </c>
      <c r="L93" s="884">
        <f t="shared" si="39"/>
        <v>3272.7799999999997</v>
      </c>
      <c r="M93" s="884">
        <f t="shared" si="39"/>
        <v>3552.72</v>
      </c>
      <c r="N93" s="884">
        <f t="shared" si="39"/>
        <v>3943.74</v>
      </c>
      <c r="O93" s="884">
        <f t="shared" si="39"/>
        <v>4355.08</v>
      </c>
      <c r="P93" s="884">
        <f t="shared" si="39"/>
        <v>4876.58</v>
      </c>
      <c r="Q93" s="884">
        <f t="shared" si="39"/>
        <v>5555.1</v>
      </c>
      <c r="R93" s="884">
        <f t="shared" si="39"/>
        <v>6072.77</v>
      </c>
      <c r="S93" s="884">
        <f t="shared" si="39"/>
        <v>6404.52</v>
      </c>
      <c r="T93" s="884">
        <f t="shared" si="39"/>
        <v>6714.9900000000007</v>
      </c>
      <c r="U93" s="884">
        <f t="shared" si="39"/>
        <v>7018.85</v>
      </c>
      <c r="V93" s="884">
        <f t="shared" si="39"/>
        <v>7277.59</v>
      </c>
      <c r="W93" s="884">
        <f t="shared" si="39"/>
        <v>7669.59</v>
      </c>
      <c r="X93" s="884">
        <f t="shared" si="39"/>
        <v>8039.76</v>
      </c>
      <c r="Y93" s="884">
        <f t="shared" si="39"/>
        <v>8455.42</v>
      </c>
      <c r="Z93" s="884">
        <f t="shared" si="39"/>
        <v>8675.11</v>
      </c>
      <c r="AA93" s="884">
        <f t="shared" si="39"/>
        <v>8963.91</v>
      </c>
      <c r="AB93" s="884">
        <f t="shared" si="39"/>
        <v>9334.5399999999991</v>
      </c>
      <c r="AC93" s="884">
        <f t="shared" ref="AC93" si="40">+AB93+AC92</f>
        <v>9669.08</v>
      </c>
      <c r="AD93" s="884">
        <f t="shared" ref="AD93" si="41">+AC93+AD92</f>
        <v>10100.879999999999</v>
      </c>
      <c r="AE93" s="884">
        <f t="shared" ref="AE93" si="42">+AD93+AE92</f>
        <v>10524.46</v>
      </c>
      <c r="AF93" s="884">
        <f t="shared" ref="AF93" si="43">+AE93+AF92</f>
        <v>10945.179999999998</v>
      </c>
      <c r="AG93" s="884">
        <f t="shared" ref="AG93" si="44">+AF93+AG92</f>
        <v>11274.589999999998</v>
      </c>
      <c r="AH93" s="884">
        <f t="shared" ref="AH93" si="45">+AG93+AH92</f>
        <v>11644.759999999998</v>
      </c>
      <c r="AI93" s="884">
        <f t="shared" ref="AI93" si="46">+AH93+AI92</f>
        <v>11980.779999999999</v>
      </c>
      <c r="AJ93" s="884">
        <f t="shared" ref="AJ93" si="47">+AI93+AJ92</f>
        <v>12266.48</v>
      </c>
      <c r="AK93" s="884">
        <f t="shared" ref="AK93" si="48">+AJ93+AK92</f>
        <v>12539.47</v>
      </c>
      <c r="AL93" s="884">
        <f t="shared" ref="AL93" si="49">+AK93+AL92</f>
        <v>12750.869999999999</v>
      </c>
      <c r="AM93" s="884">
        <f t="shared" ref="AM93" si="50">+AL93+AM92</f>
        <v>13056.4</v>
      </c>
      <c r="AN93" s="884">
        <f t="shared" ref="AN93" si="51">+AM93+AN92</f>
        <v>13342.23</v>
      </c>
      <c r="AO93" s="884">
        <f t="shared" ref="AO93" si="52">+AN93+AO92</f>
        <v>13677.09</v>
      </c>
      <c r="AP93" s="884">
        <f t="shared" ref="AP93" si="53">+AO93+AP92</f>
        <v>14056.75</v>
      </c>
      <c r="AQ93" s="884">
        <f t="shared" ref="AQ93" si="54">+AP93+AQ92</f>
        <v>14409.08</v>
      </c>
      <c r="AR93" s="884">
        <f t="shared" ref="AR93" si="55">+AQ93+AR92</f>
        <v>14728.94</v>
      </c>
      <c r="AS93" s="884">
        <f t="shared" ref="AS93" si="56">+AR93+AS92</f>
        <v>15066.210000000001</v>
      </c>
      <c r="AT93" s="884">
        <f t="shared" ref="AT93" si="57">+AS93+AT92</f>
        <v>15382.960000000001</v>
      </c>
      <c r="AU93" s="884">
        <f t="shared" ref="AU93" si="58">+AT93+AU92</f>
        <v>15630.94</v>
      </c>
      <c r="AV93" s="884">
        <f t="shared" ref="AV93:BC93" si="59">+AU93+AV92</f>
        <v>15919.140000000001</v>
      </c>
      <c r="AW93" s="884">
        <f t="shared" si="59"/>
        <v>16256.880000000001</v>
      </c>
      <c r="AX93" s="884">
        <f t="shared" si="59"/>
        <v>16466.839999999997</v>
      </c>
      <c r="AY93" s="884">
        <f t="shared" si="59"/>
        <v>16796.899999999994</v>
      </c>
      <c r="AZ93" s="884">
        <f t="shared" si="59"/>
        <v>17019.399999999998</v>
      </c>
      <c r="BA93" s="884">
        <f t="shared" si="59"/>
        <v>17401.349999999999</v>
      </c>
      <c r="BB93" s="884">
        <f t="shared" si="59"/>
        <v>17907.969999999998</v>
      </c>
      <c r="BC93" s="884">
        <f t="shared" si="59"/>
        <v>19066.16</v>
      </c>
      <c r="BD93" s="884">
        <f>SUM($C$105:BD105)</f>
        <v>19715.299999999996</v>
      </c>
      <c r="BE93" s="863"/>
      <c r="BF93" s="863"/>
      <c r="BG93" s="863"/>
      <c r="BH93" s="863"/>
      <c r="BI93" s="863"/>
      <c r="BJ93" s="863"/>
      <c r="BK93" s="863"/>
      <c r="BL93" s="863"/>
      <c r="BM93" s="863"/>
      <c r="BN93" s="863"/>
      <c r="BO93" s="863"/>
      <c r="BP93" s="863"/>
      <c r="BQ93" s="863"/>
      <c r="BR93" s="863"/>
      <c r="BS93" s="863"/>
      <c r="BT93" s="863"/>
      <c r="BU93" s="863"/>
      <c r="BV93" s="863"/>
      <c r="BW93" s="863"/>
      <c r="BX93" s="863"/>
      <c r="BY93" s="863"/>
      <c r="BZ93" s="863"/>
      <c r="CA93" s="863"/>
      <c r="CB93" s="863"/>
      <c r="CC93" s="863"/>
      <c r="CD93" s="863"/>
      <c r="CE93" s="863"/>
      <c r="CF93" s="863"/>
      <c r="CG93" s="863"/>
      <c r="CH93" s="863"/>
      <c r="CI93" s="863"/>
      <c r="CJ93" s="863"/>
      <c r="CK93" s="863"/>
      <c r="CL93" s="863"/>
      <c r="CM93" s="863"/>
      <c r="CN93" s="863"/>
      <c r="CO93" s="863"/>
      <c r="CP93" s="863"/>
      <c r="CQ93" s="863"/>
      <c r="CR93" s="863"/>
      <c r="CS93" s="863"/>
      <c r="CT93" s="863"/>
      <c r="CU93" s="863"/>
      <c r="CV93" s="863"/>
      <c r="CW93" s="863"/>
      <c r="CX93" s="863"/>
      <c r="CY93" s="863"/>
      <c r="CZ93" s="863"/>
      <c r="DA93" s="863"/>
      <c r="DB93" s="863"/>
      <c r="DC93" s="863"/>
      <c r="DD93" s="863"/>
      <c r="DE93" s="863"/>
      <c r="DF93" s="863"/>
      <c r="DG93" s="863"/>
      <c r="DH93" s="863"/>
      <c r="DI93" s="863"/>
      <c r="DJ93" s="863"/>
      <c r="DK93" s="863"/>
      <c r="DL93" s="863"/>
      <c r="DM93" s="863"/>
      <c r="DN93" s="863"/>
      <c r="DO93" s="863"/>
      <c r="DP93" s="863"/>
      <c r="DQ93" s="863"/>
      <c r="DR93" s="863"/>
      <c r="DS93" s="863"/>
      <c r="DT93" s="863"/>
      <c r="DU93" s="863"/>
      <c r="DV93" s="863"/>
      <c r="DW93" s="863"/>
      <c r="DX93" s="863"/>
      <c r="DY93" s="863"/>
      <c r="DZ93" s="863"/>
      <c r="EA93" s="863"/>
      <c r="EB93" s="863"/>
      <c r="EC93" s="863"/>
      <c r="ED93" s="863"/>
      <c r="EE93" s="863"/>
      <c r="EF93" s="863"/>
      <c r="EG93" s="863"/>
      <c r="EH93" s="863"/>
      <c r="EI93" s="863"/>
      <c r="EJ93" s="863"/>
      <c r="EK93" s="863"/>
      <c r="EL93" s="863"/>
      <c r="EM93" s="863"/>
      <c r="EN93" s="863"/>
      <c r="EO93" s="863"/>
      <c r="EP93" s="863"/>
      <c r="EQ93" s="863"/>
      <c r="ER93" s="863"/>
      <c r="ES93" s="863"/>
      <c r="ET93" s="863"/>
      <c r="EU93" s="863"/>
      <c r="EV93" s="863"/>
      <c r="EW93" s="863"/>
      <c r="EX93" s="863"/>
      <c r="EY93" s="863"/>
      <c r="EZ93" s="863"/>
      <c r="FA93" s="863"/>
      <c r="FB93" s="863"/>
      <c r="FC93" s="863"/>
      <c r="FD93" s="863"/>
      <c r="FE93" s="863"/>
      <c r="FF93" s="863"/>
      <c r="FG93" s="863"/>
      <c r="FH93" s="863"/>
    </row>
    <row r="94" spans="1:164" s="778" customFormat="1">
      <c r="A94" s="883"/>
      <c r="B94" s="883"/>
      <c r="C94" s="884"/>
      <c r="D94" s="884"/>
      <c r="E94" s="884"/>
      <c r="F94" s="884"/>
      <c r="G94" s="884"/>
      <c r="H94" s="884"/>
      <c r="I94" s="884"/>
      <c r="J94" s="884"/>
      <c r="K94" s="884"/>
      <c r="L94" s="884"/>
      <c r="M94" s="884"/>
      <c r="N94" s="884"/>
      <c r="O94" s="884"/>
      <c r="P94" s="884"/>
      <c r="Q94" s="884"/>
      <c r="R94" s="884"/>
      <c r="S94" s="884"/>
      <c r="T94" s="884"/>
      <c r="U94" s="884"/>
      <c r="V94" s="884"/>
      <c r="W94" s="884"/>
      <c r="X94" s="884"/>
      <c r="Y94" s="884"/>
      <c r="Z94" s="884"/>
      <c r="AA94" s="884"/>
      <c r="AB94" s="884"/>
      <c r="AC94" s="884"/>
      <c r="AD94" s="884"/>
      <c r="AE94" s="884"/>
      <c r="AF94" s="884"/>
      <c r="AG94" s="884"/>
      <c r="AH94" s="884"/>
      <c r="AI94" s="884"/>
      <c r="AJ94" s="884"/>
      <c r="AK94" s="884"/>
      <c r="AL94" s="884"/>
      <c r="AM94" s="884"/>
      <c r="AN94" s="884"/>
      <c r="AO94" s="884"/>
      <c r="AP94" s="884"/>
      <c r="AQ94" s="884"/>
      <c r="AR94" s="884"/>
      <c r="AS94" s="884"/>
      <c r="AT94" s="884"/>
      <c r="AU94" s="884"/>
      <c r="AV94" s="884"/>
      <c r="AW94" s="884"/>
      <c r="AX94" s="884"/>
      <c r="AY94" s="884"/>
      <c r="AZ94" s="884"/>
      <c r="BA94" s="884"/>
      <c r="BB94" s="884"/>
      <c r="BC94" s="884"/>
      <c r="BD94" s="884"/>
      <c r="BE94" s="863"/>
      <c r="BF94" s="863"/>
      <c r="BG94" s="863"/>
      <c r="BH94" s="863"/>
      <c r="BI94" s="863"/>
      <c r="BJ94" s="863"/>
      <c r="BK94" s="863"/>
      <c r="BL94" s="863"/>
      <c r="BM94" s="863"/>
      <c r="BN94" s="863"/>
      <c r="BO94" s="863"/>
      <c r="BP94" s="863"/>
      <c r="BQ94" s="863"/>
      <c r="BR94" s="863"/>
      <c r="BS94" s="863"/>
      <c r="BT94" s="863"/>
      <c r="BU94" s="863"/>
      <c r="BV94" s="863"/>
      <c r="BW94" s="863"/>
      <c r="BX94" s="863"/>
      <c r="BY94" s="863"/>
      <c r="BZ94" s="863"/>
      <c r="CA94" s="863"/>
      <c r="CB94" s="863"/>
      <c r="CC94" s="863"/>
      <c r="CD94" s="863"/>
      <c r="CE94" s="863"/>
      <c r="CF94" s="863"/>
      <c r="CG94" s="863"/>
      <c r="CH94" s="863"/>
      <c r="CI94" s="863"/>
      <c r="CJ94" s="863"/>
      <c r="CK94" s="863"/>
      <c r="CL94" s="863"/>
      <c r="CM94" s="863"/>
      <c r="CN94" s="863"/>
      <c r="CO94" s="863"/>
      <c r="CP94" s="863"/>
      <c r="CQ94" s="863"/>
      <c r="CR94" s="863"/>
      <c r="CS94" s="863"/>
      <c r="CT94" s="863"/>
      <c r="CU94" s="863"/>
      <c r="CV94" s="863"/>
      <c r="CW94" s="863"/>
      <c r="CX94" s="863"/>
      <c r="CY94" s="863"/>
      <c r="CZ94" s="863"/>
      <c r="DA94" s="863"/>
      <c r="DB94" s="863"/>
      <c r="DC94" s="863"/>
      <c r="DD94" s="863"/>
      <c r="DE94" s="863"/>
      <c r="DF94" s="863"/>
      <c r="DG94" s="863"/>
      <c r="DH94" s="863"/>
      <c r="DI94" s="863"/>
      <c r="DJ94" s="863"/>
      <c r="DK94" s="863"/>
      <c r="DL94" s="863"/>
      <c r="DM94" s="863"/>
      <c r="DN94" s="863"/>
      <c r="DO94" s="863"/>
      <c r="DP94" s="863"/>
      <c r="DQ94" s="863"/>
      <c r="DR94" s="863"/>
      <c r="DS94" s="863"/>
      <c r="DT94" s="863"/>
      <c r="DU94" s="863"/>
      <c r="DV94" s="863"/>
      <c r="DW94" s="863"/>
      <c r="DX94" s="863"/>
      <c r="DY94" s="863"/>
      <c r="DZ94" s="863"/>
      <c r="EA94" s="863"/>
      <c r="EB94" s="863"/>
      <c r="EC94" s="863"/>
      <c r="ED94" s="863"/>
      <c r="EE94" s="863"/>
      <c r="EF94" s="863"/>
      <c r="EG94" s="863"/>
      <c r="EH94" s="863"/>
      <c r="EI94" s="863"/>
      <c r="EJ94" s="863"/>
      <c r="EK94" s="863"/>
      <c r="EL94" s="863"/>
      <c r="EM94" s="863"/>
      <c r="EN94" s="863"/>
      <c r="EO94" s="863"/>
      <c r="EP94" s="863"/>
      <c r="EQ94" s="863"/>
      <c r="ER94" s="863"/>
      <c r="ES94" s="863"/>
      <c r="ET94" s="863"/>
      <c r="EU94" s="863"/>
      <c r="EV94" s="863"/>
      <c r="EW94" s="863"/>
      <c r="EX94" s="863"/>
      <c r="EY94" s="863"/>
      <c r="EZ94" s="863"/>
      <c r="FA94" s="863"/>
      <c r="FB94" s="863"/>
      <c r="FC94" s="863"/>
      <c r="FD94" s="863"/>
      <c r="FE94" s="863"/>
      <c r="FF94" s="863"/>
      <c r="FG94" s="863"/>
      <c r="FH94" s="863"/>
    </row>
    <row r="95" spans="1:164" s="778" customFormat="1">
      <c r="A95" s="883" t="s">
        <v>1862</v>
      </c>
      <c r="B95" s="883"/>
      <c r="C95" s="884">
        <v>101.39</v>
      </c>
      <c r="D95" s="884">
        <v>446.68</v>
      </c>
      <c r="E95" s="884">
        <v>864.28</v>
      </c>
      <c r="F95" s="884">
        <v>1315.03</v>
      </c>
      <c r="G95" s="884">
        <v>1720.44</v>
      </c>
      <c r="H95" s="884">
        <v>2058.59</v>
      </c>
      <c r="I95" s="884">
        <v>2633.5</v>
      </c>
      <c r="J95" s="884">
        <v>3946.1800000000003</v>
      </c>
      <c r="K95" s="884">
        <v>5367.1399999999994</v>
      </c>
      <c r="L95" s="884">
        <v>6841.08</v>
      </c>
      <c r="M95" s="884">
        <v>8298.89</v>
      </c>
      <c r="N95" s="884">
        <v>8772.32</v>
      </c>
      <c r="O95" s="884">
        <v>9176.92</v>
      </c>
      <c r="P95" s="884">
        <v>9648.69</v>
      </c>
      <c r="Q95" s="884">
        <v>10300.830000000002</v>
      </c>
      <c r="R95" s="884">
        <v>10899.690000000002</v>
      </c>
      <c r="S95" s="884">
        <v>12063.130000000001</v>
      </c>
      <c r="T95" s="884">
        <v>13267.68</v>
      </c>
      <c r="U95" s="884">
        <v>15320.03</v>
      </c>
      <c r="V95" s="884">
        <v>17429.330000000002</v>
      </c>
      <c r="W95" s="884">
        <v>18763.59</v>
      </c>
      <c r="X95" s="884">
        <v>19621.010000000002</v>
      </c>
      <c r="Y95" s="884">
        <v>20766.990000000002</v>
      </c>
      <c r="Z95" s="884">
        <v>21093.65</v>
      </c>
      <c r="AA95" s="884">
        <v>21444</v>
      </c>
      <c r="AB95" s="884">
        <v>21944.700000000004</v>
      </c>
      <c r="AC95" s="884">
        <v>22798.620000000003</v>
      </c>
      <c r="AD95" s="884">
        <v>23914.590000000004</v>
      </c>
      <c r="AE95" s="884">
        <v>25044.47</v>
      </c>
      <c r="AF95" s="884">
        <v>26234.9</v>
      </c>
      <c r="AG95" s="884">
        <v>27427.350000000006</v>
      </c>
      <c r="AH95" s="884">
        <v>29496.860000000004</v>
      </c>
      <c r="AI95" s="884">
        <v>31820.989999999998</v>
      </c>
      <c r="AJ95" s="884">
        <v>33869.360000000001</v>
      </c>
      <c r="AK95" s="884">
        <v>36176.680000000008</v>
      </c>
      <c r="AL95" s="884">
        <v>37617.060000000005</v>
      </c>
      <c r="AM95" s="884">
        <v>38179.410000000003</v>
      </c>
      <c r="AN95" s="884">
        <v>38597.15</v>
      </c>
      <c r="AO95" s="884">
        <v>38861.719999999994</v>
      </c>
      <c r="AP95" s="884">
        <v>39111.93</v>
      </c>
      <c r="AQ95" s="884">
        <v>39329.229999999996</v>
      </c>
      <c r="AR95" s="884">
        <v>40088.860000000008</v>
      </c>
      <c r="AS95" s="884">
        <v>49694.77</v>
      </c>
      <c r="AT95" s="884">
        <f t="shared" ref="AT95:AV95" si="60">+AT89+AT93</f>
        <v>49900.410000000011</v>
      </c>
      <c r="AU95" s="884">
        <f t="shared" si="60"/>
        <v>51289.790000000015</v>
      </c>
      <c r="AV95" s="884">
        <f t="shared" si="60"/>
        <v>52735.200000000012</v>
      </c>
      <c r="AW95" s="884">
        <f t="shared" ref="AW95:BB95" si="61">+AW89+AW93</f>
        <v>53949.95</v>
      </c>
      <c r="AX95" s="884">
        <f t="shared" si="61"/>
        <v>55330.390000000007</v>
      </c>
      <c r="AY95" s="884">
        <f t="shared" si="61"/>
        <v>57428.85</v>
      </c>
      <c r="AZ95" s="884">
        <f t="shared" si="61"/>
        <v>58294.520000000019</v>
      </c>
      <c r="BA95" s="884">
        <f t="shared" si="61"/>
        <v>58838.780000000006</v>
      </c>
      <c r="BB95" s="884">
        <f t="shared" si="61"/>
        <v>59953.320000000007</v>
      </c>
      <c r="BC95" s="884">
        <f t="shared" ref="BC95:BD95" si="62">+BC89+BC93</f>
        <v>64336.55</v>
      </c>
      <c r="BD95" s="884">
        <f t="shared" si="62"/>
        <v>65494.489999999983</v>
      </c>
      <c r="BE95" s="863"/>
      <c r="BF95" s="863"/>
      <c r="BG95" s="863"/>
      <c r="BH95" s="863"/>
      <c r="BI95" s="863"/>
      <c r="BJ95" s="863"/>
      <c r="BK95" s="863"/>
      <c r="BL95" s="863"/>
      <c r="BM95" s="863"/>
      <c r="BN95" s="863"/>
      <c r="BO95" s="863"/>
      <c r="BP95" s="863"/>
      <c r="BQ95" s="863"/>
      <c r="BR95" s="863"/>
      <c r="BS95" s="863"/>
      <c r="BT95" s="863"/>
      <c r="BU95" s="863"/>
      <c r="BV95" s="863"/>
      <c r="BW95" s="863"/>
      <c r="BX95" s="863"/>
      <c r="BY95" s="863"/>
      <c r="BZ95" s="863"/>
      <c r="CA95" s="863"/>
      <c r="CB95" s="863"/>
      <c r="CC95" s="863"/>
      <c r="CD95" s="863"/>
      <c r="CE95" s="863"/>
      <c r="CF95" s="863"/>
      <c r="CG95" s="863"/>
      <c r="CH95" s="863"/>
      <c r="CI95" s="863"/>
      <c r="CJ95" s="863"/>
      <c r="CK95" s="863"/>
      <c r="CL95" s="863"/>
      <c r="CM95" s="863"/>
      <c r="CN95" s="863"/>
      <c r="CO95" s="863"/>
      <c r="CP95" s="863"/>
      <c r="CQ95" s="863"/>
      <c r="CR95" s="863"/>
      <c r="CS95" s="863"/>
      <c r="CT95" s="863"/>
      <c r="CU95" s="863"/>
      <c r="CV95" s="863"/>
      <c r="CW95" s="863"/>
      <c r="CX95" s="863"/>
      <c r="CY95" s="863"/>
      <c r="CZ95" s="863"/>
      <c r="DA95" s="863"/>
      <c r="DB95" s="863"/>
      <c r="DC95" s="863"/>
      <c r="DD95" s="863"/>
      <c r="DE95" s="863"/>
      <c r="DF95" s="863"/>
      <c r="DG95" s="863"/>
      <c r="DH95" s="863"/>
      <c r="DI95" s="863"/>
      <c r="DJ95" s="863"/>
      <c r="DK95" s="863"/>
      <c r="DL95" s="863"/>
      <c r="DM95" s="863"/>
      <c r="DN95" s="863"/>
      <c r="DO95" s="863"/>
      <c r="DP95" s="863"/>
      <c r="DQ95" s="863"/>
      <c r="DR95" s="863"/>
      <c r="DS95" s="863"/>
      <c r="DT95" s="863"/>
      <c r="DU95" s="863"/>
      <c r="DV95" s="863"/>
      <c r="DW95" s="863"/>
      <c r="DX95" s="863"/>
      <c r="DY95" s="863"/>
      <c r="DZ95" s="863"/>
      <c r="EA95" s="863"/>
      <c r="EB95" s="863"/>
      <c r="EC95" s="863"/>
      <c r="ED95" s="863"/>
      <c r="EE95" s="863"/>
      <c r="EF95" s="863"/>
      <c r="EG95" s="863"/>
      <c r="EH95" s="863"/>
      <c r="EI95" s="863"/>
      <c r="EJ95" s="863"/>
      <c r="EK95" s="863"/>
      <c r="EL95" s="863"/>
      <c r="EM95" s="863"/>
      <c r="EN95" s="863"/>
      <c r="EO95" s="863"/>
      <c r="EP95" s="863"/>
      <c r="EQ95" s="863"/>
      <c r="ER95" s="863"/>
      <c r="ES95" s="863"/>
      <c r="ET95" s="863"/>
      <c r="EU95" s="863"/>
      <c r="EV95" s="863"/>
      <c r="EW95" s="863"/>
      <c r="EX95" s="863"/>
      <c r="EY95" s="863"/>
      <c r="EZ95" s="863"/>
      <c r="FA95" s="863"/>
      <c r="FB95" s="863"/>
      <c r="FC95" s="863"/>
      <c r="FD95" s="863"/>
      <c r="FE95" s="863"/>
      <c r="FF95" s="863"/>
      <c r="FG95" s="863"/>
      <c r="FH95" s="863"/>
    </row>
    <row r="96" spans="1:164" s="778" customFormat="1">
      <c r="C96" s="863"/>
      <c r="D96" s="863"/>
      <c r="E96" s="863"/>
      <c r="F96" s="863"/>
      <c r="G96" s="863"/>
      <c r="H96" s="863"/>
      <c r="I96" s="863"/>
      <c r="J96" s="863"/>
      <c r="K96" s="863"/>
      <c r="L96" s="863"/>
      <c r="M96" s="863"/>
      <c r="N96" s="863"/>
      <c r="O96" s="863"/>
      <c r="P96" s="863"/>
      <c r="Q96" s="863"/>
      <c r="R96" s="863"/>
      <c r="S96" s="863"/>
      <c r="T96" s="863"/>
      <c r="U96" s="863"/>
      <c r="V96" s="863"/>
      <c r="W96" s="863"/>
      <c r="X96" s="863"/>
      <c r="Y96" s="863"/>
      <c r="Z96" s="863"/>
      <c r="AA96" s="863"/>
      <c r="AB96" s="863"/>
      <c r="AC96" s="863"/>
      <c r="AD96" s="863"/>
      <c r="AE96" s="863"/>
      <c r="AF96" s="863"/>
      <c r="AG96" s="863"/>
      <c r="AH96" s="863"/>
      <c r="AI96" s="863"/>
      <c r="AJ96" s="863"/>
      <c r="AK96" s="863"/>
      <c r="AL96" s="863"/>
      <c r="AM96" s="863"/>
      <c r="AN96" s="863"/>
      <c r="AO96" s="863"/>
      <c r="AP96" s="863"/>
      <c r="AQ96" s="863"/>
      <c r="AR96" s="863"/>
      <c r="AS96" s="863"/>
      <c r="AT96" s="863"/>
      <c r="AU96" s="863"/>
      <c r="AV96" s="863"/>
      <c r="AW96" s="863"/>
      <c r="AX96" s="863">
        <f t="shared" ref="AX96:BD96" si="63">+AX95-AW95</f>
        <v>1380.4400000000096</v>
      </c>
      <c r="AY96" s="863">
        <f t="shared" si="63"/>
        <v>2098.4599999999919</v>
      </c>
      <c r="AZ96" s="863">
        <f t="shared" si="63"/>
        <v>865.67000000002008</v>
      </c>
      <c r="BA96" s="863">
        <f t="shared" si="63"/>
        <v>544.25999999998749</v>
      </c>
      <c r="BB96" s="863">
        <f t="shared" si="63"/>
        <v>1114.5400000000009</v>
      </c>
      <c r="BC96" s="863">
        <f t="shared" si="63"/>
        <v>4383.2299999999959</v>
      </c>
      <c r="BD96" s="863">
        <f t="shared" si="63"/>
        <v>1157.9399999999805</v>
      </c>
      <c r="BE96" s="863"/>
      <c r="BF96" s="863"/>
      <c r="BG96" s="863"/>
      <c r="BH96" s="863"/>
      <c r="BI96" s="863"/>
      <c r="BJ96" s="863"/>
      <c r="BK96" s="863"/>
      <c r="BL96" s="863"/>
      <c r="BM96" s="863"/>
      <c r="BN96" s="863"/>
      <c r="BO96" s="863"/>
      <c r="BP96" s="863"/>
      <c r="BQ96" s="863"/>
      <c r="BR96" s="863"/>
      <c r="BS96" s="863"/>
      <c r="BT96" s="863"/>
      <c r="BU96" s="863"/>
      <c r="BV96" s="863"/>
      <c r="BW96" s="863"/>
      <c r="BX96" s="863"/>
      <c r="BY96" s="863"/>
      <c r="BZ96" s="863"/>
      <c r="CA96" s="863"/>
      <c r="CB96" s="863"/>
      <c r="CC96" s="863"/>
      <c r="CD96" s="863"/>
      <c r="CE96" s="863"/>
      <c r="CF96" s="863"/>
      <c r="CG96" s="863"/>
      <c r="CH96" s="863"/>
      <c r="CI96" s="863"/>
      <c r="CJ96" s="863"/>
      <c r="CK96" s="863"/>
      <c r="CL96" s="863"/>
      <c r="CM96" s="863"/>
      <c r="CN96" s="863"/>
      <c r="CO96" s="863"/>
      <c r="CP96" s="863"/>
      <c r="CQ96" s="863"/>
      <c r="CR96" s="863"/>
      <c r="CS96" s="863"/>
      <c r="CT96" s="863"/>
      <c r="CU96" s="863"/>
      <c r="CV96" s="863"/>
      <c r="CW96" s="863"/>
      <c r="CX96" s="863"/>
      <c r="CY96" s="863"/>
      <c r="CZ96" s="863"/>
      <c r="DA96" s="863"/>
      <c r="DB96" s="863"/>
      <c r="DC96" s="863"/>
      <c r="DD96" s="863"/>
      <c r="DE96" s="863"/>
      <c r="DF96" s="863"/>
      <c r="DG96" s="863"/>
      <c r="DH96" s="863"/>
      <c r="DI96" s="863"/>
      <c r="DJ96" s="863"/>
      <c r="DK96" s="863"/>
      <c r="DL96" s="863"/>
      <c r="DM96" s="863"/>
      <c r="DN96" s="863"/>
      <c r="DO96" s="863"/>
      <c r="DP96" s="863"/>
      <c r="DQ96" s="863"/>
      <c r="DR96" s="863"/>
      <c r="DS96" s="863"/>
      <c r="DT96" s="863"/>
      <c r="DU96" s="863"/>
      <c r="DV96" s="863"/>
      <c r="DW96" s="863"/>
      <c r="DX96" s="863"/>
      <c r="DY96" s="863"/>
      <c r="DZ96" s="863"/>
      <c r="EA96" s="863"/>
      <c r="EB96" s="863"/>
      <c r="EC96" s="863"/>
      <c r="ED96" s="863"/>
      <c r="EE96" s="863"/>
      <c r="EF96" s="863"/>
      <c r="EG96" s="863"/>
      <c r="EH96" s="863"/>
      <c r="EI96" s="863"/>
      <c r="EJ96" s="863"/>
      <c r="EK96" s="863"/>
      <c r="EL96" s="863"/>
      <c r="EM96" s="863"/>
      <c r="EN96" s="863"/>
      <c r="EO96" s="863"/>
      <c r="EP96" s="863"/>
      <c r="EQ96" s="863"/>
      <c r="ER96" s="863"/>
      <c r="ES96" s="863"/>
      <c r="ET96" s="863"/>
      <c r="EU96" s="863"/>
      <c r="EV96" s="863"/>
      <c r="EW96" s="863"/>
      <c r="EX96" s="863"/>
      <c r="EY96" s="863"/>
      <c r="EZ96" s="863"/>
      <c r="FA96" s="863"/>
      <c r="FB96" s="863"/>
      <c r="FC96" s="863"/>
      <c r="FD96" s="863"/>
      <c r="FE96" s="863"/>
      <c r="FF96" s="863"/>
      <c r="FG96" s="863"/>
      <c r="FH96" s="863"/>
    </row>
    <row r="97" spans="1:164" s="778" customFormat="1">
      <c r="C97" s="863"/>
      <c r="D97" s="863"/>
      <c r="E97" s="863"/>
      <c r="F97" s="863"/>
      <c r="G97" s="863"/>
      <c r="H97" s="863"/>
      <c r="I97" s="863"/>
      <c r="J97" s="863"/>
      <c r="K97" s="863"/>
      <c r="L97" s="863"/>
      <c r="M97" s="863"/>
      <c r="N97" s="863"/>
      <c r="O97" s="863"/>
      <c r="P97" s="863"/>
      <c r="Q97" s="863"/>
      <c r="R97" s="863"/>
      <c r="S97" s="863"/>
      <c r="T97" s="863"/>
      <c r="U97" s="863"/>
      <c r="V97" s="863"/>
      <c r="W97" s="863"/>
      <c r="X97" s="863"/>
      <c r="Y97" s="863"/>
      <c r="Z97" s="863"/>
      <c r="AA97" s="863"/>
      <c r="AB97" s="863"/>
      <c r="AC97" s="863"/>
      <c r="AD97" s="863"/>
      <c r="AE97" s="863"/>
      <c r="AF97" s="863"/>
      <c r="AG97" s="863"/>
      <c r="AH97" s="863"/>
      <c r="AI97" s="863"/>
      <c r="AJ97" s="863"/>
      <c r="AK97" s="863"/>
      <c r="AL97" s="863"/>
      <c r="AM97" s="863"/>
      <c r="AN97" s="863"/>
      <c r="AO97" s="863"/>
      <c r="AP97" s="863"/>
      <c r="AQ97" s="863"/>
      <c r="AR97" s="863"/>
      <c r="AS97" s="863"/>
      <c r="AT97" s="863"/>
      <c r="AU97" s="863"/>
      <c r="AV97" s="863"/>
      <c r="AW97" s="863"/>
      <c r="AX97" s="863"/>
      <c r="AY97" s="863"/>
      <c r="AZ97" s="863"/>
      <c r="BA97" s="863"/>
      <c r="BB97" s="863"/>
      <c r="BC97" s="863"/>
      <c r="BD97" s="863"/>
      <c r="BE97" s="863"/>
      <c r="BF97" s="863"/>
      <c r="BG97" s="863"/>
      <c r="BH97" s="863"/>
      <c r="BI97" s="863"/>
      <c r="BJ97" s="863"/>
      <c r="BK97" s="863"/>
      <c r="BL97" s="863"/>
      <c r="BM97" s="863"/>
      <c r="BN97" s="863"/>
      <c r="BO97" s="863"/>
      <c r="BP97" s="863"/>
      <c r="BQ97" s="863"/>
      <c r="BR97" s="863"/>
      <c r="BS97" s="863"/>
      <c r="BT97" s="863"/>
      <c r="BU97" s="863"/>
      <c r="BV97" s="863"/>
      <c r="BW97" s="863"/>
      <c r="BX97" s="863"/>
      <c r="BY97" s="863"/>
      <c r="BZ97" s="863"/>
      <c r="CA97" s="863"/>
      <c r="CB97" s="863"/>
      <c r="CC97" s="863"/>
      <c r="CD97" s="863"/>
      <c r="CE97" s="863"/>
      <c r="CF97" s="863"/>
      <c r="CG97" s="863"/>
      <c r="CH97" s="863"/>
      <c r="CI97" s="863"/>
      <c r="CJ97" s="863"/>
      <c r="CK97" s="863"/>
      <c r="CL97" s="863"/>
      <c r="CM97" s="863"/>
      <c r="CN97" s="863"/>
      <c r="CO97" s="863"/>
      <c r="CP97" s="863"/>
      <c r="CQ97" s="863"/>
      <c r="CR97" s="863"/>
      <c r="CS97" s="863"/>
      <c r="CT97" s="863"/>
      <c r="CU97" s="863"/>
      <c r="CV97" s="863"/>
      <c r="CW97" s="863"/>
      <c r="CX97" s="863"/>
      <c r="CY97" s="863"/>
      <c r="CZ97" s="863"/>
      <c r="DA97" s="863"/>
      <c r="DB97" s="863"/>
      <c r="DC97" s="863"/>
      <c r="DD97" s="863"/>
      <c r="DE97" s="863"/>
      <c r="DF97" s="863"/>
      <c r="DG97" s="863"/>
      <c r="DH97" s="863"/>
      <c r="DI97" s="863"/>
      <c r="DJ97" s="863"/>
      <c r="DK97" s="863"/>
      <c r="DL97" s="863"/>
      <c r="DM97" s="863"/>
      <c r="DN97" s="863"/>
      <c r="DO97" s="863"/>
      <c r="DP97" s="863"/>
      <c r="DQ97" s="863"/>
      <c r="DR97" s="863"/>
      <c r="DS97" s="863"/>
      <c r="DT97" s="863"/>
      <c r="DU97" s="863"/>
      <c r="DV97" s="863"/>
      <c r="DW97" s="863"/>
      <c r="DX97" s="863"/>
      <c r="DY97" s="863"/>
      <c r="DZ97" s="863"/>
      <c r="EA97" s="863"/>
      <c r="EB97" s="863"/>
      <c r="EC97" s="863"/>
      <c r="ED97" s="863"/>
      <c r="EE97" s="863"/>
      <c r="EF97" s="863"/>
      <c r="EG97" s="863"/>
      <c r="EH97" s="863"/>
      <c r="EI97" s="863"/>
      <c r="EJ97" s="863"/>
      <c r="EK97" s="863"/>
      <c r="EL97" s="863"/>
      <c r="EM97" s="863"/>
      <c r="EN97" s="863"/>
      <c r="EO97" s="863"/>
      <c r="EP97" s="863"/>
      <c r="EQ97" s="863"/>
      <c r="ER97" s="863"/>
      <c r="ES97" s="863"/>
      <c r="ET97" s="863"/>
      <c r="EU97" s="863"/>
      <c r="EV97" s="863"/>
      <c r="EW97" s="863"/>
      <c r="EX97" s="863"/>
      <c r="EY97" s="863"/>
      <c r="EZ97" s="863"/>
      <c r="FA97" s="863"/>
      <c r="FB97" s="863"/>
      <c r="FC97" s="863"/>
      <c r="FD97" s="863"/>
      <c r="FE97" s="863"/>
      <c r="FF97" s="863"/>
      <c r="FG97" s="863"/>
      <c r="FH97" s="863"/>
    </row>
    <row r="98" spans="1:164" s="778" customFormat="1">
      <c r="C98" s="863"/>
      <c r="D98" s="863"/>
      <c r="E98" s="863"/>
      <c r="F98" s="863"/>
      <c r="G98" s="863"/>
      <c r="H98" s="863"/>
      <c r="I98" s="863"/>
      <c r="J98" s="863"/>
      <c r="K98" s="863"/>
      <c r="L98" s="863"/>
      <c r="M98" s="863"/>
      <c r="N98" s="863"/>
      <c r="O98" s="863"/>
      <c r="P98" s="863"/>
      <c r="Q98" s="863"/>
      <c r="R98" s="863"/>
      <c r="S98" s="863"/>
      <c r="T98" s="863"/>
      <c r="U98" s="863"/>
      <c r="V98" s="863"/>
      <c r="W98" s="863"/>
      <c r="X98" s="863"/>
      <c r="Y98" s="863"/>
      <c r="Z98" s="863"/>
      <c r="AA98" s="863"/>
      <c r="AB98" s="863"/>
      <c r="AC98" s="863"/>
      <c r="AD98" s="863"/>
      <c r="AE98" s="863"/>
      <c r="AF98" s="863"/>
      <c r="AG98" s="863"/>
      <c r="AH98" s="863"/>
      <c r="AI98" s="863"/>
      <c r="AJ98" s="863"/>
      <c r="AK98" s="863"/>
      <c r="AL98" s="863"/>
      <c r="AM98" s="863"/>
      <c r="AN98" s="863"/>
      <c r="AO98" s="863"/>
      <c r="AP98" s="863"/>
      <c r="AQ98" s="863"/>
      <c r="AR98" s="863"/>
      <c r="AS98" s="863"/>
      <c r="AT98" s="863"/>
      <c r="AU98" s="863"/>
      <c r="AV98" s="863"/>
      <c r="AW98" s="863"/>
      <c r="AX98" s="863"/>
      <c r="AY98" s="863"/>
      <c r="AZ98" s="863"/>
      <c r="BA98" s="863"/>
      <c r="BB98" s="863"/>
      <c r="BC98" s="863"/>
      <c r="BD98" s="863"/>
      <c r="BE98" s="863"/>
      <c r="BF98" s="863"/>
      <c r="BG98" s="863"/>
      <c r="BH98" s="863"/>
      <c r="BI98" s="863"/>
      <c r="BJ98" s="863"/>
      <c r="BK98" s="863"/>
      <c r="BL98" s="863"/>
      <c r="BM98" s="863"/>
      <c r="BN98" s="863"/>
      <c r="BO98" s="863"/>
      <c r="BP98" s="863"/>
      <c r="BQ98" s="863"/>
      <c r="BR98" s="863"/>
      <c r="BS98" s="863"/>
      <c r="BT98" s="863"/>
      <c r="BU98" s="863"/>
      <c r="BV98" s="863"/>
      <c r="BW98" s="863"/>
      <c r="BX98" s="863"/>
      <c r="BY98" s="863"/>
      <c r="BZ98" s="863"/>
      <c r="CA98" s="863"/>
      <c r="CB98" s="863"/>
      <c r="CC98" s="863"/>
      <c r="CD98" s="863"/>
      <c r="CE98" s="863"/>
      <c r="CF98" s="863"/>
      <c r="CG98" s="863"/>
      <c r="CH98" s="863"/>
      <c r="CI98" s="863"/>
      <c r="CJ98" s="863"/>
      <c r="CK98" s="863"/>
      <c r="CL98" s="863"/>
      <c r="CM98" s="863"/>
      <c r="CN98" s="863"/>
      <c r="CO98" s="863"/>
      <c r="CP98" s="863"/>
      <c r="CQ98" s="863"/>
      <c r="CR98" s="863"/>
      <c r="CS98" s="863"/>
      <c r="CT98" s="863"/>
      <c r="CU98" s="863"/>
      <c r="CV98" s="863"/>
      <c r="CW98" s="863"/>
      <c r="CX98" s="863"/>
      <c r="CY98" s="863"/>
      <c r="CZ98" s="863"/>
      <c r="DA98" s="863"/>
      <c r="DB98" s="863"/>
      <c r="DC98" s="863"/>
      <c r="DD98" s="863"/>
      <c r="DE98" s="863"/>
      <c r="DF98" s="863"/>
      <c r="DG98" s="863"/>
      <c r="DH98" s="863"/>
      <c r="DI98" s="863"/>
      <c r="DJ98" s="863"/>
      <c r="DK98" s="863"/>
      <c r="DL98" s="863"/>
      <c r="DM98" s="863"/>
      <c r="DN98" s="863"/>
      <c r="DO98" s="863"/>
      <c r="DP98" s="863"/>
      <c r="DQ98" s="863"/>
      <c r="DR98" s="863"/>
      <c r="DS98" s="863"/>
      <c r="DT98" s="863"/>
      <c r="DU98" s="863"/>
      <c r="DV98" s="863"/>
      <c r="DW98" s="863"/>
      <c r="DX98" s="863"/>
      <c r="DY98" s="863"/>
      <c r="DZ98" s="863"/>
      <c r="EA98" s="863"/>
      <c r="EB98" s="863"/>
      <c r="EC98" s="863"/>
      <c r="ED98" s="863"/>
      <c r="EE98" s="863"/>
      <c r="EF98" s="863"/>
      <c r="EG98" s="863"/>
      <c r="EH98" s="863"/>
      <c r="EI98" s="863"/>
      <c r="EJ98" s="863"/>
      <c r="EK98" s="863"/>
      <c r="EL98" s="863"/>
      <c r="EM98" s="863"/>
      <c r="EN98" s="863"/>
      <c r="EO98" s="863"/>
      <c r="EP98" s="863"/>
      <c r="EQ98" s="863"/>
      <c r="ER98" s="863"/>
      <c r="ES98" s="863"/>
      <c r="ET98" s="863"/>
      <c r="EU98" s="863"/>
      <c r="EV98" s="863"/>
      <c r="EW98" s="863"/>
      <c r="EX98" s="863"/>
      <c r="EY98" s="863"/>
      <c r="EZ98" s="863"/>
      <c r="FA98" s="863"/>
      <c r="FB98" s="863"/>
      <c r="FC98" s="863"/>
      <c r="FD98" s="863"/>
      <c r="FE98" s="863"/>
      <c r="FF98" s="863"/>
      <c r="FG98" s="863"/>
      <c r="FH98" s="863"/>
    </row>
    <row r="101" spans="1:164" s="208" customFormat="1"/>
    <row r="102" spans="1:164" s="862" customFormat="1">
      <c r="A102" s="862" t="s">
        <v>1858</v>
      </c>
      <c r="B102" s="862" t="s">
        <v>1822</v>
      </c>
      <c r="C102" s="862">
        <v>45751</v>
      </c>
      <c r="D102" s="862">
        <v>45758</v>
      </c>
      <c r="E102" s="862">
        <v>45765</v>
      </c>
      <c r="F102" s="862">
        <v>45772</v>
      </c>
      <c r="G102" s="862">
        <v>45779</v>
      </c>
      <c r="H102" s="862">
        <v>45786</v>
      </c>
      <c r="I102" s="862">
        <v>45793</v>
      </c>
      <c r="J102" s="862">
        <v>45800</v>
      </c>
      <c r="K102" s="862">
        <v>45807</v>
      </c>
      <c r="L102" s="862">
        <v>45814</v>
      </c>
      <c r="M102" s="862">
        <v>45821</v>
      </c>
      <c r="N102" s="862">
        <v>45828</v>
      </c>
      <c r="O102" s="862">
        <v>45835</v>
      </c>
      <c r="P102" s="862">
        <v>45842</v>
      </c>
      <c r="Q102" s="862">
        <v>45849</v>
      </c>
      <c r="R102" s="862">
        <v>45856</v>
      </c>
      <c r="S102" s="862">
        <v>45863</v>
      </c>
      <c r="T102" s="862">
        <v>45870</v>
      </c>
      <c r="U102" s="862">
        <v>45877</v>
      </c>
      <c r="V102" s="862">
        <v>45884</v>
      </c>
      <c r="W102" s="862">
        <v>45891</v>
      </c>
      <c r="X102" s="862">
        <v>45898</v>
      </c>
      <c r="Y102" s="862">
        <v>45905</v>
      </c>
      <c r="Z102" s="862">
        <v>45912</v>
      </c>
      <c r="AA102" s="862">
        <v>45919</v>
      </c>
      <c r="AB102" s="862">
        <v>45926</v>
      </c>
      <c r="AC102" s="862">
        <v>45933</v>
      </c>
      <c r="AD102" s="862">
        <v>45940</v>
      </c>
      <c r="AE102" s="862">
        <v>45947</v>
      </c>
      <c r="AF102" s="862">
        <v>45954</v>
      </c>
      <c r="AG102" s="862">
        <v>45961</v>
      </c>
      <c r="AH102" s="862">
        <v>45968</v>
      </c>
      <c r="AI102" s="862">
        <v>45975</v>
      </c>
      <c r="AJ102" s="862">
        <v>45982</v>
      </c>
      <c r="AK102" s="862">
        <v>45989</v>
      </c>
      <c r="AL102" s="862">
        <v>45996</v>
      </c>
      <c r="AM102" s="862">
        <v>46003</v>
      </c>
      <c r="AN102" s="862">
        <v>46010</v>
      </c>
      <c r="AO102" s="862">
        <v>46017</v>
      </c>
      <c r="AP102" s="862">
        <v>46024</v>
      </c>
      <c r="AQ102" s="862">
        <v>46031</v>
      </c>
      <c r="AR102" s="862">
        <v>46038</v>
      </c>
      <c r="AS102" s="862">
        <v>46045</v>
      </c>
      <c r="AT102" s="862">
        <v>46052</v>
      </c>
      <c r="AU102" s="862">
        <v>46059</v>
      </c>
      <c r="AV102" s="862">
        <v>46066</v>
      </c>
      <c r="AW102" s="862">
        <v>46073</v>
      </c>
      <c r="AX102" s="862">
        <v>46080</v>
      </c>
      <c r="AY102" s="862">
        <v>46087</v>
      </c>
      <c r="AZ102" s="862">
        <v>46094</v>
      </c>
      <c r="BA102" s="862">
        <v>46101</v>
      </c>
      <c r="BB102" s="862">
        <v>46108</v>
      </c>
      <c r="BC102" s="862">
        <v>46115</v>
      </c>
      <c r="BD102" s="862">
        <v>46122</v>
      </c>
      <c r="BE102" s="862">
        <v>46129</v>
      </c>
      <c r="BF102" s="862">
        <v>46136</v>
      </c>
      <c r="BG102" s="862">
        <v>46143</v>
      </c>
      <c r="BH102" s="862">
        <v>46150</v>
      </c>
      <c r="BI102" s="862">
        <v>46157</v>
      </c>
      <c r="BJ102" s="862">
        <v>46164</v>
      </c>
      <c r="BK102" s="862">
        <v>46171</v>
      </c>
      <c r="BL102" s="862">
        <v>46178</v>
      </c>
      <c r="BM102" s="862">
        <v>46185</v>
      </c>
      <c r="BN102" s="862">
        <v>46192</v>
      </c>
      <c r="BO102" s="862">
        <v>46199</v>
      </c>
      <c r="BP102" s="862">
        <v>46206</v>
      </c>
      <c r="BQ102" s="862">
        <v>46213</v>
      </c>
      <c r="BR102" s="862">
        <v>46220</v>
      </c>
      <c r="BS102" s="862">
        <v>46227</v>
      </c>
      <c r="BT102" s="862">
        <v>46234</v>
      </c>
      <c r="BU102" s="862">
        <v>46241</v>
      </c>
      <c r="BV102" s="862">
        <v>46248</v>
      </c>
      <c r="BW102" s="862">
        <v>46255</v>
      </c>
      <c r="BX102" s="862">
        <v>46262</v>
      </c>
      <c r="BY102" s="862">
        <v>46269</v>
      </c>
      <c r="BZ102" s="862">
        <v>46276</v>
      </c>
      <c r="CA102" s="862">
        <v>46283</v>
      </c>
      <c r="CB102" s="862">
        <v>46290</v>
      </c>
      <c r="CC102" s="862">
        <v>46297</v>
      </c>
      <c r="CD102" s="862">
        <v>46304</v>
      </c>
      <c r="CE102" s="862">
        <v>46311</v>
      </c>
      <c r="CF102" s="862">
        <v>46318</v>
      </c>
      <c r="CG102" s="862">
        <v>46325</v>
      </c>
      <c r="CH102" s="862">
        <v>46332</v>
      </c>
      <c r="CI102" s="862">
        <v>46339</v>
      </c>
      <c r="CJ102" s="862">
        <v>46346</v>
      </c>
      <c r="CK102" s="862">
        <v>46353</v>
      </c>
      <c r="CL102" s="862">
        <v>46360</v>
      </c>
      <c r="CM102" s="862">
        <v>46367</v>
      </c>
      <c r="CN102" s="862">
        <v>46374</v>
      </c>
      <c r="CO102" s="862">
        <v>46381</v>
      </c>
      <c r="CP102" s="862">
        <v>46388</v>
      </c>
      <c r="CQ102" s="862">
        <v>46395</v>
      </c>
      <c r="CR102" s="862">
        <v>46402</v>
      </c>
      <c r="CS102" s="862">
        <v>46409</v>
      </c>
      <c r="CT102" s="862">
        <v>46416</v>
      </c>
      <c r="CU102" s="862">
        <v>46423</v>
      </c>
      <c r="CV102" s="862">
        <v>46430</v>
      </c>
      <c r="CW102" s="862">
        <v>46437</v>
      </c>
      <c r="CX102" s="862">
        <v>46444</v>
      </c>
      <c r="CY102" s="862">
        <v>46451</v>
      </c>
      <c r="CZ102" s="862">
        <v>46458</v>
      </c>
      <c r="DA102" s="862">
        <v>46465</v>
      </c>
      <c r="DB102" s="862">
        <v>46472</v>
      </c>
      <c r="DC102" s="862">
        <v>46479</v>
      </c>
      <c r="DD102" s="862">
        <v>46486</v>
      </c>
      <c r="DE102" s="862">
        <v>46493</v>
      </c>
      <c r="DF102" s="862">
        <v>46500</v>
      </c>
      <c r="DG102" s="862">
        <v>46507</v>
      </c>
      <c r="DH102" s="862">
        <v>46514</v>
      </c>
      <c r="DI102" s="862">
        <v>46521</v>
      </c>
      <c r="DJ102" s="862">
        <v>46528</v>
      </c>
      <c r="DK102" s="862">
        <v>46535</v>
      </c>
      <c r="DL102" s="862">
        <v>46542</v>
      </c>
      <c r="DM102" s="862">
        <v>46549</v>
      </c>
      <c r="DN102" s="862">
        <v>46556</v>
      </c>
      <c r="DO102" s="862">
        <v>46563</v>
      </c>
      <c r="DP102" s="862">
        <v>46570</v>
      </c>
      <c r="DQ102" s="862">
        <v>46577</v>
      </c>
      <c r="DR102" s="862">
        <v>46584</v>
      </c>
      <c r="DS102" s="862">
        <v>46591</v>
      </c>
      <c r="DT102" s="862">
        <v>46598</v>
      </c>
      <c r="DU102" s="862">
        <v>46605</v>
      </c>
      <c r="DV102" s="862">
        <v>46612</v>
      </c>
      <c r="DW102" s="862">
        <v>46619</v>
      </c>
      <c r="DX102" s="862">
        <v>46626</v>
      </c>
      <c r="DY102" s="862">
        <v>46633</v>
      </c>
      <c r="DZ102" s="862">
        <v>46640</v>
      </c>
      <c r="EA102" s="862">
        <v>46647</v>
      </c>
      <c r="EB102" s="862">
        <v>46654</v>
      </c>
      <c r="EC102" s="862">
        <v>46661</v>
      </c>
      <c r="ED102" s="862">
        <v>46668</v>
      </c>
      <c r="EE102" s="862">
        <v>46675</v>
      </c>
      <c r="EF102" s="862">
        <v>46682</v>
      </c>
      <c r="EG102" s="862">
        <v>46689</v>
      </c>
      <c r="EH102" s="862">
        <v>46696</v>
      </c>
      <c r="EI102" s="862">
        <v>46703</v>
      </c>
      <c r="EJ102" s="862">
        <v>46710</v>
      </c>
      <c r="EK102" s="862">
        <v>46717</v>
      </c>
      <c r="EL102" s="862">
        <v>46724</v>
      </c>
      <c r="EM102" s="862">
        <v>46731</v>
      </c>
      <c r="EN102" s="862">
        <v>46738</v>
      </c>
      <c r="EO102" s="862">
        <v>46745</v>
      </c>
      <c r="EP102" s="862">
        <v>46752</v>
      </c>
      <c r="EQ102" s="862">
        <v>46759</v>
      </c>
      <c r="ER102" s="862">
        <v>46766</v>
      </c>
      <c r="ES102" s="862">
        <v>46773</v>
      </c>
      <c r="ET102" s="862">
        <v>46780</v>
      </c>
      <c r="EU102" s="862">
        <v>46787</v>
      </c>
      <c r="EV102" s="862">
        <v>46794</v>
      </c>
      <c r="EW102" s="862">
        <v>46801</v>
      </c>
      <c r="EX102" s="862">
        <v>46808</v>
      </c>
      <c r="EY102" s="862">
        <v>46815</v>
      </c>
      <c r="EZ102" s="862">
        <v>46822</v>
      </c>
      <c r="FA102" s="862">
        <v>46829</v>
      </c>
      <c r="FB102" s="862">
        <v>46836</v>
      </c>
      <c r="FC102" s="862">
        <v>46843</v>
      </c>
    </row>
    <row r="103" spans="1:164" s="208" customFormat="1">
      <c r="A103" s="208" t="s">
        <v>1859</v>
      </c>
      <c r="B103" s="208" t="s">
        <v>1825</v>
      </c>
      <c r="I103" s="208">
        <v>246.48</v>
      </c>
      <c r="J103" s="208">
        <v>1177.54</v>
      </c>
      <c r="K103" s="208">
        <v>1329.66</v>
      </c>
      <c r="L103" s="208">
        <v>1329.66</v>
      </c>
      <c r="M103" s="208">
        <v>1329.66</v>
      </c>
      <c r="N103" s="208">
        <v>130.49</v>
      </c>
      <c r="Q103" s="208">
        <v>138.09</v>
      </c>
      <c r="R103" s="208">
        <v>350.09</v>
      </c>
      <c r="S103" s="208">
        <v>1097.42</v>
      </c>
      <c r="T103" s="208">
        <v>1194.08</v>
      </c>
      <c r="U103" s="208">
        <v>2103.84</v>
      </c>
      <c r="V103" s="208">
        <v>2203.84</v>
      </c>
      <c r="W103" s="208">
        <v>1081.8699999999999</v>
      </c>
      <c r="X103" s="208">
        <v>761.52</v>
      </c>
      <c r="Y103" s="208">
        <v>1068.6400000000001</v>
      </c>
      <c r="Z103" s="208">
        <v>439.61</v>
      </c>
      <c r="AA103" s="208">
        <v>263.27</v>
      </c>
      <c r="AB103" s="208">
        <v>141.79</v>
      </c>
      <c r="AC103" s="208">
        <v>337.13</v>
      </c>
      <c r="AD103" s="208">
        <v>312.85000000000002</v>
      </c>
      <c r="AE103" s="208">
        <v>332.25</v>
      </c>
      <c r="AF103" s="208">
        <v>359.25</v>
      </c>
      <c r="AG103" s="208">
        <v>638.27</v>
      </c>
      <c r="AH103" s="208">
        <v>2027.37</v>
      </c>
      <c r="AI103" s="208">
        <v>2403.37</v>
      </c>
      <c r="AJ103" s="208">
        <v>1899.96</v>
      </c>
      <c r="AK103" s="208">
        <v>2000.6</v>
      </c>
      <c r="AL103" s="208">
        <v>1981.58</v>
      </c>
      <c r="AM103" s="208">
        <v>1032.03</v>
      </c>
      <c r="AN103" s="208">
        <v>610.57000000000005</v>
      </c>
      <c r="AO103" s="208">
        <v>286.37</v>
      </c>
      <c r="AP103" s="208">
        <v>286.37</v>
      </c>
      <c r="AQ103" s="208">
        <v>286.37</v>
      </c>
      <c r="AR103" s="208">
        <v>871.13</v>
      </c>
      <c r="AS103" s="208">
        <v>890.54</v>
      </c>
      <c r="AT103" s="208">
        <v>586.27</v>
      </c>
      <c r="AU103" s="208">
        <v>1216.82</v>
      </c>
      <c r="AV103" s="208">
        <v>1576.19</v>
      </c>
      <c r="AW103" s="208">
        <v>1750.28</v>
      </c>
      <c r="AX103" s="208">
        <v>2084</v>
      </c>
      <c r="AY103" s="208">
        <v>2193.16</v>
      </c>
      <c r="AZ103" s="208">
        <v>1267.1199999999999</v>
      </c>
      <c r="BA103" s="208">
        <v>618.02</v>
      </c>
      <c r="BB103" s="208">
        <v>541.59</v>
      </c>
      <c r="BC103" s="208">
        <v>264.08999999999997</v>
      </c>
      <c r="BD103" s="208">
        <v>738.09</v>
      </c>
    </row>
    <row r="104" spans="1:164" s="208" customFormat="1"/>
    <row r="105" spans="1:164" s="208" customFormat="1">
      <c r="A105" s="208" t="s">
        <v>1860</v>
      </c>
      <c r="B105" s="208" t="s">
        <v>1825</v>
      </c>
      <c r="C105" s="208">
        <v>103.25</v>
      </c>
      <c r="D105" s="208">
        <v>347.15</v>
      </c>
      <c r="E105" s="208">
        <v>419.14</v>
      </c>
      <c r="F105" s="208">
        <v>452.09</v>
      </c>
      <c r="G105" s="208">
        <v>406.75</v>
      </c>
      <c r="H105" s="208">
        <v>371.07</v>
      </c>
      <c r="I105" s="208">
        <v>369.24</v>
      </c>
      <c r="J105" s="208">
        <v>249.08</v>
      </c>
      <c r="K105" s="208">
        <v>248.71</v>
      </c>
      <c r="L105" s="208">
        <v>292.89999999999998</v>
      </c>
      <c r="M105" s="208">
        <v>276.68</v>
      </c>
      <c r="N105" s="208">
        <v>387.94</v>
      </c>
      <c r="O105" s="208">
        <v>408.26</v>
      </c>
      <c r="P105" s="208">
        <v>518.42999999999995</v>
      </c>
      <c r="Q105" s="208">
        <v>675.45</v>
      </c>
      <c r="R105" s="208">
        <v>514.72</v>
      </c>
      <c r="S105" s="208">
        <v>328.83</v>
      </c>
      <c r="T105" s="208">
        <v>307.39</v>
      </c>
      <c r="U105" s="208">
        <v>300.66000000000003</v>
      </c>
      <c r="V105" s="208">
        <v>256.18</v>
      </c>
      <c r="W105" s="208">
        <v>388.8</v>
      </c>
      <c r="X105" s="208">
        <v>366.97</v>
      </c>
      <c r="Y105" s="208">
        <v>412.46</v>
      </c>
      <c r="Z105" s="208">
        <v>217.13</v>
      </c>
      <c r="AA105" s="208">
        <v>286.23</v>
      </c>
      <c r="AB105" s="208">
        <v>367.41</v>
      </c>
      <c r="AC105" s="208">
        <v>331.31</v>
      </c>
      <c r="AD105" s="208">
        <v>428.82</v>
      </c>
      <c r="AE105" s="208">
        <v>417.46</v>
      </c>
      <c r="AF105" s="208">
        <v>412.56</v>
      </c>
      <c r="AG105" s="208">
        <v>322.17</v>
      </c>
      <c r="AH105" s="208">
        <v>360.42</v>
      </c>
      <c r="AI105" s="208">
        <v>327.23</v>
      </c>
      <c r="AJ105" s="208">
        <v>277.14999999999998</v>
      </c>
      <c r="AK105" s="208">
        <v>264.39999999999998</v>
      </c>
      <c r="AL105" s="208">
        <v>205.66</v>
      </c>
      <c r="AM105" s="208">
        <v>298.08999999999997</v>
      </c>
      <c r="AN105" s="208">
        <v>285.20999999999998</v>
      </c>
      <c r="AO105" s="208">
        <v>339.11</v>
      </c>
      <c r="AP105" s="208">
        <v>384.48</v>
      </c>
      <c r="AQ105" s="208">
        <v>356.73</v>
      </c>
      <c r="AR105" s="208">
        <v>319.70999999999998</v>
      </c>
      <c r="AS105" s="208">
        <v>338.92</v>
      </c>
      <c r="AT105" s="208">
        <v>320.45</v>
      </c>
      <c r="AU105" s="208">
        <v>245.65</v>
      </c>
      <c r="AV105" s="208">
        <v>224.25</v>
      </c>
      <c r="AW105" s="208">
        <v>281.77999999999997</v>
      </c>
      <c r="AX105" s="208">
        <v>290.47000000000003</v>
      </c>
      <c r="AY105" s="208">
        <v>300.95999999999998</v>
      </c>
      <c r="AZ105" s="208">
        <v>374.93</v>
      </c>
      <c r="BA105" s="208">
        <v>520.33000000000004</v>
      </c>
      <c r="BB105" s="208">
        <v>602.55999999999995</v>
      </c>
      <c r="BC105" s="208">
        <v>564.27</v>
      </c>
      <c r="BD105" s="208">
        <v>1047.3</v>
      </c>
    </row>
    <row r="106" spans="1:164" s="208" customFormat="1"/>
    <row r="107" spans="1:164" s="208" customFormat="1"/>
    <row r="108" spans="1:164" s="208" customFormat="1"/>
    <row r="109" spans="1:164" s="208" customFormat="1"/>
    <row r="110" spans="1:164" s="208" customFormat="1"/>
    <row r="111" spans="1:164" s="208" customFormat="1"/>
    <row r="112" spans="1:164" s="208" customFormat="1"/>
    <row r="113" s="208" customFormat="1"/>
    <row r="114" s="208" customFormat="1"/>
    <row r="115" s="208" customFormat="1"/>
    <row r="116" s="208" customFormat="1"/>
    <row r="117" s="208" customFormat="1"/>
    <row r="118" s="208" customFormat="1"/>
    <row r="119" s="208" customFormat="1"/>
    <row r="120" s="208" customFormat="1"/>
    <row r="121" s="208" customFormat="1"/>
    <row r="122" s="208" customFormat="1"/>
    <row r="123" s="208" customFormat="1"/>
    <row r="124" s="208" customFormat="1"/>
    <row r="125" s="208" customFormat="1"/>
    <row r="126" s="208" customFormat="1"/>
    <row r="127" s="208" customFormat="1"/>
    <row r="128" s="208" customFormat="1"/>
    <row r="129" s="208" customFormat="1"/>
    <row r="130" s="208" customFormat="1"/>
    <row r="131" s="208" customFormat="1"/>
    <row r="132" s="208" customFormat="1"/>
    <row r="133" s="208" customFormat="1"/>
    <row r="134" s="208" customFormat="1"/>
    <row r="135" s="208" customFormat="1"/>
    <row r="136" s="208" customFormat="1"/>
    <row r="137" s="208" customFormat="1"/>
    <row r="138" s="208" customFormat="1"/>
    <row r="139" s="208" customFormat="1"/>
    <row r="140" s="208" customFormat="1"/>
    <row r="141" s="208" customFormat="1"/>
    <row r="142" s="208" customFormat="1"/>
    <row r="143" s="208" customFormat="1"/>
    <row r="144" s="208" customFormat="1"/>
    <row r="145" s="208" customFormat="1"/>
    <row r="146" s="208" customFormat="1"/>
    <row r="147" s="208" customFormat="1"/>
    <row r="148" s="208" customFormat="1"/>
    <row r="149" s="208" customFormat="1"/>
    <row r="150" s="208" customFormat="1"/>
    <row r="151" s="208" customFormat="1"/>
    <row r="152" s="208" customFormat="1"/>
    <row r="153" s="208" customFormat="1"/>
    <row r="154" s="208" customFormat="1"/>
    <row r="155" s="208" customFormat="1"/>
    <row r="156" s="208" customFormat="1"/>
    <row r="157" s="208" customFormat="1"/>
    <row r="158" s="208" customFormat="1"/>
    <row r="159" s="208" customFormat="1"/>
    <row r="160" s="208" customFormat="1"/>
    <row r="161" s="208" customFormat="1"/>
    <row r="162" s="208" customFormat="1"/>
    <row r="163" s="208" customFormat="1"/>
    <row r="164" s="208" customFormat="1"/>
    <row r="165" s="208" customFormat="1"/>
    <row r="166" s="208" customFormat="1"/>
    <row r="167" s="208" customFormat="1"/>
    <row r="168" s="208" customFormat="1"/>
    <row r="169" s="208" customFormat="1"/>
    <row r="170" s="208" customFormat="1"/>
    <row r="171" s="208" customFormat="1"/>
    <row r="172" s="208" customFormat="1"/>
    <row r="173" s="208" customFormat="1"/>
    <row r="174" s="208" customFormat="1"/>
    <row r="175" s="208" customFormat="1"/>
    <row r="176" s="208" customFormat="1"/>
    <row r="177" s="208" customFormat="1"/>
    <row r="178" s="208" customFormat="1"/>
    <row r="179" s="208" customFormat="1"/>
    <row r="180" s="208" customFormat="1"/>
    <row r="181" s="208" customFormat="1"/>
    <row r="182" s="208" customFormat="1"/>
    <row r="183" s="208" customFormat="1"/>
    <row r="184" s="208" customFormat="1"/>
    <row r="185" s="208" customFormat="1"/>
    <row r="186" s="208" customFormat="1"/>
    <row r="187" s="208" customFormat="1"/>
    <row r="188" s="208" customFormat="1"/>
    <row r="189" s="208" customFormat="1"/>
    <row r="190" s="208" customFormat="1"/>
    <row r="191" s="208" customFormat="1"/>
    <row r="192" s="208" customFormat="1"/>
    <row r="193" s="208" customFormat="1"/>
    <row r="194" s="208" customFormat="1"/>
    <row r="195" s="208" customFormat="1"/>
    <row r="196" s="208" customFormat="1"/>
    <row r="197" s="208" customFormat="1"/>
    <row r="198" s="208" customFormat="1"/>
    <row r="199" s="208" customFormat="1"/>
    <row r="200" s="208" customFormat="1"/>
    <row r="201" s="208" customFormat="1"/>
    <row r="202" s="208" customFormat="1"/>
    <row r="203" s="208" customFormat="1"/>
    <row r="204" s="208" customFormat="1"/>
    <row r="205" s="208" customFormat="1"/>
    <row r="206" s="208" customFormat="1"/>
    <row r="207" s="208" customFormat="1"/>
    <row r="208" s="208" customFormat="1"/>
    <row r="209" s="208" customFormat="1"/>
    <row r="210" s="208" customFormat="1"/>
    <row r="211" s="208" customFormat="1"/>
    <row r="212" s="208" customFormat="1"/>
    <row r="213" s="208" customFormat="1"/>
    <row r="214" s="208" customFormat="1"/>
    <row r="215" s="208" customFormat="1"/>
    <row r="216" s="208" customFormat="1"/>
    <row r="217" s="208" customFormat="1"/>
    <row r="218" s="208" customFormat="1"/>
    <row r="219" s="208" customFormat="1"/>
    <row r="220" s="208" customFormat="1"/>
    <row r="221" s="208" customFormat="1"/>
    <row r="222" s="208" customFormat="1"/>
    <row r="223" s="208" customFormat="1"/>
    <row r="224" s="208" customFormat="1"/>
    <row r="225" s="208" customFormat="1"/>
    <row r="226" s="208" customFormat="1"/>
    <row r="227" s="208" customFormat="1"/>
    <row r="228" s="208" customFormat="1"/>
    <row r="229" s="208" customFormat="1"/>
    <row r="230" s="208" customFormat="1"/>
    <row r="231" s="208" customFormat="1"/>
    <row r="232" s="208" customFormat="1"/>
    <row r="233" s="208" customFormat="1"/>
    <row r="234" s="208" customFormat="1"/>
    <row r="235" s="208" customFormat="1"/>
    <row r="236" s="208" customFormat="1"/>
    <row r="237" s="208" customFormat="1"/>
    <row r="238" s="208" customFormat="1"/>
    <row r="239" s="208" customFormat="1"/>
    <row r="240" s="208" customFormat="1"/>
    <row r="241" s="208" customFormat="1"/>
    <row r="242" s="208" customFormat="1"/>
    <row r="243" s="208" customFormat="1"/>
    <row r="244" s="208" customFormat="1"/>
    <row r="245" s="208" customFormat="1"/>
    <row r="246" s="208" customFormat="1"/>
    <row r="247" s="208" customFormat="1"/>
    <row r="248" s="208" customFormat="1"/>
    <row r="249" s="208" customFormat="1"/>
    <row r="250" s="208" customFormat="1"/>
    <row r="251" s="208" customFormat="1"/>
    <row r="252" s="208" customFormat="1"/>
    <row r="253" s="208" customFormat="1"/>
    <row r="254" s="208" customFormat="1"/>
    <row r="255" s="208" customFormat="1"/>
    <row r="256" s="208" customFormat="1"/>
    <row r="257" s="208" customFormat="1"/>
    <row r="258" s="208" customFormat="1"/>
    <row r="259" s="208" customFormat="1"/>
    <row r="260" s="208" customFormat="1"/>
    <row r="261" s="208" customFormat="1"/>
    <row r="262" s="208" customFormat="1"/>
    <row r="263" s="208" customFormat="1"/>
    <row r="264" s="208" customFormat="1"/>
    <row r="265" s="208" customFormat="1"/>
    <row r="266" s="208" customFormat="1"/>
    <row r="267" s="208" customFormat="1"/>
    <row r="268" s="208" customFormat="1"/>
    <row r="269" s="208" customFormat="1"/>
    <row r="270" s="208" customFormat="1"/>
    <row r="271" s="208" customFormat="1"/>
    <row r="272" s="208" customFormat="1"/>
    <row r="273" s="208" customFormat="1"/>
    <row r="274" s="208" customFormat="1"/>
    <row r="275" s="208" customFormat="1"/>
    <row r="276" s="208" customFormat="1"/>
    <row r="277" s="208" customFormat="1"/>
    <row r="278" s="208" customFormat="1"/>
    <row r="279" s="208" customFormat="1"/>
    <row r="280" s="208" customFormat="1"/>
    <row r="281" s="208" customFormat="1"/>
    <row r="282" s="208" customFormat="1"/>
    <row r="283" s="208" customFormat="1"/>
    <row r="284" s="208" customFormat="1"/>
    <row r="285" s="208" customFormat="1"/>
    <row r="286" s="208" customFormat="1"/>
    <row r="287" s="208" customFormat="1"/>
    <row r="288" s="208" customFormat="1"/>
    <row r="289" s="208" customFormat="1"/>
    <row r="290" s="208" customFormat="1"/>
    <row r="291" s="208" customFormat="1"/>
    <row r="292" s="208" customFormat="1"/>
    <row r="293" s="208" customFormat="1"/>
    <row r="294" s="208" customFormat="1"/>
    <row r="295" s="208" customFormat="1"/>
    <row r="296" s="208" customFormat="1"/>
    <row r="297" s="208" customFormat="1"/>
    <row r="298" s="208" customFormat="1"/>
    <row r="299" s="208" customFormat="1"/>
    <row r="300" s="208" customFormat="1"/>
    <row r="301" s="208" customFormat="1"/>
    <row r="302" s="208" customFormat="1"/>
    <row r="303" s="208" customFormat="1"/>
    <row r="304" s="208" customFormat="1"/>
    <row r="305" s="208" customFormat="1"/>
    <row r="306" s="208" customFormat="1"/>
    <row r="307" s="208" customFormat="1"/>
    <row r="308" s="208" customFormat="1"/>
    <row r="309" s="208" customFormat="1"/>
    <row r="310" s="208" customFormat="1"/>
    <row r="311" s="208" customFormat="1"/>
    <row r="312" s="208" customFormat="1"/>
    <row r="313" s="208" customFormat="1"/>
    <row r="314" s="208" customFormat="1"/>
    <row r="315" s="208" customFormat="1"/>
    <row r="316" s="208" customFormat="1"/>
    <row r="317" s="208" customFormat="1"/>
    <row r="318" s="208" customFormat="1"/>
    <row r="319" s="208" customFormat="1"/>
    <row r="320" s="208" customFormat="1"/>
    <row r="321" s="208" customFormat="1"/>
    <row r="322" s="208" customFormat="1"/>
    <row r="323" s="208" customFormat="1"/>
    <row r="324" s="208" customFormat="1"/>
    <row r="325" s="208" customFormat="1"/>
    <row r="326" s="208" customFormat="1"/>
    <row r="327" s="208" customFormat="1"/>
    <row r="328" s="208" customFormat="1"/>
    <row r="329" s="208" customFormat="1"/>
    <row r="330" s="208" customFormat="1"/>
    <row r="331" s="208" customFormat="1"/>
    <row r="332" s="208" customFormat="1"/>
    <row r="333" s="208" customFormat="1"/>
    <row r="334" s="208" customFormat="1"/>
    <row r="335" s="208" customFormat="1"/>
    <row r="336" s="208" customFormat="1"/>
    <row r="337" s="208" customFormat="1"/>
    <row r="338" s="208" customFormat="1"/>
    <row r="339" s="208" customFormat="1"/>
    <row r="340" s="208" customFormat="1"/>
    <row r="341" s="208" customFormat="1"/>
    <row r="342" s="208" customFormat="1"/>
    <row r="343" s="208" customFormat="1"/>
    <row r="344" s="208" customFormat="1"/>
    <row r="345" s="208" customFormat="1"/>
    <row r="346" s="208" customFormat="1"/>
    <row r="347" s="208" customFormat="1"/>
    <row r="348" s="208" customFormat="1"/>
    <row r="349" s="208" customFormat="1"/>
    <row r="350" s="208" customFormat="1"/>
    <row r="351" s="208" customFormat="1"/>
    <row r="352" s="208" customFormat="1"/>
    <row r="353" s="208" customFormat="1"/>
    <row r="354" s="208" customFormat="1"/>
    <row r="355" s="208" customFormat="1"/>
    <row r="356" s="208" customFormat="1"/>
    <row r="357" s="208" customFormat="1"/>
    <row r="358" s="208" customFormat="1"/>
    <row r="359" s="208" customFormat="1"/>
    <row r="360" s="208" customFormat="1"/>
    <row r="361" s="208" customFormat="1"/>
    <row r="362" s="208" customFormat="1"/>
    <row r="363" s="208" customFormat="1"/>
    <row r="364" s="208" customFormat="1"/>
    <row r="365" s="208" customFormat="1"/>
    <row r="366" s="208" customFormat="1"/>
    <row r="367" s="208" customFormat="1"/>
    <row r="368" s="208" customFormat="1"/>
    <row r="369" s="208" customFormat="1"/>
    <row r="370" s="208" customFormat="1"/>
    <row r="371" s="208" customFormat="1"/>
    <row r="372" s="208" customFormat="1"/>
    <row r="373" s="208" customFormat="1"/>
    <row r="374" s="208" customFormat="1"/>
    <row r="375" s="208" customFormat="1"/>
    <row r="376" s="208" customFormat="1"/>
    <row r="377" s="208" customFormat="1"/>
    <row r="378" s="208" customFormat="1"/>
    <row r="379" s="208" customFormat="1"/>
    <row r="380" s="208" customFormat="1"/>
    <row r="381" s="208" customFormat="1"/>
    <row r="382" s="208" customFormat="1"/>
    <row r="383" s="208" customFormat="1"/>
    <row r="384" s="208" customFormat="1"/>
    <row r="385" s="208" customFormat="1"/>
    <row r="386" s="208" customFormat="1"/>
    <row r="387" s="208" customFormat="1"/>
    <row r="388" s="208" customFormat="1"/>
    <row r="389" s="208" customFormat="1"/>
    <row r="390" s="208" customFormat="1"/>
    <row r="391" s="208" customFormat="1"/>
    <row r="392" s="208" customFormat="1"/>
    <row r="393" s="208" customFormat="1"/>
    <row r="394" s="208" customFormat="1"/>
    <row r="395" s="208" customFormat="1"/>
    <row r="396" s="208" customFormat="1"/>
    <row r="397" s="208" customFormat="1"/>
    <row r="398" s="208" customFormat="1"/>
    <row r="399" s="208" customFormat="1"/>
    <row r="400" s="208" customFormat="1"/>
    <row r="401" s="208" customFormat="1"/>
    <row r="402" s="208" customFormat="1"/>
    <row r="403" s="208" customFormat="1"/>
    <row r="404" s="208" customFormat="1"/>
    <row r="405" s="208" customFormat="1"/>
    <row r="406" s="208" customFormat="1"/>
    <row r="407" s="208" customFormat="1"/>
    <row r="408" s="208" customFormat="1"/>
    <row r="409" s="208" customFormat="1"/>
    <row r="410" s="208" customFormat="1"/>
    <row r="411" s="208" customFormat="1"/>
    <row r="412" s="208" customFormat="1"/>
    <row r="413" s="208" customFormat="1"/>
    <row r="414" s="208" customFormat="1"/>
    <row r="415" s="208" customFormat="1"/>
    <row r="416" s="208" customFormat="1"/>
    <row r="417" s="208" customFormat="1"/>
    <row r="418" s="208" customFormat="1"/>
    <row r="419" s="208" customFormat="1"/>
    <row r="420" s="208" customFormat="1"/>
    <row r="421" s="208" customFormat="1"/>
    <row r="422" s="208" customFormat="1"/>
    <row r="423" s="208" customFormat="1"/>
    <row r="424" s="208" customFormat="1"/>
    <row r="425" s="208" customFormat="1"/>
    <row r="426" s="208" customFormat="1"/>
    <row r="427" s="208" customFormat="1"/>
    <row r="428" s="208" customFormat="1"/>
    <row r="429" s="208" customFormat="1"/>
    <row r="430" s="208" customFormat="1"/>
    <row r="431" s="208" customFormat="1"/>
    <row r="432" s="208" customFormat="1"/>
    <row r="433" s="208" customFormat="1"/>
    <row r="434" s="208" customFormat="1"/>
    <row r="435" s="208" customFormat="1"/>
    <row r="436" s="208" customFormat="1"/>
    <row r="437" s="208" customFormat="1"/>
    <row r="438" s="208" customFormat="1"/>
    <row r="439" s="208" customFormat="1"/>
    <row r="440" s="208" customFormat="1"/>
    <row r="441" s="208" customFormat="1"/>
    <row r="442" s="208" customFormat="1"/>
    <row r="443" s="208" customFormat="1"/>
    <row r="444" s="208" customFormat="1"/>
    <row r="445" s="208" customFormat="1"/>
    <row r="446" s="208" customFormat="1"/>
    <row r="447" s="208" customFormat="1"/>
    <row r="448" s="208" customFormat="1"/>
    <row r="449" s="208" customFormat="1"/>
    <row r="450" s="208" customFormat="1"/>
    <row r="451" s="208" customFormat="1"/>
    <row r="452" s="208" customFormat="1"/>
    <row r="453" s="208" customFormat="1"/>
    <row r="454" s="208" customFormat="1"/>
    <row r="455" s="208" customFormat="1"/>
    <row r="456" s="208" customFormat="1"/>
    <row r="457" s="208" customFormat="1"/>
    <row r="458" s="208" customFormat="1"/>
    <row r="459" s="208" customFormat="1"/>
    <row r="460" s="208" customFormat="1"/>
    <row r="461" s="208" customFormat="1"/>
    <row r="462" s="208" customFormat="1"/>
    <row r="463" s="208" customFormat="1"/>
    <row r="464" s="208" customFormat="1"/>
    <row r="465" s="208" customFormat="1"/>
    <row r="466" s="208" customFormat="1"/>
    <row r="467" s="208" customFormat="1"/>
    <row r="468" s="208" customFormat="1"/>
    <row r="469" s="208" customFormat="1"/>
    <row r="470" s="208" customFormat="1"/>
    <row r="471" s="208" customFormat="1"/>
    <row r="472" s="208" customFormat="1"/>
    <row r="473" s="208" customFormat="1"/>
    <row r="474" s="208" customFormat="1"/>
    <row r="475" s="208" customFormat="1"/>
    <row r="476" s="208" customFormat="1"/>
    <row r="477" s="208" customFormat="1"/>
    <row r="478" s="208" customFormat="1"/>
    <row r="479" s="208" customFormat="1"/>
    <row r="480" s="208" customFormat="1"/>
    <row r="481" s="208" customFormat="1"/>
    <row r="482" s="208" customFormat="1"/>
    <row r="483" s="208" customFormat="1"/>
    <row r="484" s="208" customFormat="1"/>
    <row r="485" s="208" customFormat="1"/>
    <row r="486" s="208" customFormat="1"/>
    <row r="487" s="208" customFormat="1"/>
    <row r="488" s="208" customFormat="1"/>
    <row r="489" s="208" customFormat="1"/>
    <row r="490" s="208" customFormat="1"/>
    <row r="491" s="208" customFormat="1"/>
    <row r="492" s="208" customFormat="1"/>
    <row r="493" s="208" customFormat="1"/>
    <row r="494" s="208" customFormat="1"/>
    <row r="495" s="208" customFormat="1"/>
    <row r="496" s="208" customFormat="1"/>
    <row r="497" s="208" customFormat="1"/>
    <row r="498" s="208" customFormat="1"/>
    <row r="499" s="208" customFormat="1"/>
    <row r="500" s="208" customFormat="1"/>
    <row r="501" s="208" customFormat="1"/>
    <row r="502" s="208" customFormat="1"/>
    <row r="503" s="208" customFormat="1"/>
    <row r="504" s="208" customFormat="1"/>
    <row r="505" s="208" customFormat="1"/>
    <row r="506" s="208" customFormat="1"/>
    <row r="507" s="208" customFormat="1"/>
    <row r="508" s="208" customFormat="1"/>
    <row r="509" s="208" customFormat="1"/>
    <row r="510" s="208" customFormat="1"/>
    <row r="511" s="208" customFormat="1"/>
    <row r="512" s="208" customFormat="1"/>
    <row r="513" s="208" customFormat="1"/>
    <row r="514" s="208" customFormat="1"/>
    <row r="515" s="208" customFormat="1"/>
    <row r="516" s="208" customFormat="1"/>
    <row r="517" s="208" customFormat="1"/>
    <row r="518" s="208" customFormat="1"/>
    <row r="519" s="208" customFormat="1"/>
    <row r="520" s="208" customFormat="1"/>
    <row r="521" s="208" customFormat="1"/>
    <row r="522" s="208" customFormat="1"/>
    <row r="523" s="208" customFormat="1"/>
    <row r="524" s="208" customFormat="1"/>
    <row r="525" s="208" customFormat="1"/>
    <row r="526" s="208" customFormat="1"/>
    <row r="527" s="208" customFormat="1"/>
    <row r="528" s="208" customFormat="1"/>
    <row r="529" s="208" customFormat="1"/>
    <row r="530" s="208" customFormat="1"/>
    <row r="531" s="208" customFormat="1"/>
    <row r="532" s="208" customFormat="1"/>
    <row r="533" s="208" customFormat="1"/>
    <row r="534" s="208" customFormat="1"/>
    <row r="535" s="208" customFormat="1"/>
    <row r="536" s="208" customFormat="1"/>
    <row r="537" s="208" customFormat="1"/>
    <row r="538" s="208" customFormat="1"/>
    <row r="539" s="208" customFormat="1"/>
    <row r="540" s="208" customFormat="1"/>
    <row r="541" s="208" customFormat="1"/>
    <row r="542" s="208" customFormat="1"/>
    <row r="543" s="208" customFormat="1"/>
    <row r="544" s="208" customFormat="1"/>
    <row r="545" s="208" customFormat="1"/>
    <row r="546" s="208" customFormat="1"/>
    <row r="547" s="208" customFormat="1"/>
    <row r="548" s="208" customFormat="1"/>
    <row r="549" s="208" customFormat="1"/>
    <row r="550" s="208" customFormat="1"/>
    <row r="551" s="208" customFormat="1"/>
    <row r="552" s="208" customFormat="1"/>
    <row r="553" s="208" customFormat="1"/>
    <row r="554" s="208" customFormat="1"/>
    <row r="555" s="208" customFormat="1"/>
    <row r="556" s="208" customFormat="1"/>
    <row r="557" s="208" customFormat="1"/>
    <row r="558" s="208" customFormat="1"/>
    <row r="559" s="208" customFormat="1"/>
    <row r="560" s="208" customFormat="1"/>
    <row r="561" s="208" customFormat="1"/>
    <row r="562" s="208" customFormat="1"/>
    <row r="563" s="208" customFormat="1"/>
    <row r="564" s="208" customFormat="1"/>
    <row r="565" s="208" customFormat="1"/>
    <row r="566" s="208" customFormat="1"/>
    <row r="567" s="208" customFormat="1"/>
    <row r="568" s="208" customFormat="1"/>
    <row r="569" s="208" customFormat="1"/>
    <row r="570" s="208" customFormat="1"/>
    <row r="571" s="208" customFormat="1"/>
    <row r="572" s="208" customFormat="1"/>
    <row r="573" s="208" customFormat="1"/>
    <row r="574" s="208" customFormat="1"/>
    <row r="575" s="208" customFormat="1"/>
    <row r="576" s="208" customFormat="1"/>
    <row r="577" s="208" customFormat="1"/>
    <row r="578" s="208" customFormat="1"/>
    <row r="579" s="208" customFormat="1"/>
    <row r="580" s="208" customFormat="1"/>
    <row r="581" s="208" customFormat="1"/>
    <row r="582" s="208" customFormat="1"/>
    <row r="583" s="208" customFormat="1"/>
    <row r="584" s="208" customFormat="1"/>
    <row r="585" s="208" customFormat="1"/>
    <row r="586" s="208" customFormat="1"/>
    <row r="587" s="208" customFormat="1"/>
    <row r="588" s="208" customFormat="1"/>
    <row r="589" s="208" customFormat="1"/>
    <row r="590" s="208" customFormat="1"/>
    <row r="591" s="208" customFormat="1"/>
    <row r="592" s="208" customFormat="1"/>
    <row r="593" s="208" customFormat="1"/>
    <row r="594" s="208" customFormat="1"/>
    <row r="595" s="208" customFormat="1"/>
    <row r="596" s="208" customFormat="1"/>
    <row r="597" s="208" customFormat="1"/>
    <row r="598" s="208" customFormat="1"/>
    <row r="599" s="208" customFormat="1"/>
    <row r="600" s="208" customFormat="1"/>
    <row r="601" s="208" customFormat="1"/>
    <row r="602" s="208" customFormat="1"/>
    <row r="603" s="208" customFormat="1"/>
    <row r="604" s="208" customFormat="1"/>
    <row r="605" s="208" customFormat="1"/>
    <row r="606" s="208" customFormat="1"/>
    <row r="607" s="208" customFormat="1"/>
    <row r="608" s="208" customFormat="1"/>
    <row r="609" s="208" customFormat="1"/>
    <row r="610" s="208" customFormat="1"/>
    <row r="611" s="208" customFormat="1"/>
    <row r="612" s="208" customFormat="1"/>
    <row r="613" s="208" customFormat="1"/>
    <row r="614" s="208" customFormat="1"/>
    <row r="615" s="208" customFormat="1"/>
    <row r="616" s="208" customFormat="1"/>
    <row r="617" s="208" customFormat="1"/>
    <row r="618" s="208" customFormat="1"/>
    <row r="619" s="208" customFormat="1"/>
    <row r="620" s="208" customFormat="1"/>
    <row r="621" s="208" customFormat="1"/>
    <row r="622" s="208" customFormat="1"/>
    <row r="623" s="208" customFormat="1"/>
    <row r="624" s="208" customFormat="1"/>
    <row r="625" s="208" customFormat="1"/>
    <row r="626" s="208" customFormat="1"/>
    <row r="627" s="208" customFormat="1"/>
    <row r="628" s="208" customFormat="1"/>
    <row r="629" s="208" customFormat="1"/>
    <row r="630" s="208" customFormat="1"/>
    <row r="631" s="208" customFormat="1"/>
    <row r="632" s="208" customFormat="1"/>
    <row r="633" s="208" customFormat="1"/>
    <row r="634" s="208" customFormat="1"/>
    <row r="635" s="208" customFormat="1"/>
    <row r="636" s="208" customFormat="1"/>
    <row r="637" s="208" customFormat="1"/>
    <row r="638" s="208" customFormat="1"/>
    <row r="639" s="208" customFormat="1"/>
    <row r="640" s="208" customFormat="1"/>
    <row r="641" s="208" customFormat="1"/>
    <row r="642" s="208" customFormat="1"/>
    <row r="643" s="208" customFormat="1"/>
    <row r="644" s="208" customFormat="1"/>
    <row r="645" s="208" customFormat="1"/>
    <row r="646" s="208" customFormat="1"/>
    <row r="647" s="208" customFormat="1"/>
    <row r="648" s="208" customFormat="1"/>
    <row r="649" s="208" customFormat="1"/>
    <row r="650" s="208" customFormat="1"/>
    <row r="651" s="208" customFormat="1"/>
    <row r="652" s="208" customFormat="1"/>
    <row r="653" s="208" customFormat="1"/>
    <row r="654" s="208" customFormat="1"/>
    <row r="655" s="208" customFormat="1"/>
    <row r="656" s="208" customFormat="1"/>
    <row r="657" s="208" customFormat="1"/>
    <row r="658" s="208" customFormat="1"/>
    <row r="659" s="208" customFormat="1"/>
    <row r="660" s="208" customFormat="1"/>
    <row r="661" s="208" customFormat="1"/>
    <row r="662" s="208" customFormat="1"/>
    <row r="663" s="208" customFormat="1"/>
    <row r="664" s="208" customFormat="1"/>
    <row r="665" s="208" customFormat="1"/>
    <row r="666" s="208" customFormat="1"/>
    <row r="667" s="208" customFormat="1"/>
    <row r="668" s="208" customFormat="1"/>
    <row r="669" s="208" customFormat="1"/>
    <row r="670" s="208" customFormat="1"/>
    <row r="671" s="208" customFormat="1"/>
    <row r="672" s="208" customFormat="1"/>
    <row r="673" s="208" customFormat="1"/>
    <row r="674" s="208" customFormat="1"/>
    <row r="675" s="208" customFormat="1"/>
    <row r="676" s="208" customFormat="1"/>
    <row r="677" s="208" customFormat="1"/>
    <row r="678" s="208" customFormat="1"/>
    <row r="679" s="208" customFormat="1"/>
    <row r="680" s="208" customFormat="1"/>
    <row r="681" s="208" customFormat="1"/>
    <row r="682" s="208" customFormat="1"/>
    <row r="683" s="208" customFormat="1"/>
    <row r="684" s="208" customFormat="1"/>
    <row r="685" s="208" customFormat="1"/>
    <row r="686" s="208" customFormat="1"/>
    <row r="687" s="208" customFormat="1"/>
    <row r="688" s="208" customFormat="1"/>
    <row r="689" s="208" customFormat="1"/>
    <row r="690" s="208" customFormat="1"/>
    <row r="691" s="208" customFormat="1"/>
    <row r="692" s="208" customFormat="1"/>
    <row r="693" s="208" customFormat="1"/>
    <row r="694" s="208" customFormat="1"/>
    <row r="695" s="208" customFormat="1"/>
    <row r="696" s="208" customFormat="1"/>
    <row r="697" s="208" customFormat="1"/>
    <row r="698" s="208" customFormat="1"/>
    <row r="699" s="208" customFormat="1"/>
    <row r="700" s="208" customFormat="1"/>
    <row r="701" s="208" customFormat="1"/>
    <row r="702" s="208" customFormat="1"/>
    <row r="703" s="208" customFormat="1"/>
    <row r="704" s="208" customFormat="1"/>
    <row r="705" s="208" customFormat="1"/>
    <row r="706" s="208" customFormat="1"/>
    <row r="707" s="208" customFormat="1"/>
    <row r="708" s="208" customFormat="1"/>
    <row r="709" s="208" customFormat="1"/>
    <row r="710" s="208" customFormat="1"/>
    <row r="711" s="208" customFormat="1"/>
    <row r="712" s="208" customFormat="1"/>
    <row r="713" s="208" customFormat="1"/>
    <row r="714" s="208" customFormat="1"/>
    <row r="715" s="208" customFormat="1"/>
    <row r="716" s="208" customFormat="1"/>
    <row r="717" s="208" customFormat="1"/>
    <row r="718" s="208" customFormat="1"/>
    <row r="719" s="208" customFormat="1"/>
    <row r="720" s="208" customFormat="1"/>
    <row r="721" s="208" customFormat="1"/>
    <row r="722" s="208" customFormat="1"/>
    <row r="723" s="208" customFormat="1"/>
    <row r="724" s="208" customFormat="1"/>
    <row r="725" s="208" customFormat="1"/>
    <row r="726" s="208" customFormat="1"/>
    <row r="727" s="208" customFormat="1"/>
    <row r="728" s="208" customFormat="1"/>
    <row r="729" s="208" customFormat="1"/>
    <row r="730" s="208" customFormat="1"/>
    <row r="731" s="208" customFormat="1"/>
    <row r="732" s="208" customFormat="1"/>
    <row r="733" s="208" customFormat="1"/>
    <row r="734" s="208" customFormat="1"/>
    <row r="735" s="208" customFormat="1"/>
    <row r="736" s="208" customFormat="1"/>
    <row r="737" s="208" customFormat="1"/>
    <row r="738" s="208" customFormat="1"/>
    <row r="739" s="208" customFormat="1"/>
    <row r="740" s="208" customFormat="1"/>
    <row r="741" s="208" customFormat="1"/>
    <row r="742" s="208" customFormat="1"/>
    <row r="743" s="208" customFormat="1"/>
    <row r="744" s="208" customFormat="1"/>
    <row r="745" s="208" customFormat="1"/>
    <row r="746" s="208" customFormat="1"/>
    <row r="747" s="208" customFormat="1"/>
    <row r="748" s="208" customFormat="1"/>
    <row r="749" s="208" customFormat="1"/>
    <row r="750" s="208" customFormat="1"/>
    <row r="751" s="208" customFormat="1"/>
    <row r="752" s="208" customFormat="1"/>
    <row r="753" s="208" customFormat="1"/>
    <row r="754" s="208" customFormat="1"/>
    <row r="755" s="208" customFormat="1"/>
    <row r="756" s="208" customFormat="1"/>
    <row r="757" s="208" customFormat="1"/>
    <row r="758" s="208" customFormat="1"/>
    <row r="759" s="208" customFormat="1"/>
    <row r="760" s="208" customFormat="1"/>
    <row r="761" s="208" customFormat="1"/>
    <row r="762" s="208" customFormat="1"/>
    <row r="763" s="208" customFormat="1"/>
    <row r="764" s="208" customFormat="1"/>
    <row r="765" s="208" customFormat="1"/>
    <row r="766" s="208" customFormat="1"/>
    <row r="767" s="208" customFormat="1"/>
    <row r="768" s="208" customFormat="1"/>
    <row r="769" s="208" customFormat="1"/>
    <row r="770" s="208" customFormat="1"/>
    <row r="771" s="208" customFormat="1"/>
    <row r="772" s="208" customFormat="1"/>
    <row r="773" s="208" customFormat="1"/>
    <row r="774" s="208" customFormat="1"/>
    <row r="775" s="208" customFormat="1"/>
    <row r="776" s="208" customFormat="1"/>
    <row r="777" s="208" customFormat="1"/>
    <row r="778" s="208" customFormat="1"/>
    <row r="779" s="208" customFormat="1"/>
    <row r="780" s="208" customFormat="1"/>
    <row r="781" s="208" customFormat="1"/>
    <row r="782" s="208" customFormat="1"/>
    <row r="783" s="208" customFormat="1"/>
    <row r="784" s="208" customFormat="1"/>
    <row r="785" s="208" customFormat="1"/>
    <row r="786" s="208" customFormat="1"/>
    <row r="787" s="208" customFormat="1"/>
    <row r="788" s="208" customFormat="1"/>
    <row r="789" s="208" customFormat="1"/>
    <row r="790" s="208" customFormat="1"/>
    <row r="791" s="208" customFormat="1"/>
    <row r="792" s="208" customFormat="1"/>
    <row r="793" s="208" customFormat="1"/>
    <row r="794" s="208" customFormat="1"/>
    <row r="795" s="208" customFormat="1"/>
    <row r="796" s="208" customFormat="1"/>
    <row r="797" s="208" customFormat="1"/>
    <row r="798" s="208" customFormat="1"/>
    <row r="799" s="208" customFormat="1"/>
    <row r="800" s="208" customFormat="1"/>
    <row r="801" s="208" customFormat="1"/>
    <row r="802" s="208" customFormat="1"/>
    <row r="803" s="208" customFormat="1"/>
    <row r="804" s="208" customFormat="1"/>
    <row r="805" s="208" customFormat="1"/>
    <row r="806" s="208" customFormat="1"/>
    <row r="807" s="208" customFormat="1"/>
    <row r="808" s="208" customFormat="1"/>
    <row r="809" s="208" customFormat="1"/>
    <row r="810" s="208" customFormat="1"/>
    <row r="811" s="208" customFormat="1"/>
    <row r="812" s="208" customFormat="1"/>
    <row r="813" s="208" customFormat="1"/>
    <row r="814" s="208" customFormat="1"/>
    <row r="815" s="208" customFormat="1"/>
    <row r="816" s="208" customFormat="1"/>
    <row r="817" s="208" customFormat="1"/>
    <row r="818" s="208" customFormat="1"/>
    <row r="819" s="208" customFormat="1"/>
    <row r="820" s="208" customFormat="1"/>
    <row r="821" s="208" customFormat="1"/>
    <row r="822" s="208" customFormat="1"/>
    <row r="823" s="208" customFormat="1"/>
    <row r="824" s="208" customFormat="1"/>
    <row r="825" s="208" customFormat="1"/>
    <row r="826" s="208" customFormat="1"/>
    <row r="827" s="208" customFormat="1"/>
    <row r="828" s="208" customFormat="1"/>
    <row r="829" s="208" customFormat="1"/>
    <row r="830" s="208" customFormat="1"/>
    <row r="831" s="208" customFormat="1"/>
    <row r="832" s="208" customFormat="1"/>
    <row r="833" s="208" customFormat="1"/>
    <row r="834" s="208" customFormat="1"/>
    <row r="835" s="208" customFormat="1"/>
    <row r="836" s="208" customFormat="1"/>
    <row r="837" s="208" customFormat="1"/>
    <row r="838" s="208" customFormat="1"/>
    <row r="839" s="208" customFormat="1"/>
    <row r="840" s="208" customFormat="1"/>
    <row r="841" s="208" customFormat="1"/>
    <row r="842" s="208" customFormat="1"/>
    <row r="843" s="208" customFormat="1"/>
    <row r="844" s="208" customFormat="1"/>
    <row r="845" s="208" customFormat="1"/>
    <row r="846" s="208" customFormat="1"/>
    <row r="847" s="208" customFormat="1"/>
    <row r="848" s="208" customFormat="1"/>
    <row r="849" s="208" customFormat="1"/>
    <row r="850" s="208" customFormat="1"/>
    <row r="851" s="208" customFormat="1"/>
    <row r="852" s="208" customFormat="1"/>
    <row r="853" s="208" customFormat="1"/>
    <row r="854" s="208" customFormat="1"/>
    <row r="855" s="208" customFormat="1"/>
    <row r="856" s="208" customFormat="1"/>
    <row r="857" s="208" customFormat="1"/>
    <row r="858" s="208" customFormat="1"/>
    <row r="859" s="208" customFormat="1"/>
    <row r="860" s="208" customFormat="1"/>
    <row r="861" s="208" customFormat="1"/>
    <row r="862" s="208" customFormat="1"/>
    <row r="863" s="208" customFormat="1"/>
    <row r="864" s="208" customFormat="1"/>
    <row r="865" s="208" customFormat="1"/>
    <row r="866" s="208" customFormat="1"/>
    <row r="867" s="208" customFormat="1"/>
    <row r="868" s="208" customFormat="1"/>
    <row r="869" s="208" customFormat="1"/>
    <row r="870" s="208" customFormat="1"/>
    <row r="871" s="208" customFormat="1"/>
    <row r="872" s="208" customFormat="1"/>
    <row r="873" s="208" customFormat="1"/>
    <row r="874" s="208" customFormat="1"/>
    <row r="875" s="208" customFormat="1"/>
    <row r="876" s="208" customFormat="1"/>
    <row r="877" s="208" customFormat="1"/>
    <row r="878" s="208" customFormat="1"/>
    <row r="879" s="208" customFormat="1"/>
    <row r="880" s="208" customFormat="1"/>
    <row r="881" s="208" customFormat="1"/>
    <row r="882" s="208" customFormat="1"/>
    <row r="883" s="208" customFormat="1"/>
    <row r="884" s="208" customFormat="1"/>
    <row r="885" s="208" customFormat="1"/>
    <row r="886" s="208" customFormat="1"/>
    <row r="887" s="208" customFormat="1"/>
    <row r="888" s="208" customFormat="1"/>
    <row r="889" s="208" customFormat="1"/>
    <row r="890" s="208" customFormat="1"/>
    <row r="891" s="208" customFormat="1"/>
    <row r="892" s="208" customFormat="1"/>
    <row r="893" s="208" customFormat="1"/>
    <row r="894" s="208" customFormat="1"/>
    <row r="895" s="208" customFormat="1"/>
    <row r="896" s="208" customFormat="1"/>
    <row r="897" s="208" customFormat="1"/>
    <row r="898" s="208" customFormat="1"/>
    <row r="899" s="208" customFormat="1"/>
    <row r="900" s="208" customFormat="1"/>
    <row r="901" s="208" customFormat="1"/>
    <row r="902" s="208" customFormat="1"/>
    <row r="903" s="208" customFormat="1"/>
    <row r="904" s="208" customFormat="1"/>
    <row r="905" s="208" customFormat="1"/>
    <row r="906" s="208" customFormat="1"/>
    <row r="907" s="208" customFormat="1"/>
    <row r="908" s="208" customFormat="1"/>
    <row r="909" s="208" customFormat="1"/>
    <row r="910" s="208" customFormat="1"/>
    <row r="911" s="208" customFormat="1"/>
    <row r="912" s="208" customFormat="1"/>
    <row r="913" s="208" customFormat="1"/>
    <row r="914" s="208" customFormat="1"/>
    <row r="915" s="208" customFormat="1"/>
    <row r="916" s="208" customFormat="1"/>
    <row r="917" s="208" customFormat="1"/>
    <row r="918" s="208" customFormat="1"/>
    <row r="919" s="208" customFormat="1"/>
    <row r="920" s="208" customFormat="1"/>
    <row r="921" s="208" customFormat="1"/>
    <row r="922" s="208" customFormat="1"/>
    <row r="923" s="208" customFormat="1"/>
    <row r="924" s="208" customFormat="1"/>
    <row r="925" s="208" customFormat="1"/>
    <row r="926" s="208" customFormat="1"/>
    <row r="927" s="208" customFormat="1"/>
    <row r="928" s="208" customFormat="1"/>
    <row r="929" s="208" customFormat="1"/>
    <row r="930" s="208" customFormat="1"/>
    <row r="931" s="208" customFormat="1"/>
    <row r="932" s="208" customFormat="1"/>
    <row r="933" s="208" customFormat="1"/>
    <row r="934" s="208" customFormat="1"/>
    <row r="935" s="208" customFormat="1"/>
    <row r="936" s="208" customFormat="1"/>
    <row r="937" s="208" customFormat="1"/>
    <row r="938" s="208" customFormat="1"/>
    <row r="939" s="208" customFormat="1"/>
    <row r="940" s="208" customFormat="1"/>
    <row r="941" s="208" customFormat="1"/>
    <row r="942" s="208" customFormat="1"/>
    <row r="943" s="208" customFormat="1"/>
    <row r="944" s="208" customFormat="1"/>
    <row r="945" s="208" customFormat="1"/>
    <row r="946" s="208" customFormat="1"/>
    <row r="947" s="208" customFormat="1"/>
    <row r="948" s="208" customFormat="1"/>
    <row r="949" s="208" customFormat="1"/>
    <row r="950" s="208" customFormat="1"/>
    <row r="951" s="208" customFormat="1"/>
    <row r="952" s="208" customFormat="1"/>
    <row r="953" s="208" customFormat="1"/>
    <row r="954" s="208" customFormat="1"/>
    <row r="955" s="208" customFormat="1"/>
    <row r="956" s="208" customFormat="1"/>
    <row r="957" s="208" customFormat="1"/>
    <row r="958" s="208" customFormat="1"/>
    <row r="959" s="208" customFormat="1"/>
    <row r="960" s="208" customFormat="1"/>
    <row r="961" s="208" customFormat="1"/>
    <row r="962" s="208" customFormat="1"/>
    <row r="963" s="208" customFormat="1"/>
    <row r="964" s="208" customFormat="1"/>
    <row r="965" s="208" customFormat="1"/>
    <row r="966" s="208" customFormat="1"/>
    <row r="967" s="208" customFormat="1"/>
    <row r="968" s="208" customFormat="1"/>
    <row r="969" s="208" customFormat="1"/>
    <row r="970" s="208" customFormat="1"/>
    <row r="971" s="208" customFormat="1"/>
    <row r="972" s="208" customFormat="1"/>
    <row r="973" s="208" customFormat="1"/>
    <row r="974" s="208" customFormat="1"/>
    <row r="975" s="208" customFormat="1"/>
    <row r="976" s="208" customFormat="1"/>
    <row r="977" s="208" customFormat="1"/>
    <row r="978" s="208" customFormat="1"/>
    <row r="979" s="208" customFormat="1"/>
    <row r="980" s="208" customFormat="1"/>
    <row r="981" s="208" customFormat="1"/>
    <row r="982" s="208" customFormat="1"/>
    <row r="983" s="208" customFormat="1"/>
    <row r="984" s="208" customFormat="1"/>
    <row r="985" s="208" customFormat="1"/>
    <row r="986" s="208" customFormat="1"/>
    <row r="987" s="208" customFormat="1"/>
    <row r="988" s="208" customFormat="1"/>
    <row r="989" s="208" customFormat="1"/>
    <row r="990" s="208" customFormat="1"/>
    <row r="991" s="208" customFormat="1"/>
    <row r="992" s="208" customFormat="1"/>
    <row r="993" s="208" customFormat="1"/>
    <row r="994" s="208" customFormat="1"/>
    <row r="995" s="208" customFormat="1"/>
    <row r="996" s="208" customFormat="1"/>
    <row r="997" s="208" customFormat="1"/>
    <row r="998" s="208" customFormat="1"/>
    <row r="999" s="208" customFormat="1"/>
    <row r="1000" s="208" customFormat="1"/>
    <row r="1001" s="208" customFormat="1"/>
    <row r="1002" s="208" customFormat="1"/>
    <row r="1003" s="208" customFormat="1"/>
    <row r="1004" s="208" customFormat="1"/>
    <row r="1005" s="208" customFormat="1"/>
    <row r="1006" s="208" customFormat="1"/>
    <row r="1007" s="208" customFormat="1"/>
    <row r="1008" s="208" customFormat="1"/>
    <row r="1009" s="208" customFormat="1"/>
    <row r="1010" s="208" customFormat="1"/>
    <row r="1011" s="208" customFormat="1"/>
    <row r="1012" s="208" customFormat="1"/>
    <row r="1013" s="208" customFormat="1"/>
    <row r="1014" s="208" customFormat="1"/>
    <row r="1015" s="208" customFormat="1"/>
    <row r="1016" s="208" customFormat="1"/>
    <row r="1017" s="208" customFormat="1"/>
    <row r="1018" s="208" customFormat="1"/>
    <row r="1019" s="208" customFormat="1"/>
    <row r="1020" s="208" customFormat="1"/>
    <row r="1021" s="208" customFormat="1"/>
    <row r="1022" s="208" customFormat="1"/>
    <row r="1023" s="208" customFormat="1"/>
    <row r="1024" s="208" customFormat="1"/>
    <row r="1025" s="208" customFormat="1"/>
    <row r="1026" s="208" customFormat="1"/>
    <row r="1027" s="208" customFormat="1"/>
    <row r="1028" s="208" customFormat="1"/>
    <row r="1029" s="208" customFormat="1"/>
    <row r="1030" s="208" customFormat="1"/>
    <row r="1031" s="208" customFormat="1"/>
    <row r="1032" s="208" customFormat="1"/>
    <row r="1033" s="208" customFormat="1"/>
    <row r="1034" s="208" customFormat="1"/>
    <row r="1035" s="208" customFormat="1"/>
    <row r="1036" s="208" customFormat="1"/>
    <row r="1037" s="208" customFormat="1"/>
    <row r="1038" s="208" customFormat="1"/>
    <row r="1039" s="208" customFormat="1"/>
    <row r="1040" s="208" customFormat="1"/>
    <row r="1041" s="208" customFormat="1"/>
    <row r="1042" s="208" customFormat="1"/>
    <row r="1043" s="208" customFormat="1"/>
    <row r="1044" s="208" customFormat="1"/>
    <row r="1045" s="208" customFormat="1"/>
    <row r="1046" s="208" customFormat="1"/>
    <row r="1047" s="208" customFormat="1"/>
    <row r="1048" s="208" customFormat="1"/>
    <row r="1049" s="208" customFormat="1"/>
    <row r="1050" s="208" customFormat="1"/>
    <row r="1051" s="208" customFormat="1"/>
    <row r="1052" s="208" customFormat="1"/>
    <row r="1053" s="208" customFormat="1"/>
    <row r="1054" s="208" customFormat="1"/>
    <row r="1055" s="208" customFormat="1"/>
    <row r="1056" s="208" customFormat="1"/>
    <row r="1057" s="208" customFormat="1"/>
    <row r="1058" s="208" customFormat="1"/>
    <row r="1059" s="208" customFormat="1"/>
    <row r="1060" s="208" customFormat="1"/>
    <row r="1061" s="208" customFormat="1"/>
    <row r="1062" s="208" customFormat="1"/>
    <row r="1063" s="208" customFormat="1"/>
    <row r="1064" s="208" customFormat="1"/>
    <row r="1065" s="208" customFormat="1"/>
    <row r="1066" s="208" customFormat="1"/>
    <row r="1067" s="208" customFormat="1"/>
    <row r="1068" s="208" customFormat="1"/>
    <row r="1069" s="208" customFormat="1"/>
    <row r="1070" s="208" customFormat="1"/>
    <row r="1071" s="208" customFormat="1"/>
    <row r="1072" s="208" customFormat="1"/>
    <row r="1073" s="208" customFormat="1"/>
    <row r="1074" s="208" customFormat="1"/>
    <row r="1075" s="208" customFormat="1"/>
    <row r="1076" s="208" customFormat="1"/>
    <row r="1077" s="208" customFormat="1"/>
    <row r="1078" s="208" customFormat="1"/>
    <row r="1079" s="208" customFormat="1"/>
    <row r="1080" s="208" customFormat="1"/>
    <row r="1081" s="208" customFormat="1"/>
    <row r="1082" s="208" customFormat="1"/>
    <row r="1083" s="208" customFormat="1"/>
    <row r="1084" s="208" customFormat="1"/>
    <row r="1085" s="208" customFormat="1"/>
    <row r="1086" s="208" customFormat="1"/>
    <row r="1087" s="208" customFormat="1"/>
    <row r="1088" s="208" customFormat="1"/>
    <row r="1089" s="208" customFormat="1"/>
    <row r="1090" s="208" customFormat="1"/>
    <row r="1091" s="208" customFormat="1"/>
    <row r="1092" s="208" customFormat="1"/>
    <row r="1093" s="208" customFormat="1"/>
    <row r="1094" s="208" customFormat="1"/>
    <row r="1095" s="208" customFormat="1"/>
    <row r="1096" s="208" customFormat="1"/>
    <row r="1097" s="208" customFormat="1"/>
    <row r="1098" s="208" customFormat="1"/>
    <row r="1099" s="208" customFormat="1"/>
    <row r="1100" s="208" customFormat="1"/>
    <row r="1101" s="208" customFormat="1"/>
    <row r="1102" s="208" customFormat="1"/>
    <row r="1103" s="208" customFormat="1"/>
    <row r="1104" s="208" customFormat="1"/>
    <row r="1105" s="208" customFormat="1"/>
    <row r="1106" s="208" customFormat="1"/>
    <row r="1107" s="208" customFormat="1"/>
    <row r="1108" s="208" customFormat="1"/>
    <row r="1109" s="208" customFormat="1"/>
    <row r="1110" s="208" customFormat="1"/>
    <row r="1111" s="208" customFormat="1"/>
    <row r="1112" s="208" customFormat="1"/>
    <row r="1113" s="208" customFormat="1"/>
    <row r="1114" s="208" customFormat="1"/>
    <row r="1115" s="208" customFormat="1"/>
    <row r="1116" s="208" customFormat="1"/>
    <row r="1117" s="208" customFormat="1"/>
    <row r="1118" s="208" customFormat="1"/>
    <row r="1119" s="208" customFormat="1"/>
    <row r="1120" s="208" customFormat="1"/>
    <row r="1121" s="208" customFormat="1"/>
    <row r="1122" s="208" customFormat="1"/>
    <row r="1123" s="208" customFormat="1"/>
    <row r="1124" s="208" customFormat="1"/>
    <row r="1125" s="208" customFormat="1"/>
    <row r="1126" s="208" customFormat="1"/>
    <row r="1127" s="208" customFormat="1"/>
    <row r="1128" s="208" customFormat="1"/>
    <row r="1129" s="208" customFormat="1"/>
    <row r="1130" s="208" customFormat="1"/>
    <row r="1131" s="208" customFormat="1"/>
    <row r="1132" s="208" customFormat="1"/>
    <row r="1133" s="208" customFormat="1"/>
    <row r="1134" s="208" customFormat="1"/>
    <row r="1135" s="208" customFormat="1"/>
    <row r="1136" s="208" customFormat="1"/>
    <row r="1137" s="208" customFormat="1"/>
    <row r="1138" s="208" customFormat="1"/>
    <row r="1139" s="208" customFormat="1"/>
    <row r="1140" s="208" customFormat="1"/>
    <row r="1141" s="208" customFormat="1"/>
    <row r="1142" s="208" customFormat="1"/>
    <row r="1143" s="208" customFormat="1"/>
    <row r="1144" s="208" customFormat="1"/>
    <row r="1145" s="208" customFormat="1"/>
    <row r="1146" s="208" customFormat="1"/>
    <row r="1147" s="208" customFormat="1"/>
    <row r="1148" s="208" customFormat="1"/>
    <row r="1149" s="208" customFormat="1"/>
    <row r="1150" s="208" customFormat="1"/>
    <row r="1151" s="208" customFormat="1"/>
    <row r="1152" s="208" customFormat="1"/>
    <row r="1153" s="208" customFormat="1"/>
    <row r="1154" s="208" customFormat="1"/>
    <row r="1155" s="208" customFormat="1"/>
    <row r="1156" s="208" customFormat="1"/>
    <row r="1157" s="208" customFormat="1"/>
    <row r="1158" s="208" customFormat="1"/>
    <row r="1159" s="208" customFormat="1"/>
    <row r="1160" s="208" customFormat="1"/>
    <row r="1161" s="208" customFormat="1"/>
    <row r="1162" s="208" customFormat="1"/>
    <row r="1163" s="208" customFormat="1"/>
    <row r="1164" s="208" customFormat="1"/>
    <row r="1165" s="208" customFormat="1"/>
    <row r="1166" s="208" customFormat="1"/>
    <row r="1167" s="208" customFormat="1"/>
    <row r="1168" s="208" customFormat="1"/>
    <row r="1169" s="208" customFormat="1"/>
    <row r="1170" s="208" customFormat="1"/>
    <row r="1171" s="208" customFormat="1"/>
    <row r="1172" s="208" customFormat="1"/>
    <row r="1173" s="208" customFormat="1"/>
    <row r="1174" s="208" customFormat="1"/>
    <row r="1175" s="208" customFormat="1"/>
    <row r="1176" s="208" customFormat="1"/>
    <row r="1177" s="208" customFormat="1"/>
    <row r="1178" s="208" customFormat="1"/>
    <row r="1179" s="208" customFormat="1"/>
    <row r="1180" s="208" customFormat="1"/>
    <row r="1181" s="208" customFormat="1"/>
    <row r="1182" s="208" customFormat="1"/>
    <row r="1183" s="208" customFormat="1"/>
    <row r="1184" s="208" customFormat="1"/>
    <row r="1185" s="208" customFormat="1"/>
    <row r="1186" s="208" customFormat="1"/>
    <row r="1187" s="208" customFormat="1"/>
    <row r="1188" s="208" customFormat="1"/>
    <row r="1189" s="208" customFormat="1"/>
    <row r="1190" s="208" customFormat="1"/>
    <row r="1191" s="208" customFormat="1"/>
    <row r="1192" s="208" customFormat="1"/>
    <row r="1193" s="208" customFormat="1"/>
    <row r="1194" s="208" customFormat="1"/>
    <row r="1195" s="208" customFormat="1"/>
    <row r="1196" s="208" customFormat="1"/>
    <row r="1197" s="208" customFormat="1"/>
    <row r="1198" s="208" customFormat="1"/>
    <row r="1199" s="208" customFormat="1"/>
    <row r="1200" s="208" customFormat="1"/>
    <row r="1201" s="208" customFormat="1"/>
    <row r="1202" s="208" customFormat="1"/>
    <row r="1203" s="208" customFormat="1"/>
    <row r="1204" s="208" customFormat="1"/>
    <row r="1205" s="208" customFormat="1"/>
    <row r="1206" s="208" customFormat="1"/>
    <row r="1207" s="208" customFormat="1"/>
    <row r="1208" s="208" customFormat="1"/>
    <row r="1209" s="208" customFormat="1"/>
    <row r="1210" s="208" customFormat="1"/>
    <row r="1211" s="208" customFormat="1"/>
    <row r="1212" s="208" customFormat="1"/>
    <row r="1213" s="208" customFormat="1"/>
    <row r="1214" s="208" customFormat="1"/>
    <row r="1215" s="208" customFormat="1"/>
    <row r="1216" s="208" customFormat="1"/>
    <row r="1217" s="208" customFormat="1"/>
    <row r="1218" s="208" customFormat="1"/>
    <row r="1219" s="208" customFormat="1"/>
    <row r="1220" s="208" customFormat="1"/>
    <row r="1221" s="208" customFormat="1"/>
    <row r="1222" s="208" customFormat="1"/>
    <row r="1223" s="208" customFormat="1"/>
    <row r="1224" s="208" customFormat="1"/>
    <row r="1225" s="208" customFormat="1"/>
    <row r="1226" s="208" customFormat="1"/>
    <row r="1227" s="208" customFormat="1"/>
    <row r="1228" s="208" customFormat="1"/>
    <row r="1229" s="208" customFormat="1"/>
    <row r="1230" s="208" customFormat="1"/>
    <row r="1231" s="208" customFormat="1"/>
    <row r="1232" s="208" customFormat="1"/>
    <row r="1233" s="208" customFormat="1"/>
    <row r="1234" s="208" customFormat="1"/>
    <row r="1235" s="208" customFormat="1"/>
    <row r="1236" s="208" customFormat="1"/>
    <row r="1237" s="208" customFormat="1"/>
    <row r="1238" s="208" customFormat="1"/>
    <row r="1239" s="208" customFormat="1"/>
    <row r="1240" s="208" customFormat="1"/>
    <row r="1241" s="208" customFormat="1"/>
    <row r="1242" s="208" customFormat="1"/>
    <row r="1243" s="208" customFormat="1"/>
    <row r="1244" s="208" customFormat="1"/>
    <row r="1245" s="208" customFormat="1"/>
    <row r="1246" s="208" customFormat="1"/>
    <row r="1247" s="208" customFormat="1"/>
    <row r="1248" s="208" customFormat="1"/>
    <row r="1249" s="208" customFormat="1"/>
    <row r="1250" s="208" customFormat="1"/>
    <row r="1251" s="208" customFormat="1"/>
    <row r="1252" s="208" customFormat="1"/>
    <row r="1253" s="208" customFormat="1"/>
    <row r="1254" s="208" customFormat="1"/>
    <row r="1255" s="208" customFormat="1"/>
    <row r="1256" s="208" customFormat="1"/>
    <row r="1257" s="208" customFormat="1"/>
    <row r="1258" s="208" customFormat="1"/>
    <row r="1259" s="208" customFormat="1"/>
    <row r="1260" s="208" customFormat="1"/>
    <row r="1261" s="208" customFormat="1"/>
    <row r="1262" s="208" customFormat="1"/>
    <row r="1263" s="208" customFormat="1"/>
    <row r="1264" s="208" customFormat="1"/>
    <row r="1265" s="208" customFormat="1"/>
    <row r="1266" s="208" customFormat="1"/>
    <row r="1267" s="208" customFormat="1"/>
    <row r="1268" s="208" customFormat="1"/>
    <row r="1269" s="208" customFormat="1"/>
    <row r="1270" s="208" customFormat="1"/>
    <row r="1271" s="208" customFormat="1"/>
    <row r="1272" s="208" customFormat="1"/>
    <row r="1273" s="208" customFormat="1"/>
    <row r="1274" s="208" customFormat="1"/>
    <row r="1275" s="208" customFormat="1"/>
    <row r="1276" s="208" customFormat="1"/>
    <row r="1277" s="208" customFormat="1"/>
    <row r="1278" s="208" customFormat="1"/>
    <row r="1279" s="208" customFormat="1"/>
    <row r="1280" s="208" customFormat="1"/>
    <row r="1281" s="208" customFormat="1"/>
    <row r="1282" s="208" customFormat="1"/>
    <row r="1283" s="208" customFormat="1"/>
    <row r="1284" s="208" customFormat="1"/>
    <row r="1285" s="208" customFormat="1"/>
    <row r="1286" s="208" customFormat="1"/>
    <row r="1287" s="208" customFormat="1"/>
    <row r="1288" s="208" customFormat="1"/>
    <row r="1289" s="208" customFormat="1"/>
    <row r="1290" s="208" customFormat="1"/>
    <row r="1291" s="208" customFormat="1"/>
    <row r="1292" s="208" customFormat="1"/>
    <row r="1293" s="208" customFormat="1"/>
    <row r="1294" s="208" customFormat="1"/>
    <row r="1295" s="208" customFormat="1"/>
    <row r="1296" s="208" customFormat="1"/>
    <row r="1297" s="208" customFormat="1"/>
    <row r="1298" s="208" customFormat="1"/>
    <row r="1299" s="208" customFormat="1"/>
    <row r="1300" s="208" customFormat="1"/>
    <row r="1301" s="208" customFormat="1"/>
    <row r="1302" s="208" customFormat="1"/>
    <row r="1303" s="208" customFormat="1"/>
    <row r="1304" s="208" customFormat="1"/>
    <row r="1305" s="208" customFormat="1"/>
    <row r="1306" s="208" customFormat="1"/>
    <row r="1307" s="208" customFormat="1"/>
    <row r="1308" s="208" customFormat="1"/>
    <row r="1309" s="208" customFormat="1"/>
    <row r="1310" s="208" customFormat="1"/>
    <row r="1311" s="208" customFormat="1"/>
    <row r="1312" s="208" customFormat="1"/>
    <row r="1313" s="208" customFormat="1"/>
    <row r="1314" s="208" customFormat="1"/>
    <row r="1315" s="208" customFormat="1"/>
    <row r="1316" s="208" customFormat="1"/>
    <row r="1317" s="208" customFormat="1"/>
    <row r="1318" s="208" customFormat="1"/>
    <row r="1319" s="208" customFormat="1"/>
    <row r="1320" s="208" customFormat="1"/>
    <row r="1321" s="208" customFormat="1"/>
    <row r="1322" s="208" customFormat="1"/>
    <row r="1323" s="208" customFormat="1"/>
    <row r="1324" s="208" customFormat="1"/>
    <row r="1325" s="208" customFormat="1"/>
    <row r="1326" s="208" customFormat="1"/>
    <row r="1327" s="208" customFormat="1"/>
    <row r="1328" s="208" customFormat="1"/>
    <row r="1329" s="208" customFormat="1"/>
    <row r="1330" s="208" customFormat="1"/>
    <row r="1331" s="208" customFormat="1"/>
    <row r="1332" s="208" customFormat="1"/>
    <row r="1333" s="208" customFormat="1"/>
    <row r="1334" s="208" customFormat="1"/>
    <row r="1335" s="208" customFormat="1"/>
    <row r="1336" s="208" customFormat="1"/>
    <row r="1337" s="208" customFormat="1"/>
    <row r="1338" s="208" customFormat="1"/>
    <row r="1339" s="208" customFormat="1"/>
    <row r="1340" s="208" customFormat="1"/>
    <row r="1341" s="208" customFormat="1"/>
    <row r="1342" s="208" customFormat="1"/>
    <row r="1343" s="208" customFormat="1"/>
    <row r="1344" s="208" customFormat="1"/>
    <row r="1345" s="208" customFormat="1"/>
    <row r="1346" s="208" customFormat="1"/>
    <row r="1347" s="208" customFormat="1"/>
    <row r="1348" s="208" customFormat="1"/>
    <row r="1349" s="208" customFormat="1"/>
    <row r="1350" s="208" customFormat="1"/>
    <row r="1351" s="208" customFormat="1"/>
    <row r="1352" s="208" customFormat="1"/>
    <row r="1353" s="208" customFormat="1"/>
    <row r="1354" s="208" customFormat="1"/>
    <row r="1355" s="208" customFormat="1"/>
    <row r="1356" s="208" customFormat="1"/>
    <row r="1357" s="208" customFormat="1"/>
    <row r="1358" s="208" customFormat="1"/>
    <row r="1359" s="208" customFormat="1"/>
    <row r="1360" s="208" customFormat="1"/>
    <row r="1361" s="208" customFormat="1"/>
    <row r="1362" s="208" customFormat="1"/>
    <row r="1363" s="208" customFormat="1"/>
    <row r="1364" s="208" customFormat="1"/>
    <row r="1365" s="208" customFormat="1"/>
    <row r="1366" s="208" customFormat="1"/>
    <row r="1367" s="208" customFormat="1"/>
    <row r="1368" s="208" customFormat="1"/>
    <row r="1369" s="208" customFormat="1"/>
    <row r="1370" s="208" customFormat="1"/>
    <row r="1371" s="208" customFormat="1"/>
    <row r="1372" s="208" customFormat="1"/>
    <row r="1373" s="208" customFormat="1"/>
    <row r="1374" s="208" customFormat="1"/>
    <row r="1375" s="208" customFormat="1"/>
    <row r="1376" s="208" customFormat="1"/>
    <row r="1377" s="208" customFormat="1"/>
    <row r="1378" s="208" customFormat="1"/>
    <row r="1379" s="208" customFormat="1"/>
    <row r="1380" s="208" customFormat="1"/>
    <row r="1381" s="208" customFormat="1"/>
  </sheetData>
  <printOptions horizontalCentered="1"/>
  <pageMargins left="0.70866141732283472" right="0.70866141732283472" top="1.5354330708661419" bottom="0.74803149606299213" header="0.31496062992125984" footer="0.31496062992125984"/>
  <pageSetup paperSize="3" scale="36"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88BBC-4707-4B80-98B7-7FABDAAAB881}">
  <sheetPr>
    <pageSetUpPr fitToPage="1"/>
  </sheetPr>
  <dimension ref="B4:J27"/>
  <sheetViews>
    <sheetView showGridLines="0" view="pageBreakPreview" topLeftCell="A3" zoomScale="130" zoomScaleNormal="145" zoomScaleSheetLayoutView="130" workbookViewId="0">
      <selection activeCell="L22" sqref="L22:N22"/>
    </sheetView>
  </sheetViews>
  <sheetFormatPr baseColWidth="10" defaultColWidth="11.42578125" defaultRowHeight="14.25" customHeight="1"/>
  <cols>
    <col min="1" max="1" width="3.42578125" style="260" customWidth="1"/>
    <col min="2" max="2" width="5.5703125" style="259" customWidth="1"/>
    <col min="3" max="3" width="27.42578125" style="260" customWidth="1"/>
    <col min="4" max="4" width="13.5703125" style="259" customWidth="1"/>
    <col min="5" max="10" width="13.5703125" style="260" customWidth="1"/>
    <col min="11" max="11" width="4.5703125" style="260" customWidth="1"/>
    <col min="12" max="16384" width="11.42578125" style="260"/>
  </cols>
  <sheetData>
    <row r="4" spans="2:10">
      <c r="B4" s="1062"/>
      <c r="C4" s="1063"/>
      <c r="D4" s="1062"/>
      <c r="E4" s="264"/>
      <c r="F4" s="264"/>
      <c r="G4" s="264"/>
      <c r="H4" s="264"/>
      <c r="I4" s="264"/>
      <c r="J4" s="265">
        <f>+'Informe Semanal'!$Q$3</f>
        <v>46128</v>
      </c>
    </row>
    <row r="5" spans="2:10" s="263" customFormat="1" ht="15.75">
      <c r="B5" s="262" t="str">
        <f>+'Informe Semanal'!D3</f>
        <v xml:space="preserve">Reporte Semanal de Proyectos </v>
      </c>
      <c r="C5" s="262"/>
      <c r="D5" s="262"/>
      <c r="E5" s="262"/>
      <c r="F5" s="262"/>
      <c r="G5" s="262"/>
      <c r="H5" s="262"/>
      <c r="I5" s="262"/>
      <c r="J5" s="262"/>
    </row>
    <row r="6" spans="2:10" s="263" customFormat="1" ht="4.5" customHeight="1">
      <c r="B6" s="261"/>
      <c r="C6" s="262"/>
      <c r="D6" s="262"/>
      <c r="E6" s="262"/>
      <c r="F6" s="262"/>
      <c r="G6" s="262"/>
      <c r="H6" s="262"/>
      <c r="I6" s="262"/>
      <c r="J6" s="262"/>
    </row>
    <row r="7" spans="2:10" s="263" customFormat="1" ht="15">
      <c r="B7" s="294" t="str">
        <f>+'Informe Semanal'!G4</f>
        <v>477-PRI24045-000-083-RS-0054</v>
      </c>
      <c r="C7" s="1064"/>
      <c r="D7" s="1064"/>
      <c r="E7" s="1064"/>
      <c r="F7" s="1064"/>
      <c r="G7" s="1064"/>
      <c r="H7" s="1064"/>
      <c r="I7" s="1064"/>
      <c r="J7" s="1064"/>
    </row>
    <row r="8" spans="2:10" s="263" customFormat="1" ht="15">
      <c r="B8" s="261"/>
      <c r="D8" s="261"/>
    </row>
    <row r="9" spans="2:10" s="263" customFormat="1" ht="15.75">
      <c r="B9" s="262" t="s">
        <v>1863</v>
      </c>
      <c r="C9" s="262"/>
      <c r="D9" s="262"/>
      <c r="E9" s="262"/>
      <c r="F9" s="262"/>
      <c r="G9" s="262"/>
      <c r="H9" s="262"/>
      <c r="I9" s="262"/>
      <c r="J9" s="262"/>
    </row>
    <row r="11" spans="2:10" s="258" customFormat="1" ht="32.25" customHeight="1">
      <c r="B11" s="267"/>
      <c r="C11" s="603" t="s">
        <v>1864</v>
      </c>
      <c r="D11" s="266" t="s">
        <v>1865</v>
      </c>
      <c r="E11" s="266" t="s">
        <v>1866</v>
      </c>
      <c r="F11" s="266" t="s">
        <v>1867</v>
      </c>
      <c r="G11" s="266" t="s">
        <v>86</v>
      </c>
      <c r="H11" s="266" t="s">
        <v>1868</v>
      </c>
      <c r="I11" s="266" t="s">
        <v>1869</v>
      </c>
      <c r="J11" s="266" t="s">
        <v>1870</v>
      </c>
    </row>
    <row r="12" spans="2:10" s="604" customFormat="1" ht="16.5" customHeight="1">
      <c r="B12" s="605">
        <v>1</v>
      </c>
      <c r="C12" s="604" t="s">
        <v>1871</v>
      </c>
      <c r="D12" s="860">
        <f>+I12/H12</f>
        <v>0.61741904313434737</v>
      </c>
      <c r="E12" s="860">
        <f>+J12/H12</f>
        <v>0.61184762631819289</v>
      </c>
      <c r="F12" s="861">
        <v>37081</v>
      </c>
      <c r="G12" s="861">
        <f>3060+1848+7601+2282+359+3272+5260</f>
        <v>23682</v>
      </c>
      <c r="H12" s="861">
        <f t="shared" ref="H12:H24" si="0">+F12+G12</f>
        <v>60763</v>
      </c>
      <c r="I12" s="861">
        <v>37516.23331797235</v>
      </c>
      <c r="J12" s="861">
        <v>37177.697317972357</v>
      </c>
    </row>
    <row r="13" spans="2:10" s="604" customFormat="1" ht="16.5" customHeight="1">
      <c r="B13" s="605">
        <f>+B12+1</f>
        <v>2</v>
      </c>
      <c r="C13" s="604" t="s">
        <v>1872</v>
      </c>
      <c r="D13" s="860">
        <f t="shared" ref="D13:D24" si="1">+I13/H13</f>
        <v>8.4933632610081203E-2</v>
      </c>
      <c r="E13" s="860">
        <f t="shared" ref="E13:E24" si="2">+J13/H13</f>
        <v>7.3295092415551308E-2</v>
      </c>
      <c r="F13" s="861">
        <v>7217.4</v>
      </c>
      <c r="G13" s="861"/>
      <c r="H13" s="861">
        <f t="shared" si="0"/>
        <v>7217.4</v>
      </c>
      <c r="I13" s="861">
        <v>613</v>
      </c>
      <c r="J13" s="861">
        <v>529</v>
      </c>
    </row>
    <row r="14" spans="2:10" s="604" customFormat="1" ht="16.5" customHeight="1">
      <c r="B14" s="605">
        <f t="shared" ref="B14:B24" si="3">+B13+1</f>
        <v>3</v>
      </c>
      <c r="C14" s="604" t="s">
        <v>1873</v>
      </c>
      <c r="D14" s="860">
        <f t="shared" si="1"/>
        <v>1.2814352074323243E-2</v>
      </c>
      <c r="E14" s="860">
        <f t="shared" si="2"/>
        <v>1.2814352074323243E-2</v>
      </c>
      <c r="F14" s="861">
        <v>2497.1999999999998</v>
      </c>
      <c r="G14" s="861"/>
      <c r="H14" s="861">
        <f t="shared" si="0"/>
        <v>2497.1999999999998</v>
      </c>
      <c r="I14" s="861">
        <v>32</v>
      </c>
      <c r="J14" s="861">
        <v>32</v>
      </c>
    </row>
    <row r="15" spans="2:10" s="604" customFormat="1" ht="16.5" customHeight="1">
      <c r="B15" s="605">
        <f t="shared" si="3"/>
        <v>4</v>
      </c>
      <c r="C15" s="893" t="s">
        <v>1874</v>
      </c>
      <c r="D15" s="860">
        <f t="shared" si="1"/>
        <v>0.61089303238469084</v>
      </c>
      <c r="E15" s="860">
        <f t="shared" si="2"/>
        <v>0.61089303238469084</v>
      </c>
      <c r="F15" s="861">
        <v>407.6</v>
      </c>
      <c r="G15" s="861"/>
      <c r="H15" s="861">
        <f t="shared" si="0"/>
        <v>407.6</v>
      </c>
      <c r="I15" s="861">
        <v>249</v>
      </c>
      <c r="J15" s="861">
        <v>249</v>
      </c>
    </row>
    <row r="16" spans="2:10" s="604" customFormat="1" ht="16.5" customHeight="1">
      <c r="B16" s="605">
        <f t="shared" si="3"/>
        <v>5</v>
      </c>
      <c r="C16" s="604" t="s">
        <v>1875</v>
      </c>
      <c r="D16" s="860">
        <f t="shared" si="1"/>
        <v>0.89353612167300378</v>
      </c>
      <c r="E16" s="860">
        <f t="shared" si="2"/>
        <v>0.89353612167300378</v>
      </c>
      <c r="F16" s="861">
        <v>315.60000000000002</v>
      </c>
      <c r="G16" s="861"/>
      <c r="H16" s="861">
        <f t="shared" si="0"/>
        <v>315.60000000000002</v>
      </c>
      <c r="I16" s="861">
        <v>282</v>
      </c>
      <c r="J16" s="861">
        <v>282</v>
      </c>
    </row>
    <row r="17" spans="2:10" s="604" customFormat="1" ht="16.5" customHeight="1">
      <c r="B17" s="605">
        <f t="shared" si="3"/>
        <v>6</v>
      </c>
      <c r="C17" s="604" t="s">
        <v>1876</v>
      </c>
      <c r="D17" s="860">
        <f t="shared" si="1"/>
        <v>0</v>
      </c>
      <c r="E17" s="860">
        <f t="shared" si="2"/>
        <v>0</v>
      </c>
      <c r="F17" s="861">
        <v>1303.5999999999999</v>
      </c>
      <c r="G17" s="861"/>
      <c r="H17" s="861">
        <f t="shared" si="0"/>
        <v>1303.5999999999999</v>
      </c>
      <c r="I17" s="861"/>
      <c r="J17" s="861"/>
    </row>
    <row r="18" spans="2:10" s="604" customFormat="1" ht="16.5" customHeight="1">
      <c r="B18" s="605">
        <f t="shared" si="3"/>
        <v>7</v>
      </c>
      <c r="C18" s="604" t="s">
        <v>1877</v>
      </c>
      <c r="D18" s="860">
        <f t="shared" si="1"/>
        <v>0.47583896428368633</v>
      </c>
      <c r="E18" s="860">
        <f t="shared" si="2"/>
        <v>0.43363049609145798</v>
      </c>
      <c r="F18" s="861">
        <v>10566.6</v>
      </c>
      <c r="G18" s="861"/>
      <c r="H18" s="861">
        <f t="shared" si="0"/>
        <v>10566.6</v>
      </c>
      <c r="I18" s="861">
        <v>5028</v>
      </c>
      <c r="J18" s="861">
        <v>4582</v>
      </c>
    </row>
    <row r="19" spans="2:10" s="604" customFormat="1" ht="16.5" customHeight="1">
      <c r="B19" s="605">
        <f t="shared" si="3"/>
        <v>8</v>
      </c>
      <c r="C19" s="604" t="s">
        <v>1878</v>
      </c>
      <c r="D19" s="860">
        <f t="shared" si="1"/>
        <v>0</v>
      </c>
      <c r="E19" s="860">
        <f t="shared" si="2"/>
        <v>0</v>
      </c>
      <c r="F19" s="861">
        <v>945.2</v>
      </c>
      <c r="G19" s="861"/>
      <c r="H19" s="861">
        <f t="shared" si="0"/>
        <v>945.2</v>
      </c>
      <c r="I19" s="861"/>
      <c r="J19" s="861"/>
    </row>
    <row r="20" spans="2:10" s="604" customFormat="1" ht="16.5" customHeight="1">
      <c r="B20" s="605">
        <f t="shared" si="3"/>
        <v>9</v>
      </c>
      <c r="C20" s="604" t="s">
        <v>1879</v>
      </c>
      <c r="D20" s="860">
        <f t="shared" si="1"/>
        <v>0</v>
      </c>
      <c r="E20" s="860">
        <f t="shared" si="2"/>
        <v>0</v>
      </c>
      <c r="F20" s="861">
        <v>922.20900000000006</v>
      </c>
      <c r="G20" s="861"/>
      <c r="H20" s="861">
        <f t="shared" si="0"/>
        <v>922.20900000000006</v>
      </c>
      <c r="I20" s="861"/>
      <c r="J20" s="861"/>
    </row>
    <row r="21" spans="2:10" s="604" customFormat="1" ht="16.5" customHeight="1">
      <c r="B21" s="605">
        <f t="shared" si="3"/>
        <v>10</v>
      </c>
      <c r="C21" s="604" t="s">
        <v>1880</v>
      </c>
      <c r="D21" s="860">
        <f t="shared" si="1"/>
        <v>0</v>
      </c>
      <c r="E21" s="860">
        <f t="shared" si="2"/>
        <v>0</v>
      </c>
      <c r="F21" s="861">
        <v>759</v>
      </c>
      <c r="G21" s="861"/>
      <c r="H21" s="861">
        <f t="shared" si="0"/>
        <v>759</v>
      </c>
      <c r="I21" s="861"/>
      <c r="J21" s="861"/>
    </row>
    <row r="22" spans="2:10" s="604" customFormat="1" ht="16.5" customHeight="1">
      <c r="B22" s="605">
        <f t="shared" si="3"/>
        <v>11</v>
      </c>
      <c r="C22" s="604" t="s">
        <v>1881</v>
      </c>
      <c r="D22" s="860">
        <f t="shared" si="1"/>
        <v>0</v>
      </c>
      <c r="E22" s="860">
        <f t="shared" si="2"/>
        <v>0</v>
      </c>
      <c r="F22" s="861">
        <v>66.8</v>
      </c>
      <c r="G22" s="861"/>
      <c r="H22" s="861">
        <f t="shared" si="0"/>
        <v>66.8</v>
      </c>
      <c r="I22" s="861"/>
      <c r="J22" s="861"/>
    </row>
    <row r="23" spans="2:10" s="604" customFormat="1" ht="16.5" customHeight="1">
      <c r="B23" s="605">
        <f t="shared" si="3"/>
        <v>12</v>
      </c>
      <c r="C23" s="604" t="s">
        <v>1882</v>
      </c>
      <c r="D23" s="860">
        <f t="shared" si="1"/>
        <v>0</v>
      </c>
      <c r="E23" s="860">
        <f t="shared" si="2"/>
        <v>0</v>
      </c>
      <c r="F23" s="861">
        <v>459.2</v>
      </c>
      <c r="G23" s="861"/>
      <c r="H23" s="861">
        <f t="shared" si="0"/>
        <v>459.2</v>
      </c>
      <c r="I23" s="861"/>
      <c r="J23" s="861"/>
    </row>
    <row r="24" spans="2:10" s="604" customFormat="1" ht="16.5" customHeight="1">
      <c r="B24" s="605">
        <f t="shared" si="3"/>
        <v>13</v>
      </c>
      <c r="C24" s="604" t="s">
        <v>1883</v>
      </c>
      <c r="D24" s="860">
        <f t="shared" si="1"/>
        <v>0</v>
      </c>
      <c r="E24" s="860">
        <f t="shared" si="2"/>
        <v>0</v>
      </c>
      <c r="F24" s="861">
        <v>75</v>
      </c>
      <c r="G24" s="861"/>
      <c r="H24" s="861">
        <f t="shared" si="0"/>
        <v>75</v>
      </c>
      <c r="I24" s="861"/>
      <c r="J24" s="861"/>
    </row>
    <row r="25" spans="2:10" s="604" customFormat="1" ht="23.25" customHeight="1">
      <c r="B25" s="671"/>
      <c r="C25" s="672" t="s">
        <v>1884</v>
      </c>
      <c r="D25" s="673">
        <f>+I25/F25</f>
        <v>0.6982232615411138</v>
      </c>
      <c r="E25" s="673">
        <f>+J25/F25</f>
        <v>0.68435252040678929</v>
      </c>
      <c r="F25" s="674">
        <f>SUM(F12:F24)</f>
        <v>62616.408999999992</v>
      </c>
      <c r="G25" s="674">
        <f>SUM(G12:G24)</f>
        <v>23682</v>
      </c>
      <c r="H25" s="674">
        <f>SUM(H12:H24)</f>
        <v>86298.409000000014</v>
      </c>
      <c r="I25" s="674">
        <f>SUM(I12:I24)</f>
        <v>43720.23331797235</v>
      </c>
      <c r="J25" s="674">
        <f>SUM(J12:J24)</f>
        <v>42851.697317972357</v>
      </c>
    </row>
    <row r="27" spans="2:10" ht="14.25" customHeight="1">
      <c r="C27" s="1070" t="s">
        <v>6187</v>
      </c>
    </row>
  </sheetData>
  <conditionalFormatting sqref="D12:E25">
    <cfRule type="cellIs" dxfId="6" priority="1" operator="equal">
      <formula>0</formula>
    </cfRule>
  </conditionalFormatting>
  <conditionalFormatting sqref="E12:J24 D25:J25">
    <cfRule type="cellIs" dxfId="5" priority="4" operator="equal">
      <formula>0</formula>
    </cfRule>
  </conditionalFormatting>
  <printOptions horizontalCentered="1"/>
  <pageMargins left="0.70866141732283472" right="0.70866141732283472" top="0.74803149606299213" bottom="0.74803149606299213" header="0.31496062992125984" footer="0.31496062992125984"/>
  <pageSetup scale="89"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W71"/>
  <sheetViews>
    <sheetView view="pageBreakPreview" topLeftCell="A6" zoomScale="60" zoomScaleNormal="70" workbookViewId="0">
      <pane xSplit="5" ySplit="7" topLeftCell="F25" activePane="bottomRight" state="frozenSplit"/>
      <selection activeCell="L22" sqref="L22:N22"/>
      <selection pane="topRight" activeCell="L22" sqref="L22:N22"/>
      <selection pane="bottomLeft" activeCell="L22" sqref="L22:N22"/>
      <selection pane="bottomRight" activeCell="L22" sqref="L22:N22"/>
    </sheetView>
  </sheetViews>
  <sheetFormatPr baseColWidth="10" defaultColWidth="9.42578125" defaultRowHeight="15"/>
  <cols>
    <col min="1" max="1" width="3" style="9" customWidth="1"/>
    <col min="2" max="2" width="16.5703125" style="9" customWidth="1"/>
    <col min="3" max="3" width="10.42578125" style="9" customWidth="1"/>
    <col min="4" max="4" width="8.5703125" style="9" customWidth="1"/>
    <col min="5" max="5" width="47.42578125" style="9" customWidth="1"/>
    <col min="6" max="6" width="8.5703125" style="9" customWidth="1"/>
    <col min="7" max="7" width="10.42578125" style="9" customWidth="1"/>
    <col min="8" max="9" width="12.5703125" style="9" customWidth="1"/>
    <col min="10" max="12" width="21.5703125" style="9" customWidth="1"/>
    <col min="13" max="13" width="25.5703125" style="9" bestFit="1" customWidth="1"/>
    <col min="14" max="16" width="21.5703125" style="9" customWidth="1"/>
    <col min="17" max="17" width="21.5703125" style="9" hidden="1" customWidth="1"/>
    <col min="18" max="18" width="21.5703125" style="9" customWidth="1"/>
    <col min="19" max="19" width="113.42578125" style="9" customWidth="1"/>
    <col min="20" max="20" width="57.42578125" style="9" customWidth="1"/>
    <col min="21" max="21" width="4.42578125" style="9" customWidth="1"/>
    <col min="22" max="16384" width="9.42578125" style="9"/>
  </cols>
  <sheetData>
    <row r="1" spans="2:23" ht="20.25">
      <c r="B1" s="118" t="s">
        <v>1885</v>
      </c>
      <c r="C1" s="226"/>
      <c r="D1" s="227"/>
      <c r="E1" s="227"/>
      <c r="F1" s="227"/>
      <c r="G1" s="227"/>
      <c r="H1" s="227"/>
      <c r="I1" s="228"/>
      <c r="J1" s="228"/>
      <c r="K1" s="227"/>
      <c r="L1" s="228"/>
      <c r="M1" s="228"/>
      <c r="N1" s="228"/>
      <c r="O1" s="229"/>
      <c r="P1" s="230"/>
      <c r="Q1" s="230"/>
      <c r="R1" s="231"/>
      <c r="S1" s="55"/>
      <c r="T1" s="55"/>
    </row>
    <row r="2" spans="2:23" ht="20.25">
      <c r="B2" s="56" t="s">
        <v>1886</v>
      </c>
      <c r="C2" s="57"/>
      <c r="D2" s="57"/>
      <c r="E2" s="57"/>
      <c r="F2" s="57"/>
      <c r="G2" s="57"/>
      <c r="H2" s="57"/>
      <c r="I2" s="58"/>
      <c r="J2" s="58"/>
      <c r="K2" s="57"/>
      <c r="L2" s="58"/>
      <c r="M2" s="58"/>
      <c r="N2" s="58"/>
      <c r="O2" s="59"/>
      <c r="P2" s="60"/>
      <c r="Q2" s="60"/>
      <c r="R2" s="61"/>
      <c r="S2" s="62"/>
      <c r="T2" s="62"/>
    </row>
    <row r="3" spans="2:23" ht="20.25">
      <c r="B3" s="56"/>
      <c r="C3" s="57"/>
      <c r="D3" s="57"/>
      <c r="E3" s="57"/>
      <c r="F3" s="57"/>
      <c r="G3" s="57"/>
      <c r="H3" s="57"/>
      <c r="I3" s="58"/>
      <c r="J3" s="58"/>
      <c r="K3" s="57"/>
      <c r="L3" s="58"/>
      <c r="M3" s="58"/>
      <c r="N3" s="58"/>
      <c r="O3" s="59"/>
      <c r="P3" s="60"/>
      <c r="Q3" s="60"/>
      <c r="R3" s="61"/>
      <c r="S3" s="270"/>
      <c r="T3" s="62"/>
    </row>
    <row r="4" spans="2:23" ht="20.25">
      <c r="B4" s="56" t="s">
        <v>1887</v>
      </c>
      <c r="C4" s="57"/>
      <c r="D4" s="57"/>
      <c r="E4" s="57"/>
      <c r="F4" s="57"/>
      <c r="G4" s="57"/>
      <c r="H4" s="57"/>
      <c r="I4" s="58"/>
      <c r="J4" s="58"/>
      <c r="K4" s="57"/>
      <c r="L4" s="58"/>
      <c r="M4" s="58"/>
      <c r="N4" s="58"/>
      <c r="O4" s="59"/>
      <c r="P4" s="60"/>
      <c r="Q4" s="60"/>
      <c r="R4" s="61"/>
      <c r="S4" s="62"/>
      <c r="T4" s="62"/>
    </row>
    <row r="5" spans="2:23">
      <c r="B5" s="63"/>
      <c r="C5" s="64"/>
      <c r="D5" s="65"/>
      <c r="E5" s="65"/>
      <c r="F5" s="65"/>
      <c r="G5" s="65"/>
      <c r="H5" s="65"/>
      <c r="I5" s="66"/>
      <c r="J5" s="66"/>
      <c r="K5" s="65"/>
      <c r="L5" s="66"/>
      <c r="M5" s="66"/>
      <c r="N5" s="66"/>
      <c r="O5" s="67"/>
      <c r="P5" s="68"/>
      <c r="Q5" s="68"/>
      <c r="R5" s="69"/>
      <c r="S5" s="65"/>
      <c r="T5" s="70"/>
    </row>
    <row r="6" spans="2:23">
      <c r="B6" s="71"/>
      <c r="C6" s="71"/>
      <c r="D6" s="72"/>
      <c r="E6" s="72"/>
      <c r="F6" s="72"/>
      <c r="G6" s="72"/>
      <c r="H6" s="72"/>
      <c r="I6" s="73"/>
      <c r="J6" s="73"/>
      <c r="K6" s="72"/>
      <c r="L6" s="73"/>
      <c r="M6" s="73"/>
      <c r="N6" s="73"/>
      <c r="O6" s="74"/>
      <c r="P6" s="75"/>
      <c r="Q6" s="75"/>
      <c r="R6" s="76"/>
      <c r="S6" s="72"/>
      <c r="T6" s="72"/>
    </row>
    <row r="7" spans="2:23" ht="15.75">
      <c r="B7" s="77" t="s">
        <v>1888</v>
      </c>
      <c r="C7" s="78"/>
      <c r="D7" s="72"/>
      <c r="E7" s="72"/>
      <c r="F7" s="72"/>
      <c r="G7" s="72"/>
      <c r="H7" s="72"/>
      <c r="I7" s="73"/>
      <c r="J7" s="73"/>
      <c r="K7" s="72"/>
      <c r="L7" s="73"/>
      <c r="M7" s="73"/>
      <c r="N7" s="73"/>
      <c r="O7" s="79"/>
      <c r="P7" s="80"/>
      <c r="Q7" s="81"/>
      <c r="R7" s="82"/>
      <c r="S7" s="83" t="s">
        <v>1889</v>
      </c>
      <c r="T7" s="84">
        <f>+'Informe Semanal'!Q3</f>
        <v>46128</v>
      </c>
    </row>
    <row r="8" spans="2:23">
      <c r="B8" s="77" t="s">
        <v>1890</v>
      </c>
      <c r="C8" s="78"/>
      <c r="D8" s="72"/>
      <c r="E8" s="72"/>
      <c r="F8" s="72"/>
      <c r="G8" s="72"/>
      <c r="H8" s="72"/>
      <c r="I8" s="73"/>
      <c r="J8" s="73"/>
      <c r="K8" s="72"/>
      <c r="L8" s="73"/>
      <c r="M8" s="73"/>
      <c r="N8" s="73"/>
      <c r="O8" s="74"/>
      <c r="P8" s="75"/>
      <c r="Q8" s="75"/>
      <c r="R8" s="76"/>
      <c r="S8" s="72"/>
      <c r="T8" s="72"/>
    </row>
    <row r="9" spans="2:23">
      <c r="B9" s="85"/>
      <c r="C9" s="85"/>
      <c r="D9" s="85"/>
      <c r="E9" s="85"/>
      <c r="F9" s="85"/>
      <c r="G9" s="85"/>
      <c r="H9" s="85"/>
      <c r="I9" s="86"/>
      <c r="J9" s="86"/>
      <c r="K9" s="85"/>
      <c r="L9" s="86"/>
      <c r="M9" s="86"/>
      <c r="N9" s="86"/>
      <c r="O9" s="87"/>
      <c r="P9" s="88"/>
      <c r="Q9" s="88"/>
      <c r="R9" s="89"/>
      <c r="S9" s="90"/>
      <c r="T9" s="90"/>
    </row>
    <row r="10" spans="2:23" ht="23.25" customHeight="1">
      <c r="B10" s="232"/>
      <c r="C10" s="214"/>
      <c r="D10" s="214"/>
      <c r="E10" s="214"/>
      <c r="F10" s="232"/>
      <c r="G10" s="214"/>
      <c r="H10" s="233" t="s">
        <v>12</v>
      </c>
      <c r="I10" s="234" t="s">
        <v>1884</v>
      </c>
      <c r="J10" s="215" t="s">
        <v>1891</v>
      </c>
      <c r="K10" s="216"/>
      <c r="L10" s="215"/>
      <c r="M10" s="215"/>
      <c r="N10" s="215"/>
      <c r="O10" s="215"/>
      <c r="P10" s="215"/>
      <c r="Q10" s="215"/>
      <c r="R10" s="217"/>
      <c r="S10" s="232"/>
      <c r="T10" s="232"/>
    </row>
    <row r="11" spans="2:23" ht="42.75" customHeight="1">
      <c r="B11" s="546" t="s">
        <v>1892</v>
      </c>
      <c r="C11" s="218" t="s">
        <v>1893</v>
      </c>
      <c r="D11" s="218" t="s">
        <v>1894</v>
      </c>
      <c r="E11" s="218" t="s">
        <v>1895</v>
      </c>
      <c r="F11" s="546" t="s">
        <v>1896</v>
      </c>
      <c r="G11" s="218" t="s">
        <v>1897</v>
      </c>
      <c r="H11" s="546" t="s">
        <v>1898</v>
      </c>
      <c r="I11" s="547" t="s">
        <v>1899</v>
      </c>
      <c r="J11" s="219" t="s">
        <v>1900</v>
      </c>
      <c r="K11" s="686" t="s">
        <v>1901</v>
      </c>
      <c r="L11" s="219" t="s">
        <v>1902</v>
      </c>
      <c r="M11" s="219" t="s">
        <v>1903</v>
      </c>
      <c r="N11" s="219" t="s">
        <v>1904</v>
      </c>
      <c r="O11" s="219" t="s">
        <v>1905</v>
      </c>
      <c r="P11" s="687" t="s">
        <v>1906</v>
      </c>
      <c r="Q11" s="687" t="s">
        <v>1907</v>
      </c>
      <c r="R11" s="548" t="s">
        <v>1908</v>
      </c>
      <c r="S11" s="546" t="s">
        <v>1909</v>
      </c>
      <c r="T11" s="546" t="s">
        <v>1910</v>
      </c>
    </row>
    <row r="12" spans="2:23" ht="15.75">
      <c r="B12" s="904" t="s">
        <v>1911</v>
      </c>
      <c r="C12" s="904" t="s">
        <v>1911</v>
      </c>
      <c r="D12" s="220" t="s">
        <v>1911</v>
      </c>
      <c r="E12" s="220"/>
      <c r="F12" s="904"/>
      <c r="G12" s="220"/>
      <c r="H12" s="904" t="s">
        <v>1912</v>
      </c>
      <c r="I12" s="905"/>
      <c r="J12" s="221"/>
      <c r="K12" s="220"/>
      <c r="L12" s="220"/>
      <c r="M12" s="220"/>
      <c r="N12" s="220"/>
      <c r="O12" s="220"/>
      <c r="P12" s="222"/>
      <c r="Q12" s="222"/>
      <c r="R12" s="223"/>
      <c r="S12" s="220"/>
      <c r="T12" s="220"/>
    </row>
    <row r="13" spans="2:23" ht="15" customHeight="1">
      <c r="B13" s="91"/>
      <c r="C13" s="91"/>
      <c r="D13" s="92"/>
      <c r="E13" s="93"/>
      <c r="F13" s="91"/>
      <c r="G13" s="91"/>
      <c r="H13" s="91"/>
      <c r="I13" s="94"/>
      <c r="J13" s="94"/>
      <c r="K13" s="94"/>
      <c r="L13" s="94"/>
      <c r="M13" s="94"/>
      <c r="N13" s="94"/>
      <c r="O13" s="94"/>
      <c r="P13" s="95"/>
      <c r="Q13" s="95"/>
      <c r="R13" s="96"/>
      <c r="S13" s="94"/>
      <c r="T13" s="94"/>
    </row>
    <row r="14" spans="2:23" s="119" customFormat="1" ht="180.75" customHeight="1">
      <c r="B14" s="917">
        <v>1</v>
      </c>
      <c r="C14" s="918"/>
      <c r="D14" s="919">
        <v>0</v>
      </c>
      <c r="E14" s="920" t="s">
        <v>1913</v>
      </c>
      <c r="F14" s="919" t="s">
        <v>1914</v>
      </c>
      <c r="G14" s="919" t="s">
        <v>1915</v>
      </c>
      <c r="H14" s="919" t="s">
        <v>1916</v>
      </c>
      <c r="I14" s="921">
        <f>15+21+516</f>
        <v>552</v>
      </c>
      <c r="J14" s="921">
        <v>573</v>
      </c>
      <c r="K14" s="921" t="s">
        <v>1917</v>
      </c>
      <c r="L14" s="921">
        <v>46</v>
      </c>
      <c r="M14" s="921">
        <v>369</v>
      </c>
      <c r="N14" s="921"/>
      <c r="O14" s="921"/>
      <c r="P14" s="921"/>
      <c r="Q14" s="922"/>
      <c r="R14" s="923">
        <f t="shared" ref="R14:R17" si="0">SUM(J14:Q14)</f>
        <v>988</v>
      </c>
      <c r="S14" s="924" t="s">
        <v>1918</v>
      </c>
      <c r="T14" s="924" t="s">
        <v>1919</v>
      </c>
    </row>
    <row r="15" spans="2:23" ht="104.25" customHeight="1">
      <c r="B15" s="925">
        <v>2</v>
      </c>
      <c r="C15" s="926"/>
      <c r="D15" s="927" t="s">
        <v>1917</v>
      </c>
      <c r="E15" s="928" t="s">
        <v>1920</v>
      </c>
      <c r="F15" s="927" t="s">
        <v>1914</v>
      </c>
      <c r="G15" s="927" t="s">
        <v>1915</v>
      </c>
      <c r="H15" s="927" t="s">
        <v>1916</v>
      </c>
      <c r="I15" s="929">
        <f>84+1920</f>
        <v>2004</v>
      </c>
      <c r="J15" s="929">
        <v>2079</v>
      </c>
      <c r="K15" s="929"/>
      <c r="L15" s="929">
        <v>166</v>
      </c>
      <c r="M15" s="929"/>
      <c r="N15" s="930"/>
      <c r="O15" s="930"/>
      <c r="P15" s="929"/>
      <c r="Q15" s="931"/>
      <c r="R15" s="932">
        <f t="shared" si="0"/>
        <v>2245</v>
      </c>
      <c r="S15" s="933" t="s">
        <v>1921</v>
      </c>
      <c r="T15" s="933" t="s">
        <v>1922</v>
      </c>
      <c r="W15" s="602"/>
    </row>
    <row r="16" spans="2:23" ht="165" customHeight="1">
      <c r="B16" s="925">
        <v>3</v>
      </c>
      <c r="C16" s="926"/>
      <c r="D16" s="927">
        <v>2</v>
      </c>
      <c r="E16" s="928" t="s">
        <v>1923</v>
      </c>
      <c r="F16" s="927" t="s">
        <v>1914</v>
      </c>
      <c r="G16" s="927" t="s">
        <v>1915</v>
      </c>
      <c r="H16" s="927" t="s">
        <v>1916</v>
      </c>
      <c r="I16" s="929">
        <v>3431</v>
      </c>
      <c r="J16" s="929">
        <v>202</v>
      </c>
      <c r="K16" s="929"/>
      <c r="L16" s="929">
        <v>16</v>
      </c>
      <c r="M16" s="929">
        <v>313</v>
      </c>
      <c r="N16" s="929">
        <v>3402</v>
      </c>
      <c r="O16" s="929">
        <v>170</v>
      </c>
      <c r="P16" s="929">
        <v>-207</v>
      </c>
      <c r="Q16" s="931"/>
      <c r="R16" s="932">
        <f>SUM(J16:Q16)</f>
        <v>3896</v>
      </c>
      <c r="S16" s="933" t="s">
        <v>1924</v>
      </c>
      <c r="T16" s="934" t="s">
        <v>1925</v>
      </c>
    </row>
    <row r="17" spans="2:20" ht="279" customHeight="1">
      <c r="B17" s="935">
        <v>4</v>
      </c>
      <c r="C17" s="936"/>
      <c r="D17" s="927">
        <v>2</v>
      </c>
      <c r="E17" s="928" t="s">
        <v>1926</v>
      </c>
      <c r="F17" s="927" t="s">
        <v>1914</v>
      </c>
      <c r="G17" s="927" t="s">
        <v>1915</v>
      </c>
      <c r="H17" s="927" t="s">
        <v>1916</v>
      </c>
      <c r="I17" s="929">
        <v>2145</v>
      </c>
      <c r="J17" s="929">
        <v>179.52000000000004</v>
      </c>
      <c r="K17" s="929"/>
      <c r="L17" s="929">
        <v>14.361600000000003</v>
      </c>
      <c r="M17" s="929"/>
      <c r="N17" s="929">
        <v>1677</v>
      </c>
      <c r="O17" s="929">
        <v>84</v>
      </c>
      <c r="P17" s="929">
        <v>-107</v>
      </c>
      <c r="Q17" s="937"/>
      <c r="R17" s="932">
        <f t="shared" si="0"/>
        <v>1847.8816000000002</v>
      </c>
      <c r="S17" s="933" t="s">
        <v>1927</v>
      </c>
      <c r="T17" s="934" t="s">
        <v>1928</v>
      </c>
    </row>
    <row r="18" spans="2:20" ht="390" customHeight="1">
      <c r="B18" s="938">
        <v>5</v>
      </c>
      <c r="C18" s="939"/>
      <c r="D18" s="940" t="s">
        <v>1929</v>
      </c>
      <c r="E18" s="941" t="s">
        <v>1930</v>
      </c>
      <c r="F18" s="940" t="s">
        <v>1914</v>
      </c>
      <c r="G18" s="940" t="s">
        <v>1915</v>
      </c>
      <c r="H18" s="940" t="s">
        <v>1916</v>
      </c>
      <c r="I18" s="942">
        <v>7846</v>
      </c>
      <c r="J18" s="942">
        <v>374</v>
      </c>
      <c r="K18" s="942"/>
      <c r="L18" s="942">
        <v>30</v>
      </c>
      <c r="M18" s="942">
        <v>2758</v>
      </c>
      <c r="N18" s="942">
        <v>9048</v>
      </c>
      <c r="O18" s="942">
        <v>452</v>
      </c>
      <c r="P18" s="942">
        <v>-26</v>
      </c>
      <c r="Q18" s="943"/>
      <c r="R18" s="944">
        <f t="shared" ref="R18:R31" si="1">SUM(J18:Q18)</f>
        <v>12636</v>
      </c>
      <c r="S18" s="945" t="s">
        <v>1931</v>
      </c>
      <c r="T18" s="946" t="s">
        <v>1932</v>
      </c>
    </row>
    <row r="19" spans="2:20" ht="144" customHeight="1">
      <c r="B19" s="925">
        <f>+B18+1</f>
        <v>6</v>
      </c>
      <c r="C19" s="939"/>
      <c r="D19" s="940">
        <v>0</v>
      </c>
      <c r="E19" s="941" t="s">
        <v>1933</v>
      </c>
      <c r="F19" s="940" t="s">
        <v>1914</v>
      </c>
      <c r="G19" s="940" t="s">
        <v>1915</v>
      </c>
      <c r="H19" s="940" t="s">
        <v>1916</v>
      </c>
      <c r="I19" s="942">
        <v>6879</v>
      </c>
      <c r="J19" s="942">
        <v>463</v>
      </c>
      <c r="K19" s="942"/>
      <c r="L19" s="942">
        <v>37</v>
      </c>
      <c r="M19" s="942">
        <v>1357</v>
      </c>
      <c r="N19" s="942">
        <v>2651</v>
      </c>
      <c r="O19" s="942">
        <v>133</v>
      </c>
      <c r="P19" s="942">
        <v>-19</v>
      </c>
      <c r="Q19" s="943"/>
      <c r="R19" s="944">
        <f t="shared" si="1"/>
        <v>4622</v>
      </c>
      <c r="S19" s="933" t="s">
        <v>1934</v>
      </c>
      <c r="T19" s="933" t="s">
        <v>1935</v>
      </c>
    </row>
    <row r="20" spans="2:20" ht="143.25" customHeight="1">
      <c r="B20" s="925">
        <f>+B19+1</f>
        <v>7</v>
      </c>
      <c r="C20" s="939"/>
      <c r="D20" s="940">
        <v>0</v>
      </c>
      <c r="E20" s="941" t="s">
        <v>1936</v>
      </c>
      <c r="F20" s="940" t="s">
        <v>1914</v>
      </c>
      <c r="G20" s="940" t="s">
        <v>1915</v>
      </c>
      <c r="H20" s="940" t="s">
        <v>1916</v>
      </c>
      <c r="I20" s="942">
        <v>0</v>
      </c>
      <c r="J20" s="942"/>
      <c r="K20" s="942"/>
      <c r="L20" s="942"/>
      <c r="M20" s="942"/>
      <c r="N20" s="942"/>
      <c r="O20" s="942"/>
      <c r="P20" s="942">
        <v>233</v>
      </c>
      <c r="Q20" s="947"/>
      <c r="R20" s="948">
        <f t="shared" si="1"/>
        <v>233</v>
      </c>
      <c r="S20" s="933" t="s">
        <v>1937</v>
      </c>
      <c r="T20" s="933" t="s">
        <v>1938</v>
      </c>
    </row>
    <row r="21" spans="2:20" ht="182.25" customHeight="1">
      <c r="B21" s="925">
        <f t="shared" ref="B21:B36" si="2">+B20+1</f>
        <v>8</v>
      </c>
      <c r="C21" s="939"/>
      <c r="D21" s="940">
        <v>0</v>
      </c>
      <c r="E21" s="941" t="s">
        <v>1939</v>
      </c>
      <c r="F21" s="940" t="s">
        <v>1914</v>
      </c>
      <c r="G21" s="940" t="s">
        <v>1915</v>
      </c>
      <c r="H21" s="940" t="s">
        <v>1916</v>
      </c>
      <c r="I21" s="942">
        <v>1575</v>
      </c>
      <c r="J21" s="942">
        <v>1634.8500000000001</v>
      </c>
      <c r="K21" s="942"/>
      <c r="L21" s="942">
        <v>130.78800000000001</v>
      </c>
      <c r="M21" s="942"/>
      <c r="N21" s="942"/>
      <c r="O21" s="942"/>
      <c r="P21" s="942">
        <v>-52.969140000000003</v>
      </c>
      <c r="Q21" s="947"/>
      <c r="R21" s="948">
        <f t="shared" si="1"/>
        <v>1712.6688600000002</v>
      </c>
      <c r="S21" s="933" t="s">
        <v>1940</v>
      </c>
      <c r="T21" s="933" t="s">
        <v>1941</v>
      </c>
    </row>
    <row r="22" spans="2:20" ht="266.25" customHeight="1">
      <c r="B22" s="1026">
        <f t="shared" si="2"/>
        <v>9</v>
      </c>
      <c r="C22" s="939"/>
      <c r="D22" s="940">
        <v>1</v>
      </c>
      <c r="E22" s="941" t="s">
        <v>1942</v>
      </c>
      <c r="F22" s="940" t="s">
        <v>1943</v>
      </c>
      <c r="G22" s="940" t="s">
        <v>1915</v>
      </c>
      <c r="H22" s="940" t="s">
        <v>1916</v>
      </c>
      <c r="I22" s="942">
        <v>359</v>
      </c>
      <c r="J22" s="942"/>
      <c r="K22" s="942"/>
      <c r="L22" s="986"/>
      <c r="M22" s="942">
        <v>-2152.7999999999997</v>
      </c>
      <c r="N22" s="942">
        <v>464.3</v>
      </c>
      <c r="O22" s="942">
        <v>23.2</v>
      </c>
      <c r="P22" s="986"/>
      <c r="Q22" s="947"/>
      <c r="R22" s="948">
        <f t="shared" si="1"/>
        <v>-1665.2999999999997</v>
      </c>
      <c r="S22" s="933" t="s">
        <v>1944</v>
      </c>
      <c r="T22" s="933" t="s">
        <v>1945</v>
      </c>
    </row>
    <row r="23" spans="2:20" ht="226.5" customHeight="1">
      <c r="B23" s="1026">
        <f t="shared" si="2"/>
        <v>10</v>
      </c>
      <c r="C23" s="939"/>
      <c r="D23" s="940">
        <v>1</v>
      </c>
      <c r="E23" s="941" t="s">
        <v>1946</v>
      </c>
      <c r="F23" s="940" t="s">
        <v>1914</v>
      </c>
      <c r="G23" s="940" t="s">
        <v>1915</v>
      </c>
      <c r="H23" s="940" t="s">
        <v>1916</v>
      </c>
      <c r="I23" s="942">
        <v>3314</v>
      </c>
      <c r="J23" s="942">
        <v>59.820000000000007</v>
      </c>
      <c r="K23" s="942"/>
      <c r="L23" s="986">
        <v>4.7856000000000005</v>
      </c>
      <c r="M23" s="942">
        <v>1102.3047000000001</v>
      </c>
      <c r="N23" s="942">
        <v>3804.0749999999998</v>
      </c>
      <c r="O23" s="942">
        <v>190.20375000000001</v>
      </c>
      <c r="P23" s="986">
        <v>-1.7946000000000002</v>
      </c>
      <c r="Q23" s="947"/>
      <c r="R23" s="948">
        <f t="shared" si="1"/>
        <v>5159.3944499999998</v>
      </c>
      <c r="S23" s="933" t="s">
        <v>1947</v>
      </c>
      <c r="T23" s="933" t="s">
        <v>1948</v>
      </c>
    </row>
    <row r="24" spans="2:20" s="1000" customFormat="1" ht="408.75" customHeight="1">
      <c r="B24" s="1026">
        <f t="shared" si="2"/>
        <v>11</v>
      </c>
      <c r="C24" s="940"/>
      <c r="D24" s="940">
        <v>0</v>
      </c>
      <c r="E24" s="1061" t="s">
        <v>1949</v>
      </c>
      <c r="F24" s="940" t="s">
        <v>1914</v>
      </c>
      <c r="G24" s="940" t="s">
        <v>1950</v>
      </c>
      <c r="H24" s="940" t="s">
        <v>1916</v>
      </c>
      <c r="I24" s="929">
        <v>338</v>
      </c>
      <c r="J24" s="929">
        <v>28.42</v>
      </c>
      <c r="K24" s="929"/>
      <c r="L24" s="929">
        <v>2.2736000000000001</v>
      </c>
      <c r="M24" s="929"/>
      <c r="N24" s="929">
        <v>498.3</v>
      </c>
      <c r="O24" s="929">
        <v>24.915000000000003</v>
      </c>
      <c r="P24" s="986">
        <v>-0.85260000000000002</v>
      </c>
      <c r="Q24" s="937"/>
      <c r="R24" s="948">
        <f t="shared" si="1"/>
        <v>553.05599999999993</v>
      </c>
      <c r="S24" s="999" t="s">
        <v>1951</v>
      </c>
      <c r="T24" s="1058" t="s">
        <v>6198</v>
      </c>
    </row>
    <row r="25" spans="2:20" s="1000" customFormat="1" ht="331.5" customHeight="1">
      <c r="B25" s="1026">
        <f t="shared" si="2"/>
        <v>12</v>
      </c>
      <c r="C25" s="940"/>
      <c r="D25" s="940">
        <v>0</v>
      </c>
      <c r="E25" s="1027" t="s">
        <v>1952</v>
      </c>
      <c r="F25" s="940" t="s">
        <v>1914</v>
      </c>
      <c r="G25" s="940" t="s">
        <v>1915</v>
      </c>
      <c r="H25" s="940" t="s">
        <v>1916</v>
      </c>
      <c r="I25" s="929">
        <v>5260</v>
      </c>
      <c r="J25" s="929">
        <v>24.675000000000001</v>
      </c>
      <c r="K25" s="929"/>
      <c r="L25" s="929">
        <v>1.9740000000000002</v>
      </c>
      <c r="M25" s="929">
        <v>5400.152</v>
      </c>
      <c r="N25" s="929">
        <v>6290.875</v>
      </c>
      <c r="O25" s="929">
        <v>314.54375000000005</v>
      </c>
      <c r="P25" s="1059">
        <v>-0.74024999999999996</v>
      </c>
      <c r="Q25" s="937"/>
      <c r="R25" s="948">
        <f t="shared" ref="R25:R26" si="3">SUM(J25:Q25)</f>
        <v>12031.479499999999</v>
      </c>
      <c r="S25" s="933" t="s">
        <v>1954</v>
      </c>
      <c r="T25" s="1058" t="s">
        <v>6197</v>
      </c>
    </row>
    <row r="26" spans="2:20" ht="409.5">
      <c r="B26" s="1026">
        <f t="shared" ref="B26:B29" si="4">+B25+1</f>
        <v>13</v>
      </c>
      <c r="C26" s="940"/>
      <c r="D26" s="940" t="s">
        <v>1915</v>
      </c>
      <c r="E26" s="1027" t="s">
        <v>1955</v>
      </c>
      <c r="F26" s="940" t="s">
        <v>1914</v>
      </c>
      <c r="G26" s="940" t="s">
        <v>1953</v>
      </c>
      <c r="H26" s="940" t="s">
        <v>1916</v>
      </c>
      <c r="I26" s="942"/>
      <c r="J26" s="942">
        <v>3461.8920000000003</v>
      </c>
      <c r="K26" s="942"/>
      <c r="L26" s="942">
        <v>276.95136000000002</v>
      </c>
      <c r="M26" s="942"/>
      <c r="N26" s="942">
        <v>1299</v>
      </c>
      <c r="O26" s="942">
        <v>64.95</v>
      </c>
      <c r="P26" s="1060">
        <v>-103.85676000000001</v>
      </c>
      <c r="Q26" s="943"/>
      <c r="R26" s="944">
        <f t="shared" si="3"/>
        <v>4998.9366000000009</v>
      </c>
      <c r="S26" s="933" t="s">
        <v>1956</v>
      </c>
      <c r="T26" s="949"/>
    </row>
    <row r="27" spans="2:20" ht="120.75" customHeight="1">
      <c r="B27" s="1026">
        <f>+B26+1</f>
        <v>14</v>
      </c>
      <c r="C27" s="940"/>
      <c r="D27" s="940" t="s">
        <v>1915</v>
      </c>
      <c r="E27" s="1027" t="s">
        <v>1957</v>
      </c>
      <c r="F27" s="940" t="s">
        <v>1914</v>
      </c>
      <c r="G27" s="940" t="s">
        <v>1953</v>
      </c>
      <c r="H27" s="940" t="s">
        <v>1916</v>
      </c>
      <c r="I27" s="942">
        <v>18944</v>
      </c>
      <c r="J27" s="942">
        <v>24320</v>
      </c>
      <c r="K27" s="942"/>
      <c r="L27" s="942">
        <f>+J27*8%</f>
        <v>1945.6000000000001</v>
      </c>
      <c r="M27" s="942"/>
      <c r="N27" s="942">
        <v>5656</v>
      </c>
      <c r="O27" s="942">
        <f>+N27*5%</f>
        <v>282.8</v>
      </c>
      <c r="P27" s="1060">
        <f>+J27*-3%</f>
        <v>-729.6</v>
      </c>
      <c r="Q27" s="943"/>
      <c r="R27" s="944">
        <f t="shared" si="1"/>
        <v>31474.799999999999</v>
      </c>
      <c r="S27" s="933" t="s">
        <v>1958</v>
      </c>
      <c r="T27" s="949"/>
    </row>
    <row r="28" spans="2:20" ht="66.75" customHeight="1">
      <c r="B28" s="1026">
        <f t="shared" si="4"/>
        <v>15</v>
      </c>
      <c r="C28" s="940"/>
      <c r="D28" s="940" t="s">
        <v>1915</v>
      </c>
      <c r="E28" s="1027" t="s">
        <v>1959</v>
      </c>
      <c r="F28" s="940" t="s">
        <v>1914</v>
      </c>
      <c r="G28" s="940" t="s">
        <v>1953</v>
      </c>
      <c r="H28" s="940" t="s">
        <v>1916</v>
      </c>
      <c r="I28" s="942">
        <v>592</v>
      </c>
      <c r="J28" s="942">
        <v>1285.3</v>
      </c>
      <c r="K28" s="942"/>
      <c r="L28" s="942">
        <f>+J28*8%</f>
        <v>102.824</v>
      </c>
      <c r="M28" s="942"/>
      <c r="N28" s="942"/>
      <c r="O28" s="942">
        <f>+N28*5%</f>
        <v>0</v>
      </c>
      <c r="P28" s="1060">
        <f>+J28*-3%</f>
        <v>-38.558999999999997</v>
      </c>
      <c r="Q28" s="943"/>
      <c r="R28" s="944">
        <f t="shared" si="1"/>
        <v>1349.5650000000001</v>
      </c>
      <c r="S28" s="933" t="s">
        <v>1960</v>
      </c>
      <c r="T28" s="949"/>
    </row>
    <row r="29" spans="2:20" ht="300">
      <c r="B29" s="1026">
        <f t="shared" si="4"/>
        <v>16</v>
      </c>
      <c r="C29" s="940"/>
      <c r="D29" s="940" t="s">
        <v>1915</v>
      </c>
      <c r="E29" s="1027" t="s">
        <v>1961</v>
      </c>
      <c r="F29" s="940" t="s">
        <v>1914</v>
      </c>
      <c r="G29" s="940" t="s">
        <v>1953</v>
      </c>
      <c r="H29" s="940" t="s">
        <v>1916</v>
      </c>
      <c r="I29" s="942"/>
      <c r="J29" s="942">
        <v>43</v>
      </c>
      <c r="K29" s="942"/>
      <c r="L29" s="942">
        <f>+J29*8%</f>
        <v>3.44</v>
      </c>
      <c r="M29" s="942"/>
      <c r="N29" s="942">
        <v>349</v>
      </c>
      <c r="O29" s="942">
        <f>+N29*5%</f>
        <v>17.45</v>
      </c>
      <c r="P29" s="1060">
        <f>+J29*-3%</f>
        <v>-1.29</v>
      </c>
      <c r="Q29" s="943"/>
      <c r="R29" s="944">
        <f t="shared" si="1"/>
        <v>411.59999999999997</v>
      </c>
      <c r="S29" s="933" t="s">
        <v>1962</v>
      </c>
      <c r="T29" s="949"/>
    </row>
    <row r="30" spans="2:20" customFormat="1" ht="86.25" customHeight="1">
      <c r="B30" s="1026">
        <f>+B29+1</f>
        <v>17</v>
      </c>
      <c r="C30" s="940"/>
      <c r="D30" s="940" t="s">
        <v>1915</v>
      </c>
      <c r="E30" s="1027" t="s">
        <v>1963</v>
      </c>
      <c r="F30" s="940" t="s">
        <v>1914</v>
      </c>
      <c r="G30" s="940" t="s">
        <v>1953</v>
      </c>
      <c r="H30" s="940" t="s">
        <v>1916</v>
      </c>
      <c r="I30" s="942">
        <f>(14*12)+65</f>
        <v>233</v>
      </c>
      <c r="J30" s="942">
        <f>255*1.2</f>
        <v>306</v>
      </c>
      <c r="K30" s="942"/>
      <c r="L30" s="942">
        <f>J30*8%</f>
        <v>24.48</v>
      </c>
      <c r="M30" s="942"/>
      <c r="N30" s="942">
        <v>1250</v>
      </c>
      <c r="O30" s="942">
        <f>+N30*5%</f>
        <v>62.5</v>
      </c>
      <c r="P30" s="1060">
        <f>I30*-3%</f>
        <v>-6.9899999999999993</v>
      </c>
      <c r="Q30" s="943"/>
      <c r="R30" s="944">
        <f t="shared" si="1"/>
        <v>1635.99</v>
      </c>
      <c r="S30" s="945" t="s">
        <v>1964</v>
      </c>
      <c r="T30" s="1025"/>
    </row>
    <row r="31" spans="2:20" customFormat="1" ht="64.5" customHeight="1">
      <c r="B31" s="1026">
        <f t="shared" si="2"/>
        <v>18</v>
      </c>
      <c r="C31" s="940"/>
      <c r="D31" s="940" t="s">
        <v>1915</v>
      </c>
      <c r="E31" s="1027" t="s">
        <v>1965</v>
      </c>
      <c r="F31" s="940" t="s">
        <v>1914</v>
      </c>
      <c r="G31" s="940" t="s">
        <v>1953</v>
      </c>
      <c r="H31" s="940" t="s">
        <v>1916</v>
      </c>
      <c r="I31" s="942"/>
      <c r="J31" s="942"/>
      <c r="K31" s="942"/>
      <c r="L31" s="942"/>
      <c r="M31" s="942">
        <f>(5759*0.25)+(4551*0.25)+(1745*0.15)+(805*0.15)</f>
        <v>2960</v>
      </c>
      <c r="N31" s="942"/>
      <c r="O31" s="942"/>
      <c r="P31" s="1060"/>
      <c r="Q31" s="943"/>
      <c r="R31" s="944">
        <f t="shared" si="1"/>
        <v>2960</v>
      </c>
      <c r="S31" s="945" t="s">
        <v>1966</v>
      </c>
      <c r="T31" s="1025"/>
    </row>
    <row r="32" spans="2:20" ht="15" hidden="1" customHeight="1">
      <c r="B32" s="1026">
        <f t="shared" si="2"/>
        <v>19</v>
      </c>
      <c r="C32" s="1028"/>
      <c r="D32" s="1028"/>
      <c r="E32" s="1029"/>
      <c r="F32" s="1030"/>
      <c r="G32" s="1030"/>
      <c r="H32" s="1030"/>
      <c r="I32" s="1031"/>
      <c r="J32" s="1031"/>
      <c r="K32" s="1031"/>
      <c r="L32" s="1031"/>
      <c r="M32" s="1031"/>
      <c r="N32" s="1031"/>
      <c r="O32" s="1031"/>
      <c r="P32" s="1032"/>
      <c r="Q32" s="1032"/>
      <c r="R32" s="1033"/>
      <c r="S32" s="949"/>
      <c r="T32" s="949"/>
    </row>
    <row r="33" spans="2:20" ht="15" hidden="1" customHeight="1">
      <c r="B33" s="1026">
        <f t="shared" si="2"/>
        <v>20</v>
      </c>
      <c r="C33" s="1028"/>
      <c r="D33" s="1028"/>
      <c r="E33" s="1029"/>
      <c r="F33" s="1030"/>
      <c r="G33" s="1030"/>
      <c r="H33" s="1030"/>
      <c r="I33" s="1031"/>
      <c r="J33" s="1031"/>
      <c r="K33" s="1031"/>
      <c r="L33" s="1031"/>
      <c r="M33" s="1031"/>
      <c r="N33" s="1031"/>
      <c r="O33" s="1031"/>
      <c r="P33" s="1032"/>
      <c r="Q33" s="1032"/>
      <c r="R33" s="1033"/>
      <c r="S33" s="949"/>
      <c r="T33" s="949"/>
    </row>
    <row r="34" spans="2:20" ht="15" hidden="1" customHeight="1">
      <c r="B34" s="1026">
        <f t="shared" si="2"/>
        <v>21</v>
      </c>
      <c r="C34" s="1028"/>
      <c r="D34" s="1028"/>
      <c r="E34" s="1029"/>
      <c r="F34" s="1030"/>
      <c r="G34" s="1030"/>
      <c r="H34" s="1030"/>
      <c r="I34" s="1031"/>
      <c r="J34" s="1031"/>
      <c r="K34" s="1031"/>
      <c r="L34" s="1031"/>
      <c r="M34" s="1031"/>
      <c r="N34" s="1031"/>
      <c r="O34" s="1034"/>
      <c r="P34" s="1032"/>
      <c r="Q34" s="1032"/>
      <c r="R34" s="1033"/>
      <c r="S34" s="949"/>
      <c r="T34" s="949"/>
    </row>
    <row r="35" spans="2:20" ht="15" hidden="1" customHeight="1">
      <c r="B35" s="1026">
        <f t="shared" si="2"/>
        <v>22</v>
      </c>
      <c r="C35" s="1028"/>
      <c r="D35" s="1028"/>
      <c r="E35" s="1029"/>
      <c r="F35" s="1030"/>
      <c r="G35" s="1030"/>
      <c r="H35" s="1030"/>
      <c r="I35" s="1031"/>
      <c r="J35" s="1031"/>
      <c r="K35" s="1031"/>
      <c r="L35" s="1031"/>
      <c r="M35" s="1031"/>
      <c r="N35" s="1031"/>
      <c r="O35" s="1034"/>
      <c r="P35" s="1032"/>
      <c r="Q35" s="1032"/>
      <c r="R35" s="1033"/>
      <c r="S35" s="949"/>
      <c r="T35" s="949"/>
    </row>
    <row r="36" spans="2:20" ht="15" hidden="1" customHeight="1">
      <c r="B36" s="1026">
        <f t="shared" si="2"/>
        <v>23</v>
      </c>
      <c r="C36" s="1028"/>
      <c r="D36" s="1028"/>
      <c r="E36" s="1029"/>
      <c r="F36" s="1030"/>
      <c r="G36" s="1030"/>
      <c r="H36" s="1030"/>
      <c r="I36" s="1031"/>
      <c r="J36" s="1031"/>
      <c r="K36" s="1031"/>
      <c r="L36" s="1031"/>
      <c r="M36" s="1031"/>
      <c r="N36" s="1031"/>
      <c r="O36" s="1031"/>
      <c r="P36" s="1032"/>
      <c r="Q36" s="1032"/>
      <c r="R36" s="1033"/>
      <c r="S36" s="949"/>
      <c r="T36" s="949"/>
    </row>
    <row r="37" spans="2:20" ht="15" hidden="1" customHeight="1">
      <c r="B37" s="1026">
        <v>26</v>
      </c>
      <c r="C37" s="1028"/>
      <c r="D37" s="1028"/>
      <c r="E37" s="1029"/>
      <c r="F37" s="1030"/>
      <c r="G37" s="1030"/>
      <c r="H37" s="1030"/>
      <c r="I37" s="1031"/>
      <c r="J37" s="1031"/>
      <c r="K37" s="1031"/>
      <c r="L37" s="1031"/>
      <c r="M37" s="1031"/>
      <c r="N37" s="1031"/>
      <c r="O37" s="1031"/>
      <c r="P37" s="1032"/>
      <c r="Q37" s="1032"/>
      <c r="R37" s="1033"/>
      <c r="S37" s="949"/>
      <c r="T37" s="949"/>
    </row>
    <row r="38" spans="2:20" ht="15" hidden="1" customHeight="1">
      <c r="B38" s="1026">
        <v>27</v>
      </c>
      <c r="C38" s="1028"/>
      <c r="D38" s="1028"/>
      <c r="E38" s="1029"/>
      <c r="F38" s="1030"/>
      <c r="G38" s="1030"/>
      <c r="H38" s="1030"/>
      <c r="I38" s="1035"/>
      <c r="J38" s="1035"/>
      <c r="K38" s="1035"/>
      <c r="L38" s="1035"/>
      <c r="M38" s="1035"/>
      <c r="N38" s="1035"/>
      <c r="O38" s="1035"/>
      <c r="P38" s="1036"/>
      <c r="Q38" s="1036"/>
      <c r="R38" s="1033"/>
      <c r="S38" s="949"/>
      <c r="T38" s="949"/>
    </row>
    <row r="39" spans="2:20" ht="15" hidden="1" customHeight="1">
      <c r="B39" s="1026">
        <v>28</v>
      </c>
      <c r="C39" s="1028"/>
      <c r="D39" s="1028"/>
      <c r="E39" s="1029"/>
      <c r="F39" s="1030"/>
      <c r="G39" s="1030"/>
      <c r="H39" s="1030"/>
      <c r="I39" s="1035"/>
      <c r="J39" s="1035"/>
      <c r="K39" s="1035"/>
      <c r="L39" s="1035"/>
      <c r="M39" s="1035"/>
      <c r="N39" s="1035"/>
      <c r="O39" s="1035"/>
      <c r="P39" s="1036"/>
      <c r="Q39" s="1036"/>
      <c r="R39" s="1037"/>
      <c r="S39" s="949"/>
      <c r="T39" s="949"/>
    </row>
    <row r="40" spans="2:20" ht="15" hidden="1" customHeight="1">
      <c r="B40" s="1026">
        <v>29</v>
      </c>
      <c r="C40" s="1028"/>
      <c r="D40" s="1028"/>
      <c r="E40" s="1029"/>
      <c r="F40" s="1030"/>
      <c r="G40" s="1030"/>
      <c r="H40" s="1030"/>
      <c r="I40" s="1035"/>
      <c r="J40" s="1035"/>
      <c r="K40" s="1035"/>
      <c r="L40" s="1035"/>
      <c r="M40" s="1035"/>
      <c r="N40" s="1035"/>
      <c r="O40" s="1035"/>
      <c r="P40" s="1036"/>
      <c r="Q40" s="1036"/>
      <c r="R40" s="1037"/>
      <c r="S40" s="949"/>
      <c r="T40" s="949"/>
    </row>
    <row r="41" spans="2:20" ht="15" hidden="1" customHeight="1">
      <c r="B41" s="1026">
        <v>30</v>
      </c>
      <c r="C41" s="1028"/>
      <c r="D41" s="1028"/>
      <c r="E41" s="1029"/>
      <c r="F41" s="1030"/>
      <c r="G41" s="1030"/>
      <c r="H41" s="1030"/>
      <c r="I41" s="1035"/>
      <c r="J41" s="1035"/>
      <c r="K41" s="1035"/>
      <c r="L41" s="1035"/>
      <c r="M41" s="1035"/>
      <c r="N41" s="1035"/>
      <c r="O41" s="1035"/>
      <c r="P41" s="1036"/>
      <c r="Q41" s="1036"/>
      <c r="R41" s="1037"/>
      <c r="S41" s="949"/>
      <c r="T41" s="949"/>
    </row>
    <row r="42" spans="2:20" ht="15" hidden="1" customHeight="1">
      <c r="B42" s="1026">
        <v>31</v>
      </c>
      <c r="C42" s="1028"/>
      <c r="D42" s="1028"/>
      <c r="E42" s="1029"/>
      <c r="F42" s="1030"/>
      <c r="G42" s="1030"/>
      <c r="H42" s="1030"/>
      <c r="I42" s="1035"/>
      <c r="J42" s="1035"/>
      <c r="K42" s="1035"/>
      <c r="L42" s="1035"/>
      <c r="M42" s="1035"/>
      <c r="N42" s="1035"/>
      <c r="O42" s="1035"/>
      <c r="P42" s="1036"/>
      <c r="Q42" s="1036"/>
      <c r="R42" s="1033"/>
      <c r="S42" s="949"/>
      <c r="T42" s="949"/>
    </row>
    <row r="43" spans="2:20" ht="15" hidden="1" customHeight="1">
      <c r="B43" s="1026">
        <v>32</v>
      </c>
      <c r="C43" s="1028"/>
      <c r="D43" s="1028"/>
      <c r="E43" s="1029"/>
      <c r="F43" s="1030"/>
      <c r="G43" s="1030"/>
      <c r="H43" s="1030"/>
      <c r="I43" s="1035"/>
      <c r="J43" s="1035"/>
      <c r="K43" s="1035"/>
      <c r="L43" s="1035"/>
      <c r="M43" s="1035"/>
      <c r="N43" s="1035"/>
      <c r="O43" s="1035"/>
      <c r="P43" s="1036"/>
      <c r="Q43" s="1036"/>
      <c r="R43" s="1037"/>
      <c r="S43" s="949"/>
      <c r="T43" s="949"/>
    </row>
    <row r="44" spans="2:20" ht="15" hidden="1" customHeight="1">
      <c r="B44" s="1026">
        <v>33</v>
      </c>
      <c r="C44" s="1028"/>
      <c r="D44" s="1028"/>
      <c r="E44" s="1029"/>
      <c r="F44" s="1030"/>
      <c r="G44" s="1030"/>
      <c r="H44" s="1030"/>
      <c r="I44" s="1035"/>
      <c r="J44" s="1035"/>
      <c r="K44" s="1035"/>
      <c r="L44" s="1035"/>
      <c r="M44" s="1035"/>
      <c r="N44" s="1035"/>
      <c r="O44" s="1035"/>
      <c r="P44" s="1036"/>
      <c r="Q44" s="1036"/>
      <c r="R44" s="1033"/>
      <c r="S44" s="949"/>
      <c r="T44" s="949"/>
    </row>
    <row r="45" spans="2:20" ht="15" hidden="1" customHeight="1">
      <c r="B45" s="1026">
        <v>34</v>
      </c>
      <c r="C45" s="1028"/>
      <c r="D45" s="1028"/>
      <c r="E45" s="1029"/>
      <c r="F45" s="1030"/>
      <c r="G45" s="1030"/>
      <c r="H45" s="1030"/>
      <c r="I45" s="1035"/>
      <c r="J45" s="1035"/>
      <c r="K45" s="1035"/>
      <c r="L45" s="1035"/>
      <c r="M45" s="1035"/>
      <c r="N45" s="1035"/>
      <c r="O45" s="1035"/>
      <c r="P45" s="1036"/>
      <c r="Q45" s="1036"/>
      <c r="R45" s="1037"/>
      <c r="S45" s="949"/>
      <c r="T45" s="949"/>
    </row>
    <row r="46" spans="2:20" ht="15" hidden="1" customHeight="1">
      <c r="B46" s="1026">
        <v>35</v>
      </c>
      <c r="C46" s="1028"/>
      <c r="D46" s="1028"/>
      <c r="E46" s="1029"/>
      <c r="F46" s="1030"/>
      <c r="G46" s="1030"/>
      <c r="H46" s="1030"/>
      <c r="I46" s="1035"/>
      <c r="J46" s="1035"/>
      <c r="K46" s="1035"/>
      <c r="L46" s="1035"/>
      <c r="M46" s="1035"/>
      <c r="N46" s="1035"/>
      <c r="O46" s="1035"/>
      <c r="P46" s="1036"/>
      <c r="Q46" s="1036"/>
      <c r="R46" s="1037"/>
      <c r="S46" s="949"/>
      <c r="T46" s="949"/>
    </row>
    <row r="47" spans="2:20" ht="22.5" hidden="1" customHeight="1">
      <c r="B47" s="1026">
        <v>36</v>
      </c>
      <c r="C47" s="1028"/>
      <c r="D47" s="939"/>
      <c r="E47" s="1029"/>
      <c r="F47" s="1030"/>
      <c r="G47" s="1030"/>
      <c r="H47" s="1030"/>
      <c r="I47" s="1035"/>
      <c r="J47" s="1035"/>
      <c r="K47" s="1035"/>
      <c r="L47" s="1035"/>
      <c r="M47" s="1035"/>
      <c r="N47" s="1035"/>
      <c r="O47" s="1035"/>
      <c r="P47" s="1036"/>
      <c r="Q47" s="1036"/>
      <c r="R47" s="1037"/>
      <c r="S47" s="949"/>
      <c r="T47" s="949"/>
    </row>
    <row r="48" spans="2:20" ht="41.85" hidden="1" customHeight="1">
      <c r="B48" s="1026">
        <v>37</v>
      </c>
      <c r="C48" s="1028"/>
      <c r="D48" s="1028"/>
      <c r="E48" s="1029"/>
      <c r="F48" s="1030"/>
      <c r="G48" s="1030"/>
      <c r="H48" s="1030"/>
      <c r="I48" s="1035"/>
      <c r="J48" s="1035"/>
      <c r="K48" s="1035"/>
      <c r="L48" s="1035"/>
      <c r="M48" s="1035"/>
      <c r="N48" s="1035"/>
      <c r="O48" s="1035"/>
      <c r="P48" s="1038"/>
      <c r="Q48" s="1038"/>
      <c r="R48" s="1039"/>
      <c r="S48" s="949"/>
      <c r="T48" s="949"/>
    </row>
    <row r="49" spans="2:20" ht="32.85" hidden="1" customHeight="1">
      <c r="B49" s="1026">
        <v>38</v>
      </c>
      <c r="C49" s="1028"/>
      <c r="D49" s="1028"/>
      <c r="E49" s="1029"/>
      <c r="F49" s="1030"/>
      <c r="G49" s="1030"/>
      <c r="H49" s="1030"/>
      <c r="I49" s="1035"/>
      <c r="J49" s="1035"/>
      <c r="K49" s="1035"/>
      <c r="L49" s="1035"/>
      <c r="M49" s="1035"/>
      <c r="N49" s="1035"/>
      <c r="O49" s="1035"/>
      <c r="P49" s="1040"/>
      <c r="Q49" s="1040"/>
      <c r="R49" s="1041"/>
      <c r="S49" s="949"/>
      <c r="T49" s="949"/>
    </row>
    <row r="50" spans="2:20" ht="28.35" hidden="1" customHeight="1">
      <c r="B50" s="1042"/>
      <c r="C50" s="1043"/>
      <c r="D50" s="1042"/>
      <c r="E50" s="1044"/>
      <c r="F50" s="1045"/>
      <c r="G50" s="1045"/>
      <c r="H50" s="1045"/>
      <c r="I50" s="1046"/>
      <c r="J50" s="1046"/>
      <c r="K50" s="1046"/>
      <c r="L50" s="1046"/>
      <c r="M50" s="1046"/>
      <c r="N50" s="1046"/>
      <c r="O50" s="1046"/>
      <c r="P50" s="1047"/>
      <c r="Q50" s="1047"/>
      <c r="R50" s="1048"/>
      <c r="S50" s="950"/>
      <c r="T50" s="950"/>
    </row>
    <row r="51" spans="2:20" ht="2.25" customHeight="1">
      <c r="B51" s="1049"/>
      <c r="C51" s="1050"/>
      <c r="D51" s="1051"/>
      <c r="E51" s="1052"/>
      <c r="F51" s="1050"/>
      <c r="G51" s="1050"/>
      <c r="H51" s="1050"/>
      <c r="I51" s="1053"/>
      <c r="J51" s="1053"/>
      <c r="K51" s="1053"/>
      <c r="L51" s="1053"/>
      <c r="M51" s="1053"/>
      <c r="N51" s="1053"/>
      <c r="O51" s="1053"/>
      <c r="P51" s="1054"/>
      <c r="Q51" s="1054"/>
      <c r="R51" s="1055"/>
      <c r="S51" s="707"/>
      <c r="T51" s="707"/>
    </row>
    <row r="52" spans="2:20" ht="15" customHeight="1">
      <c r="B52" s="906"/>
      <c r="C52" s="701"/>
      <c r="D52" s="702"/>
      <c r="E52" s="703"/>
      <c r="F52" s="701"/>
      <c r="G52" s="701"/>
      <c r="H52" s="701"/>
      <c r="I52" s="704"/>
      <c r="J52" s="704"/>
      <c r="K52" s="704"/>
      <c r="L52" s="704"/>
      <c r="M52" s="704"/>
      <c r="N52" s="704"/>
      <c r="O52" s="704"/>
      <c r="P52" s="705"/>
      <c r="Q52" s="705"/>
      <c r="R52" s="706"/>
      <c r="S52" s="907"/>
      <c r="T52" s="907"/>
    </row>
    <row r="53" spans="2:20" ht="15.75">
      <c r="B53" s="235"/>
      <c r="C53" s="235"/>
      <c r="D53" s="236"/>
      <c r="E53" s="237"/>
      <c r="F53" s="238"/>
      <c r="G53" s="238"/>
      <c r="H53" s="237"/>
      <c r="I53" s="239"/>
      <c r="J53" s="239"/>
      <c r="K53" s="237"/>
      <c r="L53" s="239"/>
      <c r="M53" s="239"/>
      <c r="N53" s="239"/>
      <c r="O53" s="239"/>
      <c r="P53" s="240"/>
      <c r="Q53" s="240"/>
      <c r="R53" s="241"/>
      <c r="S53" s="242"/>
      <c r="T53" s="242"/>
    </row>
    <row r="54" spans="2:20">
      <c r="B54" s="99"/>
      <c r="C54" s="99"/>
      <c r="D54" s="99"/>
      <c r="E54" s="98"/>
      <c r="F54" s="99"/>
      <c r="G54" s="99"/>
      <c r="H54" s="98"/>
      <c r="I54" s="100"/>
      <c r="J54" s="100"/>
      <c r="K54" s="98"/>
      <c r="L54" s="100"/>
      <c r="M54" s="100"/>
      <c r="N54" s="100"/>
      <c r="O54" s="100"/>
      <c r="P54" s="101"/>
      <c r="Q54" s="101"/>
      <c r="R54" s="102"/>
      <c r="S54" s="103"/>
      <c r="T54" s="104"/>
    </row>
    <row r="55" spans="2:20" ht="15.75">
      <c r="B55" s="273"/>
      <c r="C55" s="273"/>
      <c r="D55" s="274"/>
      <c r="E55" s="275" t="s">
        <v>1967</v>
      </c>
      <c r="F55" s="276"/>
      <c r="G55" s="276"/>
      <c r="H55" s="276"/>
      <c r="I55" s="277">
        <f t="shared" ref="I55:R55" si="5">SUMIF($G$14:$G$53,"A",I14:I53)</f>
        <v>33365</v>
      </c>
      <c r="J55" s="277">
        <f t="shared" si="5"/>
        <v>5589.8649999999998</v>
      </c>
      <c r="K55" s="277">
        <f t="shared" si="5"/>
        <v>0</v>
      </c>
      <c r="L55" s="277">
        <f t="shared" si="5"/>
        <v>446.9092</v>
      </c>
      <c r="M55" s="277">
        <f t="shared" si="5"/>
        <v>9146.6566999999995</v>
      </c>
      <c r="N55" s="277">
        <f t="shared" si="5"/>
        <v>27337.25</v>
      </c>
      <c r="O55" s="277">
        <f t="shared" si="5"/>
        <v>1366.9475</v>
      </c>
      <c r="P55" s="277">
        <f t="shared" si="5"/>
        <v>-181.50399000000002</v>
      </c>
      <c r="Q55" s="277">
        <f t="shared" si="5"/>
        <v>0</v>
      </c>
      <c r="R55" s="277">
        <f t="shared" si="5"/>
        <v>43706.124410000004</v>
      </c>
      <c r="S55" s="278"/>
      <c r="T55" s="278"/>
    </row>
    <row r="56" spans="2:20" ht="15.75">
      <c r="B56" s="729"/>
      <c r="C56" s="729"/>
      <c r="D56" s="730"/>
      <c r="E56" s="731" t="s">
        <v>1968</v>
      </c>
      <c r="F56" s="271"/>
      <c r="G56" s="271"/>
      <c r="H56" s="271"/>
      <c r="I56" s="279">
        <f t="shared" ref="I56:R56" si="6">SUMIF($G$14:$G$53,"P",I14:I53)</f>
        <v>19769</v>
      </c>
      <c r="J56" s="279">
        <f t="shared" si="6"/>
        <v>29416.191999999999</v>
      </c>
      <c r="K56" s="279">
        <f t="shared" si="6"/>
        <v>0</v>
      </c>
      <c r="L56" s="279">
        <f t="shared" si="6"/>
        <v>2353.2953600000005</v>
      </c>
      <c r="M56" s="279">
        <f t="shared" si="6"/>
        <v>2960</v>
      </c>
      <c r="N56" s="279">
        <f t="shared" si="6"/>
        <v>8554</v>
      </c>
      <c r="O56" s="279">
        <f t="shared" si="6"/>
        <v>427.7</v>
      </c>
      <c r="P56" s="279">
        <f t="shared" si="6"/>
        <v>-880.29575999999997</v>
      </c>
      <c r="Q56" s="279">
        <f t="shared" si="6"/>
        <v>0</v>
      </c>
      <c r="R56" s="279">
        <f t="shared" si="6"/>
        <v>42830.891600000003</v>
      </c>
      <c r="S56" s="732"/>
      <c r="T56" s="732"/>
    </row>
    <row r="57" spans="2:20" ht="15.75">
      <c r="B57" s="729"/>
      <c r="C57" s="729"/>
      <c r="D57" s="730"/>
      <c r="E57" s="731" t="s">
        <v>1969</v>
      </c>
      <c r="F57" s="271"/>
      <c r="G57" s="271"/>
      <c r="H57" s="271"/>
      <c r="I57" s="281">
        <f t="shared" ref="I57:R57" si="7">SUMIF($G$14:$G$53,"R",I14:I53)</f>
        <v>0</v>
      </c>
      <c r="J57" s="281">
        <f t="shared" si="7"/>
        <v>0</v>
      </c>
      <c r="K57" s="281">
        <f t="shared" si="7"/>
        <v>0</v>
      </c>
      <c r="L57" s="281">
        <f t="shared" si="7"/>
        <v>0</v>
      </c>
      <c r="M57" s="281">
        <f t="shared" si="7"/>
        <v>0</v>
      </c>
      <c r="N57" s="281">
        <f t="shared" si="7"/>
        <v>0</v>
      </c>
      <c r="O57" s="281">
        <f t="shared" si="7"/>
        <v>0</v>
      </c>
      <c r="P57" s="281">
        <f t="shared" si="7"/>
        <v>0</v>
      </c>
      <c r="Q57" s="281">
        <f t="shared" si="7"/>
        <v>0</v>
      </c>
      <c r="R57" s="281">
        <f t="shared" si="7"/>
        <v>0</v>
      </c>
      <c r="S57" s="732"/>
      <c r="T57" s="732"/>
    </row>
    <row r="58" spans="2:20" ht="15.75">
      <c r="B58" s="729"/>
      <c r="C58" s="729"/>
      <c r="D58" s="730"/>
      <c r="E58" s="731" t="s">
        <v>1970</v>
      </c>
      <c r="F58" s="271"/>
      <c r="G58" s="271"/>
      <c r="H58" s="271"/>
      <c r="I58" s="281">
        <f t="shared" ref="I58:R58" si="8">SUMIF($G$14:$G$53,"EC",I14:I53)</f>
        <v>338</v>
      </c>
      <c r="J58" s="281">
        <f t="shared" si="8"/>
        <v>28.42</v>
      </c>
      <c r="K58" s="281">
        <f t="shared" si="8"/>
        <v>0</v>
      </c>
      <c r="L58" s="281">
        <f t="shared" si="8"/>
        <v>2.2736000000000001</v>
      </c>
      <c r="M58" s="281">
        <f t="shared" si="8"/>
        <v>0</v>
      </c>
      <c r="N58" s="281">
        <f t="shared" si="8"/>
        <v>498.3</v>
      </c>
      <c r="O58" s="281">
        <f t="shared" si="8"/>
        <v>24.915000000000003</v>
      </c>
      <c r="P58" s="281">
        <f t="shared" si="8"/>
        <v>-0.85260000000000002</v>
      </c>
      <c r="Q58" s="281">
        <f t="shared" si="8"/>
        <v>0</v>
      </c>
      <c r="R58" s="281">
        <f t="shared" si="8"/>
        <v>553.05599999999993</v>
      </c>
      <c r="S58" s="732"/>
      <c r="T58" s="732"/>
    </row>
    <row r="59" spans="2:20" ht="15.75">
      <c r="B59" s="729"/>
      <c r="C59" s="729"/>
      <c r="D59" s="730"/>
      <c r="E59" s="731" t="s">
        <v>1971</v>
      </c>
      <c r="F59" s="271"/>
      <c r="G59" s="271"/>
      <c r="H59" s="271"/>
      <c r="I59" s="281">
        <f t="shared" ref="I59:R59" si="9">SUMIF($G$14:$G$53,"PEI",I14:I53)</f>
        <v>0</v>
      </c>
      <c r="J59" s="281">
        <f t="shared" si="9"/>
        <v>0</v>
      </c>
      <c r="K59" s="281">
        <f t="shared" si="9"/>
        <v>0</v>
      </c>
      <c r="L59" s="281">
        <f t="shared" si="9"/>
        <v>0</v>
      </c>
      <c r="M59" s="281">
        <f t="shared" si="9"/>
        <v>0</v>
      </c>
      <c r="N59" s="281">
        <f t="shared" si="9"/>
        <v>0</v>
      </c>
      <c r="O59" s="281">
        <f t="shared" si="9"/>
        <v>0</v>
      </c>
      <c r="P59" s="281">
        <f t="shared" si="9"/>
        <v>0</v>
      </c>
      <c r="Q59" s="281">
        <f t="shared" si="9"/>
        <v>0</v>
      </c>
      <c r="R59" s="281">
        <f t="shared" si="9"/>
        <v>0</v>
      </c>
      <c r="S59" s="732"/>
      <c r="T59" s="732"/>
    </row>
    <row r="60" spans="2:20" ht="15.75">
      <c r="B60" s="729"/>
      <c r="C60" s="729"/>
      <c r="D60" s="730"/>
      <c r="E60" s="731" t="s">
        <v>1972</v>
      </c>
      <c r="F60" s="271"/>
      <c r="G60" s="271"/>
      <c r="H60" s="271"/>
      <c r="I60" s="281">
        <f t="shared" ref="I60:R60" si="10">SUMIF($G$14:$G$53,"PED",I14:I53)</f>
        <v>0</v>
      </c>
      <c r="J60" s="281">
        <f t="shared" si="10"/>
        <v>0</v>
      </c>
      <c r="K60" s="281">
        <f t="shared" si="10"/>
        <v>0</v>
      </c>
      <c r="L60" s="281">
        <f t="shared" si="10"/>
        <v>0</v>
      </c>
      <c r="M60" s="281">
        <f t="shared" si="10"/>
        <v>0</v>
      </c>
      <c r="N60" s="281">
        <f t="shared" si="10"/>
        <v>0</v>
      </c>
      <c r="O60" s="281">
        <f t="shared" si="10"/>
        <v>0</v>
      </c>
      <c r="P60" s="281">
        <f t="shared" si="10"/>
        <v>0</v>
      </c>
      <c r="Q60" s="281">
        <f t="shared" si="10"/>
        <v>0</v>
      </c>
      <c r="R60" s="281">
        <f t="shared" si="10"/>
        <v>0</v>
      </c>
      <c r="S60" s="732"/>
      <c r="T60" s="732"/>
    </row>
    <row r="61" spans="2:20" ht="15.75">
      <c r="B61" s="733"/>
      <c r="C61" s="733"/>
      <c r="D61" s="734"/>
      <c r="E61" s="735" t="s">
        <v>1973</v>
      </c>
      <c r="F61" s="272"/>
      <c r="G61" s="272"/>
      <c r="H61" s="272"/>
      <c r="I61" s="282">
        <f t="shared" ref="I61:R61" si="11">SUMIF($G$14:$G$53,"C",I14:I53)</f>
        <v>0</v>
      </c>
      <c r="J61" s="282">
        <f t="shared" si="11"/>
        <v>0</v>
      </c>
      <c r="K61" s="282">
        <f t="shared" si="11"/>
        <v>0</v>
      </c>
      <c r="L61" s="282">
        <f t="shared" si="11"/>
        <v>0</v>
      </c>
      <c r="M61" s="282">
        <f t="shared" si="11"/>
        <v>0</v>
      </c>
      <c r="N61" s="282">
        <f t="shared" si="11"/>
        <v>0</v>
      </c>
      <c r="O61" s="282">
        <f t="shared" si="11"/>
        <v>0</v>
      </c>
      <c r="P61" s="282">
        <f t="shared" si="11"/>
        <v>0</v>
      </c>
      <c r="Q61" s="283">
        <f t="shared" si="11"/>
        <v>0</v>
      </c>
      <c r="R61" s="282">
        <f t="shared" si="11"/>
        <v>0</v>
      </c>
      <c r="S61" s="736"/>
      <c r="T61" s="736"/>
    </row>
    <row r="62" spans="2:20" ht="15.75">
      <c r="B62" s="105"/>
      <c r="C62" s="105"/>
      <c r="D62" s="106"/>
      <c r="E62" s="107" t="s">
        <v>1974</v>
      </c>
      <c r="F62" s="108"/>
      <c r="G62" s="108"/>
      <c r="H62" s="108"/>
      <c r="I62" s="109">
        <f t="shared" ref="I62:R62" si="12">SUM(I55:I61)</f>
        <v>53472</v>
      </c>
      <c r="J62" s="109">
        <f t="shared" si="12"/>
        <v>35034.476999999999</v>
      </c>
      <c r="K62" s="109">
        <f t="shared" si="12"/>
        <v>0</v>
      </c>
      <c r="L62" s="109">
        <f t="shared" si="12"/>
        <v>2802.4781600000006</v>
      </c>
      <c r="M62" s="109">
        <f t="shared" si="12"/>
        <v>12106.6567</v>
      </c>
      <c r="N62" s="109">
        <f t="shared" si="12"/>
        <v>36389.550000000003</v>
      </c>
      <c r="O62" s="109">
        <f t="shared" si="12"/>
        <v>1819.5625</v>
      </c>
      <c r="P62" s="109">
        <f t="shared" si="12"/>
        <v>-1062.6523499999998</v>
      </c>
      <c r="Q62" s="110">
        <f t="shared" si="12"/>
        <v>0</v>
      </c>
      <c r="R62" s="109">
        <f t="shared" si="12"/>
        <v>87090.072010000004</v>
      </c>
      <c r="S62" s="111"/>
      <c r="T62" s="111"/>
    </row>
    <row r="63" spans="2:20" ht="15.75">
      <c r="B63" s="99"/>
      <c r="C63" s="99"/>
      <c r="D63" s="112"/>
      <c r="E63" s="97"/>
      <c r="F63" s="99"/>
      <c r="G63" s="99"/>
      <c r="H63" s="99"/>
      <c r="I63" s="113"/>
      <c r="J63" s="113"/>
      <c r="K63" s="113"/>
      <c r="L63" s="113"/>
      <c r="M63" s="113"/>
      <c r="N63" s="113"/>
      <c r="O63" s="113"/>
      <c r="P63" s="113"/>
      <c r="Q63" s="114"/>
      <c r="R63" s="113"/>
      <c r="S63" s="113"/>
      <c r="T63" s="113"/>
    </row>
    <row r="64" spans="2:20">
      <c r="B64" s="99"/>
      <c r="C64" s="99"/>
      <c r="D64" s="112"/>
      <c r="E64" s="98"/>
      <c r="F64" s="99"/>
      <c r="G64" s="99"/>
      <c r="H64" s="99"/>
      <c r="I64" s="113"/>
      <c r="J64" s="113"/>
      <c r="K64" s="113"/>
      <c r="L64" s="113"/>
      <c r="M64" s="113"/>
      <c r="N64" s="113"/>
      <c r="O64" s="113"/>
      <c r="P64" s="113"/>
      <c r="Q64" s="114"/>
      <c r="R64" s="113"/>
      <c r="S64" s="113"/>
      <c r="T64" s="113"/>
    </row>
    <row r="65" spans="2:20" ht="15.75">
      <c r="B65" s="273"/>
      <c r="C65" s="273"/>
      <c r="D65" s="274"/>
      <c r="E65" s="275" t="s">
        <v>1975</v>
      </c>
      <c r="F65" s="276"/>
      <c r="G65" s="276"/>
      <c r="H65" s="276"/>
      <c r="I65" s="284">
        <f t="shared" ref="I65:R65" si="13">SUMIF($F$14:$F$53,"SC",I14:I53)</f>
        <v>53113</v>
      </c>
      <c r="J65" s="284">
        <f t="shared" si="13"/>
        <v>35034.476999999999</v>
      </c>
      <c r="K65" s="284">
        <f t="shared" si="13"/>
        <v>0</v>
      </c>
      <c r="L65" s="284">
        <f t="shared" si="13"/>
        <v>2802.4781600000001</v>
      </c>
      <c r="M65" s="284">
        <f t="shared" si="13"/>
        <v>14259.456700000001</v>
      </c>
      <c r="N65" s="284">
        <f t="shared" si="13"/>
        <v>35925.25</v>
      </c>
      <c r="O65" s="284">
        <f t="shared" si="13"/>
        <v>1796.3625000000002</v>
      </c>
      <c r="P65" s="284">
        <f t="shared" si="13"/>
        <v>-1062.6523500000001</v>
      </c>
      <c r="Q65" s="285">
        <f t="shared" si="13"/>
        <v>0</v>
      </c>
      <c r="R65" s="284">
        <f t="shared" si="13"/>
        <v>88755.372010000021</v>
      </c>
      <c r="S65" s="278"/>
      <c r="T65" s="278"/>
    </row>
    <row r="66" spans="2:20" ht="15.75">
      <c r="B66" s="729"/>
      <c r="C66" s="729"/>
      <c r="D66" s="730"/>
      <c r="E66" s="731" t="s">
        <v>1976</v>
      </c>
      <c r="F66" s="271"/>
      <c r="G66" s="271"/>
      <c r="H66" s="271"/>
      <c r="I66" s="279">
        <f t="shared" ref="I66:R66" si="14">SUMIF($F$14:$F$53,"DE",I14:I53)</f>
        <v>0</v>
      </c>
      <c r="J66" s="279">
        <f t="shared" si="14"/>
        <v>0</v>
      </c>
      <c r="K66" s="279">
        <f t="shared" si="14"/>
        <v>0</v>
      </c>
      <c r="L66" s="279">
        <f t="shared" si="14"/>
        <v>0</v>
      </c>
      <c r="M66" s="279">
        <f t="shared" si="14"/>
        <v>0</v>
      </c>
      <c r="N66" s="279">
        <f t="shared" si="14"/>
        <v>0</v>
      </c>
      <c r="O66" s="279">
        <f t="shared" si="14"/>
        <v>0</v>
      </c>
      <c r="P66" s="279">
        <f t="shared" si="14"/>
        <v>0</v>
      </c>
      <c r="Q66" s="280">
        <f t="shared" si="14"/>
        <v>0</v>
      </c>
      <c r="R66" s="279">
        <f t="shared" si="14"/>
        <v>0</v>
      </c>
      <c r="S66" s="732"/>
      <c r="T66" s="732"/>
    </row>
    <row r="67" spans="2:20" ht="15.75">
      <c r="B67" s="729"/>
      <c r="C67" s="729"/>
      <c r="D67" s="730"/>
      <c r="E67" s="731" t="s">
        <v>1977</v>
      </c>
      <c r="F67" s="271"/>
      <c r="G67" s="271"/>
      <c r="H67" s="271"/>
      <c r="I67" s="279">
        <f t="shared" ref="I67:P67" si="15">SUMIF($F$14:$F$53,"PC",I14:I53)</f>
        <v>0</v>
      </c>
      <c r="J67" s="279">
        <f t="shared" si="15"/>
        <v>0</v>
      </c>
      <c r="K67" s="279">
        <f t="shared" si="15"/>
        <v>0</v>
      </c>
      <c r="L67" s="279">
        <f t="shared" si="15"/>
        <v>0</v>
      </c>
      <c r="M67" s="279">
        <f t="shared" si="15"/>
        <v>0</v>
      </c>
      <c r="N67" s="279">
        <f t="shared" si="15"/>
        <v>0</v>
      </c>
      <c r="O67" s="279">
        <f t="shared" si="15"/>
        <v>0</v>
      </c>
      <c r="P67" s="279">
        <f t="shared" si="15"/>
        <v>0</v>
      </c>
      <c r="Q67" s="280">
        <f>SUMIF($G$14:$G$53,"PC",Q14:Q53)</f>
        <v>0</v>
      </c>
      <c r="R67" s="279">
        <f>SUMIF($F$14:$F$53,"PC",R14:R53)</f>
        <v>0</v>
      </c>
      <c r="S67" s="732"/>
      <c r="T67" s="732"/>
    </row>
    <row r="68" spans="2:20" ht="15.75">
      <c r="B68" s="729"/>
      <c r="C68" s="729"/>
      <c r="D68" s="730"/>
      <c r="E68" s="731" t="s">
        <v>1978</v>
      </c>
      <c r="F68" s="271"/>
      <c r="G68" s="271"/>
      <c r="H68" s="271"/>
      <c r="I68" s="281">
        <f t="shared" ref="I68:P68" si="16">SUMIF($F$14:$F$53,"ST",I14:I53)</f>
        <v>0</v>
      </c>
      <c r="J68" s="281">
        <f t="shared" si="16"/>
        <v>0</v>
      </c>
      <c r="K68" s="281">
        <f t="shared" si="16"/>
        <v>0</v>
      </c>
      <c r="L68" s="281">
        <f t="shared" si="16"/>
        <v>0</v>
      </c>
      <c r="M68" s="281">
        <f t="shared" si="16"/>
        <v>0</v>
      </c>
      <c r="N68" s="281">
        <f t="shared" si="16"/>
        <v>0</v>
      </c>
      <c r="O68" s="281">
        <f t="shared" si="16"/>
        <v>0</v>
      </c>
      <c r="P68" s="281">
        <f t="shared" si="16"/>
        <v>0</v>
      </c>
      <c r="Q68" s="280">
        <f>SUMIF($G$14:$G$53,"ST",Q14:Q53)</f>
        <v>0</v>
      </c>
      <c r="R68" s="281">
        <f>SUMIF($F$14:$F$53,"ST",R14:R53)</f>
        <v>0</v>
      </c>
      <c r="S68" s="732"/>
      <c r="T68" s="732"/>
    </row>
    <row r="69" spans="2:20" ht="15.75">
      <c r="B69" s="729"/>
      <c r="C69" s="729"/>
      <c r="D69" s="730"/>
      <c r="E69" s="731" t="s">
        <v>1979</v>
      </c>
      <c r="F69" s="271"/>
      <c r="G69" s="271"/>
      <c r="H69" s="271"/>
      <c r="I69" s="281">
        <f t="shared" ref="I69:P69" si="17">SUMIF($F$14:$F$53,"BT",I14:I53)</f>
        <v>359</v>
      </c>
      <c r="J69" s="281">
        <f t="shared" si="17"/>
        <v>0</v>
      </c>
      <c r="K69" s="281">
        <f t="shared" si="17"/>
        <v>0</v>
      </c>
      <c r="L69" s="279">
        <f t="shared" si="17"/>
        <v>0</v>
      </c>
      <c r="M69" s="281">
        <f t="shared" si="17"/>
        <v>-2152.7999999999997</v>
      </c>
      <c r="N69" s="281">
        <f t="shared" si="17"/>
        <v>464.3</v>
      </c>
      <c r="O69" s="281">
        <f t="shared" si="17"/>
        <v>23.2</v>
      </c>
      <c r="P69" s="281">
        <f t="shared" si="17"/>
        <v>0</v>
      </c>
      <c r="Q69" s="280">
        <f>SUMIF($G$14:$G$53,"BT",Q14:Q53)</f>
        <v>0</v>
      </c>
      <c r="R69" s="281">
        <f>SUMIF($F$14:$F$53,"BT",R14:R53)</f>
        <v>-1665.2999999999997</v>
      </c>
      <c r="S69" s="732"/>
      <c r="T69" s="732"/>
    </row>
    <row r="70" spans="2:20" ht="15.75">
      <c r="B70" s="733"/>
      <c r="C70" s="733"/>
      <c r="D70" s="734"/>
      <c r="E70" s="735" t="s">
        <v>1980</v>
      </c>
      <c r="F70" s="272"/>
      <c r="G70" s="272"/>
      <c r="H70" s="272"/>
      <c r="I70" s="282">
        <f t="shared" ref="I70:P70" si="18">SUMIF($F$14:$F$53,"O",I14:I53)</f>
        <v>0</v>
      </c>
      <c r="J70" s="282">
        <f t="shared" si="18"/>
        <v>0</v>
      </c>
      <c r="K70" s="282">
        <f t="shared" si="18"/>
        <v>0</v>
      </c>
      <c r="L70" s="282">
        <f t="shared" si="18"/>
        <v>0</v>
      </c>
      <c r="M70" s="282">
        <f t="shared" si="18"/>
        <v>0</v>
      </c>
      <c r="N70" s="282">
        <f t="shared" si="18"/>
        <v>0</v>
      </c>
      <c r="O70" s="282">
        <f t="shared" si="18"/>
        <v>0</v>
      </c>
      <c r="P70" s="282">
        <f t="shared" si="18"/>
        <v>0</v>
      </c>
      <c r="Q70" s="283">
        <f>SUMIF($G$14:$G$53,"O",Q14:Q53)</f>
        <v>0</v>
      </c>
      <c r="R70" s="282">
        <f>SUMIF($F$14:$F$53,"O",R14:R53)</f>
        <v>0</v>
      </c>
      <c r="S70" s="736"/>
      <c r="T70" s="736"/>
    </row>
    <row r="71" spans="2:20" ht="15.75">
      <c r="B71" s="115"/>
      <c r="C71" s="115"/>
      <c r="D71" s="116"/>
      <c r="E71" s="107" t="s">
        <v>1981</v>
      </c>
      <c r="F71" s="117"/>
      <c r="G71" s="117"/>
      <c r="H71" s="117"/>
      <c r="I71" s="109">
        <f t="shared" ref="I71:R71" si="19">SUM(I65:I70)</f>
        <v>53472</v>
      </c>
      <c r="J71" s="109">
        <f t="shared" si="19"/>
        <v>35034.476999999999</v>
      </c>
      <c r="K71" s="109">
        <f t="shared" si="19"/>
        <v>0</v>
      </c>
      <c r="L71" s="109">
        <f t="shared" si="19"/>
        <v>2802.4781600000001</v>
      </c>
      <c r="M71" s="109">
        <f t="shared" si="19"/>
        <v>12106.656700000001</v>
      </c>
      <c r="N71" s="109">
        <f t="shared" si="19"/>
        <v>36389.550000000003</v>
      </c>
      <c r="O71" s="109">
        <f t="shared" si="19"/>
        <v>1819.5625000000002</v>
      </c>
      <c r="P71" s="109">
        <f t="shared" si="19"/>
        <v>-1062.6523500000001</v>
      </c>
      <c r="Q71" s="110">
        <f t="shared" si="19"/>
        <v>0</v>
      </c>
      <c r="R71" s="109">
        <f t="shared" si="19"/>
        <v>87090.072010000018</v>
      </c>
      <c r="S71" s="111"/>
      <c r="T71" s="111"/>
    </row>
  </sheetData>
  <conditionalFormatting sqref="F55:R70">
    <cfRule type="cellIs" dxfId="4" priority="1" operator="equal">
      <formula>0</formula>
    </cfRule>
  </conditionalFormatting>
  <conditionalFormatting sqref="G1:G71">
    <cfRule type="cellIs" dxfId="3" priority="2" stopIfTrue="1" operator="equal">
      <formula>"R"</formula>
    </cfRule>
  </conditionalFormatting>
  <dataValidations count="3">
    <dataValidation type="list" allowBlank="1" showInputMessage="1" showErrorMessage="1" sqref="F14:F31" xr:uid="{00000000-0002-0000-0400-000000000000}">
      <formula1>"SC,DE,PC,CC,ST,BT,O"</formula1>
    </dataValidation>
    <dataValidation type="list" allowBlank="1" showInputMessage="1" showErrorMessage="1" sqref="G14:G31" xr:uid="{00000000-0002-0000-0400-000001000000}">
      <formula1>"P,C,PEI,PED,EGP,EC,A,R"</formula1>
    </dataValidation>
    <dataValidation type="list" allowBlank="1" showInputMessage="1" showErrorMessage="1" sqref="H14:H31" xr:uid="{00000000-0002-0000-0400-000002000000}">
      <formula1>"SI,NO"</formula1>
    </dataValidation>
  </dataValidations>
  <pageMargins left="0.70866141732283472" right="0.70866141732283472" top="0.74803149606299213" bottom="0.74803149606299213" header="0.31496062992125984" footer="0.31496062992125984"/>
  <pageSetup paperSize="3" scale="41" fitToHeight="5" orientation="landscape" r:id="rId1"/>
  <rowBreaks count="1" manualBreakCount="1">
    <brk id="53" max="20"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pageSetUpPr fitToPage="1"/>
  </sheetPr>
  <dimension ref="B3:Q39"/>
  <sheetViews>
    <sheetView showGridLines="0" view="pageBreakPreview" zoomScale="60" zoomScaleNormal="100" workbookViewId="0">
      <selection activeCell="L22" sqref="L22:N22"/>
    </sheetView>
  </sheetViews>
  <sheetFormatPr baseColWidth="10" defaultColWidth="8.5703125" defaultRowHeight="15"/>
  <cols>
    <col min="2" max="2" width="36.42578125" customWidth="1"/>
    <col min="3" max="3" width="16.5703125" customWidth="1"/>
    <col min="4" max="4" width="12.5703125" customWidth="1"/>
    <col min="5" max="5" width="17.42578125" customWidth="1"/>
    <col min="6" max="6" width="14.5703125" customWidth="1"/>
    <col min="7" max="7" width="12.5703125" style="9" customWidth="1"/>
    <col min="8" max="8" width="18.5703125" customWidth="1"/>
    <col min="9" max="9" width="15" bestFit="1" customWidth="1"/>
    <col min="11" max="11" width="24.42578125" customWidth="1"/>
    <col min="12" max="12" width="17.42578125" customWidth="1"/>
    <col min="13" max="13" width="15.42578125" customWidth="1"/>
    <col min="14" max="15" width="14.42578125" customWidth="1"/>
    <col min="16" max="17" width="13.42578125" customWidth="1"/>
  </cols>
  <sheetData>
    <row r="3" spans="2:17" ht="30.75" thickBot="1">
      <c r="B3" s="13" t="s">
        <v>1982</v>
      </c>
      <c r="C3" s="14" t="s">
        <v>1983</v>
      </c>
      <c r="D3" s="14" t="s">
        <v>1984</v>
      </c>
      <c r="E3" s="14" t="s">
        <v>1985</v>
      </c>
      <c r="F3" s="14" t="s">
        <v>1986</v>
      </c>
      <c r="G3"/>
      <c r="K3" s="22" t="s">
        <v>1987</v>
      </c>
      <c r="L3" s="22" t="s">
        <v>1983</v>
      </c>
      <c r="M3" s="22" t="s">
        <v>1984</v>
      </c>
      <c r="N3" s="22" t="s">
        <v>1985</v>
      </c>
      <c r="O3" s="22" t="s">
        <v>1986</v>
      </c>
    </row>
    <row r="4" spans="2:17">
      <c r="B4" s="16" t="s">
        <v>1988</v>
      </c>
      <c r="C4" s="17">
        <v>75765.05</v>
      </c>
      <c r="D4" s="17">
        <f>+'Log Tendencias'!J55</f>
        <v>5589.8649999999998</v>
      </c>
      <c r="E4" s="17">
        <f t="shared" ref="E4:E10" si="0">C4+D4</f>
        <v>81354.915000000008</v>
      </c>
      <c r="F4" s="17">
        <f>(23725*G4)+462+1050+3025+444+H4</f>
        <v>22138</v>
      </c>
      <c r="G4" s="888">
        <v>0.48</v>
      </c>
      <c r="H4" s="1022">
        <f>5071+111+559+28</f>
        <v>5769</v>
      </c>
      <c r="K4" s="16" t="str">
        <f t="shared" ref="K4:K10" si="1">+B4</f>
        <v>Costo Directo</v>
      </c>
      <c r="L4" s="245">
        <f t="shared" ref="L4:O10" si="2">C4/1000</f>
        <v>75.765050000000002</v>
      </c>
      <c r="M4" s="245">
        <f t="shared" si="2"/>
        <v>5.5898649999999996</v>
      </c>
      <c r="N4" s="245">
        <f t="shared" si="2"/>
        <v>81.354915000000005</v>
      </c>
      <c r="O4" s="245">
        <f t="shared" si="2"/>
        <v>22.138000000000002</v>
      </c>
    </row>
    <row r="5" spans="2:17">
      <c r="B5" s="16" t="s">
        <v>1901</v>
      </c>
      <c r="C5" s="17">
        <v>17645.477999999996</v>
      </c>
      <c r="D5" s="17">
        <f>+'Log Tendencias'!K55</f>
        <v>0</v>
      </c>
      <c r="E5" s="17">
        <f t="shared" si="0"/>
        <v>17645.477999999996</v>
      </c>
      <c r="F5" s="990">
        <f>2020.67993647494+704+H5</f>
        <v>3905.67993647494</v>
      </c>
      <c r="G5" s="886"/>
      <c r="H5" s="1022">
        <v>1181</v>
      </c>
      <c r="K5" s="16" t="str">
        <f t="shared" si="1"/>
        <v>Gastos Generales</v>
      </c>
      <c r="L5" s="245">
        <f t="shared" si="2"/>
        <v>17.645477999999997</v>
      </c>
      <c r="M5" s="245">
        <f t="shared" si="2"/>
        <v>0</v>
      </c>
      <c r="N5" s="245">
        <f t="shared" si="2"/>
        <v>17.645477999999997</v>
      </c>
      <c r="O5" s="245">
        <f t="shared" si="2"/>
        <v>3.9056799364749399</v>
      </c>
    </row>
    <row r="6" spans="2:17">
      <c r="B6" s="16" t="s">
        <v>1902</v>
      </c>
      <c r="C6" s="17">
        <v>6061.2040000000006</v>
      </c>
      <c r="D6" s="17">
        <f>+'Log Tendencias'!L55</f>
        <v>446.9092</v>
      </c>
      <c r="E6" s="17">
        <f t="shared" si="0"/>
        <v>6508.1132000000007</v>
      </c>
      <c r="F6" s="17">
        <f>694.101532057203+37+84+3+0.3+242+36+H6</f>
        <v>1573.401532057203</v>
      </c>
      <c r="G6" s="886"/>
      <c r="H6" s="1022">
        <f>406+9+45+2+12+1+2</f>
        <v>477</v>
      </c>
      <c r="K6" s="16" t="str">
        <f t="shared" si="1"/>
        <v>Utilidades</v>
      </c>
      <c r="L6" s="245">
        <f t="shared" si="2"/>
        <v>6.0612040000000009</v>
      </c>
      <c r="M6" s="245">
        <f t="shared" si="2"/>
        <v>0.44690920000000001</v>
      </c>
      <c r="N6" s="245">
        <f t="shared" si="2"/>
        <v>6.5081132000000004</v>
      </c>
      <c r="O6" s="245">
        <f t="shared" si="2"/>
        <v>1.573401532057203</v>
      </c>
    </row>
    <row r="7" spans="2:17">
      <c r="B7" s="16" t="s">
        <v>1903</v>
      </c>
      <c r="C7" s="17">
        <v>69014.452189108386</v>
      </c>
      <c r="D7" s="17">
        <f>+'Log Tendencias'!M55</f>
        <v>9146.6566999999995</v>
      </c>
      <c r="E7" s="17">
        <f t="shared" si="0"/>
        <v>78161.108889108378</v>
      </c>
      <c r="F7" s="17">
        <f>10160.7295260605+132+6819+H7</f>
        <v>23847.729526060502</v>
      </c>
      <c r="G7"/>
      <c r="H7" s="1022">
        <f>6719+5+12</f>
        <v>6736</v>
      </c>
      <c r="K7" s="16" t="str">
        <f t="shared" si="1"/>
        <v>Viajes y Estadía</v>
      </c>
      <c r="L7" s="245">
        <f t="shared" si="2"/>
        <v>69.014452189108383</v>
      </c>
      <c r="M7" s="245">
        <f t="shared" si="2"/>
        <v>9.1466566999999994</v>
      </c>
      <c r="N7" s="245">
        <f t="shared" si="2"/>
        <v>78.161108889108377</v>
      </c>
      <c r="O7" s="245">
        <f t="shared" si="2"/>
        <v>23.847729526060501</v>
      </c>
    </row>
    <row r="8" spans="2:17">
      <c r="B8" s="16" t="s">
        <v>1989</v>
      </c>
      <c r="C8" s="17">
        <v>83157.713500000013</v>
      </c>
      <c r="D8" s="17">
        <f>+'Log Tendencias'!N55</f>
        <v>27337.25</v>
      </c>
      <c r="E8" s="17">
        <f t="shared" si="0"/>
        <v>110494.96350000001</v>
      </c>
      <c r="F8" s="17">
        <f>(23725*G8)+1091+16+3937+H8</f>
        <v>29746</v>
      </c>
      <c r="G8" s="888">
        <v>0.52</v>
      </c>
      <c r="H8" s="1022">
        <f>2952+690+3+7490+1230</f>
        <v>12365</v>
      </c>
      <c r="K8" s="16" t="str">
        <f t="shared" si="1"/>
        <v>Costo Subcontratos</v>
      </c>
      <c r="L8" s="245">
        <f t="shared" si="2"/>
        <v>83.157713500000014</v>
      </c>
      <c r="M8" s="245">
        <f t="shared" si="2"/>
        <v>27.337250000000001</v>
      </c>
      <c r="N8" s="245">
        <f t="shared" si="2"/>
        <v>110.49496350000001</v>
      </c>
      <c r="O8" s="245">
        <f t="shared" si="2"/>
        <v>29.745999999999999</v>
      </c>
    </row>
    <row r="9" spans="2:17">
      <c r="B9" s="243" t="s">
        <v>1990</v>
      </c>
      <c r="C9" s="17">
        <v>4157.8856750000004</v>
      </c>
      <c r="D9" s="17">
        <f>+'Log Tendencias'!O55</f>
        <v>1366.9475</v>
      </c>
      <c r="E9" s="17">
        <f t="shared" si="0"/>
        <v>5524.8331750000007</v>
      </c>
      <c r="F9" s="17">
        <f>752.440186952721+53+1+147+H9</f>
        <v>1562.440186952721</v>
      </c>
      <c r="G9"/>
      <c r="H9" s="1022">
        <f>148+33+367+61</f>
        <v>609</v>
      </c>
      <c r="K9" s="16" t="str">
        <f t="shared" si="1"/>
        <v>Fee Subcontratos</v>
      </c>
      <c r="L9" s="245">
        <f t="shared" si="2"/>
        <v>4.1578856750000002</v>
      </c>
      <c r="M9" s="245">
        <f t="shared" si="2"/>
        <v>1.3669475</v>
      </c>
      <c r="N9" s="245">
        <f t="shared" si="2"/>
        <v>5.5248331750000004</v>
      </c>
      <c r="O9" s="245">
        <f t="shared" si="2"/>
        <v>1.5624401869527209</v>
      </c>
    </row>
    <row r="10" spans="2:17" ht="15.75" thickBot="1">
      <c r="B10" s="243" t="s">
        <v>1991</v>
      </c>
      <c r="C10" s="17">
        <v>-10215.830675249999</v>
      </c>
      <c r="D10" s="17">
        <f>+'Log Tendencias'!P55</f>
        <v>-181.50399000000002</v>
      </c>
      <c r="E10" s="17">
        <f t="shared" si="0"/>
        <v>-10397.334665249999</v>
      </c>
      <c r="F10" s="17">
        <f>-1525.08880453648-63-1-383-66.77+H10</f>
        <v>-2388.85880453648</v>
      </c>
      <c r="G10"/>
      <c r="H10" s="1022">
        <f>-516-40-20-7+233</f>
        <v>-350</v>
      </c>
      <c r="K10" s="16" t="str">
        <f t="shared" si="1"/>
        <v>Descuento Comercial</v>
      </c>
      <c r="L10" s="245">
        <f t="shared" si="2"/>
        <v>-10.215830675249999</v>
      </c>
      <c r="M10" s="245">
        <f t="shared" si="2"/>
        <v>-0.18150399</v>
      </c>
      <c r="N10" s="245">
        <f t="shared" si="2"/>
        <v>-10.397334665249998</v>
      </c>
      <c r="O10" s="245">
        <f t="shared" si="2"/>
        <v>-2.38885880453648</v>
      </c>
    </row>
    <row r="11" spans="2:17" ht="15.75" thickBot="1">
      <c r="B11" s="18" t="s">
        <v>1992</v>
      </c>
      <c r="C11" s="19">
        <f>SUM(C4:C10)</f>
        <v>245585.95268885838</v>
      </c>
      <c r="D11" s="19">
        <f>SUM(D4:D10)</f>
        <v>43706.124410000004</v>
      </c>
      <c r="E11" s="19">
        <f>SUM(E4:E10)</f>
        <v>289292.07709885843</v>
      </c>
      <c r="F11" s="19">
        <f>SUM(F4:F10)</f>
        <v>80384.392377008888</v>
      </c>
      <c r="G11" s="885"/>
      <c r="H11" s="1022">
        <f>SUM(H4:H10)</f>
        <v>26787</v>
      </c>
      <c r="K11" s="246" t="s">
        <v>1993</v>
      </c>
      <c r="L11" s="247">
        <f>SUM(L4:L10)</f>
        <v>245.58595268885836</v>
      </c>
      <c r="M11" s="247">
        <f>SUM(M4:M10)</f>
        <v>43.706124410000001</v>
      </c>
      <c r="N11" s="247">
        <f>SUM(N4:N10)</f>
        <v>289.29207709885839</v>
      </c>
      <c r="O11" s="247">
        <f>SUM(O4:O10)</f>
        <v>80.384392377008894</v>
      </c>
    </row>
    <row r="12" spans="2:17">
      <c r="G12"/>
      <c r="H12" s="887"/>
      <c r="I12" s="887"/>
    </row>
    <row r="13" spans="2:17" ht="15.75" thickBot="1">
      <c r="G13"/>
    </row>
    <row r="14" spans="2:17" ht="45.75" thickBot="1">
      <c r="B14" s="13" t="s">
        <v>1987</v>
      </c>
      <c r="C14" s="14" t="s">
        <v>1983</v>
      </c>
      <c r="D14" s="20" t="s">
        <v>1984</v>
      </c>
      <c r="E14" s="14" t="s">
        <v>1985</v>
      </c>
      <c r="F14" s="14" t="s">
        <v>1994</v>
      </c>
      <c r="G14" s="14" t="s">
        <v>1995</v>
      </c>
      <c r="H14" s="15" t="s">
        <v>1996</v>
      </c>
      <c r="K14" s="911" t="s">
        <v>1987</v>
      </c>
      <c r="L14" s="911" t="s">
        <v>1983</v>
      </c>
      <c r="M14" s="911" t="s">
        <v>1984</v>
      </c>
      <c r="N14" s="911" t="s">
        <v>1985</v>
      </c>
      <c r="O14" s="14" t="s">
        <v>1994</v>
      </c>
      <c r="P14" s="911" t="s">
        <v>1995</v>
      </c>
      <c r="Q14" s="911" t="s">
        <v>1996</v>
      </c>
    </row>
    <row r="15" spans="2:17">
      <c r="B15" s="549"/>
      <c r="C15" s="550" t="s">
        <v>1915</v>
      </c>
      <c r="D15" s="21" t="s">
        <v>1929</v>
      </c>
      <c r="E15" s="550" t="s">
        <v>1997</v>
      </c>
      <c r="F15" s="550" t="s">
        <v>1998</v>
      </c>
      <c r="G15" s="550" t="s">
        <v>1999</v>
      </c>
      <c r="H15" s="550" t="s">
        <v>2000</v>
      </c>
      <c r="K15" s="23"/>
      <c r="L15" s="550" t="s">
        <v>1915</v>
      </c>
      <c r="M15" s="21" t="s">
        <v>1929</v>
      </c>
      <c r="N15" s="550" t="s">
        <v>1997</v>
      </c>
      <c r="O15" s="550" t="s">
        <v>1998</v>
      </c>
      <c r="P15" s="550" t="s">
        <v>1999</v>
      </c>
      <c r="Q15" s="550" t="s">
        <v>2000</v>
      </c>
    </row>
    <row r="16" spans="2:17">
      <c r="B16" s="16" t="s">
        <v>1988</v>
      </c>
      <c r="C16" s="17">
        <f t="shared" ref="C16:C22" si="3">C4</f>
        <v>75765.05</v>
      </c>
      <c r="D16" s="17">
        <f t="shared" ref="D16:D22" si="4">+D4</f>
        <v>5589.8649999999998</v>
      </c>
      <c r="E16" s="17">
        <f t="shared" ref="E16" si="5">C16+D16</f>
        <v>81354.915000000008</v>
      </c>
      <c r="F16" s="17">
        <f>+'Log Tendencias'!J58</f>
        <v>28.42</v>
      </c>
      <c r="G16" s="17">
        <f>+'Log Tendencias'!J56</f>
        <v>29416.191999999999</v>
      </c>
      <c r="H16" s="17">
        <f t="shared" ref="H16" si="6">E16+F16+G16</f>
        <v>110799.527</v>
      </c>
      <c r="K16" s="16" t="str">
        <f t="shared" ref="K16:K22" si="7">+B16</f>
        <v>Costo Directo</v>
      </c>
      <c r="L16" s="12">
        <f t="shared" ref="L16:Q22" si="8">C16/1000</f>
        <v>75.765050000000002</v>
      </c>
      <c r="M16" s="12">
        <f t="shared" si="8"/>
        <v>5.5898649999999996</v>
      </c>
      <c r="N16" s="12">
        <f t="shared" si="8"/>
        <v>81.354915000000005</v>
      </c>
      <c r="O16" s="12">
        <f t="shared" si="8"/>
        <v>2.8420000000000001E-2</v>
      </c>
      <c r="P16" s="12">
        <f>G16/1000</f>
        <v>29.416191999999999</v>
      </c>
      <c r="Q16" s="12">
        <f t="shared" si="8"/>
        <v>110.799527</v>
      </c>
    </row>
    <row r="17" spans="2:17">
      <c r="B17" s="16" t="s">
        <v>1901</v>
      </c>
      <c r="C17" s="17">
        <f t="shared" si="3"/>
        <v>17645.477999999996</v>
      </c>
      <c r="D17" s="17">
        <f t="shared" si="4"/>
        <v>0</v>
      </c>
      <c r="E17" s="17">
        <f t="shared" ref="E17:E22" si="9">C17+D17</f>
        <v>17645.477999999996</v>
      </c>
      <c r="F17" s="17">
        <f>+'Log Tendencias'!K55+'Log Tendencias'!K58</f>
        <v>0</v>
      </c>
      <c r="G17" s="17">
        <f>+'Log Tendencias'!K56</f>
        <v>0</v>
      </c>
      <c r="H17" s="17">
        <f t="shared" ref="H17:H22" si="10">E17+F17+G17</f>
        <v>17645.477999999996</v>
      </c>
      <c r="K17" s="16" t="str">
        <f t="shared" si="7"/>
        <v>Gastos Generales</v>
      </c>
      <c r="L17" s="12">
        <f t="shared" si="8"/>
        <v>17.645477999999997</v>
      </c>
      <c r="M17" s="12">
        <f t="shared" si="8"/>
        <v>0</v>
      </c>
      <c r="N17" s="12">
        <f t="shared" si="8"/>
        <v>17.645477999999997</v>
      </c>
      <c r="O17" s="12">
        <f t="shared" si="8"/>
        <v>0</v>
      </c>
      <c r="P17" s="12">
        <f t="shared" si="8"/>
        <v>0</v>
      </c>
      <c r="Q17" s="12">
        <f t="shared" si="8"/>
        <v>17.645477999999997</v>
      </c>
    </row>
    <row r="18" spans="2:17">
      <c r="B18" s="16" t="s">
        <v>1902</v>
      </c>
      <c r="C18" s="17">
        <f t="shared" si="3"/>
        <v>6061.2040000000006</v>
      </c>
      <c r="D18" s="17">
        <f t="shared" si="4"/>
        <v>446.9092</v>
      </c>
      <c r="E18" s="17">
        <f t="shared" si="9"/>
        <v>6508.1132000000007</v>
      </c>
      <c r="F18" s="17">
        <f>+'Log Tendencias'!L58</f>
        <v>2.2736000000000001</v>
      </c>
      <c r="G18" s="17">
        <f>+'Log Tendencias'!L56</f>
        <v>2353.2953600000005</v>
      </c>
      <c r="H18" s="17">
        <f t="shared" si="10"/>
        <v>8863.6821600000021</v>
      </c>
      <c r="K18" s="16" t="str">
        <f t="shared" si="7"/>
        <v>Utilidades</v>
      </c>
      <c r="L18" s="12">
        <f t="shared" si="8"/>
        <v>6.0612040000000009</v>
      </c>
      <c r="M18" s="12">
        <f t="shared" si="8"/>
        <v>0.44690920000000001</v>
      </c>
      <c r="N18" s="12">
        <f t="shared" si="8"/>
        <v>6.5081132000000004</v>
      </c>
      <c r="O18" s="12">
        <f t="shared" si="8"/>
        <v>2.2736000000000002E-3</v>
      </c>
      <c r="P18" s="12">
        <f t="shared" si="8"/>
        <v>2.3532953600000006</v>
      </c>
      <c r="Q18" s="12">
        <f t="shared" si="8"/>
        <v>8.8636821600000015</v>
      </c>
    </row>
    <row r="19" spans="2:17">
      <c r="B19" s="16" t="s">
        <v>1903</v>
      </c>
      <c r="C19" s="17">
        <f t="shared" si="3"/>
        <v>69014.452189108386</v>
      </c>
      <c r="D19" s="17">
        <f t="shared" si="4"/>
        <v>9146.6566999999995</v>
      </c>
      <c r="E19" s="17">
        <f t="shared" si="9"/>
        <v>78161.108889108378</v>
      </c>
      <c r="F19" s="17">
        <f>+'Log Tendencias'!M58</f>
        <v>0</v>
      </c>
      <c r="G19" s="17">
        <f>+'Log Tendencias'!M56</f>
        <v>2960</v>
      </c>
      <c r="H19" s="17">
        <f t="shared" si="10"/>
        <v>81121.108889108378</v>
      </c>
      <c r="K19" s="16" t="str">
        <f t="shared" si="7"/>
        <v>Viajes y Estadía</v>
      </c>
      <c r="L19" s="12">
        <f t="shared" si="8"/>
        <v>69.014452189108383</v>
      </c>
      <c r="M19" s="12">
        <f t="shared" si="8"/>
        <v>9.1466566999999994</v>
      </c>
      <c r="N19" s="12">
        <f t="shared" si="8"/>
        <v>78.161108889108377</v>
      </c>
      <c r="O19" s="12">
        <f t="shared" si="8"/>
        <v>0</v>
      </c>
      <c r="P19" s="12">
        <f t="shared" si="8"/>
        <v>2.96</v>
      </c>
      <c r="Q19" s="12">
        <f t="shared" si="8"/>
        <v>81.121108889108385</v>
      </c>
    </row>
    <row r="20" spans="2:17">
      <c r="B20" s="16" t="s">
        <v>1989</v>
      </c>
      <c r="C20" s="17">
        <f t="shared" si="3"/>
        <v>83157.713500000013</v>
      </c>
      <c r="D20" s="17">
        <f t="shared" si="4"/>
        <v>27337.25</v>
      </c>
      <c r="E20" s="17">
        <f t="shared" si="9"/>
        <v>110494.96350000001</v>
      </c>
      <c r="F20" s="17">
        <f>+'Log Tendencias'!N58</f>
        <v>498.3</v>
      </c>
      <c r="G20" s="17">
        <f>+'Log Tendencias'!N56</f>
        <v>8554</v>
      </c>
      <c r="H20" s="17">
        <f t="shared" si="10"/>
        <v>119547.26350000002</v>
      </c>
      <c r="K20" s="16" t="str">
        <f t="shared" si="7"/>
        <v>Costo Subcontratos</v>
      </c>
      <c r="L20" s="12">
        <f t="shared" si="8"/>
        <v>83.157713500000014</v>
      </c>
      <c r="M20" s="12">
        <f t="shared" si="8"/>
        <v>27.337250000000001</v>
      </c>
      <c r="N20" s="12">
        <f t="shared" si="8"/>
        <v>110.49496350000001</v>
      </c>
      <c r="O20" s="12">
        <f t="shared" si="8"/>
        <v>0.49830000000000002</v>
      </c>
      <c r="P20" s="12">
        <f t="shared" si="8"/>
        <v>8.5540000000000003</v>
      </c>
      <c r="Q20" s="12">
        <f t="shared" si="8"/>
        <v>119.54726350000001</v>
      </c>
    </row>
    <row r="21" spans="2:17">
      <c r="B21" s="16" t="s">
        <v>1990</v>
      </c>
      <c r="C21" s="17">
        <f t="shared" si="3"/>
        <v>4157.8856750000004</v>
      </c>
      <c r="D21" s="17">
        <f t="shared" si="4"/>
        <v>1366.9475</v>
      </c>
      <c r="E21" s="17">
        <f t="shared" si="9"/>
        <v>5524.8331750000007</v>
      </c>
      <c r="F21" s="17">
        <f>+'Log Tendencias'!O58</f>
        <v>24.915000000000003</v>
      </c>
      <c r="G21" s="17">
        <f>+'Log Tendencias'!O56</f>
        <v>427.7</v>
      </c>
      <c r="H21" s="17">
        <f t="shared" si="10"/>
        <v>5977.4481750000004</v>
      </c>
      <c r="K21" s="16" t="str">
        <f t="shared" si="7"/>
        <v>Fee Subcontratos</v>
      </c>
      <c r="L21" s="12">
        <f t="shared" si="8"/>
        <v>4.1578856750000002</v>
      </c>
      <c r="M21" s="12">
        <f t="shared" si="8"/>
        <v>1.3669475</v>
      </c>
      <c r="N21" s="12">
        <f t="shared" si="8"/>
        <v>5.5248331750000004</v>
      </c>
      <c r="O21" s="12">
        <f t="shared" si="8"/>
        <v>2.4915000000000003E-2</v>
      </c>
      <c r="P21" s="12">
        <f t="shared" si="8"/>
        <v>0.42769999999999997</v>
      </c>
      <c r="Q21" s="12">
        <f t="shared" si="8"/>
        <v>5.9774481750000001</v>
      </c>
    </row>
    <row r="22" spans="2:17" ht="15.75" thickBot="1">
      <c r="B22" s="16" t="s">
        <v>1991</v>
      </c>
      <c r="C22" s="17">
        <f t="shared" si="3"/>
        <v>-10215.830675249999</v>
      </c>
      <c r="D22" s="17">
        <f t="shared" si="4"/>
        <v>-181.50399000000002</v>
      </c>
      <c r="E22" s="17">
        <f t="shared" si="9"/>
        <v>-10397.334665249999</v>
      </c>
      <c r="F22" s="551">
        <f>+'Log Tendencias'!P58</f>
        <v>-0.85260000000000002</v>
      </c>
      <c r="G22" s="551">
        <f>+'Log Tendencias'!P56</f>
        <v>-880.29575999999997</v>
      </c>
      <c r="H22" s="17">
        <f t="shared" si="10"/>
        <v>-11278.48302525</v>
      </c>
      <c r="K22" s="16" t="str">
        <f t="shared" si="7"/>
        <v>Descuento Comercial</v>
      </c>
      <c r="L22" s="12">
        <f t="shared" si="8"/>
        <v>-10.215830675249999</v>
      </c>
      <c r="M22" s="12">
        <f t="shared" si="8"/>
        <v>-0.18150399</v>
      </c>
      <c r="N22" s="12">
        <f t="shared" si="8"/>
        <v>-10.397334665249998</v>
      </c>
      <c r="O22" s="12">
        <f t="shared" si="8"/>
        <v>-8.5260000000000002E-4</v>
      </c>
      <c r="P22" s="12">
        <f t="shared" si="8"/>
        <v>-0.88029575999999998</v>
      </c>
      <c r="Q22" s="12">
        <f t="shared" si="8"/>
        <v>-11.278483025249999</v>
      </c>
    </row>
    <row r="23" spans="2:17" ht="15.75" thickBot="1">
      <c r="B23" s="24" t="s">
        <v>2001</v>
      </c>
      <c r="C23" s="19">
        <f t="shared" ref="C23:H23" si="11">SUM(C15:C22)</f>
        <v>245585.95268885838</v>
      </c>
      <c r="D23" s="19">
        <f>SUM(D15:D22)</f>
        <v>43706.124410000004</v>
      </c>
      <c r="E23" s="19">
        <f t="shared" si="11"/>
        <v>289292.07709885843</v>
      </c>
      <c r="F23" s="19">
        <f t="shared" si="11"/>
        <v>553.05599999999993</v>
      </c>
      <c r="G23" s="19">
        <f t="shared" si="11"/>
        <v>42830.891599999995</v>
      </c>
      <c r="H23" s="19">
        <f t="shared" si="11"/>
        <v>332676.02469885838</v>
      </c>
      <c r="K23" s="912" t="s">
        <v>1993</v>
      </c>
      <c r="L23" s="913">
        <f t="shared" ref="L23:Q23" si="12">SUM(L15:L22)</f>
        <v>245.58595268885836</v>
      </c>
      <c r="M23" s="913">
        <f t="shared" si="12"/>
        <v>43.706124410000001</v>
      </c>
      <c r="N23" s="913">
        <f t="shared" si="12"/>
        <v>289.29207709885839</v>
      </c>
      <c r="O23" s="913">
        <f t="shared" si="12"/>
        <v>0.5530560000000001</v>
      </c>
      <c r="P23" s="913">
        <f t="shared" si="12"/>
        <v>42.830891600000001</v>
      </c>
      <c r="Q23" s="913">
        <f t="shared" si="12"/>
        <v>332.67602469885838</v>
      </c>
    </row>
    <row r="24" spans="2:17">
      <c r="G24"/>
    </row>
    <row r="27" spans="2:17">
      <c r="C27" s="1225"/>
      <c r="D27" s="1227" t="s">
        <v>2002</v>
      </c>
      <c r="E27" s="1229" t="s">
        <v>2003</v>
      </c>
      <c r="F27" s="1230"/>
      <c r="G27" s="1229" t="s">
        <v>2004</v>
      </c>
      <c r="H27" s="1230"/>
    </row>
    <row r="28" spans="2:17" ht="30">
      <c r="C28" s="1226"/>
      <c r="D28" s="1228"/>
      <c r="E28" s="22" t="s">
        <v>2005</v>
      </c>
      <c r="F28" s="22" t="s">
        <v>2006</v>
      </c>
      <c r="G28" s="22" t="s">
        <v>2005</v>
      </c>
      <c r="H28" s="22" t="s">
        <v>2006</v>
      </c>
    </row>
    <row r="29" spans="2:17">
      <c r="C29" s="46" t="s">
        <v>2007</v>
      </c>
      <c r="D29" s="53">
        <v>1</v>
      </c>
      <c r="E29" s="53"/>
      <c r="F29" s="53"/>
      <c r="G29" s="54">
        <v>0</v>
      </c>
      <c r="H29" s="53">
        <v>1</v>
      </c>
    </row>
    <row r="30" spans="2:17">
      <c r="C30" s="46" t="s">
        <v>2008</v>
      </c>
      <c r="D30" s="53">
        <v>1</v>
      </c>
      <c r="E30" s="53"/>
      <c r="F30" s="53"/>
      <c r="G30" s="54">
        <v>1</v>
      </c>
      <c r="H30" s="53">
        <v>1</v>
      </c>
    </row>
    <row r="31" spans="2:17">
      <c r="C31" s="46" t="s">
        <v>2009</v>
      </c>
      <c r="D31" s="53">
        <v>1</v>
      </c>
      <c r="E31" s="53"/>
      <c r="F31" s="53"/>
      <c r="G31" s="54"/>
      <c r="H31" s="53"/>
    </row>
    <row r="32" spans="2:17">
      <c r="C32" s="46" t="s">
        <v>2010</v>
      </c>
      <c r="D32" s="53">
        <v>1</v>
      </c>
      <c r="E32" s="908"/>
      <c r="F32" s="908"/>
      <c r="G32" s="909"/>
      <c r="H32" s="908"/>
    </row>
    <row r="33" spans="3:8">
      <c r="C33" s="46" t="s">
        <v>2011</v>
      </c>
      <c r="D33" s="53">
        <v>146</v>
      </c>
      <c r="E33" s="908"/>
      <c r="F33" s="908"/>
      <c r="G33" s="909">
        <v>14</v>
      </c>
      <c r="H33" s="908">
        <v>11</v>
      </c>
    </row>
    <row r="34" spans="3:8">
      <c r="C34" s="46" t="s">
        <v>2012</v>
      </c>
      <c r="D34" s="53">
        <v>352</v>
      </c>
      <c r="E34" s="908"/>
      <c r="F34" s="908">
        <v>0</v>
      </c>
      <c r="G34" s="909">
        <v>0</v>
      </c>
      <c r="H34" s="908">
        <v>42</v>
      </c>
    </row>
    <row r="35" spans="3:8">
      <c r="C35" s="46" t="s">
        <v>2013</v>
      </c>
      <c r="D35" s="53">
        <v>1</v>
      </c>
      <c r="E35" s="908"/>
      <c r="F35" s="908"/>
      <c r="G35" s="909"/>
      <c r="H35" s="908"/>
    </row>
    <row r="36" spans="3:8">
      <c r="C36" s="46" t="s">
        <v>2014</v>
      </c>
      <c r="D36" s="53">
        <v>1</v>
      </c>
      <c r="E36" s="908"/>
      <c r="F36" s="908"/>
      <c r="G36" s="909"/>
      <c r="H36" s="908"/>
    </row>
    <row r="37" spans="3:8">
      <c r="C37" s="46" t="s">
        <v>2015</v>
      </c>
      <c r="D37" s="53">
        <v>1</v>
      </c>
      <c r="E37" s="908"/>
      <c r="F37" s="908"/>
      <c r="G37" s="909"/>
      <c r="H37" s="908"/>
    </row>
    <row r="38" spans="3:8">
      <c r="C38" s="46" t="s">
        <v>2016</v>
      </c>
      <c r="D38" s="53">
        <v>125</v>
      </c>
      <c r="E38" s="908"/>
      <c r="F38" s="908">
        <v>1</v>
      </c>
      <c r="G38" s="909"/>
      <c r="H38" s="908">
        <v>53</v>
      </c>
    </row>
    <row r="39" spans="3:8">
      <c r="C39" s="47" t="s">
        <v>1884</v>
      </c>
      <c r="D39" s="48">
        <f>SUM(D29:D38)</f>
        <v>630</v>
      </c>
      <c r="E39" s="910">
        <f>SUM(E29:E38)</f>
        <v>0</v>
      </c>
      <c r="F39" s="910">
        <f>SUM(F29:F38)</f>
        <v>1</v>
      </c>
      <c r="G39" s="910">
        <f>SUM(G29:G38)</f>
        <v>15</v>
      </c>
      <c r="H39" s="910">
        <f>SUM(H29:H38)</f>
        <v>108</v>
      </c>
    </row>
  </sheetData>
  <mergeCells count="4">
    <mergeCell ref="C27:C28"/>
    <mergeCell ref="D27:D28"/>
    <mergeCell ref="E27:F27"/>
    <mergeCell ref="G27:H27"/>
  </mergeCells>
  <conditionalFormatting sqref="L15:Q22">
    <cfRule type="cellIs" dxfId="2" priority="1" operator="equal">
      <formula>0</formula>
    </cfRule>
  </conditionalFormatting>
  <pageMargins left="0.7" right="0.7" top="0.75" bottom="0.75" header="0.3" footer="0.3"/>
  <pageSetup scale="44" fitToHeight="0" orientation="landscape" r:id="rId1"/>
  <ignoredErrors>
    <ignoredError sqref="L11:N11 L24:N26 O11 O24:Q26"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4:L19"/>
  <sheetViews>
    <sheetView showGridLines="0" view="pageBreakPreview" zoomScale="60" zoomScaleNormal="100" workbookViewId="0">
      <selection activeCell="L22" sqref="L22:N22"/>
    </sheetView>
  </sheetViews>
  <sheetFormatPr baseColWidth="10" defaultColWidth="9.42578125" defaultRowHeight="15"/>
  <cols>
    <col min="2" max="2" width="7.5703125" bestFit="1" customWidth="1"/>
    <col min="3" max="3" width="11.42578125" bestFit="1" customWidth="1"/>
    <col min="7" max="7" width="57" customWidth="1"/>
    <col min="8" max="8" width="12.5703125" bestFit="1" customWidth="1"/>
    <col min="9" max="9" width="12.42578125" customWidth="1"/>
    <col min="10" max="10" width="14.5703125" customWidth="1"/>
  </cols>
  <sheetData>
    <row r="4" spans="2:12">
      <c r="B4" s="1232" t="s">
        <v>2017</v>
      </c>
      <c r="C4" s="1232" t="s">
        <v>2018</v>
      </c>
      <c r="D4" s="1232" t="s">
        <v>2019</v>
      </c>
      <c r="E4" s="1232"/>
      <c r="F4" s="1232"/>
      <c r="G4" s="1232"/>
      <c r="H4" s="1233" t="s">
        <v>2020</v>
      </c>
      <c r="I4" s="1233" t="s">
        <v>2021</v>
      </c>
      <c r="J4" s="1233" t="s">
        <v>75</v>
      </c>
    </row>
    <row r="5" spans="2:12">
      <c r="B5" s="1232"/>
      <c r="C5" s="1232"/>
      <c r="D5" s="1232"/>
      <c r="E5" s="1232"/>
      <c r="F5" s="1232"/>
      <c r="G5" s="1232"/>
      <c r="H5" s="1233"/>
      <c r="I5" s="1233"/>
      <c r="J5" s="1233"/>
    </row>
    <row r="6" spans="2:12" ht="21" customHeight="1">
      <c r="B6" s="49">
        <f>1</f>
        <v>1</v>
      </c>
      <c r="C6" s="50" t="s">
        <v>2022</v>
      </c>
      <c r="D6" s="1234" t="s">
        <v>2023</v>
      </c>
      <c r="E6" s="1234"/>
      <c r="F6" s="1234"/>
      <c r="G6" s="1234"/>
      <c r="H6" s="52">
        <v>45758</v>
      </c>
      <c r="I6" s="52">
        <v>45758</v>
      </c>
      <c r="J6" s="51"/>
    </row>
    <row r="7" spans="2:12" ht="21" customHeight="1">
      <c r="B7" s="49">
        <f t="shared" ref="B7:B19" si="0">B6+1</f>
        <v>2</v>
      </c>
      <c r="C7" s="50" t="s">
        <v>2022</v>
      </c>
      <c r="D7" s="1234" t="s">
        <v>2024</v>
      </c>
      <c r="E7" s="1234"/>
      <c r="F7" s="1234"/>
      <c r="G7" s="1234"/>
      <c r="H7" s="52">
        <v>45766</v>
      </c>
      <c r="I7" s="52">
        <v>45406</v>
      </c>
      <c r="J7" s="52"/>
    </row>
    <row r="8" spans="2:12" ht="21" customHeight="1">
      <c r="B8" s="49">
        <f t="shared" si="0"/>
        <v>3</v>
      </c>
      <c r="C8" s="50" t="s">
        <v>2022</v>
      </c>
      <c r="D8" s="1234" t="s">
        <v>2025</v>
      </c>
      <c r="E8" s="1234"/>
      <c r="F8" s="1234"/>
      <c r="G8" s="1234"/>
      <c r="H8" s="52">
        <v>45781</v>
      </c>
      <c r="I8" s="52">
        <v>45786</v>
      </c>
      <c r="J8" s="52"/>
    </row>
    <row r="9" spans="2:12" ht="21" customHeight="1">
      <c r="B9" s="49">
        <f t="shared" si="0"/>
        <v>4</v>
      </c>
      <c r="C9" s="50" t="s">
        <v>2022</v>
      </c>
      <c r="D9" s="1234" t="s">
        <v>2026</v>
      </c>
      <c r="E9" s="1234"/>
      <c r="F9" s="1234"/>
      <c r="G9" s="1234"/>
      <c r="H9" s="52">
        <v>45781</v>
      </c>
      <c r="I9" s="52">
        <v>45782</v>
      </c>
      <c r="J9" s="52"/>
    </row>
    <row r="10" spans="2:12" ht="21" customHeight="1">
      <c r="B10" s="49">
        <f t="shared" si="0"/>
        <v>5</v>
      </c>
      <c r="C10" s="50" t="s">
        <v>2022</v>
      </c>
      <c r="D10" s="1234" t="s">
        <v>2027</v>
      </c>
      <c r="E10" s="1234"/>
      <c r="F10" s="1234"/>
      <c r="G10" s="1234"/>
      <c r="H10" s="52">
        <v>45786</v>
      </c>
      <c r="I10" s="52">
        <v>45786</v>
      </c>
      <c r="J10" s="52"/>
    </row>
    <row r="11" spans="2:12" ht="21" customHeight="1">
      <c r="B11" s="49">
        <f t="shared" si="0"/>
        <v>6</v>
      </c>
      <c r="C11" s="50" t="s">
        <v>2022</v>
      </c>
      <c r="D11" s="1234" t="s">
        <v>2028</v>
      </c>
      <c r="E11" s="1234"/>
      <c r="F11" s="1234"/>
      <c r="G11" s="1234"/>
      <c r="H11" s="52">
        <v>45786</v>
      </c>
      <c r="I11" s="52">
        <f>+I10</f>
        <v>45786</v>
      </c>
      <c r="J11" s="52"/>
    </row>
    <row r="12" spans="2:12" ht="21" customHeight="1">
      <c r="B12" s="49">
        <f t="shared" si="0"/>
        <v>7</v>
      </c>
      <c r="C12" s="50" t="s">
        <v>2029</v>
      </c>
      <c r="D12" s="1234" t="s">
        <v>2030</v>
      </c>
      <c r="E12" s="1234"/>
      <c r="F12" s="1234"/>
      <c r="G12" s="1234"/>
      <c r="H12" s="52">
        <v>45796</v>
      </c>
      <c r="I12" s="52">
        <v>45790</v>
      </c>
      <c r="J12" s="52"/>
    </row>
    <row r="13" spans="2:12" ht="21" customHeight="1">
      <c r="B13" s="49">
        <f t="shared" si="0"/>
        <v>8</v>
      </c>
      <c r="C13" s="50" t="s">
        <v>2022</v>
      </c>
      <c r="D13" s="1234" t="s">
        <v>2031</v>
      </c>
      <c r="E13" s="1234"/>
      <c r="F13" s="1234"/>
      <c r="G13" s="1234"/>
      <c r="H13" s="52">
        <v>45826</v>
      </c>
      <c r="I13" s="580">
        <v>45869</v>
      </c>
      <c r="J13" s="580"/>
    </row>
    <row r="14" spans="2:12" ht="21" customHeight="1">
      <c r="B14" s="49">
        <f t="shared" si="0"/>
        <v>9</v>
      </c>
      <c r="C14" s="50" t="s">
        <v>2022</v>
      </c>
      <c r="D14" s="1234" t="s">
        <v>175</v>
      </c>
      <c r="E14" s="1234"/>
      <c r="F14" s="1234"/>
      <c r="G14" s="1234"/>
      <c r="H14" s="52">
        <v>45841</v>
      </c>
      <c r="I14" s="52">
        <v>45883</v>
      </c>
      <c r="J14" s="580"/>
      <c r="L14" s="1231"/>
    </row>
    <row r="15" spans="2:12" ht="28.5" customHeight="1">
      <c r="B15" s="49">
        <f t="shared" si="0"/>
        <v>10</v>
      </c>
      <c r="C15" s="50" t="s">
        <v>2022</v>
      </c>
      <c r="D15" s="1234" t="s">
        <v>2032</v>
      </c>
      <c r="E15" s="1234"/>
      <c r="F15" s="1234"/>
      <c r="G15" s="1234"/>
      <c r="H15" s="52">
        <v>45875</v>
      </c>
      <c r="I15" s="52">
        <v>45896</v>
      </c>
      <c r="J15" s="52"/>
      <c r="L15" s="1231"/>
    </row>
    <row r="16" spans="2:12" ht="21" customHeight="1">
      <c r="B16" s="49">
        <f t="shared" si="0"/>
        <v>11</v>
      </c>
      <c r="C16" s="50" t="s">
        <v>2029</v>
      </c>
      <c r="D16" s="1234" t="s">
        <v>2033</v>
      </c>
      <c r="E16" s="1234"/>
      <c r="F16" s="1234"/>
      <c r="G16" s="1234"/>
      <c r="H16" s="52">
        <v>46161</v>
      </c>
      <c r="I16" s="244"/>
      <c r="J16" s="52">
        <f>+H16</f>
        <v>46161</v>
      </c>
      <c r="L16" s="1231"/>
    </row>
    <row r="17" spans="2:12" ht="21" customHeight="1">
      <c r="B17" s="49">
        <f t="shared" si="0"/>
        <v>12</v>
      </c>
      <c r="C17" s="50" t="s">
        <v>2029</v>
      </c>
      <c r="D17" s="1234" t="s">
        <v>2034</v>
      </c>
      <c r="E17" s="1234"/>
      <c r="F17" s="1234"/>
      <c r="G17" s="1234"/>
      <c r="H17" s="52">
        <v>46378</v>
      </c>
      <c r="I17" s="244"/>
      <c r="J17" s="52">
        <f>+H17</f>
        <v>46378</v>
      </c>
      <c r="L17" s="1231"/>
    </row>
    <row r="18" spans="2:12" ht="21" customHeight="1">
      <c r="B18" s="49">
        <f t="shared" si="0"/>
        <v>13</v>
      </c>
      <c r="C18" s="50" t="s">
        <v>2022</v>
      </c>
      <c r="D18" s="1234" t="s">
        <v>2035</v>
      </c>
      <c r="E18" s="1234"/>
      <c r="F18" s="1234"/>
      <c r="G18" s="1234"/>
      <c r="H18" s="52">
        <v>46385</v>
      </c>
      <c r="I18" s="244"/>
      <c r="J18" s="52">
        <f>+H18</f>
        <v>46385</v>
      </c>
      <c r="L18" s="1231"/>
    </row>
    <row r="19" spans="2:12" ht="21" customHeight="1">
      <c r="B19" s="49">
        <f t="shared" si="0"/>
        <v>14</v>
      </c>
      <c r="C19" s="50" t="s">
        <v>2022</v>
      </c>
      <c r="D19" s="1234" t="s">
        <v>2036</v>
      </c>
      <c r="E19" s="1234"/>
      <c r="F19" s="1234"/>
      <c r="G19" s="1234"/>
      <c r="H19" s="52">
        <v>46392</v>
      </c>
      <c r="I19" s="244"/>
      <c r="J19" s="52">
        <f>+H19</f>
        <v>46392</v>
      </c>
      <c r="L19" s="1231"/>
    </row>
  </sheetData>
  <mergeCells count="21">
    <mergeCell ref="D14:G14"/>
    <mergeCell ref="D15:G15"/>
    <mergeCell ref="D16:G16"/>
    <mergeCell ref="D17:G17"/>
    <mergeCell ref="D18:G18"/>
    <mergeCell ref="L14:L19"/>
    <mergeCell ref="B4:B5"/>
    <mergeCell ref="C4:C5"/>
    <mergeCell ref="D4:G5"/>
    <mergeCell ref="H4:H5"/>
    <mergeCell ref="J4:J5"/>
    <mergeCell ref="I4:I5"/>
    <mergeCell ref="D12:G12"/>
    <mergeCell ref="D13:G13"/>
    <mergeCell ref="D11:G11"/>
    <mergeCell ref="D6:G6"/>
    <mergeCell ref="D7:G7"/>
    <mergeCell ref="D8:G8"/>
    <mergeCell ref="D9:G9"/>
    <mergeCell ref="D10:G10"/>
    <mergeCell ref="D19:G19"/>
  </mergeCells>
  <pageMargins left="0.70866141732283472" right="0.70866141732283472" top="0.74803149606299213" bottom="0.74803149606299213" header="0.31496062992125984" footer="0.31496062992125984"/>
  <pageSetup scale="7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8584E-7CEE-4585-9CEF-7A3D89D9A948}">
  <dimension ref="B4:K33"/>
  <sheetViews>
    <sheetView showGridLines="0" view="pageBreakPreview" zoomScale="60" zoomScaleNormal="100" workbookViewId="0">
      <selection activeCell="L22" sqref="L22:N22"/>
    </sheetView>
  </sheetViews>
  <sheetFormatPr baseColWidth="10" defaultColWidth="11.42578125" defaultRowHeight="14.25" customHeight="1"/>
  <cols>
    <col min="1" max="1" width="1.42578125" style="260" customWidth="1"/>
    <col min="2" max="2" width="5.5703125" style="259" customWidth="1"/>
    <col min="3" max="4" width="32.42578125" style="259" customWidth="1"/>
    <col min="5" max="5" width="8.5703125" style="259" customWidth="1"/>
    <col min="6" max="6" width="64.42578125" style="259" customWidth="1"/>
    <col min="7" max="7" width="21" style="259" customWidth="1"/>
    <col min="8" max="8" width="13" style="259" customWidth="1"/>
    <col min="9" max="9" width="15.5703125" style="259" customWidth="1"/>
    <col min="10" max="10" width="21" style="260" customWidth="1"/>
    <col min="11" max="11" width="13.5703125" style="259" customWidth="1"/>
    <col min="12" max="12" width="1" style="260" customWidth="1"/>
    <col min="13" max="16384" width="11.42578125" style="260"/>
  </cols>
  <sheetData>
    <row r="4" spans="2:11">
      <c r="B4" s="1062"/>
      <c r="C4" s="1062"/>
      <c r="D4" s="1062"/>
      <c r="E4" s="1062"/>
      <c r="F4" s="1062"/>
      <c r="G4" s="1062"/>
      <c r="H4" s="1062"/>
      <c r="I4" s="1062"/>
      <c r="J4" s="1063"/>
      <c r="K4" s="601">
        <f>+'Informe Semanal'!$Q$3</f>
        <v>46128</v>
      </c>
    </row>
    <row r="5" spans="2:11" s="263" customFormat="1" ht="15.75">
      <c r="B5" s="262" t="str">
        <f>+'Informe Semanal'!D3</f>
        <v xml:space="preserve">Reporte Semanal de Proyectos </v>
      </c>
      <c r="C5" s="262"/>
      <c r="D5" s="262"/>
      <c r="E5" s="262"/>
      <c r="F5" s="262"/>
      <c r="G5" s="262"/>
      <c r="H5" s="262"/>
      <c r="I5" s="262"/>
      <c r="J5" s="262"/>
      <c r="K5" s="294"/>
    </row>
    <row r="6" spans="2:11" s="263" customFormat="1" ht="4.5" customHeight="1">
      <c r="B6" s="599"/>
      <c r="C6" s="598"/>
      <c r="D6" s="598"/>
      <c r="E6" s="598"/>
      <c r="F6" s="598"/>
      <c r="G6" s="598"/>
      <c r="H6" s="598"/>
      <c r="I6" s="598"/>
      <c r="J6" s="262"/>
      <c r="K6" s="262"/>
    </row>
    <row r="7" spans="2:11" s="263" customFormat="1" ht="15">
      <c r="B7" s="294" t="str">
        <f>+'Informe Semanal'!G4</f>
        <v>477-PRI24045-000-083-RS-0054</v>
      </c>
      <c r="C7" s="1064"/>
      <c r="D7" s="1064"/>
      <c r="E7" s="1064"/>
      <c r="F7" s="1064"/>
      <c r="G7" s="1064"/>
      <c r="H7" s="1064"/>
      <c r="I7" s="1064"/>
      <c r="J7" s="1064"/>
      <c r="K7" s="1064"/>
    </row>
    <row r="8" spans="2:11" s="263" customFormat="1" ht="15">
      <c r="B8" s="599"/>
      <c r="C8" s="261"/>
      <c r="D8" s="261"/>
      <c r="E8" s="261"/>
      <c r="F8" s="261"/>
      <c r="G8" s="261"/>
      <c r="H8" s="261"/>
      <c r="I8" s="261"/>
      <c r="K8" s="261"/>
    </row>
    <row r="9" spans="2:11" s="263" customFormat="1" ht="15.75">
      <c r="B9" s="262" t="s">
        <v>2037</v>
      </c>
      <c r="C9" s="262"/>
      <c r="D9" s="262"/>
      <c r="E9" s="262"/>
      <c r="F9" s="262"/>
      <c r="G9" s="262"/>
      <c r="H9" s="262"/>
      <c r="I9" s="262"/>
      <c r="J9" s="262"/>
      <c r="K9" s="294"/>
    </row>
    <row r="11" spans="2:11" s="258" customFormat="1" ht="32.25" customHeight="1">
      <c r="B11" s="865" t="s">
        <v>1911</v>
      </c>
      <c r="C11" s="865" t="s">
        <v>2038</v>
      </c>
      <c r="D11" s="865" t="s">
        <v>2039</v>
      </c>
      <c r="E11" s="865" t="s">
        <v>2040</v>
      </c>
      <c r="F11" s="865" t="s">
        <v>1895</v>
      </c>
      <c r="G11" s="865" t="s">
        <v>2041</v>
      </c>
      <c r="H11" s="266" t="s">
        <v>2042</v>
      </c>
      <c r="I11" s="266" t="s">
        <v>2043</v>
      </c>
      <c r="J11" s="266" t="s">
        <v>2044</v>
      </c>
      <c r="K11" s="266" t="s">
        <v>2045</v>
      </c>
    </row>
    <row r="12" spans="2:11" s="600" customFormat="1" ht="42.75" customHeight="1">
      <c r="B12" s="847">
        <v>1</v>
      </c>
      <c r="C12" s="847" t="s">
        <v>2046</v>
      </c>
      <c r="D12" s="847" t="s">
        <v>2047</v>
      </c>
      <c r="E12" s="847">
        <v>0</v>
      </c>
      <c r="F12" s="848" t="s">
        <v>2048</v>
      </c>
      <c r="G12" s="847" t="s">
        <v>2049</v>
      </c>
      <c r="H12" s="849">
        <v>45805</v>
      </c>
      <c r="I12" s="849" t="s">
        <v>2050</v>
      </c>
      <c r="J12" s="847"/>
      <c r="K12" s="849"/>
    </row>
    <row r="13" spans="2:11" s="600" customFormat="1" ht="42.75" customHeight="1">
      <c r="B13" s="847">
        <f>+B12+1</f>
        <v>2</v>
      </c>
      <c r="C13" s="847" t="s">
        <v>2051</v>
      </c>
      <c r="D13" s="847" t="s">
        <v>2052</v>
      </c>
      <c r="E13" s="847">
        <v>0</v>
      </c>
      <c r="F13" s="848" t="s">
        <v>2053</v>
      </c>
      <c r="G13" s="847" t="s">
        <v>2054</v>
      </c>
      <c r="H13" s="849">
        <v>45820</v>
      </c>
      <c r="I13" s="847" t="s">
        <v>2050</v>
      </c>
      <c r="J13" s="847" t="s">
        <v>2055</v>
      </c>
      <c r="K13" s="849">
        <v>45827</v>
      </c>
    </row>
    <row r="14" spans="2:11" s="600" customFormat="1" ht="42.75" customHeight="1">
      <c r="B14" s="847">
        <f t="shared" ref="B14" si="0">+B13+1</f>
        <v>3</v>
      </c>
      <c r="C14" s="847" t="s">
        <v>2056</v>
      </c>
      <c r="D14" s="847" t="s">
        <v>2057</v>
      </c>
      <c r="E14" s="847">
        <v>0</v>
      </c>
      <c r="F14" s="848" t="s">
        <v>2058</v>
      </c>
      <c r="G14" s="847" t="s">
        <v>2059</v>
      </c>
      <c r="H14" s="849">
        <v>45821</v>
      </c>
      <c r="I14" s="847" t="s">
        <v>2050</v>
      </c>
      <c r="J14" s="847" t="s">
        <v>2060</v>
      </c>
      <c r="K14" s="849">
        <v>45832</v>
      </c>
    </row>
    <row r="15" spans="2:11" s="600" customFormat="1" ht="42.75" hidden="1" customHeight="1">
      <c r="B15" s="847"/>
      <c r="C15" s="847" t="s">
        <v>2061</v>
      </c>
      <c r="D15" s="847"/>
      <c r="E15" s="847"/>
      <c r="F15" s="847"/>
      <c r="G15" s="847"/>
      <c r="H15" s="849"/>
      <c r="I15" s="847" t="s">
        <v>2050</v>
      </c>
      <c r="J15" s="847" t="s">
        <v>2062</v>
      </c>
      <c r="K15" s="849">
        <v>45833</v>
      </c>
    </row>
    <row r="16" spans="2:11" s="600" customFormat="1" ht="42.75" hidden="1" customHeight="1">
      <c r="B16" s="847"/>
      <c r="C16" s="847" t="s">
        <v>2063</v>
      </c>
      <c r="D16" s="847"/>
      <c r="E16" s="847"/>
      <c r="F16" s="847"/>
      <c r="G16" s="847"/>
      <c r="H16" s="849"/>
      <c r="I16" s="847" t="s">
        <v>2050</v>
      </c>
      <c r="J16" s="847" t="s">
        <v>2064</v>
      </c>
      <c r="K16" s="849">
        <v>45834</v>
      </c>
    </row>
    <row r="17" spans="2:11" s="600" customFormat="1" ht="42.75" hidden="1" customHeight="1">
      <c r="B17" s="847"/>
      <c r="C17" s="847" t="s">
        <v>2065</v>
      </c>
      <c r="D17" s="847"/>
      <c r="E17" s="847"/>
      <c r="F17" s="847"/>
      <c r="G17" s="847"/>
      <c r="H17" s="849"/>
      <c r="I17" s="847" t="s">
        <v>2050</v>
      </c>
      <c r="J17" s="847" t="s">
        <v>2066</v>
      </c>
      <c r="K17" s="849">
        <v>45835</v>
      </c>
    </row>
    <row r="18" spans="2:11" s="600" customFormat="1" ht="42.75" hidden="1" customHeight="1">
      <c r="B18" s="847"/>
      <c r="C18" s="847" t="s">
        <v>2067</v>
      </c>
      <c r="D18" s="847"/>
      <c r="E18" s="847"/>
      <c r="F18" s="847"/>
      <c r="G18" s="847"/>
      <c r="H18" s="849"/>
      <c r="I18" s="847" t="s">
        <v>2050</v>
      </c>
      <c r="J18" s="847" t="s">
        <v>2068</v>
      </c>
      <c r="K18" s="849">
        <v>45836</v>
      </c>
    </row>
    <row r="19" spans="2:11" s="600" customFormat="1" ht="42.75" hidden="1" customHeight="1">
      <c r="B19" s="847"/>
      <c r="C19" s="847" t="s">
        <v>2069</v>
      </c>
      <c r="D19" s="847"/>
      <c r="E19" s="847"/>
      <c r="F19" s="847"/>
      <c r="G19" s="847"/>
      <c r="H19" s="849"/>
      <c r="I19" s="847" t="s">
        <v>2050</v>
      </c>
      <c r="J19" s="847" t="s">
        <v>2070</v>
      </c>
      <c r="K19" s="849">
        <v>45837</v>
      </c>
    </row>
    <row r="20" spans="2:11" s="600" customFormat="1" ht="18.75" hidden="1" customHeight="1">
      <c r="B20" s="847"/>
      <c r="C20" s="847" t="s">
        <v>2071</v>
      </c>
      <c r="D20" s="847"/>
      <c r="E20" s="847"/>
      <c r="F20" s="847"/>
      <c r="G20" s="847"/>
      <c r="H20" s="849"/>
      <c r="I20" s="847" t="s">
        <v>2050</v>
      </c>
      <c r="J20" s="847" t="s">
        <v>2072</v>
      </c>
      <c r="K20" s="849">
        <v>45838</v>
      </c>
    </row>
    <row r="21" spans="2:11" s="600" customFormat="1" ht="18.75" hidden="1" customHeight="1">
      <c r="B21" s="847"/>
      <c r="C21" s="847" t="s">
        <v>2073</v>
      </c>
      <c r="D21" s="847"/>
      <c r="E21" s="847"/>
      <c r="F21" s="847"/>
      <c r="G21" s="847"/>
      <c r="H21" s="849"/>
      <c r="I21" s="847" t="s">
        <v>2050</v>
      </c>
      <c r="J21" s="847" t="s">
        <v>2074</v>
      </c>
      <c r="K21" s="849">
        <v>45839</v>
      </c>
    </row>
    <row r="22" spans="2:11" s="600" customFormat="1" ht="18.75" hidden="1" customHeight="1">
      <c r="B22" s="847"/>
      <c r="C22" s="847" t="s">
        <v>2075</v>
      </c>
      <c r="D22" s="847"/>
      <c r="E22" s="847"/>
      <c r="F22" s="847"/>
      <c r="G22" s="847"/>
      <c r="H22" s="849"/>
      <c r="I22" s="847" t="s">
        <v>2050</v>
      </c>
      <c r="J22" s="847" t="s">
        <v>2076</v>
      </c>
      <c r="K22" s="849">
        <v>45840</v>
      </c>
    </row>
    <row r="23" spans="2:11" s="600" customFormat="1" ht="18.75" hidden="1" customHeight="1">
      <c r="B23" s="847"/>
      <c r="C23" s="847" t="s">
        <v>2077</v>
      </c>
      <c r="D23" s="847"/>
      <c r="E23" s="847"/>
      <c r="F23" s="847"/>
      <c r="G23" s="847"/>
      <c r="H23" s="849"/>
      <c r="I23" s="847" t="s">
        <v>2050</v>
      </c>
      <c r="J23" s="847" t="s">
        <v>2078</v>
      </c>
      <c r="K23" s="849">
        <v>45841</v>
      </c>
    </row>
    <row r="24" spans="2:11" s="600" customFormat="1" ht="33.75" customHeight="1">
      <c r="B24" s="847">
        <v>4</v>
      </c>
      <c r="C24" s="847" t="s">
        <v>2061</v>
      </c>
      <c r="D24" s="847" t="s">
        <v>2079</v>
      </c>
      <c r="E24" s="847">
        <v>0</v>
      </c>
      <c r="F24" s="848" t="s">
        <v>2080</v>
      </c>
      <c r="G24" s="847" t="s">
        <v>2081</v>
      </c>
      <c r="H24" s="849">
        <v>45905</v>
      </c>
      <c r="I24" s="847" t="s">
        <v>2050</v>
      </c>
      <c r="J24" s="847" t="s">
        <v>2082</v>
      </c>
      <c r="K24" s="849">
        <v>45952</v>
      </c>
    </row>
    <row r="25" spans="2:11" s="600" customFormat="1" ht="33.75" customHeight="1">
      <c r="B25" s="847">
        <v>5</v>
      </c>
      <c r="C25" s="847" t="s">
        <v>2063</v>
      </c>
      <c r="D25" s="847" t="s">
        <v>2083</v>
      </c>
      <c r="E25" s="847">
        <v>0</v>
      </c>
      <c r="F25" s="848" t="s">
        <v>2084</v>
      </c>
      <c r="G25" s="847" t="s">
        <v>2085</v>
      </c>
      <c r="H25" s="849">
        <v>45946</v>
      </c>
      <c r="I25" s="847" t="s">
        <v>2050</v>
      </c>
      <c r="J25" s="866" t="s">
        <v>2086</v>
      </c>
      <c r="K25" s="849">
        <v>45978</v>
      </c>
    </row>
    <row r="26" spans="2:11" ht="26.25" customHeight="1">
      <c r="B26" s="847">
        <v>6</v>
      </c>
      <c r="C26" s="847" t="s">
        <v>2065</v>
      </c>
      <c r="D26" s="847" t="s">
        <v>2087</v>
      </c>
      <c r="E26" s="1024">
        <v>0</v>
      </c>
      <c r="F26" s="848" t="s">
        <v>2088</v>
      </c>
      <c r="G26" s="847" t="s">
        <v>2085</v>
      </c>
      <c r="H26" s="849">
        <v>45946</v>
      </c>
      <c r="I26" s="847" t="s">
        <v>2050</v>
      </c>
      <c r="J26" s="1065" t="s">
        <v>2089</v>
      </c>
      <c r="K26" s="849">
        <v>45973</v>
      </c>
    </row>
    <row r="27" spans="2:11" ht="39.75" customHeight="1">
      <c r="B27" s="847">
        <v>7</v>
      </c>
      <c r="C27" s="847" t="s">
        <v>2067</v>
      </c>
      <c r="D27" s="847" t="s">
        <v>2090</v>
      </c>
      <c r="E27" s="1024">
        <v>0</v>
      </c>
      <c r="F27" s="848" t="s">
        <v>2091</v>
      </c>
      <c r="G27" s="847" t="s">
        <v>2092</v>
      </c>
      <c r="H27" s="849">
        <v>45966</v>
      </c>
      <c r="I27" s="847" t="s">
        <v>2050</v>
      </c>
      <c r="J27" s="1065" t="s">
        <v>2093</v>
      </c>
      <c r="K27" s="849">
        <v>45978</v>
      </c>
    </row>
    <row r="28" spans="2:11" ht="26.85" customHeight="1">
      <c r="B28" s="847">
        <v>8</v>
      </c>
      <c r="C28" s="847" t="s">
        <v>2069</v>
      </c>
      <c r="D28" s="847" t="s">
        <v>2094</v>
      </c>
      <c r="E28" s="1024">
        <v>0</v>
      </c>
      <c r="F28" s="848" t="s">
        <v>2095</v>
      </c>
      <c r="G28" s="847" t="s">
        <v>2096</v>
      </c>
      <c r="H28" s="849">
        <v>46056</v>
      </c>
      <c r="I28" s="1024" t="s">
        <v>2050</v>
      </c>
      <c r="J28" s="1065" t="s">
        <v>2097</v>
      </c>
      <c r="K28" s="849">
        <v>46071</v>
      </c>
    </row>
    <row r="29" spans="2:11" ht="40.35" customHeight="1">
      <c r="B29" s="847">
        <v>9</v>
      </c>
      <c r="C29" s="847" t="s">
        <v>2071</v>
      </c>
      <c r="D29" s="847" t="s">
        <v>2098</v>
      </c>
      <c r="E29" s="1024">
        <v>0</v>
      </c>
      <c r="F29" s="848" t="s">
        <v>2099</v>
      </c>
      <c r="G29" s="847" t="s">
        <v>2100</v>
      </c>
      <c r="H29" s="849">
        <v>46058</v>
      </c>
      <c r="I29" s="1024" t="s">
        <v>2050</v>
      </c>
      <c r="J29" s="1065" t="s">
        <v>2101</v>
      </c>
      <c r="K29" s="849">
        <v>46059</v>
      </c>
    </row>
    <row r="30" spans="2:11" ht="30.6" customHeight="1">
      <c r="B30" s="847">
        <v>10</v>
      </c>
      <c r="C30" s="847" t="s">
        <v>2073</v>
      </c>
      <c r="D30" s="847" t="s">
        <v>2102</v>
      </c>
      <c r="E30" s="1066">
        <v>0</v>
      </c>
      <c r="F30" s="1023" t="s">
        <v>2103</v>
      </c>
      <c r="G30" s="847" t="s">
        <v>2104</v>
      </c>
      <c r="H30" s="849">
        <v>46059</v>
      </c>
      <c r="I30" s="1024" t="s">
        <v>2050</v>
      </c>
      <c r="J30" s="1065" t="s">
        <v>6140</v>
      </c>
      <c r="K30" s="849">
        <v>46121</v>
      </c>
    </row>
    <row r="31" spans="2:11" ht="36.6" customHeight="1">
      <c r="B31" s="847">
        <v>11</v>
      </c>
      <c r="C31" s="847" t="s">
        <v>2075</v>
      </c>
      <c r="D31" s="1001" t="s">
        <v>2106</v>
      </c>
      <c r="E31" s="1024">
        <v>0</v>
      </c>
      <c r="F31" s="1067" t="s">
        <v>2107</v>
      </c>
      <c r="G31" s="847" t="s">
        <v>2108</v>
      </c>
      <c r="H31" s="849">
        <v>46080</v>
      </c>
      <c r="I31" s="1024" t="s">
        <v>2105</v>
      </c>
      <c r="J31" s="1065"/>
      <c r="K31" s="1024"/>
    </row>
    <row r="32" spans="2:11" ht="32.85" customHeight="1">
      <c r="B32" s="847">
        <v>12</v>
      </c>
      <c r="C32" s="847" t="s">
        <v>2077</v>
      </c>
      <c r="D32" s="847" t="s">
        <v>2109</v>
      </c>
      <c r="E32" s="1024">
        <v>0</v>
      </c>
      <c r="F32" s="1023" t="s">
        <v>2110</v>
      </c>
      <c r="G32" s="1024" t="s">
        <v>2111</v>
      </c>
      <c r="H32" s="849">
        <v>46101</v>
      </c>
      <c r="I32" s="1024" t="s">
        <v>2105</v>
      </c>
      <c r="J32" s="1065"/>
      <c r="K32" s="1024"/>
    </row>
    <row r="33" spans="2:11" ht="34.35" customHeight="1">
      <c r="B33" s="847">
        <v>13</v>
      </c>
      <c r="C33" s="847" t="s">
        <v>2112</v>
      </c>
      <c r="D33" s="847" t="s">
        <v>2113</v>
      </c>
      <c r="E33" s="1024">
        <v>0</v>
      </c>
      <c r="F33" s="1023" t="s">
        <v>2114</v>
      </c>
      <c r="G33" s="1024" t="s">
        <v>2111</v>
      </c>
      <c r="H33" s="849">
        <v>46107</v>
      </c>
      <c r="I33" s="1024" t="s">
        <v>2105</v>
      </c>
      <c r="J33" s="1065"/>
      <c r="K33" s="1024"/>
    </row>
  </sheetData>
  <phoneticPr fontId="316" type="noConversion"/>
  <printOptions horizontalCentered="1"/>
  <pageMargins left="0.70866141732283472" right="0.70866141732283472" top="0.74803149606299213" bottom="0.74803149606299213" header="0.31496062992125984" footer="0.31496062992125984"/>
  <pageSetup scale="53"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57282-BF96-4F6F-BA54-D00E72C57F62}">
  <sheetPr>
    <tabColor rgb="FFFF0000"/>
    <pageSetUpPr fitToPage="1"/>
  </sheetPr>
  <dimension ref="A1:P867"/>
  <sheetViews>
    <sheetView topLeftCell="A11" workbookViewId="0"/>
  </sheetViews>
  <sheetFormatPr baseColWidth="10" defaultColWidth="9.42578125" defaultRowHeight="15"/>
  <cols>
    <col min="1" max="1" width="9.42578125" customWidth="1"/>
    <col min="2" max="2" width="34.5703125" bestFit="1" customWidth="1"/>
    <col min="3" max="3" width="62.5703125" customWidth="1"/>
    <col min="4" max="4" width="8.42578125" customWidth="1"/>
    <col min="5" max="5" width="28" customWidth="1"/>
    <col min="6" max="6" width="35" customWidth="1"/>
    <col min="7" max="7" width="13.42578125" customWidth="1"/>
    <col min="8" max="8" width="15.5703125" customWidth="1"/>
    <col min="9" max="10" width="14" customWidth="1"/>
    <col min="11" max="11" width="12.42578125" customWidth="1"/>
    <col min="12" max="13" width="14" customWidth="1"/>
    <col min="14" max="15" width="11.5703125" customWidth="1"/>
    <col min="16" max="16" width="19.5703125" customWidth="1"/>
  </cols>
  <sheetData>
    <row r="1" spans="1:16">
      <c r="A1" t="s">
        <v>2115</v>
      </c>
    </row>
    <row r="2" spans="1:16">
      <c r="A2" s="1238" t="s">
        <v>2116</v>
      </c>
      <c r="B2" s="1236"/>
      <c r="C2" s="1236"/>
      <c r="D2" s="1236"/>
      <c r="E2" s="1236"/>
      <c r="F2" s="1236"/>
      <c r="G2" s="1236"/>
      <c r="H2" s="1236"/>
      <c r="I2" s="1239" t="s">
        <v>2117</v>
      </c>
      <c r="J2" s="1236"/>
      <c r="K2" s="1236"/>
      <c r="L2" s="1236"/>
      <c r="M2" s="1236"/>
      <c r="N2" s="1236"/>
      <c r="O2" s="1236"/>
      <c r="P2" s="1236"/>
    </row>
    <row r="3" spans="1:16">
      <c r="A3" s="1238" t="s">
        <v>2118</v>
      </c>
      <c r="B3" s="1236"/>
      <c r="C3" s="1236"/>
      <c r="D3" s="1236"/>
      <c r="E3" s="1236"/>
      <c r="F3" s="1236"/>
      <c r="G3" s="1236"/>
      <c r="H3" s="1236"/>
      <c r="I3" s="1236"/>
      <c r="J3" s="1236"/>
      <c r="K3" s="1236"/>
      <c r="L3" s="1236"/>
      <c r="M3" s="1236"/>
      <c r="N3" s="1236"/>
      <c r="O3" s="1236"/>
      <c r="P3" s="1236"/>
    </row>
    <row r="4" spans="1:16">
      <c r="A4" s="993" t="s">
        <v>4</v>
      </c>
      <c r="B4" s="1238" t="s">
        <v>2116</v>
      </c>
      <c r="C4" s="1236"/>
      <c r="D4" s="1236"/>
      <c r="E4" s="1236"/>
      <c r="F4" s="1236"/>
      <c r="G4" s="1236"/>
      <c r="H4" s="1236"/>
      <c r="I4" s="1236"/>
      <c r="J4" s="1236"/>
      <c r="K4" s="1236"/>
      <c r="L4" s="1236"/>
      <c r="M4" s="1236"/>
      <c r="N4" s="1236"/>
      <c r="O4" s="1236"/>
      <c r="P4" s="1236"/>
    </row>
    <row r="5" spans="1:16">
      <c r="A5" s="994" t="s">
        <v>2119</v>
      </c>
      <c r="B5" s="1235" t="s">
        <v>2120</v>
      </c>
      <c r="C5" s="1236"/>
      <c r="D5" s="1236"/>
      <c r="E5" s="1236"/>
      <c r="F5" s="1236"/>
      <c r="G5" s="1236"/>
      <c r="H5" s="1236"/>
      <c r="I5" s="1236"/>
      <c r="J5" s="1236"/>
      <c r="K5" s="1236"/>
      <c r="L5" s="1236"/>
      <c r="M5" s="1236"/>
      <c r="N5" s="1236"/>
      <c r="O5" s="1236"/>
      <c r="P5" s="1236"/>
    </row>
    <row r="6" spans="1:16">
      <c r="A6" s="994" t="s">
        <v>2121</v>
      </c>
      <c r="B6" s="1235" t="s">
        <v>2122</v>
      </c>
      <c r="C6" s="1236"/>
      <c r="D6" s="1236"/>
      <c r="E6" s="1236"/>
      <c r="F6" s="1236"/>
      <c r="G6" s="1236"/>
      <c r="H6" s="1236"/>
      <c r="I6" s="1236"/>
      <c r="J6" s="1236"/>
      <c r="K6" s="1236"/>
      <c r="L6" s="1236"/>
      <c r="M6" s="1236"/>
      <c r="N6" s="1236"/>
      <c r="O6" s="1236"/>
      <c r="P6" s="1236"/>
    </row>
    <row r="7" spans="1:16">
      <c r="A7" s="1235"/>
      <c r="B7" s="1236"/>
      <c r="C7" s="1236"/>
      <c r="D7" s="1236"/>
      <c r="E7" s="1236"/>
      <c r="F7" s="1236"/>
      <c r="G7" s="1236"/>
      <c r="H7" s="1236"/>
      <c r="I7" s="1236"/>
      <c r="J7" s="1236"/>
      <c r="K7" s="1236"/>
      <c r="L7" s="1236"/>
      <c r="M7" s="1236"/>
      <c r="N7" s="1236"/>
      <c r="O7" s="1236"/>
      <c r="P7" s="1236"/>
    </row>
    <row r="8" spans="1:16">
      <c r="A8" s="1237" t="s">
        <v>2123</v>
      </c>
      <c r="B8" s="1236"/>
      <c r="C8" s="1236"/>
      <c r="D8" s="1236"/>
      <c r="E8" s="1236"/>
      <c r="F8" s="1236"/>
      <c r="G8" s="1236"/>
      <c r="H8" s="1236"/>
      <c r="I8" s="1236"/>
      <c r="J8" s="1236"/>
      <c r="K8" s="1236"/>
      <c r="L8" s="1236"/>
      <c r="M8" s="1236"/>
      <c r="N8" s="1236"/>
      <c r="O8" s="1236"/>
      <c r="P8" s="1236"/>
    </row>
    <row r="9" spans="1:16">
      <c r="A9" s="1237" t="s">
        <v>2124</v>
      </c>
      <c r="B9" s="1236"/>
      <c r="C9" s="1236"/>
      <c r="D9" s="1236"/>
      <c r="E9" s="1236"/>
      <c r="F9" s="1236"/>
      <c r="G9" s="1236"/>
      <c r="H9" s="1236"/>
      <c r="I9" s="1236"/>
      <c r="J9" s="1236"/>
      <c r="K9" s="1236"/>
      <c r="L9" s="1236"/>
      <c r="M9" s="1236"/>
      <c r="N9" s="1236"/>
      <c r="O9" s="1236"/>
      <c r="P9" s="1236"/>
    </row>
    <row r="10" spans="1:16">
      <c r="A10" s="1237" t="s">
        <v>2125</v>
      </c>
      <c r="B10" s="1236"/>
      <c r="C10" s="1236"/>
      <c r="D10" s="1236"/>
      <c r="E10" s="1236"/>
      <c r="F10" s="1236"/>
      <c r="G10" s="1236"/>
      <c r="H10" s="1236"/>
      <c r="I10" s="1236"/>
      <c r="J10" s="1236"/>
      <c r="K10" s="1236"/>
      <c r="L10" s="1236"/>
      <c r="M10" s="1236"/>
      <c r="N10" s="1236"/>
      <c r="O10" s="1236"/>
      <c r="P10" s="1236"/>
    </row>
    <row r="11" spans="1:16">
      <c r="A11" s="995" t="s">
        <v>2126</v>
      </c>
      <c r="B11" s="995" t="s">
        <v>2127</v>
      </c>
      <c r="C11" s="995" t="s">
        <v>1895</v>
      </c>
      <c r="D11" s="995" t="s">
        <v>2128</v>
      </c>
      <c r="E11" s="995" t="s">
        <v>2043</v>
      </c>
      <c r="F11" s="995" t="s">
        <v>2129</v>
      </c>
      <c r="G11" s="995" t="s">
        <v>2130</v>
      </c>
      <c r="H11" s="995" t="s">
        <v>2131</v>
      </c>
      <c r="I11" s="995" t="s">
        <v>2132</v>
      </c>
      <c r="J11" s="995" t="s">
        <v>2133</v>
      </c>
      <c r="K11" s="995" t="s">
        <v>2134</v>
      </c>
      <c r="L11" s="995" t="s">
        <v>2135</v>
      </c>
      <c r="M11" s="995" t="s">
        <v>2136</v>
      </c>
      <c r="N11" s="995" t="s">
        <v>2137</v>
      </c>
      <c r="O11" s="995" t="s">
        <v>2138</v>
      </c>
      <c r="P11" s="995" t="s">
        <v>2139</v>
      </c>
    </row>
    <row r="12" spans="1:16" ht="30">
      <c r="A12" t="s">
        <v>2140</v>
      </c>
      <c r="B12" t="s">
        <v>2141</v>
      </c>
      <c r="C12" s="996" t="s">
        <v>2142</v>
      </c>
      <c r="D12" t="s">
        <v>2143</v>
      </c>
      <c r="E12" s="996" t="s">
        <v>2144</v>
      </c>
      <c r="F12" s="996" t="s">
        <v>2117</v>
      </c>
      <c r="G12" s="890">
        <v>45880.519597777777</v>
      </c>
      <c r="I12" t="s">
        <v>2145</v>
      </c>
      <c r="J12" t="s">
        <v>2146</v>
      </c>
      <c r="K12" s="996" t="s">
        <v>2147</v>
      </c>
      <c r="L12" t="s">
        <v>2148</v>
      </c>
      <c r="M12" t="s">
        <v>2149</v>
      </c>
      <c r="N12" t="s">
        <v>2150</v>
      </c>
      <c r="O12" t="s">
        <v>2151</v>
      </c>
      <c r="P12" t="s">
        <v>2152</v>
      </c>
    </row>
    <row r="13" spans="1:16" ht="30">
      <c r="A13" t="s">
        <v>2140</v>
      </c>
      <c r="B13" t="s">
        <v>2153</v>
      </c>
      <c r="C13" s="996" t="s">
        <v>2154</v>
      </c>
      <c r="D13" t="s">
        <v>2143</v>
      </c>
      <c r="E13" s="996" t="s">
        <v>2144</v>
      </c>
      <c r="F13" s="996" t="s">
        <v>2117</v>
      </c>
      <c r="G13" s="890">
        <v>45880.51964697917</v>
      </c>
      <c r="I13" t="s">
        <v>2145</v>
      </c>
      <c r="J13" t="s">
        <v>2146</v>
      </c>
      <c r="K13" s="996" t="s">
        <v>2147</v>
      </c>
      <c r="L13" t="s">
        <v>2148</v>
      </c>
      <c r="M13" t="s">
        <v>2149</v>
      </c>
      <c r="N13" t="s">
        <v>2150</v>
      </c>
      <c r="O13" t="s">
        <v>2151</v>
      </c>
      <c r="P13" t="s">
        <v>2152</v>
      </c>
    </row>
    <row r="14" spans="1:16" ht="30">
      <c r="A14" t="s">
        <v>2140</v>
      </c>
      <c r="B14" t="s">
        <v>2155</v>
      </c>
      <c r="C14" s="996" t="s">
        <v>2156</v>
      </c>
      <c r="D14" t="s">
        <v>2143</v>
      </c>
      <c r="E14" s="996" t="s">
        <v>2144</v>
      </c>
      <c r="F14" s="996" t="s">
        <v>2117</v>
      </c>
      <c r="G14" s="890">
        <v>45880.519700891207</v>
      </c>
      <c r="I14" t="s">
        <v>2145</v>
      </c>
      <c r="J14" t="s">
        <v>2146</v>
      </c>
      <c r="K14" s="996" t="s">
        <v>2147</v>
      </c>
      <c r="L14" t="s">
        <v>2148</v>
      </c>
      <c r="M14" t="s">
        <v>2149</v>
      </c>
      <c r="N14" t="s">
        <v>2150</v>
      </c>
      <c r="O14" t="s">
        <v>2151</v>
      </c>
      <c r="P14" t="s">
        <v>2152</v>
      </c>
    </row>
    <row r="15" spans="1:16" ht="30">
      <c r="A15" t="s">
        <v>2140</v>
      </c>
      <c r="B15" t="s">
        <v>2157</v>
      </c>
      <c r="C15" s="996" t="s">
        <v>2158</v>
      </c>
      <c r="D15" t="s">
        <v>2143</v>
      </c>
      <c r="E15" s="996" t="s">
        <v>2144</v>
      </c>
      <c r="F15" s="996" t="s">
        <v>2117</v>
      </c>
      <c r="G15" s="890">
        <v>45880.519725335645</v>
      </c>
      <c r="I15" t="s">
        <v>2145</v>
      </c>
      <c r="J15" t="s">
        <v>2146</v>
      </c>
      <c r="K15" s="996" t="s">
        <v>2147</v>
      </c>
      <c r="L15" t="s">
        <v>2148</v>
      </c>
      <c r="M15" t="s">
        <v>2149</v>
      </c>
      <c r="N15" t="s">
        <v>2150</v>
      </c>
      <c r="O15" t="s">
        <v>2151</v>
      </c>
      <c r="P15" t="s">
        <v>2152</v>
      </c>
    </row>
    <row r="16" spans="1:16" ht="30">
      <c r="A16" t="s">
        <v>2140</v>
      </c>
      <c r="B16" t="s">
        <v>2159</v>
      </c>
      <c r="C16" s="996" t="s">
        <v>2160</v>
      </c>
      <c r="D16" t="s">
        <v>2143</v>
      </c>
      <c r="E16" s="996" t="s">
        <v>2144</v>
      </c>
      <c r="F16" s="996" t="s">
        <v>2117</v>
      </c>
      <c r="G16" s="890">
        <v>45880.519688229164</v>
      </c>
      <c r="I16" t="s">
        <v>2145</v>
      </c>
      <c r="J16" t="s">
        <v>2146</v>
      </c>
      <c r="K16" s="996" t="s">
        <v>2147</v>
      </c>
      <c r="L16" t="s">
        <v>2148</v>
      </c>
      <c r="M16" t="s">
        <v>2149</v>
      </c>
      <c r="N16" t="s">
        <v>2150</v>
      </c>
      <c r="O16" t="s">
        <v>2151</v>
      </c>
      <c r="P16" t="s">
        <v>2152</v>
      </c>
    </row>
    <row r="17" spans="1:16" ht="30">
      <c r="A17" t="s">
        <v>2140</v>
      </c>
      <c r="B17" t="s">
        <v>2161</v>
      </c>
      <c r="C17" s="996" t="s">
        <v>2162</v>
      </c>
      <c r="D17" t="s">
        <v>2143</v>
      </c>
      <c r="E17" s="996" t="s">
        <v>2144</v>
      </c>
      <c r="F17" s="996" t="s">
        <v>2117</v>
      </c>
      <c r="G17" s="890">
        <v>45880.519565358794</v>
      </c>
      <c r="I17" t="s">
        <v>2145</v>
      </c>
      <c r="J17" t="s">
        <v>2146</v>
      </c>
      <c r="K17" s="996" t="s">
        <v>2147</v>
      </c>
      <c r="L17" t="s">
        <v>2148</v>
      </c>
      <c r="M17" t="s">
        <v>2149</v>
      </c>
      <c r="N17" t="s">
        <v>2150</v>
      </c>
      <c r="O17" t="s">
        <v>2151</v>
      </c>
      <c r="P17" t="s">
        <v>2152</v>
      </c>
    </row>
    <row r="18" spans="1:16" ht="30">
      <c r="A18" t="s">
        <v>2140</v>
      </c>
      <c r="B18" t="s">
        <v>2163</v>
      </c>
      <c r="C18" s="996" t="s">
        <v>2164</v>
      </c>
      <c r="D18" t="s">
        <v>2143</v>
      </c>
      <c r="E18" s="996" t="s">
        <v>2144</v>
      </c>
      <c r="F18" s="996" t="s">
        <v>2117</v>
      </c>
      <c r="G18" s="890">
        <v>45880.519567719908</v>
      </c>
      <c r="I18" t="s">
        <v>2145</v>
      </c>
      <c r="J18" t="s">
        <v>2146</v>
      </c>
      <c r="K18" s="996" t="s">
        <v>2147</v>
      </c>
      <c r="L18" t="s">
        <v>2148</v>
      </c>
      <c r="M18" t="s">
        <v>2149</v>
      </c>
      <c r="N18" t="s">
        <v>2150</v>
      </c>
      <c r="O18" t="s">
        <v>2151</v>
      </c>
      <c r="P18" t="s">
        <v>2152</v>
      </c>
    </row>
    <row r="19" spans="1:16" ht="30">
      <c r="A19" t="s">
        <v>2140</v>
      </c>
      <c r="B19" t="s">
        <v>2165</v>
      </c>
      <c r="C19" s="996" t="s">
        <v>2166</v>
      </c>
      <c r="D19" t="s">
        <v>2143</v>
      </c>
      <c r="E19" s="996" t="s">
        <v>2144</v>
      </c>
      <c r="F19" s="996" t="s">
        <v>2117</v>
      </c>
      <c r="G19" s="890">
        <v>45880.519659178244</v>
      </c>
      <c r="I19" t="s">
        <v>2145</v>
      </c>
      <c r="J19" t="s">
        <v>2146</v>
      </c>
      <c r="K19" s="996" t="s">
        <v>2147</v>
      </c>
      <c r="L19" t="s">
        <v>2148</v>
      </c>
      <c r="M19" t="s">
        <v>2149</v>
      </c>
      <c r="N19" t="s">
        <v>2150</v>
      </c>
      <c r="O19" t="s">
        <v>2151</v>
      </c>
      <c r="P19" t="s">
        <v>2152</v>
      </c>
    </row>
    <row r="20" spans="1:16" ht="30">
      <c r="A20" t="s">
        <v>2140</v>
      </c>
      <c r="B20" t="s">
        <v>2167</v>
      </c>
      <c r="C20" s="996" t="s">
        <v>2168</v>
      </c>
      <c r="D20" t="s">
        <v>2143</v>
      </c>
      <c r="E20" s="996" t="s">
        <v>2144</v>
      </c>
      <c r="F20" s="996" t="s">
        <v>2117</v>
      </c>
      <c r="G20" s="890">
        <v>45880.51961275463</v>
      </c>
      <c r="I20" t="s">
        <v>2145</v>
      </c>
      <c r="J20" t="s">
        <v>2146</v>
      </c>
      <c r="K20" s="996" t="s">
        <v>2147</v>
      </c>
      <c r="L20" t="s">
        <v>2148</v>
      </c>
      <c r="M20" t="s">
        <v>2149</v>
      </c>
      <c r="N20" t="s">
        <v>2150</v>
      </c>
      <c r="O20" t="s">
        <v>2151</v>
      </c>
      <c r="P20" t="s">
        <v>2152</v>
      </c>
    </row>
    <row r="21" spans="1:16" ht="30">
      <c r="A21" t="s">
        <v>2140</v>
      </c>
      <c r="B21" t="s">
        <v>2169</v>
      </c>
      <c r="C21" s="996" t="s">
        <v>2170</v>
      </c>
      <c r="D21" t="s">
        <v>2143</v>
      </c>
      <c r="E21" s="996" t="s">
        <v>2144</v>
      </c>
      <c r="F21" s="996" t="s">
        <v>2117</v>
      </c>
      <c r="G21" s="890">
        <v>45880.519646805558</v>
      </c>
      <c r="I21" t="s">
        <v>2145</v>
      </c>
      <c r="J21" t="s">
        <v>2146</v>
      </c>
      <c r="K21" s="996" t="s">
        <v>2147</v>
      </c>
      <c r="L21" t="s">
        <v>2148</v>
      </c>
      <c r="M21" t="s">
        <v>2149</v>
      </c>
      <c r="N21" t="s">
        <v>2150</v>
      </c>
      <c r="O21" t="s">
        <v>2151</v>
      </c>
      <c r="P21" t="s">
        <v>2152</v>
      </c>
    </row>
    <row r="22" spans="1:16" ht="30">
      <c r="A22" t="s">
        <v>2140</v>
      </c>
      <c r="B22" t="s">
        <v>2171</v>
      </c>
      <c r="C22" s="996" t="s">
        <v>2172</v>
      </c>
      <c r="D22" t="s">
        <v>2143</v>
      </c>
      <c r="E22" s="996" t="s">
        <v>2144</v>
      </c>
      <c r="F22" s="996" t="s">
        <v>2117</v>
      </c>
      <c r="G22" s="890">
        <v>45880.519639212966</v>
      </c>
      <c r="I22" t="s">
        <v>2145</v>
      </c>
      <c r="J22" t="s">
        <v>2146</v>
      </c>
      <c r="K22" s="996" t="s">
        <v>2147</v>
      </c>
      <c r="L22" t="s">
        <v>2148</v>
      </c>
      <c r="M22" t="s">
        <v>2149</v>
      </c>
      <c r="N22" t="s">
        <v>2150</v>
      </c>
      <c r="O22" t="s">
        <v>2151</v>
      </c>
      <c r="P22" t="s">
        <v>2152</v>
      </c>
    </row>
    <row r="23" spans="1:16" ht="30">
      <c r="A23" t="s">
        <v>2140</v>
      </c>
      <c r="B23" t="s">
        <v>2173</v>
      </c>
      <c r="C23" s="996" t="s">
        <v>2174</v>
      </c>
      <c r="D23" t="s">
        <v>2143</v>
      </c>
      <c r="E23" s="996" t="s">
        <v>2144</v>
      </c>
      <c r="F23" s="996" t="s">
        <v>2117</v>
      </c>
      <c r="G23" s="890">
        <v>45880.51969119213</v>
      </c>
      <c r="I23" t="s">
        <v>2145</v>
      </c>
      <c r="J23" t="s">
        <v>2146</v>
      </c>
      <c r="K23" s="996" t="s">
        <v>2147</v>
      </c>
      <c r="L23" t="s">
        <v>2148</v>
      </c>
      <c r="M23" t="s">
        <v>2149</v>
      </c>
      <c r="N23" t="s">
        <v>2150</v>
      </c>
      <c r="O23" t="s">
        <v>2151</v>
      </c>
      <c r="P23" t="s">
        <v>2152</v>
      </c>
    </row>
    <row r="24" spans="1:16" ht="30">
      <c r="A24" t="s">
        <v>2140</v>
      </c>
      <c r="B24" t="s">
        <v>2175</v>
      </c>
      <c r="C24" s="996" t="s">
        <v>2176</v>
      </c>
      <c r="D24" t="s">
        <v>2143</v>
      </c>
      <c r="E24" s="996" t="s">
        <v>2144</v>
      </c>
      <c r="F24" s="996" t="s">
        <v>2117</v>
      </c>
      <c r="G24" s="890">
        <v>45880.519647928239</v>
      </c>
      <c r="I24" t="s">
        <v>2145</v>
      </c>
      <c r="J24" t="s">
        <v>2146</v>
      </c>
      <c r="K24" s="996" t="s">
        <v>2147</v>
      </c>
      <c r="L24" t="s">
        <v>2148</v>
      </c>
      <c r="M24" t="s">
        <v>2149</v>
      </c>
      <c r="N24" t="s">
        <v>2150</v>
      </c>
      <c r="O24" t="s">
        <v>2151</v>
      </c>
      <c r="P24" t="s">
        <v>2152</v>
      </c>
    </row>
    <row r="25" spans="1:16" ht="30">
      <c r="A25" t="s">
        <v>2140</v>
      </c>
      <c r="B25" t="s">
        <v>2177</v>
      </c>
      <c r="C25" s="996" t="s">
        <v>2178</v>
      </c>
      <c r="D25" t="s">
        <v>2143</v>
      </c>
      <c r="E25" s="996" t="s">
        <v>2144</v>
      </c>
      <c r="F25" s="996" t="s">
        <v>2117</v>
      </c>
      <c r="G25" s="890">
        <v>45880.519617395832</v>
      </c>
      <c r="I25" t="s">
        <v>2145</v>
      </c>
      <c r="J25" t="s">
        <v>2146</v>
      </c>
      <c r="K25" s="996" t="s">
        <v>2147</v>
      </c>
      <c r="L25" t="s">
        <v>2148</v>
      </c>
      <c r="M25" t="s">
        <v>2149</v>
      </c>
      <c r="N25" t="s">
        <v>2150</v>
      </c>
      <c r="O25" t="s">
        <v>2151</v>
      </c>
      <c r="P25" t="s">
        <v>2152</v>
      </c>
    </row>
    <row r="26" spans="1:16" ht="30">
      <c r="A26" t="s">
        <v>2140</v>
      </c>
      <c r="B26" t="s">
        <v>2179</v>
      </c>
      <c r="C26" s="996" t="s">
        <v>2180</v>
      </c>
      <c r="D26" t="s">
        <v>2143</v>
      </c>
      <c r="E26" s="996" t="s">
        <v>2144</v>
      </c>
      <c r="F26" s="996" t="s">
        <v>2117</v>
      </c>
      <c r="G26" s="890">
        <v>45880.519663622683</v>
      </c>
      <c r="I26" t="s">
        <v>2145</v>
      </c>
      <c r="J26" t="s">
        <v>2146</v>
      </c>
      <c r="K26" s="996" t="s">
        <v>2147</v>
      </c>
      <c r="L26" t="s">
        <v>2148</v>
      </c>
      <c r="M26" t="s">
        <v>2149</v>
      </c>
      <c r="N26" t="s">
        <v>2150</v>
      </c>
      <c r="O26" t="s">
        <v>2151</v>
      </c>
      <c r="P26" t="s">
        <v>2152</v>
      </c>
    </row>
    <row r="27" spans="1:16" ht="30">
      <c r="A27" t="s">
        <v>2140</v>
      </c>
      <c r="B27" t="s">
        <v>2181</v>
      </c>
      <c r="C27" s="996" t="s">
        <v>2182</v>
      </c>
      <c r="D27" t="s">
        <v>2143</v>
      </c>
      <c r="E27" s="996" t="s">
        <v>2144</v>
      </c>
      <c r="F27" s="996" t="s">
        <v>2117</v>
      </c>
      <c r="G27" s="890">
        <v>45880.519620405095</v>
      </c>
      <c r="I27" t="s">
        <v>2145</v>
      </c>
      <c r="J27" t="s">
        <v>2146</v>
      </c>
      <c r="K27" s="996" t="s">
        <v>2147</v>
      </c>
      <c r="L27" t="s">
        <v>2148</v>
      </c>
      <c r="M27" t="s">
        <v>2149</v>
      </c>
      <c r="N27" t="s">
        <v>2150</v>
      </c>
      <c r="O27" t="s">
        <v>2151</v>
      </c>
      <c r="P27" t="s">
        <v>2152</v>
      </c>
    </row>
    <row r="28" spans="1:16" ht="30">
      <c r="A28" t="s">
        <v>2140</v>
      </c>
      <c r="B28" t="s">
        <v>2183</v>
      </c>
      <c r="C28" s="996" t="s">
        <v>2184</v>
      </c>
      <c r="D28" t="s">
        <v>2143</v>
      </c>
      <c r="E28" s="996" t="s">
        <v>2144</v>
      </c>
      <c r="F28" s="996" t="s">
        <v>2117</v>
      </c>
      <c r="G28" s="890">
        <v>45880.51951233796</v>
      </c>
      <c r="I28" t="s">
        <v>2145</v>
      </c>
      <c r="J28" t="s">
        <v>2146</v>
      </c>
      <c r="K28" s="996" t="s">
        <v>2147</v>
      </c>
      <c r="L28" t="s">
        <v>2148</v>
      </c>
      <c r="M28" t="s">
        <v>2149</v>
      </c>
      <c r="N28" t="s">
        <v>2150</v>
      </c>
      <c r="O28" t="s">
        <v>2151</v>
      </c>
      <c r="P28" t="s">
        <v>2152</v>
      </c>
    </row>
    <row r="29" spans="1:16" ht="30">
      <c r="A29" t="s">
        <v>2140</v>
      </c>
      <c r="B29" t="s">
        <v>2185</v>
      </c>
      <c r="C29" s="996" t="s">
        <v>2186</v>
      </c>
      <c r="D29" t="s">
        <v>2143</v>
      </c>
      <c r="E29" s="996" t="s">
        <v>2144</v>
      </c>
      <c r="F29" s="996" t="s">
        <v>2117</v>
      </c>
      <c r="G29" s="890">
        <v>45880.519543935188</v>
      </c>
      <c r="I29" t="s">
        <v>2145</v>
      </c>
      <c r="J29" t="s">
        <v>2146</v>
      </c>
      <c r="K29" s="996" t="s">
        <v>2147</v>
      </c>
      <c r="L29" t="s">
        <v>2148</v>
      </c>
      <c r="M29" t="s">
        <v>2149</v>
      </c>
      <c r="N29" t="s">
        <v>2150</v>
      </c>
      <c r="O29" t="s">
        <v>2151</v>
      </c>
      <c r="P29" t="s">
        <v>2152</v>
      </c>
    </row>
    <row r="30" spans="1:16" ht="30">
      <c r="A30" t="s">
        <v>2140</v>
      </c>
      <c r="B30" t="s">
        <v>2187</v>
      </c>
      <c r="C30" s="996" t="s">
        <v>2188</v>
      </c>
      <c r="D30" t="s">
        <v>2143</v>
      </c>
      <c r="E30" s="996" t="s">
        <v>2144</v>
      </c>
      <c r="F30" s="996" t="s">
        <v>2117</v>
      </c>
      <c r="G30" s="890">
        <v>45880.519601979169</v>
      </c>
      <c r="I30" t="s">
        <v>2145</v>
      </c>
      <c r="J30" t="s">
        <v>2146</v>
      </c>
      <c r="K30" s="996" t="s">
        <v>2147</v>
      </c>
      <c r="L30" t="s">
        <v>2148</v>
      </c>
      <c r="M30" t="s">
        <v>2149</v>
      </c>
      <c r="N30" t="s">
        <v>2150</v>
      </c>
      <c r="O30" t="s">
        <v>2151</v>
      </c>
      <c r="P30" t="s">
        <v>2152</v>
      </c>
    </row>
    <row r="31" spans="1:16" ht="30">
      <c r="A31" t="s">
        <v>2140</v>
      </c>
      <c r="B31" t="s">
        <v>2189</v>
      </c>
      <c r="C31" s="996" t="s">
        <v>2190</v>
      </c>
      <c r="D31" t="s">
        <v>2143</v>
      </c>
      <c r="E31" s="996" t="s">
        <v>2144</v>
      </c>
      <c r="F31" s="996" t="s">
        <v>2117</v>
      </c>
      <c r="G31" s="890">
        <v>45880.519547743053</v>
      </c>
      <c r="I31" t="s">
        <v>2145</v>
      </c>
      <c r="J31" t="s">
        <v>2146</v>
      </c>
      <c r="K31" s="996" t="s">
        <v>2147</v>
      </c>
      <c r="L31" t="s">
        <v>2148</v>
      </c>
      <c r="M31" t="s">
        <v>2149</v>
      </c>
      <c r="N31" t="s">
        <v>2150</v>
      </c>
      <c r="O31" t="s">
        <v>2151</v>
      </c>
      <c r="P31" t="s">
        <v>2152</v>
      </c>
    </row>
    <row r="32" spans="1:16" ht="30">
      <c r="A32" t="s">
        <v>2140</v>
      </c>
      <c r="B32" t="s">
        <v>2191</v>
      </c>
      <c r="C32" s="996" t="s">
        <v>2192</v>
      </c>
      <c r="D32" t="s">
        <v>2143</v>
      </c>
      <c r="E32" s="996" t="s">
        <v>2144</v>
      </c>
      <c r="F32" s="996" t="s">
        <v>2117</v>
      </c>
      <c r="G32" s="890">
        <v>45880.519693310183</v>
      </c>
      <c r="I32" t="s">
        <v>2145</v>
      </c>
      <c r="J32" t="s">
        <v>2146</v>
      </c>
      <c r="K32" s="996" t="s">
        <v>2147</v>
      </c>
      <c r="L32" t="s">
        <v>2148</v>
      </c>
      <c r="M32" t="s">
        <v>2149</v>
      </c>
      <c r="N32" t="s">
        <v>2150</v>
      </c>
      <c r="O32" t="s">
        <v>2151</v>
      </c>
      <c r="P32" t="s">
        <v>2152</v>
      </c>
    </row>
    <row r="33" spans="1:16" ht="30">
      <c r="A33" t="s">
        <v>2140</v>
      </c>
      <c r="B33" t="s">
        <v>2193</v>
      </c>
      <c r="C33" s="996" t="s">
        <v>2194</v>
      </c>
      <c r="D33" t="s">
        <v>2143</v>
      </c>
      <c r="E33" s="996" t="s">
        <v>2144</v>
      </c>
      <c r="F33" s="996" t="s">
        <v>2117</v>
      </c>
      <c r="G33" s="890">
        <v>45880.51956148148</v>
      </c>
      <c r="I33" t="s">
        <v>2145</v>
      </c>
      <c r="J33" t="s">
        <v>2146</v>
      </c>
      <c r="K33" s="996" t="s">
        <v>2147</v>
      </c>
      <c r="L33" t="s">
        <v>2148</v>
      </c>
      <c r="M33" t="s">
        <v>2149</v>
      </c>
      <c r="N33" t="s">
        <v>2150</v>
      </c>
      <c r="O33" t="s">
        <v>2151</v>
      </c>
      <c r="P33" t="s">
        <v>2152</v>
      </c>
    </row>
    <row r="34" spans="1:16" ht="30">
      <c r="A34" t="s">
        <v>2140</v>
      </c>
      <c r="B34" t="s">
        <v>2195</v>
      </c>
      <c r="C34" s="996" t="s">
        <v>2196</v>
      </c>
      <c r="D34" t="s">
        <v>2143</v>
      </c>
      <c r="E34" s="996" t="s">
        <v>2144</v>
      </c>
      <c r="F34" s="996" t="s">
        <v>2117</v>
      </c>
      <c r="G34" s="890">
        <v>45880.519546504627</v>
      </c>
      <c r="I34" t="s">
        <v>2145</v>
      </c>
      <c r="J34" t="s">
        <v>2146</v>
      </c>
      <c r="K34" s="996" t="s">
        <v>2147</v>
      </c>
      <c r="L34" t="s">
        <v>2148</v>
      </c>
      <c r="M34" t="s">
        <v>2149</v>
      </c>
      <c r="N34" t="s">
        <v>2150</v>
      </c>
      <c r="O34" t="s">
        <v>2151</v>
      </c>
      <c r="P34" t="s">
        <v>2152</v>
      </c>
    </row>
    <row r="35" spans="1:16" ht="30">
      <c r="A35" t="s">
        <v>2140</v>
      </c>
      <c r="B35" t="s">
        <v>2197</v>
      </c>
      <c r="C35" s="996" t="s">
        <v>2198</v>
      </c>
      <c r="D35" t="s">
        <v>2143</v>
      </c>
      <c r="E35" s="996" t="s">
        <v>2144</v>
      </c>
      <c r="F35" s="996" t="s">
        <v>2117</v>
      </c>
      <c r="G35" s="890">
        <v>45880.519703923608</v>
      </c>
      <c r="I35" t="s">
        <v>2145</v>
      </c>
      <c r="J35" t="s">
        <v>2146</v>
      </c>
      <c r="K35" s="996" t="s">
        <v>2147</v>
      </c>
      <c r="L35" t="s">
        <v>2148</v>
      </c>
      <c r="M35" t="s">
        <v>2149</v>
      </c>
      <c r="N35" t="s">
        <v>2150</v>
      </c>
      <c r="O35" t="s">
        <v>2151</v>
      </c>
      <c r="P35" t="s">
        <v>2152</v>
      </c>
    </row>
    <row r="36" spans="1:16" ht="30">
      <c r="A36" t="s">
        <v>2140</v>
      </c>
      <c r="B36" t="s">
        <v>2199</v>
      </c>
      <c r="C36" s="996" t="s">
        <v>2200</v>
      </c>
      <c r="D36" t="s">
        <v>2143</v>
      </c>
      <c r="E36" s="996" t="s">
        <v>2144</v>
      </c>
      <c r="F36" s="996" t="s">
        <v>2117</v>
      </c>
      <c r="G36" s="890">
        <v>45880.519594432873</v>
      </c>
      <c r="I36" t="s">
        <v>2145</v>
      </c>
      <c r="J36" t="s">
        <v>2146</v>
      </c>
      <c r="K36" s="996" t="s">
        <v>2147</v>
      </c>
      <c r="L36" t="s">
        <v>2148</v>
      </c>
      <c r="M36" t="s">
        <v>2149</v>
      </c>
      <c r="N36" t="s">
        <v>2150</v>
      </c>
      <c r="O36" t="s">
        <v>2151</v>
      </c>
      <c r="P36" t="s">
        <v>2152</v>
      </c>
    </row>
    <row r="37" spans="1:16" ht="30">
      <c r="A37" t="s">
        <v>2140</v>
      </c>
      <c r="B37" t="s">
        <v>2201</v>
      </c>
      <c r="C37" s="996" t="s">
        <v>2202</v>
      </c>
      <c r="D37" t="s">
        <v>2143</v>
      </c>
      <c r="E37" s="996" t="s">
        <v>2144</v>
      </c>
      <c r="F37" s="996" t="s">
        <v>2117</v>
      </c>
      <c r="G37" s="890">
        <v>45880.51966273148</v>
      </c>
      <c r="I37" t="s">
        <v>2145</v>
      </c>
      <c r="J37" t="s">
        <v>2146</v>
      </c>
      <c r="K37" s="996" t="s">
        <v>2147</v>
      </c>
      <c r="L37" t="s">
        <v>2148</v>
      </c>
      <c r="M37" t="s">
        <v>2149</v>
      </c>
      <c r="N37" t="s">
        <v>2150</v>
      </c>
      <c r="O37" t="s">
        <v>2151</v>
      </c>
      <c r="P37" t="s">
        <v>2152</v>
      </c>
    </row>
    <row r="38" spans="1:16" ht="30">
      <c r="A38" t="s">
        <v>2140</v>
      </c>
      <c r="B38" t="s">
        <v>2203</v>
      </c>
      <c r="C38" s="996" t="s">
        <v>2204</v>
      </c>
      <c r="D38" t="s">
        <v>2143</v>
      </c>
      <c r="E38" s="996" t="s">
        <v>2144</v>
      </c>
      <c r="F38" s="996" t="s">
        <v>2117</v>
      </c>
      <c r="G38" s="890">
        <v>45880.519724178244</v>
      </c>
      <c r="I38" t="s">
        <v>2145</v>
      </c>
      <c r="J38" t="s">
        <v>2146</v>
      </c>
      <c r="K38" s="996" t="s">
        <v>2147</v>
      </c>
      <c r="L38" t="s">
        <v>2148</v>
      </c>
      <c r="M38" t="s">
        <v>2149</v>
      </c>
      <c r="N38" t="s">
        <v>2150</v>
      </c>
      <c r="O38" t="s">
        <v>2151</v>
      </c>
      <c r="P38" t="s">
        <v>2152</v>
      </c>
    </row>
    <row r="39" spans="1:16" ht="30">
      <c r="A39" t="s">
        <v>2140</v>
      </c>
      <c r="B39" t="s">
        <v>2205</v>
      </c>
      <c r="C39" s="996" t="s">
        <v>2206</v>
      </c>
      <c r="D39" t="s">
        <v>2143</v>
      </c>
      <c r="E39" s="996" t="s">
        <v>2144</v>
      </c>
      <c r="F39" s="996" t="s">
        <v>2117</v>
      </c>
      <c r="G39" s="890">
        <v>45880.51962082176</v>
      </c>
      <c r="I39" t="s">
        <v>2145</v>
      </c>
      <c r="J39" t="s">
        <v>2146</v>
      </c>
      <c r="K39" s="996" t="s">
        <v>2147</v>
      </c>
      <c r="L39" t="s">
        <v>2148</v>
      </c>
      <c r="M39" t="s">
        <v>2149</v>
      </c>
      <c r="N39" t="s">
        <v>2150</v>
      </c>
      <c r="O39" t="s">
        <v>2151</v>
      </c>
      <c r="P39" t="s">
        <v>2152</v>
      </c>
    </row>
    <row r="40" spans="1:16" ht="30">
      <c r="A40" t="s">
        <v>2140</v>
      </c>
      <c r="B40" t="s">
        <v>2207</v>
      </c>
      <c r="C40" s="996" t="s">
        <v>2208</v>
      </c>
      <c r="D40" t="s">
        <v>2143</v>
      </c>
      <c r="E40" s="996" t="s">
        <v>2144</v>
      </c>
      <c r="F40" s="996" t="s">
        <v>2117</v>
      </c>
      <c r="G40" s="890">
        <v>45880.519626018518</v>
      </c>
      <c r="I40" t="s">
        <v>2145</v>
      </c>
      <c r="J40" t="s">
        <v>2146</v>
      </c>
      <c r="K40" s="996" t="s">
        <v>2147</v>
      </c>
      <c r="L40" t="s">
        <v>2148</v>
      </c>
      <c r="M40" t="s">
        <v>2149</v>
      </c>
      <c r="N40" t="s">
        <v>2150</v>
      </c>
      <c r="O40" t="s">
        <v>2151</v>
      </c>
      <c r="P40" t="s">
        <v>2152</v>
      </c>
    </row>
    <row r="41" spans="1:16" ht="30">
      <c r="A41" t="s">
        <v>2140</v>
      </c>
      <c r="B41" t="s">
        <v>2209</v>
      </c>
      <c r="C41" s="996" t="s">
        <v>2210</v>
      </c>
      <c r="D41" t="s">
        <v>2143</v>
      </c>
      <c r="E41" s="996" t="s">
        <v>2144</v>
      </c>
      <c r="F41" s="996" t="s">
        <v>2117</v>
      </c>
      <c r="G41" s="890">
        <v>45880.519530740741</v>
      </c>
      <c r="I41" t="s">
        <v>2145</v>
      </c>
      <c r="J41" t="s">
        <v>2146</v>
      </c>
      <c r="K41" s="996" t="s">
        <v>2147</v>
      </c>
      <c r="L41" t="s">
        <v>2148</v>
      </c>
      <c r="M41" t="s">
        <v>2149</v>
      </c>
      <c r="N41" t="s">
        <v>2150</v>
      </c>
      <c r="O41" t="s">
        <v>2151</v>
      </c>
      <c r="P41" t="s">
        <v>2152</v>
      </c>
    </row>
    <row r="42" spans="1:16" ht="30">
      <c r="A42" t="s">
        <v>2140</v>
      </c>
      <c r="B42" t="s">
        <v>2211</v>
      </c>
      <c r="C42" s="996" t="s">
        <v>2212</v>
      </c>
      <c r="D42" t="s">
        <v>2143</v>
      </c>
      <c r="E42" s="996" t="s">
        <v>2144</v>
      </c>
      <c r="F42" s="996" t="s">
        <v>2117</v>
      </c>
      <c r="G42" s="890">
        <v>45880.519609907409</v>
      </c>
      <c r="I42" t="s">
        <v>2145</v>
      </c>
      <c r="J42" t="s">
        <v>2146</v>
      </c>
      <c r="K42" s="996" t="s">
        <v>2147</v>
      </c>
      <c r="L42" t="s">
        <v>2148</v>
      </c>
      <c r="M42" t="s">
        <v>2149</v>
      </c>
      <c r="N42" t="s">
        <v>2150</v>
      </c>
      <c r="O42" t="s">
        <v>2151</v>
      </c>
      <c r="P42" t="s">
        <v>2152</v>
      </c>
    </row>
    <row r="43" spans="1:16" ht="30">
      <c r="A43" t="s">
        <v>2140</v>
      </c>
      <c r="B43" t="s">
        <v>2213</v>
      </c>
      <c r="C43" s="996" t="s">
        <v>2214</v>
      </c>
      <c r="D43" t="s">
        <v>2143</v>
      </c>
      <c r="E43" s="996" t="s">
        <v>2144</v>
      </c>
      <c r="F43" s="996" t="s">
        <v>2117</v>
      </c>
      <c r="G43" s="890">
        <v>45880.51957478009</v>
      </c>
      <c r="I43" t="s">
        <v>2145</v>
      </c>
      <c r="J43" t="s">
        <v>2146</v>
      </c>
      <c r="K43" s="996" t="s">
        <v>2147</v>
      </c>
      <c r="L43" t="s">
        <v>2148</v>
      </c>
      <c r="M43" t="s">
        <v>2149</v>
      </c>
      <c r="N43" t="s">
        <v>2150</v>
      </c>
      <c r="O43" t="s">
        <v>2151</v>
      </c>
      <c r="P43" t="s">
        <v>2152</v>
      </c>
    </row>
    <row r="44" spans="1:16" ht="30">
      <c r="A44" t="s">
        <v>2140</v>
      </c>
      <c r="B44" t="s">
        <v>2215</v>
      </c>
      <c r="C44" s="996" t="s">
        <v>2216</v>
      </c>
      <c r="D44" t="s">
        <v>2143</v>
      </c>
      <c r="E44" s="996" t="s">
        <v>2144</v>
      </c>
      <c r="F44" s="996" t="s">
        <v>2117</v>
      </c>
      <c r="G44" s="890">
        <v>45880.519682175924</v>
      </c>
      <c r="I44" t="s">
        <v>2145</v>
      </c>
      <c r="J44" t="s">
        <v>2146</v>
      </c>
      <c r="K44" s="996" t="s">
        <v>2147</v>
      </c>
      <c r="L44" t="s">
        <v>2148</v>
      </c>
      <c r="M44" t="s">
        <v>2149</v>
      </c>
      <c r="N44" t="s">
        <v>2150</v>
      </c>
      <c r="O44" t="s">
        <v>2151</v>
      </c>
      <c r="P44" t="s">
        <v>2152</v>
      </c>
    </row>
    <row r="45" spans="1:16" ht="30">
      <c r="A45" t="s">
        <v>2140</v>
      </c>
      <c r="B45" t="s">
        <v>2217</v>
      </c>
      <c r="C45" s="996" t="s">
        <v>2218</v>
      </c>
      <c r="D45" t="s">
        <v>2143</v>
      </c>
      <c r="E45" s="996" t="s">
        <v>2144</v>
      </c>
      <c r="F45" s="996" t="s">
        <v>2117</v>
      </c>
      <c r="G45" s="890">
        <v>45880.51955730324</v>
      </c>
      <c r="I45" t="s">
        <v>2145</v>
      </c>
      <c r="J45" t="s">
        <v>2146</v>
      </c>
      <c r="K45" s="996" t="s">
        <v>2147</v>
      </c>
      <c r="L45" t="s">
        <v>2148</v>
      </c>
      <c r="M45" t="s">
        <v>2149</v>
      </c>
      <c r="N45" t="s">
        <v>2150</v>
      </c>
      <c r="O45" t="s">
        <v>2151</v>
      </c>
      <c r="P45" t="s">
        <v>2152</v>
      </c>
    </row>
    <row r="46" spans="1:16" ht="30">
      <c r="A46" t="s">
        <v>2140</v>
      </c>
      <c r="B46" t="s">
        <v>2219</v>
      </c>
      <c r="C46" s="996" t="s">
        <v>2220</v>
      </c>
      <c r="D46" t="s">
        <v>2143</v>
      </c>
      <c r="E46" s="996" t="s">
        <v>2144</v>
      </c>
      <c r="F46" s="996" t="s">
        <v>2117</v>
      </c>
      <c r="G46" s="890">
        <v>45880.519571412035</v>
      </c>
      <c r="I46" t="s">
        <v>2145</v>
      </c>
      <c r="J46" t="s">
        <v>2146</v>
      </c>
      <c r="K46" s="996" t="s">
        <v>2147</v>
      </c>
      <c r="L46" t="s">
        <v>2148</v>
      </c>
      <c r="M46" t="s">
        <v>2149</v>
      </c>
      <c r="N46" t="s">
        <v>2150</v>
      </c>
      <c r="O46" t="s">
        <v>2151</v>
      </c>
      <c r="P46" t="s">
        <v>2152</v>
      </c>
    </row>
    <row r="47" spans="1:16" ht="30">
      <c r="A47" t="s">
        <v>2140</v>
      </c>
      <c r="B47" t="s">
        <v>2221</v>
      </c>
      <c r="C47" s="996" t="s">
        <v>2222</v>
      </c>
      <c r="D47" t="s">
        <v>2143</v>
      </c>
      <c r="E47" s="996" t="s">
        <v>2144</v>
      </c>
      <c r="F47" s="996" t="s">
        <v>2117</v>
      </c>
      <c r="G47" s="890">
        <v>45880.519568263888</v>
      </c>
      <c r="I47" t="s">
        <v>2145</v>
      </c>
      <c r="J47" t="s">
        <v>2146</v>
      </c>
      <c r="K47" s="996" t="s">
        <v>2147</v>
      </c>
      <c r="L47" t="s">
        <v>2148</v>
      </c>
      <c r="M47" t="s">
        <v>2149</v>
      </c>
      <c r="N47" t="s">
        <v>2150</v>
      </c>
      <c r="O47" t="s">
        <v>2151</v>
      </c>
      <c r="P47" t="s">
        <v>2152</v>
      </c>
    </row>
    <row r="48" spans="1:16" ht="30">
      <c r="A48" t="s">
        <v>2140</v>
      </c>
      <c r="B48" t="s">
        <v>2223</v>
      </c>
      <c r="C48" s="996" t="s">
        <v>2224</v>
      </c>
      <c r="D48" t="s">
        <v>2143</v>
      </c>
      <c r="E48" s="996" t="s">
        <v>2144</v>
      </c>
      <c r="F48" s="996" t="s">
        <v>2117</v>
      </c>
      <c r="G48" s="890">
        <v>45880.519694803239</v>
      </c>
      <c r="I48" t="s">
        <v>2145</v>
      </c>
      <c r="J48" t="s">
        <v>2146</v>
      </c>
      <c r="K48" s="996" t="s">
        <v>2147</v>
      </c>
      <c r="L48" t="s">
        <v>2148</v>
      </c>
      <c r="M48" t="s">
        <v>2149</v>
      </c>
      <c r="N48" t="s">
        <v>2150</v>
      </c>
      <c r="O48" t="s">
        <v>2151</v>
      </c>
      <c r="P48" t="s">
        <v>2152</v>
      </c>
    </row>
    <row r="49" spans="1:16" ht="30">
      <c r="A49" t="s">
        <v>2140</v>
      </c>
      <c r="B49" t="s">
        <v>2225</v>
      </c>
      <c r="C49" s="996" t="s">
        <v>2226</v>
      </c>
      <c r="D49" t="s">
        <v>2143</v>
      </c>
      <c r="E49" s="996" t="s">
        <v>2144</v>
      </c>
      <c r="F49" s="996" t="s">
        <v>2117</v>
      </c>
      <c r="G49" s="890">
        <v>45880.519725046295</v>
      </c>
      <c r="I49" t="s">
        <v>2145</v>
      </c>
      <c r="J49" t="s">
        <v>2146</v>
      </c>
      <c r="K49" s="996" t="s">
        <v>2147</v>
      </c>
      <c r="L49" t="s">
        <v>2148</v>
      </c>
      <c r="M49" t="s">
        <v>2149</v>
      </c>
      <c r="N49" t="s">
        <v>2150</v>
      </c>
      <c r="O49" t="s">
        <v>2151</v>
      </c>
      <c r="P49" t="s">
        <v>2152</v>
      </c>
    </row>
    <row r="50" spans="1:16" ht="30">
      <c r="A50" t="s">
        <v>2140</v>
      </c>
      <c r="B50" t="s">
        <v>2227</v>
      </c>
      <c r="C50" s="996" t="s">
        <v>2228</v>
      </c>
      <c r="D50" t="s">
        <v>2143</v>
      </c>
      <c r="E50" s="996" t="s">
        <v>2144</v>
      </c>
      <c r="F50" s="996" t="s">
        <v>2117</v>
      </c>
      <c r="G50" s="890">
        <v>45880.519534837964</v>
      </c>
      <c r="I50" t="s">
        <v>2145</v>
      </c>
      <c r="J50" t="s">
        <v>2146</v>
      </c>
      <c r="K50" s="996" t="s">
        <v>2147</v>
      </c>
      <c r="L50" t="s">
        <v>2148</v>
      </c>
      <c r="M50" t="s">
        <v>2149</v>
      </c>
      <c r="N50" t="s">
        <v>2150</v>
      </c>
      <c r="O50" t="s">
        <v>2151</v>
      </c>
      <c r="P50" t="s">
        <v>2152</v>
      </c>
    </row>
    <row r="51" spans="1:16" ht="30">
      <c r="A51" t="s">
        <v>2140</v>
      </c>
      <c r="B51" t="s">
        <v>2229</v>
      </c>
      <c r="C51" s="996" t="s">
        <v>2230</v>
      </c>
      <c r="D51" t="s">
        <v>2143</v>
      </c>
      <c r="E51" s="996" t="s">
        <v>2144</v>
      </c>
      <c r="F51" s="996" t="s">
        <v>2117</v>
      </c>
      <c r="G51" s="890">
        <v>45880.51959664352</v>
      </c>
      <c r="I51" t="s">
        <v>2145</v>
      </c>
      <c r="J51" t="s">
        <v>2146</v>
      </c>
      <c r="K51" s="996" t="s">
        <v>2147</v>
      </c>
      <c r="L51" t="s">
        <v>2148</v>
      </c>
      <c r="M51" t="s">
        <v>2149</v>
      </c>
      <c r="N51" t="s">
        <v>2150</v>
      </c>
      <c r="O51" t="s">
        <v>2151</v>
      </c>
      <c r="P51" t="s">
        <v>2152</v>
      </c>
    </row>
    <row r="52" spans="1:16" ht="30">
      <c r="A52" t="s">
        <v>2140</v>
      </c>
      <c r="B52" t="s">
        <v>2231</v>
      </c>
      <c r="C52" s="996" t="s">
        <v>2232</v>
      </c>
      <c r="D52" t="s">
        <v>2143</v>
      </c>
      <c r="E52" s="996" t="s">
        <v>2144</v>
      </c>
      <c r="F52" s="996" t="s">
        <v>2117</v>
      </c>
      <c r="G52" s="890">
        <v>45880.519515671294</v>
      </c>
      <c r="I52" t="s">
        <v>2145</v>
      </c>
      <c r="J52" t="s">
        <v>2146</v>
      </c>
      <c r="K52" s="996" t="s">
        <v>2147</v>
      </c>
      <c r="L52" t="s">
        <v>2148</v>
      </c>
      <c r="M52" t="s">
        <v>2149</v>
      </c>
      <c r="N52" t="s">
        <v>2150</v>
      </c>
      <c r="O52" t="s">
        <v>2151</v>
      </c>
      <c r="P52" t="s">
        <v>2152</v>
      </c>
    </row>
    <row r="53" spans="1:16" ht="30">
      <c r="A53" t="s">
        <v>2140</v>
      </c>
      <c r="B53" t="s">
        <v>2233</v>
      </c>
      <c r="C53" s="996" t="s">
        <v>2234</v>
      </c>
      <c r="D53" t="s">
        <v>2143</v>
      </c>
      <c r="E53" s="996" t="s">
        <v>2144</v>
      </c>
      <c r="F53" s="996" t="s">
        <v>2117</v>
      </c>
      <c r="G53" s="890">
        <v>45880.519548946759</v>
      </c>
      <c r="I53" t="s">
        <v>2145</v>
      </c>
      <c r="J53" t="s">
        <v>2146</v>
      </c>
      <c r="K53" s="996" t="s">
        <v>2147</v>
      </c>
      <c r="L53" t="s">
        <v>2148</v>
      </c>
      <c r="M53" t="s">
        <v>2149</v>
      </c>
      <c r="N53" t="s">
        <v>2150</v>
      </c>
      <c r="O53" t="s">
        <v>2151</v>
      </c>
      <c r="P53" t="s">
        <v>2152</v>
      </c>
    </row>
    <row r="54" spans="1:16" ht="30">
      <c r="A54" t="s">
        <v>2140</v>
      </c>
      <c r="B54" t="s">
        <v>2235</v>
      </c>
      <c r="C54" s="996" t="s">
        <v>2236</v>
      </c>
      <c r="D54" t="s">
        <v>2143</v>
      </c>
      <c r="E54" s="996" t="s">
        <v>2144</v>
      </c>
      <c r="F54" s="996" t="s">
        <v>2117</v>
      </c>
      <c r="G54" s="890">
        <v>45880.519632708332</v>
      </c>
      <c r="I54" t="s">
        <v>2145</v>
      </c>
      <c r="J54" t="s">
        <v>2146</v>
      </c>
      <c r="K54" s="996" t="s">
        <v>2147</v>
      </c>
      <c r="L54" t="s">
        <v>2148</v>
      </c>
      <c r="M54" t="s">
        <v>2149</v>
      </c>
      <c r="N54" t="s">
        <v>2150</v>
      </c>
      <c r="O54" t="s">
        <v>2151</v>
      </c>
      <c r="P54" t="s">
        <v>2152</v>
      </c>
    </row>
    <row r="55" spans="1:16" ht="30">
      <c r="A55" t="s">
        <v>2140</v>
      </c>
      <c r="B55" t="s">
        <v>2237</v>
      </c>
      <c r="C55" s="996" t="s">
        <v>2238</v>
      </c>
      <c r="D55" t="s">
        <v>2143</v>
      </c>
      <c r="E55" s="996" t="s">
        <v>2144</v>
      </c>
      <c r="F55" s="996" t="s">
        <v>2117</v>
      </c>
      <c r="G55" s="890">
        <v>45880.519629155089</v>
      </c>
      <c r="I55" t="s">
        <v>2145</v>
      </c>
      <c r="J55" t="s">
        <v>2146</v>
      </c>
      <c r="K55" s="996" t="s">
        <v>2147</v>
      </c>
      <c r="L55" t="s">
        <v>2148</v>
      </c>
      <c r="M55" t="s">
        <v>2149</v>
      </c>
      <c r="N55" t="s">
        <v>2150</v>
      </c>
      <c r="O55" t="s">
        <v>2151</v>
      </c>
      <c r="P55" t="s">
        <v>2152</v>
      </c>
    </row>
    <row r="56" spans="1:16" ht="30">
      <c r="A56" t="s">
        <v>2140</v>
      </c>
      <c r="B56" t="s">
        <v>2239</v>
      </c>
      <c r="C56" s="996" t="s">
        <v>2240</v>
      </c>
      <c r="D56" t="s">
        <v>2143</v>
      </c>
      <c r="E56" s="996" t="s">
        <v>2144</v>
      </c>
      <c r="F56" s="996" t="s">
        <v>2117</v>
      </c>
      <c r="G56" s="890">
        <v>45880.519626759262</v>
      </c>
      <c r="I56" t="s">
        <v>2145</v>
      </c>
      <c r="J56" t="s">
        <v>2146</v>
      </c>
      <c r="K56" s="996" t="s">
        <v>2147</v>
      </c>
      <c r="L56" t="s">
        <v>2148</v>
      </c>
      <c r="M56" t="s">
        <v>2149</v>
      </c>
      <c r="N56" t="s">
        <v>2150</v>
      </c>
      <c r="O56" t="s">
        <v>2151</v>
      </c>
      <c r="P56" t="s">
        <v>2152</v>
      </c>
    </row>
    <row r="57" spans="1:16" ht="30">
      <c r="A57" t="s">
        <v>2140</v>
      </c>
      <c r="B57" t="s">
        <v>2241</v>
      </c>
      <c r="C57" s="996" t="s">
        <v>2242</v>
      </c>
      <c r="D57" t="s">
        <v>2143</v>
      </c>
      <c r="E57" s="996" t="s">
        <v>2144</v>
      </c>
      <c r="F57" s="996" t="s">
        <v>2117</v>
      </c>
      <c r="G57" s="890">
        <v>45880.519611203701</v>
      </c>
      <c r="I57" t="s">
        <v>2145</v>
      </c>
      <c r="J57" t="s">
        <v>2146</v>
      </c>
      <c r="K57" s="996" t="s">
        <v>2147</v>
      </c>
      <c r="L57" t="s">
        <v>2148</v>
      </c>
      <c r="M57" t="s">
        <v>2149</v>
      </c>
      <c r="N57" t="s">
        <v>2150</v>
      </c>
      <c r="O57" t="s">
        <v>2151</v>
      </c>
      <c r="P57" t="s">
        <v>2152</v>
      </c>
    </row>
    <row r="58" spans="1:16" ht="30">
      <c r="A58" t="s">
        <v>2140</v>
      </c>
      <c r="B58" t="s">
        <v>2243</v>
      </c>
      <c r="C58" s="996" t="s">
        <v>2244</v>
      </c>
      <c r="D58" t="s">
        <v>2143</v>
      </c>
      <c r="E58" s="996" t="s">
        <v>2144</v>
      </c>
      <c r="F58" s="996" t="s">
        <v>2117</v>
      </c>
      <c r="G58" s="890">
        <v>45880.519644872686</v>
      </c>
      <c r="I58" t="s">
        <v>2145</v>
      </c>
      <c r="J58" t="s">
        <v>2146</v>
      </c>
      <c r="K58" s="996" t="s">
        <v>2147</v>
      </c>
      <c r="L58" t="s">
        <v>2148</v>
      </c>
      <c r="M58" t="s">
        <v>2149</v>
      </c>
      <c r="N58" t="s">
        <v>2150</v>
      </c>
      <c r="O58" t="s">
        <v>2151</v>
      </c>
      <c r="P58" t="s">
        <v>2152</v>
      </c>
    </row>
    <row r="59" spans="1:16" ht="30">
      <c r="A59" t="s">
        <v>2140</v>
      </c>
      <c r="B59" t="s">
        <v>2245</v>
      </c>
      <c r="C59" s="996" t="s">
        <v>2246</v>
      </c>
      <c r="D59" t="s">
        <v>2143</v>
      </c>
      <c r="E59" s="996" t="s">
        <v>2144</v>
      </c>
      <c r="F59" s="996" t="s">
        <v>2117</v>
      </c>
      <c r="G59" s="890">
        <v>45880.519665150459</v>
      </c>
      <c r="I59" t="s">
        <v>2145</v>
      </c>
      <c r="J59" t="s">
        <v>2146</v>
      </c>
      <c r="K59" s="996" t="s">
        <v>2147</v>
      </c>
      <c r="L59" t="s">
        <v>2148</v>
      </c>
      <c r="M59" t="s">
        <v>2149</v>
      </c>
      <c r="N59" t="s">
        <v>2150</v>
      </c>
      <c r="O59" t="s">
        <v>2151</v>
      </c>
      <c r="P59" t="s">
        <v>2152</v>
      </c>
    </row>
    <row r="60" spans="1:16" ht="30">
      <c r="A60" t="s">
        <v>2140</v>
      </c>
      <c r="B60" t="s">
        <v>2247</v>
      </c>
      <c r="C60" s="996" t="s">
        <v>2248</v>
      </c>
      <c r="D60" t="s">
        <v>2143</v>
      </c>
      <c r="E60" s="996" t="s">
        <v>2144</v>
      </c>
      <c r="F60" s="996" t="s">
        <v>2117</v>
      </c>
      <c r="G60" s="890">
        <v>45880.51970996528</v>
      </c>
      <c r="I60" t="s">
        <v>2145</v>
      </c>
      <c r="J60" t="s">
        <v>2146</v>
      </c>
      <c r="K60" s="996" t="s">
        <v>2147</v>
      </c>
      <c r="L60" t="s">
        <v>2148</v>
      </c>
      <c r="M60" t="s">
        <v>2149</v>
      </c>
      <c r="N60" t="s">
        <v>2150</v>
      </c>
      <c r="O60" t="s">
        <v>2151</v>
      </c>
      <c r="P60" t="s">
        <v>2152</v>
      </c>
    </row>
    <row r="61" spans="1:16" ht="30">
      <c r="A61" t="s">
        <v>2140</v>
      </c>
      <c r="B61" t="s">
        <v>2249</v>
      </c>
      <c r="C61" s="996" t="s">
        <v>2250</v>
      </c>
      <c r="D61" t="s">
        <v>2143</v>
      </c>
      <c r="E61" s="996" t="s">
        <v>2144</v>
      </c>
      <c r="F61" s="996" t="s">
        <v>2117</v>
      </c>
      <c r="G61" s="890">
        <v>45880.519713506947</v>
      </c>
      <c r="I61" t="s">
        <v>2145</v>
      </c>
      <c r="J61" t="s">
        <v>2146</v>
      </c>
      <c r="K61" s="996" t="s">
        <v>2147</v>
      </c>
      <c r="L61" t="s">
        <v>2148</v>
      </c>
      <c r="M61" t="s">
        <v>2149</v>
      </c>
      <c r="N61" t="s">
        <v>2150</v>
      </c>
      <c r="O61" t="s">
        <v>2151</v>
      </c>
      <c r="P61" t="s">
        <v>2152</v>
      </c>
    </row>
    <row r="62" spans="1:16" ht="30">
      <c r="A62" t="s">
        <v>2140</v>
      </c>
      <c r="B62" t="s">
        <v>2251</v>
      </c>
      <c r="C62" s="996" t="s">
        <v>2252</v>
      </c>
      <c r="D62" t="s">
        <v>2143</v>
      </c>
      <c r="E62" s="996" t="s">
        <v>2144</v>
      </c>
      <c r="F62" s="996" t="s">
        <v>2117</v>
      </c>
      <c r="G62" s="890">
        <v>45880.519602291664</v>
      </c>
      <c r="I62" t="s">
        <v>2145</v>
      </c>
      <c r="J62" t="s">
        <v>2146</v>
      </c>
      <c r="K62" s="996" t="s">
        <v>2147</v>
      </c>
      <c r="L62" t="s">
        <v>2148</v>
      </c>
      <c r="M62" t="s">
        <v>2149</v>
      </c>
      <c r="N62" t="s">
        <v>2150</v>
      </c>
      <c r="O62" t="s">
        <v>2151</v>
      </c>
      <c r="P62" t="s">
        <v>2152</v>
      </c>
    </row>
    <row r="63" spans="1:16" ht="30">
      <c r="A63" t="s">
        <v>2140</v>
      </c>
      <c r="B63" t="s">
        <v>2253</v>
      </c>
      <c r="C63" s="996" t="s">
        <v>2254</v>
      </c>
      <c r="D63" t="s">
        <v>2143</v>
      </c>
      <c r="E63" s="996" t="s">
        <v>2144</v>
      </c>
      <c r="F63" s="996" t="s">
        <v>2117</v>
      </c>
      <c r="G63" s="890">
        <v>45880.51953740741</v>
      </c>
      <c r="I63" t="s">
        <v>2145</v>
      </c>
      <c r="J63" t="s">
        <v>2146</v>
      </c>
      <c r="K63" s="996" t="s">
        <v>2147</v>
      </c>
      <c r="L63" t="s">
        <v>2148</v>
      </c>
      <c r="M63" t="s">
        <v>2149</v>
      </c>
      <c r="N63" t="s">
        <v>2150</v>
      </c>
      <c r="O63" t="s">
        <v>2151</v>
      </c>
      <c r="P63" t="s">
        <v>2152</v>
      </c>
    </row>
    <row r="64" spans="1:16" ht="30">
      <c r="A64" t="s">
        <v>2140</v>
      </c>
      <c r="B64" t="s">
        <v>2255</v>
      </c>
      <c r="C64" s="996" t="s">
        <v>2256</v>
      </c>
      <c r="D64" t="s">
        <v>2143</v>
      </c>
      <c r="E64" s="996" t="s">
        <v>2144</v>
      </c>
      <c r="F64" s="996" t="s">
        <v>2117</v>
      </c>
      <c r="G64" s="890">
        <v>45880.519687557869</v>
      </c>
      <c r="I64" t="s">
        <v>2145</v>
      </c>
      <c r="J64" t="s">
        <v>2146</v>
      </c>
      <c r="K64" s="996" t="s">
        <v>2147</v>
      </c>
      <c r="L64" t="s">
        <v>2148</v>
      </c>
      <c r="M64" t="s">
        <v>2149</v>
      </c>
      <c r="N64" t="s">
        <v>2150</v>
      </c>
      <c r="O64" t="s">
        <v>2151</v>
      </c>
      <c r="P64" t="s">
        <v>2152</v>
      </c>
    </row>
    <row r="65" spans="1:16" ht="30">
      <c r="A65" t="s">
        <v>2140</v>
      </c>
      <c r="B65" t="s">
        <v>2257</v>
      </c>
      <c r="C65" s="996" t="s">
        <v>2258</v>
      </c>
      <c r="D65" t="s">
        <v>2143</v>
      </c>
      <c r="E65" s="996" t="s">
        <v>2144</v>
      </c>
      <c r="F65" s="996" t="s">
        <v>2117</v>
      </c>
      <c r="G65" s="890">
        <v>45880.519699143515</v>
      </c>
      <c r="I65" t="s">
        <v>2145</v>
      </c>
      <c r="J65" t="s">
        <v>2146</v>
      </c>
      <c r="K65" s="996" t="s">
        <v>2147</v>
      </c>
      <c r="L65" t="s">
        <v>2148</v>
      </c>
      <c r="M65" t="s">
        <v>2149</v>
      </c>
      <c r="N65" t="s">
        <v>2150</v>
      </c>
      <c r="O65" t="s">
        <v>2151</v>
      </c>
      <c r="P65" t="s">
        <v>2152</v>
      </c>
    </row>
    <row r="66" spans="1:16" ht="30">
      <c r="A66" t="s">
        <v>2140</v>
      </c>
      <c r="B66" t="s">
        <v>2259</v>
      </c>
      <c r="C66" s="996" t="s">
        <v>2260</v>
      </c>
      <c r="D66" t="s">
        <v>2143</v>
      </c>
      <c r="E66" s="996" t="s">
        <v>2144</v>
      </c>
      <c r="F66" s="996" t="s">
        <v>2117</v>
      </c>
      <c r="G66" s="890">
        <v>45880.519562824076</v>
      </c>
      <c r="I66" t="s">
        <v>2145</v>
      </c>
      <c r="J66" t="s">
        <v>2146</v>
      </c>
      <c r="K66" s="996" t="s">
        <v>2147</v>
      </c>
      <c r="L66" t="s">
        <v>2148</v>
      </c>
      <c r="M66" t="s">
        <v>2149</v>
      </c>
      <c r="N66" t="s">
        <v>2150</v>
      </c>
      <c r="O66" t="s">
        <v>2151</v>
      </c>
      <c r="P66" t="s">
        <v>2152</v>
      </c>
    </row>
    <row r="67" spans="1:16" ht="30">
      <c r="A67" t="s">
        <v>2140</v>
      </c>
      <c r="B67" t="s">
        <v>2261</v>
      </c>
      <c r="C67" s="996" t="s">
        <v>2262</v>
      </c>
      <c r="D67" t="s">
        <v>2143</v>
      </c>
      <c r="E67" s="996" t="s">
        <v>2144</v>
      </c>
      <c r="F67" s="996" t="s">
        <v>2117</v>
      </c>
      <c r="G67" s="890">
        <v>45880.519566574076</v>
      </c>
      <c r="I67" t="s">
        <v>2145</v>
      </c>
      <c r="J67" t="s">
        <v>2146</v>
      </c>
      <c r="K67" s="996" t="s">
        <v>2147</v>
      </c>
      <c r="L67" t="s">
        <v>2148</v>
      </c>
      <c r="M67" t="s">
        <v>2149</v>
      </c>
      <c r="N67" t="s">
        <v>2150</v>
      </c>
      <c r="O67" t="s">
        <v>2151</v>
      </c>
      <c r="P67" t="s">
        <v>2152</v>
      </c>
    </row>
    <row r="68" spans="1:16" ht="30">
      <c r="A68" t="s">
        <v>2140</v>
      </c>
      <c r="B68" t="s">
        <v>2263</v>
      </c>
      <c r="C68" s="996" t="s">
        <v>2264</v>
      </c>
      <c r="D68" t="s">
        <v>2143</v>
      </c>
      <c r="E68" s="996" t="s">
        <v>2144</v>
      </c>
      <c r="F68" s="996" t="s">
        <v>2117</v>
      </c>
      <c r="G68" s="890">
        <v>45880.519570902776</v>
      </c>
      <c r="I68" t="s">
        <v>2145</v>
      </c>
      <c r="J68" t="s">
        <v>2146</v>
      </c>
      <c r="K68" s="996" t="s">
        <v>2147</v>
      </c>
      <c r="L68" t="s">
        <v>2148</v>
      </c>
      <c r="M68" t="s">
        <v>2149</v>
      </c>
      <c r="N68" t="s">
        <v>2150</v>
      </c>
      <c r="O68" t="s">
        <v>2151</v>
      </c>
      <c r="P68" t="s">
        <v>2152</v>
      </c>
    </row>
    <row r="69" spans="1:16" ht="30">
      <c r="A69" t="s">
        <v>2140</v>
      </c>
      <c r="B69" t="s">
        <v>2265</v>
      </c>
      <c r="C69" s="996" t="s">
        <v>2266</v>
      </c>
      <c r="D69" t="s">
        <v>2143</v>
      </c>
      <c r="E69" s="996" t="s">
        <v>2144</v>
      </c>
      <c r="F69" s="996" t="s">
        <v>2117</v>
      </c>
      <c r="G69" s="890">
        <v>45880.519663935185</v>
      </c>
      <c r="I69" t="s">
        <v>2145</v>
      </c>
      <c r="J69" t="s">
        <v>2146</v>
      </c>
      <c r="K69" s="996" t="s">
        <v>2147</v>
      </c>
      <c r="L69" t="s">
        <v>2148</v>
      </c>
      <c r="M69" t="s">
        <v>2149</v>
      </c>
      <c r="N69" t="s">
        <v>2150</v>
      </c>
      <c r="O69" t="s">
        <v>2151</v>
      </c>
      <c r="P69" t="s">
        <v>2152</v>
      </c>
    </row>
    <row r="70" spans="1:16" ht="30">
      <c r="A70" t="s">
        <v>2140</v>
      </c>
      <c r="B70" t="s">
        <v>2267</v>
      </c>
      <c r="C70" s="996" t="s">
        <v>2268</v>
      </c>
      <c r="D70" t="s">
        <v>2143</v>
      </c>
      <c r="E70" s="996" t="s">
        <v>2144</v>
      </c>
      <c r="F70" s="996" t="s">
        <v>2117</v>
      </c>
      <c r="G70" s="890">
        <v>45880.519694780094</v>
      </c>
      <c r="I70" t="s">
        <v>2145</v>
      </c>
      <c r="J70" t="s">
        <v>2146</v>
      </c>
      <c r="K70" s="996" t="s">
        <v>2147</v>
      </c>
      <c r="L70" t="s">
        <v>2148</v>
      </c>
      <c r="M70" t="s">
        <v>2149</v>
      </c>
      <c r="N70" t="s">
        <v>2150</v>
      </c>
      <c r="O70" t="s">
        <v>2151</v>
      </c>
      <c r="P70" t="s">
        <v>2152</v>
      </c>
    </row>
    <row r="71" spans="1:16" ht="30">
      <c r="A71" t="s">
        <v>2140</v>
      </c>
      <c r="B71" t="s">
        <v>2269</v>
      </c>
      <c r="C71" s="996" t="s">
        <v>2270</v>
      </c>
      <c r="D71" t="s">
        <v>2143</v>
      </c>
      <c r="E71" s="996" t="s">
        <v>2144</v>
      </c>
      <c r="F71" s="996" t="s">
        <v>2117</v>
      </c>
      <c r="G71" s="890">
        <v>45880.519713807873</v>
      </c>
      <c r="I71" t="s">
        <v>2145</v>
      </c>
      <c r="J71" t="s">
        <v>2146</v>
      </c>
      <c r="K71" s="996" t="s">
        <v>2147</v>
      </c>
      <c r="L71" t="s">
        <v>2148</v>
      </c>
      <c r="M71" t="s">
        <v>2149</v>
      </c>
      <c r="N71" t="s">
        <v>2150</v>
      </c>
      <c r="O71" t="s">
        <v>2151</v>
      </c>
      <c r="P71" t="s">
        <v>2152</v>
      </c>
    </row>
    <row r="72" spans="1:16" ht="30">
      <c r="A72" t="s">
        <v>2140</v>
      </c>
      <c r="B72" t="s">
        <v>2271</v>
      </c>
      <c r="C72" s="996" t="s">
        <v>2272</v>
      </c>
      <c r="D72" t="s">
        <v>2143</v>
      </c>
      <c r="E72" s="996" t="s">
        <v>2144</v>
      </c>
      <c r="F72" s="996" t="s">
        <v>2117</v>
      </c>
      <c r="G72" s="890">
        <v>45880.519537858796</v>
      </c>
      <c r="I72" t="s">
        <v>2145</v>
      </c>
      <c r="J72" t="s">
        <v>2146</v>
      </c>
      <c r="K72" s="996" t="s">
        <v>2147</v>
      </c>
      <c r="L72" t="s">
        <v>2148</v>
      </c>
      <c r="M72" t="s">
        <v>2149</v>
      </c>
      <c r="N72" t="s">
        <v>2150</v>
      </c>
      <c r="O72" t="s">
        <v>2151</v>
      </c>
      <c r="P72" t="s">
        <v>2152</v>
      </c>
    </row>
    <row r="73" spans="1:16" ht="30">
      <c r="A73" t="s">
        <v>2140</v>
      </c>
      <c r="B73" t="s">
        <v>2273</v>
      </c>
      <c r="C73" s="996" t="s">
        <v>2274</v>
      </c>
      <c r="D73" t="s">
        <v>2143</v>
      </c>
      <c r="E73" s="996" t="s">
        <v>2144</v>
      </c>
      <c r="F73" s="996" t="s">
        <v>2117</v>
      </c>
      <c r="G73" s="890">
        <v>45880.519535497682</v>
      </c>
      <c r="I73" t="s">
        <v>2145</v>
      </c>
      <c r="J73" t="s">
        <v>2146</v>
      </c>
      <c r="K73" s="996" t="s">
        <v>2147</v>
      </c>
      <c r="L73" t="s">
        <v>2148</v>
      </c>
      <c r="M73" t="s">
        <v>2149</v>
      </c>
      <c r="N73" t="s">
        <v>2150</v>
      </c>
      <c r="O73" t="s">
        <v>2151</v>
      </c>
      <c r="P73" t="s">
        <v>2152</v>
      </c>
    </row>
    <row r="74" spans="1:16" ht="30">
      <c r="A74" t="s">
        <v>2140</v>
      </c>
      <c r="B74" t="s">
        <v>2275</v>
      </c>
      <c r="C74" s="996" t="s">
        <v>2276</v>
      </c>
      <c r="D74" t="s">
        <v>2143</v>
      </c>
      <c r="E74" s="996" t="s">
        <v>2144</v>
      </c>
      <c r="F74" s="996" t="s">
        <v>2117</v>
      </c>
      <c r="G74" s="890">
        <v>45880.519549490738</v>
      </c>
      <c r="I74" t="s">
        <v>2145</v>
      </c>
      <c r="J74" t="s">
        <v>2146</v>
      </c>
      <c r="K74" s="996" t="s">
        <v>2147</v>
      </c>
      <c r="L74" t="s">
        <v>2148</v>
      </c>
      <c r="M74" t="s">
        <v>2149</v>
      </c>
      <c r="N74" t="s">
        <v>2150</v>
      </c>
      <c r="O74" t="s">
        <v>2151</v>
      </c>
      <c r="P74" t="s">
        <v>2152</v>
      </c>
    </row>
    <row r="75" spans="1:16" ht="30">
      <c r="A75" t="s">
        <v>2140</v>
      </c>
      <c r="B75" t="s">
        <v>2277</v>
      </c>
      <c r="C75" s="996" t="s">
        <v>2278</v>
      </c>
      <c r="D75" t="s">
        <v>2143</v>
      </c>
      <c r="E75" s="996" t="s">
        <v>2144</v>
      </c>
      <c r="F75" s="996" t="s">
        <v>2117</v>
      </c>
      <c r="G75" s="890">
        <v>45880.519507395831</v>
      </c>
      <c r="I75" t="s">
        <v>2145</v>
      </c>
      <c r="J75" t="s">
        <v>2146</v>
      </c>
      <c r="K75" s="996" t="s">
        <v>2147</v>
      </c>
      <c r="L75" t="s">
        <v>2148</v>
      </c>
      <c r="M75" t="s">
        <v>2149</v>
      </c>
      <c r="N75" t="s">
        <v>2150</v>
      </c>
      <c r="O75" t="s">
        <v>2151</v>
      </c>
      <c r="P75" t="s">
        <v>2152</v>
      </c>
    </row>
    <row r="76" spans="1:16" ht="30">
      <c r="A76" t="s">
        <v>2140</v>
      </c>
      <c r="B76" t="s">
        <v>2279</v>
      </c>
      <c r="C76" s="996" t="s">
        <v>2280</v>
      </c>
      <c r="D76" t="s">
        <v>2143</v>
      </c>
      <c r="E76" s="996" t="s">
        <v>2144</v>
      </c>
      <c r="F76" s="996" t="s">
        <v>2117</v>
      </c>
      <c r="G76" s="890">
        <v>45880.519511145831</v>
      </c>
      <c r="I76" t="s">
        <v>2145</v>
      </c>
      <c r="J76" t="s">
        <v>2146</v>
      </c>
      <c r="K76" s="996" t="s">
        <v>2147</v>
      </c>
      <c r="L76" t="s">
        <v>2148</v>
      </c>
      <c r="M76" t="s">
        <v>2149</v>
      </c>
      <c r="N76" t="s">
        <v>2150</v>
      </c>
      <c r="O76" t="s">
        <v>2151</v>
      </c>
      <c r="P76" t="s">
        <v>2152</v>
      </c>
    </row>
    <row r="77" spans="1:16" ht="30">
      <c r="A77" t="s">
        <v>2140</v>
      </c>
      <c r="B77" t="s">
        <v>2281</v>
      </c>
      <c r="C77" s="996" t="s">
        <v>2282</v>
      </c>
      <c r="D77" t="s">
        <v>2143</v>
      </c>
      <c r="E77" s="996" t="s">
        <v>2144</v>
      </c>
      <c r="F77" s="996" t="s">
        <v>2117</v>
      </c>
      <c r="G77" s="890">
        <v>45880.519503831019</v>
      </c>
      <c r="I77" t="s">
        <v>2145</v>
      </c>
      <c r="J77" t="s">
        <v>2146</v>
      </c>
      <c r="K77" s="996" t="s">
        <v>2147</v>
      </c>
      <c r="L77" t="s">
        <v>2148</v>
      </c>
      <c r="M77" t="s">
        <v>2149</v>
      </c>
      <c r="N77" t="s">
        <v>2150</v>
      </c>
      <c r="O77" t="s">
        <v>2151</v>
      </c>
      <c r="P77" t="s">
        <v>2152</v>
      </c>
    </row>
    <row r="78" spans="1:16" ht="30">
      <c r="A78" t="s">
        <v>2140</v>
      </c>
      <c r="B78" t="s">
        <v>2283</v>
      </c>
      <c r="C78" s="996" t="s">
        <v>2284</v>
      </c>
      <c r="D78" t="s">
        <v>2143</v>
      </c>
      <c r="E78" s="996" t="s">
        <v>2144</v>
      </c>
      <c r="F78" s="996" t="s">
        <v>2117</v>
      </c>
      <c r="G78" s="890">
        <v>45880.519629641203</v>
      </c>
      <c r="I78" t="s">
        <v>2145</v>
      </c>
      <c r="J78" t="s">
        <v>2146</v>
      </c>
      <c r="K78" s="996" t="s">
        <v>2147</v>
      </c>
      <c r="L78" t="s">
        <v>2148</v>
      </c>
      <c r="M78" t="s">
        <v>2149</v>
      </c>
      <c r="N78" t="s">
        <v>2150</v>
      </c>
      <c r="O78" t="s">
        <v>2151</v>
      </c>
      <c r="P78" t="s">
        <v>2152</v>
      </c>
    </row>
    <row r="79" spans="1:16" ht="30">
      <c r="A79" t="s">
        <v>2140</v>
      </c>
      <c r="B79" t="s">
        <v>2285</v>
      </c>
      <c r="C79" s="996" t="s">
        <v>2286</v>
      </c>
      <c r="D79" t="s">
        <v>2143</v>
      </c>
      <c r="E79" s="996" t="s">
        <v>2144</v>
      </c>
      <c r="F79" s="996" t="s">
        <v>2117</v>
      </c>
      <c r="G79" s="890">
        <v>45880.519625462963</v>
      </c>
      <c r="I79" t="s">
        <v>2145</v>
      </c>
      <c r="J79" t="s">
        <v>2146</v>
      </c>
      <c r="K79" s="996" t="s">
        <v>2147</v>
      </c>
      <c r="L79" t="s">
        <v>2148</v>
      </c>
      <c r="M79" t="s">
        <v>2149</v>
      </c>
      <c r="N79" t="s">
        <v>2150</v>
      </c>
      <c r="O79" t="s">
        <v>2151</v>
      </c>
      <c r="P79" t="s">
        <v>2152</v>
      </c>
    </row>
    <row r="80" spans="1:16" ht="30">
      <c r="A80" t="s">
        <v>2140</v>
      </c>
      <c r="B80" t="s">
        <v>2287</v>
      </c>
      <c r="C80" s="996" t="s">
        <v>2288</v>
      </c>
      <c r="D80" t="s">
        <v>2143</v>
      </c>
      <c r="E80" s="996" t="s">
        <v>2144</v>
      </c>
      <c r="F80" s="996" t="s">
        <v>2117</v>
      </c>
      <c r="G80" s="890">
        <v>45880.519727465275</v>
      </c>
      <c r="I80" t="s">
        <v>2145</v>
      </c>
      <c r="J80" t="s">
        <v>2146</v>
      </c>
      <c r="K80" s="996" t="s">
        <v>2147</v>
      </c>
      <c r="L80" t="s">
        <v>2148</v>
      </c>
      <c r="M80" t="s">
        <v>2149</v>
      </c>
      <c r="N80" t="s">
        <v>2150</v>
      </c>
      <c r="O80" t="s">
        <v>2151</v>
      </c>
      <c r="P80" t="s">
        <v>2152</v>
      </c>
    </row>
    <row r="81" spans="1:16" ht="30">
      <c r="A81" t="s">
        <v>2140</v>
      </c>
      <c r="B81" t="s">
        <v>1379</v>
      </c>
      <c r="C81" s="996" t="s">
        <v>2289</v>
      </c>
      <c r="D81" t="s">
        <v>2143</v>
      </c>
      <c r="E81" s="996" t="s">
        <v>2144</v>
      </c>
      <c r="F81" s="996" t="s">
        <v>2117</v>
      </c>
      <c r="G81" s="890">
        <v>45880.519642488427</v>
      </c>
      <c r="I81" t="s">
        <v>2145</v>
      </c>
      <c r="J81" t="s">
        <v>2146</v>
      </c>
      <c r="K81" s="996" t="s">
        <v>2147</v>
      </c>
      <c r="L81" t="s">
        <v>2148</v>
      </c>
      <c r="M81" t="s">
        <v>2149</v>
      </c>
      <c r="N81" t="s">
        <v>2150</v>
      </c>
      <c r="O81" t="s">
        <v>2151</v>
      </c>
      <c r="P81" t="s">
        <v>2152</v>
      </c>
    </row>
    <row r="82" spans="1:16" ht="30">
      <c r="A82" t="s">
        <v>2140</v>
      </c>
      <c r="B82" t="s">
        <v>1382</v>
      </c>
      <c r="C82" s="996" t="s">
        <v>2290</v>
      </c>
      <c r="D82" t="s">
        <v>2143</v>
      </c>
      <c r="E82" s="996" t="s">
        <v>2144</v>
      </c>
      <c r="F82" s="996" t="s">
        <v>2117</v>
      </c>
      <c r="G82" s="890">
        <v>45880.519647187502</v>
      </c>
      <c r="I82" t="s">
        <v>2145</v>
      </c>
      <c r="J82" t="s">
        <v>2146</v>
      </c>
      <c r="K82" s="996" t="s">
        <v>2147</v>
      </c>
      <c r="L82" t="s">
        <v>2148</v>
      </c>
      <c r="M82" t="s">
        <v>2149</v>
      </c>
      <c r="N82" t="s">
        <v>2150</v>
      </c>
      <c r="O82" t="s">
        <v>2151</v>
      </c>
      <c r="P82" t="s">
        <v>2152</v>
      </c>
    </row>
    <row r="83" spans="1:16" ht="30">
      <c r="A83" t="s">
        <v>2140</v>
      </c>
      <c r="B83" t="s">
        <v>1385</v>
      </c>
      <c r="C83" s="996" t="s">
        <v>2291</v>
      </c>
      <c r="D83" t="s">
        <v>2143</v>
      </c>
      <c r="E83" s="996" t="s">
        <v>2144</v>
      </c>
      <c r="F83" s="996" t="s">
        <v>2117</v>
      </c>
      <c r="G83" s="890">
        <v>45880.519599467596</v>
      </c>
      <c r="I83" t="s">
        <v>2145</v>
      </c>
      <c r="J83" t="s">
        <v>2146</v>
      </c>
      <c r="K83" s="996" t="s">
        <v>2147</v>
      </c>
      <c r="L83" t="s">
        <v>2148</v>
      </c>
      <c r="M83" t="s">
        <v>2149</v>
      </c>
      <c r="N83" t="s">
        <v>2150</v>
      </c>
      <c r="O83" t="s">
        <v>2151</v>
      </c>
      <c r="P83" t="s">
        <v>2152</v>
      </c>
    </row>
    <row r="84" spans="1:16" ht="30">
      <c r="A84" t="s">
        <v>2140</v>
      </c>
      <c r="B84" t="s">
        <v>1388</v>
      </c>
      <c r="C84" s="996" t="s">
        <v>2292</v>
      </c>
      <c r="D84" t="s">
        <v>2143</v>
      </c>
      <c r="E84" s="996" t="s">
        <v>2144</v>
      </c>
      <c r="F84" s="996" t="s">
        <v>2117</v>
      </c>
      <c r="G84" s="890">
        <v>45880.519602280096</v>
      </c>
      <c r="I84" t="s">
        <v>2145</v>
      </c>
      <c r="J84" t="s">
        <v>2146</v>
      </c>
      <c r="K84" s="996" t="s">
        <v>2147</v>
      </c>
      <c r="L84" t="s">
        <v>2148</v>
      </c>
      <c r="M84" t="s">
        <v>2149</v>
      </c>
      <c r="N84" t="s">
        <v>2150</v>
      </c>
      <c r="O84" t="s">
        <v>2151</v>
      </c>
      <c r="P84" t="s">
        <v>2152</v>
      </c>
    </row>
    <row r="85" spans="1:16" ht="30">
      <c r="A85" t="s">
        <v>2140</v>
      </c>
      <c r="B85" t="s">
        <v>1391</v>
      </c>
      <c r="C85" s="996" t="s">
        <v>2293</v>
      </c>
      <c r="D85" t="s">
        <v>2143</v>
      </c>
      <c r="E85" s="996" t="s">
        <v>2144</v>
      </c>
      <c r="F85" s="996" t="s">
        <v>2117</v>
      </c>
      <c r="G85" s="890">
        <v>45880.519635902776</v>
      </c>
      <c r="I85" t="s">
        <v>2145</v>
      </c>
      <c r="J85" t="s">
        <v>2146</v>
      </c>
      <c r="K85" s="996" t="s">
        <v>2147</v>
      </c>
      <c r="L85" t="s">
        <v>2148</v>
      </c>
      <c r="M85" t="s">
        <v>2149</v>
      </c>
      <c r="N85" t="s">
        <v>2150</v>
      </c>
      <c r="O85" t="s">
        <v>2151</v>
      </c>
      <c r="P85" t="s">
        <v>2152</v>
      </c>
    </row>
    <row r="86" spans="1:16" ht="30">
      <c r="A86" t="s">
        <v>2140</v>
      </c>
      <c r="B86" t="s">
        <v>1394</v>
      </c>
      <c r="C86" s="996" t="s">
        <v>2294</v>
      </c>
      <c r="D86" t="s">
        <v>2143</v>
      </c>
      <c r="E86" s="996" t="s">
        <v>2144</v>
      </c>
      <c r="F86" s="996" t="s">
        <v>2117</v>
      </c>
      <c r="G86" s="890">
        <v>45880.519708738429</v>
      </c>
      <c r="I86" t="s">
        <v>2145</v>
      </c>
      <c r="J86" t="s">
        <v>2146</v>
      </c>
      <c r="K86" s="996" t="s">
        <v>2147</v>
      </c>
      <c r="L86" t="s">
        <v>2148</v>
      </c>
      <c r="M86" t="s">
        <v>2149</v>
      </c>
      <c r="N86" t="s">
        <v>2150</v>
      </c>
      <c r="O86" t="s">
        <v>2151</v>
      </c>
      <c r="P86" t="s">
        <v>2152</v>
      </c>
    </row>
    <row r="87" spans="1:16" ht="30">
      <c r="A87" t="s">
        <v>2140</v>
      </c>
      <c r="B87" t="s">
        <v>1397</v>
      </c>
      <c r="C87" s="996" t="s">
        <v>2295</v>
      </c>
      <c r="D87" t="s">
        <v>2143</v>
      </c>
      <c r="E87" s="996" t="s">
        <v>2144</v>
      </c>
      <c r="F87" s="996" t="s">
        <v>2117</v>
      </c>
      <c r="G87" s="890">
        <v>45880.519700312499</v>
      </c>
      <c r="I87" t="s">
        <v>2145</v>
      </c>
      <c r="J87" t="s">
        <v>2146</v>
      </c>
      <c r="K87" s="996" t="s">
        <v>2147</v>
      </c>
      <c r="L87" t="s">
        <v>2148</v>
      </c>
      <c r="M87" t="s">
        <v>2149</v>
      </c>
      <c r="N87" t="s">
        <v>2150</v>
      </c>
      <c r="O87" t="s">
        <v>2151</v>
      </c>
      <c r="P87" t="s">
        <v>2152</v>
      </c>
    </row>
    <row r="88" spans="1:16" ht="30">
      <c r="A88" t="s">
        <v>2140</v>
      </c>
      <c r="B88" t="s">
        <v>1400</v>
      </c>
      <c r="C88" s="996" t="s">
        <v>2296</v>
      </c>
      <c r="D88" t="s">
        <v>2143</v>
      </c>
      <c r="E88" s="996" t="s">
        <v>2144</v>
      </c>
      <c r="F88" s="996" t="s">
        <v>2117</v>
      </c>
      <c r="G88" s="890">
        <v>45880.519580300926</v>
      </c>
      <c r="I88" t="s">
        <v>2145</v>
      </c>
      <c r="J88" t="s">
        <v>2146</v>
      </c>
      <c r="K88" s="996" t="s">
        <v>2147</v>
      </c>
      <c r="L88" t="s">
        <v>2148</v>
      </c>
      <c r="M88" t="s">
        <v>2149</v>
      </c>
      <c r="N88" t="s">
        <v>2150</v>
      </c>
      <c r="O88" t="s">
        <v>2151</v>
      </c>
      <c r="P88" t="s">
        <v>2152</v>
      </c>
    </row>
    <row r="89" spans="1:16" ht="30">
      <c r="A89" t="s">
        <v>2140</v>
      </c>
      <c r="B89" t="s">
        <v>1403</v>
      </c>
      <c r="C89" s="996" t="s">
        <v>2297</v>
      </c>
      <c r="D89" t="s">
        <v>2143</v>
      </c>
      <c r="E89" s="996" t="s">
        <v>2144</v>
      </c>
      <c r="F89" s="996" t="s">
        <v>2117</v>
      </c>
      <c r="G89" s="890">
        <v>45880.519568935182</v>
      </c>
      <c r="I89" t="s">
        <v>2145</v>
      </c>
      <c r="J89" t="s">
        <v>2146</v>
      </c>
      <c r="K89" s="996" t="s">
        <v>2147</v>
      </c>
      <c r="L89" t="s">
        <v>2148</v>
      </c>
      <c r="M89" t="s">
        <v>2149</v>
      </c>
      <c r="N89" t="s">
        <v>2150</v>
      </c>
      <c r="O89" t="s">
        <v>2151</v>
      </c>
      <c r="P89" t="s">
        <v>2152</v>
      </c>
    </row>
    <row r="90" spans="1:16" ht="30">
      <c r="A90" t="s">
        <v>2140</v>
      </c>
      <c r="B90" t="s">
        <v>1406</v>
      </c>
      <c r="C90" s="996" t="s">
        <v>2298</v>
      </c>
      <c r="D90" t="s">
        <v>2143</v>
      </c>
      <c r="E90" s="996" t="s">
        <v>2144</v>
      </c>
      <c r="F90" s="996" t="s">
        <v>2117</v>
      </c>
      <c r="G90" s="890">
        <v>45880.519557361113</v>
      </c>
      <c r="I90" t="s">
        <v>2145</v>
      </c>
      <c r="J90" t="s">
        <v>2146</v>
      </c>
      <c r="K90" s="996" t="s">
        <v>2147</v>
      </c>
      <c r="L90" t="s">
        <v>2148</v>
      </c>
      <c r="M90" t="s">
        <v>2149</v>
      </c>
      <c r="N90" t="s">
        <v>2150</v>
      </c>
      <c r="O90" t="s">
        <v>2151</v>
      </c>
      <c r="P90" t="s">
        <v>2152</v>
      </c>
    </row>
    <row r="91" spans="1:16" ht="30">
      <c r="A91" t="s">
        <v>2140</v>
      </c>
      <c r="B91" t="s">
        <v>1409</v>
      </c>
      <c r="C91" s="996" t="s">
        <v>2299</v>
      </c>
      <c r="D91" t="s">
        <v>2143</v>
      </c>
      <c r="E91" s="996" t="s">
        <v>2144</v>
      </c>
      <c r="F91" s="996" t="s">
        <v>2117</v>
      </c>
      <c r="G91" s="890">
        <v>45880.519678194447</v>
      </c>
      <c r="I91" t="s">
        <v>2145</v>
      </c>
      <c r="J91" t="s">
        <v>2146</v>
      </c>
      <c r="K91" s="996" t="s">
        <v>2147</v>
      </c>
      <c r="L91" t="s">
        <v>2148</v>
      </c>
      <c r="M91" t="s">
        <v>2149</v>
      </c>
      <c r="N91" t="s">
        <v>2150</v>
      </c>
      <c r="O91" t="s">
        <v>2151</v>
      </c>
      <c r="P91" t="s">
        <v>2152</v>
      </c>
    </row>
    <row r="92" spans="1:16" ht="30">
      <c r="A92" t="s">
        <v>2140</v>
      </c>
      <c r="B92" t="s">
        <v>1412</v>
      </c>
      <c r="C92" s="996" t="s">
        <v>2300</v>
      </c>
      <c r="D92" t="s">
        <v>2143</v>
      </c>
      <c r="E92" s="996" t="s">
        <v>2144</v>
      </c>
      <c r="F92" s="996" t="s">
        <v>2117</v>
      </c>
      <c r="G92" s="890">
        <v>45880.519680914353</v>
      </c>
      <c r="I92" t="s">
        <v>2145</v>
      </c>
      <c r="J92" t="s">
        <v>2146</v>
      </c>
      <c r="K92" s="996" t="s">
        <v>2147</v>
      </c>
      <c r="L92" t="s">
        <v>2148</v>
      </c>
      <c r="M92" t="s">
        <v>2149</v>
      </c>
      <c r="N92" t="s">
        <v>2150</v>
      </c>
      <c r="O92" t="s">
        <v>2151</v>
      </c>
      <c r="P92" t="s">
        <v>2152</v>
      </c>
    </row>
    <row r="93" spans="1:16" ht="30">
      <c r="A93" t="s">
        <v>2140</v>
      </c>
      <c r="B93" t="s">
        <v>1415</v>
      </c>
      <c r="C93" s="996" t="s">
        <v>2301</v>
      </c>
      <c r="D93" t="s">
        <v>2143</v>
      </c>
      <c r="E93" s="996" t="s">
        <v>2144</v>
      </c>
      <c r="F93" s="996" t="s">
        <v>2117</v>
      </c>
      <c r="G93" s="890">
        <v>45880.519684108796</v>
      </c>
      <c r="I93" t="s">
        <v>2145</v>
      </c>
      <c r="J93" t="s">
        <v>2146</v>
      </c>
      <c r="K93" s="996" t="s">
        <v>2147</v>
      </c>
      <c r="L93" t="s">
        <v>2148</v>
      </c>
      <c r="M93" t="s">
        <v>2149</v>
      </c>
      <c r="N93" t="s">
        <v>2150</v>
      </c>
      <c r="O93" t="s">
        <v>2151</v>
      </c>
      <c r="P93" t="s">
        <v>2152</v>
      </c>
    </row>
    <row r="94" spans="1:16" ht="30">
      <c r="A94" t="s">
        <v>2140</v>
      </c>
      <c r="B94" t="s">
        <v>1418</v>
      </c>
      <c r="C94" s="996" t="s">
        <v>2302</v>
      </c>
      <c r="D94" t="s">
        <v>2143</v>
      </c>
      <c r="E94" s="996" t="s">
        <v>2144</v>
      </c>
      <c r="F94" s="996" t="s">
        <v>2117</v>
      </c>
      <c r="G94" s="890">
        <v>45880.519575324077</v>
      </c>
      <c r="I94" t="s">
        <v>2145</v>
      </c>
      <c r="J94" t="s">
        <v>2146</v>
      </c>
      <c r="K94" s="996" t="s">
        <v>2147</v>
      </c>
      <c r="L94" t="s">
        <v>2148</v>
      </c>
      <c r="M94" t="s">
        <v>2149</v>
      </c>
      <c r="N94" t="s">
        <v>2150</v>
      </c>
      <c r="O94" t="s">
        <v>2151</v>
      </c>
      <c r="P94" t="s">
        <v>2152</v>
      </c>
    </row>
    <row r="95" spans="1:16" ht="30">
      <c r="A95" t="s">
        <v>2140</v>
      </c>
      <c r="B95" t="s">
        <v>1421</v>
      </c>
      <c r="C95" s="996" t="s">
        <v>2303</v>
      </c>
      <c r="D95" t="s">
        <v>2143</v>
      </c>
      <c r="E95" s="996" t="s">
        <v>2144</v>
      </c>
      <c r="F95" s="996" t="s">
        <v>2117</v>
      </c>
      <c r="G95" s="890">
        <v>45880.519606122682</v>
      </c>
      <c r="I95" t="s">
        <v>2145</v>
      </c>
      <c r="J95" t="s">
        <v>2146</v>
      </c>
      <c r="K95" s="996" t="s">
        <v>2147</v>
      </c>
      <c r="L95" t="s">
        <v>2148</v>
      </c>
      <c r="M95" t="s">
        <v>2149</v>
      </c>
      <c r="N95" t="s">
        <v>2150</v>
      </c>
      <c r="O95" t="s">
        <v>2151</v>
      </c>
      <c r="P95" t="s">
        <v>2152</v>
      </c>
    </row>
    <row r="96" spans="1:16" ht="30">
      <c r="A96" t="s">
        <v>2140</v>
      </c>
      <c r="B96" t="s">
        <v>1424</v>
      </c>
      <c r="C96" s="996" t="s">
        <v>2304</v>
      </c>
      <c r="D96" t="s">
        <v>2143</v>
      </c>
      <c r="E96" s="996" t="s">
        <v>2144</v>
      </c>
      <c r="F96" s="996" t="s">
        <v>2117</v>
      </c>
      <c r="G96" s="890">
        <v>45880.51964835648</v>
      </c>
      <c r="I96" t="s">
        <v>2145</v>
      </c>
      <c r="J96" t="s">
        <v>2146</v>
      </c>
      <c r="K96" s="996" t="s">
        <v>2147</v>
      </c>
      <c r="L96" t="s">
        <v>2148</v>
      </c>
      <c r="M96" t="s">
        <v>2149</v>
      </c>
      <c r="N96" t="s">
        <v>2150</v>
      </c>
      <c r="O96" t="s">
        <v>2151</v>
      </c>
      <c r="P96" t="s">
        <v>2152</v>
      </c>
    </row>
    <row r="97" spans="1:16" ht="30">
      <c r="A97" t="s">
        <v>2140</v>
      </c>
      <c r="B97" t="s">
        <v>1427</v>
      </c>
      <c r="C97" s="996" t="s">
        <v>2305</v>
      </c>
      <c r="D97" t="s">
        <v>2143</v>
      </c>
      <c r="E97" s="996" t="s">
        <v>2144</v>
      </c>
      <c r="F97" s="996" t="s">
        <v>2117</v>
      </c>
      <c r="G97" s="890">
        <v>45880.519708692133</v>
      </c>
      <c r="I97" t="s">
        <v>2145</v>
      </c>
      <c r="J97" t="s">
        <v>2146</v>
      </c>
      <c r="K97" s="996" t="s">
        <v>2147</v>
      </c>
      <c r="L97" t="s">
        <v>2148</v>
      </c>
      <c r="M97" t="s">
        <v>2149</v>
      </c>
      <c r="N97" t="s">
        <v>2150</v>
      </c>
      <c r="O97" t="s">
        <v>2151</v>
      </c>
      <c r="P97" t="s">
        <v>2152</v>
      </c>
    </row>
    <row r="98" spans="1:16" ht="30">
      <c r="A98" t="s">
        <v>2140</v>
      </c>
      <c r="B98" t="s">
        <v>1430</v>
      </c>
      <c r="C98" s="996" t="s">
        <v>2306</v>
      </c>
      <c r="D98" t="s">
        <v>2143</v>
      </c>
      <c r="E98" s="996" t="s">
        <v>2144</v>
      </c>
      <c r="F98" s="996" t="s">
        <v>2117</v>
      </c>
      <c r="G98" s="890">
        <v>45880.519711226851</v>
      </c>
      <c r="I98" t="s">
        <v>2145</v>
      </c>
      <c r="J98" t="s">
        <v>2146</v>
      </c>
      <c r="K98" s="996" t="s">
        <v>2147</v>
      </c>
      <c r="L98" t="s">
        <v>2148</v>
      </c>
      <c r="M98" t="s">
        <v>2149</v>
      </c>
      <c r="N98" t="s">
        <v>2150</v>
      </c>
      <c r="O98" t="s">
        <v>2151</v>
      </c>
      <c r="P98" t="s">
        <v>2152</v>
      </c>
    </row>
    <row r="99" spans="1:16" ht="30">
      <c r="A99" t="s">
        <v>2140</v>
      </c>
      <c r="B99" t="s">
        <v>1433</v>
      </c>
      <c r="C99" s="996" t="s">
        <v>2307</v>
      </c>
      <c r="D99" t="s">
        <v>2143</v>
      </c>
      <c r="E99" s="996" t="s">
        <v>2144</v>
      </c>
      <c r="F99" s="996" t="s">
        <v>2117</v>
      </c>
      <c r="G99" s="890">
        <v>45880.519660266204</v>
      </c>
      <c r="I99" t="s">
        <v>2145</v>
      </c>
      <c r="J99" t="s">
        <v>2146</v>
      </c>
      <c r="K99" s="996" t="s">
        <v>2147</v>
      </c>
      <c r="L99" t="s">
        <v>2148</v>
      </c>
      <c r="M99" t="s">
        <v>2149</v>
      </c>
      <c r="N99" t="s">
        <v>2150</v>
      </c>
      <c r="O99" t="s">
        <v>2151</v>
      </c>
      <c r="P99" t="s">
        <v>2152</v>
      </c>
    </row>
    <row r="100" spans="1:16" ht="30">
      <c r="A100" t="s">
        <v>2140</v>
      </c>
      <c r="B100" t="s">
        <v>1436</v>
      </c>
      <c r="C100" s="996" t="s">
        <v>2308</v>
      </c>
      <c r="D100" t="s">
        <v>2143</v>
      </c>
      <c r="E100" s="996" t="s">
        <v>2144</v>
      </c>
      <c r="F100" s="996" t="s">
        <v>2117</v>
      </c>
      <c r="G100" s="890">
        <v>45880.519517106484</v>
      </c>
      <c r="I100" t="s">
        <v>2145</v>
      </c>
      <c r="J100" t="s">
        <v>2146</v>
      </c>
      <c r="K100" s="996" t="s">
        <v>2147</v>
      </c>
      <c r="L100" t="s">
        <v>2148</v>
      </c>
      <c r="M100" t="s">
        <v>2149</v>
      </c>
      <c r="N100" t="s">
        <v>2150</v>
      </c>
      <c r="O100" t="s">
        <v>2151</v>
      </c>
      <c r="P100" t="s">
        <v>2152</v>
      </c>
    </row>
    <row r="101" spans="1:16" ht="30">
      <c r="A101" t="s">
        <v>2140</v>
      </c>
      <c r="B101" t="s">
        <v>1439</v>
      </c>
      <c r="C101" s="996" t="s">
        <v>2309</v>
      </c>
      <c r="D101" t="s">
        <v>2143</v>
      </c>
      <c r="E101" s="996" t="s">
        <v>2144</v>
      </c>
      <c r="F101" s="996" t="s">
        <v>2117</v>
      </c>
      <c r="G101" s="890">
        <v>45880.519608078706</v>
      </c>
      <c r="I101" t="s">
        <v>2145</v>
      </c>
      <c r="J101" t="s">
        <v>2146</v>
      </c>
      <c r="K101" s="996" t="s">
        <v>2147</v>
      </c>
      <c r="L101" t="s">
        <v>2148</v>
      </c>
      <c r="M101" t="s">
        <v>2149</v>
      </c>
      <c r="N101" t="s">
        <v>2150</v>
      </c>
      <c r="O101" t="s">
        <v>2151</v>
      </c>
      <c r="P101" t="s">
        <v>2152</v>
      </c>
    </row>
    <row r="102" spans="1:16" ht="30">
      <c r="A102" t="s">
        <v>2140</v>
      </c>
      <c r="B102" t="s">
        <v>1442</v>
      </c>
      <c r="C102" s="996" t="s">
        <v>2310</v>
      </c>
      <c r="D102" t="s">
        <v>2143</v>
      </c>
      <c r="E102" s="996" t="s">
        <v>2144</v>
      </c>
      <c r="F102" s="996" t="s">
        <v>2117</v>
      </c>
      <c r="G102" s="890">
        <v>45880.519498564812</v>
      </c>
      <c r="I102" t="s">
        <v>2145</v>
      </c>
      <c r="J102" t="s">
        <v>2146</v>
      </c>
      <c r="K102" s="996" t="s">
        <v>2147</v>
      </c>
      <c r="L102" t="s">
        <v>2148</v>
      </c>
      <c r="M102" t="s">
        <v>2149</v>
      </c>
      <c r="N102" t="s">
        <v>2150</v>
      </c>
      <c r="O102" t="s">
        <v>2151</v>
      </c>
      <c r="P102" t="s">
        <v>2152</v>
      </c>
    </row>
    <row r="103" spans="1:16" ht="30">
      <c r="A103" t="s">
        <v>2140</v>
      </c>
      <c r="B103" t="s">
        <v>1445</v>
      </c>
      <c r="C103" s="996" t="s">
        <v>2311</v>
      </c>
      <c r="D103" t="s">
        <v>2143</v>
      </c>
      <c r="E103" s="996" t="s">
        <v>2144</v>
      </c>
      <c r="F103" s="996" t="s">
        <v>2117</v>
      </c>
      <c r="G103" s="890">
        <v>45880.519505069446</v>
      </c>
      <c r="I103" t="s">
        <v>2145</v>
      </c>
      <c r="J103" t="s">
        <v>2146</v>
      </c>
      <c r="K103" s="996" t="s">
        <v>2147</v>
      </c>
      <c r="L103" t="s">
        <v>2148</v>
      </c>
      <c r="M103" t="s">
        <v>2149</v>
      </c>
      <c r="N103" t="s">
        <v>2150</v>
      </c>
      <c r="O103" t="s">
        <v>2151</v>
      </c>
      <c r="P103" t="s">
        <v>2152</v>
      </c>
    </row>
    <row r="104" spans="1:16" ht="30">
      <c r="A104" t="s">
        <v>2140</v>
      </c>
      <c r="B104" t="s">
        <v>1448</v>
      </c>
      <c r="C104" s="996" t="s">
        <v>2312</v>
      </c>
      <c r="D104" t="s">
        <v>2143</v>
      </c>
      <c r="E104" s="996" t="s">
        <v>2144</v>
      </c>
      <c r="F104" s="996" t="s">
        <v>2117</v>
      </c>
      <c r="G104" s="890">
        <v>45880.519521192131</v>
      </c>
      <c r="I104" t="s">
        <v>2145</v>
      </c>
      <c r="J104" t="s">
        <v>2146</v>
      </c>
      <c r="K104" s="996" t="s">
        <v>2147</v>
      </c>
      <c r="L104" t="s">
        <v>2148</v>
      </c>
      <c r="M104" t="s">
        <v>2149</v>
      </c>
      <c r="N104" t="s">
        <v>2150</v>
      </c>
      <c r="O104" t="s">
        <v>2151</v>
      </c>
      <c r="P104" t="s">
        <v>2152</v>
      </c>
    </row>
    <row r="105" spans="1:16" ht="30">
      <c r="A105" t="s">
        <v>2140</v>
      </c>
      <c r="B105" t="s">
        <v>1451</v>
      </c>
      <c r="C105" s="996" t="s">
        <v>2313</v>
      </c>
      <c r="D105" t="s">
        <v>2143</v>
      </c>
      <c r="E105" s="996" t="s">
        <v>2144</v>
      </c>
      <c r="F105" s="996" t="s">
        <v>2117</v>
      </c>
      <c r="G105" s="890">
        <v>45880.519542581016</v>
      </c>
      <c r="I105" t="s">
        <v>2145</v>
      </c>
      <c r="J105" t="s">
        <v>2146</v>
      </c>
      <c r="K105" s="996" t="s">
        <v>2147</v>
      </c>
      <c r="L105" t="s">
        <v>2148</v>
      </c>
      <c r="M105" t="s">
        <v>2149</v>
      </c>
      <c r="N105" t="s">
        <v>2150</v>
      </c>
      <c r="O105" t="s">
        <v>2151</v>
      </c>
      <c r="P105" t="s">
        <v>2152</v>
      </c>
    </row>
    <row r="106" spans="1:16" ht="30">
      <c r="A106" t="s">
        <v>2140</v>
      </c>
      <c r="B106" t="s">
        <v>1454</v>
      </c>
      <c r="C106" s="996" t="s">
        <v>2314</v>
      </c>
      <c r="D106" t="s">
        <v>2143</v>
      </c>
      <c r="E106" s="996" t="s">
        <v>2144</v>
      </c>
      <c r="F106" s="996" t="s">
        <v>2117</v>
      </c>
      <c r="G106" s="890">
        <v>45880.519518414352</v>
      </c>
      <c r="I106" t="s">
        <v>2145</v>
      </c>
      <c r="J106" t="s">
        <v>2146</v>
      </c>
      <c r="K106" s="996" t="s">
        <v>2147</v>
      </c>
      <c r="L106" t="s">
        <v>2148</v>
      </c>
      <c r="M106" t="s">
        <v>2149</v>
      </c>
      <c r="N106" t="s">
        <v>2150</v>
      </c>
      <c r="O106" t="s">
        <v>2151</v>
      </c>
      <c r="P106" t="s">
        <v>2152</v>
      </c>
    </row>
    <row r="107" spans="1:16" ht="30">
      <c r="A107" t="s">
        <v>2140</v>
      </c>
      <c r="B107" t="s">
        <v>1457</v>
      </c>
      <c r="C107" s="996" t="s">
        <v>2315</v>
      </c>
      <c r="D107" t="s">
        <v>2143</v>
      </c>
      <c r="E107" s="996" t="s">
        <v>2144</v>
      </c>
      <c r="F107" s="996" t="s">
        <v>2117</v>
      </c>
      <c r="G107" s="890">
        <v>45880.519597719911</v>
      </c>
      <c r="I107" t="s">
        <v>2145</v>
      </c>
      <c r="J107" t="s">
        <v>2146</v>
      </c>
      <c r="K107" s="996" t="s">
        <v>2147</v>
      </c>
      <c r="L107" t="s">
        <v>2148</v>
      </c>
      <c r="M107" t="s">
        <v>2149</v>
      </c>
      <c r="N107" t="s">
        <v>2150</v>
      </c>
      <c r="O107" t="s">
        <v>2151</v>
      </c>
      <c r="P107" t="s">
        <v>2152</v>
      </c>
    </row>
    <row r="108" spans="1:16" ht="30">
      <c r="A108" t="s">
        <v>2140</v>
      </c>
      <c r="B108" t="s">
        <v>1460</v>
      </c>
      <c r="C108" s="996" t="s">
        <v>2316</v>
      </c>
      <c r="D108" t="s">
        <v>2143</v>
      </c>
      <c r="E108" s="996" t="s">
        <v>2144</v>
      </c>
      <c r="F108" s="996" t="s">
        <v>2117</v>
      </c>
      <c r="G108" s="890">
        <v>45880.519528784724</v>
      </c>
      <c r="I108" t="s">
        <v>2145</v>
      </c>
      <c r="J108" t="s">
        <v>2146</v>
      </c>
      <c r="K108" s="996" t="s">
        <v>2147</v>
      </c>
      <c r="L108" t="s">
        <v>2148</v>
      </c>
      <c r="M108" t="s">
        <v>2149</v>
      </c>
      <c r="N108" t="s">
        <v>2150</v>
      </c>
      <c r="O108" t="s">
        <v>2151</v>
      </c>
      <c r="P108" t="s">
        <v>2152</v>
      </c>
    </row>
    <row r="109" spans="1:16" ht="30">
      <c r="A109" t="s">
        <v>2140</v>
      </c>
      <c r="B109" t="s">
        <v>1463</v>
      </c>
      <c r="C109" s="996" t="s">
        <v>2317</v>
      </c>
      <c r="D109" t="s">
        <v>2143</v>
      </c>
      <c r="E109" s="996" t="s">
        <v>2144</v>
      </c>
      <c r="F109" s="996" t="s">
        <v>2117</v>
      </c>
      <c r="G109" s="890">
        <v>45880.51964377315</v>
      </c>
      <c r="I109" t="s">
        <v>2145</v>
      </c>
      <c r="J109" t="s">
        <v>2146</v>
      </c>
      <c r="K109" s="996" t="s">
        <v>2147</v>
      </c>
      <c r="L109" t="s">
        <v>2148</v>
      </c>
      <c r="M109" t="s">
        <v>2149</v>
      </c>
      <c r="N109" t="s">
        <v>2150</v>
      </c>
      <c r="O109" t="s">
        <v>2151</v>
      </c>
      <c r="P109" t="s">
        <v>2152</v>
      </c>
    </row>
    <row r="110" spans="1:16" ht="30">
      <c r="A110" t="s">
        <v>2140</v>
      </c>
      <c r="B110" t="s">
        <v>1466</v>
      </c>
      <c r="C110" s="996" t="s">
        <v>2318</v>
      </c>
      <c r="D110" t="s">
        <v>2143</v>
      </c>
      <c r="E110" s="996" t="s">
        <v>2144</v>
      </c>
      <c r="F110" s="996" t="s">
        <v>2117</v>
      </c>
      <c r="G110" s="890">
        <v>45880.519707500003</v>
      </c>
      <c r="I110" t="s">
        <v>2145</v>
      </c>
      <c r="J110" t="s">
        <v>2146</v>
      </c>
      <c r="K110" s="996" t="s">
        <v>2147</v>
      </c>
      <c r="L110" t="s">
        <v>2148</v>
      </c>
      <c r="M110" t="s">
        <v>2149</v>
      </c>
      <c r="N110" t="s">
        <v>2150</v>
      </c>
      <c r="O110" t="s">
        <v>2151</v>
      </c>
      <c r="P110" t="s">
        <v>2152</v>
      </c>
    </row>
    <row r="111" spans="1:16" ht="30">
      <c r="A111" t="s">
        <v>2140</v>
      </c>
      <c r="B111" t="s">
        <v>1470</v>
      </c>
      <c r="C111" s="996" t="s">
        <v>2319</v>
      </c>
      <c r="D111" t="s">
        <v>2143</v>
      </c>
      <c r="E111" s="996" t="s">
        <v>2144</v>
      </c>
      <c r="F111" s="996" t="s">
        <v>2117</v>
      </c>
      <c r="G111" s="890">
        <v>45880.519653252311</v>
      </c>
      <c r="I111" t="s">
        <v>2145</v>
      </c>
      <c r="J111" t="s">
        <v>2146</v>
      </c>
      <c r="K111" s="996" t="s">
        <v>2147</v>
      </c>
      <c r="L111" t="s">
        <v>2148</v>
      </c>
      <c r="M111" t="s">
        <v>2149</v>
      </c>
      <c r="N111" t="s">
        <v>2150</v>
      </c>
      <c r="O111" t="s">
        <v>2151</v>
      </c>
      <c r="P111" t="s">
        <v>2152</v>
      </c>
    </row>
    <row r="112" spans="1:16" ht="30">
      <c r="A112" t="s">
        <v>2140</v>
      </c>
      <c r="B112" t="s">
        <v>1473</v>
      </c>
      <c r="C112" s="996" t="s">
        <v>2320</v>
      </c>
      <c r="D112" t="s">
        <v>2143</v>
      </c>
      <c r="E112" s="996" t="s">
        <v>2144</v>
      </c>
      <c r="F112" s="996" t="s">
        <v>2117</v>
      </c>
      <c r="G112" s="890">
        <v>45880.519656805554</v>
      </c>
      <c r="I112" t="s">
        <v>2145</v>
      </c>
      <c r="J112" t="s">
        <v>2146</v>
      </c>
      <c r="K112" s="996" t="s">
        <v>2147</v>
      </c>
      <c r="L112" t="s">
        <v>2148</v>
      </c>
      <c r="M112" t="s">
        <v>2149</v>
      </c>
      <c r="N112" t="s">
        <v>2150</v>
      </c>
      <c r="O112" t="s">
        <v>2151</v>
      </c>
      <c r="P112" t="s">
        <v>2152</v>
      </c>
    </row>
    <row r="113" spans="1:16" ht="30">
      <c r="A113" t="s">
        <v>2140</v>
      </c>
      <c r="B113" t="s">
        <v>1476</v>
      </c>
      <c r="C113" s="996" t="s">
        <v>2321</v>
      </c>
      <c r="D113" t="s">
        <v>2143</v>
      </c>
      <c r="E113" s="996" t="s">
        <v>2144</v>
      </c>
      <c r="F113" s="996" t="s">
        <v>2117</v>
      </c>
      <c r="G113" s="890">
        <v>45880.519581655091</v>
      </c>
      <c r="I113" t="s">
        <v>2145</v>
      </c>
      <c r="J113" t="s">
        <v>2146</v>
      </c>
      <c r="K113" s="996" t="s">
        <v>2147</v>
      </c>
      <c r="L113" t="s">
        <v>2148</v>
      </c>
      <c r="M113" t="s">
        <v>2149</v>
      </c>
      <c r="N113" t="s">
        <v>2150</v>
      </c>
      <c r="O113" t="s">
        <v>2151</v>
      </c>
      <c r="P113" t="s">
        <v>2152</v>
      </c>
    </row>
    <row r="114" spans="1:16" ht="30">
      <c r="A114" t="s">
        <v>2140</v>
      </c>
      <c r="B114" t="s">
        <v>1479</v>
      </c>
      <c r="C114" s="996" t="s">
        <v>2322</v>
      </c>
      <c r="D114" t="s">
        <v>2143</v>
      </c>
      <c r="E114" s="996" t="s">
        <v>2144</v>
      </c>
      <c r="F114" s="996" t="s">
        <v>2117</v>
      </c>
      <c r="G114" s="890">
        <v>45880.519679467594</v>
      </c>
      <c r="I114" t="s">
        <v>2145</v>
      </c>
      <c r="J114" t="s">
        <v>2146</v>
      </c>
      <c r="K114" s="996" t="s">
        <v>2147</v>
      </c>
      <c r="L114" t="s">
        <v>2148</v>
      </c>
      <c r="M114" t="s">
        <v>2149</v>
      </c>
      <c r="N114" t="s">
        <v>2150</v>
      </c>
      <c r="O114" t="s">
        <v>2151</v>
      </c>
      <c r="P114" t="s">
        <v>2152</v>
      </c>
    </row>
    <row r="115" spans="1:16" ht="30">
      <c r="A115" t="s">
        <v>2140</v>
      </c>
      <c r="B115" t="s">
        <v>1482</v>
      </c>
      <c r="C115" s="996" t="s">
        <v>2323</v>
      </c>
      <c r="D115" t="s">
        <v>2143</v>
      </c>
      <c r="E115" s="996" t="s">
        <v>2144</v>
      </c>
      <c r="F115" s="996" t="s">
        <v>2117</v>
      </c>
      <c r="G115" s="890">
        <v>45880.519685243053</v>
      </c>
      <c r="I115" t="s">
        <v>2145</v>
      </c>
      <c r="J115" t="s">
        <v>2146</v>
      </c>
      <c r="K115" s="996" t="s">
        <v>2147</v>
      </c>
      <c r="L115" t="s">
        <v>2148</v>
      </c>
      <c r="M115" t="s">
        <v>2149</v>
      </c>
      <c r="N115" t="s">
        <v>2150</v>
      </c>
      <c r="O115" t="s">
        <v>2151</v>
      </c>
      <c r="P115" t="s">
        <v>2152</v>
      </c>
    </row>
    <row r="116" spans="1:16" ht="30">
      <c r="A116" t="s">
        <v>2140</v>
      </c>
      <c r="B116" t="s">
        <v>1485</v>
      </c>
      <c r="C116" s="996" t="s">
        <v>2324</v>
      </c>
      <c r="D116" t="s">
        <v>2143</v>
      </c>
      <c r="E116" s="996" t="s">
        <v>2144</v>
      </c>
      <c r="F116" s="996" t="s">
        <v>2117</v>
      </c>
      <c r="G116" s="890">
        <v>45880.519585543982</v>
      </c>
      <c r="I116" t="s">
        <v>2145</v>
      </c>
      <c r="J116" t="s">
        <v>2146</v>
      </c>
      <c r="K116" s="996" t="s">
        <v>2147</v>
      </c>
      <c r="L116" t="s">
        <v>2148</v>
      </c>
      <c r="M116" t="s">
        <v>2149</v>
      </c>
      <c r="N116" t="s">
        <v>2150</v>
      </c>
      <c r="O116" t="s">
        <v>2151</v>
      </c>
      <c r="P116" t="s">
        <v>2152</v>
      </c>
    </row>
    <row r="117" spans="1:16" ht="30">
      <c r="A117" t="s">
        <v>2140</v>
      </c>
      <c r="B117" t="s">
        <v>1488</v>
      </c>
      <c r="C117" s="996" t="s">
        <v>2325</v>
      </c>
      <c r="D117" t="s">
        <v>2143</v>
      </c>
      <c r="E117" s="996" t="s">
        <v>2144</v>
      </c>
      <c r="F117" s="996" t="s">
        <v>2117</v>
      </c>
      <c r="G117" s="890">
        <v>45880.519608657407</v>
      </c>
      <c r="I117" t="s">
        <v>2145</v>
      </c>
      <c r="J117" t="s">
        <v>2146</v>
      </c>
      <c r="K117" s="996" t="s">
        <v>2147</v>
      </c>
      <c r="L117" t="s">
        <v>2148</v>
      </c>
      <c r="M117" t="s">
        <v>2149</v>
      </c>
      <c r="N117" t="s">
        <v>2150</v>
      </c>
      <c r="O117" t="s">
        <v>2151</v>
      </c>
      <c r="P117" t="s">
        <v>2152</v>
      </c>
    </row>
    <row r="118" spans="1:16" ht="30">
      <c r="A118" t="s">
        <v>2140</v>
      </c>
      <c r="B118" t="s">
        <v>1491</v>
      </c>
      <c r="C118" s="996" t="s">
        <v>2326</v>
      </c>
      <c r="D118" t="s">
        <v>2143</v>
      </c>
      <c r="E118" s="996" t="s">
        <v>2144</v>
      </c>
      <c r="F118" s="996" t="s">
        <v>2117</v>
      </c>
      <c r="G118" s="890">
        <v>45880.519653611111</v>
      </c>
      <c r="I118" t="s">
        <v>2145</v>
      </c>
      <c r="J118" t="s">
        <v>2146</v>
      </c>
      <c r="K118" s="996" t="s">
        <v>2147</v>
      </c>
      <c r="L118" t="s">
        <v>2148</v>
      </c>
      <c r="M118" t="s">
        <v>2149</v>
      </c>
      <c r="N118" t="s">
        <v>2150</v>
      </c>
      <c r="O118" t="s">
        <v>2151</v>
      </c>
      <c r="P118" t="s">
        <v>2152</v>
      </c>
    </row>
    <row r="119" spans="1:16" ht="30">
      <c r="A119" t="s">
        <v>2140</v>
      </c>
      <c r="B119" t="s">
        <v>1494</v>
      </c>
      <c r="C119" s="996" t="s">
        <v>2327</v>
      </c>
      <c r="D119" t="s">
        <v>2143</v>
      </c>
      <c r="E119" s="996" t="s">
        <v>2144</v>
      </c>
      <c r="F119" s="996" t="s">
        <v>2117</v>
      </c>
      <c r="G119" s="890">
        <v>45880.519656145836</v>
      </c>
      <c r="I119" t="s">
        <v>2145</v>
      </c>
      <c r="J119" t="s">
        <v>2146</v>
      </c>
      <c r="K119" s="996" t="s">
        <v>2147</v>
      </c>
      <c r="L119" t="s">
        <v>2148</v>
      </c>
      <c r="M119" t="s">
        <v>2149</v>
      </c>
      <c r="N119" t="s">
        <v>2150</v>
      </c>
      <c r="O119" t="s">
        <v>2151</v>
      </c>
      <c r="P119" t="s">
        <v>2152</v>
      </c>
    </row>
    <row r="120" spans="1:16" ht="30">
      <c r="A120" t="s">
        <v>2140</v>
      </c>
      <c r="B120" t="s">
        <v>1497</v>
      </c>
      <c r="C120" s="996" t="s">
        <v>2328</v>
      </c>
      <c r="D120" t="s">
        <v>2143</v>
      </c>
      <c r="E120" s="996" t="s">
        <v>2144</v>
      </c>
      <c r="F120" s="996" t="s">
        <v>2117</v>
      </c>
      <c r="G120" s="890">
        <v>45880.519707465275</v>
      </c>
      <c r="I120" t="s">
        <v>2145</v>
      </c>
      <c r="J120" t="s">
        <v>2146</v>
      </c>
      <c r="K120" s="996" t="s">
        <v>2147</v>
      </c>
      <c r="L120" t="s">
        <v>2148</v>
      </c>
      <c r="M120" t="s">
        <v>2149</v>
      </c>
      <c r="N120" t="s">
        <v>2150</v>
      </c>
      <c r="O120" t="s">
        <v>2151</v>
      </c>
      <c r="P120" t="s">
        <v>2152</v>
      </c>
    </row>
    <row r="121" spans="1:16" ht="30">
      <c r="A121" t="s">
        <v>2140</v>
      </c>
      <c r="B121" t="s">
        <v>1500</v>
      </c>
      <c r="C121" s="996" t="s">
        <v>2329</v>
      </c>
      <c r="D121" t="s">
        <v>2143</v>
      </c>
      <c r="E121" s="996" t="s">
        <v>2144</v>
      </c>
      <c r="F121" s="996" t="s">
        <v>2117</v>
      </c>
      <c r="G121" s="890">
        <v>45880.519640856481</v>
      </c>
      <c r="I121" t="s">
        <v>2145</v>
      </c>
      <c r="J121" t="s">
        <v>2146</v>
      </c>
      <c r="K121" s="996" t="s">
        <v>2147</v>
      </c>
      <c r="L121" t="s">
        <v>2148</v>
      </c>
      <c r="M121" t="s">
        <v>2149</v>
      </c>
      <c r="N121" t="s">
        <v>2150</v>
      </c>
      <c r="O121" t="s">
        <v>2151</v>
      </c>
      <c r="P121" t="s">
        <v>2152</v>
      </c>
    </row>
    <row r="122" spans="1:16" ht="30">
      <c r="A122" t="s">
        <v>2140</v>
      </c>
      <c r="B122" t="s">
        <v>1503</v>
      </c>
      <c r="C122" s="996" t="s">
        <v>2330</v>
      </c>
      <c r="D122" t="s">
        <v>2143</v>
      </c>
      <c r="E122" s="996" t="s">
        <v>2144</v>
      </c>
      <c r="F122" s="996" t="s">
        <v>2117</v>
      </c>
      <c r="G122" s="890">
        <v>45880.519639537037</v>
      </c>
      <c r="I122" t="s">
        <v>2145</v>
      </c>
      <c r="J122" t="s">
        <v>2146</v>
      </c>
      <c r="K122" s="996" t="s">
        <v>2147</v>
      </c>
      <c r="L122" t="s">
        <v>2148</v>
      </c>
      <c r="M122" t="s">
        <v>2149</v>
      </c>
      <c r="N122" t="s">
        <v>2150</v>
      </c>
      <c r="O122" t="s">
        <v>2151</v>
      </c>
      <c r="P122" t="s">
        <v>2152</v>
      </c>
    </row>
    <row r="123" spans="1:16" ht="30">
      <c r="A123" t="s">
        <v>2140</v>
      </c>
      <c r="B123" t="s">
        <v>1506</v>
      </c>
      <c r="C123" s="996" t="s">
        <v>2331</v>
      </c>
      <c r="D123" t="s">
        <v>2143</v>
      </c>
      <c r="E123" s="996" t="s">
        <v>2144</v>
      </c>
      <c r="F123" s="996" t="s">
        <v>2117</v>
      </c>
      <c r="G123" s="890">
        <v>45880.519627743059</v>
      </c>
      <c r="I123" t="s">
        <v>2145</v>
      </c>
      <c r="J123" t="s">
        <v>2146</v>
      </c>
      <c r="K123" s="996" t="s">
        <v>2147</v>
      </c>
      <c r="L123" t="s">
        <v>2148</v>
      </c>
      <c r="M123" t="s">
        <v>2149</v>
      </c>
      <c r="N123" t="s">
        <v>2150</v>
      </c>
      <c r="O123" t="s">
        <v>2151</v>
      </c>
      <c r="P123" t="s">
        <v>2152</v>
      </c>
    </row>
    <row r="124" spans="1:16" ht="30">
      <c r="A124" t="s">
        <v>2140</v>
      </c>
      <c r="B124" t="s">
        <v>1509</v>
      </c>
      <c r="C124" s="996" t="s">
        <v>2332</v>
      </c>
      <c r="D124" t="s">
        <v>2143</v>
      </c>
      <c r="E124" s="996" t="s">
        <v>2144</v>
      </c>
      <c r="F124" s="996" t="s">
        <v>2117</v>
      </c>
      <c r="G124" s="890">
        <v>45880.519630057868</v>
      </c>
      <c r="I124" t="s">
        <v>2145</v>
      </c>
      <c r="J124" t="s">
        <v>2146</v>
      </c>
      <c r="K124" s="996" t="s">
        <v>2147</v>
      </c>
      <c r="L124" t="s">
        <v>2148</v>
      </c>
      <c r="M124" t="s">
        <v>2149</v>
      </c>
      <c r="N124" t="s">
        <v>2150</v>
      </c>
      <c r="O124" t="s">
        <v>2151</v>
      </c>
      <c r="P124" t="s">
        <v>2152</v>
      </c>
    </row>
    <row r="125" spans="1:16" ht="30">
      <c r="A125" t="s">
        <v>2140</v>
      </c>
      <c r="B125" t="s">
        <v>1512</v>
      </c>
      <c r="C125" s="996" t="s">
        <v>2333</v>
      </c>
      <c r="D125" t="s">
        <v>2143</v>
      </c>
      <c r="E125" s="996" t="s">
        <v>2144</v>
      </c>
      <c r="F125" s="996" t="s">
        <v>2117</v>
      </c>
      <c r="G125" s="890">
        <v>45880.519523877316</v>
      </c>
      <c r="I125" t="s">
        <v>2145</v>
      </c>
      <c r="J125" t="s">
        <v>2146</v>
      </c>
      <c r="K125" s="996" t="s">
        <v>2147</v>
      </c>
      <c r="L125" t="s">
        <v>2148</v>
      </c>
      <c r="M125" t="s">
        <v>2149</v>
      </c>
      <c r="N125" t="s">
        <v>2150</v>
      </c>
      <c r="O125" t="s">
        <v>2151</v>
      </c>
      <c r="P125" t="s">
        <v>2152</v>
      </c>
    </row>
    <row r="126" spans="1:16" ht="30">
      <c r="A126" t="s">
        <v>2140</v>
      </c>
      <c r="B126" t="s">
        <v>1515</v>
      </c>
      <c r="C126" s="996" t="s">
        <v>2334</v>
      </c>
      <c r="D126" t="s">
        <v>2143</v>
      </c>
      <c r="E126" s="996" t="s">
        <v>2144</v>
      </c>
      <c r="F126" s="996" t="s">
        <v>2117</v>
      </c>
      <c r="G126" s="890">
        <v>45880.519507534722</v>
      </c>
      <c r="I126" t="s">
        <v>2145</v>
      </c>
      <c r="J126" t="s">
        <v>2146</v>
      </c>
      <c r="K126" s="996" t="s">
        <v>2147</v>
      </c>
      <c r="L126" t="s">
        <v>2148</v>
      </c>
      <c r="M126" t="s">
        <v>2149</v>
      </c>
      <c r="N126" t="s">
        <v>2150</v>
      </c>
      <c r="O126" t="s">
        <v>2151</v>
      </c>
      <c r="P126" t="s">
        <v>2152</v>
      </c>
    </row>
    <row r="127" spans="1:16" ht="30">
      <c r="A127" t="s">
        <v>2140</v>
      </c>
      <c r="B127" t="s">
        <v>1518</v>
      </c>
      <c r="C127" s="996" t="s">
        <v>2335</v>
      </c>
      <c r="D127" t="s">
        <v>2143</v>
      </c>
      <c r="E127" s="996" t="s">
        <v>2144</v>
      </c>
      <c r="F127" s="996" t="s">
        <v>2117</v>
      </c>
      <c r="G127" s="890">
        <v>45880.519510127313</v>
      </c>
      <c r="I127" t="s">
        <v>2145</v>
      </c>
      <c r="J127" t="s">
        <v>2146</v>
      </c>
      <c r="K127" s="996" t="s">
        <v>2147</v>
      </c>
      <c r="L127" t="s">
        <v>2148</v>
      </c>
      <c r="M127" t="s">
        <v>2149</v>
      </c>
      <c r="N127" t="s">
        <v>2150</v>
      </c>
      <c r="O127" t="s">
        <v>2151</v>
      </c>
      <c r="P127" t="s">
        <v>2152</v>
      </c>
    </row>
    <row r="128" spans="1:16" ht="30">
      <c r="A128" t="s">
        <v>2140</v>
      </c>
      <c r="B128" t="s">
        <v>1521</v>
      </c>
      <c r="C128" s="996" t="s">
        <v>2336</v>
      </c>
      <c r="D128" t="s">
        <v>2143</v>
      </c>
      <c r="E128" s="996" t="s">
        <v>2144</v>
      </c>
      <c r="F128" s="996" t="s">
        <v>2117</v>
      </c>
      <c r="G128" s="890">
        <v>45880.519525104166</v>
      </c>
      <c r="I128" t="s">
        <v>2145</v>
      </c>
      <c r="J128" t="s">
        <v>2146</v>
      </c>
      <c r="K128" s="996" t="s">
        <v>2147</v>
      </c>
      <c r="L128" t="s">
        <v>2148</v>
      </c>
      <c r="M128" t="s">
        <v>2149</v>
      </c>
      <c r="N128" t="s">
        <v>2150</v>
      </c>
      <c r="O128" t="s">
        <v>2151</v>
      </c>
      <c r="P128" t="s">
        <v>2152</v>
      </c>
    </row>
    <row r="129" spans="1:16" ht="30">
      <c r="A129" t="s">
        <v>2140</v>
      </c>
      <c r="B129" t="s">
        <v>1524</v>
      </c>
      <c r="C129" s="996" t="s">
        <v>2337</v>
      </c>
      <c r="D129" t="s">
        <v>2143</v>
      </c>
      <c r="E129" s="996" t="s">
        <v>2144</v>
      </c>
      <c r="F129" s="996" t="s">
        <v>2117</v>
      </c>
      <c r="G129" s="890">
        <v>45880.519707743057</v>
      </c>
      <c r="I129" t="s">
        <v>2145</v>
      </c>
      <c r="J129" t="s">
        <v>2146</v>
      </c>
      <c r="K129" s="996" t="s">
        <v>2147</v>
      </c>
      <c r="L129" t="s">
        <v>2148</v>
      </c>
      <c r="M129" t="s">
        <v>2149</v>
      </c>
      <c r="N129" t="s">
        <v>2150</v>
      </c>
      <c r="O129" t="s">
        <v>2151</v>
      </c>
      <c r="P129" t="s">
        <v>2152</v>
      </c>
    </row>
    <row r="130" spans="1:16" ht="30">
      <c r="A130" t="s">
        <v>2140</v>
      </c>
      <c r="B130" t="s">
        <v>1527</v>
      </c>
      <c r="C130" s="996" t="s">
        <v>2338</v>
      </c>
      <c r="D130" t="s">
        <v>2143</v>
      </c>
      <c r="E130" s="996" t="s">
        <v>2144</v>
      </c>
      <c r="F130" s="996" t="s">
        <v>2117</v>
      </c>
      <c r="G130" s="890">
        <v>45880.519583807873</v>
      </c>
      <c r="I130" t="s">
        <v>2145</v>
      </c>
      <c r="J130" t="s">
        <v>2146</v>
      </c>
      <c r="K130" s="996" t="s">
        <v>2147</v>
      </c>
      <c r="L130" t="s">
        <v>2148</v>
      </c>
      <c r="M130" t="s">
        <v>2149</v>
      </c>
      <c r="N130" t="s">
        <v>2150</v>
      </c>
      <c r="O130" t="s">
        <v>2151</v>
      </c>
      <c r="P130" t="s">
        <v>2152</v>
      </c>
    </row>
    <row r="131" spans="1:16" ht="30">
      <c r="A131" t="s">
        <v>2140</v>
      </c>
      <c r="B131" t="s">
        <v>1530</v>
      </c>
      <c r="C131" s="996" t="s">
        <v>2339</v>
      </c>
      <c r="D131" t="s">
        <v>2143</v>
      </c>
      <c r="E131" s="996" t="s">
        <v>2144</v>
      </c>
      <c r="F131" s="996" t="s">
        <v>2117</v>
      </c>
      <c r="G131" s="890">
        <v>45880.519609305557</v>
      </c>
      <c r="I131" t="s">
        <v>2145</v>
      </c>
      <c r="J131" t="s">
        <v>2146</v>
      </c>
      <c r="K131" s="996" t="s">
        <v>2147</v>
      </c>
      <c r="L131" t="s">
        <v>2148</v>
      </c>
      <c r="M131" t="s">
        <v>2149</v>
      </c>
      <c r="N131" t="s">
        <v>2150</v>
      </c>
      <c r="O131" t="s">
        <v>2151</v>
      </c>
      <c r="P131" t="s">
        <v>2152</v>
      </c>
    </row>
    <row r="132" spans="1:16" ht="30">
      <c r="A132" t="s">
        <v>2140</v>
      </c>
      <c r="B132" t="s">
        <v>1533</v>
      </c>
      <c r="C132" s="996" t="s">
        <v>2340</v>
      </c>
      <c r="D132" t="s">
        <v>2143</v>
      </c>
      <c r="E132" s="996" t="s">
        <v>2144</v>
      </c>
      <c r="F132" s="996" t="s">
        <v>2117</v>
      </c>
      <c r="G132" s="890">
        <v>45880.519566585652</v>
      </c>
      <c r="I132" t="s">
        <v>2145</v>
      </c>
      <c r="J132" t="s">
        <v>2146</v>
      </c>
      <c r="K132" s="996" t="s">
        <v>2147</v>
      </c>
      <c r="L132" t="s">
        <v>2148</v>
      </c>
      <c r="M132" t="s">
        <v>2149</v>
      </c>
      <c r="N132" t="s">
        <v>2150</v>
      </c>
      <c r="O132" t="s">
        <v>2151</v>
      </c>
      <c r="P132" t="s">
        <v>2152</v>
      </c>
    </row>
    <row r="133" spans="1:16" ht="30">
      <c r="A133" t="s">
        <v>2140</v>
      </c>
      <c r="B133" t="s">
        <v>1536</v>
      </c>
      <c r="C133" s="996" t="s">
        <v>2341</v>
      </c>
      <c r="D133" t="s">
        <v>2143</v>
      </c>
      <c r="E133" s="996" t="s">
        <v>2144</v>
      </c>
      <c r="F133" s="996" t="s">
        <v>2117</v>
      </c>
      <c r="G133" s="890">
        <v>45880.519685833337</v>
      </c>
      <c r="I133" t="s">
        <v>2145</v>
      </c>
      <c r="J133" t="s">
        <v>2146</v>
      </c>
      <c r="K133" s="996" t="s">
        <v>2147</v>
      </c>
      <c r="L133" t="s">
        <v>2148</v>
      </c>
      <c r="M133" t="s">
        <v>2149</v>
      </c>
      <c r="N133" t="s">
        <v>2150</v>
      </c>
      <c r="O133" t="s">
        <v>2151</v>
      </c>
      <c r="P133" t="s">
        <v>2152</v>
      </c>
    </row>
    <row r="134" spans="1:16" ht="30">
      <c r="A134" t="s">
        <v>2140</v>
      </c>
      <c r="B134" t="s">
        <v>1539</v>
      </c>
      <c r="C134" s="996" t="s">
        <v>2342</v>
      </c>
      <c r="D134" t="s">
        <v>2143</v>
      </c>
      <c r="E134" s="996" t="s">
        <v>2144</v>
      </c>
      <c r="F134" s="996" t="s">
        <v>2117</v>
      </c>
      <c r="G134" s="890">
        <v>45880.51967509259</v>
      </c>
      <c r="I134" t="s">
        <v>2145</v>
      </c>
      <c r="J134" t="s">
        <v>2146</v>
      </c>
      <c r="K134" s="996" t="s">
        <v>2147</v>
      </c>
      <c r="L134" t="s">
        <v>2148</v>
      </c>
      <c r="M134" t="s">
        <v>2149</v>
      </c>
      <c r="N134" t="s">
        <v>2150</v>
      </c>
      <c r="O134" t="s">
        <v>2151</v>
      </c>
      <c r="P134" t="s">
        <v>2152</v>
      </c>
    </row>
    <row r="135" spans="1:16" ht="30">
      <c r="A135" t="s">
        <v>2140</v>
      </c>
      <c r="B135" t="s">
        <v>1542</v>
      </c>
      <c r="C135" s="996" t="s">
        <v>2343</v>
      </c>
      <c r="D135" t="s">
        <v>2143</v>
      </c>
      <c r="E135" s="996" t="s">
        <v>2144</v>
      </c>
      <c r="F135" s="996" t="s">
        <v>2117</v>
      </c>
      <c r="G135" s="890">
        <v>45880.51969724537</v>
      </c>
      <c r="I135" t="s">
        <v>2145</v>
      </c>
      <c r="J135" t="s">
        <v>2146</v>
      </c>
      <c r="K135" s="996" t="s">
        <v>2147</v>
      </c>
      <c r="L135" t="s">
        <v>2148</v>
      </c>
      <c r="M135" t="s">
        <v>2149</v>
      </c>
      <c r="N135" t="s">
        <v>2150</v>
      </c>
      <c r="O135" t="s">
        <v>2151</v>
      </c>
      <c r="P135" t="s">
        <v>2152</v>
      </c>
    </row>
    <row r="136" spans="1:16" ht="30">
      <c r="A136" t="s">
        <v>2140</v>
      </c>
      <c r="B136" t="s">
        <v>1545</v>
      </c>
      <c r="C136" s="996" t="s">
        <v>2344</v>
      </c>
      <c r="D136" t="s">
        <v>2143</v>
      </c>
      <c r="E136" s="996" t="s">
        <v>2144</v>
      </c>
      <c r="F136" s="996" t="s">
        <v>2117</v>
      </c>
      <c r="G136" s="890">
        <v>45880.519553622682</v>
      </c>
      <c r="I136" t="s">
        <v>2145</v>
      </c>
      <c r="J136" t="s">
        <v>2146</v>
      </c>
      <c r="K136" s="996" t="s">
        <v>2147</v>
      </c>
      <c r="L136" t="s">
        <v>2148</v>
      </c>
      <c r="M136" t="s">
        <v>2149</v>
      </c>
      <c r="N136" t="s">
        <v>2150</v>
      </c>
      <c r="O136" t="s">
        <v>2151</v>
      </c>
      <c r="P136" t="s">
        <v>2152</v>
      </c>
    </row>
    <row r="137" spans="1:16" ht="30">
      <c r="A137" t="s">
        <v>2140</v>
      </c>
      <c r="B137" t="s">
        <v>1548</v>
      </c>
      <c r="C137" s="996" t="s">
        <v>2345</v>
      </c>
      <c r="D137" t="s">
        <v>2143</v>
      </c>
      <c r="E137" s="996" t="s">
        <v>2144</v>
      </c>
      <c r="F137" s="996" t="s">
        <v>2117</v>
      </c>
      <c r="G137" s="890">
        <v>45880.51960003472</v>
      </c>
      <c r="I137" t="s">
        <v>2145</v>
      </c>
      <c r="J137" t="s">
        <v>2146</v>
      </c>
      <c r="K137" s="996" t="s">
        <v>2147</v>
      </c>
      <c r="L137" t="s">
        <v>2148</v>
      </c>
      <c r="M137" t="s">
        <v>2149</v>
      </c>
      <c r="N137" t="s">
        <v>2150</v>
      </c>
      <c r="O137" t="s">
        <v>2151</v>
      </c>
      <c r="P137" t="s">
        <v>2152</v>
      </c>
    </row>
    <row r="138" spans="1:16" ht="30">
      <c r="A138" t="s">
        <v>2140</v>
      </c>
      <c r="B138" t="s">
        <v>1551</v>
      </c>
      <c r="C138" s="996" t="s">
        <v>2346</v>
      </c>
      <c r="D138" t="s">
        <v>2143</v>
      </c>
      <c r="E138" s="996" t="s">
        <v>2144</v>
      </c>
      <c r="F138" s="996" t="s">
        <v>2117</v>
      </c>
      <c r="G138" s="890">
        <v>45880.519540023146</v>
      </c>
      <c r="I138" t="s">
        <v>2145</v>
      </c>
      <c r="J138" t="s">
        <v>2146</v>
      </c>
      <c r="K138" s="996" t="s">
        <v>2147</v>
      </c>
      <c r="L138" t="s">
        <v>2148</v>
      </c>
      <c r="M138" t="s">
        <v>2149</v>
      </c>
      <c r="N138" t="s">
        <v>2150</v>
      </c>
      <c r="O138" t="s">
        <v>2151</v>
      </c>
      <c r="P138" t="s">
        <v>2152</v>
      </c>
    </row>
    <row r="139" spans="1:16" ht="30">
      <c r="A139" t="s">
        <v>2140</v>
      </c>
      <c r="B139" t="s">
        <v>1554</v>
      </c>
      <c r="C139" s="996" t="s">
        <v>2347</v>
      </c>
      <c r="D139" t="s">
        <v>2143</v>
      </c>
      <c r="E139" s="996" t="s">
        <v>2144</v>
      </c>
      <c r="F139" s="996" t="s">
        <v>2117</v>
      </c>
      <c r="G139" s="890">
        <v>45880.519695937503</v>
      </c>
      <c r="I139" t="s">
        <v>2145</v>
      </c>
      <c r="J139" t="s">
        <v>2146</v>
      </c>
      <c r="K139" s="996" t="s">
        <v>2147</v>
      </c>
      <c r="L139" t="s">
        <v>2148</v>
      </c>
      <c r="M139" t="s">
        <v>2149</v>
      </c>
      <c r="N139" t="s">
        <v>2150</v>
      </c>
      <c r="O139" t="s">
        <v>2151</v>
      </c>
      <c r="P139" t="s">
        <v>2152</v>
      </c>
    </row>
    <row r="140" spans="1:16" ht="30">
      <c r="A140" t="s">
        <v>2140</v>
      </c>
      <c r="B140" t="s">
        <v>1557</v>
      </c>
      <c r="C140" s="996" t="s">
        <v>2348</v>
      </c>
      <c r="D140" t="s">
        <v>2143</v>
      </c>
      <c r="E140" s="996" t="s">
        <v>2144</v>
      </c>
      <c r="F140" s="996" t="s">
        <v>2117</v>
      </c>
      <c r="G140" s="890">
        <v>45880.51970892361</v>
      </c>
      <c r="I140" t="s">
        <v>2145</v>
      </c>
      <c r="J140" t="s">
        <v>2146</v>
      </c>
      <c r="K140" s="996" t="s">
        <v>2147</v>
      </c>
      <c r="L140" t="s">
        <v>2148</v>
      </c>
      <c r="M140" t="s">
        <v>2149</v>
      </c>
      <c r="N140" t="s">
        <v>2150</v>
      </c>
      <c r="O140" t="s">
        <v>2151</v>
      </c>
      <c r="P140" t="s">
        <v>2152</v>
      </c>
    </row>
    <row r="141" spans="1:16" ht="30">
      <c r="A141" t="s">
        <v>2140</v>
      </c>
      <c r="B141" t="s">
        <v>2349</v>
      </c>
      <c r="C141" s="996" t="s">
        <v>1565</v>
      </c>
      <c r="D141" t="s">
        <v>2143</v>
      </c>
      <c r="E141" s="996" t="s">
        <v>2144</v>
      </c>
      <c r="F141" s="996" t="s">
        <v>2117</v>
      </c>
      <c r="G141" s="890">
        <v>45880.519656655095</v>
      </c>
      <c r="I141" t="s">
        <v>2145</v>
      </c>
      <c r="J141" t="s">
        <v>2146</v>
      </c>
      <c r="K141" s="996" t="s">
        <v>2147</v>
      </c>
      <c r="L141" t="s">
        <v>2148</v>
      </c>
      <c r="M141" t="s">
        <v>2149</v>
      </c>
      <c r="N141" t="s">
        <v>2150</v>
      </c>
      <c r="O141" t="s">
        <v>2151</v>
      </c>
      <c r="P141" t="s">
        <v>2152</v>
      </c>
    </row>
    <row r="142" spans="1:16" ht="30">
      <c r="A142" t="s">
        <v>2140</v>
      </c>
      <c r="B142" t="s">
        <v>2350</v>
      </c>
      <c r="C142" s="996" t="s">
        <v>1565</v>
      </c>
      <c r="D142" t="s">
        <v>2143</v>
      </c>
      <c r="E142" s="996" t="s">
        <v>2144</v>
      </c>
      <c r="F142" s="996" t="s">
        <v>2117</v>
      </c>
      <c r="G142" s="890">
        <v>45880.519657928242</v>
      </c>
      <c r="I142" t="s">
        <v>2145</v>
      </c>
      <c r="J142" t="s">
        <v>2146</v>
      </c>
      <c r="K142" s="996" t="s">
        <v>2147</v>
      </c>
      <c r="L142" t="s">
        <v>2148</v>
      </c>
      <c r="M142" t="s">
        <v>2149</v>
      </c>
      <c r="N142" t="s">
        <v>2150</v>
      </c>
      <c r="O142" t="s">
        <v>2151</v>
      </c>
      <c r="P142" t="s">
        <v>2152</v>
      </c>
    </row>
    <row r="143" spans="1:16" ht="30">
      <c r="A143" t="s">
        <v>2140</v>
      </c>
      <c r="B143" t="s">
        <v>2351</v>
      </c>
      <c r="C143" s="996" t="s">
        <v>1565</v>
      </c>
      <c r="D143" t="s">
        <v>2143</v>
      </c>
      <c r="E143" s="996" t="s">
        <v>2144</v>
      </c>
      <c r="F143" s="996" t="s">
        <v>2117</v>
      </c>
      <c r="G143" s="890">
        <v>45880.519604606481</v>
      </c>
      <c r="I143" t="s">
        <v>2145</v>
      </c>
      <c r="J143" t="s">
        <v>2146</v>
      </c>
      <c r="K143" s="996" t="s">
        <v>2147</v>
      </c>
      <c r="L143" t="s">
        <v>2148</v>
      </c>
      <c r="M143" t="s">
        <v>2149</v>
      </c>
      <c r="N143" t="s">
        <v>2150</v>
      </c>
      <c r="O143" t="s">
        <v>2151</v>
      </c>
      <c r="P143" t="s">
        <v>2152</v>
      </c>
    </row>
    <row r="144" spans="1:16" ht="30">
      <c r="A144" t="s">
        <v>2140</v>
      </c>
      <c r="B144" t="s">
        <v>2352</v>
      </c>
      <c r="C144" s="996" t="s">
        <v>1565</v>
      </c>
      <c r="D144" t="s">
        <v>2143</v>
      </c>
      <c r="E144" s="996" t="s">
        <v>2144</v>
      </c>
      <c r="F144" s="996" t="s">
        <v>2117</v>
      </c>
      <c r="G144" s="890">
        <v>45880.519643807871</v>
      </c>
      <c r="I144" t="s">
        <v>2145</v>
      </c>
      <c r="J144" t="s">
        <v>2146</v>
      </c>
      <c r="K144" s="996" t="s">
        <v>2147</v>
      </c>
      <c r="L144" t="s">
        <v>2148</v>
      </c>
      <c r="M144" t="s">
        <v>2149</v>
      </c>
      <c r="N144" t="s">
        <v>2150</v>
      </c>
      <c r="O144" t="s">
        <v>2151</v>
      </c>
      <c r="P144" t="s">
        <v>2152</v>
      </c>
    </row>
    <row r="145" spans="1:16" ht="30">
      <c r="A145" t="s">
        <v>2140</v>
      </c>
      <c r="B145" t="s">
        <v>2353</v>
      </c>
      <c r="C145" s="996" t="s">
        <v>1565</v>
      </c>
      <c r="D145" t="s">
        <v>2143</v>
      </c>
      <c r="E145" s="996" t="s">
        <v>2144</v>
      </c>
      <c r="F145" s="996" t="s">
        <v>2117</v>
      </c>
      <c r="G145" s="890">
        <v>45880.519671099537</v>
      </c>
      <c r="I145" t="s">
        <v>2145</v>
      </c>
      <c r="J145" t="s">
        <v>2146</v>
      </c>
      <c r="K145" s="996" t="s">
        <v>2147</v>
      </c>
      <c r="L145" t="s">
        <v>2148</v>
      </c>
      <c r="M145" t="s">
        <v>2149</v>
      </c>
      <c r="N145" t="s">
        <v>2150</v>
      </c>
      <c r="O145" t="s">
        <v>2151</v>
      </c>
      <c r="P145" t="s">
        <v>2152</v>
      </c>
    </row>
    <row r="146" spans="1:16" ht="30">
      <c r="A146" t="s">
        <v>2140</v>
      </c>
      <c r="B146" t="s">
        <v>2354</v>
      </c>
      <c r="C146" s="996" t="s">
        <v>1565</v>
      </c>
      <c r="D146" t="s">
        <v>2143</v>
      </c>
      <c r="E146" s="996" t="s">
        <v>2144</v>
      </c>
      <c r="F146" s="996" t="s">
        <v>2117</v>
      </c>
      <c r="G146" s="890">
        <v>45880.519627754627</v>
      </c>
      <c r="I146" t="s">
        <v>2145</v>
      </c>
      <c r="J146" t="s">
        <v>2146</v>
      </c>
      <c r="K146" s="996" t="s">
        <v>2147</v>
      </c>
      <c r="L146" t="s">
        <v>2148</v>
      </c>
      <c r="M146" t="s">
        <v>2149</v>
      </c>
      <c r="N146" t="s">
        <v>2150</v>
      </c>
      <c r="O146" t="s">
        <v>2151</v>
      </c>
      <c r="P146" t="s">
        <v>2152</v>
      </c>
    </row>
    <row r="147" spans="1:16" ht="30">
      <c r="A147" t="s">
        <v>2355</v>
      </c>
      <c r="B147" t="s">
        <v>2356</v>
      </c>
      <c r="C147" s="996" t="s">
        <v>2357</v>
      </c>
      <c r="D147" t="s">
        <v>2358</v>
      </c>
      <c r="E147" s="996" t="s">
        <v>2359</v>
      </c>
      <c r="F147" s="996" t="s">
        <v>2360</v>
      </c>
      <c r="G147" s="890">
        <v>45791.433595092596</v>
      </c>
      <c r="H147" t="s">
        <v>2361</v>
      </c>
      <c r="I147" t="s">
        <v>2145</v>
      </c>
      <c r="J147" t="s">
        <v>2362</v>
      </c>
      <c r="K147" s="996" t="s">
        <v>2363</v>
      </c>
      <c r="L147" t="s">
        <v>2148</v>
      </c>
      <c r="M147" t="s">
        <v>2149</v>
      </c>
      <c r="N147" t="s">
        <v>2150</v>
      </c>
      <c r="O147" t="s">
        <v>2151</v>
      </c>
      <c r="P147" t="s">
        <v>2364</v>
      </c>
    </row>
    <row r="148" spans="1:16" ht="30">
      <c r="A148" t="s">
        <v>2365</v>
      </c>
      <c r="B148" t="s">
        <v>2366</v>
      </c>
      <c r="C148" s="996" t="s">
        <v>2367</v>
      </c>
      <c r="D148" t="s">
        <v>2358</v>
      </c>
      <c r="E148" s="996" t="s">
        <v>2359</v>
      </c>
      <c r="F148" s="996" t="s">
        <v>2360</v>
      </c>
      <c r="G148" s="890">
        <v>45793.596790567128</v>
      </c>
      <c r="H148" t="s">
        <v>2368</v>
      </c>
      <c r="I148" t="s">
        <v>2145</v>
      </c>
      <c r="J148" t="s">
        <v>2362</v>
      </c>
      <c r="K148" s="996" t="s">
        <v>2363</v>
      </c>
      <c r="L148" t="s">
        <v>2148</v>
      </c>
      <c r="M148" t="s">
        <v>2149</v>
      </c>
      <c r="N148" t="s">
        <v>2150</v>
      </c>
      <c r="O148" t="s">
        <v>2151</v>
      </c>
      <c r="P148" t="s">
        <v>2369</v>
      </c>
    </row>
    <row r="149" spans="1:16" ht="30">
      <c r="A149" t="s">
        <v>2355</v>
      </c>
      <c r="B149" t="s">
        <v>2370</v>
      </c>
      <c r="C149" s="996" t="s">
        <v>2371</v>
      </c>
      <c r="D149" t="s">
        <v>2358</v>
      </c>
      <c r="E149" s="996" t="s">
        <v>2359</v>
      </c>
      <c r="F149" s="996" t="s">
        <v>2360</v>
      </c>
      <c r="G149" s="890">
        <v>45817.631972442126</v>
      </c>
      <c r="H149" t="s">
        <v>2372</v>
      </c>
      <c r="I149" t="s">
        <v>2145</v>
      </c>
      <c r="J149" t="s">
        <v>2362</v>
      </c>
      <c r="K149" s="996" t="s">
        <v>2363</v>
      </c>
      <c r="L149" t="s">
        <v>2148</v>
      </c>
      <c r="M149" t="s">
        <v>2149</v>
      </c>
      <c r="N149" t="s">
        <v>2150</v>
      </c>
      <c r="O149" t="s">
        <v>2151</v>
      </c>
      <c r="P149" t="s">
        <v>2373</v>
      </c>
    </row>
    <row r="150" spans="1:16" ht="30">
      <c r="A150" t="s">
        <v>2365</v>
      </c>
      <c r="B150" t="s">
        <v>2374</v>
      </c>
      <c r="C150" s="996" t="s">
        <v>2375</v>
      </c>
      <c r="D150" t="s">
        <v>2358</v>
      </c>
      <c r="E150" s="996" t="s">
        <v>2359</v>
      </c>
      <c r="F150" s="996" t="s">
        <v>2360</v>
      </c>
      <c r="G150" s="890">
        <v>45824.393947766206</v>
      </c>
      <c r="H150" t="s">
        <v>2376</v>
      </c>
      <c r="I150" t="s">
        <v>2145</v>
      </c>
      <c r="J150" t="s">
        <v>2362</v>
      </c>
      <c r="K150" s="996" t="s">
        <v>2363</v>
      </c>
      <c r="L150" t="s">
        <v>2148</v>
      </c>
      <c r="M150" t="s">
        <v>2149</v>
      </c>
      <c r="N150" t="s">
        <v>2150</v>
      </c>
      <c r="O150" t="s">
        <v>2151</v>
      </c>
      <c r="P150" t="s">
        <v>2377</v>
      </c>
    </row>
    <row r="151" spans="1:16" ht="45">
      <c r="A151" t="s">
        <v>2365</v>
      </c>
      <c r="B151" t="s">
        <v>2378</v>
      </c>
      <c r="C151" s="996" t="s">
        <v>2379</v>
      </c>
      <c r="D151" t="s">
        <v>2358</v>
      </c>
      <c r="E151" s="996" t="s">
        <v>2359</v>
      </c>
      <c r="F151" s="996" t="s">
        <v>2360</v>
      </c>
      <c r="G151" s="890">
        <v>45831.677160254629</v>
      </c>
      <c r="H151" t="s">
        <v>2380</v>
      </c>
      <c r="I151" t="s">
        <v>2145</v>
      </c>
      <c r="J151" t="s">
        <v>2362</v>
      </c>
      <c r="K151" s="996" t="s">
        <v>2363</v>
      </c>
      <c r="L151" t="s">
        <v>2148</v>
      </c>
      <c r="M151" t="s">
        <v>2149</v>
      </c>
      <c r="N151" t="s">
        <v>2150</v>
      </c>
      <c r="O151" t="s">
        <v>2151</v>
      </c>
      <c r="P151" t="s">
        <v>2381</v>
      </c>
    </row>
    <row r="152" spans="1:16" ht="30">
      <c r="A152" t="s">
        <v>2365</v>
      </c>
      <c r="B152" t="s">
        <v>2382</v>
      </c>
      <c r="C152" s="996" t="s">
        <v>2383</v>
      </c>
      <c r="D152" t="s">
        <v>2358</v>
      </c>
      <c r="E152" s="996" t="s">
        <v>2359</v>
      </c>
      <c r="F152" s="996" t="s">
        <v>2360</v>
      </c>
      <c r="G152" s="890">
        <v>45848.329865405096</v>
      </c>
      <c r="H152" t="s">
        <v>2384</v>
      </c>
      <c r="I152" t="s">
        <v>2145</v>
      </c>
      <c r="J152" t="s">
        <v>2362</v>
      </c>
      <c r="K152" s="996" t="s">
        <v>2363</v>
      </c>
      <c r="L152" t="s">
        <v>2148</v>
      </c>
      <c r="M152" t="s">
        <v>2149</v>
      </c>
      <c r="N152" t="s">
        <v>2150</v>
      </c>
      <c r="O152" t="s">
        <v>2151</v>
      </c>
      <c r="P152" t="s">
        <v>2385</v>
      </c>
    </row>
    <row r="153" spans="1:16" ht="45">
      <c r="A153" t="s">
        <v>2365</v>
      </c>
      <c r="B153" t="s">
        <v>2386</v>
      </c>
      <c r="C153" s="996" t="s">
        <v>2387</v>
      </c>
      <c r="D153" t="s">
        <v>2358</v>
      </c>
      <c r="E153" s="996" t="s">
        <v>2359</v>
      </c>
      <c r="F153" s="996" t="s">
        <v>2360</v>
      </c>
      <c r="G153" s="890">
        <v>45848.329865405096</v>
      </c>
      <c r="H153" t="s">
        <v>2388</v>
      </c>
      <c r="I153" t="s">
        <v>2145</v>
      </c>
      <c r="J153" t="s">
        <v>2362</v>
      </c>
      <c r="K153" s="996" t="s">
        <v>2363</v>
      </c>
      <c r="L153" t="s">
        <v>2148</v>
      </c>
      <c r="M153" t="s">
        <v>2149</v>
      </c>
      <c r="N153" t="s">
        <v>2150</v>
      </c>
      <c r="O153" t="s">
        <v>2151</v>
      </c>
      <c r="P153" t="s">
        <v>2385</v>
      </c>
    </row>
    <row r="154" spans="1:16" ht="45">
      <c r="A154" t="s">
        <v>2365</v>
      </c>
      <c r="B154" t="s">
        <v>2389</v>
      </c>
      <c r="C154" s="996" t="s">
        <v>2390</v>
      </c>
      <c r="D154" t="s">
        <v>2358</v>
      </c>
      <c r="E154" s="996" t="s">
        <v>2359</v>
      </c>
      <c r="F154" s="996" t="s">
        <v>2360</v>
      </c>
      <c r="G154" s="890">
        <v>45873.626283217593</v>
      </c>
      <c r="H154" t="s">
        <v>2391</v>
      </c>
      <c r="I154" t="s">
        <v>2145</v>
      </c>
      <c r="J154" t="s">
        <v>2362</v>
      </c>
      <c r="K154" s="996" t="s">
        <v>2363</v>
      </c>
      <c r="L154" t="s">
        <v>2148</v>
      </c>
      <c r="M154" t="s">
        <v>2149</v>
      </c>
      <c r="N154" t="s">
        <v>2150</v>
      </c>
      <c r="O154" t="s">
        <v>2151</v>
      </c>
      <c r="P154" t="s">
        <v>2392</v>
      </c>
    </row>
    <row r="155" spans="1:16" ht="30">
      <c r="A155" t="s">
        <v>2355</v>
      </c>
      <c r="B155" t="s">
        <v>2393</v>
      </c>
      <c r="C155" s="996" t="s">
        <v>2394</v>
      </c>
      <c r="D155" t="s">
        <v>2358</v>
      </c>
      <c r="E155" s="996" t="s">
        <v>2359</v>
      </c>
      <c r="F155" s="996" t="s">
        <v>2360</v>
      </c>
      <c r="G155" s="890">
        <v>45875.371901307873</v>
      </c>
      <c r="H155" t="s">
        <v>2395</v>
      </c>
      <c r="I155" t="s">
        <v>2145</v>
      </c>
      <c r="J155" t="s">
        <v>2362</v>
      </c>
      <c r="K155" s="996" t="s">
        <v>2363</v>
      </c>
      <c r="L155" t="s">
        <v>2148</v>
      </c>
      <c r="M155" t="s">
        <v>2149</v>
      </c>
      <c r="N155" t="s">
        <v>2150</v>
      </c>
      <c r="O155" t="s">
        <v>2151</v>
      </c>
      <c r="P155" t="s">
        <v>2396</v>
      </c>
    </row>
    <row r="156" spans="1:16" ht="45">
      <c r="A156" t="s">
        <v>2365</v>
      </c>
      <c r="B156" t="s">
        <v>2397</v>
      </c>
      <c r="C156" s="996" t="s">
        <v>2398</v>
      </c>
      <c r="D156" t="s">
        <v>2358</v>
      </c>
      <c r="E156" s="996" t="s">
        <v>2359</v>
      </c>
      <c r="F156" s="996" t="s">
        <v>2360</v>
      </c>
      <c r="G156" s="890">
        <v>45890.612771539352</v>
      </c>
      <c r="H156" t="s">
        <v>2399</v>
      </c>
      <c r="I156" t="s">
        <v>2145</v>
      </c>
      <c r="J156" t="s">
        <v>2362</v>
      </c>
      <c r="K156" s="996" t="s">
        <v>2363</v>
      </c>
      <c r="L156" t="s">
        <v>2148</v>
      </c>
      <c r="M156" t="s">
        <v>2149</v>
      </c>
      <c r="N156" t="s">
        <v>2150</v>
      </c>
      <c r="O156" t="s">
        <v>2151</v>
      </c>
      <c r="P156" t="s">
        <v>2400</v>
      </c>
    </row>
    <row r="157" spans="1:16" ht="45">
      <c r="A157" t="s">
        <v>2365</v>
      </c>
      <c r="B157" t="s">
        <v>2401</v>
      </c>
      <c r="C157" s="996" t="s">
        <v>2402</v>
      </c>
      <c r="D157" t="s">
        <v>2358</v>
      </c>
      <c r="E157" s="996" t="s">
        <v>2359</v>
      </c>
      <c r="F157" s="996" t="s">
        <v>2360</v>
      </c>
      <c r="G157" s="890">
        <v>45890.612771481479</v>
      </c>
      <c r="H157" t="s">
        <v>2403</v>
      </c>
      <c r="I157" t="s">
        <v>2145</v>
      </c>
      <c r="J157" t="s">
        <v>2362</v>
      </c>
      <c r="K157" s="996" t="s">
        <v>2363</v>
      </c>
      <c r="L157" t="s">
        <v>2148</v>
      </c>
      <c r="M157" t="s">
        <v>2149</v>
      </c>
      <c r="N157" t="s">
        <v>2150</v>
      </c>
      <c r="O157" t="s">
        <v>2151</v>
      </c>
      <c r="P157" t="s">
        <v>2400</v>
      </c>
    </row>
    <row r="158" spans="1:16" ht="30">
      <c r="A158" t="s">
        <v>2365</v>
      </c>
      <c r="B158" t="s">
        <v>2404</v>
      </c>
      <c r="C158" s="996" t="s">
        <v>2405</v>
      </c>
      <c r="D158" t="s">
        <v>2358</v>
      </c>
      <c r="E158" s="996" t="s">
        <v>2359</v>
      </c>
      <c r="F158" s="996" t="s">
        <v>2360</v>
      </c>
      <c r="G158" s="890">
        <v>45903.490779282409</v>
      </c>
      <c r="H158" t="s">
        <v>2406</v>
      </c>
      <c r="I158" t="s">
        <v>2145</v>
      </c>
      <c r="J158" t="s">
        <v>2362</v>
      </c>
      <c r="K158" s="996" t="s">
        <v>2363</v>
      </c>
      <c r="L158" t="s">
        <v>2148</v>
      </c>
      <c r="M158" t="s">
        <v>2149</v>
      </c>
      <c r="N158" t="s">
        <v>2150</v>
      </c>
      <c r="O158" t="s">
        <v>2151</v>
      </c>
      <c r="P158" t="s">
        <v>2407</v>
      </c>
    </row>
    <row r="159" spans="1:16" ht="30">
      <c r="A159" t="s">
        <v>2365</v>
      </c>
      <c r="B159" t="s">
        <v>2408</v>
      </c>
      <c r="C159" s="996" t="s">
        <v>2409</v>
      </c>
      <c r="D159" t="s">
        <v>2358</v>
      </c>
      <c r="E159" s="996" t="s">
        <v>2359</v>
      </c>
      <c r="F159" s="996" t="s">
        <v>2360</v>
      </c>
      <c r="G159" s="890">
        <v>45910.432306226852</v>
      </c>
      <c r="H159" t="s">
        <v>2410</v>
      </c>
      <c r="I159" t="s">
        <v>2145</v>
      </c>
      <c r="J159" t="s">
        <v>2362</v>
      </c>
      <c r="K159" s="996" t="s">
        <v>2363</v>
      </c>
      <c r="L159" t="s">
        <v>2148</v>
      </c>
      <c r="M159" t="s">
        <v>2149</v>
      </c>
      <c r="N159" t="s">
        <v>2150</v>
      </c>
      <c r="O159" t="s">
        <v>2151</v>
      </c>
      <c r="P159" t="s">
        <v>2411</v>
      </c>
    </row>
    <row r="160" spans="1:16" ht="30">
      <c r="A160" t="s">
        <v>2355</v>
      </c>
      <c r="B160" t="s">
        <v>2412</v>
      </c>
      <c r="C160" s="996" t="s">
        <v>2413</v>
      </c>
      <c r="D160" t="s">
        <v>2358</v>
      </c>
      <c r="E160" s="996" t="s">
        <v>2359</v>
      </c>
      <c r="F160" s="996" t="s">
        <v>2360</v>
      </c>
      <c r="G160" s="890">
        <v>45923.574328263887</v>
      </c>
      <c r="H160" t="s">
        <v>2414</v>
      </c>
      <c r="I160" t="s">
        <v>2145</v>
      </c>
      <c r="J160" t="s">
        <v>2362</v>
      </c>
      <c r="K160" s="996" t="s">
        <v>2363</v>
      </c>
      <c r="L160" t="s">
        <v>2148</v>
      </c>
      <c r="M160" t="s">
        <v>2149</v>
      </c>
      <c r="N160" t="s">
        <v>2150</v>
      </c>
      <c r="O160" t="s">
        <v>2151</v>
      </c>
      <c r="P160" t="s">
        <v>2415</v>
      </c>
    </row>
    <row r="161" spans="1:16" ht="30">
      <c r="A161" t="s">
        <v>2365</v>
      </c>
      <c r="B161" t="s">
        <v>2416</v>
      </c>
      <c r="C161" s="996" t="s">
        <v>2417</v>
      </c>
      <c r="D161" t="s">
        <v>2358</v>
      </c>
      <c r="E161" s="996" t="s">
        <v>2359</v>
      </c>
      <c r="F161" s="996" t="s">
        <v>2360</v>
      </c>
      <c r="G161" s="890">
        <v>45936.364654363424</v>
      </c>
      <c r="H161" t="s">
        <v>2418</v>
      </c>
      <c r="I161" t="s">
        <v>2145</v>
      </c>
      <c r="J161" t="s">
        <v>2362</v>
      </c>
      <c r="K161" s="996" t="s">
        <v>2363</v>
      </c>
      <c r="L161" t="s">
        <v>2148</v>
      </c>
      <c r="M161" t="s">
        <v>2149</v>
      </c>
      <c r="N161" t="s">
        <v>2150</v>
      </c>
      <c r="O161" t="s">
        <v>2151</v>
      </c>
      <c r="P161" t="s">
        <v>2419</v>
      </c>
    </row>
    <row r="162" spans="1:16" ht="30">
      <c r="A162" t="s">
        <v>2365</v>
      </c>
      <c r="B162" t="s">
        <v>2420</v>
      </c>
      <c r="C162" s="996" t="s">
        <v>2421</v>
      </c>
      <c r="D162" t="s">
        <v>2358</v>
      </c>
      <c r="E162" s="996" t="s">
        <v>2359</v>
      </c>
      <c r="F162" s="996" t="s">
        <v>2360</v>
      </c>
      <c r="G162" s="890">
        <v>45953.596331631947</v>
      </c>
      <c r="H162" t="s">
        <v>2422</v>
      </c>
      <c r="I162" t="s">
        <v>2145</v>
      </c>
      <c r="J162" t="s">
        <v>2362</v>
      </c>
      <c r="K162" s="996" t="s">
        <v>2363</v>
      </c>
      <c r="L162" t="s">
        <v>2148</v>
      </c>
      <c r="M162" t="s">
        <v>2149</v>
      </c>
      <c r="N162" t="s">
        <v>2150</v>
      </c>
      <c r="O162" t="s">
        <v>2151</v>
      </c>
      <c r="P162" t="s">
        <v>2423</v>
      </c>
    </row>
    <row r="163" spans="1:16" ht="30">
      <c r="A163" t="s">
        <v>2365</v>
      </c>
      <c r="B163" t="s">
        <v>2424</v>
      </c>
      <c r="C163" s="996" t="s">
        <v>2425</v>
      </c>
      <c r="D163" t="s">
        <v>2358</v>
      </c>
      <c r="E163" s="996" t="s">
        <v>2359</v>
      </c>
      <c r="F163" s="996" t="s">
        <v>2360</v>
      </c>
      <c r="G163" s="890">
        <v>45953.594900833334</v>
      </c>
      <c r="H163" t="s">
        <v>2426</v>
      </c>
      <c r="I163" t="s">
        <v>2145</v>
      </c>
      <c r="J163" t="s">
        <v>2362</v>
      </c>
      <c r="K163" s="996" t="s">
        <v>2363</v>
      </c>
      <c r="L163" t="s">
        <v>2148</v>
      </c>
      <c r="M163" t="s">
        <v>2149</v>
      </c>
      <c r="N163" t="s">
        <v>2150</v>
      </c>
      <c r="O163" t="s">
        <v>2151</v>
      </c>
      <c r="P163" t="s">
        <v>2427</v>
      </c>
    </row>
    <row r="164" spans="1:16" ht="30">
      <c r="A164" t="s">
        <v>2355</v>
      </c>
      <c r="B164" t="s">
        <v>2428</v>
      </c>
      <c r="C164" s="996" t="s">
        <v>2429</v>
      </c>
      <c r="D164" t="s">
        <v>2358</v>
      </c>
      <c r="E164" s="996" t="s">
        <v>2359</v>
      </c>
      <c r="F164" s="996" t="s">
        <v>2360</v>
      </c>
      <c r="G164" s="890">
        <v>45966.565988726848</v>
      </c>
      <c r="H164" t="s">
        <v>2430</v>
      </c>
      <c r="I164" t="s">
        <v>2145</v>
      </c>
      <c r="J164" t="s">
        <v>2362</v>
      </c>
      <c r="K164" s="996" t="s">
        <v>2363</v>
      </c>
      <c r="L164" t="s">
        <v>2148</v>
      </c>
      <c r="M164" t="s">
        <v>2149</v>
      </c>
      <c r="N164" t="s">
        <v>2150</v>
      </c>
      <c r="O164" t="s">
        <v>2151</v>
      </c>
      <c r="P164" t="s">
        <v>2431</v>
      </c>
    </row>
    <row r="165" spans="1:16" ht="30">
      <c r="A165" t="s">
        <v>2365</v>
      </c>
      <c r="B165" t="s">
        <v>2432</v>
      </c>
      <c r="C165" s="996" t="s">
        <v>2433</v>
      </c>
      <c r="D165" t="s">
        <v>2358</v>
      </c>
      <c r="E165" s="996" t="s">
        <v>2359</v>
      </c>
      <c r="F165" s="996" t="s">
        <v>2360</v>
      </c>
      <c r="G165" s="890">
        <v>45982.507347604165</v>
      </c>
      <c r="H165" t="s">
        <v>2434</v>
      </c>
      <c r="I165" t="s">
        <v>2145</v>
      </c>
      <c r="J165" t="s">
        <v>2362</v>
      </c>
      <c r="K165" s="996" t="s">
        <v>2363</v>
      </c>
      <c r="L165" t="s">
        <v>2148</v>
      </c>
      <c r="M165" t="s">
        <v>2149</v>
      </c>
      <c r="N165" t="s">
        <v>2150</v>
      </c>
      <c r="O165" t="s">
        <v>2151</v>
      </c>
      <c r="P165" t="s">
        <v>2435</v>
      </c>
    </row>
    <row r="166" spans="1:16" ht="30">
      <c r="A166" t="s">
        <v>2355</v>
      </c>
      <c r="B166" t="s">
        <v>2436</v>
      </c>
      <c r="C166" s="996" t="s">
        <v>2437</v>
      </c>
      <c r="D166" t="s">
        <v>2358</v>
      </c>
      <c r="E166" s="996" t="s">
        <v>2359</v>
      </c>
      <c r="F166" s="996" t="s">
        <v>2360</v>
      </c>
      <c r="G166" s="890">
        <v>45995.674162708332</v>
      </c>
      <c r="H166" t="s">
        <v>2438</v>
      </c>
      <c r="I166" t="s">
        <v>2145</v>
      </c>
      <c r="J166" t="s">
        <v>2362</v>
      </c>
      <c r="K166" s="996" t="s">
        <v>2363</v>
      </c>
      <c r="L166" t="s">
        <v>2148</v>
      </c>
      <c r="M166" t="s">
        <v>2149</v>
      </c>
      <c r="N166" t="s">
        <v>2150</v>
      </c>
      <c r="O166" t="s">
        <v>2151</v>
      </c>
      <c r="P166" t="s">
        <v>2439</v>
      </c>
    </row>
    <row r="167" spans="1:16" ht="30">
      <c r="A167" t="s">
        <v>2365</v>
      </c>
      <c r="B167" t="s">
        <v>2440</v>
      </c>
      <c r="C167" s="996" t="s">
        <v>2441</v>
      </c>
      <c r="D167" t="s">
        <v>2358</v>
      </c>
      <c r="E167" s="996" t="s">
        <v>2359</v>
      </c>
      <c r="F167" s="996" t="s">
        <v>2360</v>
      </c>
      <c r="G167" s="890">
        <v>46015.327020428238</v>
      </c>
      <c r="H167" t="s">
        <v>2442</v>
      </c>
      <c r="I167" t="s">
        <v>2145</v>
      </c>
      <c r="J167" t="s">
        <v>2362</v>
      </c>
      <c r="K167" s="996" t="s">
        <v>2363</v>
      </c>
      <c r="L167" t="s">
        <v>2148</v>
      </c>
      <c r="M167" t="s">
        <v>2149</v>
      </c>
      <c r="N167" t="s">
        <v>2150</v>
      </c>
      <c r="O167" t="s">
        <v>2151</v>
      </c>
      <c r="P167" t="s">
        <v>2443</v>
      </c>
    </row>
    <row r="168" spans="1:16" ht="30">
      <c r="A168" t="s">
        <v>2355</v>
      </c>
      <c r="B168" t="s">
        <v>2444</v>
      </c>
      <c r="C168" s="996" t="s">
        <v>2445</v>
      </c>
      <c r="D168" t="s">
        <v>2358</v>
      </c>
      <c r="E168" s="996" t="s">
        <v>2359</v>
      </c>
      <c r="F168" s="996" t="s">
        <v>2360</v>
      </c>
      <c r="G168" s="890">
        <v>46058.366775949071</v>
      </c>
      <c r="H168" t="s">
        <v>2446</v>
      </c>
      <c r="I168" t="s">
        <v>2145</v>
      </c>
      <c r="J168" t="s">
        <v>2362</v>
      </c>
      <c r="K168" s="996" t="s">
        <v>2363</v>
      </c>
      <c r="L168" t="s">
        <v>2148</v>
      </c>
      <c r="M168" t="s">
        <v>2149</v>
      </c>
      <c r="N168" t="s">
        <v>2150</v>
      </c>
      <c r="O168" t="s">
        <v>2151</v>
      </c>
      <c r="P168" t="s">
        <v>2447</v>
      </c>
    </row>
    <row r="169" spans="1:16">
      <c r="A169" t="s">
        <v>2355</v>
      </c>
      <c r="B169" t="s">
        <v>2448</v>
      </c>
      <c r="C169" s="996" t="s">
        <v>2449</v>
      </c>
      <c r="D169" t="s">
        <v>2358</v>
      </c>
      <c r="E169" s="996" t="s">
        <v>2450</v>
      </c>
      <c r="F169" s="996" t="s">
        <v>2117</v>
      </c>
      <c r="G169" s="890">
        <v>45763.569811712965</v>
      </c>
      <c r="H169" t="s">
        <v>2451</v>
      </c>
      <c r="I169" t="s">
        <v>2145</v>
      </c>
      <c r="J169" t="s">
        <v>2362</v>
      </c>
      <c r="K169" s="996" t="s">
        <v>2363</v>
      </c>
      <c r="L169" t="s">
        <v>2148</v>
      </c>
      <c r="M169" t="s">
        <v>2149</v>
      </c>
      <c r="N169" t="s">
        <v>2150</v>
      </c>
      <c r="O169" t="s">
        <v>2452</v>
      </c>
    </row>
    <row r="170" spans="1:16">
      <c r="A170" t="s">
        <v>2365</v>
      </c>
      <c r="B170" t="s">
        <v>2453</v>
      </c>
      <c r="C170" s="996" t="s">
        <v>2454</v>
      </c>
      <c r="D170" t="s">
        <v>2358</v>
      </c>
      <c r="E170" s="996" t="s">
        <v>2450</v>
      </c>
      <c r="F170" s="996" t="s">
        <v>2117</v>
      </c>
      <c r="G170" s="890">
        <v>45764.432869189812</v>
      </c>
      <c r="H170" t="s">
        <v>2455</v>
      </c>
      <c r="I170" t="s">
        <v>2145</v>
      </c>
      <c r="J170" t="s">
        <v>2362</v>
      </c>
      <c r="K170" s="996" t="s">
        <v>2363</v>
      </c>
      <c r="L170" t="s">
        <v>2148</v>
      </c>
      <c r="M170" t="s">
        <v>2149</v>
      </c>
      <c r="N170" t="s">
        <v>2150</v>
      </c>
      <c r="O170" t="s">
        <v>2452</v>
      </c>
    </row>
    <row r="171" spans="1:16">
      <c r="A171" t="s">
        <v>2365</v>
      </c>
      <c r="B171" t="s">
        <v>2456</v>
      </c>
      <c r="C171" s="996" t="s">
        <v>2457</v>
      </c>
      <c r="D171" t="s">
        <v>2358</v>
      </c>
      <c r="E171" s="996" t="s">
        <v>2450</v>
      </c>
      <c r="F171" s="996" t="s">
        <v>2117</v>
      </c>
      <c r="G171" s="890">
        <v>45771.870958530089</v>
      </c>
      <c r="H171" t="s">
        <v>2458</v>
      </c>
      <c r="I171" t="s">
        <v>2145</v>
      </c>
      <c r="J171" t="s">
        <v>2362</v>
      </c>
      <c r="K171" s="996" t="s">
        <v>2363</v>
      </c>
      <c r="L171" t="s">
        <v>2148</v>
      </c>
      <c r="M171" t="s">
        <v>2149</v>
      </c>
      <c r="N171" t="s">
        <v>2150</v>
      </c>
      <c r="O171" t="s">
        <v>2452</v>
      </c>
    </row>
    <row r="172" spans="1:16">
      <c r="A172" t="s">
        <v>2365</v>
      </c>
      <c r="B172" t="s">
        <v>2459</v>
      </c>
      <c r="C172" s="996" t="s">
        <v>2460</v>
      </c>
      <c r="D172" t="s">
        <v>2358</v>
      </c>
      <c r="E172" s="996" t="s">
        <v>2450</v>
      </c>
      <c r="F172" s="996" t="s">
        <v>2117</v>
      </c>
      <c r="G172" s="890">
        <v>45800.413548807868</v>
      </c>
      <c r="H172" t="s">
        <v>2461</v>
      </c>
      <c r="I172" t="s">
        <v>2145</v>
      </c>
      <c r="J172" t="s">
        <v>2362</v>
      </c>
      <c r="K172" s="996" t="s">
        <v>2363</v>
      </c>
      <c r="L172" t="s">
        <v>2148</v>
      </c>
      <c r="M172" t="s">
        <v>2149</v>
      </c>
      <c r="N172" t="s">
        <v>2150</v>
      </c>
      <c r="O172" t="s">
        <v>2452</v>
      </c>
    </row>
    <row r="173" spans="1:16" ht="30">
      <c r="A173" t="s">
        <v>2365</v>
      </c>
      <c r="B173" t="s">
        <v>2462</v>
      </c>
      <c r="C173" s="996" t="s">
        <v>2463</v>
      </c>
      <c r="D173" t="s">
        <v>2358</v>
      </c>
      <c r="E173" s="996" t="s">
        <v>2464</v>
      </c>
      <c r="F173" s="996" t="s">
        <v>2117</v>
      </c>
      <c r="G173" s="890">
        <v>45818.469780011575</v>
      </c>
      <c r="H173" t="s">
        <v>2465</v>
      </c>
      <c r="I173" t="s">
        <v>2145</v>
      </c>
      <c r="J173" t="s">
        <v>2362</v>
      </c>
      <c r="K173" s="996" t="s">
        <v>2363</v>
      </c>
      <c r="L173" t="s">
        <v>2148</v>
      </c>
      <c r="M173" t="s">
        <v>2149</v>
      </c>
      <c r="N173" t="s">
        <v>2150</v>
      </c>
      <c r="O173" t="s">
        <v>2452</v>
      </c>
    </row>
    <row r="174" spans="1:16" ht="30">
      <c r="A174" t="s">
        <v>2355</v>
      </c>
      <c r="B174" t="s">
        <v>2466</v>
      </c>
      <c r="C174" s="996" t="s">
        <v>2467</v>
      </c>
      <c r="D174" t="s">
        <v>2358</v>
      </c>
      <c r="E174" s="996" t="s">
        <v>2464</v>
      </c>
      <c r="F174" s="996" t="s">
        <v>2117</v>
      </c>
      <c r="G174" s="890">
        <v>45821.557056585647</v>
      </c>
      <c r="H174" t="s">
        <v>2468</v>
      </c>
      <c r="I174" t="s">
        <v>2145</v>
      </c>
      <c r="J174" t="s">
        <v>2362</v>
      </c>
      <c r="K174" s="996" t="s">
        <v>2363</v>
      </c>
      <c r="L174" t="s">
        <v>2148</v>
      </c>
      <c r="M174" t="s">
        <v>2149</v>
      </c>
      <c r="N174" t="s">
        <v>2150</v>
      </c>
      <c r="O174" t="s">
        <v>2452</v>
      </c>
    </row>
    <row r="175" spans="1:16">
      <c r="A175" t="s">
        <v>2365</v>
      </c>
      <c r="B175" t="s">
        <v>2469</v>
      </c>
      <c r="C175" s="996" t="s">
        <v>2470</v>
      </c>
      <c r="D175" t="s">
        <v>2358</v>
      </c>
      <c r="E175" s="996" t="s">
        <v>2359</v>
      </c>
      <c r="F175" s="996" t="s">
        <v>2117</v>
      </c>
      <c r="G175" s="890">
        <v>45832.6903269213</v>
      </c>
      <c r="H175" t="s">
        <v>2471</v>
      </c>
      <c r="I175" t="s">
        <v>2145</v>
      </c>
      <c r="J175" t="s">
        <v>2362</v>
      </c>
      <c r="K175" s="996" t="s">
        <v>2363</v>
      </c>
      <c r="L175" t="s">
        <v>2148</v>
      </c>
      <c r="M175" t="s">
        <v>2149</v>
      </c>
      <c r="N175" t="s">
        <v>2150</v>
      </c>
      <c r="O175" t="s">
        <v>2452</v>
      </c>
    </row>
    <row r="176" spans="1:16">
      <c r="A176" t="s">
        <v>2355</v>
      </c>
      <c r="B176" t="s">
        <v>2472</v>
      </c>
      <c r="C176" s="996" t="s">
        <v>2473</v>
      </c>
      <c r="D176" t="s">
        <v>2358</v>
      </c>
      <c r="E176" s="996" t="s">
        <v>2464</v>
      </c>
      <c r="F176" s="996" t="s">
        <v>2117</v>
      </c>
      <c r="G176" s="890">
        <v>45834.701647534719</v>
      </c>
      <c r="H176" t="s">
        <v>2474</v>
      </c>
      <c r="I176" t="s">
        <v>2145</v>
      </c>
      <c r="J176" t="s">
        <v>2362</v>
      </c>
      <c r="K176" s="996" t="s">
        <v>2363</v>
      </c>
      <c r="L176" t="s">
        <v>2148</v>
      </c>
      <c r="M176" t="s">
        <v>2149</v>
      </c>
      <c r="N176" t="s">
        <v>2150</v>
      </c>
      <c r="O176" t="s">
        <v>2452</v>
      </c>
    </row>
    <row r="177" spans="1:16" ht="45">
      <c r="A177" t="s">
        <v>2365</v>
      </c>
      <c r="B177" t="s">
        <v>2475</v>
      </c>
      <c r="C177" s="996" t="s">
        <v>2476</v>
      </c>
      <c r="D177" t="s">
        <v>2358</v>
      </c>
      <c r="E177" s="996" t="s">
        <v>2464</v>
      </c>
      <c r="F177" s="996" t="s">
        <v>2117</v>
      </c>
      <c r="G177" s="890">
        <v>45860.687917199073</v>
      </c>
      <c r="H177" t="s">
        <v>2477</v>
      </c>
      <c r="I177" t="s">
        <v>2145</v>
      </c>
      <c r="J177" t="s">
        <v>2362</v>
      </c>
      <c r="K177" s="996" t="s">
        <v>2363</v>
      </c>
      <c r="L177" t="s">
        <v>2148</v>
      </c>
      <c r="M177" t="s">
        <v>2149</v>
      </c>
      <c r="N177" t="s">
        <v>2150</v>
      </c>
      <c r="O177" t="s">
        <v>2452</v>
      </c>
    </row>
    <row r="178" spans="1:16" ht="45">
      <c r="A178" t="s">
        <v>2365</v>
      </c>
      <c r="B178" t="s">
        <v>2478</v>
      </c>
      <c r="C178" s="996" t="s">
        <v>2479</v>
      </c>
      <c r="D178" t="s">
        <v>2358</v>
      </c>
      <c r="E178" s="996" t="s">
        <v>2359</v>
      </c>
      <c r="F178" s="996" t="s">
        <v>2117</v>
      </c>
      <c r="G178" s="890">
        <v>45877.550022175928</v>
      </c>
      <c r="H178" t="s">
        <v>2480</v>
      </c>
      <c r="I178" t="s">
        <v>2145</v>
      </c>
      <c r="J178" t="s">
        <v>2362</v>
      </c>
      <c r="K178" s="996" t="s">
        <v>2363</v>
      </c>
      <c r="L178" t="s">
        <v>2148</v>
      </c>
      <c r="M178" t="s">
        <v>2149</v>
      </c>
      <c r="N178" t="s">
        <v>2150</v>
      </c>
      <c r="O178" t="s">
        <v>2452</v>
      </c>
    </row>
    <row r="179" spans="1:16" ht="45">
      <c r="A179" t="s">
        <v>2365</v>
      </c>
      <c r="B179" t="s">
        <v>2481</v>
      </c>
      <c r="C179" s="996" t="s">
        <v>2482</v>
      </c>
      <c r="D179" t="s">
        <v>2358</v>
      </c>
      <c r="E179" s="996" t="s">
        <v>2359</v>
      </c>
      <c r="F179" s="996" t="s">
        <v>2117</v>
      </c>
      <c r="G179" s="890">
        <v>45877.552866412036</v>
      </c>
      <c r="H179" t="s">
        <v>2483</v>
      </c>
      <c r="I179" t="s">
        <v>2145</v>
      </c>
      <c r="J179" t="s">
        <v>2362</v>
      </c>
      <c r="K179" s="996" t="s">
        <v>2363</v>
      </c>
      <c r="L179" t="s">
        <v>2148</v>
      </c>
      <c r="M179" t="s">
        <v>2149</v>
      </c>
      <c r="N179" t="s">
        <v>2150</v>
      </c>
      <c r="O179" t="s">
        <v>2452</v>
      </c>
    </row>
    <row r="180" spans="1:16">
      <c r="A180" t="s">
        <v>2365</v>
      </c>
      <c r="B180" t="s">
        <v>2484</v>
      </c>
      <c r="C180" s="996" t="s">
        <v>2485</v>
      </c>
      <c r="D180" t="s">
        <v>2358</v>
      </c>
      <c r="E180" s="996" t="s">
        <v>2359</v>
      </c>
      <c r="F180" s="996" t="s">
        <v>2117</v>
      </c>
      <c r="G180" s="890">
        <v>45910.600498680556</v>
      </c>
      <c r="H180" t="s">
        <v>2486</v>
      </c>
      <c r="I180" t="s">
        <v>2145</v>
      </c>
      <c r="J180" t="s">
        <v>2362</v>
      </c>
      <c r="K180" s="996" t="s">
        <v>2363</v>
      </c>
      <c r="L180" t="s">
        <v>2148</v>
      </c>
      <c r="M180" t="s">
        <v>2149</v>
      </c>
      <c r="N180" t="s">
        <v>2150</v>
      </c>
      <c r="O180" t="s">
        <v>2452</v>
      </c>
    </row>
    <row r="181" spans="1:16" ht="30">
      <c r="A181" t="s">
        <v>2365</v>
      </c>
      <c r="B181" t="s">
        <v>2487</v>
      </c>
      <c r="C181" s="996" t="s">
        <v>2488</v>
      </c>
      <c r="D181" t="s">
        <v>2358</v>
      </c>
      <c r="E181" s="996" t="s">
        <v>2359</v>
      </c>
      <c r="F181" s="996" t="s">
        <v>2117</v>
      </c>
      <c r="G181" s="890">
        <v>45911.675904768519</v>
      </c>
      <c r="H181" t="s">
        <v>2489</v>
      </c>
      <c r="I181" t="s">
        <v>2145</v>
      </c>
      <c r="J181" t="s">
        <v>2362</v>
      </c>
      <c r="K181" s="996" t="s">
        <v>2363</v>
      </c>
      <c r="L181" t="s">
        <v>2148</v>
      </c>
      <c r="M181" t="s">
        <v>2149</v>
      </c>
      <c r="N181" t="s">
        <v>2150</v>
      </c>
      <c r="O181" t="s">
        <v>2452</v>
      </c>
    </row>
    <row r="182" spans="1:16" ht="30">
      <c r="A182" t="s">
        <v>2365</v>
      </c>
      <c r="B182" t="s">
        <v>2490</v>
      </c>
      <c r="C182" s="996" t="s">
        <v>2491</v>
      </c>
      <c r="D182" t="s">
        <v>2358</v>
      </c>
      <c r="E182" s="996" t="s">
        <v>2359</v>
      </c>
      <c r="F182" s="996" t="s">
        <v>2117</v>
      </c>
      <c r="G182" s="890">
        <v>45938.657418043978</v>
      </c>
      <c r="H182" t="s">
        <v>2492</v>
      </c>
      <c r="I182" t="s">
        <v>2145</v>
      </c>
      <c r="J182" t="s">
        <v>2362</v>
      </c>
      <c r="K182" s="996" t="s">
        <v>2363</v>
      </c>
      <c r="L182" t="s">
        <v>2148</v>
      </c>
      <c r="M182" t="s">
        <v>2149</v>
      </c>
      <c r="N182" t="s">
        <v>2150</v>
      </c>
      <c r="O182" t="s">
        <v>2452</v>
      </c>
    </row>
    <row r="183" spans="1:16" ht="45">
      <c r="A183" t="s">
        <v>2365</v>
      </c>
      <c r="B183" t="s">
        <v>2493</v>
      </c>
      <c r="C183" s="996" t="s">
        <v>2494</v>
      </c>
      <c r="D183" t="s">
        <v>2358</v>
      </c>
      <c r="E183" s="996" t="s">
        <v>2359</v>
      </c>
      <c r="F183" s="996" t="s">
        <v>2117</v>
      </c>
      <c r="G183" s="890">
        <v>45938.662394166669</v>
      </c>
      <c r="H183" t="s">
        <v>2495</v>
      </c>
      <c r="I183" t="s">
        <v>2145</v>
      </c>
      <c r="J183" t="s">
        <v>2362</v>
      </c>
      <c r="K183" s="996" t="s">
        <v>2363</v>
      </c>
      <c r="L183" t="s">
        <v>2148</v>
      </c>
      <c r="M183" t="s">
        <v>2149</v>
      </c>
      <c r="N183" t="s">
        <v>2150</v>
      </c>
      <c r="O183" t="s">
        <v>2452</v>
      </c>
    </row>
    <row r="184" spans="1:16">
      <c r="A184" t="s">
        <v>2365</v>
      </c>
      <c r="B184" t="s">
        <v>2496</v>
      </c>
      <c r="C184" s="996" t="s">
        <v>2497</v>
      </c>
      <c r="D184" t="s">
        <v>2358</v>
      </c>
      <c r="E184" s="996" t="s">
        <v>2359</v>
      </c>
      <c r="F184" s="996" t="s">
        <v>2117</v>
      </c>
      <c r="G184" s="890">
        <v>45945.659189259262</v>
      </c>
      <c r="H184" t="s">
        <v>2498</v>
      </c>
      <c r="I184" t="s">
        <v>2145</v>
      </c>
      <c r="J184" t="s">
        <v>2362</v>
      </c>
      <c r="K184" s="996" t="s">
        <v>2363</v>
      </c>
      <c r="L184" t="s">
        <v>2148</v>
      </c>
      <c r="M184" t="s">
        <v>2149</v>
      </c>
      <c r="N184" t="s">
        <v>2150</v>
      </c>
      <c r="O184" t="s">
        <v>2452</v>
      </c>
    </row>
    <row r="185" spans="1:16" ht="45">
      <c r="A185" t="s">
        <v>2365</v>
      </c>
      <c r="B185" t="s">
        <v>2499</v>
      </c>
      <c r="C185" s="996" t="s">
        <v>2494</v>
      </c>
      <c r="D185" t="s">
        <v>2358</v>
      </c>
      <c r="E185" s="996" t="s">
        <v>2359</v>
      </c>
      <c r="F185" s="996" t="s">
        <v>2117</v>
      </c>
      <c r="G185" s="890">
        <v>45979.578839074071</v>
      </c>
      <c r="H185" t="s">
        <v>2500</v>
      </c>
      <c r="I185" t="s">
        <v>2145</v>
      </c>
      <c r="J185" t="s">
        <v>2362</v>
      </c>
      <c r="K185" s="996" t="s">
        <v>2363</v>
      </c>
      <c r="L185" t="s">
        <v>2148</v>
      </c>
      <c r="M185" t="s">
        <v>2149</v>
      </c>
      <c r="N185" t="s">
        <v>2150</v>
      </c>
      <c r="O185" t="s">
        <v>2452</v>
      </c>
    </row>
    <row r="186" spans="1:16" ht="30">
      <c r="A186" t="s">
        <v>2365</v>
      </c>
      <c r="B186" t="s">
        <v>2501</v>
      </c>
      <c r="C186" s="996" t="s">
        <v>2502</v>
      </c>
      <c r="D186" t="s">
        <v>2358</v>
      </c>
      <c r="E186" s="996" t="s">
        <v>2359</v>
      </c>
      <c r="F186" s="996" t="s">
        <v>2117</v>
      </c>
      <c r="G186" s="890">
        <v>45989.30406318287</v>
      </c>
      <c r="H186" t="s">
        <v>2503</v>
      </c>
      <c r="I186" t="s">
        <v>2145</v>
      </c>
      <c r="J186" t="s">
        <v>2362</v>
      </c>
      <c r="K186" s="996" t="s">
        <v>2363</v>
      </c>
      <c r="L186" t="s">
        <v>2148</v>
      </c>
      <c r="M186" t="s">
        <v>2149</v>
      </c>
      <c r="N186" t="s">
        <v>2150</v>
      </c>
      <c r="O186" t="s">
        <v>2452</v>
      </c>
    </row>
    <row r="187" spans="1:16">
      <c r="A187" t="s">
        <v>2365</v>
      </c>
      <c r="B187" t="s">
        <v>2504</v>
      </c>
      <c r="C187" s="996" t="s">
        <v>2470</v>
      </c>
      <c r="D187" t="s">
        <v>2358</v>
      </c>
      <c r="E187" s="996" t="s">
        <v>2359</v>
      </c>
      <c r="F187" s="996" t="s">
        <v>2117</v>
      </c>
      <c r="G187" s="890">
        <v>46024.469175474536</v>
      </c>
      <c r="H187" t="s">
        <v>2505</v>
      </c>
      <c r="I187" t="s">
        <v>2145</v>
      </c>
      <c r="J187" t="s">
        <v>2362</v>
      </c>
      <c r="K187" s="996" t="s">
        <v>2363</v>
      </c>
      <c r="L187" t="s">
        <v>2148</v>
      </c>
      <c r="M187" t="s">
        <v>2149</v>
      </c>
      <c r="N187" t="s">
        <v>2150</v>
      </c>
      <c r="O187" t="s">
        <v>2452</v>
      </c>
    </row>
    <row r="188" spans="1:16" ht="30">
      <c r="A188" t="s">
        <v>2365</v>
      </c>
      <c r="B188" t="s">
        <v>2506</v>
      </c>
      <c r="C188" s="996" t="s">
        <v>2507</v>
      </c>
      <c r="D188" t="s">
        <v>2358</v>
      </c>
      <c r="E188" s="996" t="s">
        <v>2359</v>
      </c>
      <c r="F188" s="996" t="s">
        <v>2117</v>
      </c>
      <c r="G188" s="890">
        <v>46029.619216550927</v>
      </c>
      <c r="H188" t="s">
        <v>2508</v>
      </c>
      <c r="I188" t="s">
        <v>2145</v>
      </c>
      <c r="J188" t="s">
        <v>2362</v>
      </c>
      <c r="K188" s="996" t="s">
        <v>2363</v>
      </c>
      <c r="L188" t="s">
        <v>2148</v>
      </c>
      <c r="M188" t="s">
        <v>2149</v>
      </c>
      <c r="N188" t="s">
        <v>2150</v>
      </c>
      <c r="O188" t="s">
        <v>2452</v>
      </c>
    </row>
    <row r="189" spans="1:16">
      <c r="A189" t="s">
        <v>2365</v>
      </c>
      <c r="B189" t="s">
        <v>2509</v>
      </c>
      <c r="C189" s="996" t="s">
        <v>2510</v>
      </c>
      <c r="D189" t="s">
        <v>2358</v>
      </c>
      <c r="E189" s="996" t="s">
        <v>2359</v>
      </c>
      <c r="F189" s="996" t="s">
        <v>2117</v>
      </c>
      <c r="G189" s="890">
        <v>46036.634380972224</v>
      </c>
      <c r="H189" t="s">
        <v>2511</v>
      </c>
      <c r="I189" t="s">
        <v>2145</v>
      </c>
      <c r="J189" t="s">
        <v>2362</v>
      </c>
      <c r="K189" s="996" t="s">
        <v>2363</v>
      </c>
      <c r="L189" t="s">
        <v>2148</v>
      </c>
      <c r="M189" t="s">
        <v>2149</v>
      </c>
      <c r="N189" t="s">
        <v>2150</v>
      </c>
      <c r="O189" t="s">
        <v>2452</v>
      </c>
    </row>
    <row r="190" spans="1:16" ht="30">
      <c r="A190" t="s">
        <v>2365</v>
      </c>
      <c r="B190" t="s">
        <v>2512</v>
      </c>
      <c r="C190" s="996" t="s">
        <v>2513</v>
      </c>
      <c r="D190" t="s">
        <v>2514</v>
      </c>
      <c r="E190" s="996" t="s">
        <v>2515</v>
      </c>
      <c r="F190" s="996" t="s">
        <v>2117</v>
      </c>
      <c r="G190" s="890">
        <v>45812.626849016204</v>
      </c>
      <c r="H190" t="s">
        <v>2516</v>
      </c>
      <c r="I190" t="s">
        <v>2145</v>
      </c>
      <c r="J190" t="s">
        <v>2362</v>
      </c>
      <c r="K190" s="996" t="s">
        <v>2517</v>
      </c>
      <c r="L190" t="s">
        <v>2148</v>
      </c>
      <c r="M190" t="s">
        <v>2149</v>
      </c>
      <c r="N190" t="s">
        <v>2150</v>
      </c>
      <c r="O190" t="s">
        <v>2151</v>
      </c>
      <c r="P190" t="s">
        <v>2518</v>
      </c>
    </row>
    <row r="191" spans="1:16" ht="30">
      <c r="A191" t="s">
        <v>2365</v>
      </c>
      <c r="B191" t="s">
        <v>2519</v>
      </c>
      <c r="C191" s="996" t="s">
        <v>2520</v>
      </c>
      <c r="D191" t="s">
        <v>2514</v>
      </c>
      <c r="E191" s="996" t="s">
        <v>2515</v>
      </c>
      <c r="F191" s="996" t="s">
        <v>2117</v>
      </c>
      <c r="G191" s="890">
        <v>45873.776047245374</v>
      </c>
      <c r="H191" t="s">
        <v>2521</v>
      </c>
      <c r="I191" t="s">
        <v>2145</v>
      </c>
      <c r="J191" t="s">
        <v>2362</v>
      </c>
      <c r="K191" s="996" t="s">
        <v>2517</v>
      </c>
      <c r="L191" t="s">
        <v>2148</v>
      </c>
      <c r="M191" t="s">
        <v>2149</v>
      </c>
      <c r="N191" t="s">
        <v>2150</v>
      </c>
      <c r="O191" t="s">
        <v>2151</v>
      </c>
      <c r="P191" t="s">
        <v>2522</v>
      </c>
    </row>
    <row r="192" spans="1:16" ht="30">
      <c r="A192" t="s">
        <v>2365</v>
      </c>
      <c r="B192" t="s">
        <v>2523</v>
      </c>
      <c r="C192" s="996" t="s">
        <v>2524</v>
      </c>
      <c r="D192" t="s">
        <v>2358</v>
      </c>
      <c r="E192" s="996" t="s">
        <v>2515</v>
      </c>
      <c r="F192" s="996" t="s">
        <v>2117</v>
      </c>
      <c r="G192" s="890">
        <v>45917.423924953706</v>
      </c>
      <c r="H192" t="s">
        <v>2525</v>
      </c>
      <c r="I192" t="s">
        <v>2145</v>
      </c>
      <c r="J192" t="s">
        <v>2362</v>
      </c>
      <c r="K192" s="996" t="s">
        <v>2517</v>
      </c>
      <c r="L192" t="s">
        <v>2148</v>
      </c>
      <c r="M192" t="s">
        <v>2149</v>
      </c>
      <c r="N192" t="s">
        <v>2150</v>
      </c>
      <c r="O192" t="s">
        <v>2151</v>
      </c>
      <c r="P192" t="s">
        <v>2526</v>
      </c>
    </row>
    <row r="193" spans="1:16" ht="30">
      <c r="A193" t="s">
        <v>2365</v>
      </c>
      <c r="B193" t="s">
        <v>2527</v>
      </c>
      <c r="C193" s="996" t="s">
        <v>2528</v>
      </c>
      <c r="D193" t="s">
        <v>2514</v>
      </c>
      <c r="E193" s="996" t="s">
        <v>2515</v>
      </c>
      <c r="F193" s="996" t="s">
        <v>2117</v>
      </c>
      <c r="G193" s="890">
        <v>45960.578380358798</v>
      </c>
      <c r="H193" t="s">
        <v>2529</v>
      </c>
      <c r="I193" t="s">
        <v>2145</v>
      </c>
      <c r="J193" t="s">
        <v>2362</v>
      </c>
      <c r="K193" s="996" t="s">
        <v>2517</v>
      </c>
      <c r="L193" t="s">
        <v>2148</v>
      </c>
      <c r="M193" t="s">
        <v>2149</v>
      </c>
      <c r="N193" t="s">
        <v>2150</v>
      </c>
      <c r="O193" t="s">
        <v>2151</v>
      </c>
      <c r="P193" t="s">
        <v>2530</v>
      </c>
    </row>
    <row r="194" spans="1:16" ht="30">
      <c r="A194" t="s">
        <v>2365</v>
      </c>
      <c r="B194" t="s">
        <v>2531</v>
      </c>
      <c r="C194" s="996" t="s">
        <v>2532</v>
      </c>
      <c r="D194" t="s">
        <v>2358</v>
      </c>
      <c r="E194" s="996" t="s">
        <v>2515</v>
      </c>
      <c r="F194" s="996" t="s">
        <v>2117</v>
      </c>
      <c r="G194" s="890">
        <v>45994.430900648149</v>
      </c>
      <c r="H194" t="s">
        <v>2533</v>
      </c>
      <c r="I194" t="s">
        <v>2145</v>
      </c>
      <c r="J194" t="s">
        <v>2362</v>
      </c>
      <c r="K194" s="996" t="s">
        <v>2517</v>
      </c>
      <c r="L194" t="s">
        <v>2148</v>
      </c>
      <c r="M194" t="s">
        <v>2149</v>
      </c>
      <c r="N194" t="s">
        <v>2150</v>
      </c>
      <c r="O194" t="s">
        <v>2151</v>
      </c>
      <c r="P194" t="s">
        <v>2534</v>
      </c>
    </row>
    <row r="195" spans="1:16" ht="30">
      <c r="A195" t="s">
        <v>2365</v>
      </c>
      <c r="B195" t="s">
        <v>2535</v>
      </c>
      <c r="C195" s="996" t="s">
        <v>2536</v>
      </c>
      <c r="D195" t="s">
        <v>2537</v>
      </c>
      <c r="E195" s="996" t="s">
        <v>2515</v>
      </c>
      <c r="F195" s="996" t="s">
        <v>2117</v>
      </c>
      <c r="G195" s="890">
        <v>46057.400654293982</v>
      </c>
      <c r="H195" t="s">
        <v>2538</v>
      </c>
      <c r="I195" t="s">
        <v>2145</v>
      </c>
      <c r="J195" t="s">
        <v>2362</v>
      </c>
      <c r="K195" s="996" t="s">
        <v>2517</v>
      </c>
      <c r="L195" t="s">
        <v>2148</v>
      </c>
      <c r="M195" t="s">
        <v>2149</v>
      </c>
      <c r="N195" t="s">
        <v>2150</v>
      </c>
      <c r="O195" t="s">
        <v>2151</v>
      </c>
      <c r="P195" t="s">
        <v>2539</v>
      </c>
    </row>
    <row r="196" spans="1:16" ht="30">
      <c r="A196" t="s">
        <v>2365</v>
      </c>
      <c r="B196" t="s">
        <v>2540</v>
      </c>
      <c r="C196" s="996" t="s">
        <v>2541</v>
      </c>
      <c r="D196" t="s">
        <v>2358</v>
      </c>
      <c r="E196" s="996" t="s">
        <v>2450</v>
      </c>
      <c r="F196" s="996" t="s">
        <v>2117</v>
      </c>
      <c r="G196" s="890">
        <v>46062.594598171294</v>
      </c>
      <c r="H196" t="s">
        <v>2542</v>
      </c>
      <c r="I196" t="s">
        <v>2145</v>
      </c>
      <c r="J196" t="s">
        <v>2362</v>
      </c>
      <c r="K196" s="996" t="s">
        <v>2517</v>
      </c>
      <c r="L196" t="s">
        <v>2148</v>
      </c>
      <c r="M196" t="s">
        <v>2149</v>
      </c>
      <c r="N196" t="s">
        <v>2150</v>
      </c>
      <c r="O196" t="s">
        <v>2452</v>
      </c>
    </row>
    <row r="197" spans="1:16" ht="45">
      <c r="A197" t="s">
        <v>2365</v>
      </c>
      <c r="B197" t="s">
        <v>2543</v>
      </c>
      <c r="C197" s="996" t="s">
        <v>2544</v>
      </c>
      <c r="D197" t="s">
        <v>2358</v>
      </c>
      <c r="E197" s="996" t="s">
        <v>2359</v>
      </c>
      <c r="F197" s="996" t="s">
        <v>2360</v>
      </c>
      <c r="G197" s="890">
        <v>45748.684695393516</v>
      </c>
      <c r="H197" t="s">
        <v>2545</v>
      </c>
      <c r="I197" t="s">
        <v>2145</v>
      </c>
      <c r="J197" t="s">
        <v>2362</v>
      </c>
      <c r="K197" s="996" t="s">
        <v>2546</v>
      </c>
      <c r="L197" t="s">
        <v>2148</v>
      </c>
      <c r="M197" t="s">
        <v>2149</v>
      </c>
      <c r="N197" t="s">
        <v>2150</v>
      </c>
      <c r="O197" t="s">
        <v>2151</v>
      </c>
      <c r="P197" t="s">
        <v>2547</v>
      </c>
    </row>
    <row r="198" spans="1:16" ht="30">
      <c r="A198" t="s">
        <v>2355</v>
      </c>
      <c r="B198" t="s">
        <v>2548</v>
      </c>
      <c r="C198" s="996" t="s">
        <v>2549</v>
      </c>
      <c r="D198" t="s">
        <v>2358</v>
      </c>
      <c r="E198" s="996" t="s">
        <v>2359</v>
      </c>
      <c r="F198" s="996" t="s">
        <v>2117</v>
      </c>
      <c r="G198" s="890">
        <v>45772.416111863429</v>
      </c>
      <c r="H198" t="s">
        <v>2550</v>
      </c>
      <c r="I198" t="s">
        <v>2145</v>
      </c>
      <c r="J198" t="s">
        <v>2362</v>
      </c>
      <c r="K198" s="996" t="s">
        <v>2147</v>
      </c>
      <c r="L198" t="s">
        <v>2148</v>
      </c>
      <c r="M198" t="s">
        <v>2149</v>
      </c>
      <c r="N198" t="s">
        <v>2150</v>
      </c>
      <c r="O198" t="s">
        <v>2151</v>
      </c>
      <c r="P198" t="s">
        <v>2551</v>
      </c>
    </row>
    <row r="199" spans="1:16" ht="30">
      <c r="A199" t="s">
        <v>2365</v>
      </c>
      <c r="B199" t="s">
        <v>2552</v>
      </c>
      <c r="C199" s="996" t="s">
        <v>2553</v>
      </c>
      <c r="D199" t="s">
        <v>2358</v>
      </c>
      <c r="E199" s="996" t="s">
        <v>2359</v>
      </c>
      <c r="F199" s="996" t="s">
        <v>2117</v>
      </c>
      <c r="G199" s="890">
        <v>45833.672385150465</v>
      </c>
      <c r="H199" t="s">
        <v>2554</v>
      </c>
      <c r="I199" t="s">
        <v>2145</v>
      </c>
      <c r="J199" t="s">
        <v>2362</v>
      </c>
      <c r="K199" s="996" t="s">
        <v>2147</v>
      </c>
      <c r="L199" t="s">
        <v>2148</v>
      </c>
      <c r="M199" t="s">
        <v>2149</v>
      </c>
      <c r="N199" t="s">
        <v>2150</v>
      </c>
      <c r="O199" t="s">
        <v>2452</v>
      </c>
    </row>
    <row r="200" spans="1:16" ht="30">
      <c r="A200" t="s">
        <v>2365</v>
      </c>
      <c r="B200" t="s">
        <v>2555</v>
      </c>
      <c r="C200" s="996" t="s">
        <v>2556</v>
      </c>
      <c r="D200" t="s">
        <v>2358</v>
      </c>
      <c r="E200" s="996" t="s">
        <v>2359</v>
      </c>
      <c r="F200" s="996" t="s">
        <v>2117</v>
      </c>
      <c r="G200" s="890">
        <v>45833.674032523151</v>
      </c>
      <c r="H200" t="s">
        <v>2557</v>
      </c>
      <c r="I200" t="s">
        <v>2145</v>
      </c>
      <c r="J200" t="s">
        <v>2362</v>
      </c>
      <c r="K200" s="996" t="s">
        <v>2147</v>
      </c>
      <c r="L200" t="s">
        <v>2148</v>
      </c>
      <c r="M200" t="s">
        <v>2149</v>
      </c>
      <c r="N200" t="s">
        <v>2150</v>
      </c>
      <c r="O200" t="s">
        <v>2452</v>
      </c>
    </row>
    <row r="201" spans="1:16" ht="30">
      <c r="A201" t="s">
        <v>2365</v>
      </c>
      <c r="B201" t="s">
        <v>2558</v>
      </c>
      <c r="C201" s="996" t="s">
        <v>2559</v>
      </c>
      <c r="D201" t="s">
        <v>2358</v>
      </c>
      <c r="E201" s="996" t="s">
        <v>2359</v>
      </c>
      <c r="F201" s="996" t="s">
        <v>2117</v>
      </c>
      <c r="G201" s="890">
        <v>45833.674711608794</v>
      </c>
      <c r="H201" t="s">
        <v>2560</v>
      </c>
      <c r="I201" t="s">
        <v>2145</v>
      </c>
      <c r="J201" t="s">
        <v>2362</v>
      </c>
      <c r="K201" s="996" t="s">
        <v>2147</v>
      </c>
      <c r="L201" t="s">
        <v>2148</v>
      </c>
      <c r="M201" t="s">
        <v>2149</v>
      </c>
      <c r="N201" t="s">
        <v>2150</v>
      </c>
      <c r="O201" t="s">
        <v>2452</v>
      </c>
    </row>
    <row r="202" spans="1:16" ht="30">
      <c r="A202" t="s">
        <v>2365</v>
      </c>
      <c r="B202" t="s">
        <v>2561</v>
      </c>
      <c r="C202" s="996" t="s">
        <v>2562</v>
      </c>
      <c r="D202" t="s">
        <v>2358</v>
      </c>
      <c r="E202" s="996" t="s">
        <v>2359</v>
      </c>
      <c r="F202" s="996" t="s">
        <v>2117</v>
      </c>
      <c r="G202" s="890">
        <v>45833.676727349535</v>
      </c>
      <c r="H202" t="s">
        <v>2563</v>
      </c>
      <c r="I202" t="s">
        <v>2145</v>
      </c>
      <c r="J202" t="s">
        <v>2362</v>
      </c>
      <c r="K202" s="996" t="s">
        <v>2147</v>
      </c>
      <c r="L202" t="s">
        <v>2148</v>
      </c>
      <c r="M202" t="s">
        <v>2149</v>
      </c>
      <c r="N202" t="s">
        <v>2150</v>
      </c>
      <c r="O202" t="s">
        <v>2452</v>
      </c>
    </row>
    <row r="203" spans="1:16" ht="30">
      <c r="A203" t="s">
        <v>2365</v>
      </c>
      <c r="B203" t="s">
        <v>2564</v>
      </c>
      <c r="C203" s="996" t="s">
        <v>2565</v>
      </c>
      <c r="D203" t="s">
        <v>2358</v>
      </c>
      <c r="E203" s="996" t="s">
        <v>2359</v>
      </c>
      <c r="F203" s="996" t="s">
        <v>2117</v>
      </c>
      <c r="G203" s="890">
        <v>45888.533602337964</v>
      </c>
      <c r="H203" t="s">
        <v>2566</v>
      </c>
      <c r="I203" t="s">
        <v>2145</v>
      </c>
      <c r="J203" t="s">
        <v>2362</v>
      </c>
      <c r="K203" s="996" t="s">
        <v>2147</v>
      </c>
      <c r="L203" t="s">
        <v>2148</v>
      </c>
      <c r="M203" t="s">
        <v>2149</v>
      </c>
      <c r="N203" t="s">
        <v>2150</v>
      </c>
      <c r="O203" t="s">
        <v>2452</v>
      </c>
    </row>
    <row r="204" spans="1:16" ht="30">
      <c r="A204" t="s">
        <v>2365</v>
      </c>
      <c r="B204" t="s">
        <v>2567</v>
      </c>
      <c r="C204" s="996" t="s">
        <v>2568</v>
      </c>
      <c r="D204" t="s">
        <v>2358</v>
      </c>
      <c r="E204" s="996" t="s">
        <v>2359</v>
      </c>
      <c r="F204" s="996" t="s">
        <v>2117</v>
      </c>
      <c r="G204" s="890">
        <v>45888.535016875001</v>
      </c>
      <c r="H204" t="s">
        <v>2569</v>
      </c>
      <c r="I204" t="s">
        <v>2145</v>
      </c>
      <c r="J204" t="s">
        <v>2362</v>
      </c>
      <c r="K204" s="996" t="s">
        <v>2147</v>
      </c>
      <c r="L204" t="s">
        <v>2148</v>
      </c>
      <c r="M204" t="s">
        <v>2149</v>
      </c>
      <c r="N204" t="s">
        <v>2150</v>
      </c>
      <c r="O204" t="s">
        <v>2452</v>
      </c>
    </row>
    <row r="205" spans="1:16" ht="30">
      <c r="A205" t="s">
        <v>2365</v>
      </c>
      <c r="B205" t="s">
        <v>2570</v>
      </c>
      <c r="C205" s="996" t="s">
        <v>2571</v>
      </c>
      <c r="D205" t="s">
        <v>2358</v>
      </c>
      <c r="E205" s="996" t="s">
        <v>2359</v>
      </c>
      <c r="F205" s="996" t="s">
        <v>2117</v>
      </c>
      <c r="G205" s="890">
        <v>45888.536068692127</v>
      </c>
      <c r="H205" t="s">
        <v>2572</v>
      </c>
      <c r="I205" t="s">
        <v>2145</v>
      </c>
      <c r="J205" t="s">
        <v>2362</v>
      </c>
      <c r="K205" s="996" t="s">
        <v>2147</v>
      </c>
      <c r="L205" t="s">
        <v>2148</v>
      </c>
      <c r="M205" t="s">
        <v>2149</v>
      </c>
      <c r="N205" t="s">
        <v>2150</v>
      </c>
      <c r="O205" t="s">
        <v>2452</v>
      </c>
    </row>
    <row r="206" spans="1:16" ht="30">
      <c r="A206" t="s">
        <v>2365</v>
      </c>
      <c r="B206" t="s">
        <v>2573</v>
      </c>
      <c r="C206" s="996" t="s">
        <v>2574</v>
      </c>
      <c r="D206" t="s">
        <v>2358</v>
      </c>
      <c r="E206" s="996" t="s">
        <v>2359</v>
      </c>
      <c r="F206" s="996" t="s">
        <v>2117</v>
      </c>
      <c r="G206" s="890">
        <v>45888.537149143522</v>
      </c>
      <c r="H206" t="s">
        <v>2575</v>
      </c>
      <c r="I206" t="s">
        <v>2145</v>
      </c>
      <c r="J206" t="s">
        <v>2362</v>
      </c>
      <c r="K206" s="996" t="s">
        <v>2147</v>
      </c>
      <c r="L206" t="s">
        <v>2148</v>
      </c>
      <c r="M206" t="s">
        <v>2149</v>
      </c>
      <c r="N206" t="s">
        <v>2150</v>
      </c>
      <c r="O206" t="s">
        <v>2452</v>
      </c>
    </row>
    <row r="207" spans="1:16" ht="30">
      <c r="A207" t="s">
        <v>2365</v>
      </c>
      <c r="B207" t="s">
        <v>2576</v>
      </c>
      <c r="C207" s="996" t="s">
        <v>2577</v>
      </c>
      <c r="D207" t="s">
        <v>2358</v>
      </c>
      <c r="E207" s="996" t="s">
        <v>2359</v>
      </c>
      <c r="F207" s="996" t="s">
        <v>2117</v>
      </c>
      <c r="G207" s="890">
        <v>45888.538082638886</v>
      </c>
      <c r="H207" t="s">
        <v>2578</v>
      </c>
      <c r="I207" t="s">
        <v>2145</v>
      </c>
      <c r="J207" t="s">
        <v>2362</v>
      </c>
      <c r="K207" s="996" t="s">
        <v>2147</v>
      </c>
      <c r="L207" t="s">
        <v>2148</v>
      </c>
      <c r="M207" t="s">
        <v>2149</v>
      </c>
      <c r="N207" t="s">
        <v>2150</v>
      </c>
      <c r="O207" t="s">
        <v>2452</v>
      </c>
    </row>
    <row r="208" spans="1:16" ht="30">
      <c r="A208" t="s">
        <v>2365</v>
      </c>
      <c r="B208" t="s">
        <v>2579</v>
      </c>
      <c r="C208" s="996" t="s">
        <v>2580</v>
      </c>
      <c r="D208" t="s">
        <v>2358</v>
      </c>
      <c r="E208" s="996" t="s">
        <v>2359</v>
      </c>
      <c r="F208" s="996" t="s">
        <v>2117</v>
      </c>
      <c r="G208" s="890">
        <v>45888.538912152777</v>
      </c>
      <c r="H208" t="s">
        <v>2581</v>
      </c>
      <c r="I208" t="s">
        <v>2145</v>
      </c>
      <c r="J208" t="s">
        <v>2362</v>
      </c>
      <c r="K208" s="996" t="s">
        <v>2147</v>
      </c>
      <c r="L208" t="s">
        <v>2148</v>
      </c>
      <c r="M208" t="s">
        <v>2149</v>
      </c>
      <c r="N208" t="s">
        <v>2150</v>
      </c>
      <c r="O208" t="s">
        <v>2452</v>
      </c>
    </row>
    <row r="209" spans="1:16" ht="30">
      <c r="A209" t="s">
        <v>2365</v>
      </c>
      <c r="B209" t="s">
        <v>2582</v>
      </c>
      <c r="C209" s="996" t="s">
        <v>2583</v>
      </c>
      <c r="D209" t="s">
        <v>2358</v>
      </c>
      <c r="E209" s="996" t="s">
        <v>2359</v>
      </c>
      <c r="F209" s="996" t="s">
        <v>2117</v>
      </c>
      <c r="G209" s="890">
        <v>45982.261595416669</v>
      </c>
      <c r="H209" t="s">
        <v>2584</v>
      </c>
      <c r="I209" t="s">
        <v>2145</v>
      </c>
      <c r="J209" t="s">
        <v>2362</v>
      </c>
      <c r="K209" s="996" t="s">
        <v>2147</v>
      </c>
      <c r="L209" t="s">
        <v>2148</v>
      </c>
      <c r="M209" t="s">
        <v>2149</v>
      </c>
      <c r="N209" t="s">
        <v>2150</v>
      </c>
      <c r="O209" t="s">
        <v>2452</v>
      </c>
    </row>
    <row r="210" spans="1:16" ht="30">
      <c r="A210" t="s">
        <v>2365</v>
      </c>
      <c r="B210" t="s">
        <v>2585</v>
      </c>
      <c r="C210" s="996" t="s">
        <v>2586</v>
      </c>
      <c r="D210" t="s">
        <v>2358</v>
      </c>
      <c r="E210" s="996" t="s">
        <v>2359</v>
      </c>
      <c r="F210" s="996" t="s">
        <v>2117</v>
      </c>
      <c r="G210" s="890">
        <v>46020.552378506945</v>
      </c>
      <c r="H210" t="s">
        <v>2587</v>
      </c>
      <c r="I210" t="s">
        <v>2145</v>
      </c>
      <c r="J210" t="s">
        <v>2362</v>
      </c>
      <c r="K210" s="996" t="s">
        <v>2147</v>
      </c>
      <c r="L210" t="s">
        <v>2148</v>
      </c>
      <c r="M210" t="s">
        <v>2149</v>
      </c>
      <c r="N210" t="s">
        <v>2150</v>
      </c>
      <c r="O210" t="s">
        <v>2452</v>
      </c>
    </row>
    <row r="211" spans="1:16" ht="30">
      <c r="A211" t="s">
        <v>2365</v>
      </c>
      <c r="B211" t="s">
        <v>2588</v>
      </c>
      <c r="C211" s="996" t="s">
        <v>2589</v>
      </c>
      <c r="D211" t="s">
        <v>2358</v>
      </c>
      <c r="E211" s="996" t="s">
        <v>2359</v>
      </c>
      <c r="F211" s="996" t="s">
        <v>2117</v>
      </c>
      <c r="G211" s="890">
        <v>46020.552381458336</v>
      </c>
      <c r="H211" t="s">
        <v>2590</v>
      </c>
      <c r="I211" t="s">
        <v>2145</v>
      </c>
      <c r="J211" t="s">
        <v>2362</v>
      </c>
      <c r="K211" s="996" t="s">
        <v>2147</v>
      </c>
      <c r="L211" t="s">
        <v>2148</v>
      </c>
      <c r="M211" t="s">
        <v>2149</v>
      </c>
      <c r="N211" t="s">
        <v>2150</v>
      </c>
      <c r="O211" t="s">
        <v>2452</v>
      </c>
    </row>
    <row r="212" spans="1:16" ht="30">
      <c r="A212" t="s">
        <v>2365</v>
      </c>
      <c r="B212" t="s">
        <v>2591</v>
      </c>
      <c r="C212" s="996" t="s">
        <v>2592</v>
      </c>
      <c r="D212" t="s">
        <v>2358</v>
      </c>
      <c r="E212" s="996" t="s">
        <v>2359</v>
      </c>
      <c r="F212" s="996" t="s">
        <v>2117</v>
      </c>
      <c r="G212" s="890">
        <v>46020.552384166665</v>
      </c>
      <c r="H212" t="s">
        <v>2593</v>
      </c>
      <c r="I212" t="s">
        <v>2145</v>
      </c>
      <c r="J212" t="s">
        <v>2362</v>
      </c>
      <c r="K212" s="996" t="s">
        <v>2147</v>
      </c>
      <c r="L212" t="s">
        <v>2148</v>
      </c>
      <c r="M212" t="s">
        <v>2149</v>
      </c>
      <c r="N212" t="s">
        <v>2150</v>
      </c>
      <c r="O212" t="s">
        <v>2452</v>
      </c>
    </row>
    <row r="213" spans="1:16" ht="30">
      <c r="A213" t="s">
        <v>2365</v>
      </c>
      <c r="B213" t="s">
        <v>2594</v>
      </c>
      <c r="C213" s="996" t="s">
        <v>2595</v>
      </c>
      <c r="D213" t="s">
        <v>2358</v>
      </c>
      <c r="E213" s="996" t="s">
        <v>2359</v>
      </c>
      <c r="F213" s="996" t="s">
        <v>2117</v>
      </c>
      <c r="G213" s="890">
        <v>46020.552387233794</v>
      </c>
      <c r="H213" t="s">
        <v>2596</v>
      </c>
      <c r="I213" t="s">
        <v>2145</v>
      </c>
      <c r="J213" t="s">
        <v>2362</v>
      </c>
      <c r="K213" s="996" t="s">
        <v>2147</v>
      </c>
      <c r="L213" t="s">
        <v>2148</v>
      </c>
      <c r="M213" t="s">
        <v>2149</v>
      </c>
      <c r="N213" t="s">
        <v>2150</v>
      </c>
      <c r="O213" t="s">
        <v>2452</v>
      </c>
    </row>
    <row r="214" spans="1:16" ht="30">
      <c r="A214" t="s">
        <v>2365</v>
      </c>
      <c r="B214" t="s">
        <v>2597</v>
      </c>
      <c r="C214" s="996" t="s">
        <v>2598</v>
      </c>
      <c r="D214" t="s">
        <v>2358</v>
      </c>
      <c r="E214" s="996" t="s">
        <v>2359</v>
      </c>
      <c r="F214" s="996" t="s">
        <v>2117</v>
      </c>
      <c r="G214" s="890">
        <v>46020.55238976852</v>
      </c>
      <c r="H214" t="s">
        <v>2599</v>
      </c>
      <c r="I214" t="s">
        <v>2145</v>
      </c>
      <c r="J214" t="s">
        <v>2362</v>
      </c>
      <c r="K214" s="996" t="s">
        <v>2147</v>
      </c>
      <c r="L214" t="s">
        <v>2148</v>
      </c>
      <c r="M214" t="s">
        <v>2149</v>
      </c>
      <c r="N214" t="s">
        <v>2150</v>
      </c>
      <c r="O214" t="s">
        <v>2452</v>
      </c>
    </row>
    <row r="215" spans="1:16" ht="30">
      <c r="A215" t="s">
        <v>2365</v>
      </c>
      <c r="B215" t="s">
        <v>2600</v>
      </c>
      <c r="C215" s="996" t="s">
        <v>2601</v>
      </c>
      <c r="D215" t="s">
        <v>2358</v>
      </c>
      <c r="E215" s="996" t="s">
        <v>2359</v>
      </c>
      <c r="F215" s="996" t="s">
        <v>2117</v>
      </c>
      <c r="G215" s="890">
        <v>46020.552392372687</v>
      </c>
      <c r="H215" t="s">
        <v>2602</v>
      </c>
      <c r="I215" t="s">
        <v>2145</v>
      </c>
      <c r="J215" t="s">
        <v>2362</v>
      </c>
      <c r="K215" s="996" t="s">
        <v>2147</v>
      </c>
      <c r="L215" t="s">
        <v>2148</v>
      </c>
      <c r="M215" t="s">
        <v>2149</v>
      </c>
      <c r="N215" t="s">
        <v>2150</v>
      </c>
      <c r="O215" t="s">
        <v>2452</v>
      </c>
    </row>
    <row r="216" spans="1:16" ht="30">
      <c r="A216" t="s">
        <v>2365</v>
      </c>
      <c r="B216" t="s">
        <v>2603</v>
      </c>
      <c r="C216" s="996" t="s">
        <v>2604</v>
      </c>
      <c r="D216" t="s">
        <v>2358</v>
      </c>
      <c r="E216" s="996" t="s">
        <v>2359</v>
      </c>
      <c r="F216" s="996" t="s">
        <v>2117</v>
      </c>
      <c r="G216" s="890">
        <v>46020.552395127314</v>
      </c>
      <c r="H216" t="s">
        <v>2605</v>
      </c>
      <c r="I216" t="s">
        <v>2145</v>
      </c>
      <c r="J216" t="s">
        <v>2362</v>
      </c>
      <c r="K216" s="996" t="s">
        <v>2147</v>
      </c>
      <c r="L216" t="s">
        <v>2148</v>
      </c>
      <c r="M216" t="s">
        <v>2149</v>
      </c>
      <c r="N216" t="s">
        <v>2150</v>
      </c>
      <c r="O216" t="s">
        <v>2452</v>
      </c>
    </row>
    <row r="217" spans="1:16" ht="30">
      <c r="A217" t="s">
        <v>2365</v>
      </c>
      <c r="B217" t="s">
        <v>2606</v>
      </c>
      <c r="C217" s="996" t="s">
        <v>2607</v>
      </c>
      <c r="D217" t="s">
        <v>2358</v>
      </c>
      <c r="E217" s="996" t="s">
        <v>2359</v>
      </c>
      <c r="F217" s="996" t="s">
        <v>2117</v>
      </c>
      <c r="G217" s="890">
        <v>46020.552397534724</v>
      </c>
      <c r="H217" t="s">
        <v>2608</v>
      </c>
      <c r="I217" t="s">
        <v>2145</v>
      </c>
      <c r="J217" t="s">
        <v>2362</v>
      </c>
      <c r="K217" s="996" t="s">
        <v>2147</v>
      </c>
      <c r="L217" t="s">
        <v>2148</v>
      </c>
      <c r="M217" t="s">
        <v>2149</v>
      </c>
      <c r="N217" t="s">
        <v>2150</v>
      </c>
      <c r="O217" t="s">
        <v>2452</v>
      </c>
    </row>
    <row r="218" spans="1:16" ht="30">
      <c r="A218" t="s">
        <v>2365</v>
      </c>
      <c r="B218" t="s">
        <v>2609</v>
      </c>
      <c r="C218" s="996" t="s">
        <v>2610</v>
      </c>
      <c r="D218" t="s">
        <v>2358</v>
      </c>
      <c r="E218" s="996" t="s">
        <v>2359</v>
      </c>
      <c r="F218" s="996" t="s">
        <v>2117</v>
      </c>
      <c r="G218" s="890">
        <v>46020.552400057873</v>
      </c>
      <c r="H218" t="s">
        <v>2611</v>
      </c>
      <c r="I218" t="s">
        <v>2145</v>
      </c>
      <c r="J218" t="s">
        <v>2362</v>
      </c>
      <c r="K218" s="996" t="s">
        <v>2147</v>
      </c>
      <c r="L218" t="s">
        <v>2148</v>
      </c>
      <c r="M218" t="s">
        <v>2149</v>
      </c>
      <c r="N218" t="s">
        <v>2150</v>
      </c>
      <c r="O218" t="s">
        <v>2452</v>
      </c>
    </row>
    <row r="219" spans="1:16" ht="30">
      <c r="A219" t="s">
        <v>2140</v>
      </c>
      <c r="B219" t="s">
        <v>2612</v>
      </c>
      <c r="C219" s="996" t="s">
        <v>2613</v>
      </c>
      <c r="D219" t="s">
        <v>2143</v>
      </c>
      <c r="E219" s="996" t="s">
        <v>2144</v>
      </c>
      <c r="F219" s="996" t="s">
        <v>2117</v>
      </c>
      <c r="G219" s="890">
        <v>45880.519711319444</v>
      </c>
      <c r="I219" t="s">
        <v>2145</v>
      </c>
      <c r="J219" t="s">
        <v>2362</v>
      </c>
      <c r="K219" s="996" t="s">
        <v>2147</v>
      </c>
      <c r="L219" t="s">
        <v>2148</v>
      </c>
      <c r="M219" t="s">
        <v>2149</v>
      </c>
      <c r="N219" t="s">
        <v>2150</v>
      </c>
      <c r="O219" t="s">
        <v>2151</v>
      </c>
      <c r="P219" t="s">
        <v>2152</v>
      </c>
    </row>
    <row r="220" spans="1:16" ht="30">
      <c r="A220" t="s">
        <v>2140</v>
      </c>
      <c r="B220" t="s">
        <v>2614</v>
      </c>
      <c r="C220" s="996" t="s">
        <v>2615</v>
      </c>
      <c r="D220" t="s">
        <v>2143</v>
      </c>
      <c r="E220" s="996" t="s">
        <v>2144</v>
      </c>
      <c r="F220" s="996" t="s">
        <v>2117</v>
      </c>
      <c r="G220" s="890">
        <v>45880.519540370369</v>
      </c>
      <c r="I220" t="s">
        <v>2145</v>
      </c>
      <c r="J220" t="s">
        <v>2362</v>
      </c>
      <c r="K220" s="996" t="s">
        <v>2147</v>
      </c>
      <c r="L220" t="s">
        <v>2148</v>
      </c>
      <c r="M220" t="s">
        <v>2149</v>
      </c>
      <c r="N220" t="s">
        <v>2150</v>
      </c>
      <c r="O220" t="s">
        <v>2151</v>
      </c>
      <c r="P220" t="s">
        <v>2152</v>
      </c>
    </row>
    <row r="221" spans="1:16" ht="30">
      <c r="A221" t="s">
        <v>2140</v>
      </c>
      <c r="B221" t="s">
        <v>2616</v>
      </c>
      <c r="C221" s="996" t="s">
        <v>2617</v>
      </c>
      <c r="D221" t="s">
        <v>2143</v>
      </c>
      <c r="E221" s="996" t="s">
        <v>2144</v>
      </c>
      <c r="F221" s="996" t="s">
        <v>2117</v>
      </c>
      <c r="G221" s="890">
        <v>45880.519695486109</v>
      </c>
      <c r="I221" t="s">
        <v>2145</v>
      </c>
      <c r="J221" t="s">
        <v>2362</v>
      </c>
      <c r="K221" s="996" t="s">
        <v>2147</v>
      </c>
      <c r="L221" t="s">
        <v>2148</v>
      </c>
      <c r="M221" t="s">
        <v>2149</v>
      </c>
      <c r="N221" t="s">
        <v>2150</v>
      </c>
      <c r="O221" t="s">
        <v>2151</v>
      </c>
      <c r="P221" t="s">
        <v>2152</v>
      </c>
    </row>
    <row r="222" spans="1:16" ht="30">
      <c r="A222" t="s">
        <v>2140</v>
      </c>
      <c r="B222" t="s">
        <v>2618</v>
      </c>
      <c r="C222" s="996" t="s">
        <v>2619</v>
      </c>
      <c r="D222" t="s">
        <v>2143</v>
      </c>
      <c r="E222" s="996" t="s">
        <v>2144</v>
      </c>
      <c r="F222" s="996" t="s">
        <v>2117</v>
      </c>
      <c r="G222" s="890">
        <v>45880.519717418982</v>
      </c>
      <c r="I222" t="s">
        <v>2145</v>
      </c>
      <c r="J222" t="s">
        <v>2362</v>
      </c>
      <c r="K222" s="996" t="s">
        <v>2147</v>
      </c>
      <c r="L222" t="s">
        <v>2148</v>
      </c>
      <c r="M222" t="s">
        <v>2149</v>
      </c>
      <c r="N222" t="s">
        <v>2150</v>
      </c>
      <c r="O222" t="s">
        <v>2151</v>
      </c>
      <c r="P222" t="s">
        <v>2152</v>
      </c>
    </row>
    <row r="223" spans="1:16" ht="30">
      <c r="A223" t="s">
        <v>2140</v>
      </c>
      <c r="B223" t="s">
        <v>2620</v>
      </c>
      <c r="C223" s="996" t="s">
        <v>2621</v>
      </c>
      <c r="D223" t="s">
        <v>2143</v>
      </c>
      <c r="E223" s="996" t="s">
        <v>2144</v>
      </c>
      <c r="F223" s="996" t="s">
        <v>2117</v>
      </c>
      <c r="G223" s="890">
        <v>45880.519537858796</v>
      </c>
      <c r="I223" t="s">
        <v>2145</v>
      </c>
      <c r="J223" t="s">
        <v>2362</v>
      </c>
      <c r="K223" s="996" t="s">
        <v>2147</v>
      </c>
      <c r="L223" t="s">
        <v>2148</v>
      </c>
      <c r="M223" t="s">
        <v>2149</v>
      </c>
      <c r="N223" t="s">
        <v>2150</v>
      </c>
      <c r="O223" t="s">
        <v>2151</v>
      </c>
      <c r="P223" t="s">
        <v>2152</v>
      </c>
    </row>
    <row r="224" spans="1:16" ht="30">
      <c r="A224" t="s">
        <v>2140</v>
      </c>
      <c r="B224" t="s">
        <v>2622</v>
      </c>
      <c r="C224" s="996" t="s">
        <v>2623</v>
      </c>
      <c r="D224" t="s">
        <v>2143</v>
      </c>
      <c r="E224" s="996" t="s">
        <v>2144</v>
      </c>
      <c r="F224" s="996" t="s">
        <v>2117</v>
      </c>
      <c r="G224" s="890">
        <v>45880.519590972224</v>
      </c>
      <c r="I224" t="s">
        <v>2145</v>
      </c>
      <c r="J224" t="s">
        <v>2362</v>
      </c>
      <c r="K224" s="996" t="s">
        <v>2147</v>
      </c>
      <c r="L224" t="s">
        <v>2148</v>
      </c>
      <c r="M224" t="s">
        <v>2149</v>
      </c>
      <c r="N224" t="s">
        <v>2150</v>
      </c>
      <c r="O224" t="s">
        <v>2151</v>
      </c>
      <c r="P224" t="s">
        <v>2152</v>
      </c>
    </row>
    <row r="225" spans="1:16" ht="30">
      <c r="A225" t="s">
        <v>2140</v>
      </c>
      <c r="B225" t="s">
        <v>2624</v>
      </c>
      <c r="C225" s="996" t="s">
        <v>2625</v>
      </c>
      <c r="D225" t="s">
        <v>2143</v>
      </c>
      <c r="E225" s="996" t="s">
        <v>2144</v>
      </c>
      <c r="F225" s="996" t="s">
        <v>2117</v>
      </c>
      <c r="G225" s="890">
        <v>45880.51959221065</v>
      </c>
      <c r="I225" t="s">
        <v>2145</v>
      </c>
      <c r="J225" t="s">
        <v>2362</v>
      </c>
      <c r="K225" s="996" t="s">
        <v>2147</v>
      </c>
      <c r="L225" t="s">
        <v>2148</v>
      </c>
      <c r="M225" t="s">
        <v>2149</v>
      </c>
      <c r="N225" t="s">
        <v>2150</v>
      </c>
      <c r="O225" t="s">
        <v>2151</v>
      </c>
      <c r="P225" t="s">
        <v>2152</v>
      </c>
    </row>
    <row r="226" spans="1:16" ht="30">
      <c r="A226" t="s">
        <v>2140</v>
      </c>
      <c r="B226" t="s">
        <v>2626</v>
      </c>
      <c r="C226" s="996" t="s">
        <v>2627</v>
      </c>
      <c r="D226" t="s">
        <v>2143</v>
      </c>
      <c r="E226" s="996" t="s">
        <v>2144</v>
      </c>
      <c r="F226" s="996" t="s">
        <v>2117</v>
      </c>
      <c r="G226" s="890">
        <v>45880.519552685182</v>
      </c>
      <c r="I226" t="s">
        <v>2145</v>
      </c>
      <c r="J226" t="s">
        <v>2362</v>
      </c>
      <c r="K226" s="996" t="s">
        <v>2147</v>
      </c>
      <c r="L226" t="s">
        <v>2148</v>
      </c>
      <c r="M226" t="s">
        <v>2149</v>
      </c>
      <c r="N226" t="s">
        <v>2150</v>
      </c>
      <c r="O226" t="s">
        <v>2151</v>
      </c>
      <c r="P226" t="s">
        <v>2152</v>
      </c>
    </row>
    <row r="227" spans="1:16" ht="30">
      <c r="A227" t="s">
        <v>2140</v>
      </c>
      <c r="B227" t="s">
        <v>2628</v>
      </c>
      <c r="C227" s="996" t="s">
        <v>2629</v>
      </c>
      <c r="D227" t="s">
        <v>2143</v>
      </c>
      <c r="E227" s="996" t="s">
        <v>2144</v>
      </c>
      <c r="F227" s="996" t="s">
        <v>2117</v>
      </c>
      <c r="G227" s="890">
        <v>45880.519721712961</v>
      </c>
      <c r="I227" t="s">
        <v>2145</v>
      </c>
      <c r="J227" t="s">
        <v>2362</v>
      </c>
      <c r="K227" s="996" t="s">
        <v>2147</v>
      </c>
      <c r="L227" t="s">
        <v>2148</v>
      </c>
      <c r="M227" t="s">
        <v>2149</v>
      </c>
      <c r="N227" t="s">
        <v>2150</v>
      </c>
      <c r="O227" t="s">
        <v>2151</v>
      </c>
      <c r="P227" t="s">
        <v>2152</v>
      </c>
    </row>
    <row r="228" spans="1:16" ht="30">
      <c r="A228" t="s">
        <v>2140</v>
      </c>
      <c r="B228" t="s">
        <v>2630</v>
      </c>
      <c r="C228" s="996" t="s">
        <v>2631</v>
      </c>
      <c r="D228" t="s">
        <v>2143</v>
      </c>
      <c r="E228" s="996" t="s">
        <v>2144</v>
      </c>
      <c r="F228" s="996" t="s">
        <v>2117</v>
      </c>
      <c r="G228" s="890">
        <v>45880.519508726851</v>
      </c>
      <c r="I228" t="s">
        <v>2145</v>
      </c>
      <c r="J228" t="s">
        <v>2362</v>
      </c>
      <c r="K228" s="996" t="s">
        <v>2147</v>
      </c>
      <c r="L228" t="s">
        <v>2148</v>
      </c>
      <c r="M228" t="s">
        <v>2149</v>
      </c>
      <c r="N228" t="s">
        <v>2150</v>
      </c>
      <c r="O228" t="s">
        <v>2151</v>
      </c>
      <c r="P228" t="s">
        <v>2152</v>
      </c>
    </row>
    <row r="229" spans="1:16" ht="30">
      <c r="A229" t="s">
        <v>2140</v>
      </c>
      <c r="B229" t="s">
        <v>2632</v>
      </c>
      <c r="C229" s="996" t="s">
        <v>2633</v>
      </c>
      <c r="D229" t="s">
        <v>2143</v>
      </c>
      <c r="E229" s="996" t="s">
        <v>2144</v>
      </c>
      <c r="F229" s="996" t="s">
        <v>2117</v>
      </c>
      <c r="G229" s="890">
        <v>45880.519615138888</v>
      </c>
      <c r="I229" t="s">
        <v>2145</v>
      </c>
      <c r="J229" t="s">
        <v>2362</v>
      </c>
      <c r="K229" s="996" t="s">
        <v>2147</v>
      </c>
      <c r="L229" t="s">
        <v>2148</v>
      </c>
      <c r="M229" t="s">
        <v>2149</v>
      </c>
      <c r="N229" t="s">
        <v>2150</v>
      </c>
      <c r="O229" t="s">
        <v>2151</v>
      </c>
      <c r="P229" t="s">
        <v>2152</v>
      </c>
    </row>
    <row r="230" spans="1:16" ht="30">
      <c r="A230" t="s">
        <v>2140</v>
      </c>
      <c r="B230" t="s">
        <v>2634</v>
      </c>
      <c r="C230" s="996" t="s">
        <v>2635</v>
      </c>
      <c r="D230" t="s">
        <v>2143</v>
      </c>
      <c r="E230" s="996" t="s">
        <v>2144</v>
      </c>
      <c r="F230" s="996" t="s">
        <v>2117</v>
      </c>
      <c r="G230" s="890">
        <v>45880.519623541666</v>
      </c>
      <c r="I230" t="s">
        <v>2145</v>
      </c>
      <c r="J230" t="s">
        <v>2362</v>
      </c>
      <c r="K230" s="996" t="s">
        <v>2147</v>
      </c>
      <c r="L230" t="s">
        <v>2148</v>
      </c>
      <c r="M230" t="s">
        <v>2149</v>
      </c>
      <c r="N230" t="s">
        <v>2150</v>
      </c>
      <c r="O230" t="s">
        <v>2151</v>
      </c>
      <c r="P230" t="s">
        <v>2152</v>
      </c>
    </row>
    <row r="231" spans="1:16" ht="30">
      <c r="A231" t="s">
        <v>2140</v>
      </c>
      <c r="B231" t="s">
        <v>2636</v>
      </c>
      <c r="C231" s="996" t="s">
        <v>2637</v>
      </c>
      <c r="D231" t="s">
        <v>2143</v>
      </c>
      <c r="E231" s="996" t="s">
        <v>2144</v>
      </c>
      <c r="F231" s="996" t="s">
        <v>2117</v>
      </c>
      <c r="G231" s="890">
        <v>45880.519624305554</v>
      </c>
      <c r="I231" t="s">
        <v>2145</v>
      </c>
      <c r="J231" t="s">
        <v>2362</v>
      </c>
      <c r="K231" s="996" t="s">
        <v>2147</v>
      </c>
      <c r="L231" t="s">
        <v>2148</v>
      </c>
      <c r="M231" t="s">
        <v>2149</v>
      </c>
      <c r="N231" t="s">
        <v>2150</v>
      </c>
      <c r="O231" t="s">
        <v>2151</v>
      </c>
      <c r="P231" t="s">
        <v>2152</v>
      </c>
    </row>
    <row r="232" spans="1:16" ht="30">
      <c r="A232" t="s">
        <v>2140</v>
      </c>
      <c r="B232" t="s">
        <v>2638</v>
      </c>
      <c r="C232" s="996" t="s">
        <v>2639</v>
      </c>
      <c r="D232" t="s">
        <v>2143</v>
      </c>
      <c r="E232" s="996" t="s">
        <v>2144</v>
      </c>
      <c r="F232" s="996" t="s">
        <v>2117</v>
      </c>
      <c r="G232" s="890">
        <v>45880.519630057868</v>
      </c>
      <c r="I232" t="s">
        <v>2145</v>
      </c>
      <c r="J232" t="s">
        <v>2362</v>
      </c>
      <c r="K232" s="996" t="s">
        <v>2147</v>
      </c>
      <c r="L232" t="s">
        <v>2148</v>
      </c>
      <c r="M232" t="s">
        <v>2149</v>
      </c>
      <c r="N232" t="s">
        <v>2150</v>
      </c>
      <c r="O232" t="s">
        <v>2151</v>
      </c>
      <c r="P232" t="s">
        <v>2152</v>
      </c>
    </row>
    <row r="233" spans="1:16" ht="30">
      <c r="A233" t="s">
        <v>2140</v>
      </c>
      <c r="B233" t="s">
        <v>2640</v>
      </c>
      <c r="C233" s="996" t="s">
        <v>2641</v>
      </c>
      <c r="D233" t="s">
        <v>2143</v>
      </c>
      <c r="E233" s="996" t="s">
        <v>2144</v>
      </c>
      <c r="F233" s="996" t="s">
        <v>2117</v>
      </c>
      <c r="G233" s="890">
        <v>45880.519637256948</v>
      </c>
      <c r="I233" t="s">
        <v>2145</v>
      </c>
      <c r="J233" t="s">
        <v>2362</v>
      </c>
      <c r="K233" s="996" t="s">
        <v>2147</v>
      </c>
      <c r="L233" t="s">
        <v>2148</v>
      </c>
      <c r="M233" t="s">
        <v>2149</v>
      </c>
      <c r="N233" t="s">
        <v>2150</v>
      </c>
      <c r="O233" t="s">
        <v>2151</v>
      </c>
      <c r="P233" t="s">
        <v>2152</v>
      </c>
    </row>
    <row r="234" spans="1:16" ht="30">
      <c r="A234" t="s">
        <v>2140</v>
      </c>
      <c r="B234" t="s">
        <v>2642</v>
      </c>
      <c r="C234" s="996" t="s">
        <v>2643</v>
      </c>
      <c r="D234" t="s">
        <v>2143</v>
      </c>
      <c r="E234" s="996" t="s">
        <v>2144</v>
      </c>
      <c r="F234" s="996" t="s">
        <v>2117</v>
      </c>
      <c r="G234" s="890">
        <v>45880.519668796296</v>
      </c>
      <c r="I234" t="s">
        <v>2145</v>
      </c>
      <c r="J234" t="s">
        <v>2362</v>
      </c>
      <c r="K234" s="996" t="s">
        <v>2147</v>
      </c>
      <c r="L234" t="s">
        <v>2148</v>
      </c>
      <c r="M234" t="s">
        <v>2149</v>
      </c>
      <c r="N234" t="s">
        <v>2150</v>
      </c>
      <c r="O234" t="s">
        <v>2151</v>
      </c>
      <c r="P234" t="s">
        <v>2152</v>
      </c>
    </row>
    <row r="235" spans="1:16" ht="30">
      <c r="A235" t="s">
        <v>2140</v>
      </c>
      <c r="B235" t="s">
        <v>2644</v>
      </c>
      <c r="C235" s="996" t="s">
        <v>2645</v>
      </c>
      <c r="D235" t="s">
        <v>2143</v>
      </c>
      <c r="E235" s="996" t="s">
        <v>2144</v>
      </c>
      <c r="F235" s="996" t="s">
        <v>2117</v>
      </c>
      <c r="G235" s="890">
        <v>45880.519589444448</v>
      </c>
      <c r="I235" t="s">
        <v>2145</v>
      </c>
      <c r="J235" t="s">
        <v>2362</v>
      </c>
      <c r="K235" s="996" t="s">
        <v>2147</v>
      </c>
      <c r="L235" t="s">
        <v>2148</v>
      </c>
      <c r="M235" t="s">
        <v>2149</v>
      </c>
      <c r="N235" t="s">
        <v>2150</v>
      </c>
      <c r="O235" t="s">
        <v>2151</v>
      </c>
      <c r="P235" t="s">
        <v>2152</v>
      </c>
    </row>
    <row r="236" spans="1:16" ht="30">
      <c r="A236" t="s">
        <v>2140</v>
      </c>
      <c r="B236" t="s">
        <v>2646</v>
      </c>
      <c r="C236" s="996" t="s">
        <v>2647</v>
      </c>
      <c r="D236" t="s">
        <v>2143</v>
      </c>
      <c r="E236" s="996" t="s">
        <v>2144</v>
      </c>
      <c r="F236" s="996" t="s">
        <v>2117</v>
      </c>
      <c r="G236" s="890">
        <v>45880.519594108795</v>
      </c>
      <c r="I236" t="s">
        <v>2145</v>
      </c>
      <c r="J236" t="s">
        <v>2362</v>
      </c>
      <c r="K236" s="996" t="s">
        <v>2147</v>
      </c>
      <c r="L236" t="s">
        <v>2148</v>
      </c>
      <c r="M236" t="s">
        <v>2149</v>
      </c>
      <c r="N236" t="s">
        <v>2150</v>
      </c>
      <c r="O236" t="s">
        <v>2151</v>
      </c>
      <c r="P236" t="s">
        <v>2152</v>
      </c>
    </row>
    <row r="237" spans="1:16" ht="30">
      <c r="A237" t="s">
        <v>2140</v>
      </c>
      <c r="B237" t="s">
        <v>2648</v>
      </c>
      <c r="C237" s="996" t="s">
        <v>2649</v>
      </c>
      <c r="D237" t="s">
        <v>2143</v>
      </c>
      <c r="E237" s="996" t="s">
        <v>2144</v>
      </c>
      <c r="F237" s="996" t="s">
        <v>2117</v>
      </c>
      <c r="G237" s="890">
        <v>45880.519654340278</v>
      </c>
      <c r="I237" t="s">
        <v>2145</v>
      </c>
      <c r="J237" t="s">
        <v>2362</v>
      </c>
      <c r="K237" s="996" t="s">
        <v>2147</v>
      </c>
      <c r="L237" t="s">
        <v>2148</v>
      </c>
      <c r="M237" t="s">
        <v>2149</v>
      </c>
      <c r="N237" t="s">
        <v>2150</v>
      </c>
      <c r="O237" t="s">
        <v>2151</v>
      </c>
      <c r="P237" t="s">
        <v>2152</v>
      </c>
    </row>
    <row r="238" spans="1:16" ht="30">
      <c r="A238" t="s">
        <v>2140</v>
      </c>
      <c r="B238" t="s">
        <v>2650</v>
      </c>
      <c r="C238" s="996" t="s">
        <v>2651</v>
      </c>
      <c r="D238" t="s">
        <v>2143</v>
      </c>
      <c r="E238" s="996" t="s">
        <v>2144</v>
      </c>
      <c r="F238" s="996" t="s">
        <v>2117</v>
      </c>
      <c r="G238" s="890">
        <v>45880.519728692132</v>
      </c>
      <c r="I238" t="s">
        <v>2145</v>
      </c>
      <c r="J238" t="s">
        <v>2362</v>
      </c>
      <c r="K238" s="996" t="s">
        <v>2147</v>
      </c>
      <c r="L238" t="s">
        <v>2148</v>
      </c>
      <c r="M238" t="s">
        <v>2149</v>
      </c>
      <c r="N238" t="s">
        <v>2150</v>
      </c>
      <c r="O238" t="s">
        <v>2151</v>
      </c>
      <c r="P238" t="s">
        <v>2152</v>
      </c>
    </row>
    <row r="239" spans="1:16" ht="30">
      <c r="A239" t="s">
        <v>2140</v>
      </c>
      <c r="B239" t="s">
        <v>2652</v>
      </c>
      <c r="C239" s="996" t="s">
        <v>2653</v>
      </c>
      <c r="D239" t="s">
        <v>2143</v>
      </c>
      <c r="E239" s="996" t="s">
        <v>2144</v>
      </c>
      <c r="F239" s="996" t="s">
        <v>2117</v>
      </c>
      <c r="G239" s="890">
        <v>45880.519693541668</v>
      </c>
      <c r="I239" t="s">
        <v>2145</v>
      </c>
      <c r="J239" t="s">
        <v>2362</v>
      </c>
      <c r="K239" s="996" t="s">
        <v>2147</v>
      </c>
      <c r="L239" t="s">
        <v>2148</v>
      </c>
      <c r="M239" t="s">
        <v>2149</v>
      </c>
      <c r="N239" t="s">
        <v>2150</v>
      </c>
      <c r="O239" t="s">
        <v>2151</v>
      </c>
      <c r="P239" t="s">
        <v>2152</v>
      </c>
    </row>
    <row r="240" spans="1:16" ht="30">
      <c r="A240" t="s">
        <v>2140</v>
      </c>
      <c r="B240" t="s">
        <v>2654</v>
      </c>
      <c r="C240" s="996" t="s">
        <v>2655</v>
      </c>
      <c r="D240" t="s">
        <v>2143</v>
      </c>
      <c r="E240" s="996" t="s">
        <v>2144</v>
      </c>
      <c r="F240" s="996" t="s">
        <v>2117</v>
      </c>
      <c r="G240" s="890">
        <v>45880.519564282411</v>
      </c>
      <c r="I240" t="s">
        <v>2145</v>
      </c>
      <c r="J240" t="s">
        <v>2362</v>
      </c>
      <c r="K240" s="996" t="s">
        <v>2147</v>
      </c>
      <c r="L240" t="s">
        <v>2148</v>
      </c>
      <c r="M240" t="s">
        <v>2149</v>
      </c>
      <c r="N240" t="s">
        <v>2150</v>
      </c>
      <c r="O240" t="s">
        <v>2151</v>
      </c>
      <c r="P240" t="s">
        <v>2152</v>
      </c>
    </row>
    <row r="241" spans="1:16" ht="30">
      <c r="A241" t="s">
        <v>2140</v>
      </c>
      <c r="B241" t="s">
        <v>2656</v>
      </c>
      <c r="C241" s="996" t="s">
        <v>2657</v>
      </c>
      <c r="D241" t="s">
        <v>2143</v>
      </c>
      <c r="E241" s="996" t="s">
        <v>2144</v>
      </c>
      <c r="F241" s="996" t="s">
        <v>2117</v>
      </c>
      <c r="G241" s="890">
        <v>45880.519571377314</v>
      </c>
      <c r="I241" t="s">
        <v>2145</v>
      </c>
      <c r="J241" t="s">
        <v>2362</v>
      </c>
      <c r="K241" s="996" t="s">
        <v>2147</v>
      </c>
      <c r="L241" t="s">
        <v>2148</v>
      </c>
      <c r="M241" t="s">
        <v>2149</v>
      </c>
      <c r="N241" t="s">
        <v>2150</v>
      </c>
      <c r="O241" t="s">
        <v>2151</v>
      </c>
      <c r="P241" t="s">
        <v>2152</v>
      </c>
    </row>
    <row r="242" spans="1:16" ht="30">
      <c r="A242" t="s">
        <v>2140</v>
      </c>
      <c r="B242" t="s">
        <v>2658</v>
      </c>
      <c r="C242" s="996" t="s">
        <v>2659</v>
      </c>
      <c r="D242" t="s">
        <v>2143</v>
      </c>
      <c r="E242" s="996" t="s">
        <v>2144</v>
      </c>
      <c r="F242" s="996" t="s">
        <v>2117</v>
      </c>
      <c r="G242" s="890">
        <v>45880.519562835645</v>
      </c>
      <c r="I242" t="s">
        <v>2145</v>
      </c>
      <c r="J242" t="s">
        <v>2362</v>
      </c>
      <c r="K242" s="996" t="s">
        <v>2147</v>
      </c>
      <c r="L242" t="s">
        <v>2148</v>
      </c>
      <c r="M242" t="s">
        <v>2149</v>
      </c>
      <c r="N242" t="s">
        <v>2150</v>
      </c>
      <c r="O242" t="s">
        <v>2151</v>
      </c>
      <c r="P242" t="s">
        <v>2152</v>
      </c>
    </row>
    <row r="243" spans="1:16" ht="30">
      <c r="A243" t="s">
        <v>2140</v>
      </c>
      <c r="B243" t="s">
        <v>2660</v>
      </c>
      <c r="C243" s="996" t="s">
        <v>2661</v>
      </c>
      <c r="D243" t="s">
        <v>2143</v>
      </c>
      <c r="E243" s="996" t="s">
        <v>2144</v>
      </c>
      <c r="F243" s="996" t="s">
        <v>2117</v>
      </c>
      <c r="G243" s="890">
        <v>45880.519669861111</v>
      </c>
      <c r="I243" t="s">
        <v>2145</v>
      </c>
      <c r="J243" t="s">
        <v>2362</v>
      </c>
      <c r="K243" s="996" t="s">
        <v>2147</v>
      </c>
      <c r="L243" t="s">
        <v>2148</v>
      </c>
      <c r="M243" t="s">
        <v>2149</v>
      </c>
      <c r="N243" t="s">
        <v>2150</v>
      </c>
      <c r="O243" t="s">
        <v>2151</v>
      </c>
      <c r="P243" t="s">
        <v>2152</v>
      </c>
    </row>
    <row r="244" spans="1:16" ht="30">
      <c r="A244" t="s">
        <v>2140</v>
      </c>
      <c r="B244" t="s">
        <v>2662</v>
      </c>
      <c r="C244" s="996" t="s">
        <v>2663</v>
      </c>
      <c r="D244" t="s">
        <v>2143</v>
      </c>
      <c r="E244" s="996" t="s">
        <v>2144</v>
      </c>
      <c r="F244" s="996" t="s">
        <v>2117</v>
      </c>
      <c r="G244" s="890">
        <v>45880.519701238423</v>
      </c>
      <c r="I244" t="s">
        <v>2145</v>
      </c>
      <c r="J244" t="s">
        <v>2362</v>
      </c>
      <c r="K244" s="996" t="s">
        <v>2147</v>
      </c>
      <c r="L244" t="s">
        <v>2148</v>
      </c>
      <c r="M244" t="s">
        <v>2149</v>
      </c>
      <c r="N244" t="s">
        <v>2150</v>
      </c>
      <c r="O244" t="s">
        <v>2151</v>
      </c>
      <c r="P244" t="s">
        <v>2152</v>
      </c>
    </row>
    <row r="245" spans="1:16" ht="30">
      <c r="A245" t="s">
        <v>2140</v>
      </c>
      <c r="B245" t="s">
        <v>2664</v>
      </c>
      <c r="C245" s="996" t="s">
        <v>2665</v>
      </c>
      <c r="D245" t="s">
        <v>2143</v>
      </c>
      <c r="E245" s="996" t="s">
        <v>2144</v>
      </c>
      <c r="F245" s="996" t="s">
        <v>2117</v>
      </c>
      <c r="G245" s="890">
        <v>45880.519654340278</v>
      </c>
      <c r="I245" t="s">
        <v>2145</v>
      </c>
      <c r="J245" t="s">
        <v>2362</v>
      </c>
      <c r="K245" s="996" t="s">
        <v>2147</v>
      </c>
      <c r="L245" t="s">
        <v>2148</v>
      </c>
      <c r="M245" t="s">
        <v>2149</v>
      </c>
      <c r="N245" t="s">
        <v>2150</v>
      </c>
      <c r="O245" t="s">
        <v>2151</v>
      </c>
      <c r="P245" t="s">
        <v>2152</v>
      </c>
    </row>
    <row r="246" spans="1:16" ht="30">
      <c r="A246" t="s">
        <v>2140</v>
      </c>
      <c r="B246" t="s">
        <v>2666</v>
      </c>
      <c r="C246" s="996" t="s">
        <v>2667</v>
      </c>
      <c r="D246" t="s">
        <v>2143</v>
      </c>
      <c r="E246" s="996" t="s">
        <v>2144</v>
      </c>
      <c r="F246" s="996" t="s">
        <v>2117</v>
      </c>
      <c r="G246" s="890">
        <v>45880.519583819441</v>
      </c>
      <c r="I246" t="s">
        <v>2145</v>
      </c>
      <c r="J246" t="s">
        <v>2362</v>
      </c>
      <c r="K246" s="996" t="s">
        <v>2147</v>
      </c>
      <c r="L246" t="s">
        <v>2148</v>
      </c>
      <c r="M246" t="s">
        <v>2149</v>
      </c>
      <c r="N246" t="s">
        <v>2150</v>
      </c>
      <c r="O246" t="s">
        <v>2151</v>
      </c>
      <c r="P246" t="s">
        <v>2152</v>
      </c>
    </row>
    <row r="247" spans="1:16" ht="30">
      <c r="A247" t="s">
        <v>2140</v>
      </c>
      <c r="B247" t="s">
        <v>2668</v>
      </c>
      <c r="C247" s="996" t="s">
        <v>2669</v>
      </c>
      <c r="D247" t="s">
        <v>2143</v>
      </c>
      <c r="E247" s="996" t="s">
        <v>2144</v>
      </c>
      <c r="F247" s="996" t="s">
        <v>2117</v>
      </c>
      <c r="G247" s="890">
        <v>45880.519533634259</v>
      </c>
      <c r="I247" t="s">
        <v>2145</v>
      </c>
      <c r="J247" t="s">
        <v>2362</v>
      </c>
      <c r="K247" s="996" t="s">
        <v>2147</v>
      </c>
      <c r="L247" t="s">
        <v>2148</v>
      </c>
      <c r="M247" t="s">
        <v>2149</v>
      </c>
      <c r="N247" t="s">
        <v>2150</v>
      </c>
      <c r="O247" t="s">
        <v>2151</v>
      </c>
      <c r="P247" t="s">
        <v>2152</v>
      </c>
    </row>
    <row r="248" spans="1:16" ht="30">
      <c r="A248" t="s">
        <v>2140</v>
      </c>
      <c r="B248" t="s">
        <v>2670</v>
      </c>
      <c r="C248" s="996" t="s">
        <v>2671</v>
      </c>
      <c r="D248" t="s">
        <v>2143</v>
      </c>
      <c r="E248" s="996" t="s">
        <v>2144</v>
      </c>
      <c r="F248" s="996" t="s">
        <v>2117</v>
      </c>
      <c r="G248" s="890">
        <v>45880.519538599539</v>
      </c>
      <c r="I248" t="s">
        <v>2145</v>
      </c>
      <c r="J248" t="s">
        <v>2362</v>
      </c>
      <c r="K248" s="996" t="s">
        <v>2147</v>
      </c>
      <c r="L248" t="s">
        <v>2148</v>
      </c>
      <c r="M248" t="s">
        <v>2149</v>
      </c>
      <c r="N248" t="s">
        <v>2150</v>
      </c>
      <c r="O248" t="s">
        <v>2151</v>
      </c>
      <c r="P248" t="s">
        <v>2152</v>
      </c>
    </row>
    <row r="249" spans="1:16" ht="30">
      <c r="A249" t="s">
        <v>2140</v>
      </c>
      <c r="B249" t="s">
        <v>2672</v>
      </c>
      <c r="C249" s="996" t="s">
        <v>2673</v>
      </c>
      <c r="D249" t="s">
        <v>2143</v>
      </c>
      <c r="E249" s="996" t="s">
        <v>2144</v>
      </c>
      <c r="F249" s="996" t="s">
        <v>2117</v>
      </c>
      <c r="G249" s="890">
        <v>45880.519713495371</v>
      </c>
      <c r="I249" t="s">
        <v>2145</v>
      </c>
      <c r="J249" t="s">
        <v>2362</v>
      </c>
      <c r="K249" s="996" t="s">
        <v>2147</v>
      </c>
      <c r="L249" t="s">
        <v>2148</v>
      </c>
      <c r="M249" t="s">
        <v>2149</v>
      </c>
      <c r="N249" t="s">
        <v>2150</v>
      </c>
      <c r="O249" t="s">
        <v>2151</v>
      </c>
      <c r="P249" t="s">
        <v>2152</v>
      </c>
    </row>
    <row r="250" spans="1:16" ht="30">
      <c r="A250" t="s">
        <v>2140</v>
      </c>
      <c r="B250" t="s">
        <v>2674</v>
      </c>
      <c r="C250" s="996" t="s">
        <v>2675</v>
      </c>
      <c r="D250" t="s">
        <v>2143</v>
      </c>
      <c r="E250" s="996" t="s">
        <v>2144</v>
      </c>
      <c r="F250" s="996" t="s">
        <v>2117</v>
      </c>
      <c r="G250" s="890">
        <v>45880.519519872687</v>
      </c>
      <c r="I250" t="s">
        <v>2145</v>
      </c>
      <c r="J250" t="s">
        <v>2362</v>
      </c>
      <c r="K250" s="996" t="s">
        <v>2147</v>
      </c>
      <c r="L250" t="s">
        <v>2148</v>
      </c>
      <c r="M250" t="s">
        <v>2149</v>
      </c>
      <c r="N250" t="s">
        <v>2150</v>
      </c>
      <c r="O250" t="s">
        <v>2151</v>
      </c>
      <c r="P250" t="s">
        <v>2152</v>
      </c>
    </row>
    <row r="251" spans="1:16" ht="30">
      <c r="A251" t="s">
        <v>2140</v>
      </c>
      <c r="B251" t="s">
        <v>2676</v>
      </c>
      <c r="C251" s="996" t="s">
        <v>2677</v>
      </c>
      <c r="D251" t="s">
        <v>2143</v>
      </c>
      <c r="E251" s="996" t="s">
        <v>2144</v>
      </c>
      <c r="F251" s="996" t="s">
        <v>2117</v>
      </c>
      <c r="G251" s="890">
        <v>45880.519526759257</v>
      </c>
      <c r="I251" t="s">
        <v>2145</v>
      </c>
      <c r="J251" t="s">
        <v>2362</v>
      </c>
      <c r="K251" s="996" t="s">
        <v>2147</v>
      </c>
      <c r="L251" t="s">
        <v>2148</v>
      </c>
      <c r="M251" t="s">
        <v>2149</v>
      </c>
      <c r="N251" t="s">
        <v>2150</v>
      </c>
      <c r="O251" t="s">
        <v>2151</v>
      </c>
      <c r="P251" t="s">
        <v>2152</v>
      </c>
    </row>
    <row r="252" spans="1:16" ht="30">
      <c r="A252" t="s">
        <v>2140</v>
      </c>
      <c r="B252" t="s">
        <v>2678</v>
      </c>
      <c r="C252" s="996" t="s">
        <v>2679</v>
      </c>
      <c r="D252" t="s">
        <v>2143</v>
      </c>
      <c r="E252" s="996" t="s">
        <v>2144</v>
      </c>
      <c r="F252" s="996" t="s">
        <v>2117</v>
      </c>
      <c r="G252" s="890">
        <v>45880.519508738427</v>
      </c>
      <c r="I252" t="s">
        <v>2145</v>
      </c>
      <c r="J252" t="s">
        <v>2362</v>
      </c>
      <c r="K252" s="996" t="s">
        <v>2147</v>
      </c>
      <c r="L252" t="s">
        <v>2148</v>
      </c>
      <c r="M252" t="s">
        <v>2149</v>
      </c>
      <c r="N252" t="s">
        <v>2150</v>
      </c>
      <c r="O252" t="s">
        <v>2151</v>
      </c>
      <c r="P252" t="s">
        <v>2152</v>
      </c>
    </row>
    <row r="253" spans="1:16" ht="30">
      <c r="A253" t="s">
        <v>2140</v>
      </c>
      <c r="B253" t="s">
        <v>2680</v>
      </c>
      <c r="C253" s="996" t="s">
        <v>2681</v>
      </c>
      <c r="D253" t="s">
        <v>2143</v>
      </c>
      <c r="E253" s="996" t="s">
        <v>2144</v>
      </c>
      <c r="F253" s="996" t="s">
        <v>2117</v>
      </c>
      <c r="G253" s="890">
        <v>45880.519727812498</v>
      </c>
      <c r="I253" t="s">
        <v>2145</v>
      </c>
      <c r="J253" t="s">
        <v>2362</v>
      </c>
      <c r="K253" s="996" t="s">
        <v>2147</v>
      </c>
      <c r="L253" t="s">
        <v>2148</v>
      </c>
      <c r="M253" t="s">
        <v>2149</v>
      </c>
      <c r="N253" t="s">
        <v>2150</v>
      </c>
      <c r="O253" t="s">
        <v>2151</v>
      </c>
      <c r="P253" t="s">
        <v>2152</v>
      </c>
    </row>
    <row r="254" spans="1:16" ht="30">
      <c r="A254" t="s">
        <v>2140</v>
      </c>
      <c r="B254" t="s">
        <v>2682</v>
      </c>
      <c r="C254" s="996" t="s">
        <v>2683</v>
      </c>
      <c r="D254" t="s">
        <v>2143</v>
      </c>
      <c r="E254" s="996" t="s">
        <v>2144</v>
      </c>
      <c r="F254" s="996" t="s">
        <v>2117</v>
      </c>
      <c r="G254" s="890">
        <v>45880.519633518517</v>
      </c>
      <c r="I254" t="s">
        <v>2145</v>
      </c>
      <c r="J254" t="s">
        <v>2362</v>
      </c>
      <c r="K254" s="996" t="s">
        <v>2147</v>
      </c>
      <c r="L254" t="s">
        <v>2148</v>
      </c>
      <c r="M254" t="s">
        <v>2149</v>
      </c>
      <c r="N254" t="s">
        <v>2150</v>
      </c>
      <c r="O254" t="s">
        <v>2151</v>
      </c>
      <c r="P254" t="s">
        <v>2152</v>
      </c>
    </row>
    <row r="255" spans="1:16" ht="30">
      <c r="A255" t="s">
        <v>2140</v>
      </c>
      <c r="B255" t="s">
        <v>2684</v>
      </c>
      <c r="C255" s="996" t="s">
        <v>2685</v>
      </c>
      <c r="D255" t="s">
        <v>2143</v>
      </c>
      <c r="E255" s="996" t="s">
        <v>2144</v>
      </c>
      <c r="F255" s="996" t="s">
        <v>2117</v>
      </c>
      <c r="G255" s="890">
        <v>45880.519655578704</v>
      </c>
      <c r="I255" t="s">
        <v>2145</v>
      </c>
      <c r="J255" t="s">
        <v>2362</v>
      </c>
      <c r="K255" s="996" t="s">
        <v>2147</v>
      </c>
      <c r="L255" t="s">
        <v>2148</v>
      </c>
      <c r="M255" t="s">
        <v>2149</v>
      </c>
      <c r="N255" t="s">
        <v>2150</v>
      </c>
      <c r="O255" t="s">
        <v>2151</v>
      </c>
      <c r="P255" t="s">
        <v>2152</v>
      </c>
    </row>
    <row r="256" spans="1:16" ht="30">
      <c r="A256" t="s">
        <v>2140</v>
      </c>
      <c r="B256" t="s">
        <v>2686</v>
      </c>
      <c r="C256" s="996" t="s">
        <v>2687</v>
      </c>
      <c r="D256" t="s">
        <v>2143</v>
      </c>
      <c r="E256" s="996" t="s">
        <v>2144</v>
      </c>
      <c r="F256" s="996" t="s">
        <v>2117</v>
      </c>
      <c r="G256" s="890">
        <v>45880.519600775464</v>
      </c>
      <c r="I256" t="s">
        <v>2145</v>
      </c>
      <c r="J256" t="s">
        <v>2362</v>
      </c>
      <c r="K256" s="996" t="s">
        <v>2147</v>
      </c>
      <c r="L256" t="s">
        <v>2148</v>
      </c>
      <c r="M256" t="s">
        <v>2149</v>
      </c>
      <c r="N256" t="s">
        <v>2150</v>
      </c>
      <c r="O256" t="s">
        <v>2151</v>
      </c>
      <c r="P256" t="s">
        <v>2152</v>
      </c>
    </row>
    <row r="257" spans="1:16" ht="30">
      <c r="A257" t="s">
        <v>2140</v>
      </c>
      <c r="B257" t="s">
        <v>2688</v>
      </c>
      <c r="C257" s="996" t="s">
        <v>2689</v>
      </c>
      <c r="D257" t="s">
        <v>2143</v>
      </c>
      <c r="E257" s="996" t="s">
        <v>2144</v>
      </c>
      <c r="F257" s="996" t="s">
        <v>2117</v>
      </c>
      <c r="G257" s="890">
        <v>45880.519590104166</v>
      </c>
      <c r="I257" t="s">
        <v>2145</v>
      </c>
      <c r="J257" t="s">
        <v>2362</v>
      </c>
      <c r="K257" s="996" t="s">
        <v>2147</v>
      </c>
      <c r="L257" t="s">
        <v>2148</v>
      </c>
      <c r="M257" t="s">
        <v>2149</v>
      </c>
      <c r="N257" t="s">
        <v>2150</v>
      </c>
      <c r="O257" t="s">
        <v>2151</v>
      </c>
      <c r="P257" t="s">
        <v>2152</v>
      </c>
    </row>
    <row r="258" spans="1:16" ht="30">
      <c r="A258" t="s">
        <v>2140</v>
      </c>
      <c r="B258" t="s">
        <v>2690</v>
      </c>
      <c r="C258" s="996" t="s">
        <v>2691</v>
      </c>
      <c r="D258" t="s">
        <v>2143</v>
      </c>
      <c r="E258" s="996" t="s">
        <v>2144</v>
      </c>
      <c r="F258" s="996" t="s">
        <v>2117</v>
      </c>
      <c r="G258" s="890">
        <v>45880.519668796296</v>
      </c>
      <c r="I258" t="s">
        <v>2145</v>
      </c>
      <c r="J258" t="s">
        <v>2362</v>
      </c>
      <c r="K258" s="996" t="s">
        <v>2147</v>
      </c>
      <c r="L258" t="s">
        <v>2148</v>
      </c>
      <c r="M258" t="s">
        <v>2149</v>
      </c>
      <c r="N258" t="s">
        <v>2150</v>
      </c>
      <c r="O258" t="s">
        <v>2151</v>
      </c>
      <c r="P258" t="s">
        <v>2152</v>
      </c>
    </row>
    <row r="259" spans="1:16" ht="30">
      <c r="A259" t="s">
        <v>2140</v>
      </c>
      <c r="B259" t="s">
        <v>2692</v>
      </c>
      <c r="C259" s="996" t="s">
        <v>2693</v>
      </c>
      <c r="D259" t="s">
        <v>2143</v>
      </c>
      <c r="E259" s="996" t="s">
        <v>2144</v>
      </c>
      <c r="F259" s="996" t="s">
        <v>2117</v>
      </c>
      <c r="G259" s="890">
        <v>45880.519702060184</v>
      </c>
      <c r="I259" t="s">
        <v>2145</v>
      </c>
      <c r="J259" t="s">
        <v>2362</v>
      </c>
      <c r="K259" s="996" t="s">
        <v>2147</v>
      </c>
      <c r="L259" t="s">
        <v>2148</v>
      </c>
      <c r="M259" t="s">
        <v>2149</v>
      </c>
      <c r="N259" t="s">
        <v>2150</v>
      </c>
      <c r="O259" t="s">
        <v>2151</v>
      </c>
      <c r="P259" t="s">
        <v>2152</v>
      </c>
    </row>
    <row r="260" spans="1:16" ht="30">
      <c r="A260" t="s">
        <v>2140</v>
      </c>
      <c r="B260" t="s">
        <v>2694</v>
      </c>
      <c r="C260" s="996" t="s">
        <v>2695</v>
      </c>
      <c r="D260" t="s">
        <v>2143</v>
      </c>
      <c r="E260" s="996" t="s">
        <v>2144</v>
      </c>
      <c r="F260" s="996" t="s">
        <v>2117</v>
      </c>
      <c r="G260" s="890">
        <v>45880.519721203702</v>
      </c>
      <c r="I260" t="s">
        <v>2145</v>
      </c>
      <c r="J260" t="s">
        <v>2362</v>
      </c>
      <c r="K260" s="996" t="s">
        <v>2147</v>
      </c>
      <c r="L260" t="s">
        <v>2148</v>
      </c>
      <c r="M260" t="s">
        <v>2149</v>
      </c>
      <c r="N260" t="s">
        <v>2150</v>
      </c>
      <c r="O260" t="s">
        <v>2151</v>
      </c>
      <c r="P260" t="s">
        <v>2152</v>
      </c>
    </row>
    <row r="261" spans="1:16" ht="30">
      <c r="A261" t="s">
        <v>2140</v>
      </c>
      <c r="B261" t="s">
        <v>2696</v>
      </c>
      <c r="C261" s="996" t="s">
        <v>2697</v>
      </c>
      <c r="D261" t="s">
        <v>2143</v>
      </c>
      <c r="E261" s="996" t="s">
        <v>2144</v>
      </c>
      <c r="F261" s="996" t="s">
        <v>2117</v>
      </c>
      <c r="G261" s="890">
        <v>45880.519683009261</v>
      </c>
      <c r="I261" t="s">
        <v>2145</v>
      </c>
      <c r="J261" t="s">
        <v>2362</v>
      </c>
      <c r="K261" s="996" t="s">
        <v>2147</v>
      </c>
      <c r="L261" t="s">
        <v>2148</v>
      </c>
      <c r="M261" t="s">
        <v>2149</v>
      </c>
      <c r="N261" t="s">
        <v>2150</v>
      </c>
      <c r="O261" t="s">
        <v>2151</v>
      </c>
      <c r="P261" t="s">
        <v>2152</v>
      </c>
    </row>
    <row r="262" spans="1:16" ht="30">
      <c r="A262" t="s">
        <v>2140</v>
      </c>
      <c r="B262" t="s">
        <v>2698</v>
      </c>
      <c r="C262" s="996" t="s">
        <v>2699</v>
      </c>
      <c r="D262" t="s">
        <v>2143</v>
      </c>
      <c r="E262" s="996" t="s">
        <v>2144</v>
      </c>
      <c r="F262" s="996" t="s">
        <v>2117</v>
      </c>
      <c r="G262" s="890">
        <v>45880.519585023147</v>
      </c>
      <c r="I262" t="s">
        <v>2145</v>
      </c>
      <c r="J262" t="s">
        <v>2362</v>
      </c>
      <c r="K262" s="996" t="s">
        <v>2147</v>
      </c>
      <c r="L262" t="s">
        <v>2148</v>
      </c>
      <c r="M262" t="s">
        <v>2149</v>
      </c>
      <c r="N262" t="s">
        <v>2150</v>
      </c>
      <c r="O262" t="s">
        <v>2151</v>
      </c>
      <c r="P262" t="s">
        <v>2152</v>
      </c>
    </row>
    <row r="263" spans="1:16" ht="30">
      <c r="A263" t="s">
        <v>2140</v>
      </c>
      <c r="B263" t="s">
        <v>2700</v>
      </c>
      <c r="C263" s="996" t="s">
        <v>2701</v>
      </c>
      <c r="D263" t="s">
        <v>2143</v>
      </c>
      <c r="E263" s="996" t="s">
        <v>2144</v>
      </c>
      <c r="F263" s="996" t="s">
        <v>2117</v>
      </c>
      <c r="G263" s="890">
        <v>45880.519556562504</v>
      </c>
      <c r="I263" t="s">
        <v>2145</v>
      </c>
      <c r="J263" t="s">
        <v>2362</v>
      </c>
      <c r="K263" s="996" t="s">
        <v>2147</v>
      </c>
      <c r="L263" t="s">
        <v>2148</v>
      </c>
      <c r="M263" t="s">
        <v>2149</v>
      </c>
      <c r="N263" t="s">
        <v>2150</v>
      </c>
      <c r="O263" t="s">
        <v>2151</v>
      </c>
      <c r="P263" t="s">
        <v>2152</v>
      </c>
    </row>
    <row r="264" spans="1:16" ht="30">
      <c r="A264" t="s">
        <v>2140</v>
      </c>
      <c r="B264" t="s">
        <v>2702</v>
      </c>
      <c r="C264" s="996" t="s">
        <v>2703</v>
      </c>
      <c r="D264" t="s">
        <v>2143</v>
      </c>
      <c r="E264" s="996" t="s">
        <v>2144</v>
      </c>
      <c r="F264" s="996" t="s">
        <v>2117</v>
      </c>
      <c r="G264" s="890">
        <v>45880.519685254629</v>
      </c>
      <c r="I264" t="s">
        <v>2145</v>
      </c>
      <c r="J264" t="s">
        <v>2362</v>
      </c>
      <c r="K264" s="996" t="s">
        <v>2147</v>
      </c>
      <c r="L264" t="s">
        <v>2148</v>
      </c>
      <c r="M264" t="s">
        <v>2149</v>
      </c>
      <c r="N264" t="s">
        <v>2150</v>
      </c>
      <c r="O264" t="s">
        <v>2151</v>
      </c>
      <c r="P264" t="s">
        <v>2152</v>
      </c>
    </row>
    <row r="265" spans="1:16" ht="30">
      <c r="A265" t="s">
        <v>2140</v>
      </c>
      <c r="B265" t="s">
        <v>2704</v>
      </c>
      <c r="C265" s="996" t="s">
        <v>2705</v>
      </c>
      <c r="D265" t="s">
        <v>2143</v>
      </c>
      <c r="E265" s="996" t="s">
        <v>2144</v>
      </c>
      <c r="F265" s="996" t="s">
        <v>2117</v>
      </c>
      <c r="G265" s="890">
        <v>45880.519688738423</v>
      </c>
      <c r="I265" t="s">
        <v>2145</v>
      </c>
      <c r="J265" t="s">
        <v>2362</v>
      </c>
      <c r="K265" s="996" t="s">
        <v>2147</v>
      </c>
      <c r="L265" t="s">
        <v>2148</v>
      </c>
      <c r="M265" t="s">
        <v>2149</v>
      </c>
      <c r="N265" t="s">
        <v>2150</v>
      </c>
      <c r="O265" t="s">
        <v>2151</v>
      </c>
      <c r="P265" t="s">
        <v>2152</v>
      </c>
    </row>
    <row r="266" spans="1:16" ht="30">
      <c r="A266" t="s">
        <v>2140</v>
      </c>
      <c r="B266" t="s">
        <v>2706</v>
      </c>
      <c r="C266" s="996" t="s">
        <v>2707</v>
      </c>
      <c r="D266" t="s">
        <v>2143</v>
      </c>
      <c r="E266" s="996" t="s">
        <v>2144</v>
      </c>
      <c r="F266" s="996" t="s">
        <v>2117</v>
      </c>
      <c r="G266" s="890">
        <v>45880.519668622685</v>
      </c>
      <c r="I266" t="s">
        <v>2145</v>
      </c>
      <c r="J266" t="s">
        <v>2362</v>
      </c>
      <c r="K266" s="996" t="s">
        <v>2147</v>
      </c>
      <c r="L266" t="s">
        <v>2148</v>
      </c>
      <c r="M266" t="s">
        <v>2149</v>
      </c>
      <c r="N266" t="s">
        <v>2150</v>
      </c>
      <c r="O266" t="s">
        <v>2151</v>
      </c>
      <c r="P266" t="s">
        <v>2152</v>
      </c>
    </row>
    <row r="267" spans="1:16" ht="30">
      <c r="A267" t="s">
        <v>2140</v>
      </c>
      <c r="B267" t="s">
        <v>2708</v>
      </c>
      <c r="C267" s="996" t="s">
        <v>2709</v>
      </c>
      <c r="D267" t="s">
        <v>2143</v>
      </c>
      <c r="E267" s="996" t="s">
        <v>2144</v>
      </c>
      <c r="F267" s="996" t="s">
        <v>2117</v>
      </c>
      <c r="G267" s="890">
        <v>45880.51958508102</v>
      </c>
      <c r="I267" t="s">
        <v>2145</v>
      </c>
      <c r="J267" t="s">
        <v>2362</v>
      </c>
      <c r="K267" s="996" t="s">
        <v>2147</v>
      </c>
      <c r="L267" t="s">
        <v>2148</v>
      </c>
      <c r="M267" t="s">
        <v>2149</v>
      </c>
      <c r="N267" t="s">
        <v>2150</v>
      </c>
      <c r="O267" t="s">
        <v>2151</v>
      </c>
      <c r="P267" t="s">
        <v>2152</v>
      </c>
    </row>
    <row r="268" spans="1:16" ht="30">
      <c r="A268" t="s">
        <v>2140</v>
      </c>
      <c r="B268" t="s">
        <v>2710</v>
      </c>
      <c r="C268" s="996" t="s">
        <v>2711</v>
      </c>
      <c r="D268" t="s">
        <v>2143</v>
      </c>
      <c r="E268" s="996" t="s">
        <v>2144</v>
      </c>
      <c r="F268" s="996" t="s">
        <v>2117</v>
      </c>
      <c r="G268" s="890">
        <v>45880.519591215278</v>
      </c>
      <c r="I268" t="s">
        <v>2145</v>
      </c>
      <c r="J268" t="s">
        <v>2362</v>
      </c>
      <c r="K268" s="996" t="s">
        <v>2147</v>
      </c>
      <c r="L268" t="s">
        <v>2148</v>
      </c>
      <c r="M268" t="s">
        <v>2149</v>
      </c>
      <c r="N268" t="s">
        <v>2150</v>
      </c>
      <c r="O268" t="s">
        <v>2151</v>
      </c>
      <c r="P268" t="s">
        <v>2152</v>
      </c>
    </row>
    <row r="269" spans="1:16" ht="30">
      <c r="A269" t="s">
        <v>2140</v>
      </c>
      <c r="B269" t="s">
        <v>2712</v>
      </c>
      <c r="C269" s="996" t="s">
        <v>2713</v>
      </c>
      <c r="D269" t="s">
        <v>2143</v>
      </c>
      <c r="E269" s="996" t="s">
        <v>2144</v>
      </c>
      <c r="F269" s="996" t="s">
        <v>2117</v>
      </c>
      <c r="G269" s="890">
        <v>45880.519653148149</v>
      </c>
      <c r="I269" t="s">
        <v>2145</v>
      </c>
      <c r="J269" t="s">
        <v>2362</v>
      </c>
      <c r="K269" s="996" t="s">
        <v>2147</v>
      </c>
      <c r="L269" t="s">
        <v>2148</v>
      </c>
      <c r="M269" t="s">
        <v>2149</v>
      </c>
      <c r="N269" t="s">
        <v>2150</v>
      </c>
      <c r="O269" t="s">
        <v>2151</v>
      </c>
      <c r="P269" t="s">
        <v>2152</v>
      </c>
    </row>
    <row r="270" spans="1:16" ht="30">
      <c r="A270" t="s">
        <v>2140</v>
      </c>
      <c r="B270" t="s">
        <v>2714</v>
      </c>
      <c r="C270" s="996" t="s">
        <v>2715</v>
      </c>
      <c r="D270" t="s">
        <v>2143</v>
      </c>
      <c r="E270" s="996" t="s">
        <v>2144</v>
      </c>
      <c r="F270" s="996" t="s">
        <v>2117</v>
      </c>
      <c r="G270" s="890">
        <v>45880.519729930558</v>
      </c>
      <c r="I270" t="s">
        <v>2145</v>
      </c>
      <c r="J270" t="s">
        <v>2362</v>
      </c>
      <c r="K270" s="996" t="s">
        <v>2147</v>
      </c>
      <c r="L270" t="s">
        <v>2148</v>
      </c>
      <c r="M270" t="s">
        <v>2149</v>
      </c>
      <c r="N270" t="s">
        <v>2150</v>
      </c>
      <c r="O270" t="s">
        <v>2151</v>
      </c>
      <c r="P270" t="s">
        <v>2152</v>
      </c>
    </row>
    <row r="271" spans="1:16" ht="30">
      <c r="A271" t="s">
        <v>2140</v>
      </c>
      <c r="B271" t="s">
        <v>2716</v>
      </c>
      <c r="C271" s="996" t="s">
        <v>2717</v>
      </c>
      <c r="D271" t="s">
        <v>2143</v>
      </c>
      <c r="E271" s="996" t="s">
        <v>2144</v>
      </c>
      <c r="F271" s="996" t="s">
        <v>2117</v>
      </c>
      <c r="G271" s="890">
        <v>45880.519515613429</v>
      </c>
      <c r="I271" t="s">
        <v>2145</v>
      </c>
      <c r="J271" t="s">
        <v>2362</v>
      </c>
      <c r="K271" s="996" t="s">
        <v>2147</v>
      </c>
      <c r="L271" t="s">
        <v>2148</v>
      </c>
      <c r="M271" t="s">
        <v>2149</v>
      </c>
      <c r="N271" t="s">
        <v>2150</v>
      </c>
      <c r="O271" t="s">
        <v>2151</v>
      </c>
      <c r="P271" t="s">
        <v>2152</v>
      </c>
    </row>
    <row r="272" spans="1:16" ht="30">
      <c r="A272" t="s">
        <v>2140</v>
      </c>
      <c r="B272" t="s">
        <v>2718</v>
      </c>
      <c r="C272" s="996" t="s">
        <v>2719</v>
      </c>
      <c r="D272" t="s">
        <v>2143</v>
      </c>
      <c r="E272" s="996" t="s">
        <v>2144</v>
      </c>
      <c r="F272" s="996" t="s">
        <v>2117</v>
      </c>
      <c r="G272" s="890">
        <v>45880.519508761572</v>
      </c>
      <c r="I272" t="s">
        <v>2145</v>
      </c>
      <c r="J272" t="s">
        <v>2362</v>
      </c>
      <c r="K272" s="996" t="s">
        <v>2147</v>
      </c>
      <c r="L272" t="s">
        <v>2148</v>
      </c>
      <c r="M272" t="s">
        <v>2149</v>
      </c>
      <c r="N272" t="s">
        <v>2150</v>
      </c>
      <c r="O272" t="s">
        <v>2151</v>
      </c>
      <c r="P272" t="s">
        <v>2152</v>
      </c>
    </row>
    <row r="273" spans="1:16" ht="30">
      <c r="A273" t="s">
        <v>2140</v>
      </c>
      <c r="B273" t="s">
        <v>2720</v>
      </c>
      <c r="C273" s="996" t="s">
        <v>2721</v>
      </c>
      <c r="D273" t="s">
        <v>2143</v>
      </c>
      <c r="E273" s="996" t="s">
        <v>2144</v>
      </c>
      <c r="F273" s="996" t="s">
        <v>2117</v>
      </c>
      <c r="G273" s="890">
        <v>45880.519511180559</v>
      </c>
      <c r="I273" t="s">
        <v>2145</v>
      </c>
      <c r="J273" t="s">
        <v>2362</v>
      </c>
      <c r="K273" s="996" t="s">
        <v>2147</v>
      </c>
      <c r="L273" t="s">
        <v>2148</v>
      </c>
      <c r="M273" t="s">
        <v>2149</v>
      </c>
      <c r="N273" t="s">
        <v>2150</v>
      </c>
      <c r="O273" t="s">
        <v>2151</v>
      </c>
      <c r="P273" t="s">
        <v>2152</v>
      </c>
    </row>
    <row r="274" spans="1:16" ht="30">
      <c r="A274" t="s">
        <v>2140</v>
      </c>
      <c r="B274" t="s">
        <v>2722</v>
      </c>
      <c r="C274" s="996" t="s">
        <v>2723</v>
      </c>
      <c r="D274" t="s">
        <v>2143</v>
      </c>
      <c r="E274" s="996" t="s">
        <v>2144</v>
      </c>
      <c r="F274" s="996" t="s">
        <v>2117</v>
      </c>
      <c r="G274" s="890">
        <v>45880.519553287035</v>
      </c>
      <c r="I274" t="s">
        <v>2145</v>
      </c>
      <c r="J274" t="s">
        <v>2362</v>
      </c>
      <c r="K274" s="996" t="s">
        <v>2147</v>
      </c>
      <c r="L274" t="s">
        <v>2148</v>
      </c>
      <c r="M274" t="s">
        <v>2149</v>
      </c>
      <c r="N274" t="s">
        <v>2150</v>
      </c>
      <c r="O274" t="s">
        <v>2151</v>
      </c>
      <c r="P274" t="s">
        <v>2152</v>
      </c>
    </row>
    <row r="275" spans="1:16" ht="30">
      <c r="A275" t="s">
        <v>2140</v>
      </c>
      <c r="B275" t="s">
        <v>2724</v>
      </c>
      <c r="C275" s="996" t="s">
        <v>2725</v>
      </c>
      <c r="D275" t="s">
        <v>2143</v>
      </c>
      <c r="E275" s="996" t="s">
        <v>2144</v>
      </c>
      <c r="F275" s="996" t="s">
        <v>2117</v>
      </c>
      <c r="G275" s="890">
        <v>45880.519526782409</v>
      </c>
      <c r="I275" t="s">
        <v>2145</v>
      </c>
      <c r="J275" t="s">
        <v>2362</v>
      </c>
      <c r="K275" s="996" t="s">
        <v>2147</v>
      </c>
      <c r="L275" t="s">
        <v>2148</v>
      </c>
      <c r="M275" t="s">
        <v>2149</v>
      </c>
      <c r="N275" t="s">
        <v>2150</v>
      </c>
      <c r="O275" t="s">
        <v>2151</v>
      </c>
      <c r="P275" t="s">
        <v>2152</v>
      </c>
    </row>
    <row r="276" spans="1:16" ht="30">
      <c r="A276" t="s">
        <v>2140</v>
      </c>
      <c r="B276" t="s">
        <v>2726</v>
      </c>
      <c r="C276" s="996" t="s">
        <v>2727</v>
      </c>
      <c r="D276" t="s">
        <v>2143</v>
      </c>
      <c r="E276" s="996" t="s">
        <v>2144</v>
      </c>
      <c r="F276" s="996" t="s">
        <v>2117</v>
      </c>
      <c r="G276" s="890">
        <v>45880.51971630787</v>
      </c>
      <c r="I276" t="s">
        <v>2145</v>
      </c>
      <c r="J276" t="s">
        <v>2362</v>
      </c>
      <c r="K276" s="996" t="s">
        <v>2147</v>
      </c>
      <c r="L276" t="s">
        <v>2148</v>
      </c>
      <c r="M276" t="s">
        <v>2149</v>
      </c>
      <c r="N276" t="s">
        <v>2150</v>
      </c>
      <c r="O276" t="s">
        <v>2151</v>
      </c>
      <c r="P276" t="s">
        <v>2152</v>
      </c>
    </row>
    <row r="277" spans="1:16" ht="30">
      <c r="A277" t="s">
        <v>2140</v>
      </c>
      <c r="B277" t="s">
        <v>2728</v>
      </c>
      <c r="C277" s="996" t="s">
        <v>2729</v>
      </c>
      <c r="D277" t="s">
        <v>2143</v>
      </c>
      <c r="E277" s="996" t="s">
        <v>2144</v>
      </c>
      <c r="F277" s="996" t="s">
        <v>2117</v>
      </c>
      <c r="G277" s="890">
        <v>45880.519636134261</v>
      </c>
      <c r="I277" t="s">
        <v>2145</v>
      </c>
      <c r="J277" t="s">
        <v>2362</v>
      </c>
      <c r="K277" s="996" t="s">
        <v>2147</v>
      </c>
      <c r="L277" t="s">
        <v>2148</v>
      </c>
      <c r="M277" t="s">
        <v>2149</v>
      </c>
      <c r="N277" t="s">
        <v>2150</v>
      </c>
      <c r="O277" t="s">
        <v>2151</v>
      </c>
      <c r="P277" t="s">
        <v>2152</v>
      </c>
    </row>
    <row r="278" spans="1:16" ht="30">
      <c r="A278" t="s">
        <v>2140</v>
      </c>
      <c r="B278" t="s">
        <v>2730</v>
      </c>
      <c r="C278" s="996" t="s">
        <v>2731</v>
      </c>
      <c r="D278" t="s">
        <v>2143</v>
      </c>
      <c r="E278" s="996" t="s">
        <v>2144</v>
      </c>
      <c r="F278" s="996" t="s">
        <v>2117</v>
      </c>
      <c r="G278" s="890">
        <v>45880.519648368056</v>
      </c>
      <c r="I278" t="s">
        <v>2145</v>
      </c>
      <c r="J278" t="s">
        <v>2362</v>
      </c>
      <c r="K278" s="996" t="s">
        <v>2147</v>
      </c>
      <c r="L278" t="s">
        <v>2148</v>
      </c>
      <c r="M278" t="s">
        <v>2149</v>
      </c>
      <c r="N278" t="s">
        <v>2150</v>
      </c>
      <c r="O278" t="s">
        <v>2151</v>
      </c>
      <c r="P278" t="s">
        <v>2152</v>
      </c>
    </row>
    <row r="279" spans="1:16" ht="30">
      <c r="A279" t="s">
        <v>2140</v>
      </c>
      <c r="B279" t="s">
        <v>2732</v>
      </c>
      <c r="C279" s="996" t="s">
        <v>2733</v>
      </c>
      <c r="D279" t="s">
        <v>2143</v>
      </c>
      <c r="E279" s="996" t="s">
        <v>2144</v>
      </c>
      <c r="F279" s="996" t="s">
        <v>2117</v>
      </c>
      <c r="G279" s="890">
        <v>45880.5197146875</v>
      </c>
      <c r="I279" t="s">
        <v>2145</v>
      </c>
      <c r="J279" t="s">
        <v>2362</v>
      </c>
      <c r="K279" s="996" t="s">
        <v>2147</v>
      </c>
      <c r="L279" t="s">
        <v>2148</v>
      </c>
      <c r="M279" t="s">
        <v>2149</v>
      </c>
      <c r="N279" t="s">
        <v>2150</v>
      </c>
      <c r="O279" t="s">
        <v>2151</v>
      </c>
      <c r="P279" t="s">
        <v>2152</v>
      </c>
    </row>
    <row r="280" spans="1:16" ht="30">
      <c r="A280" t="s">
        <v>2140</v>
      </c>
      <c r="B280" t="s">
        <v>2734</v>
      </c>
      <c r="C280" s="996" t="s">
        <v>2735</v>
      </c>
      <c r="D280" t="s">
        <v>2143</v>
      </c>
      <c r="E280" s="996" t="s">
        <v>2144</v>
      </c>
      <c r="F280" s="996" t="s">
        <v>2117</v>
      </c>
      <c r="G280" s="890">
        <v>45880.519689907407</v>
      </c>
      <c r="I280" t="s">
        <v>2145</v>
      </c>
      <c r="J280" t="s">
        <v>2362</v>
      </c>
      <c r="K280" s="996" t="s">
        <v>2147</v>
      </c>
      <c r="L280" t="s">
        <v>2148</v>
      </c>
      <c r="M280" t="s">
        <v>2149</v>
      </c>
      <c r="N280" t="s">
        <v>2150</v>
      </c>
      <c r="O280" t="s">
        <v>2151</v>
      </c>
      <c r="P280" t="s">
        <v>2152</v>
      </c>
    </row>
    <row r="281" spans="1:16" ht="30">
      <c r="A281" t="s">
        <v>2140</v>
      </c>
      <c r="B281" t="s">
        <v>2736</v>
      </c>
      <c r="C281" s="996" t="s">
        <v>2737</v>
      </c>
      <c r="D281" t="s">
        <v>2143</v>
      </c>
      <c r="E281" s="996" t="s">
        <v>2144</v>
      </c>
      <c r="F281" s="996" t="s">
        <v>2117</v>
      </c>
      <c r="G281" s="890">
        <v>45880.519587766204</v>
      </c>
      <c r="I281" t="s">
        <v>2145</v>
      </c>
      <c r="J281" t="s">
        <v>2362</v>
      </c>
      <c r="K281" s="996" t="s">
        <v>2147</v>
      </c>
      <c r="L281" t="s">
        <v>2148</v>
      </c>
      <c r="M281" t="s">
        <v>2149</v>
      </c>
      <c r="N281" t="s">
        <v>2150</v>
      </c>
      <c r="O281" t="s">
        <v>2151</v>
      </c>
      <c r="P281" t="s">
        <v>2152</v>
      </c>
    </row>
    <row r="282" spans="1:16" ht="30">
      <c r="A282" t="s">
        <v>2140</v>
      </c>
      <c r="B282" t="s">
        <v>2738</v>
      </c>
      <c r="C282" s="996" t="s">
        <v>2739</v>
      </c>
      <c r="D282" t="s">
        <v>2143</v>
      </c>
      <c r="E282" s="996" t="s">
        <v>2144</v>
      </c>
      <c r="F282" s="996" t="s">
        <v>2117</v>
      </c>
      <c r="G282" s="890">
        <v>45880.519565671297</v>
      </c>
      <c r="I282" t="s">
        <v>2145</v>
      </c>
      <c r="J282" t="s">
        <v>2362</v>
      </c>
      <c r="K282" s="996" t="s">
        <v>2147</v>
      </c>
      <c r="L282" t="s">
        <v>2148</v>
      </c>
      <c r="M282" t="s">
        <v>2149</v>
      </c>
      <c r="N282" t="s">
        <v>2150</v>
      </c>
      <c r="O282" t="s">
        <v>2151</v>
      </c>
      <c r="P282" t="s">
        <v>2152</v>
      </c>
    </row>
    <row r="283" spans="1:16" ht="30">
      <c r="A283" t="s">
        <v>2140</v>
      </c>
      <c r="B283" t="s">
        <v>2740</v>
      </c>
      <c r="C283" s="996" t="s">
        <v>2741</v>
      </c>
      <c r="D283" t="s">
        <v>2143</v>
      </c>
      <c r="E283" s="996" t="s">
        <v>2144</v>
      </c>
      <c r="F283" s="996" t="s">
        <v>2117</v>
      </c>
      <c r="G283" s="890">
        <v>45880.519678425924</v>
      </c>
      <c r="I283" t="s">
        <v>2145</v>
      </c>
      <c r="J283" t="s">
        <v>2362</v>
      </c>
      <c r="K283" s="996" t="s">
        <v>2147</v>
      </c>
      <c r="L283" t="s">
        <v>2148</v>
      </c>
      <c r="M283" t="s">
        <v>2149</v>
      </c>
      <c r="N283" t="s">
        <v>2150</v>
      </c>
      <c r="O283" t="s">
        <v>2151</v>
      </c>
      <c r="P283" t="s">
        <v>2152</v>
      </c>
    </row>
    <row r="284" spans="1:16" ht="30">
      <c r="A284" t="s">
        <v>2140</v>
      </c>
      <c r="B284" t="s">
        <v>2742</v>
      </c>
      <c r="C284" s="996" t="s">
        <v>2743</v>
      </c>
      <c r="D284" t="s">
        <v>2143</v>
      </c>
      <c r="E284" s="996" t="s">
        <v>2144</v>
      </c>
      <c r="F284" s="996" t="s">
        <v>2117</v>
      </c>
      <c r="G284" s="890">
        <v>45880.519722893521</v>
      </c>
      <c r="I284" t="s">
        <v>2145</v>
      </c>
      <c r="J284" t="s">
        <v>2362</v>
      </c>
      <c r="K284" s="996" t="s">
        <v>2147</v>
      </c>
      <c r="L284" t="s">
        <v>2148</v>
      </c>
      <c r="M284" t="s">
        <v>2149</v>
      </c>
      <c r="N284" t="s">
        <v>2150</v>
      </c>
      <c r="O284" t="s">
        <v>2151</v>
      </c>
      <c r="P284" t="s">
        <v>2152</v>
      </c>
    </row>
    <row r="285" spans="1:16" ht="30">
      <c r="A285" t="s">
        <v>2140</v>
      </c>
      <c r="B285" t="s">
        <v>2744</v>
      </c>
      <c r="C285" s="996" t="s">
        <v>2745</v>
      </c>
      <c r="D285" t="s">
        <v>2143</v>
      </c>
      <c r="E285" s="996" t="s">
        <v>2144</v>
      </c>
      <c r="F285" s="996" t="s">
        <v>2117</v>
      </c>
      <c r="G285" s="890">
        <v>45880.519693530092</v>
      </c>
      <c r="I285" t="s">
        <v>2145</v>
      </c>
      <c r="J285" t="s">
        <v>2362</v>
      </c>
      <c r="K285" s="996" t="s">
        <v>2147</v>
      </c>
      <c r="L285" t="s">
        <v>2148</v>
      </c>
      <c r="M285" t="s">
        <v>2149</v>
      </c>
      <c r="N285" t="s">
        <v>2150</v>
      </c>
      <c r="O285" t="s">
        <v>2151</v>
      </c>
      <c r="P285" t="s">
        <v>2152</v>
      </c>
    </row>
    <row r="286" spans="1:16" ht="30">
      <c r="A286" t="s">
        <v>2140</v>
      </c>
      <c r="B286" t="s">
        <v>2746</v>
      </c>
      <c r="C286" s="996" t="s">
        <v>2747</v>
      </c>
      <c r="D286" t="s">
        <v>2143</v>
      </c>
      <c r="E286" s="996" t="s">
        <v>2144</v>
      </c>
      <c r="F286" s="996" t="s">
        <v>2117</v>
      </c>
      <c r="G286" s="890">
        <v>45880.51966273148</v>
      </c>
      <c r="I286" t="s">
        <v>2145</v>
      </c>
      <c r="J286" t="s">
        <v>2362</v>
      </c>
      <c r="K286" s="996" t="s">
        <v>2147</v>
      </c>
      <c r="L286" t="s">
        <v>2148</v>
      </c>
      <c r="M286" t="s">
        <v>2149</v>
      </c>
      <c r="N286" t="s">
        <v>2150</v>
      </c>
      <c r="O286" t="s">
        <v>2151</v>
      </c>
      <c r="P286" t="s">
        <v>2152</v>
      </c>
    </row>
    <row r="287" spans="1:16" ht="30">
      <c r="A287" t="s">
        <v>2140</v>
      </c>
      <c r="B287" t="s">
        <v>2748</v>
      </c>
      <c r="C287" s="996" t="s">
        <v>2749</v>
      </c>
      <c r="D287" t="s">
        <v>2143</v>
      </c>
      <c r="E287" s="996" t="s">
        <v>2144</v>
      </c>
      <c r="F287" s="996" t="s">
        <v>2117</v>
      </c>
      <c r="G287" s="890">
        <v>45880.519603611108</v>
      </c>
      <c r="I287" t="s">
        <v>2145</v>
      </c>
      <c r="J287" t="s">
        <v>2362</v>
      </c>
      <c r="K287" s="996" t="s">
        <v>2147</v>
      </c>
      <c r="L287" t="s">
        <v>2148</v>
      </c>
      <c r="M287" t="s">
        <v>2149</v>
      </c>
      <c r="N287" t="s">
        <v>2150</v>
      </c>
      <c r="O287" t="s">
        <v>2151</v>
      </c>
      <c r="P287" t="s">
        <v>2152</v>
      </c>
    </row>
    <row r="288" spans="1:16" ht="30">
      <c r="A288" t="s">
        <v>2140</v>
      </c>
      <c r="B288" t="s">
        <v>2750</v>
      </c>
      <c r="C288" s="996" t="s">
        <v>2751</v>
      </c>
      <c r="D288" t="s">
        <v>2143</v>
      </c>
      <c r="E288" s="996" t="s">
        <v>2144</v>
      </c>
      <c r="F288" s="996" t="s">
        <v>2117</v>
      </c>
      <c r="G288" s="890">
        <v>45880.519589722222</v>
      </c>
      <c r="I288" t="s">
        <v>2145</v>
      </c>
      <c r="J288" t="s">
        <v>2362</v>
      </c>
      <c r="K288" s="996" t="s">
        <v>2147</v>
      </c>
      <c r="L288" t="s">
        <v>2148</v>
      </c>
      <c r="M288" t="s">
        <v>2149</v>
      </c>
      <c r="N288" t="s">
        <v>2150</v>
      </c>
      <c r="O288" t="s">
        <v>2151</v>
      </c>
      <c r="P288" t="s">
        <v>2152</v>
      </c>
    </row>
    <row r="289" spans="1:16" ht="30">
      <c r="A289" t="s">
        <v>2140</v>
      </c>
      <c r="B289" t="s">
        <v>2752</v>
      </c>
      <c r="C289" s="996" t="s">
        <v>2753</v>
      </c>
      <c r="D289" t="s">
        <v>2143</v>
      </c>
      <c r="E289" s="996" t="s">
        <v>2144</v>
      </c>
      <c r="F289" s="996" t="s">
        <v>2117</v>
      </c>
      <c r="G289" s="890">
        <v>45880.519645659719</v>
      </c>
      <c r="I289" t="s">
        <v>2145</v>
      </c>
      <c r="J289" t="s">
        <v>2362</v>
      </c>
      <c r="K289" s="996" t="s">
        <v>2147</v>
      </c>
      <c r="L289" t="s">
        <v>2148</v>
      </c>
      <c r="M289" t="s">
        <v>2149</v>
      </c>
      <c r="N289" t="s">
        <v>2150</v>
      </c>
      <c r="O289" t="s">
        <v>2151</v>
      </c>
      <c r="P289" t="s">
        <v>2152</v>
      </c>
    </row>
    <row r="290" spans="1:16" ht="30">
      <c r="A290" t="s">
        <v>2140</v>
      </c>
      <c r="B290" t="s">
        <v>2754</v>
      </c>
      <c r="C290" s="996" t="s">
        <v>2755</v>
      </c>
      <c r="D290" t="s">
        <v>2143</v>
      </c>
      <c r="E290" s="996" t="s">
        <v>2144</v>
      </c>
      <c r="F290" s="996" t="s">
        <v>2117</v>
      </c>
      <c r="G290" s="890">
        <v>45880.519638101854</v>
      </c>
      <c r="I290" t="s">
        <v>2145</v>
      </c>
      <c r="J290" t="s">
        <v>2362</v>
      </c>
      <c r="K290" s="996" t="s">
        <v>2147</v>
      </c>
      <c r="L290" t="s">
        <v>2148</v>
      </c>
      <c r="M290" t="s">
        <v>2149</v>
      </c>
      <c r="N290" t="s">
        <v>2150</v>
      </c>
      <c r="O290" t="s">
        <v>2151</v>
      </c>
      <c r="P290" t="s">
        <v>2152</v>
      </c>
    </row>
    <row r="291" spans="1:16" ht="30">
      <c r="A291" t="s">
        <v>2140</v>
      </c>
      <c r="B291" t="s">
        <v>2756</v>
      </c>
      <c r="C291" s="996" t="s">
        <v>2757</v>
      </c>
      <c r="D291" t="s">
        <v>2143</v>
      </c>
      <c r="E291" s="996" t="s">
        <v>2144</v>
      </c>
      <c r="F291" s="996" t="s">
        <v>2117</v>
      </c>
      <c r="G291" s="890">
        <v>45880.519517025466</v>
      </c>
      <c r="I291" t="s">
        <v>2145</v>
      </c>
      <c r="J291" t="s">
        <v>2362</v>
      </c>
      <c r="K291" s="996" t="s">
        <v>2147</v>
      </c>
      <c r="L291" t="s">
        <v>2148</v>
      </c>
      <c r="M291" t="s">
        <v>2149</v>
      </c>
      <c r="N291" t="s">
        <v>2150</v>
      </c>
      <c r="O291" t="s">
        <v>2151</v>
      </c>
      <c r="P291" t="s">
        <v>2152</v>
      </c>
    </row>
    <row r="292" spans="1:16" ht="30">
      <c r="A292" t="s">
        <v>2140</v>
      </c>
      <c r="B292" t="s">
        <v>2758</v>
      </c>
      <c r="C292" s="996" t="s">
        <v>2759</v>
      </c>
      <c r="D292" t="s">
        <v>2143</v>
      </c>
      <c r="E292" s="996" t="s">
        <v>2144</v>
      </c>
      <c r="F292" s="996" t="s">
        <v>2117</v>
      </c>
      <c r="G292" s="890">
        <v>45880.519610405092</v>
      </c>
      <c r="I292" t="s">
        <v>2145</v>
      </c>
      <c r="J292" t="s">
        <v>2362</v>
      </c>
      <c r="K292" s="996" t="s">
        <v>2147</v>
      </c>
      <c r="L292" t="s">
        <v>2148</v>
      </c>
      <c r="M292" t="s">
        <v>2149</v>
      </c>
      <c r="N292" t="s">
        <v>2150</v>
      </c>
      <c r="O292" t="s">
        <v>2151</v>
      </c>
      <c r="P292" t="s">
        <v>2152</v>
      </c>
    </row>
    <row r="293" spans="1:16" ht="30">
      <c r="A293" t="s">
        <v>2140</v>
      </c>
      <c r="B293" t="s">
        <v>2760</v>
      </c>
      <c r="C293" s="996" t="s">
        <v>2761</v>
      </c>
      <c r="D293" t="s">
        <v>2143</v>
      </c>
      <c r="E293" s="996" t="s">
        <v>2144</v>
      </c>
      <c r="F293" s="996" t="s">
        <v>2117</v>
      </c>
      <c r="G293" s="890">
        <v>45880.519502499999</v>
      </c>
      <c r="I293" t="s">
        <v>2145</v>
      </c>
      <c r="J293" t="s">
        <v>2362</v>
      </c>
      <c r="K293" s="996" t="s">
        <v>2147</v>
      </c>
      <c r="L293" t="s">
        <v>2148</v>
      </c>
      <c r="M293" t="s">
        <v>2149</v>
      </c>
      <c r="N293" t="s">
        <v>2150</v>
      </c>
      <c r="O293" t="s">
        <v>2151</v>
      </c>
      <c r="P293" t="s">
        <v>2152</v>
      </c>
    </row>
    <row r="294" spans="1:16" ht="30">
      <c r="A294" t="s">
        <v>2140</v>
      </c>
      <c r="B294" t="s">
        <v>2762</v>
      </c>
      <c r="C294" s="996" t="s">
        <v>2763</v>
      </c>
      <c r="D294" t="s">
        <v>2143</v>
      </c>
      <c r="E294" s="996" t="s">
        <v>2144</v>
      </c>
      <c r="F294" s="996" t="s">
        <v>2117</v>
      </c>
      <c r="G294" s="890">
        <v>45880.519498553243</v>
      </c>
      <c r="I294" t="s">
        <v>2145</v>
      </c>
      <c r="J294" t="s">
        <v>2362</v>
      </c>
      <c r="K294" s="996" t="s">
        <v>2147</v>
      </c>
      <c r="L294" t="s">
        <v>2148</v>
      </c>
      <c r="M294" t="s">
        <v>2149</v>
      </c>
      <c r="N294" t="s">
        <v>2150</v>
      </c>
      <c r="O294" t="s">
        <v>2151</v>
      </c>
      <c r="P294" t="s">
        <v>2152</v>
      </c>
    </row>
    <row r="295" spans="1:16" ht="30">
      <c r="A295" t="s">
        <v>2140</v>
      </c>
      <c r="B295" t="s">
        <v>2764</v>
      </c>
      <c r="C295" s="996" t="s">
        <v>2765</v>
      </c>
      <c r="D295" t="s">
        <v>2143</v>
      </c>
      <c r="E295" s="996" t="s">
        <v>2144</v>
      </c>
      <c r="F295" s="996" t="s">
        <v>2117</v>
      </c>
      <c r="G295" s="890">
        <v>45880.519512349536</v>
      </c>
      <c r="I295" t="s">
        <v>2145</v>
      </c>
      <c r="J295" t="s">
        <v>2362</v>
      </c>
      <c r="K295" s="996" t="s">
        <v>2147</v>
      </c>
      <c r="L295" t="s">
        <v>2148</v>
      </c>
      <c r="M295" t="s">
        <v>2149</v>
      </c>
      <c r="N295" t="s">
        <v>2150</v>
      </c>
      <c r="O295" t="s">
        <v>2151</v>
      </c>
      <c r="P295" t="s">
        <v>2152</v>
      </c>
    </row>
    <row r="296" spans="1:16" ht="30">
      <c r="A296" t="s">
        <v>2140</v>
      </c>
      <c r="B296" t="s">
        <v>2766</v>
      </c>
      <c r="C296" s="996" t="s">
        <v>2767</v>
      </c>
      <c r="D296" t="s">
        <v>2143</v>
      </c>
      <c r="E296" s="996" t="s">
        <v>2144</v>
      </c>
      <c r="F296" s="996" t="s">
        <v>2117</v>
      </c>
      <c r="G296" s="890">
        <v>45880.519545289353</v>
      </c>
      <c r="I296" t="s">
        <v>2145</v>
      </c>
      <c r="J296" t="s">
        <v>2362</v>
      </c>
      <c r="K296" s="996" t="s">
        <v>2147</v>
      </c>
      <c r="L296" t="s">
        <v>2148</v>
      </c>
      <c r="M296" t="s">
        <v>2149</v>
      </c>
      <c r="N296" t="s">
        <v>2150</v>
      </c>
      <c r="O296" t="s">
        <v>2151</v>
      </c>
      <c r="P296" t="s">
        <v>2152</v>
      </c>
    </row>
    <row r="297" spans="1:16" ht="30">
      <c r="A297" t="s">
        <v>2140</v>
      </c>
      <c r="B297" t="s">
        <v>2768</v>
      </c>
      <c r="C297" s="996" t="s">
        <v>2769</v>
      </c>
      <c r="D297" t="s">
        <v>2143</v>
      </c>
      <c r="E297" s="996" t="s">
        <v>2144</v>
      </c>
      <c r="F297" s="996" t="s">
        <v>2117</v>
      </c>
      <c r="G297" s="890">
        <v>45880.519527569442</v>
      </c>
      <c r="I297" t="s">
        <v>2145</v>
      </c>
      <c r="J297" t="s">
        <v>2362</v>
      </c>
      <c r="K297" s="996" t="s">
        <v>2147</v>
      </c>
      <c r="L297" t="s">
        <v>2148</v>
      </c>
      <c r="M297" t="s">
        <v>2149</v>
      </c>
      <c r="N297" t="s">
        <v>2150</v>
      </c>
      <c r="O297" t="s">
        <v>2151</v>
      </c>
      <c r="P297" t="s">
        <v>2152</v>
      </c>
    </row>
    <row r="298" spans="1:16" ht="30">
      <c r="A298" t="s">
        <v>2140</v>
      </c>
      <c r="B298" t="s">
        <v>2770</v>
      </c>
      <c r="C298" s="996" t="s">
        <v>2771</v>
      </c>
      <c r="D298" t="s">
        <v>2143</v>
      </c>
      <c r="E298" s="996" t="s">
        <v>2144</v>
      </c>
      <c r="F298" s="996" t="s">
        <v>2117</v>
      </c>
      <c r="G298" s="890">
        <v>45880.519591655095</v>
      </c>
      <c r="I298" t="s">
        <v>2145</v>
      </c>
      <c r="J298" t="s">
        <v>2362</v>
      </c>
      <c r="K298" s="996" t="s">
        <v>2147</v>
      </c>
      <c r="L298" t="s">
        <v>2148</v>
      </c>
      <c r="M298" t="s">
        <v>2149</v>
      </c>
      <c r="N298" t="s">
        <v>2150</v>
      </c>
      <c r="O298" t="s">
        <v>2151</v>
      </c>
      <c r="P298" t="s">
        <v>2152</v>
      </c>
    </row>
    <row r="299" spans="1:16" ht="30">
      <c r="A299" t="s">
        <v>2140</v>
      </c>
      <c r="B299" t="s">
        <v>2772</v>
      </c>
      <c r="C299" s="996" t="s">
        <v>2773</v>
      </c>
      <c r="D299" t="s">
        <v>2143</v>
      </c>
      <c r="E299" s="996" t="s">
        <v>2144</v>
      </c>
      <c r="F299" s="996" t="s">
        <v>2117</v>
      </c>
      <c r="G299" s="890">
        <v>45880.519532418984</v>
      </c>
      <c r="I299" t="s">
        <v>2145</v>
      </c>
      <c r="J299" t="s">
        <v>2362</v>
      </c>
      <c r="K299" s="996" t="s">
        <v>2147</v>
      </c>
      <c r="L299" t="s">
        <v>2148</v>
      </c>
      <c r="M299" t="s">
        <v>2149</v>
      </c>
      <c r="N299" t="s">
        <v>2150</v>
      </c>
      <c r="O299" t="s">
        <v>2151</v>
      </c>
      <c r="P299" t="s">
        <v>2152</v>
      </c>
    </row>
    <row r="300" spans="1:16" ht="30">
      <c r="A300" t="s">
        <v>2140</v>
      </c>
      <c r="B300" t="s">
        <v>2774</v>
      </c>
      <c r="C300" s="996" t="s">
        <v>2775</v>
      </c>
      <c r="D300" t="s">
        <v>2143</v>
      </c>
      <c r="E300" s="996" t="s">
        <v>2144</v>
      </c>
      <c r="F300" s="996" t="s">
        <v>2117</v>
      </c>
      <c r="G300" s="890">
        <v>45880.519503819443</v>
      </c>
      <c r="I300" t="s">
        <v>2145</v>
      </c>
      <c r="J300" t="s">
        <v>2362</v>
      </c>
      <c r="K300" s="996" t="s">
        <v>2147</v>
      </c>
      <c r="L300" t="s">
        <v>2148</v>
      </c>
      <c r="M300" t="s">
        <v>2149</v>
      </c>
      <c r="N300" t="s">
        <v>2150</v>
      </c>
      <c r="O300" t="s">
        <v>2151</v>
      </c>
      <c r="P300" t="s">
        <v>2152</v>
      </c>
    </row>
    <row r="301" spans="1:16" ht="30">
      <c r="A301" t="s">
        <v>2140</v>
      </c>
      <c r="B301" t="s">
        <v>2776</v>
      </c>
      <c r="C301" s="996" t="s">
        <v>2777</v>
      </c>
      <c r="D301" t="s">
        <v>2143</v>
      </c>
      <c r="E301" s="996" t="s">
        <v>2144</v>
      </c>
      <c r="F301" s="996" t="s">
        <v>2117</v>
      </c>
      <c r="G301" s="890">
        <v>45880.519613877317</v>
      </c>
      <c r="I301" t="s">
        <v>2145</v>
      </c>
      <c r="J301" t="s">
        <v>2362</v>
      </c>
      <c r="K301" s="996" t="s">
        <v>2147</v>
      </c>
      <c r="L301" t="s">
        <v>2148</v>
      </c>
      <c r="M301" t="s">
        <v>2149</v>
      </c>
      <c r="N301" t="s">
        <v>2150</v>
      </c>
      <c r="O301" t="s">
        <v>2151</v>
      </c>
      <c r="P301" t="s">
        <v>2152</v>
      </c>
    </row>
    <row r="302" spans="1:16" ht="30">
      <c r="A302" t="s">
        <v>2140</v>
      </c>
      <c r="B302" t="s">
        <v>2778</v>
      </c>
      <c r="C302" s="996" t="s">
        <v>2779</v>
      </c>
      <c r="D302" t="s">
        <v>2143</v>
      </c>
      <c r="E302" s="996" t="s">
        <v>2144</v>
      </c>
      <c r="F302" s="996" t="s">
        <v>2117</v>
      </c>
      <c r="G302" s="890">
        <v>45880.519546724536</v>
      </c>
      <c r="I302" t="s">
        <v>2145</v>
      </c>
      <c r="J302" t="s">
        <v>2362</v>
      </c>
      <c r="K302" s="996" t="s">
        <v>2147</v>
      </c>
      <c r="L302" t="s">
        <v>2148</v>
      </c>
      <c r="M302" t="s">
        <v>2149</v>
      </c>
      <c r="N302" t="s">
        <v>2150</v>
      </c>
      <c r="O302" t="s">
        <v>2151</v>
      </c>
      <c r="P302" t="s">
        <v>2152</v>
      </c>
    </row>
    <row r="303" spans="1:16" ht="30">
      <c r="A303" t="s">
        <v>2140</v>
      </c>
      <c r="B303" t="s">
        <v>2780</v>
      </c>
      <c r="C303" s="996" t="s">
        <v>2781</v>
      </c>
      <c r="D303" t="s">
        <v>2143</v>
      </c>
      <c r="E303" s="996" t="s">
        <v>2144</v>
      </c>
      <c r="F303" s="996" t="s">
        <v>2117</v>
      </c>
      <c r="G303" s="890">
        <v>45880.519712372683</v>
      </c>
      <c r="I303" t="s">
        <v>2145</v>
      </c>
      <c r="J303" t="s">
        <v>2362</v>
      </c>
      <c r="K303" s="996" t="s">
        <v>2147</v>
      </c>
      <c r="L303" t="s">
        <v>2148</v>
      </c>
      <c r="M303" t="s">
        <v>2149</v>
      </c>
      <c r="N303" t="s">
        <v>2150</v>
      </c>
      <c r="O303" t="s">
        <v>2151</v>
      </c>
      <c r="P303" t="s">
        <v>2152</v>
      </c>
    </row>
    <row r="304" spans="1:16" ht="30">
      <c r="A304" t="s">
        <v>2140</v>
      </c>
      <c r="B304" t="s">
        <v>2782</v>
      </c>
      <c r="C304" s="996" t="s">
        <v>2783</v>
      </c>
      <c r="D304" t="s">
        <v>2143</v>
      </c>
      <c r="E304" s="996" t="s">
        <v>2144</v>
      </c>
      <c r="F304" s="996" t="s">
        <v>2117</v>
      </c>
      <c r="G304" s="890">
        <v>45880.5197146875</v>
      </c>
      <c r="I304" t="s">
        <v>2145</v>
      </c>
      <c r="J304" t="s">
        <v>2362</v>
      </c>
      <c r="K304" s="996" t="s">
        <v>2147</v>
      </c>
      <c r="L304" t="s">
        <v>2148</v>
      </c>
      <c r="M304" t="s">
        <v>2149</v>
      </c>
      <c r="N304" t="s">
        <v>2150</v>
      </c>
      <c r="O304" t="s">
        <v>2151</v>
      </c>
      <c r="P304" t="s">
        <v>2152</v>
      </c>
    </row>
    <row r="305" spans="1:16" ht="30">
      <c r="A305" t="s">
        <v>2140</v>
      </c>
      <c r="B305" t="s">
        <v>2784</v>
      </c>
      <c r="C305" s="996" t="s">
        <v>2785</v>
      </c>
      <c r="D305" t="s">
        <v>2143</v>
      </c>
      <c r="E305" s="996" t="s">
        <v>2144</v>
      </c>
      <c r="F305" s="996" t="s">
        <v>2117</v>
      </c>
      <c r="G305" s="890">
        <v>45880.519531238424</v>
      </c>
      <c r="I305" t="s">
        <v>2145</v>
      </c>
      <c r="J305" t="s">
        <v>2362</v>
      </c>
      <c r="K305" s="996" t="s">
        <v>2147</v>
      </c>
      <c r="L305" t="s">
        <v>2148</v>
      </c>
      <c r="M305" t="s">
        <v>2149</v>
      </c>
      <c r="N305" t="s">
        <v>2150</v>
      </c>
      <c r="O305" t="s">
        <v>2151</v>
      </c>
      <c r="P305" t="s">
        <v>2152</v>
      </c>
    </row>
    <row r="306" spans="1:16" ht="30">
      <c r="A306" t="s">
        <v>2140</v>
      </c>
      <c r="B306" t="s">
        <v>2786</v>
      </c>
      <c r="C306" s="996" t="s">
        <v>2787</v>
      </c>
      <c r="D306" t="s">
        <v>2143</v>
      </c>
      <c r="E306" s="996" t="s">
        <v>2144</v>
      </c>
      <c r="F306" s="996" t="s">
        <v>2117</v>
      </c>
      <c r="G306" s="890">
        <v>45880.519617916667</v>
      </c>
      <c r="I306" t="s">
        <v>2145</v>
      </c>
      <c r="J306" t="s">
        <v>2362</v>
      </c>
      <c r="K306" s="996" t="s">
        <v>2147</v>
      </c>
      <c r="L306" t="s">
        <v>2148</v>
      </c>
      <c r="M306" t="s">
        <v>2149</v>
      </c>
      <c r="N306" t="s">
        <v>2150</v>
      </c>
      <c r="O306" t="s">
        <v>2151</v>
      </c>
      <c r="P306" t="s">
        <v>2152</v>
      </c>
    </row>
    <row r="307" spans="1:16" ht="30">
      <c r="A307" t="s">
        <v>2140</v>
      </c>
      <c r="B307" t="s">
        <v>2788</v>
      </c>
      <c r="C307" s="996" t="s">
        <v>2789</v>
      </c>
      <c r="D307" t="s">
        <v>2143</v>
      </c>
      <c r="E307" s="996" t="s">
        <v>2144</v>
      </c>
      <c r="F307" s="996" t="s">
        <v>2117</v>
      </c>
      <c r="G307" s="890">
        <v>45880.519577893516</v>
      </c>
      <c r="I307" t="s">
        <v>2145</v>
      </c>
      <c r="J307" t="s">
        <v>2362</v>
      </c>
      <c r="K307" s="996" t="s">
        <v>2147</v>
      </c>
      <c r="L307" t="s">
        <v>2148</v>
      </c>
      <c r="M307" t="s">
        <v>2149</v>
      </c>
      <c r="N307" t="s">
        <v>2150</v>
      </c>
      <c r="O307" t="s">
        <v>2151</v>
      </c>
      <c r="P307" t="s">
        <v>2152</v>
      </c>
    </row>
    <row r="308" spans="1:16" ht="30">
      <c r="A308" t="s">
        <v>2140</v>
      </c>
      <c r="B308" t="s">
        <v>2790</v>
      </c>
      <c r="C308" s="996" t="s">
        <v>2791</v>
      </c>
      <c r="D308" t="s">
        <v>2143</v>
      </c>
      <c r="E308" s="996" t="s">
        <v>2144</v>
      </c>
      <c r="F308" s="996" t="s">
        <v>2117</v>
      </c>
      <c r="G308" s="890">
        <v>45880.519726620369</v>
      </c>
      <c r="I308" t="s">
        <v>2145</v>
      </c>
      <c r="J308" t="s">
        <v>2362</v>
      </c>
      <c r="K308" s="996" t="s">
        <v>2147</v>
      </c>
      <c r="L308" t="s">
        <v>2148</v>
      </c>
      <c r="M308" t="s">
        <v>2149</v>
      </c>
      <c r="N308" t="s">
        <v>2150</v>
      </c>
      <c r="O308" t="s">
        <v>2151</v>
      </c>
      <c r="P308" t="s">
        <v>2152</v>
      </c>
    </row>
    <row r="309" spans="1:16" ht="30">
      <c r="A309" t="s">
        <v>2140</v>
      </c>
      <c r="B309" t="s">
        <v>2792</v>
      </c>
      <c r="C309" s="996" t="s">
        <v>2793</v>
      </c>
      <c r="D309" t="s">
        <v>2143</v>
      </c>
      <c r="E309" s="996" t="s">
        <v>2144</v>
      </c>
      <c r="F309" s="996" t="s">
        <v>2117</v>
      </c>
      <c r="G309" s="890">
        <v>45880.519699722223</v>
      </c>
      <c r="I309" t="s">
        <v>2145</v>
      </c>
      <c r="J309" t="s">
        <v>2362</v>
      </c>
      <c r="K309" s="996" t="s">
        <v>2147</v>
      </c>
      <c r="L309" t="s">
        <v>2148</v>
      </c>
      <c r="M309" t="s">
        <v>2149</v>
      </c>
      <c r="N309" t="s">
        <v>2150</v>
      </c>
      <c r="O309" t="s">
        <v>2151</v>
      </c>
      <c r="P309" t="s">
        <v>2152</v>
      </c>
    </row>
    <row r="310" spans="1:16" ht="30">
      <c r="A310" t="s">
        <v>2140</v>
      </c>
      <c r="B310" t="s">
        <v>2794</v>
      </c>
      <c r="C310" s="996" t="s">
        <v>2795</v>
      </c>
      <c r="D310" t="s">
        <v>2143</v>
      </c>
      <c r="E310" s="996" t="s">
        <v>2144</v>
      </c>
      <c r="F310" s="996" t="s">
        <v>2117</v>
      </c>
      <c r="G310" s="890">
        <v>45880.519564120368</v>
      </c>
      <c r="I310" t="s">
        <v>2145</v>
      </c>
      <c r="J310" t="s">
        <v>2362</v>
      </c>
      <c r="K310" s="996" t="s">
        <v>2147</v>
      </c>
      <c r="L310" t="s">
        <v>2148</v>
      </c>
      <c r="M310" t="s">
        <v>2149</v>
      </c>
      <c r="N310" t="s">
        <v>2150</v>
      </c>
      <c r="O310" t="s">
        <v>2151</v>
      </c>
      <c r="P310" t="s">
        <v>2152</v>
      </c>
    </row>
    <row r="311" spans="1:16" ht="30">
      <c r="A311" t="s">
        <v>2140</v>
      </c>
      <c r="B311" t="s">
        <v>2796</v>
      </c>
      <c r="C311" s="996" t="s">
        <v>2797</v>
      </c>
      <c r="D311" t="s">
        <v>2143</v>
      </c>
      <c r="E311" s="996" t="s">
        <v>2144</v>
      </c>
      <c r="F311" s="996" t="s">
        <v>2117</v>
      </c>
      <c r="G311" s="890">
        <v>45880.519572118057</v>
      </c>
      <c r="I311" t="s">
        <v>2145</v>
      </c>
      <c r="J311" t="s">
        <v>2362</v>
      </c>
      <c r="K311" s="996" t="s">
        <v>2147</v>
      </c>
      <c r="L311" t="s">
        <v>2148</v>
      </c>
      <c r="M311" t="s">
        <v>2149</v>
      </c>
      <c r="N311" t="s">
        <v>2150</v>
      </c>
      <c r="O311" t="s">
        <v>2151</v>
      </c>
      <c r="P311" t="s">
        <v>2152</v>
      </c>
    </row>
    <row r="312" spans="1:16" ht="30">
      <c r="A312" t="s">
        <v>2140</v>
      </c>
      <c r="B312" t="s">
        <v>2798</v>
      </c>
      <c r="C312" s="996" t="s">
        <v>2799</v>
      </c>
      <c r="D312" t="s">
        <v>2143</v>
      </c>
      <c r="E312" s="996" t="s">
        <v>2144</v>
      </c>
      <c r="F312" s="996" t="s">
        <v>2117</v>
      </c>
      <c r="G312" s="890">
        <v>45880.519547754629</v>
      </c>
      <c r="I312" t="s">
        <v>2145</v>
      </c>
      <c r="J312" t="s">
        <v>2362</v>
      </c>
      <c r="K312" s="996" t="s">
        <v>2147</v>
      </c>
      <c r="L312" t="s">
        <v>2148</v>
      </c>
      <c r="M312" t="s">
        <v>2149</v>
      </c>
      <c r="N312" t="s">
        <v>2150</v>
      </c>
      <c r="O312" t="s">
        <v>2151</v>
      </c>
      <c r="P312" t="s">
        <v>2152</v>
      </c>
    </row>
    <row r="313" spans="1:16" ht="30">
      <c r="A313" t="s">
        <v>2140</v>
      </c>
      <c r="B313" t="s">
        <v>2800</v>
      </c>
      <c r="C313" s="996" t="s">
        <v>2801</v>
      </c>
      <c r="D313" t="s">
        <v>2143</v>
      </c>
      <c r="E313" s="996" t="s">
        <v>2144</v>
      </c>
      <c r="F313" s="996" t="s">
        <v>2117</v>
      </c>
      <c r="G313" s="890">
        <v>45880.519695925926</v>
      </c>
      <c r="I313" t="s">
        <v>2145</v>
      </c>
      <c r="J313" t="s">
        <v>2362</v>
      </c>
      <c r="K313" s="996" t="s">
        <v>2147</v>
      </c>
      <c r="L313" t="s">
        <v>2148</v>
      </c>
      <c r="M313" t="s">
        <v>2149</v>
      </c>
      <c r="N313" t="s">
        <v>2150</v>
      </c>
      <c r="O313" t="s">
        <v>2151</v>
      </c>
      <c r="P313" t="s">
        <v>2152</v>
      </c>
    </row>
    <row r="314" spans="1:16" ht="30">
      <c r="A314" t="s">
        <v>2140</v>
      </c>
      <c r="B314" t="s">
        <v>2802</v>
      </c>
      <c r="C314" s="996" t="s">
        <v>2803</v>
      </c>
      <c r="D314" t="s">
        <v>2143</v>
      </c>
      <c r="E314" s="996" t="s">
        <v>2144</v>
      </c>
      <c r="F314" s="996" t="s">
        <v>2117</v>
      </c>
      <c r="G314" s="890">
        <v>45880.519730300926</v>
      </c>
      <c r="I314" t="s">
        <v>2145</v>
      </c>
      <c r="J314" t="s">
        <v>2362</v>
      </c>
      <c r="K314" s="996" t="s">
        <v>2147</v>
      </c>
      <c r="L314" t="s">
        <v>2148</v>
      </c>
      <c r="M314" t="s">
        <v>2149</v>
      </c>
      <c r="N314" t="s">
        <v>2150</v>
      </c>
      <c r="O314" t="s">
        <v>2151</v>
      </c>
      <c r="P314" t="s">
        <v>2152</v>
      </c>
    </row>
    <row r="315" spans="1:16" ht="30">
      <c r="A315" t="s">
        <v>2140</v>
      </c>
      <c r="B315" t="s">
        <v>2804</v>
      </c>
      <c r="C315" s="996" t="s">
        <v>2805</v>
      </c>
      <c r="D315" t="s">
        <v>2143</v>
      </c>
      <c r="E315" s="996" t="s">
        <v>2144</v>
      </c>
      <c r="F315" s="996" t="s">
        <v>2117</v>
      </c>
      <c r="G315" s="890">
        <v>45880.519531736114</v>
      </c>
      <c r="I315" t="s">
        <v>2145</v>
      </c>
      <c r="J315" t="s">
        <v>2362</v>
      </c>
      <c r="K315" s="996" t="s">
        <v>2147</v>
      </c>
      <c r="L315" t="s">
        <v>2148</v>
      </c>
      <c r="M315" t="s">
        <v>2149</v>
      </c>
      <c r="N315" t="s">
        <v>2150</v>
      </c>
      <c r="O315" t="s">
        <v>2151</v>
      </c>
      <c r="P315" t="s">
        <v>2152</v>
      </c>
    </row>
    <row r="316" spans="1:16" ht="30">
      <c r="A316" t="s">
        <v>2140</v>
      </c>
      <c r="B316" t="s">
        <v>2806</v>
      </c>
      <c r="C316" s="996" t="s">
        <v>2807</v>
      </c>
      <c r="D316" t="s">
        <v>2143</v>
      </c>
      <c r="E316" s="996" t="s">
        <v>2144</v>
      </c>
      <c r="F316" s="996" t="s">
        <v>2117</v>
      </c>
      <c r="G316" s="890">
        <v>45880.51961275463</v>
      </c>
      <c r="I316" t="s">
        <v>2145</v>
      </c>
      <c r="J316" t="s">
        <v>2362</v>
      </c>
      <c r="K316" s="996" t="s">
        <v>2147</v>
      </c>
      <c r="L316" t="s">
        <v>2148</v>
      </c>
      <c r="M316" t="s">
        <v>2149</v>
      </c>
      <c r="N316" t="s">
        <v>2150</v>
      </c>
      <c r="O316" t="s">
        <v>2151</v>
      </c>
      <c r="P316" t="s">
        <v>2152</v>
      </c>
    </row>
    <row r="317" spans="1:16" ht="30">
      <c r="A317" t="s">
        <v>2140</v>
      </c>
      <c r="B317" t="s">
        <v>2808</v>
      </c>
      <c r="C317" s="996" t="s">
        <v>2809</v>
      </c>
      <c r="D317" t="s">
        <v>2143</v>
      </c>
      <c r="E317" s="996" t="s">
        <v>2144</v>
      </c>
      <c r="F317" s="996" t="s">
        <v>2117</v>
      </c>
      <c r="G317" s="890">
        <v>45880.519644456021</v>
      </c>
      <c r="I317" t="s">
        <v>2145</v>
      </c>
      <c r="J317" t="s">
        <v>2362</v>
      </c>
      <c r="K317" s="996" t="s">
        <v>2147</v>
      </c>
      <c r="L317" t="s">
        <v>2148</v>
      </c>
      <c r="M317" t="s">
        <v>2149</v>
      </c>
      <c r="N317" t="s">
        <v>2150</v>
      </c>
      <c r="O317" t="s">
        <v>2151</v>
      </c>
      <c r="P317" t="s">
        <v>2152</v>
      </c>
    </row>
    <row r="318" spans="1:16" ht="30">
      <c r="A318" t="s">
        <v>2140</v>
      </c>
      <c r="B318" t="s">
        <v>2810</v>
      </c>
      <c r="C318" s="996" t="s">
        <v>2811</v>
      </c>
      <c r="D318" t="s">
        <v>2143</v>
      </c>
      <c r="E318" s="996" t="s">
        <v>2144</v>
      </c>
      <c r="F318" s="996" t="s">
        <v>2117</v>
      </c>
      <c r="G318" s="890">
        <v>45880.519660335645</v>
      </c>
      <c r="I318" t="s">
        <v>2145</v>
      </c>
      <c r="J318" t="s">
        <v>2362</v>
      </c>
      <c r="K318" s="996" t="s">
        <v>2147</v>
      </c>
      <c r="L318" t="s">
        <v>2148</v>
      </c>
      <c r="M318" t="s">
        <v>2149</v>
      </c>
      <c r="N318" t="s">
        <v>2150</v>
      </c>
      <c r="O318" t="s">
        <v>2151</v>
      </c>
      <c r="P318" t="s">
        <v>2152</v>
      </c>
    </row>
    <row r="319" spans="1:16" ht="30">
      <c r="A319" t="s">
        <v>2140</v>
      </c>
      <c r="B319" t="s">
        <v>2812</v>
      </c>
      <c r="C319" s="996" t="s">
        <v>2813</v>
      </c>
      <c r="D319" t="s">
        <v>2143</v>
      </c>
      <c r="E319" s="996" t="s">
        <v>2144</v>
      </c>
      <c r="F319" s="996" t="s">
        <v>2117</v>
      </c>
      <c r="G319" s="890">
        <v>45880.519624791668</v>
      </c>
      <c r="I319" t="s">
        <v>2145</v>
      </c>
      <c r="J319" t="s">
        <v>2362</v>
      </c>
      <c r="K319" s="996" t="s">
        <v>2147</v>
      </c>
      <c r="L319" t="s">
        <v>2148</v>
      </c>
      <c r="M319" t="s">
        <v>2149</v>
      </c>
      <c r="N319" t="s">
        <v>2150</v>
      </c>
      <c r="O319" t="s">
        <v>2151</v>
      </c>
      <c r="P319" t="s">
        <v>2152</v>
      </c>
    </row>
    <row r="320" spans="1:16" ht="30">
      <c r="A320" t="s">
        <v>2140</v>
      </c>
      <c r="B320" t="s">
        <v>2814</v>
      </c>
      <c r="C320" s="996" t="s">
        <v>2815</v>
      </c>
      <c r="D320" t="s">
        <v>2143</v>
      </c>
      <c r="E320" s="996" t="s">
        <v>2144</v>
      </c>
      <c r="F320" s="996" t="s">
        <v>2117</v>
      </c>
      <c r="G320" s="890">
        <v>45880.519631226853</v>
      </c>
      <c r="I320" t="s">
        <v>2145</v>
      </c>
      <c r="J320" t="s">
        <v>2362</v>
      </c>
      <c r="K320" s="996" t="s">
        <v>2147</v>
      </c>
      <c r="L320" t="s">
        <v>2148</v>
      </c>
      <c r="M320" t="s">
        <v>2149</v>
      </c>
      <c r="N320" t="s">
        <v>2150</v>
      </c>
      <c r="O320" t="s">
        <v>2151</v>
      </c>
      <c r="P320" t="s">
        <v>2152</v>
      </c>
    </row>
    <row r="321" spans="1:16" ht="30">
      <c r="A321" t="s">
        <v>2140</v>
      </c>
      <c r="B321" t="s">
        <v>2816</v>
      </c>
      <c r="C321" s="996" t="s">
        <v>2817</v>
      </c>
      <c r="D321" t="s">
        <v>2143</v>
      </c>
      <c r="E321" s="996" t="s">
        <v>2144</v>
      </c>
      <c r="F321" s="996" t="s">
        <v>2117</v>
      </c>
      <c r="G321" s="890">
        <v>45880.519622395834</v>
      </c>
      <c r="I321" t="s">
        <v>2145</v>
      </c>
      <c r="J321" t="s">
        <v>2362</v>
      </c>
      <c r="K321" s="996" t="s">
        <v>2147</v>
      </c>
      <c r="L321" t="s">
        <v>2148</v>
      </c>
      <c r="M321" t="s">
        <v>2149</v>
      </c>
      <c r="N321" t="s">
        <v>2150</v>
      </c>
      <c r="O321" t="s">
        <v>2151</v>
      </c>
      <c r="P321" t="s">
        <v>2152</v>
      </c>
    </row>
    <row r="322" spans="1:16" ht="30">
      <c r="A322" t="s">
        <v>2140</v>
      </c>
      <c r="B322" t="s">
        <v>2818</v>
      </c>
      <c r="C322" s="996" t="s">
        <v>2819</v>
      </c>
      <c r="D322" t="s">
        <v>2143</v>
      </c>
      <c r="E322" s="996" t="s">
        <v>2144</v>
      </c>
      <c r="F322" s="996" t="s">
        <v>2117</v>
      </c>
      <c r="G322" s="890">
        <v>45880.519640266204</v>
      </c>
      <c r="I322" t="s">
        <v>2145</v>
      </c>
      <c r="J322" t="s">
        <v>2362</v>
      </c>
      <c r="K322" s="996" t="s">
        <v>2147</v>
      </c>
      <c r="L322" t="s">
        <v>2148</v>
      </c>
      <c r="M322" t="s">
        <v>2149</v>
      </c>
      <c r="N322" t="s">
        <v>2150</v>
      </c>
      <c r="O322" t="s">
        <v>2151</v>
      </c>
      <c r="P322" t="s">
        <v>2152</v>
      </c>
    </row>
    <row r="323" spans="1:16" ht="30">
      <c r="A323" t="s">
        <v>2355</v>
      </c>
      <c r="B323" t="s">
        <v>2046</v>
      </c>
      <c r="C323" s="996" t="s">
        <v>2820</v>
      </c>
      <c r="D323" t="s">
        <v>2358</v>
      </c>
      <c r="E323" s="996" t="s">
        <v>2821</v>
      </c>
      <c r="F323" s="996" t="s">
        <v>2117</v>
      </c>
      <c r="G323" s="890">
        <v>45838.358483773147</v>
      </c>
      <c r="H323" t="s">
        <v>2822</v>
      </c>
      <c r="I323" t="s">
        <v>2145</v>
      </c>
      <c r="J323" t="s">
        <v>2823</v>
      </c>
      <c r="K323" s="996" t="s">
        <v>2824</v>
      </c>
      <c r="L323" t="s">
        <v>2148</v>
      </c>
      <c r="M323" t="s">
        <v>2149</v>
      </c>
      <c r="N323" t="s">
        <v>2150</v>
      </c>
      <c r="O323" t="s">
        <v>2151</v>
      </c>
      <c r="P323" t="s">
        <v>2068</v>
      </c>
    </row>
    <row r="324" spans="1:16" ht="30">
      <c r="A324" t="s">
        <v>2365</v>
      </c>
      <c r="B324" t="s">
        <v>2051</v>
      </c>
      <c r="C324" s="996" t="s">
        <v>2825</v>
      </c>
      <c r="D324" t="s">
        <v>2358</v>
      </c>
      <c r="E324" s="996" t="s">
        <v>2821</v>
      </c>
      <c r="F324" s="996" t="s">
        <v>2117</v>
      </c>
      <c r="G324" s="890">
        <v>45827.336619351852</v>
      </c>
      <c r="H324" t="s">
        <v>2826</v>
      </c>
      <c r="I324" t="s">
        <v>2145</v>
      </c>
      <c r="J324" t="s">
        <v>2823</v>
      </c>
      <c r="K324" s="996" t="s">
        <v>2824</v>
      </c>
      <c r="L324" t="s">
        <v>2148</v>
      </c>
      <c r="M324" t="s">
        <v>2149</v>
      </c>
      <c r="N324" t="s">
        <v>2150</v>
      </c>
      <c r="O324" t="s">
        <v>2151</v>
      </c>
      <c r="P324" t="s">
        <v>2055</v>
      </c>
    </row>
    <row r="325" spans="1:16" ht="30">
      <c r="A325" t="s">
        <v>2365</v>
      </c>
      <c r="B325" t="s">
        <v>2056</v>
      </c>
      <c r="C325" s="996" t="s">
        <v>2827</v>
      </c>
      <c r="D325" t="s">
        <v>2358</v>
      </c>
      <c r="E325" s="996" t="s">
        <v>2821</v>
      </c>
      <c r="F325" s="996" t="s">
        <v>2117</v>
      </c>
      <c r="G325" s="890">
        <v>45832.64286670139</v>
      </c>
      <c r="H325" t="s">
        <v>2828</v>
      </c>
      <c r="I325" t="s">
        <v>2145</v>
      </c>
      <c r="J325" t="s">
        <v>2823</v>
      </c>
      <c r="K325" s="996" t="s">
        <v>2824</v>
      </c>
      <c r="L325" t="s">
        <v>2148</v>
      </c>
      <c r="M325" t="s">
        <v>2149</v>
      </c>
      <c r="N325" t="s">
        <v>2150</v>
      </c>
      <c r="O325" t="s">
        <v>2151</v>
      </c>
      <c r="P325" t="s">
        <v>2060</v>
      </c>
    </row>
    <row r="326" spans="1:16" ht="30">
      <c r="A326" t="s">
        <v>2365</v>
      </c>
      <c r="B326" t="s">
        <v>2061</v>
      </c>
      <c r="C326" s="996" t="s">
        <v>2829</v>
      </c>
      <c r="D326" t="s">
        <v>2358</v>
      </c>
      <c r="E326" s="996" t="s">
        <v>2821</v>
      </c>
      <c r="F326" s="996" t="s">
        <v>2117</v>
      </c>
      <c r="G326" s="890">
        <v>45952.626507777779</v>
      </c>
      <c r="H326" t="s">
        <v>2830</v>
      </c>
      <c r="I326" t="s">
        <v>2145</v>
      </c>
      <c r="J326" t="s">
        <v>2823</v>
      </c>
      <c r="K326" s="996" t="s">
        <v>2824</v>
      </c>
      <c r="L326" t="s">
        <v>2148</v>
      </c>
      <c r="M326" t="s">
        <v>2149</v>
      </c>
      <c r="N326" t="s">
        <v>2150</v>
      </c>
      <c r="O326" t="s">
        <v>2151</v>
      </c>
      <c r="P326" t="s">
        <v>2082</v>
      </c>
    </row>
    <row r="327" spans="1:16" ht="30">
      <c r="A327" t="s">
        <v>2365</v>
      </c>
      <c r="B327" t="s">
        <v>2063</v>
      </c>
      <c r="C327" s="996" t="s">
        <v>2831</v>
      </c>
      <c r="D327" t="s">
        <v>2358</v>
      </c>
      <c r="E327" s="996" t="s">
        <v>2821</v>
      </c>
      <c r="F327" s="996" t="s">
        <v>2117</v>
      </c>
      <c r="G327" s="890">
        <v>45978.603559699077</v>
      </c>
      <c r="H327" t="s">
        <v>2832</v>
      </c>
      <c r="I327" t="s">
        <v>2145</v>
      </c>
      <c r="J327" t="s">
        <v>2823</v>
      </c>
      <c r="K327" s="996" t="s">
        <v>2824</v>
      </c>
      <c r="L327" t="s">
        <v>2148</v>
      </c>
      <c r="M327" t="s">
        <v>2149</v>
      </c>
      <c r="N327" t="s">
        <v>2150</v>
      </c>
      <c r="O327" t="s">
        <v>2151</v>
      </c>
      <c r="P327" t="s">
        <v>2086</v>
      </c>
    </row>
    <row r="328" spans="1:16" ht="30">
      <c r="A328" t="s">
        <v>2355</v>
      </c>
      <c r="B328" t="s">
        <v>2065</v>
      </c>
      <c r="C328" s="996" t="s">
        <v>2833</v>
      </c>
      <c r="D328" t="s">
        <v>2358</v>
      </c>
      <c r="E328" s="996" t="s">
        <v>2821</v>
      </c>
      <c r="F328" s="996" t="s">
        <v>2117</v>
      </c>
      <c r="G328" s="890">
        <v>45973.522546805558</v>
      </c>
      <c r="H328" t="s">
        <v>2834</v>
      </c>
      <c r="I328" t="s">
        <v>2145</v>
      </c>
      <c r="J328" t="s">
        <v>2823</v>
      </c>
      <c r="K328" s="996" t="s">
        <v>2824</v>
      </c>
      <c r="L328" t="s">
        <v>2148</v>
      </c>
      <c r="M328" t="s">
        <v>2149</v>
      </c>
      <c r="N328" t="s">
        <v>2150</v>
      </c>
      <c r="O328" t="s">
        <v>2151</v>
      </c>
      <c r="P328" t="s">
        <v>2089</v>
      </c>
    </row>
    <row r="329" spans="1:16" ht="30">
      <c r="A329" t="s">
        <v>2365</v>
      </c>
      <c r="B329" t="s">
        <v>2067</v>
      </c>
      <c r="C329" s="996" t="s">
        <v>2835</v>
      </c>
      <c r="D329" t="s">
        <v>2358</v>
      </c>
      <c r="E329" s="996" t="s">
        <v>2821</v>
      </c>
      <c r="F329" s="996" t="s">
        <v>2117</v>
      </c>
      <c r="G329" s="890">
        <v>45978.60901738426</v>
      </c>
      <c r="H329" t="s">
        <v>2836</v>
      </c>
      <c r="I329" t="s">
        <v>2145</v>
      </c>
      <c r="J329" t="s">
        <v>2823</v>
      </c>
      <c r="K329" s="996" t="s">
        <v>2824</v>
      </c>
      <c r="L329" t="s">
        <v>2148</v>
      </c>
      <c r="M329" t="s">
        <v>2149</v>
      </c>
      <c r="N329" t="s">
        <v>2150</v>
      </c>
      <c r="O329" t="s">
        <v>2151</v>
      </c>
      <c r="P329" t="s">
        <v>2093</v>
      </c>
    </row>
    <row r="330" spans="1:16" ht="30">
      <c r="A330" t="s">
        <v>2355</v>
      </c>
      <c r="B330" t="s">
        <v>2069</v>
      </c>
      <c r="C330" s="996" t="s">
        <v>2095</v>
      </c>
      <c r="D330" t="s">
        <v>2358</v>
      </c>
      <c r="E330" s="996" t="s">
        <v>2821</v>
      </c>
      <c r="F330" s="996" t="s">
        <v>2117</v>
      </c>
      <c r="G330" s="890">
        <v>46071.441768865741</v>
      </c>
      <c r="H330" t="s">
        <v>2837</v>
      </c>
      <c r="I330" t="s">
        <v>2145</v>
      </c>
      <c r="J330" t="s">
        <v>2823</v>
      </c>
      <c r="K330" s="996" t="s">
        <v>2824</v>
      </c>
      <c r="L330" t="s">
        <v>2148</v>
      </c>
      <c r="M330" t="s">
        <v>2149</v>
      </c>
      <c r="N330" t="s">
        <v>2150</v>
      </c>
      <c r="O330" t="s">
        <v>2151</v>
      </c>
      <c r="P330" t="s">
        <v>2097</v>
      </c>
    </row>
    <row r="331" spans="1:16" ht="30">
      <c r="A331" t="s">
        <v>2365</v>
      </c>
      <c r="B331" t="s">
        <v>2071</v>
      </c>
      <c r="C331" s="996" t="s">
        <v>2838</v>
      </c>
      <c r="D331" t="s">
        <v>2358</v>
      </c>
      <c r="E331" s="996" t="s">
        <v>2821</v>
      </c>
      <c r="F331" s="996" t="s">
        <v>2117</v>
      </c>
      <c r="G331" s="890">
        <v>46059.368217870368</v>
      </c>
      <c r="H331" t="s">
        <v>2839</v>
      </c>
      <c r="I331" t="s">
        <v>2145</v>
      </c>
      <c r="J331" t="s">
        <v>2823</v>
      </c>
      <c r="K331" s="996" t="s">
        <v>2824</v>
      </c>
      <c r="L331" t="s">
        <v>2148</v>
      </c>
      <c r="M331" t="s">
        <v>2149</v>
      </c>
      <c r="N331" t="s">
        <v>2150</v>
      </c>
      <c r="O331" t="s">
        <v>2151</v>
      </c>
      <c r="P331" t="s">
        <v>2101</v>
      </c>
    </row>
    <row r="332" spans="1:16" ht="30">
      <c r="A332" t="s">
        <v>2365</v>
      </c>
      <c r="B332" t="s">
        <v>2073</v>
      </c>
      <c r="C332" s="996" t="s">
        <v>2840</v>
      </c>
      <c r="D332" t="s">
        <v>2358</v>
      </c>
      <c r="E332" s="996" t="s">
        <v>2464</v>
      </c>
      <c r="F332" s="996" t="s">
        <v>2117</v>
      </c>
      <c r="G332" s="890">
        <v>46066.490640601849</v>
      </c>
      <c r="H332" t="s">
        <v>2841</v>
      </c>
      <c r="I332" t="s">
        <v>2145</v>
      </c>
      <c r="J332" t="s">
        <v>2823</v>
      </c>
      <c r="K332" s="996" t="s">
        <v>2824</v>
      </c>
      <c r="L332" t="s">
        <v>2148</v>
      </c>
      <c r="M332" t="s">
        <v>2149</v>
      </c>
      <c r="N332" t="s">
        <v>2150</v>
      </c>
      <c r="O332" t="s">
        <v>2452</v>
      </c>
    </row>
    <row r="333" spans="1:16">
      <c r="A333" t="s">
        <v>2365</v>
      </c>
      <c r="B333" t="s">
        <v>2842</v>
      </c>
      <c r="C333" s="996" t="s">
        <v>2843</v>
      </c>
      <c r="D333" t="s">
        <v>2514</v>
      </c>
      <c r="E333" s="996" t="s">
        <v>2515</v>
      </c>
      <c r="F333" s="996" t="s">
        <v>2117</v>
      </c>
      <c r="G333" s="890">
        <v>45821.607256504627</v>
      </c>
      <c r="H333" t="s">
        <v>2844</v>
      </c>
      <c r="I333" t="s">
        <v>2145</v>
      </c>
      <c r="J333" t="s">
        <v>2845</v>
      </c>
      <c r="K333" s="996" t="s">
        <v>1892</v>
      </c>
      <c r="L333" t="s">
        <v>2148</v>
      </c>
      <c r="M333" t="s">
        <v>2149</v>
      </c>
      <c r="N333" t="s">
        <v>2150</v>
      </c>
      <c r="O333" t="s">
        <v>2151</v>
      </c>
      <c r="P333" t="s">
        <v>2846</v>
      </c>
    </row>
    <row r="334" spans="1:16">
      <c r="A334" t="s">
        <v>2365</v>
      </c>
      <c r="B334" t="s">
        <v>2847</v>
      </c>
      <c r="C334" s="996" t="s">
        <v>2848</v>
      </c>
      <c r="D334" t="s">
        <v>2358</v>
      </c>
      <c r="E334" s="996" t="s">
        <v>2515</v>
      </c>
      <c r="F334" s="996" t="s">
        <v>2117</v>
      </c>
      <c r="G334" s="890">
        <v>45845.491400196763</v>
      </c>
      <c r="H334" t="s">
        <v>2849</v>
      </c>
      <c r="I334" t="s">
        <v>2145</v>
      </c>
      <c r="J334" t="s">
        <v>2845</v>
      </c>
      <c r="K334" s="996" t="s">
        <v>1892</v>
      </c>
      <c r="L334" t="s">
        <v>2148</v>
      </c>
      <c r="M334" t="s">
        <v>2149</v>
      </c>
      <c r="N334" t="s">
        <v>2150</v>
      </c>
      <c r="O334" t="s">
        <v>2151</v>
      </c>
      <c r="P334" t="s">
        <v>2076</v>
      </c>
    </row>
    <row r="335" spans="1:16">
      <c r="A335" t="s">
        <v>2365</v>
      </c>
      <c r="B335" t="s">
        <v>2850</v>
      </c>
      <c r="C335" s="996" t="s">
        <v>2851</v>
      </c>
      <c r="D335" t="s">
        <v>2537</v>
      </c>
      <c r="E335" s="996" t="s">
        <v>2515</v>
      </c>
      <c r="F335" s="996" t="s">
        <v>2117</v>
      </c>
      <c r="G335" s="890">
        <v>45929.629856134263</v>
      </c>
      <c r="H335" t="s">
        <v>2852</v>
      </c>
      <c r="I335" t="s">
        <v>2145</v>
      </c>
      <c r="J335" t="s">
        <v>2845</v>
      </c>
      <c r="K335" s="996" t="s">
        <v>1892</v>
      </c>
      <c r="L335" t="s">
        <v>2148</v>
      </c>
      <c r="M335" t="s">
        <v>2149</v>
      </c>
      <c r="N335" t="s">
        <v>2150</v>
      </c>
      <c r="O335" t="s">
        <v>2151</v>
      </c>
      <c r="P335" t="s">
        <v>2853</v>
      </c>
    </row>
    <row r="336" spans="1:16">
      <c r="A336" t="s">
        <v>2365</v>
      </c>
      <c r="B336" t="s">
        <v>2854</v>
      </c>
      <c r="C336" s="996" t="s">
        <v>2855</v>
      </c>
      <c r="D336" t="s">
        <v>2537</v>
      </c>
      <c r="E336" s="996" t="s">
        <v>2515</v>
      </c>
      <c r="F336" s="996" t="s">
        <v>2117</v>
      </c>
      <c r="G336" s="890">
        <v>45929.575430636571</v>
      </c>
      <c r="H336" t="s">
        <v>2856</v>
      </c>
      <c r="I336" t="s">
        <v>2145</v>
      </c>
      <c r="J336" t="s">
        <v>2845</v>
      </c>
      <c r="K336" s="996" t="s">
        <v>1892</v>
      </c>
      <c r="L336" t="s">
        <v>2148</v>
      </c>
      <c r="M336" t="s">
        <v>2149</v>
      </c>
      <c r="N336" t="s">
        <v>2150</v>
      </c>
      <c r="O336" t="s">
        <v>2151</v>
      </c>
      <c r="P336" t="s">
        <v>2857</v>
      </c>
    </row>
    <row r="337" spans="1:16">
      <c r="A337" t="s">
        <v>2365</v>
      </c>
      <c r="B337" t="s">
        <v>2858</v>
      </c>
      <c r="C337" s="996" t="s">
        <v>2859</v>
      </c>
      <c r="D337" t="s">
        <v>2514</v>
      </c>
      <c r="E337" s="996" t="s">
        <v>2515</v>
      </c>
      <c r="F337" s="996" t="s">
        <v>2117</v>
      </c>
      <c r="G337" s="890">
        <v>46027.411094444447</v>
      </c>
      <c r="H337" t="s">
        <v>2860</v>
      </c>
      <c r="I337" t="s">
        <v>2145</v>
      </c>
      <c r="J337" t="s">
        <v>2845</v>
      </c>
      <c r="K337" s="996" t="s">
        <v>1892</v>
      </c>
      <c r="L337" t="s">
        <v>2148</v>
      </c>
      <c r="M337" t="s">
        <v>2149</v>
      </c>
      <c r="N337" t="s">
        <v>2150</v>
      </c>
      <c r="O337" t="s">
        <v>2151</v>
      </c>
      <c r="P337" t="s">
        <v>2861</v>
      </c>
    </row>
    <row r="338" spans="1:16">
      <c r="A338" t="s">
        <v>2365</v>
      </c>
      <c r="B338" t="s">
        <v>2862</v>
      </c>
      <c r="C338" s="996" t="s">
        <v>2863</v>
      </c>
      <c r="D338" t="s">
        <v>2358</v>
      </c>
      <c r="E338" s="996" t="s">
        <v>2515</v>
      </c>
      <c r="F338" s="996" t="s">
        <v>2117</v>
      </c>
      <c r="G338" s="890">
        <v>46014.643127013886</v>
      </c>
      <c r="H338" t="s">
        <v>2864</v>
      </c>
      <c r="I338" t="s">
        <v>2145</v>
      </c>
      <c r="J338" t="s">
        <v>2845</v>
      </c>
      <c r="K338" s="996" t="s">
        <v>1892</v>
      </c>
      <c r="L338" t="s">
        <v>2148</v>
      </c>
      <c r="M338" t="s">
        <v>2149</v>
      </c>
      <c r="N338" t="s">
        <v>2150</v>
      </c>
      <c r="O338" t="s">
        <v>2151</v>
      </c>
      <c r="P338" t="s">
        <v>2865</v>
      </c>
    </row>
    <row r="339" spans="1:16">
      <c r="A339" t="s">
        <v>2365</v>
      </c>
      <c r="B339" t="s">
        <v>2866</v>
      </c>
      <c r="C339" s="996" t="s">
        <v>2867</v>
      </c>
      <c r="D339" t="s">
        <v>2358</v>
      </c>
      <c r="E339" s="996" t="s">
        <v>2515</v>
      </c>
      <c r="F339" s="996" t="s">
        <v>2117</v>
      </c>
      <c r="G339" s="890">
        <v>46055.416128599536</v>
      </c>
      <c r="H339" t="s">
        <v>2868</v>
      </c>
      <c r="I339" t="s">
        <v>2145</v>
      </c>
      <c r="J339" t="s">
        <v>2845</v>
      </c>
      <c r="K339" s="996" t="s">
        <v>1892</v>
      </c>
      <c r="L339" t="s">
        <v>2148</v>
      </c>
      <c r="M339" t="s">
        <v>2149</v>
      </c>
      <c r="N339" t="s">
        <v>2150</v>
      </c>
      <c r="O339" t="s">
        <v>2151</v>
      </c>
      <c r="P339" t="s">
        <v>2869</v>
      </c>
    </row>
    <row r="340" spans="1:16">
      <c r="A340" t="s">
        <v>2365</v>
      </c>
      <c r="B340" t="s">
        <v>2870</v>
      </c>
      <c r="C340" s="996" t="s">
        <v>2871</v>
      </c>
      <c r="D340" t="s">
        <v>2358</v>
      </c>
      <c r="E340" s="996" t="s">
        <v>2515</v>
      </c>
      <c r="F340" s="996" t="s">
        <v>2117</v>
      </c>
      <c r="G340" s="890">
        <v>46057.401096956019</v>
      </c>
      <c r="H340" t="s">
        <v>2872</v>
      </c>
      <c r="I340" t="s">
        <v>2145</v>
      </c>
      <c r="J340" t="s">
        <v>2845</v>
      </c>
      <c r="K340" s="996" t="s">
        <v>1892</v>
      </c>
      <c r="L340" t="s">
        <v>2148</v>
      </c>
      <c r="M340" t="s">
        <v>2149</v>
      </c>
      <c r="N340" t="s">
        <v>2150</v>
      </c>
      <c r="O340" t="s">
        <v>2151</v>
      </c>
      <c r="P340" t="s">
        <v>2873</v>
      </c>
    </row>
    <row r="341" spans="1:16">
      <c r="A341" t="s">
        <v>2365</v>
      </c>
      <c r="B341" t="s">
        <v>2874</v>
      </c>
      <c r="C341" s="996" t="s">
        <v>2875</v>
      </c>
      <c r="D341" t="s">
        <v>2358</v>
      </c>
      <c r="E341" s="996" t="s">
        <v>2876</v>
      </c>
      <c r="F341" s="996" t="s">
        <v>2117</v>
      </c>
      <c r="G341" s="890">
        <v>46065.685594212962</v>
      </c>
      <c r="H341" t="s">
        <v>2877</v>
      </c>
      <c r="I341" t="s">
        <v>2145</v>
      </c>
      <c r="J341" t="s">
        <v>2845</v>
      </c>
      <c r="K341" s="996" t="s">
        <v>1892</v>
      </c>
      <c r="L341" t="s">
        <v>2148</v>
      </c>
      <c r="M341" t="s">
        <v>2149</v>
      </c>
      <c r="N341" t="s">
        <v>2150</v>
      </c>
      <c r="O341" t="s">
        <v>2151</v>
      </c>
      <c r="P341" t="s">
        <v>2878</v>
      </c>
    </row>
    <row r="342" spans="1:16">
      <c r="A342" t="s">
        <v>2365</v>
      </c>
      <c r="B342" t="s">
        <v>2879</v>
      </c>
      <c r="C342" s="996" t="s">
        <v>2880</v>
      </c>
      <c r="D342" t="s">
        <v>2358</v>
      </c>
      <c r="E342" s="996" t="s">
        <v>2876</v>
      </c>
      <c r="F342" s="996" t="s">
        <v>2117</v>
      </c>
      <c r="G342" s="890">
        <v>46071.353584085649</v>
      </c>
      <c r="H342" t="s">
        <v>2881</v>
      </c>
      <c r="I342" t="s">
        <v>2145</v>
      </c>
      <c r="J342" t="s">
        <v>2845</v>
      </c>
      <c r="K342" s="996" t="s">
        <v>1892</v>
      </c>
      <c r="L342" t="s">
        <v>2148</v>
      </c>
      <c r="M342" t="s">
        <v>2149</v>
      </c>
      <c r="N342" t="s">
        <v>2150</v>
      </c>
      <c r="O342" t="s">
        <v>2151</v>
      </c>
      <c r="P342" t="s">
        <v>2882</v>
      </c>
    </row>
    <row r="343" spans="1:16">
      <c r="A343" t="s">
        <v>2365</v>
      </c>
      <c r="B343" t="s">
        <v>129</v>
      </c>
      <c r="C343" s="996" t="s">
        <v>124</v>
      </c>
      <c r="D343" t="s">
        <v>2514</v>
      </c>
      <c r="E343" s="996" t="s">
        <v>2515</v>
      </c>
      <c r="F343" s="996" t="s">
        <v>2117</v>
      </c>
      <c r="G343" s="890">
        <v>45959.31796472222</v>
      </c>
      <c r="H343" t="s">
        <v>2883</v>
      </c>
      <c r="I343" t="s">
        <v>2145</v>
      </c>
      <c r="J343" t="s">
        <v>2884</v>
      </c>
      <c r="K343" s="996" t="s">
        <v>561</v>
      </c>
      <c r="L343" t="s">
        <v>2148</v>
      </c>
      <c r="M343" t="s">
        <v>2149</v>
      </c>
      <c r="N343" t="s">
        <v>2150</v>
      </c>
      <c r="O343" t="s">
        <v>2151</v>
      </c>
      <c r="P343" t="s">
        <v>2885</v>
      </c>
    </row>
    <row r="344" spans="1:16" ht="30">
      <c r="A344" t="s">
        <v>2365</v>
      </c>
      <c r="B344" t="s">
        <v>2886</v>
      </c>
      <c r="C344" s="996" t="s">
        <v>2887</v>
      </c>
      <c r="D344" t="s">
        <v>2358</v>
      </c>
      <c r="E344" s="996" t="s">
        <v>2515</v>
      </c>
      <c r="F344" s="996" t="s">
        <v>2117</v>
      </c>
      <c r="G344" s="890">
        <v>45768.510391840275</v>
      </c>
      <c r="H344" t="s">
        <v>2888</v>
      </c>
      <c r="I344" t="s">
        <v>2145</v>
      </c>
      <c r="J344" t="s">
        <v>2884</v>
      </c>
      <c r="K344" s="996" t="s">
        <v>2889</v>
      </c>
      <c r="L344" t="s">
        <v>2148</v>
      </c>
      <c r="M344" t="s">
        <v>2149</v>
      </c>
      <c r="N344" t="s">
        <v>2150</v>
      </c>
      <c r="O344" t="s">
        <v>2151</v>
      </c>
      <c r="P344" t="s">
        <v>2890</v>
      </c>
    </row>
    <row r="345" spans="1:16" ht="30">
      <c r="A345" t="s">
        <v>2365</v>
      </c>
      <c r="B345" t="s">
        <v>2891</v>
      </c>
      <c r="C345" s="996" t="s">
        <v>2892</v>
      </c>
      <c r="D345" t="s">
        <v>2358</v>
      </c>
      <c r="E345" s="996" t="s">
        <v>2515</v>
      </c>
      <c r="F345" s="996" t="s">
        <v>2117</v>
      </c>
      <c r="G345" s="890">
        <v>45768.511157233799</v>
      </c>
      <c r="H345" t="s">
        <v>2893</v>
      </c>
      <c r="I345" t="s">
        <v>2145</v>
      </c>
      <c r="J345" t="s">
        <v>2884</v>
      </c>
      <c r="K345" s="996" t="s">
        <v>2889</v>
      </c>
      <c r="L345" t="s">
        <v>2148</v>
      </c>
      <c r="M345" t="s">
        <v>2149</v>
      </c>
      <c r="N345" t="s">
        <v>2150</v>
      </c>
      <c r="O345" t="s">
        <v>2151</v>
      </c>
      <c r="P345" t="s">
        <v>2894</v>
      </c>
    </row>
    <row r="346" spans="1:16" ht="30">
      <c r="A346" t="s">
        <v>2365</v>
      </c>
      <c r="B346" t="s">
        <v>2895</v>
      </c>
      <c r="C346" s="996" t="s">
        <v>2896</v>
      </c>
      <c r="D346" t="s">
        <v>2358</v>
      </c>
      <c r="E346" s="996" t="s">
        <v>2515</v>
      </c>
      <c r="F346" s="996" t="s">
        <v>2117</v>
      </c>
      <c r="G346" s="890">
        <v>45779.362242060182</v>
      </c>
      <c r="H346" t="s">
        <v>2897</v>
      </c>
      <c r="I346" t="s">
        <v>2145</v>
      </c>
      <c r="J346" t="s">
        <v>2884</v>
      </c>
      <c r="K346" s="996" t="s">
        <v>2889</v>
      </c>
      <c r="L346" t="s">
        <v>2148</v>
      </c>
      <c r="M346" t="s">
        <v>2149</v>
      </c>
      <c r="N346" t="s">
        <v>2150</v>
      </c>
      <c r="O346" t="s">
        <v>2151</v>
      </c>
      <c r="P346" t="s">
        <v>2898</v>
      </c>
    </row>
    <row r="347" spans="1:16" ht="30">
      <c r="A347" t="s">
        <v>2365</v>
      </c>
      <c r="B347" t="s">
        <v>2899</v>
      </c>
      <c r="C347" s="996" t="s">
        <v>2900</v>
      </c>
      <c r="D347" t="s">
        <v>2358</v>
      </c>
      <c r="E347" s="996" t="s">
        <v>2515</v>
      </c>
      <c r="F347" s="996" t="s">
        <v>2117</v>
      </c>
      <c r="G347" s="890">
        <v>45789.428451689811</v>
      </c>
      <c r="H347" t="s">
        <v>2901</v>
      </c>
      <c r="I347" t="s">
        <v>2145</v>
      </c>
      <c r="J347" t="s">
        <v>2884</v>
      </c>
      <c r="K347" s="996" t="s">
        <v>2889</v>
      </c>
      <c r="L347" t="s">
        <v>2148</v>
      </c>
      <c r="M347" t="s">
        <v>2149</v>
      </c>
      <c r="N347" t="s">
        <v>2150</v>
      </c>
      <c r="O347" t="s">
        <v>2151</v>
      </c>
      <c r="P347" t="s">
        <v>2902</v>
      </c>
    </row>
    <row r="348" spans="1:16" ht="30">
      <c r="A348" t="s">
        <v>2365</v>
      </c>
      <c r="B348" t="s">
        <v>2903</v>
      </c>
      <c r="C348" s="996" t="s">
        <v>2904</v>
      </c>
      <c r="D348" t="s">
        <v>2358</v>
      </c>
      <c r="E348" s="996" t="s">
        <v>2515</v>
      </c>
      <c r="F348" s="996" t="s">
        <v>2117</v>
      </c>
      <c r="G348" s="890">
        <v>45792.70016965278</v>
      </c>
      <c r="H348" t="s">
        <v>2905</v>
      </c>
      <c r="I348" t="s">
        <v>2145</v>
      </c>
      <c r="J348" t="s">
        <v>2884</v>
      </c>
      <c r="K348" s="996" t="s">
        <v>2889</v>
      </c>
      <c r="L348" t="s">
        <v>2148</v>
      </c>
      <c r="M348" t="s">
        <v>2149</v>
      </c>
      <c r="N348" t="s">
        <v>2150</v>
      </c>
      <c r="O348" t="s">
        <v>2151</v>
      </c>
      <c r="P348" t="s">
        <v>2906</v>
      </c>
    </row>
    <row r="349" spans="1:16" ht="30">
      <c r="A349" t="s">
        <v>2365</v>
      </c>
      <c r="B349" t="s">
        <v>2907</v>
      </c>
      <c r="C349" s="996" t="s">
        <v>2908</v>
      </c>
      <c r="D349" t="s">
        <v>2358</v>
      </c>
      <c r="E349" s="996" t="s">
        <v>2515</v>
      </c>
      <c r="F349" s="996" t="s">
        <v>2117</v>
      </c>
      <c r="G349" s="890">
        <v>45800.378419375003</v>
      </c>
      <c r="H349" t="s">
        <v>2909</v>
      </c>
      <c r="I349" t="s">
        <v>2145</v>
      </c>
      <c r="J349" t="s">
        <v>2884</v>
      </c>
      <c r="K349" s="996" t="s">
        <v>2889</v>
      </c>
      <c r="L349" t="s">
        <v>2148</v>
      </c>
      <c r="M349" t="s">
        <v>2149</v>
      </c>
      <c r="N349" t="s">
        <v>2150</v>
      </c>
      <c r="O349" t="s">
        <v>2151</v>
      </c>
      <c r="P349" t="s">
        <v>2910</v>
      </c>
    </row>
    <row r="350" spans="1:16" ht="30">
      <c r="A350" t="s">
        <v>2365</v>
      </c>
      <c r="B350" t="s">
        <v>2911</v>
      </c>
      <c r="C350" s="996" t="s">
        <v>2912</v>
      </c>
      <c r="D350" t="s">
        <v>2358</v>
      </c>
      <c r="E350" s="996" t="s">
        <v>2876</v>
      </c>
      <c r="F350" s="996" t="s">
        <v>2117</v>
      </c>
      <c r="G350" s="890">
        <v>45810.410508425928</v>
      </c>
      <c r="H350" t="s">
        <v>2913</v>
      </c>
      <c r="I350" t="s">
        <v>2145</v>
      </c>
      <c r="J350" t="s">
        <v>2884</v>
      </c>
      <c r="K350" s="996" t="s">
        <v>2889</v>
      </c>
      <c r="L350" t="s">
        <v>2148</v>
      </c>
      <c r="M350" t="s">
        <v>2149</v>
      </c>
      <c r="N350" t="s">
        <v>2150</v>
      </c>
      <c r="O350" t="s">
        <v>2151</v>
      </c>
      <c r="P350" t="s">
        <v>2914</v>
      </c>
    </row>
    <row r="351" spans="1:16" ht="30">
      <c r="A351" t="s">
        <v>2365</v>
      </c>
      <c r="B351" t="s">
        <v>2915</v>
      </c>
      <c r="C351" s="996" t="s">
        <v>2916</v>
      </c>
      <c r="D351" t="s">
        <v>2358</v>
      </c>
      <c r="E351" s="996" t="s">
        <v>2876</v>
      </c>
      <c r="F351" s="996" t="s">
        <v>2117</v>
      </c>
      <c r="G351" s="890">
        <v>45814.344224942128</v>
      </c>
      <c r="H351" t="s">
        <v>2917</v>
      </c>
      <c r="I351" t="s">
        <v>2145</v>
      </c>
      <c r="J351" t="s">
        <v>2884</v>
      </c>
      <c r="K351" s="996" t="s">
        <v>2889</v>
      </c>
      <c r="L351" t="s">
        <v>2148</v>
      </c>
      <c r="M351" t="s">
        <v>2149</v>
      </c>
      <c r="N351" t="s">
        <v>2150</v>
      </c>
      <c r="O351" t="s">
        <v>2151</v>
      </c>
      <c r="P351" t="s">
        <v>2918</v>
      </c>
    </row>
    <row r="352" spans="1:16" ht="30">
      <c r="A352" t="s">
        <v>2365</v>
      </c>
      <c r="B352" t="s">
        <v>2919</v>
      </c>
      <c r="C352" s="996" t="s">
        <v>2920</v>
      </c>
      <c r="D352" t="s">
        <v>2358</v>
      </c>
      <c r="E352" s="996" t="s">
        <v>2515</v>
      </c>
      <c r="F352" s="996" t="s">
        <v>2117</v>
      </c>
      <c r="G352" s="890">
        <v>45821.60237083333</v>
      </c>
      <c r="H352" t="s">
        <v>2921</v>
      </c>
      <c r="I352" t="s">
        <v>2145</v>
      </c>
      <c r="J352" t="s">
        <v>2884</v>
      </c>
      <c r="K352" s="996" t="s">
        <v>2889</v>
      </c>
      <c r="L352" t="s">
        <v>2148</v>
      </c>
      <c r="M352" t="s">
        <v>2149</v>
      </c>
      <c r="N352" t="s">
        <v>2150</v>
      </c>
      <c r="O352" t="s">
        <v>2151</v>
      </c>
      <c r="P352" t="s">
        <v>2922</v>
      </c>
    </row>
    <row r="353" spans="1:16" ht="30">
      <c r="A353" t="s">
        <v>2365</v>
      </c>
      <c r="B353" t="s">
        <v>2923</v>
      </c>
      <c r="C353" s="996" t="s">
        <v>2924</v>
      </c>
      <c r="D353" t="s">
        <v>2358</v>
      </c>
      <c r="E353" s="996" t="s">
        <v>2876</v>
      </c>
      <c r="F353" s="996" t="s">
        <v>2117</v>
      </c>
      <c r="G353" s="890">
        <v>45826.341638854166</v>
      </c>
      <c r="H353" t="s">
        <v>2925</v>
      </c>
      <c r="I353" t="s">
        <v>2145</v>
      </c>
      <c r="J353" t="s">
        <v>2884</v>
      </c>
      <c r="K353" s="996" t="s">
        <v>2889</v>
      </c>
      <c r="L353" t="s">
        <v>2148</v>
      </c>
      <c r="M353" t="s">
        <v>2149</v>
      </c>
      <c r="N353" t="s">
        <v>2150</v>
      </c>
      <c r="O353" t="s">
        <v>2151</v>
      </c>
      <c r="P353" t="s">
        <v>2926</v>
      </c>
    </row>
    <row r="354" spans="1:16" ht="30">
      <c r="A354" t="s">
        <v>2365</v>
      </c>
      <c r="B354" t="s">
        <v>2927</v>
      </c>
      <c r="C354" s="996" t="s">
        <v>2928</v>
      </c>
      <c r="D354" t="s">
        <v>2358</v>
      </c>
      <c r="E354" s="996" t="s">
        <v>2515</v>
      </c>
      <c r="F354" s="996" t="s">
        <v>2117</v>
      </c>
      <c r="G354" s="890">
        <v>45832.691160729169</v>
      </c>
      <c r="H354" t="s">
        <v>2929</v>
      </c>
      <c r="I354" t="s">
        <v>2145</v>
      </c>
      <c r="J354" t="s">
        <v>2884</v>
      </c>
      <c r="K354" s="996" t="s">
        <v>2889</v>
      </c>
      <c r="L354" t="s">
        <v>2148</v>
      </c>
      <c r="M354" t="s">
        <v>2149</v>
      </c>
      <c r="N354" t="s">
        <v>2150</v>
      </c>
      <c r="O354" t="s">
        <v>2151</v>
      </c>
      <c r="P354" t="s">
        <v>2062</v>
      </c>
    </row>
    <row r="355" spans="1:16" ht="30">
      <c r="A355" t="s">
        <v>2365</v>
      </c>
      <c r="B355" t="s">
        <v>2930</v>
      </c>
      <c r="C355" s="996" t="s">
        <v>2931</v>
      </c>
      <c r="D355" t="s">
        <v>2358</v>
      </c>
      <c r="E355" s="996" t="s">
        <v>2515</v>
      </c>
      <c r="F355" s="996" t="s">
        <v>2117</v>
      </c>
      <c r="G355" s="890">
        <v>45840.66938821759</v>
      </c>
      <c r="H355" t="s">
        <v>2932</v>
      </c>
      <c r="I355" t="s">
        <v>2145</v>
      </c>
      <c r="J355" t="s">
        <v>2884</v>
      </c>
      <c r="K355" s="996" t="s">
        <v>2889</v>
      </c>
      <c r="L355" t="s">
        <v>2148</v>
      </c>
      <c r="M355" t="s">
        <v>2149</v>
      </c>
      <c r="N355" t="s">
        <v>2150</v>
      </c>
      <c r="O355" t="s">
        <v>2151</v>
      </c>
      <c r="P355" t="s">
        <v>2070</v>
      </c>
    </row>
    <row r="356" spans="1:16" ht="30">
      <c r="A356" t="s">
        <v>2365</v>
      </c>
      <c r="B356" t="s">
        <v>2933</v>
      </c>
      <c r="C356" s="996" t="s">
        <v>2934</v>
      </c>
      <c r="D356" t="s">
        <v>2358</v>
      </c>
      <c r="E356" s="996" t="s">
        <v>2515</v>
      </c>
      <c r="F356" s="996" t="s">
        <v>2117</v>
      </c>
      <c r="G356" s="890">
        <v>45848.367707731479</v>
      </c>
      <c r="H356" t="s">
        <v>2935</v>
      </c>
      <c r="I356" t="s">
        <v>2145</v>
      </c>
      <c r="J356" t="s">
        <v>2884</v>
      </c>
      <c r="K356" s="996" t="s">
        <v>2889</v>
      </c>
      <c r="L356" t="s">
        <v>2148</v>
      </c>
      <c r="M356" t="s">
        <v>2149</v>
      </c>
      <c r="N356" t="s">
        <v>2150</v>
      </c>
      <c r="O356" t="s">
        <v>2151</v>
      </c>
      <c r="P356" t="s">
        <v>2936</v>
      </c>
    </row>
    <row r="357" spans="1:16" ht="30">
      <c r="A357" t="s">
        <v>2365</v>
      </c>
      <c r="B357" t="s">
        <v>2937</v>
      </c>
      <c r="C357" s="996" t="s">
        <v>2938</v>
      </c>
      <c r="D357" t="s">
        <v>2358</v>
      </c>
      <c r="E357" s="996" t="s">
        <v>2515</v>
      </c>
      <c r="F357" s="996" t="s">
        <v>2117</v>
      </c>
      <c r="G357" s="890">
        <v>45859.337847766205</v>
      </c>
      <c r="H357" t="s">
        <v>2939</v>
      </c>
      <c r="I357" t="s">
        <v>2145</v>
      </c>
      <c r="J357" t="s">
        <v>2884</v>
      </c>
      <c r="K357" s="996" t="s">
        <v>2889</v>
      </c>
      <c r="L357" t="s">
        <v>2148</v>
      </c>
      <c r="M357" t="s">
        <v>2149</v>
      </c>
      <c r="N357" t="s">
        <v>2150</v>
      </c>
      <c r="O357" t="s">
        <v>2151</v>
      </c>
      <c r="P357" t="s">
        <v>2940</v>
      </c>
    </row>
    <row r="358" spans="1:16" ht="30">
      <c r="A358" t="s">
        <v>2365</v>
      </c>
      <c r="B358" t="s">
        <v>2941</v>
      </c>
      <c r="C358" s="996" t="s">
        <v>2942</v>
      </c>
      <c r="D358" t="s">
        <v>2358</v>
      </c>
      <c r="E358" s="996" t="s">
        <v>2515</v>
      </c>
      <c r="F358" s="996" t="s">
        <v>2117</v>
      </c>
      <c r="G358" s="890">
        <v>45860.720671585645</v>
      </c>
      <c r="H358" t="s">
        <v>2943</v>
      </c>
      <c r="I358" t="s">
        <v>2145</v>
      </c>
      <c r="J358" t="s">
        <v>2884</v>
      </c>
      <c r="K358" s="996" t="s">
        <v>2889</v>
      </c>
      <c r="L358" t="s">
        <v>2148</v>
      </c>
      <c r="M358" t="s">
        <v>2149</v>
      </c>
      <c r="N358" t="s">
        <v>2150</v>
      </c>
      <c r="O358" t="s">
        <v>2151</v>
      </c>
      <c r="P358" t="s">
        <v>2944</v>
      </c>
    </row>
    <row r="359" spans="1:16" ht="30">
      <c r="A359" t="s">
        <v>2365</v>
      </c>
      <c r="B359" t="s">
        <v>2945</v>
      </c>
      <c r="C359" s="996" t="s">
        <v>2946</v>
      </c>
      <c r="D359" t="s">
        <v>2358</v>
      </c>
      <c r="E359" s="996" t="s">
        <v>2515</v>
      </c>
      <c r="F359" s="996" t="s">
        <v>2117</v>
      </c>
      <c r="G359" s="890">
        <v>45870.694098229164</v>
      </c>
      <c r="H359" t="s">
        <v>2947</v>
      </c>
      <c r="I359" t="s">
        <v>2145</v>
      </c>
      <c r="J359" t="s">
        <v>2884</v>
      </c>
      <c r="K359" s="996" t="s">
        <v>2889</v>
      </c>
      <c r="L359" t="s">
        <v>2148</v>
      </c>
      <c r="M359" t="s">
        <v>2149</v>
      </c>
      <c r="N359" t="s">
        <v>2150</v>
      </c>
      <c r="O359" t="s">
        <v>2151</v>
      </c>
      <c r="P359" t="s">
        <v>2948</v>
      </c>
    </row>
    <row r="360" spans="1:16" ht="30">
      <c r="A360" t="s">
        <v>2365</v>
      </c>
      <c r="B360" t="s">
        <v>2949</v>
      </c>
      <c r="C360" s="996" t="s">
        <v>2950</v>
      </c>
      <c r="D360" t="s">
        <v>2358</v>
      </c>
      <c r="E360" s="996" t="s">
        <v>2515</v>
      </c>
      <c r="F360" s="996" t="s">
        <v>2117</v>
      </c>
      <c r="G360" s="890">
        <v>45880.595416192133</v>
      </c>
      <c r="H360" t="s">
        <v>2951</v>
      </c>
      <c r="I360" t="s">
        <v>2145</v>
      </c>
      <c r="J360" t="s">
        <v>2884</v>
      </c>
      <c r="K360" s="996" t="s">
        <v>2889</v>
      </c>
      <c r="L360" t="s">
        <v>2148</v>
      </c>
      <c r="M360" t="s">
        <v>2149</v>
      </c>
      <c r="N360" t="s">
        <v>2150</v>
      </c>
      <c r="O360" t="s">
        <v>2151</v>
      </c>
      <c r="P360" t="s">
        <v>2952</v>
      </c>
    </row>
    <row r="361" spans="1:16" ht="30">
      <c r="A361" t="s">
        <v>2365</v>
      </c>
      <c r="B361" t="s">
        <v>2953</v>
      </c>
      <c r="C361" s="996" t="s">
        <v>2954</v>
      </c>
      <c r="D361" t="s">
        <v>2358</v>
      </c>
      <c r="E361" s="996" t="s">
        <v>2515</v>
      </c>
      <c r="F361" s="996" t="s">
        <v>2117</v>
      </c>
      <c r="G361" s="890">
        <v>45887.614803206015</v>
      </c>
      <c r="H361" t="s">
        <v>2955</v>
      </c>
      <c r="I361" t="s">
        <v>2145</v>
      </c>
      <c r="J361" t="s">
        <v>2884</v>
      </c>
      <c r="K361" s="996" t="s">
        <v>2889</v>
      </c>
      <c r="L361" t="s">
        <v>2148</v>
      </c>
      <c r="M361" t="s">
        <v>2149</v>
      </c>
      <c r="N361" t="s">
        <v>2150</v>
      </c>
      <c r="O361" t="s">
        <v>2151</v>
      </c>
      <c r="P361" t="s">
        <v>2956</v>
      </c>
    </row>
    <row r="362" spans="1:16" ht="30">
      <c r="A362" t="s">
        <v>2365</v>
      </c>
      <c r="B362" t="s">
        <v>2957</v>
      </c>
      <c r="C362" s="996" t="s">
        <v>2958</v>
      </c>
      <c r="D362" t="s">
        <v>2358</v>
      </c>
      <c r="E362" s="996" t="s">
        <v>2515</v>
      </c>
      <c r="F362" s="996" t="s">
        <v>2117</v>
      </c>
      <c r="G362" s="890">
        <v>45889.626915000001</v>
      </c>
      <c r="H362" t="s">
        <v>2959</v>
      </c>
      <c r="I362" t="s">
        <v>2145</v>
      </c>
      <c r="J362" t="s">
        <v>2884</v>
      </c>
      <c r="K362" s="996" t="s">
        <v>2889</v>
      </c>
      <c r="L362" t="s">
        <v>2148</v>
      </c>
      <c r="M362" t="s">
        <v>2149</v>
      </c>
      <c r="N362" t="s">
        <v>2150</v>
      </c>
      <c r="O362" t="s">
        <v>2151</v>
      </c>
      <c r="P362" t="s">
        <v>2960</v>
      </c>
    </row>
    <row r="363" spans="1:16" ht="30">
      <c r="A363" t="s">
        <v>2365</v>
      </c>
      <c r="B363" t="s">
        <v>2961</v>
      </c>
      <c r="C363" s="996" t="s">
        <v>2962</v>
      </c>
      <c r="D363" t="s">
        <v>2358</v>
      </c>
      <c r="E363" s="996" t="s">
        <v>2515</v>
      </c>
      <c r="F363" s="996" t="s">
        <v>2117</v>
      </c>
      <c r="G363" s="890">
        <v>45897.376703842594</v>
      </c>
      <c r="H363" t="s">
        <v>2963</v>
      </c>
      <c r="I363" t="s">
        <v>2145</v>
      </c>
      <c r="J363" t="s">
        <v>2884</v>
      </c>
      <c r="K363" s="996" t="s">
        <v>2889</v>
      </c>
      <c r="L363" t="s">
        <v>2148</v>
      </c>
      <c r="M363" t="s">
        <v>2149</v>
      </c>
      <c r="N363" t="s">
        <v>2150</v>
      </c>
      <c r="O363" t="s">
        <v>2151</v>
      </c>
      <c r="P363" t="s">
        <v>2964</v>
      </c>
    </row>
    <row r="364" spans="1:16" ht="30">
      <c r="A364" t="s">
        <v>2365</v>
      </c>
      <c r="B364" t="s">
        <v>2965</v>
      </c>
      <c r="C364" s="996" t="s">
        <v>2966</v>
      </c>
      <c r="D364" t="s">
        <v>2358</v>
      </c>
      <c r="E364" s="996" t="s">
        <v>2515</v>
      </c>
      <c r="F364" s="996" t="s">
        <v>2117</v>
      </c>
      <c r="G364" s="890">
        <v>45904.69693928241</v>
      </c>
      <c r="H364" t="s">
        <v>2967</v>
      </c>
      <c r="I364" t="s">
        <v>2145</v>
      </c>
      <c r="J364" t="s">
        <v>2884</v>
      </c>
      <c r="K364" s="996" t="s">
        <v>2889</v>
      </c>
      <c r="L364" t="s">
        <v>2148</v>
      </c>
      <c r="M364" t="s">
        <v>2149</v>
      </c>
      <c r="N364" t="s">
        <v>2150</v>
      </c>
      <c r="O364" t="s">
        <v>2151</v>
      </c>
      <c r="P364" t="s">
        <v>2968</v>
      </c>
    </row>
    <row r="365" spans="1:16" ht="30">
      <c r="A365" t="s">
        <v>2365</v>
      </c>
      <c r="B365" t="s">
        <v>2969</v>
      </c>
      <c r="C365" s="996" t="s">
        <v>2970</v>
      </c>
      <c r="D365" t="s">
        <v>2358</v>
      </c>
      <c r="E365" s="996" t="s">
        <v>2515</v>
      </c>
      <c r="F365" s="996" t="s">
        <v>2117</v>
      </c>
      <c r="G365" s="890">
        <v>45911.575059166666</v>
      </c>
      <c r="H365" t="s">
        <v>2971</v>
      </c>
      <c r="I365" t="s">
        <v>2145</v>
      </c>
      <c r="J365" t="s">
        <v>2884</v>
      </c>
      <c r="K365" s="996" t="s">
        <v>2889</v>
      </c>
      <c r="L365" t="s">
        <v>2148</v>
      </c>
      <c r="M365" t="s">
        <v>2149</v>
      </c>
      <c r="N365" t="s">
        <v>2150</v>
      </c>
      <c r="O365" t="s">
        <v>2151</v>
      </c>
      <c r="P365" t="s">
        <v>2972</v>
      </c>
    </row>
    <row r="366" spans="1:16" ht="30">
      <c r="A366" t="s">
        <v>2365</v>
      </c>
      <c r="B366" t="s">
        <v>2973</v>
      </c>
      <c r="C366" s="996" t="s">
        <v>2974</v>
      </c>
      <c r="D366" t="s">
        <v>2358</v>
      </c>
      <c r="E366" s="996" t="s">
        <v>2515</v>
      </c>
      <c r="F366" s="996" t="s">
        <v>2117</v>
      </c>
      <c r="G366" s="890">
        <v>45923.316034872689</v>
      </c>
      <c r="H366" t="s">
        <v>2975</v>
      </c>
      <c r="I366" t="s">
        <v>2145</v>
      </c>
      <c r="J366" t="s">
        <v>2884</v>
      </c>
      <c r="K366" s="996" t="s">
        <v>2889</v>
      </c>
      <c r="L366" t="s">
        <v>2148</v>
      </c>
      <c r="M366" t="s">
        <v>2149</v>
      </c>
      <c r="N366" t="s">
        <v>2150</v>
      </c>
      <c r="O366" t="s">
        <v>2151</v>
      </c>
      <c r="P366" t="s">
        <v>2976</v>
      </c>
    </row>
    <row r="367" spans="1:16" ht="30">
      <c r="A367" t="s">
        <v>2365</v>
      </c>
      <c r="B367" t="s">
        <v>2977</v>
      </c>
      <c r="C367" s="996" t="s">
        <v>2978</v>
      </c>
      <c r="D367" t="s">
        <v>2358</v>
      </c>
      <c r="E367" s="996" t="s">
        <v>2515</v>
      </c>
      <c r="F367" s="996" t="s">
        <v>2117</v>
      </c>
      <c r="G367" s="890">
        <v>45926.403869872687</v>
      </c>
      <c r="H367" t="s">
        <v>2979</v>
      </c>
      <c r="I367" t="s">
        <v>2145</v>
      </c>
      <c r="J367" t="s">
        <v>2884</v>
      </c>
      <c r="K367" s="996" t="s">
        <v>2889</v>
      </c>
      <c r="L367" t="s">
        <v>2148</v>
      </c>
      <c r="M367" t="s">
        <v>2149</v>
      </c>
      <c r="N367" t="s">
        <v>2150</v>
      </c>
      <c r="O367" t="s">
        <v>2151</v>
      </c>
      <c r="P367" t="s">
        <v>2980</v>
      </c>
    </row>
    <row r="368" spans="1:16" ht="30">
      <c r="A368" t="s">
        <v>2365</v>
      </c>
      <c r="B368" t="s">
        <v>2981</v>
      </c>
      <c r="C368" s="996" t="s">
        <v>2982</v>
      </c>
      <c r="D368" t="s">
        <v>2358</v>
      </c>
      <c r="E368" s="996" t="s">
        <v>2876</v>
      </c>
      <c r="F368" s="996" t="s">
        <v>2117</v>
      </c>
      <c r="G368" s="890">
        <v>45933.477703819444</v>
      </c>
      <c r="H368" t="s">
        <v>2983</v>
      </c>
      <c r="I368" t="s">
        <v>2145</v>
      </c>
      <c r="J368" t="s">
        <v>2884</v>
      </c>
      <c r="K368" s="996" t="s">
        <v>2889</v>
      </c>
      <c r="L368" t="s">
        <v>2148</v>
      </c>
      <c r="M368" t="s">
        <v>2149</v>
      </c>
      <c r="N368" t="s">
        <v>2150</v>
      </c>
      <c r="O368" t="s">
        <v>2151</v>
      </c>
      <c r="P368" t="s">
        <v>2984</v>
      </c>
    </row>
    <row r="369" spans="1:16" ht="30">
      <c r="A369" t="s">
        <v>2365</v>
      </c>
      <c r="B369" t="s">
        <v>2985</v>
      </c>
      <c r="C369" s="996" t="s">
        <v>2986</v>
      </c>
      <c r="D369" t="s">
        <v>2358</v>
      </c>
      <c r="E369" s="996" t="s">
        <v>2515</v>
      </c>
      <c r="F369" s="996" t="s">
        <v>2117</v>
      </c>
      <c r="G369" s="890">
        <v>45938.380280289355</v>
      </c>
      <c r="H369" t="s">
        <v>2987</v>
      </c>
      <c r="I369" t="s">
        <v>2145</v>
      </c>
      <c r="J369" t="s">
        <v>2884</v>
      </c>
      <c r="K369" s="996" t="s">
        <v>2889</v>
      </c>
      <c r="L369" t="s">
        <v>2148</v>
      </c>
      <c r="M369" t="s">
        <v>2149</v>
      </c>
      <c r="N369" t="s">
        <v>2150</v>
      </c>
      <c r="O369" t="s">
        <v>2151</v>
      </c>
      <c r="P369" t="s">
        <v>2988</v>
      </c>
    </row>
    <row r="370" spans="1:16" ht="30">
      <c r="A370" t="s">
        <v>2365</v>
      </c>
      <c r="B370" t="s">
        <v>2989</v>
      </c>
      <c r="C370" s="996" t="s">
        <v>2990</v>
      </c>
      <c r="D370" t="s">
        <v>2358</v>
      </c>
      <c r="E370" s="996" t="s">
        <v>2515</v>
      </c>
      <c r="F370" s="996" t="s">
        <v>2117</v>
      </c>
      <c r="G370" s="890">
        <v>45945.41492959491</v>
      </c>
      <c r="H370" t="s">
        <v>2991</v>
      </c>
      <c r="I370" t="s">
        <v>2145</v>
      </c>
      <c r="J370" t="s">
        <v>2884</v>
      </c>
      <c r="K370" s="996" t="s">
        <v>2889</v>
      </c>
      <c r="L370" t="s">
        <v>2148</v>
      </c>
      <c r="M370" t="s">
        <v>2149</v>
      </c>
      <c r="N370" t="s">
        <v>2150</v>
      </c>
      <c r="O370" t="s">
        <v>2151</v>
      </c>
      <c r="P370" t="s">
        <v>2992</v>
      </c>
    </row>
    <row r="371" spans="1:16" ht="30">
      <c r="A371" t="s">
        <v>2365</v>
      </c>
      <c r="B371" t="s">
        <v>2993</v>
      </c>
      <c r="C371" s="996" t="s">
        <v>2994</v>
      </c>
      <c r="D371" t="s">
        <v>2358</v>
      </c>
      <c r="E371" s="996" t="s">
        <v>2515</v>
      </c>
      <c r="F371" s="996" t="s">
        <v>2117</v>
      </c>
      <c r="G371" s="890">
        <v>45953.578888368058</v>
      </c>
      <c r="H371" t="s">
        <v>2995</v>
      </c>
      <c r="I371" t="s">
        <v>2145</v>
      </c>
      <c r="J371" t="s">
        <v>2884</v>
      </c>
      <c r="K371" s="996" t="s">
        <v>2889</v>
      </c>
      <c r="L371" t="s">
        <v>2148</v>
      </c>
      <c r="M371" t="s">
        <v>2149</v>
      </c>
      <c r="N371" t="s">
        <v>2150</v>
      </c>
      <c r="O371" t="s">
        <v>2151</v>
      </c>
      <c r="P371" t="s">
        <v>2996</v>
      </c>
    </row>
    <row r="372" spans="1:16" ht="30">
      <c r="A372" t="s">
        <v>2365</v>
      </c>
      <c r="B372" t="s">
        <v>2997</v>
      </c>
      <c r="C372" s="996" t="s">
        <v>2998</v>
      </c>
      <c r="D372" t="s">
        <v>2358</v>
      </c>
      <c r="E372" s="996" t="s">
        <v>2515</v>
      </c>
      <c r="F372" s="996" t="s">
        <v>2117</v>
      </c>
      <c r="G372" s="890">
        <v>45960.370191388887</v>
      </c>
      <c r="H372" t="s">
        <v>2999</v>
      </c>
      <c r="I372" t="s">
        <v>2145</v>
      </c>
      <c r="J372" t="s">
        <v>2884</v>
      </c>
      <c r="K372" s="996" t="s">
        <v>2889</v>
      </c>
      <c r="L372" t="s">
        <v>2148</v>
      </c>
      <c r="M372" t="s">
        <v>2149</v>
      </c>
      <c r="N372" t="s">
        <v>2150</v>
      </c>
      <c r="O372" t="s">
        <v>2151</v>
      </c>
      <c r="P372" t="s">
        <v>3000</v>
      </c>
    </row>
    <row r="373" spans="1:16" ht="30">
      <c r="A373" t="s">
        <v>2365</v>
      </c>
      <c r="B373" t="s">
        <v>3001</v>
      </c>
      <c r="C373" s="996" t="s">
        <v>3002</v>
      </c>
      <c r="D373" t="s">
        <v>2358</v>
      </c>
      <c r="E373" s="996" t="s">
        <v>2515</v>
      </c>
      <c r="F373" s="996" t="s">
        <v>2117</v>
      </c>
      <c r="G373" s="890">
        <v>45966.317945162038</v>
      </c>
      <c r="H373" t="s">
        <v>3003</v>
      </c>
      <c r="I373" t="s">
        <v>2145</v>
      </c>
      <c r="J373" t="s">
        <v>2884</v>
      </c>
      <c r="K373" s="996" t="s">
        <v>2889</v>
      </c>
      <c r="L373" t="s">
        <v>2148</v>
      </c>
      <c r="M373" t="s">
        <v>2149</v>
      </c>
      <c r="N373" t="s">
        <v>2150</v>
      </c>
      <c r="O373" t="s">
        <v>2151</v>
      </c>
      <c r="P373" t="s">
        <v>3004</v>
      </c>
    </row>
    <row r="374" spans="1:16" ht="30">
      <c r="A374" t="s">
        <v>2365</v>
      </c>
      <c r="B374" t="s">
        <v>3005</v>
      </c>
      <c r="C374" s="996" t="s">
        <v>3006</v>
      </c>
      <c r="D374" t="s">
        <v>2358</v>
      </c>
      <c r="E374" s="996" t="s">
        <v>2515</v>
      </c>
      <c r="F374" s="996" t="s">
        <v>2117</v>
      </c>
      <c r="G374" s="890">
        <v>45975.460160092596</v>
      </c>
      <c r="H374" t="s">
        <v>3007</v>
      </c>
      <c r="I374" t="s">
        <v>2145</v>
      </c>
      <c r="J374" t="s">
        <v>2884</v>
      </c>
      <c r="K374" s="996" t="s">
        <v>2889</v>
      </c>
      <c r="L374" t="s">
        <v>2148</v>
      </c>
      <c r="M374" t="s">
        <v>2149</v>
      </c>
      <c r="N374" t="s">
        <v>2150</v>
      </c>
      <c r="O374" t="s">
        <v>2151</v>
      </c>
      <c r="P374" t="s">
        <v>3008</v>
      </c>
    </row>
    <row r="375" spans="1:16" ht="30">
      <c r="A375" t="s">
        <v>2365</v>
      </c>
      <c r="B375" t="s">
        <v>3009</v>
      </c>
      <c r="C375" s="996" t="s">
        <v>3010</v>
      </c>
      <c r="D375" t="s">
        <v>2358</v>
      </c>
      <c r="E375" s="996" t="s">
        <v>2515</v>
      </c>
      <c r="F375" s="996" t="s">
        <v>2117</v>
      </c>
      <c r="G375" s="890">
        <v>45981.323714386577</v>
      </c>
      <c r="H375" t="s">
        <v>3011</v>
      </c>
      <c r="I375" t="s">
        <v>2145</v>
      </c>
      <c r="J375" t="s">
        <v>2884</v>
      </c>
      <c r="K375" s="996" t="s">
        <v>2889</v>
      </c>
      <c r="L375" t="s">
        <v>2148</v>
      </c>
      <c r="M375" t="s">
        <v>2149</v>
      </c>
      <c r="N375" t="s">
        <v>2150</v>
      </c>
      <c r="O375" t="s">
        <v>2151</v>
      </c>
      <c r="P375" t="s">
        <v>3012</v>
      </c>
    </row>
    <row r="376" spans="1:16" ht="30">
      <c r="A376" t="s">
        <v>2365</v>
      </c>
      <c r="B376" t="s">
        <v>3013</v>
      </c>
      <c r="C376" s="996" t="s">
        <v>3014</v>
      </c>
      <c r="D376" t="s">
        <v>2358</v>
      </c>
      <c r="E376" s="996" t="s">
        <v>2515</v>
      </c>
      <c r="F376" s="996" t="s">
        <v>2117</v>
      </c>
      <c r="G376" s="890">
        <v>45986.605692546298</v>
      </c>
      <c r="H376" t="s">
        <v>3015</v>
      </c>
      <c r="I376" t="s">
        <v>2145</v>
      </c>
      <c r="J376" t="s">
        <v>2884</v>
      </c>
      <c r="K376" s="996" t="s">
        <v>2889</v>
      </c>
      <c r="L376" t="s">
        <v>2148</v>
      </c>
      <c r="M376" t="s">
        <v>2149</v>
      </c>
      <c r="N376" t="s">
        <v>2150</v>
      </c>
      <c r="O376" t="s">
        <v>2151</v>
      </c>
      <c r="P376" t="s">
        <v>3016</v>
      </c>
    </row>
    <row r="377" spans="1:16" ht="30">
      <c r="A377" t="s">
        <v>2365</v>
      </c>
      <c r="B377" t="s">
        <v>3017</v>
      </c>
      <c r="C377" s="996" t="s">
        <v>3018</v>
      </c>
      <c r="D377" t="s">
        <v>2358</v>
      </c>
      <c r="E377" s="996" t="s">
        <v>2515</v>
      </c>
      <c r="F377" s="996" t="s">
        <v>2117</v>
      </c>
      <c r="G377" s="890">
        <v>46000.524605949075</v>
      </c>
      <c r="H377" t="s">
        <v>3019</v>
      </c>
      <c r="I377" t="s">
        <v>2145</v>
      </c>
      <c r="J377" t="s">
        <v>2884</v>
      </c>
      <c r="K377" s="996" t="s">
        <v>2889</v>
      </c>
      <c r="L377" t="s">
        <v>2148</v>
      </c>
      <c r="M377" t="s">
        <v>2149</v>
      </c>
      <c r="N377" t="s">
        <v>2150</v>
      </c>
      <c r="O377" t="s">
        <v>2151</v>
      </c>
      <c r="P377" t="s">
        <v>3020</v>
      </c>
    </row>
    <row r="378" spans="1:16" ht="30">
      <c r="A378" t="s">
        <v>2365</v>
      </c>
      <c r="B378" t="s">
        <v>3021</v>
      </c>
      <c r="C378" s="996" t="s">
        <v>3022</v>
      </c>
      <c r="D378" t="s">
        <v>2358</v>
      </c>
      <c r="E378" s="996" t="s">
        <v>2515</v>
      </c>
      <c r="F378" s="996" t="s">
        <v>2117</v>
      </c>
      <c r="G378" s="890">
        <v>46002.328460381941</v>
      </c>
      <c r="H378" t="s">
        <v>3023</v>
      </c>
      <c r="I378" t="s">
        <v>2145</v>
      </c>
      <c r="J378" t="s">
        <v>2884</v>
      </c>
      <c r="K378" s="996" t="s">
        <v>2889</v>
      </c>
      <c r="L378" t="s">
        <v>2148</v>
      </c>
      <c r="M378" t="s">
        <v>2149</v>
      </c>
      <c r="N378" t="s">
        <v>2150</v>
      </c>
      <c r="O378" t="s">
        <v>2151</v>
      </c>
      <c r="P378" t="s">
        <v>3024</v>
      </c>
    </row>
    <row r="379" spans="1:16" ht="30">
      <c r="A379" t="s">
        <v>2365</v>
      </c>
      <c r="B379" t="s">
        <v>3025</v>
      </c>
      <c r="C379" s="996" t="s">
        <v>3026</v>
      </c>
      <c r="D379" t="s">
        <v>2358</v>
      </c>
      <c r="E379" s="996" t="s">
        <v>2515</v>
      </c>
      <c r="F379" s="996" t="s">
        <v>2117</v>
      </c>
      <c r="G379" s="890">
        <v>46013.331266956018</v>
      </c>
      <c r="H379" t="s">
        <v>3027</v>
      </c>
      <c r="I379" t="s">
        <v>2145</v>
      </c>
      <c r="J379" t="s">
        <v>2884</v>
      </c>
      <c r="K379" s="996" t="s">
        <v>2889</v>
      </c>
      <c r="L379" t="s">
        <v>2148</v>
      </c>
      <c r="M379" t="s">
        <v>2149</v>
      </c>
      <c r="N379" t="s">
        <v>2150</v>
      </c>
      <c r="O379" t="s">
        <v>2151</v>
      </c>
      <c r="P379" t="s">
        <v>3028</v>
      </c>
    </row>
    <row r="380" spans="1:16" ht="30">
      <c r="A380" t="s">
        <v>2365</v>
      </c>
      <c r="B380" t="s">
        <v>3029</v>
      </c>
      <c r="C380" s="996" t="s">
        <v>3030</v>
      </c>
      <c r="D380" t="s">
        <v>2358</v>
      </c>
      <c r="E380" s="996" t="s">
        <v>2515</v>
      </c>
      <c r="F380" s="996" t="s">
        <v>2117</v>
      </c>
      <c r="G380" s="890">
        <v>46020.349294537038</v>
      </c>
      <c r="H380" t="s">
        <v>3031</v>
      </c>
      <c r="I380" t="s">
        <v>2145</v>
      </c>
      <c r="J380" t="s">
        <v>2884</v>
      </c>
      <c r="K380" s="996" t="s">
        <v>2889</v>
      </c>
      <c r="L380" t="s">
        <v>2148</v>
      </c>
      <c r="M380" t="s">
        <v>2149</v>
      </c>
      <c r="N380" t="s">
        <v>2150</v>
      </c>
      <c r="O380" t="s">
        <v>2151</v>
      </c>
      <c r="P380" t="s">
        <v>3032</v>
      </c>
    </row>
    <row r="381" spans="1:16" ht="30">
      <c r="A381" t="s">
        <v>2365</v>
      </c>
      <c r="B381" t="s">
        <v>3033</v>
      </c>
      <c r="C381" s="996" t="s">
        <v>3034</v>
      </c>
      <c r="D381" t="s">
        <v>2358</v>
      </c>
      <c r="E381" s="996" t="s">
        <v>2515</v>
      </c>
      <c r="F381" s="996" t="s">
        <v>2117</v>
      </c>
      <c r="G381" s="890">
        <v>46022.42723119213</v>
      </c>
      <c r="H381" t="s">
        <v>3035</v>
      </c>
      <c r="I381" t="s">
        <v>2145</v>
      </c>
      <c r="J381" t="s">
        <v>2884</v>
      </c>
      <c r="K381" s="996" t="s">
        <v>2889</v>
      </c>
      <c r="L381" t="s">
        <v>2148</v>
      </c>
      <c r="M381" t="s">
        <v>2149</v>
      </c>
      <c r="N381" t="s">
        <v>2150</v>
      </c>
      <c r="O381" t="s">
        <v>2151</v>
      </c>
      <c r="P381" t="s">
        <v>3036</v>
      </c>
    </row>
    <row r="382" spans="1:16" ht="30">
      <c r="A382" t="s">
        <v>2365</v>
      </c>
      <c r="B382" t="s">
        <v>3037</v>
      </c>
      <c r="C382" s="996" t="s">
        <v>3038</v>
      </c>
      <c r="D382" t="s">
        <v>2358</v>
      </c>
      <c r="E382" s="996" t="s">
        <v>2515</v>
      </c>
      <c r="F382" s="996" t="s">
        <v>2117</v>
      </c>
      <c r="G382" s="890">
        <v>46030.266084895833</v>
      </c>
      <c r="H382" t="s">
        <v>3039</v>
      </c>
      <c r="I382" t="s">
        <v>2145</v>
      </c>
      <c r="J382" t="s">
        <v>2884</v>
      </c>
      <c r="K382" s="996" t="s">
        <v>2889</v>
      </c>
      <c r="L382" t="s">
        <v>2148</v>
      </c>
      <c r="M382" t="s">
        <v>2149</v>
      </c>
      <c r="N382" t="s">
        <v>2150</v>
      </c>
      <c r="O382" t="s">
        <v>2151</v>
      </c>
      <c r="P382" t="s">
        <v>3040</v>
      </c>
    </row>
    <row r="383" spans="1:16" ht="30">
      <c r="A383" t="s">
        <v>2365</v>
      </c>
      <c r="B383" t="s">
        <v>3041</v>
      </c>
      <c r="C383" s="996" t="s">
        <v>3042</v>
      </c>
      <c r="D383" t="s">
        <v>2358</v>
      </c>
      <c r="E383" s="996" t="s">
        <v>2515</v>
      </c>
      <c r="F383" s="996" t="s">
        <v>2117</v>
      </c>
      <c r="G383" s="890">
        <v>46036.522877314812</v>
      </c>
      <c r="H383" t="s">
        <v>3043</v>
      </c>
      <c r="I383" t="s">
        <v>2145</v>
      </c>
      <c r="J383" t="s">
        <v>2884</v>
      </c>
      <c r="K383" s="996" t="s">
        <v>2889</v>
      </c>
      <c r="L383" t="s">
        <v>2148</v>
      </c>
      <c r="M383" t="s">
        <v>2149</v>
      </c>
      <c r="N383" t="s">
        <v>2150</v>
      </c>
      <c r="O383" t="s">
        <v>2151</v>
      </c>
      <c r="P383" t="s">
        <v>3044</v>
      </c>
    </row>
    <row r="384" spans="1:16" ht="30">
      <c r="A384" t="s">
        <v>2365</v>
      </c>
      <c r="B384" t="s">
        <v>3045</v>
      </c>
      <c r="C384" s="996" t="s">
        <v>3046</v>
      </c>
      <c r="D384" t="s">
        <v>2358</v>
      </c>
      <c r="E384" s="996" t="s">
        <v>2515</v>
      </c>
      <c r="F384" s="996" t="s">
        <v>2117</v>
      </c>
      <c r="G384" s="890">
        <v>46044.299211041667</v>
      </c>
      <c r="H384" t="s">
        <v>3047</v>
      </c>
      <c r="I384" t="s">
        <v>2145</v>
      </c>
      <c r="J384" t="s">
        <v>2884</v>
      </c>
      <c r="K384" s="996" t="s">
        <v>2889</v>
      </c>
      <c r="L384" t="s">
        <v>2148</v>
      </c>
      <c r="M384" t="s">
        <v>2149</v>
      </c>
      <c r="N384" t="s">
        <v>2150</v>
      </c>
      <c r="O384" t="s">
        <v>2151</v>
      </c>
      <c r="P384" t="s">
        <v>3048</v>
      </c>
    </row>
    <row r="385" spans="1:16" ht="30">
      <c r="A385" t="s">
        <v>2365</v>
      </c>
      <c r="B385" t="s">
        <v>3049</v>
      </c>
      <c r="C385" s="996" t="s">
        <v>3050</v>
      </c>
      <c r="D385" t="s">
        <v>2358</v>
      </c>
      <c r="E385" s="996" t="s">
        <v>2515</v>
      </c>
      <c r="F385" s="996" t="s">
        <v>2117</v>
      </c>
      <c r="G385" s="890">
        <v>46051.626407662035</v>
      </c>
      <c r="H385" t="s">
        <v>3051</v>
      </c>
      <c r="I385" t="s">
        <v>2145</v>
      </c>
      <c r="J385" t="s">
        <v>2884</v>
      </c>
      <c r="K385" s="996" t="s">
        <v>2889</v>
      </c>
      <c r="L385" t="s">
        <v>2148</v>
      </c>
      <c r="M385" t="s">
        <v>2149</v>
      </c>
      <c r="N385" t="s">
        <v>2150</v>
      </c>
      <c r="O385" t="s">
        <v>2151</v>
      </c>
      <c r="P385" t="s">
        <v>3052</v>
      </c>
    </row>
    <row r="386" spans="1:16" ht="30">
      <c r="A386" t="s">
        <v>2365</v>
      </c>
      <c r="B386" t="s">
        <v>3053</v>
      </c>
      <c r="C386" s="996" t="s">
        <v>3054</v>
      </c>
      <c r="D386" t="s">
        <v>2358</v>
      </c>
      <c r="E386" s="996" t="s">
        <v>2515</v>
      </c>
      <c r="F386" s="996" t="s">
        <v>2117</v>
      </c>
      <c r="G386" s="890">
        <v>46058.302465266206</v>
      </c>
      <c r="H386" t="s">
        <v>3055</v>
      </c>
      <c r="I386" t="s">
        <v>2145</v>
      </c>
      <c r="J386" t="s">
        <v>2884</v>
      </c>
      <c r="K386" s="996" t="s">
        <v>2889</v>
      </c>
      <c r="L386" t="s">
        <v>2148</v>
      </c>
      <c r="M386" t="s">
        <v>2149</v>
      </c>
      <c r="N386" t="s">
        <v>2150</v>
      </c>
      <c r="O386" t="s">
        <v>2151</v>
      </c>
      <c r="P386" t="s">
        <v>3056</v>
      </c>
    </row>
    <row r="387" spans="1:16" ht="30">
      <c r="A387" t="s">
        <v>2365</v>
      </c>
      <c r="B387" t="s">
        <v>3057</v>
      </c>
      <c r="C387" s="996" t="s">
        <v>3058</v>
      </c>
      <c r="D387" t="s">
        <v>2358</v>
      </c>
      <c r="E387" s="996" t="s">
        <v>2515</v>
      </c>
      <c r="F387" s="996" t="s">
        <v>2117</v>
      </c>
      <c r="G387" s="890">
        <v>46064.469362847223</v>
      </c>
      <c r="H387" t="s">
        <v>3059</v>
      </c>
      <c r="I387" t="s">
        <v>2145</v>
      </c>
      <c r="J387" t="s">
        <v>2884</v>
      </c>
      <c r="K387" s="996" t="s">
        <v>2889</v>
      </c>
      <c r="L387" t="s">
        <v>2148</v>
      </c>
      <c r="M387" t="s">
        <v>2149</v>
      </c>
      <c r="N387" t="s">
        <v>2150</v>
      </c>
      <c r="O387" t="s">
        <v>2151</v>
      </c>
      <c r="P387" t="s">
        <v>3060</v>
      </c>
    </row>
    <row r="388" spans="1:16" ht="30">
      <c r="A388" t="s">
        <v>2365</v>
      </c>
      <c r="B388" t="s">
        <v>3061</v>
      </c>
      <c r="C388" s="996" t="s">
        <v>3062</v>
      </c>
      <c r="D388" t="s">
        <v>2358</v>
      </c>
      <c r="E388" s="996" t="s">
        <v>2359</v>
      </c>
      <c r="F388" s="996" t="s">
        <v>2117</v>
      </c>
      <c r="G388" s="890">
        <v>46066.483980821758</v>
      </c>
      <c r="H388" t="s">
        <v>3063</v>
      </c>
      <c r="I388" t="s">
        <v>2145</v>
      </c>
      <c r="J388" t="s">
        <v>2884</v>
      </c>
      <c r="K388" s="996" t="s">
        <v>2889</v>
      </c>
      <c r="L388" t="s">
        <v>2148</v>
      </c>
      <c r="M388" t="s">
        <v>2149</v>
      </c>
      <c r="N388" t="s">
        <v>2150</v>
      </c>
      <c r="O388" t="s">
        <v>2452</v>
      </c>
    </row>
    <row r="389" spans="1:16" ht="30">
      <c r="A389" t="s">
        <v>2140</v>
      </c>
      <c r="B389" t="s">
        <v>3064</v>
      </c>
      <c r="C389" s="996" t="s">
        <v>3065</v>
      </c>
      <c r="D389" t="s">
        <v>2143</v>
      </c>
      <c r="E389" s="996" t="s">
        <v>2144</v>
      </c>
      <c r="F389" s="996" t="s">
        <v>2117</v>
      </c>
      <c r="G389" s="890">
        <v>45880.51954144676</v>
      </c>
      <c r="I389" t="s">
        <v>2145</v>
      </c>
      <c r="J389" t="s">
        <v>2884</v>
      </c>
      <c r="K389" s="996" t="s">
        <v>2889</v>
      </c>
      <c r="L389" t="s">
        <v>2148</v>
      </c>
      <c r="M389" t="s">
        <v>2149</v>
      </c>
      <c r="N389" t="s">
        <v>2150</v>
      </c>
      <c r="O389" t="s">
        <v>2151</v>
      </c>
      <c r="P389" t="s">
        <v>2152</v>
      </c>
    </row>
    <row r="390" spans="1:16" ht="30">
      <c r="A390" t="s">
        <v>2140</v>
      </c>
      <c r="B390" t="s">
        <v>3066</v>
      </c>
      <c r="C390" s="996" t="s">
        <v>3067</v>
      </c>
      <c r="D390" t="s">
        <v>2143</v>
      </c>
      <c r="E390" s="996" t="s">
        <v>2144</v>
      </c>
      <c r="F390" s="996" t="s">
        <v>2117</v>
      </c>
      <c r="G390" s="890">
        <v>45880.519686990738</v>
      </c>
      <c r="I390" t="s">
        <v>2145</v>
      </c>
      <c r="J390" t="s">
        <v>2884</v>
      </c>
      <c r="K390" s="996" t="s">
        <v>2889</v>
      </c>
      <c r="L390" t="s">
        <v>2148</v>
      </c>
      <c r="M390" t="s">
        <v>2149</v>
      </c>
      <c r="N390" t="s">
        <v>2150</v>
      </c>
      <c r="O390" t="s">
        <v>2151</v>
      </c>
      <c r="P390" t="s">
        <v>2152</v>
      </c>
    </row>
    <row r="391" spans="1:16" ht="30">
      <c r="A391" t="s">
        <v>2140</v>
      </c>
      <c r="B391" t="s">
        <v>3068</v>
      </c>
      <c r="C391" s="996" t="s">
        <v>3069</v>
      </c>
      <c r="D391" t="s">
        <v>2143</v>
      </c>
      <c r="E391" s="996" t="s">
        <v>2144</v>
      </c>
      <c r="F391" s="996" t="s">
        <v>2117</v>
      </c>
      <c r="G391" s="890">
        <v>45880.519675034724</v>
      </c>
      <c r="I391" t="s">
        <v>2145</v>
      </c>
      <c r="J391" t="s">
        <v>2884</v>
      </c>
      <c r="K391" s="996" t="s">
        <v>2889</v>
      </c>
      <c r="L391" t="s">
        <v>2148</v>
      </c>
      <c r="M391" t="s">
        <v>2149</v>
      </c>
      <c r="N391" t="s">
        <v>2150</v>
      </c>
      <c r="O391" t="s">
        <v>2151</v>
      </c>
      <c r="P391" t="s">
        <v>2152</v>
      </c>
    </row>
    <row r="392" spans="1:16" ht="30">
      <c r="A392" t="s">
        <v>2140</v>
      </c>
      <c r="B392" t="s">
        <v>3070</v>
      </c>
      <c r="C392" s="996" t="s">
        <v>3071</v>
      </c>
      <c r="D392" t="s">
        <v>2143</v>
      </c>
      <c r="E392" s="996" t="s">
        <v>2144</v>
      </c>
      <c r="F392" s="996" t="s">
        <v>2117</v>
      </c>
      <c r="G392" s="890">
        <v>45880.519614421297</v>
      </c>
      <c r="I392" t="s">
        <v>2145</v>
      </c>
      <c r="J392" t="s">
        <v>2884</v>
      </c>
      <c r="K392" s="996" t="s">
        <v>2889</v>
      </c>
      <c r="L392" t="s">
        <v>2148</v>
      </c>
      <c r="M392" t="s">
        <v>2149</v>
      </c>
      <c r="N392" t="s">
        <v>2150</v>
      </c>
      <c r="O392" t="s">
        <v>2151</v>
      </c>
      <c r="P392" t="s">
        <v>2152</v>
      </c>
    </row>
    <row r="393" spans="1:16" ht="30">
      <c r="A393" t="s">
        <v>2140</v>
      </c>
      <c r="B393" t="s">
        <v>3072</v>
      </c>
      <c r="C393" s="996" t="s">
        <v>3073</v>
      </c>
      <c r="D393" t="s">
        <v>2143</v>
      </c>
      <c r="E393" s="996" t="s">
        <v>2144</v>
      </c>
      <c r="F393" s="996" t="s">
        <v>2117</v>
      </c>
      <c r="G393" s="890">
        <v>45880.519692395836</v>
      </c>
      <c r="I393" t="s">
        <v>2145</v>
      </c>
      <c r="J393" t="s">
        <v>2884</v>
      </c>
      <c r="K393" s="996" t="s">
        <v>2889</v>
      </c>
      <c r="L393" t="s">
        <v>2148</v>
      </c>
      <c r="M393" t="s">
        <v>2149</v>
      </c>
      <c r="N393" t="s">
        <v>2150</v>
      </c>
      <c r="O393" t="s">
        <v>2151</v>
      </c>
      <c r="P393" t="s">
        <v>2152</v>
      </c>
    </row>
    <row r="394" spans="1:16" ht="30">
      <c r="A394" t="s">
        <v>2140</v>
      </c>
      <c r="B394" t="s">
        <v>3074</v>
      </c>
      <c r="C394" s="996" t="s">
        <v>3075</v>
      </c>
      <c r="D394" t="s">
        <v>2143</v>
      </c>
      <c r="E394" s="996" t="s">
        <v>2144</v>
      </c>
      <c r="F394" s="996" t="s">
        <v>2117</v>
      </c>
      <c r="G394" s="890">
        <v>45880.519703206017</v>
      </c>
      <c r="I394" t="s">
        <v>2145</v>
      </c>
      <c r="J394" t="s">
        <v>2884</v>
      </c>
      <c r="K394" s="996" t="s">
        <v>2889</v>
      </c>
      <c r="L394" t="s">
        <v>2148</v>
      </c>
      <c r="M394" t="s">
        <v>2149</v>
      </c>
      <c r="N394" t="s">
        <v>2150</v>
      </c>
      <c r="O394" t="s">
        <v>2151</v>
      </c>
      <c r="P394" t="s">
        <v>2152</v>
      </c>
    </row>
    <row r="395" spans="1:16" ht="30">
      <c r="A395" t="s">
        <v>2140</v>
      </c>
      <c r="B395" t="s">
        <v>2</v>
      </c>
      <c r="C395" s="996" t="s">
        <v>3076</v>
      </c>
      <c r="D395" t="s">
        <v>2143</v>
      </c>
      <c r="E395" s="996" t="s">
        <v>2144</v>
      </c>
      <c r="F395" s="996" t="s">
        <v>2117</v>
      </c>
      <c r="G395" s="890">
        <v>45880.519603460649</v>
      </c>
      <c r="I395" t="s">
        <v>2145</v>
      </c>
      <c r="J395" t="s">
        <v>2884</v>
      </c>
      <c r="K395" s="996" t="s">
        <v>2889</v>
      </c>
      <c r="L395" t="s">
        <v>2148</v>
      </c>
      <c r="M395" t="s">
        <v>2149</v>
      </c>
      <c r="N395" t="s">
        <v>2150</v>
      </c>
      <c r="O395" t="s">
        <v>2151</v>
      </c>
      <c r="P395" t="s">
        <v>2152</v>
      </c>
    </row>
    <row r="396" spans="1:16" ht="30">
      <c r="A396" t="s">
        <v>2140</v>
      </c>
      <c r="B396" t="s">
        <v>3077</v>
      </c>
      <c r="C396" s="996" t="s">
        <v>3078</v>
      </c>
      <c r="D396" t="s">
        <v>2143</v>
      </c>
      <c r="E396" s="996" t="s">
        <v>2144</v>
      </c>
      <c r="F396" s="996" t="s">
        <v>2117</v>
      </c>
      <c r="G396" s="890">
        <v>45880.519519814814</v>
      </c>
      <c r="I396" t="s">
        <v>2145</v>
      </c>
      <c r="J396" t="s">
        <v>2884</v>
      </c>
      <c r="K396" s="996" t="s">
        <v>2889</v>
      </c>
      <c r="L396" t="s">
        <v>2148</v>
      </c>
      <c r="M396" t="s">
        <v>2149</v>
      </c>
      <c r="N396" t="s">
        <v>2150</v>
      </c>
      <c r="O396" t="s">
        <v>2151</v>
      </c>
      <c r="P396" t="s">
        <v>2152</v>
      </c>
    </row>
    <row r="397" spans="1:16" ht="30">
      <c r="A397" t="s">
        <v>2140</v>
      </c>
      <c r="B397" t="s">
        <v>3079</v>
      </c>
      <c r="C397" s="996" t="s">
        <v>3080</v>
      </c>
      <c r="D397" t="s">
        <v>2143</v>
      </c>
      <c r="E397" s="996" t="s">
        <v>2144</v>
      </c>
      <c r="F397" s="996" t="s">
        <v>2117</v>
      </c>
      <c r="G397" s="890">
        <v>45880.519622002314</v>
      </c>
      <c r="I397" t="s">
        <v>2145</v>
      </c>
      <c r="J397" t="s">
        <v>2884</v>
      </c>
      <c r="K397" s="996" t="s">
        <v>2889</v>
      </c>
      <c r="L397" t="s">
        <v>2148</v>
      </c>
      <c r="M397" t="s">
        <v>2149</v>
      </c>
      <c r="N397" t="s">
        <v>2150</v>
      </c>
      <c r="O397" t="s">
        <v>2151</v>
      </c>
      <c r="P397" t="s">
        <v>2152</v>
      </c>
    </row>
    <row r="398" spans="1:16" ht="30">
      <c r="A398" t="s">
        <v>2140</v>
      </c>
      <c r="B398" t="s">
        <v>3081</v>
      </c>
      <c r="C398" s="996" t="s">
        <v>3082</v>
      </c>
      <c r="D398" t="s">
        <v>2143</v>
      </c>
      <c r="E398" s="996" t="s">
        <v>2144</v>
      </c>
      <c r="F398" s="996" t="s">
        <v>2117</v>
      </c>
      <c r="G398" s="890">
        <v>45880.519640266204</v>
      </c>
      <c r="I398" t="s">
        <v>2145</v>
      </c>
      <c r="J398" t="s">
        <v>2884</v>
      </c>
      <c r="K398" s="996" t="s">
        <v>2889</v>
      </c>
      <c r="L398" t="s">
        <v>2148</v>
      </c>
      <c r="M398" t="s">
        <v>2149</v>
      </c>
      <c r="N398" t="s">
        <v>2150</v>
      </c>
      <c r="O398" t="s">
        <v>2151</v>
      </c>
      <c r="P398" t="s">
        <v>2152</v>
      </c>
    </row>
    <row r="399" spans="1:16" ht="30">
      <c r="A399" t="s">
        <v>2140</v>
      </c>
      <c r="B399" t="s">
        <v>3083</v>
      </c>
      <c r="C399" s="996" t="s">
        <v>3084</v>
      </c>
      <c r="D399" t="s">
        <v>2143</v>
      </c>
      <c r="E399" s="996" t="s">
        <v>2144</v>
      </c>
      <c r="F399" s="996" t="s">
        <v>2117</v>
      </c>
      <c r="G399" s="890">
        <v>45880.519661493054</v>
      </c>
      <c r="I399" t="s">
        <v>2145</v>
      </c>
      <c r="J399" t="s">
        <v>2884</v>
      </c>
      <c r="K399" s="996" t="s">
        <v>2889</v>
      </c>
      <c r="L399" t="s">
        <v>2148</v>
      </c>
      <c r="M399" t="s">
        <v>2149</v>
      </c>
      <c r="N399" t="s">
        <v>2150</v>
      </c>
      <c r="O399" t="s">
        <v>2151</v>
      </c>
      <c r="P399" t="s">
        <v>2152</v>
      </c>
    </row>
    <row r="400" spans="1:16" ht="30">
      <c r="A400" t="s">
        <v>2140</v>
      </c>
      <c r="B400" t="s">
        <v>3085</v>
      </c>
      <c r="C400" s="996" t="s">
        <v>3086</v>
      </c>
      <c r="D400" t="s">
        <v>2143</v>
      </c>
      <c r="E400" s="996" t="s">
        <v>2144</v>
      </c>
      <c r="F400" s="996" t="s">
        <v>2117</v>
      </c>
      <c r="G400" s="890">
        <v>45880.519710011577</v>
      </c>
      <c r="I400" t="s">
        <v>2145</v>
      </c>
      <c r="J400" t="s">
        <v>2884</v>
      </c>
      <c r="K400" s="996" t="s">
        <v>2889</v>
      </c>
      <c r="L400" t="s">
        <v>2148</v>
      </c>
      <c r="M400" t="s">
        <v>2149</v>
      </c>
      <c r="N400" t="s">
        <v>2150</v>
      </c>
      <c r="O400" t="s">
        <v>2151</v>
      </c>
      <c r="P400" t="s">
        <v>2152</v>
      </c>
    </row>
    <row r="401" spans="1:16" ht="30">
      <c r="A401" t="s">
        <v>2140</v>
      </c>
      <c r="B401" t="s">
        <v>3087</v>
      </c>
      <c r="C401" s="996" t="s">
        <v>3088</v>
      </c>
      <c r="D401" t="s">
        <v>2143</v>
      </c>
      <c r="E401" s="996" t="s">
        <v>2144</v>
      </c>
      <c r="F401" s="996" t="s">
        <v>2117</v>
      </c>
      <c r="G401" s="890">
        <v>45880.519650254631</v>
      </c>
      <c r="I401" t="s">
        <v>2145</v>
      </c>
      <c r="J401" t="s">
        <v>2884</v>
      </c>
      <c r="K401" s="996" t="s">
        <v>2889</v>
      </c>
      <c r="L401" t="s">
        <v>2148</v>
      </c>
      <c r="M401" t="s">
        <v>2149</v>
      </c>
      <c r="N401" t="s">
        <v>2150</v>
      </c>
      <c r="O401" t="s">
        <v>2151</v>
      </c>
      <c r="P401" t="s">
        <v>2152</v>
      </c>
    </row>
    <row r="402" spans="1:16" ht="30">
      <c r="A402" t="s">
        <v>2140</v>
      </c>
      <c r="B402" t="s">
        <v>3089</v>
      </c>
      <c r="C402" s="996" t="s">
        <v>3090</v>
      </c>
      <c r="D402" t="s">
        <v>2143</v>
      </c>
      <c r="E402" s="996" t="s">
        <v>2144</v>
      </c>
      <c r="F402" s="996" t="s">
        <v>2117</v>
      </c>
      <c r="G402" s="890">
        <v>45880.519576574072</v>
      </c>
      <c r="I402" t="s">
        <v>2145</v>
      </c>
      <c r="J402" t="s">
        <v>2884</v>
      </c>
      <c r="K402" s="996" t="s">
        <v>2889</v>
      </c>
      <c r="L402" t="s">
        <v>2148</v>
      </c>
      <c r="M402" t="s">
        <v>2149</v>
      </c>
      <c r="N402" t="s">
        <v>2150</v>
      </c>
      <c r="O402" t="s">
        <v>2151</v>
      </c>
      <c r="P402" t="s">
        <v>2152</v>
      </c>
    </row>
    <row r="403" spans="1:16" ht="30">
      <c r="A403" t="s">
        <v>2140</v>
      </c>
      <c r="B403" t="s">
        <v>3091</v>
      </c>
      <c r="C403" s="996" t="s">
        <v>3092</v>
      </c>
      <c r="D403" t="s">
        <v>2143</v>
      </c>
      <c r="E403" s="996" t="s">
        <v>2144</v>
      </c>
      <c r="F403" s="996" t="s">
        <v>2117</v>
      </c>
      <c r="G403" s="890">
        <v>45880.519716979165</v>
      </c>
      <c r="I403" t="s">
        <v>2145</v>
      </c>
      <c r="J403" t="s">
        <v>2884</v>
      </c>
      <c r="K403" s="996" t="s">
        <v>2889</v>
      </c>
      <c r="L403" t="s">
        <v>2148</v>
      </c>
      <c r="M403" t="s">
        <v>2149</v>
      </c>
      <c r="N403" t="s">
        <v>2150</v>
      </c>
      <c r="O403" t="s">
        <v>2151</v>
      </c>
      <c r="P403" t="s">
        <v>2152</v>
      </c>
    </row>
    <row r="404" spans="1:16" ht="30">
      <c r="A404" t="s">
        <v>2140</v>
      </c>
      <c r="B404" t="s">
        <v>3093</v>
      </c>
      <c r="C404" s="996" t="s">
        <v>3094</v>
      </c>
      <c r="D404" t="s">
        <v>2143</v>
      </c>
      <c r="E404" s="996" t="s">
        <v>2144</v>
      </c>
      <c r="F404" s="996" t="s">
        <v>2117</v>
      </c>
      <c r="G404" s="890">
        <v>45880.519702523146</v>
      </c>
      <c r="I404" t="s">
        <v>2145</v>
      </c>
      <c r="J404" t="s">
        <v>2884</v>
      </c>
      <c r="K404" s="996" t="s">
        <v>2889</v>
      </c>
      <c r="L404" t="s">
        <v>2148</v>
      </c>
      <c r="M404" t="s">
        <v>2149</v>
      </c>
      <c r="N404" t="s">
        <v>2150</v>
      </c>
      <c r="O404" t="s">
        <v>2151</v>
      </c>
      <c r="P404" t="s">
        <v>2152</v>
      </c>
    </row>
    <row r="405" spans="1:16" ht="30">
      <c r="A405" t="s">
        <v>2140</v>
      </c>
      <c r="B405" t="s">
        <v>3095</v>
      </c>
      <c r="C405" s="996" t="s">
        <v>3096</v>
      </c>
      <c r="D405" t="s">
        <v>2143</v>
      </c>
      <c r="E405" s="996" t="s">
        <v>2144</v>
      </c>
      <c r="F405" s="996" t="s">
        <v>2117</v>
      </c>
      <c r="G405" s="890">
        <v>45880.519562824076</v>
      </c>
      <c r="I405" t="s">
        <v>2145</v>
      </c>
      <c r="J405" t="s">
        <v>2884</v>
      </c>
      <c r="K405" s="996" t="s">
        <v>2889</v>
      </c>
      <c r="L405" t="s">
        <v>2148</v>
      </c>
      <c r="M405" t="s">
        <v>2149</v>
      </c>
      <c r="N405" t="s">
        <v>2150</v>
      </c>
      <c r="O405" t="s">
        <v>2151</v>
      </c>
      <c r="P405" t="s">
        <v>2152</v>
      </c>
    </row>
    <row r="406" spans="1:16" ht="30">
      <c r="A406" t="s">
        <v>2140</v>
      </c>
      <c r="B406" t="s">
        <v>3097</v>
      </c>
      <c r="C406" s="996" t="s">
        <v>3098</v>
      </c>
      <c r="D406" t="s">
        <v>2143</v>
      </c>
      <c r="E406" s="996" t="s">
        <v>2144</v>
      </c>
      <c r="F406" s="996" t="s">
        <v>2117</v>
      </c>
      <c r="G406" s="890">
        <v>45880.519564120368</v>
      </c>
      <c r="I406" t="s">
        <v>2145</v>
      </c>
      <c r="J406" t="s">
        <v>2884</v>
      </c>
      <c r="K406" s="996" t="s">
        <v>2889</v>
      </c>
      <c r="L406" t="s">
        <v>2148</v>
      </c>
      <c r="M406" t="s">
        <v>2149</v>
      </c>
      <c r="N406" t="s">
        <v>2150</v>
      </c>
      <c r="O406" t="s">
        <v>2151</v>
      </c>
      <c r="P406" t="s">
        <v>2152</v>
      </c>
    </row>
    <row r="407" spans="1:16" ht="30">
      <c r="A407" t="s">
        <v>2140</v>
      </c>
      <c r="B407" t="s">
        <v>3099</v>
      </c>
      <c r="C407" s="996" t="s">
        <v>3100</v>
      </c>
      <c r="D407" t="s">
        <v>2143</v>
      </c>
      <c r="E407" s="996" t="s">
        <v>2144</v>
      </c>
      <c r="F407" s="996" t="s">
        <v>2117</v>
      </c>
      <c r="G407" s="890">
        <v>45880.519723773148</v>
      </c>
      <c r="I407" t="s">
        <v>2145</v>
      </c>
      <c r="J407" t="s">
        <v>2884</v>
      </c>
      <c r="K407" s="996" t="s">
        <v>2889</v>
      </c>
      <c r="L407" t="s">
        <v>2148</v>
      </c>
      <c r="M407" t="s">
        <v>2149</v>
      </c>
      <c r="N407" t="s">
        <v>2150</v>
      </c>
      <c r="O407" t="s">
        <v>2151</v>
      </c>
      <c r="P407" t="s">
        <v>2152</v>
      </c>
    </row>
    <row r="408" spans="1:16" ht="30">
      <c r="A408" t="s">
        <v>2140</v>
      </c>
      <c r="B408" t="s">
        <v>3101</v>
      </c>
      <c r="C408" s="996" t="s">
        <v>3102</v>
      </c>
      <c r="D408" t="s">
        <v>2143</v>
      </c>
      <c r="E408" s="996" t="s">
        <v>2144</v>
      </c>
      <c r="F408" s="996" t="s">
        <v>2117</v>
      </c>
      <c r="G408" s="890">
        <v>45880.519649594906</v>
      </c>
      <c r="I408" t="s">
        <v>2145</v>
      </c>
      <c r="J408" t="s">
        <v>2884</v>
      </c>
      <c r="K408" s="996" t="s">
        <v>2889</v>
      </c>
      <c r="L408" t="s">
        <v>2148</v>
      </c>
      <c r="M408" t="s">
        <v>2149</v>
      </c>
      <c r="N408" t="s">
        <v>2150</v>
      </c>
      <c r="O408" t="s">
        <v>2151</v>
      </c>
      <c r="P408" t="s">
        <v>2152</v>
      </c>
    </row>
    <row r="409" spans="1:16" ht="30">
      <c r="A409" t="s">
        <v>2140</v>
      </c>
      <c r="B409" t="s">
        <v>3103</v>
      </c>
      <c r="C409" s="996" t="s">
        <v>3104</v>
      </c>
      <c r="D409" t="s">
        <v>2143</v>
      </c>
      <c r="E409" s="996" t="s">
        <v>2144</v>
      </c>
      <c r="F409" s="996" t="s">
        <v>2117</v>
      </c>
      <c r="G409" s="890">
        <v>45880.519505150463</v>
      </c>
      <c r="I409" t="s">
        <v>2145</v>
      </c>
      <c r="J409" t="s">
        <v>2884</v>
      </c>
      <c r="K409" s="996" t="s">
        <v>2889</v>
      </c>
      <c r="L409" t="s">
        <v>2148</v>
      </c>
      <c r="M409" t="s">
        <v>2149</v>
      </c>
      <c r="N409" t="s">
        <v>2150</v>
      </c>
      <c r="O409" t="s">
        <v>2151</v>
      </c>
      <c r="P409" t="s">
        <v>2152</v>
      </c>
    </row>
    <row r="410" spans="1:16" ht="30">
      <c r="A410" t="s">
        <v>2140</v>
      </c>
      <c r="B410" t="s">
        <v>3105</v>
      </c>
      <c r="C410" s="996" t="s">
        <v>3106</v>
      </c>
      <c r="D410" t="s">
        <v>2143</v>
      </c>
      <c r="E410" s="996" t="s">
        <v>2144</v>
      </c>
      <c r="F410" s="996" t="s">
        <v>2117</v>
      </c>
      <c r="G410" s="890">
        <v>45880.519549583332</v>
      </c>
      <c r="I410" t="s">
        <v>2145</v>
      </c>
      <c r="J410" t="s">
        <v>2884</v>
      </c>
      <c r="K410" s="996" t="s">
        <v>2889</v>
      </c>
      <c r="L410" t="s">
        <v>2148</v>
      </c>
      <c r="M410" t="s">
        <v>2149</v>
      </c>
      <c r="N410" t="s">
        <v>2150</v>
      </c>
      <c r="O410" t="s">
        <v>2151</v>
      </c>
      <c r="P410" t="s">
        <v>2152</v>
      </c>
    </row>
    <row r="411" spans="1:16" ht="30">
      <c r="A411" t="s">
        <v>2140</v>
      </c>
      <c r="B411" t="s">
        <v>3107</v>
      </c>
      <c r="C411" s="996" t="s">
        <v>3108</v>
      </c>
      <c r="D411" t="s">
        <v>2143</v>
      </c>
      <c r="E411" s="996" t="s">
        <v>2144</v>
      </c>
      <c r="F411" s="996" t="s">
        <v>2117</v>
      </c>
      <c r="G411" s="890">
        <v>45880.519616284721</v>
      </c>
      <c r="I411" t="s">
        <v>2145</v>
      </c>
      <c r="J411" t="s">
        <v>2884</v>
      </c>
      <c r="K411" s="996" t="s">
        <v>2889</v>
      </c>
      <c r="L411" t="s">
        <v>2148</v>
      </c>
      <c r="M411" t="s">
        <v>2149</v>
      </c>
      <c r="N411" t="s">
        <v>2150</v>
      </c>
      <c r="O411" t="s">
        <v>2151</v>
      </c>
      <c r="P411" t="s">
        <v>2152</v>
      </c>
    </row>
    <row r="412" spans="1:16" ht="30">
      <c r="A412" t="s">
        <v>2140</v>
      </c>
      <c r="B412" t="s">
        <v>3109</v>
      </c>
      <c r="C412" s="996" t="s">
        <v>3110</v>
      </c>
      <c r="D412" t="s">
        <v>2143</v>
      </c>
      <c r="E412" s="996" t="s">
        <v>2144</v>
      </c>
      <c r="F412" s="996" t="s">
        <v>2117</v>
      </c>
      <c r="G412" s="890">
        <v>45880.519712361114</v>
      </c>
      <c r="I412" t="s">
        <v>2145</v>
      </c>
      <c r="J412" t="s">
        <v>2884</v>
      </c>
      <c r="K412" s="996" t="s">
        <v>2889</v>
      </c>
      <c r="L412" t="s">
        <v>2148</v>
      </c>
      <c r="M412" t="s">
        <v>2149</v>
      </c>
      <c r="N412" t="s">
        <v>2150</v>
      </c>
      <c r="O412" t="s">
        <v>2151</v>
      </c>
      <c r="P412" t="s">
        <v>2152</v>
      </c>
    </row>
    <row r="413" spans="1:16" ht="30">
      <c r="A413" t="s">
        <v>2140</v>
      </c>
      <c r="B413" t="s">
        <v>3111</v>
      </c>
      <c r="C413" s="996" t="s">
        <v>3112</v>
      </c>
      <c r="D413" t="s">
        <v>2143</v>
      </c>
      <c r="E413" s="996" t="s">
        <v>2144</v>
      </c>
      <c r="F413" s="996" t="s">
        <v>2117</v>
      </c>
      <c r="G413" s="890">
        <v>45880.51968946759</v>
      </c>
      <c r="I413" t="s">
        <v>2145</v>
      </c>
      <c r="J413" t="s">
        <v>2884</v>
      </c>
      <c r="K413" s="996" t="s">
        <v>2889</v>
      </c>
      <c r="L413" t="s">
        <v>2148</v>
      </c>
      <c r="M413" t="s">
        <v>2149</v>
      </c>
      <c r="N413" t="s">
        <v>2150</v>
      </c>
      <c r="O413" t="s">
        <v>2151</v>
      </c>
      <c r="P413" t="s">
        <v>2152</v>
      </c>
    </row>
    <row r="414" spans="1:16" ht="30">
      <c r="A414" t="s">
        <v>2140</v>
      </c>
      <c r="B414" t="s">
        <v>3113</v>
      </c>
      <c r="C414" s="996" t="s">
        <v>3114</v>
      </c>
      <c r="D414" t="s">
        <v>2143</v>
      </c>
      <c r="E414" s="996" t="s">
        <v>2144</v>
      </c>
      <c r="F414" s="996" t="s">
        <v>2117</v>
      </c>
      <c r="G414" s="890">
        <v>45880.519665196756</v>
      </c>
      <c r="I414" t="s">
        <v>2145</v>
      </c>
      <c r="J414" t="s">
        <v>2884</v>
      </c>
      <c r="K414" s="996" t="s">
        <v>2889</v>
      </c>
      <c r="L414" t="s">
        <v>2148</v>
      </c>
      <c r="M414" t="s">
        <v>2149</v>
      </c>
      <c r="N414" t="s">
        <v>2150</v>
      </c>
      <c r="O414" t="s">
        <v>2151</v>
      </c>
      <c r="P414" t="s">
        <v>2152</v>
      </c>
    </row>
    <row r="415" spans="1:16" ht="30">
      <c r="A415" t="s">
        <v>2140</v>
      </c>
      <c r="B415" t="s">
        <v>3115</v>
      </c>
      <c r="C415" s="996" t="s">
        <v>3116</v>
      </c>
      <c r="D415" t="s">
        <v>2143</v>
      </c>
      <c r="E415" s="996" t="s">
        <v>2144</v>
      </c>
      <c r="F415" s="996" t="s">
        <v>2117</v>
      </c>
      <c r="G415" s="890">
        <v>45880.519562986112</v>
      </c>
      <c r="I415" t="s">
        <v>2145</v>
      </c>
      <c r="J415" t="s">
        <v>2884</v>
      </c>
      <c r="K415" s="996" t="s">
        <v>2889</v>
      </c>
      <c r="L415" t="s">
        <v>2148</v>
      </c>
      <c r="M415" t="s">
        <v>2149</v>
      </c>
      <c r="N415" t="s">
        <v>2150</v>
      </c>
      <c r="O415" t="s">
        <v>2151</v>
      </c>
      <c r="P415" t="s">
        <v>2152</v>
      </c>
    </row>
    <row r="416" spans="1:16" ht="30">
      <c r="A416" t="s">
        <v>2140</v>
      </c>
      <c r="B416" t="s">
        <v>3117</v>
      </c>
      <c r="C416" s="996" t="s">
        <v>3118</v>
      </c>
      <c r="D416" t="s">
        <v>2143</v>
      </c>
      <c r="E416" s="996" t="s">
        <v>2144</v>
      </c>
      <c r="F416" s="996" t="s">
        <v>2117</v>
      </c>
      <c r="G416" s="890">
        <v>45880.519698576391</v>
      </c>
      <c r="I416" t="s">
        <v>2145</v>
      </c>
      <c r="J416" t="s">
        <v>2884</v>
      </c>
      <c r="K416" s="996" t="s">
        <v>2889</v>
      </c>
      <c r="L416" t="s">
        <v>2148</v>
      </c>
      <c r="M416" t="s">
        <v>2149</v>
      </c>
      <c r="N416" t="s">
        <v>2150</v>
      </c>
      <c r="O416" t="s">
        <v>2151</v>
      </c>
      <c r="P416" t="s">
        <v>2152</v>
      </c>
    </row>
    <row r="417" spans="1:16" ht="30">
      <c r="A417" t="s">
        <v>2140</v>
      </c>
      <c r="B417" t="s">
        <v>3119</v>
      </c>
      <c r="C417" s="996" t="s">
        <v>3120</v>
      </c>
      <c r="D417" t="s">
        <v>2143</v>
      </c>
      <c r="E417" s="996" t="s">
        <v>2144</v>
      </c>
      <c r="F417" s="996" t="s">
        <v>2117</v>
      </c>
      <c r="G417" s="890">
        <v>45880.519688321758</v>
      </c>
      <c r="I417" t="s">
        <v>2145</v>
      </c>
      <c r="J417" t="s">
        <v>2884</v>
      </c>
      <c r="K417" s="996" t="s">
        <v>2889</v>
      </c>
      <c r="L417" t="s">
        <v>2148</v>
      </c>
      <c r="M417" t="s">
        <v>2149</v>
      </c>
      <c r="N417" t="s">
        <v>2150</v>
      </c>
      <c r="O417" t="s">
        <v>2151</v>
      </c>
      <c r="P417" t="s">
        <v>2152</v>
      </c>
    </row>
    <row r="418" spans="1:16" ht="30">
      <c r="A418" t="s">
        <v>2140</v>
      </c>
      <c r="B418" t="s">
        <v>3121</v>
      </c>
      <c r="C418" s="996" t="s">
        <v>3122</v>
      </c>
      <c r="D418" t="s">
        <v>2143</v>
      </c>
      <c r="E418" s="996" t="s">
        <v>2144</v>
      </c>
      <c r="F418" s="996" t="s">
        <v>2117</v>
      </c>
      <c r="G418" s="890">
        <v>45880.51953902778</v>
      </c>
      <c r="I418" t="s">
        <v>2145</v>
      </c>
      <c r="J418" t="s">
        <v>2884</v>
      </c>
      <c r="K418" s="996" t="s">
        <v>2889</v>
      </c>
      <c r="L418" t="s">
        <v>2148</v>
      </c>
      <c r="M418" t="s">
        <v>2149</v>
      </c>
      <c r="N418" t="s">
        <v>2150</v>
      </c>
      <c r="O418" t="s">
        <v>2151</v>
      </c>
      <c r="P418" t="s">
        <v>2152</v>
      </c>
    </row>
    <row r="419" spans="1:16" ht="30">
      <c r="A419" t="s">
        <v>2140</v>
      </c>
      <c r="B419" t="s">
        <v>3123</v>
      </c>
      <c r="C419" s="996" t="s">
        <v>3124</v>
      </c>
      <c r="D419" t="s">
        <v>2143</v>
      </c>
      <c r="E419" s="996" t="s">
        <v>2144</v>
      </c>
      <c r="F419" s="996" t="s">
        <v>2117</v>
      </c>
      <c r="G419" s="890">
        <v>45880.51960230324</v>
      </c>
      <c r="I419" t="s">
        <v>2145</v>
      </c>
      <c r="J419" t="s">
        <v>2884</v>
      </c>
      <c r="K419" s="996" t="s">
        <v>2889</v>
      </c>
      <c r="L419" t="s">
        <v>2148</v>
      </c>
      <c r="M419" t="s">
        <v>2149</v>
      </c>
      <c r="N419" t="s">
        <v>2150</v>
      </c>
      <c r="O419" t="s">
        <v>2151</v>
      </c>
      <c r="P419" t="s">
        <v>2152</v>
      </c>
    </row>
    <row r="420" spans="1:16" ht="30">
      <c r="A420" t="s">
        <v>2140</v>
      </c>
      <c r="B420" t="s">
        <v>3125</v>
      </c>
      <c r="C420" s="996" t="s">
        <v>3126</v>
      </c>
      <c r="D420" t="s">
        <v>2143</v>
      </c>
      <c r="E420" s="996" t="s">
        <v>2144</v>
      </c>
      <c r="F420" s="996" t="s">
        <v>2117</v>
      </c>
      <c r="G420" s="890">
        <v>45880.519590347219</v>
      </c>
      <c r="I420" t="s">
        <v>2145</v>
      </c>
      <c r="J420" t="s">
        <v>2884</v>
      </c>
      <c r="K420" s="996" t="s">
        <v>2889</v>
      </c>
      <c r="L420" t="s">
        <v>2148</v>
      </c>
      <c r="M420" t="s">
        <v>2149</v>
      </c>
      <c r="N420" t="s">
        <v>2150</v>
      </c>
      <c r="O420" t="s">
        <v>2151</v>
      </c>
      <c r="P420" t="s">
        <v>2152</v>
      </c>
    </row>
    <row r="421" spans="1:16" ht="30">
      <c r="A421" t="s">
        <v>2140</v>
      </c>
      <c r="B421" t="s">
        <v>3127</v>
      </c>
      <c r="C421" s="996" t="s">
        <v>3128</v>
      </c>
      <c r="D421" t="s">
        <v>2143</v>
      </c>
      <c r="E421" s="996" t="s">
        <v>2144</v>
      </c>
      <c r="F421" s="996" t="s">
        <v>2117</v>
      </c>
      <c r="G421" s="890">
        <v>45880.519663923609</v>
      </c>
      <c r="I421" t="s">
        <v>2145</v>
      </c>
      <c r="J421" t="s">
        <v>2884</v>
      </c>
      <c r="K421" s="996" t="s">
        <v>2889</v>
      </c>
      <c r="L421" t="s">
        <v>2148</v>
      </c>
      <c r="M421" t="s">
        <v>2149</v>
      </c>
      <c r="N421" t="s">
        <v>2150</v>
      </c>
      <c r="O421" t="s">
        <v>2151</v>
      </c>
      <c r="P421" t="s">
        <v>2152</v>
      </c>
    </row>
    <row r="422" spans="1:16" ht="30">
      <c r="A422" t="s">
        <v>2140</v>
      </c>
      <c r="B422" t="s">
        <v>3129</v>
      </c>
      <c r="C422" s="996" t="s">
        <v>3130</v>
      </c>
      <c r="D422" t="s">
        <v>2143</v>
      </c>
      <c r="E422" s="996" t="s">
        <v>2144</v>
      </c>
      <c r="F422" s="996" t="s">
        <v>2117</v>
      </c>
      <c r="G422" s="890">
        <v>45880.519635810182</v>
      </c>
      <c r="I422" t="s">
        <v>2145</v>
      </c>
      <c r="J422" t="s">
        <v>2884</v>
      </c>
      <c r="K422" s="996" t="s">
        <v>2889</v>
      </c>
      <c r="L422" t="s">
        <v>2148</v>
      </c>
      <c r="M422" t="s">
        <v>2149</v>
      </c>
      <c r="N422" t="s">
        <v>2150</v>
      </c>
      <c r="O422" t="s">
        <v>2151</v>
      </c>
      <c r="P422" t="s">
        <v>2152</v>
      </c>
    </row>
    <row r="423" spans="1:16" ht="30">
      <c r="A423" t="s">
        <v>2140</v>
      </c>
      <c r="B423" t="s">
        <v>3131</v>
      </c>
      <c r="C423" s="996" t="s">
        <v>3132</v>
      </c>
      <c r="D423" t="s">
        <v>2143</v>
      </c>
      <c r="E423" s="996" t="s">
        <v>2144</v>
      </c>
      <c r="F423" s="996" t="s">
        <v>2117</v>
      </c>
      <c r="G423" s="890">
        <v>45880.519618796294</v>
      </c>
      <c r="I423" t="s">
        <v>2145</v>
      </c>
      <c r="J423" t="s">
        <v>2884</v>
      </c>
      <c r="K423" s="996" t="s">
        <v>2889</v>
      </c>
      <c r="L423" t="s">
        <v>2148</v>
      </c>
      <c r="M423" t="s">
        <v>2149</v>
      </c>
      <c r="N423" t="s">
        <v>2150</v>
      </c>
      <c r="O423" t="s">
        <v>2151</v>
      </c>
      <c r="P423" t="s">
        <v>2152</v>
      </c>
    </row>
    <row r="424" spans="1:16" ht="30">
      <c r="A424" t="s">
        <v>2140</v>
      </c>
      <c r="B424" t="s">
        <v>3133</v>
      </c>
      <c r="C424" s="996" t="s">
        <v>3134</v>
      </c>
      <c r="D424" t="s">
        <v>2143</v>
      </c>
      <c r="E424" s="996" t="s">
        <v>2144</v>
      </c>
      <c r="F424" s="996" t="s">
        <v>2117</v>
      </c>
      <c r="G424" s="890">
        <v>45880.519628020833</v>
      </c>
      <c r="I424" t="s">
        <v>2145</v>
      </c>
      <c r="J424" t="s">
        <v>2884</v>
      </c>
      <c r="K424" s="996" t="s">
        <v>2889</v>
      </c>
      <c r="L424" t="s">
        <v>2148</v>
      </c>
      <c r="M424" t="s">
        <v>2149</v>
      </c>
      <c r="N424" t="s">
        <v>2150</v>
      </c>
      <c r="O424" t="s">
        <v>2151</v>
      </c>
      <c r="P424" t="s">
        <v>2152</v>
      </c>
    </row>
    <row r="425" spans="1:16" ht="30">
      <c r="A425" t="s">
        <v>2140</v>
      </c>
      <c r="B425" t="s">
        <v>3135</v>
      </c>
      <c r="C425" s="996" t="s">
        <v>3136</v>
      </c>
      <c r="D425" t="s">
        <v>2143</v>
      </c>
      <c r="E425" s="996" t="s">
        <v>2144</v>
      </c>
      <c r="F425" s="996" t="s">
        <v>2117</v>
      </c>
      <c r="G425" s="890">
        <v>45880.519631215277</v>
      </c>
      <c r="I425" t="s">
        <v>2145</v>
      </c>
      <c r="J425" t="s">
        <v>2884</v>
      </c>
      <c r="K425" s="996" t="s">
        <v>2889</v>
      </c>
      <c r="L425" t="s">
        <v>2148</v>
      </c>
      <c r="M425" t="s">
        <v>2149</v>
      </c>
      <c r="N425" t="s">
        <v>2150</v>
      </c>
      <c r="O425" t="s">
        <v>2151</v>
      </c>
      <c r="P425" t="s">
        <v>2152</v>
      </c>
    </row>
    <row r="426" spans="1:16" ht="30">
      <c r="A426" t="s">
        <v>2140</v>
      </c>
      <c r="B426" t="s">
        <v>3137</v>
      </c>
      <c r="C426" s="996" t="s">
        <v>3138</v>
      </c>
      <c r="D426" t="s">
        <v>2143</v>
      </c>
      <c r="E426" s="996" t="s">
        <v>2144</v>
      </c>
      <c r="F426" s="996" t="s">
        <v>2117</v>
      </c>
      <c r="G426" s="890">
        <v>45880.519633263888</v>
      </c>
      <c r="I426" t="s">
        <v>2145</v>
      </c>
      <c r="J426" t="s">
        <v>2884</v>
      </c>
      <c r="K426" s="996" t="s">
        <v>2889</v>
      </c>
      <c r="L426" t="s">
        <v>2148</v>
      </c>
      <c r="M426" t="s">
        <v>2149</v>
      </c>
      <c r="N426" t="s">
        <v>2150</v>
      </c>
      <c r="O426" t="s">
        <v>2151</v>
      </c>
      <c r="P426" t="s">
        <v>2152</v>
      </c>
    </row>
    <row r="427" spans="1:16" ht="30">
      <c r="A427" t="s">
        <v>2140</v>
      </c>
      <c r="B427" t="s">
        <v>3139</v>
      </c>
      <c r="C427" s="996" t="s">
        <v>3140</v>
      </c>
      <c r="D427" t="s">
        <v>2143</v>
      </c>
      <c r="E427" s="996" t="s">
        <v>2144</v>
      </c>
      <c r="F427" s="996" t="s">
        <v>2117</v>
      </c>
      <c r="G427" s="890">
        <v>45880.519545185183</v>
      </c>
      <c r="I427" t="s">
        <v>2145</v>
      </c>
      <c r="J427" t="s">
        <v>2884</v>
      </c>
      <c r="K427" s="996" t="s">
        <v>2889</v>
      </c>
      <c r="L427" t="s">
        <v>2148</v>
      </c>
      <c r="M427" t="s">
        <v>2149</v>
      </c>
      <c r="N427" t="s">
        <v>2150</v>
      </c>
      <c r="O427" t="s">
        <v>2151</v>
      </c>
      <c r="P427" t="s">
        <v>2152</v>
      </c>
    </row>
    <row r="428" spans="1:16" ht="30">
      <c r="A428" t="s">
        <v>2140</v>
      </c>
      <c r="B428" t="s">
        <v>3141</v>
      </c>
      <c r="C428" s="996" t="s">
        <v>3142</v>
      </c>
      <c r="D428" t="s">
        <v>2143</v>
      </c>
      <c r="E428" s="996" t="s">
        <v>2144</v>
      </c>
      <c r="F428" s="996" t="s">
        <v>2117</v>
      </c>
      <c r="G428" s="890">
        <v>45880.519515636573</v>
      </c>
      <c r="I428" t="s">
        <v>2145</v>
      </c>
      <c r="J428" t="s">
        <v>2884</v>
      </c>
      <c r="K428" s="996" t="s">
        <v>2889</v>
      </c>
      <c r="L428" t="s">
        <v>2148</v>
      </c>
      <c r="M428" t="s">
        <v>2149</v>
      </c>
      <c r="N428" t="s">
        <v>2150</v>
      </c>
      <c r="O428" t="s">
        <v>2151</v>
      </c>
      <c r="P428" t="s">
        <v>2152</v>
      </c>
    </row>
    <row r="429" spans="1:16" ht="30">
      <c r="A429" t="s">
        <v>2140</v>
      </c>
      <c r="B429" t="s">
        <v>3143</v>
      </c>
      <c r="C429" s="996" t="s">
        <v>3144</v>
      </c>
      <c r="D429" t="s">
        <v>2143</v>
      </c>
      <c r="E429" s="996" t="s">
        <v>2144</v>
      </c>
      <c r="F429" s="996" t="s">
        <v>2117</v>
      </c>
      <c r="G429" s="890">
        <v>45880.519596712962</v>
      </c>
      <c r="I429" t="s">
        <v>2145</v>
      </c>
      <c r="J429" t="s">
        <v>2884</v>
      </c>
      <c r="K429" s="996" t="s">
        <v>2889</v>
      </c>
      <c r="L429" t="s">
        <v>2148</v>
      </c>
      <c r="M429" t="s">
        <v>2149</v>
      </c>
      <c r="N429" t="s">
        <v>2150</v>
      </c>
      <c r="O429" t="s">
        <v>2151</v>
      </c>
      <c r="P429" t="s">
        <v>2152</v>
      </c>
    </row>
    <row r="430" spans="1:16" ht="30">
      <c r="A430" t="s">
        <v>2140</v>
      </c>
      <c r="B430" t="s">
        <v>3145</v>
      </c>
      <c r="C430" s="996" t="s">
        <v>3146</v>
      </c>
      <c r="D430" t="s">
        <v>2143</v>
      </c>
      <c r="E430" s="996" t="s">
        <v>2144</v>
      </c>
      <c r="F430" s="996" t="s">
        <v>2117</v>
      </c>
      <c r="G430" s="890">
        <v>45880.519534305553</v>
      </c>
      <c r="I430" t="s">
        <v>2145</v>
      </c>
      <c r="J430" t="s">
        <v>2884</v>
      </c>
      <c r="K430" s="996" t="s">
        <v>2889</v>
      </c>
      <c r="L430" t="s">
        <v>2148</v>
      </c>
      <c r="M430" t="s">
        <v>2149</v>
      </c>
      <c r="N430" t="s">
        <v>2150</v>
      </c>
      <c r="O430" t="s">
        <v>2151</v>
      </c>
      <c r="P430" t="s">
        <v>2152</v>
      </c>
    </row>
    <row r="431" spans="1:16" ht="30">
      <c r="A431" t="s">
        <v>2140</v>
      </c>
      <c r="B431" t="s">
        <v>3147</v>
      </c>
      <c r="C431" s="996" t="s">
        <v>3148</v>
      </c>
      <c r="D431" t="s">
        <v>2143</v>
      </c>
      <c r="E431" s="996" t="s">
        <v>2144</v>
      </c>
      <c r="F431" s="996" t="s">
        <v>2117</v>
      </c>
      <c r="G431" s="890">
        <v>45880.519722893521</v>
      </c>
      <c r="I431" t="s">
        <v>2145</v>
      </c>
      <c r="J431" t="s">
        <v>2884</v>
      </c>
      <c r="K431" s="996" t="s">
        <v>2889</v>
      </c>
      <c r="L431" t="s">
        <v>2148</v>
      </c>
      <c r="M431" t="s">
        <v>2149</v>
      </c>
      <c r="N431" t="s">
        <v>2150</v>
      </c>
      <c r="O431" t="s">
        <v>2151</v>
      </c>
      <c r="P431" t="s">
        <v>2152</v>
      </c>
    </row>
    <row r="432" spans="1:16" ht="30">
      <c r="A432" t="s">
        <v>2140</v>
      </c>
      <c r="B432" t="s">
        <v>3149</v>
      </c>
      <c r="C432" s="996" t="s">
        <v>3150</v>
      </c>
      <c r="D432" t="s">
        <v>2143</v>
      </c>
      <c r="E432" s="996" t="s">
        <v>2144</v>
      </c>
      <c r="F432" s="996" t="s">
        <v>2117</v>
      </c>
      <c r="G432" s="890">
        <v>45880.519572685182</v>
      </c>
      <c r="I432" t="s">
        <v>2145</v>
      </c>
      <c r="J432" t="s">
        <v>2884</v>
      </c>
      <c r="K432" s="996" t="s">
        <v>2889</v>
      </c>
      <c r="L432" t="s">
        <v>2148</v>
      </c>
      <c r="M432" t="s">
        <v>2149</v>
      </c>
      <c r="N432" t="s">
        <v>2150</v>
      </c>
      <c r="O432" t="s">
        <v>2151</v>
      </c>
      <c r="P432" t="s">
        <v>2152</v>
      </c>
    </row>
    <row r="433" spans="1:16" ht="30">
      <c r="A433" t="s">
        <v>2140</v>
      </c>
      <c r="B433" t="s">
        <v>3151</v>
      </c>
      <c r="C433" s="996" t="s">
        <v>3152</v>
      </c>
      <c r="D433" t="s">
        <v>2143</v>
      </c>
      <c r="E433" s="996" t="s">
        <v>2144</v>
      </c>
      <c r="F433" s="996" t="s">
        <v>2117</v>
      </c>
      <c r="G433" s="890">
        <v>45880.519558668981</v>
      </c>
      <c r="I433" t="s">
        <v>2145</v>
      </c>
      <c r="J433" t="s">
        <v>2884</v>
      </c>
      <c r="K433" s="996" t="s">
        <v>2889</v>
      </c>
      <c r="L433" t="s">
        <v>2148</v>
      </c>
      <c r="M433" t="s">
        <v>2149</v>
      </c>
      <c r="N433" t="s">
        <v>2150</v>
      </c>
      <c r="O433" t="s">
        <v>2151</v>
      </c>
      <c r="P433" t="s">
        <v>2152</v>
      </c>
    </row>
    <row r="434" spans="1:16" ht="30">
      <c r="A434" t="s">
        <v>2140</v>
      </c>
      <c r="B434" t="s">
        <v>3153</v>
      </c>
      <c r="C434" s="996" t="s">
        <v>3154</v>
      </c>
      <c r="D434" t="s">
        <v>2143</v>
      </c>
      <c r="E434" s="996" t="s">
        <v>2144</v>
      </c>
      <c r="F434" s="996" t="s">
        <v>2117</v>
      </c>
      <c r="G434" s="890">
        <v>45880.519679560188</v>
      </c>
      <c r="I434" t="s">
        <v>2145</v>
      </c>
      <c r="J434" t="s">
        <v>2884</v>
      </c>
      <c r="K434" s="996" t="s">
        <v>2889</v>
      </c>
      <c r="L434" t="s">
        <v>2148</v>
      </c>
      <c r="M434" t="s">
        <v>2149</v>
      </c>
      <c r="N434" t="s">
        <v>2150</v>
      </c>
      <c r="O434" t="s">
        <v>2151</v>
      </c>
      <c r="P434" t="s">
        <v>2152</v>
      </c>
    </row>
    <row r="435" spans="1:16" ht="30">
      <c r="A435" t="s">
        <v>2140</v>
      </c>
      <c r="B435" t="s">
        <v>3155</v>
      </c>
      <c r="C435" s="996" t="s">
        <v>3156</v>
      </c>
      <c r="D435" t="s">
        <v>2143</v>
      </c>
      <c r="E435" s="996" t="s">
        <v>2144</v>
      </c>
      <c r="F435" s="996" t="s">
        <v>2117</v>
      </c>
      <c r="G435" s="890">
        <v>45880.519677442127</v>
      </c>
      <c r="I435" t="s">
        <v>2145</v>
      </c>
      <c r="J435" t="s">
        <v>2884</v>
      </c>
      <c r="K435" s="996" t="s">
        <v>2889</v>
      </c>
      <c r="L435" t="s">
        <v>2148</v>
      </c>
      <c r="M435" t="s">
        <v>2149</v>
      </c>
      <c r="N435" t="s">
        <v>2150</v>
      </c>
      <c r="O435" t="s">
        <v>2151</v>
      </c>
      <c r="P435" t="s">
        <v>2152</v>
      </c>
    </row>
    <row r="436" spans="1:16" ht="30">
      <c r="A436" t="s">
        <v>2140</v>
      </c>
      <c r="B436" t="s">
        <v>3157</v>
      </c>
      <c r="C436" s="996" t="s">
        <v>3158</v>
      </c>
      <c r="D436" t="s">
        <v>2143</v>
      </c>
      <c r="E436" s="996" t="s">
        <v>2144</v>
      </c>
      <c r="F436" s="996" t="s">
        <v>2117</v>
      </c>
      <c r="G436" s="890">
        <v>45880.519683530096</v>
      </c>
      <c r="I436" t="s">
        <v>2145</v>
      </c>
      <c r="J436" t="s">
        <v>2884</v>
      </c>
      <c r="K436" s="996" t="s">
        <v>2889</v>
      </c>
      <c r="L436" t="s">
        <v>2148</v>
      </c>
      <c r="M436" t="s">
        <v>2149</v>
      </c>
      <c r="N436" t="s">
        <v>2150</v>
      </c>
      <c r="O436" t="s">
        <v>2151</v>
      </c>
      <c r="P436" t="s">
        <v>2152</v>
      </c>
    </row>
    <row r="437" spans="1:16" ht="30">
      <c r="A437" t="s">
        <v>2140</v>
      </c>
      <c r="B437" t="s">
        <v>3159</v>
      </c>
      <c r="C437" s="996" t="s">
        <v>3160</v>
      </c>
      <c r="D437" t="s">
        <v>2143</v>
      </c>
      <c r="E437" s="996" t="s">
        <v>2144</v>
      </c>
      <c r="F437" s="996" t="s">
        <v>2117</v>
      </c>
      <c r="G437" s="890">
        <v>45880.519545266201</v>
      </c>
      <c r="I437" t="s">
        <v>2145</v>
      </c>
      <c r="J437" t="s">
        <v>2884</v>
      </c>
      <c r="K437" s="996" t="s">
        <v>2889</v>
      </c>
      <c r="L437" t="s">
        <v>2148</v>
      </c>
      <c r="M437" t="s">
        <v>2149</v>
      </c>
      <c r="N437" t="s">
        <v>2150</v>
      </c>
      <c r="O437" t="s">
        <v>2151</v>
      </c>
      <c r="P437" t="s">
        <v>2152</v>
      </c>
    </row>
    <row r="438" spans="1:16" ht="30">
      <c r="A438" t="s">
        <v>2140</v>
      </c>
      <c r="B438" t="s">
        <v>3161</v>
      </c>
      <c r="C438" s="996" t="s">
        <v>3162</v>
      </c>
      <c r="D438" t="s">
        <v>2143</v>
      </c>
      <c r="E438" s="996" t="s">
        <v>2144</v>
      </c>
      <c r="F438" s="996" t="s">
        <v>2117</v>
      </c>
      <c r="G438" s="890">
        <v>45880.519576666666</v>
      </c>
      <c r="I438" t="s">
        <v>2145</v>
      </c>
      <c r="J438" t="s">
        <v>2884</v>
      </c>
      <c r="K438" s="996" t="s">
        <v>2889</v>
      </c>
      <c r="L438" t="s">
        <v>2148</v>
      </c>
      <c r="M438" t="s">
        <v>2149</v>
      </c>
      <c r="N438" t="s">
        <v>2150</v>
      </c>
      <c r="O438" t="s">
        <v>2151</v>
      </c>
      <c r="P438" t="s">
        <v>2152</v>
      </c>
    </row>
    <row r="439" spans="1:16" ht="30">
      <c r="A439" t="s">
        <v>2140</v>
      </c>
      <c r="B439" t="s">
        <v>3163</v>
      </c>
      <c r="C439" s="996" t="s">
        <v>3164</v>
      </c>
      <c r="D439" t="s">
        <v>2143</v>
      </c>
      <c r="E439" s="996" t="s">
        <v>2144</v>
      </c>
      <c r="F439" s="996" t="s">
        <v>2117</v>
      </c>
      <c r="G439" s="890">
        <v>45880.519610405092</v>
      </c>
      <c r="I439" t="s">
        <v>2145</v>
      </c>
      <c r="J439" t="s">
        <v>2884</v>
      </c>
      <c r="K439" s="996" t="s">
        <v>2889</v>
      </c>
      <c r="L439" t="s">
        <v>2148</v>
      </c>
      <c r="M439" t="s">
        <v>2149</v>
      </c>
      <c r="N439" t="s">
        <v>2150</v>
      </c>
      <c r="O439" t="s">
        <v>2151</v>
      </c>
      <c r="P439" t="s">
        <v>2152</v>
      </c>
    </row>
    <row r="440" spans="1:16" ht="30">
      <c r="A440" t="s">
        <v>2140</v>
      </c>
      <c r="B440" t="s">
        <v>3165</v>
      </c>
      <c r="C440" s="996" t="s">
        <v>3166</v>
      </c>
      <c r="D440" t="s">
        <v>2143</v>
      </c>
      <c r="E440" s="996" t="s">
        <v>2144</v>
      </c>
      <c r="F440" s="996" t="s">
        <v>2117</v>
      </c>
      <c r="G440" s="890">
        <v>45880.519715127317</v>
      </c>
      <c r="I440" t="s">
        <v>2145</v>
      </c>
      <c r="J440" t="s">
        <v>2884</v>
      </c>
      <c r="K440" s="996" t="s">
        <v>2889</v>
      </c>
      <c r="L440" t="s">
        <v>2148</v>
      </c>
      <c r="M440" t="s">
        <v>2149</v>
      </c>
      <c r="N440" t="s">
        <v>2150</v>
      </c>
      <c r="O440" t="s">
        <v>2151</v>
      </c>
      <c r="P440" t="s">
        <v>2152</v>
      </c>
    </row>
    <row r="441" spans="1:16" ht="30">
      <c r="A441" t="s">
        <v>2140</v>
      </c>
      <c r="B441" t="s">
        <v>3167</v>
      </c>
      <c r="C441" s="996" t="s">
        <v>3168</v>
      </c>
      <c r="D441" t="s">
        <v>2143</v>
      </c>
      <c r="E441" s="996" t="s">
        <v>2144</v>
      </c>
      <c r="F441" s="996" t="s">
        <v>2117</v>
      </c>
      <c r="G441" s="890">
        <v>45880.51966484954</v>
      </c>
      <c r="I441" t="s">
        <v>2145</v>
      </c>
      <c r="J441" t="s">
        <v>2884</v>
      </c>
      <c r="K441" s="996" t="s">
        <v>2889</v>
      </c>
      <c r="L441" t="s">
        <v>2148</v>
      </c>
      <c r="M441" t="s">
        <v>2149</v>
      </c>
      <c r="N441" t="s">
        <v>2150</v>
      </c>
      <c r="O441" t="s">
        <v>2151</v>
      </c>
      <c r="P441" t="s">
        <v>2152</v>
      </c>
    </row>
    <row r="442" spans="1:16" ht="30">
      <c r="A442" t="s">
        <v>2140</v>
      </c>
      <c r="B442" t="s">
        <v>3169</v>
      </c>
      <c r="C442" s="996" t="s">
        <v>3170</v>
      </c>
      <c r="D442" t="s">
        <v>2143</v>
      </c>
      <c r="E442" s="996" t="s">
        <v>2144</v>
      </c>
      <c r="F442" s="996" t="s">
        <v>2117</v>
      </c>
      <c r="G442" s="890">
        <v>45880.519635821758</v>
      </c>
      <c r="I442" t="s">
        <v>2145</v>
      </c>
      <c r="J442" t="s">
        <v>2884</v>
      </c>
      <c r="K442" s="996" t="s">
        <v>2889</v>
      </c>
      <c r="L442" t="s">
        <v>2148</v>
      </c>
      <c r="M442" t="s">
        <v>2149</v>
      </c>
      <c r="N442" t="s">
        <v>2150</v>
      </c>
      <c r="O442" t="s">
        <v>2151</v>
      </c>
      <c r="P442" t="s">
        <v>2152</v>
      </c>
    </row>
    <row r="443" spans="1:16" ht="30">
      <c r="A443" t="s">
        <v>2140</v>
      </c>
      <c r="B443" t="s">
        <v>3171</v>
      </c>
      <c r="C443" s="996" t="s">
        <v>3172</v>
      </c>
      <c r="D443" t="s">
        <v>2143</v>
      </c>
      <c r="E443" s="996" t="s">
        <v>2144</v>
      </c>
      <c r="F443" s="996" t="s">
        <v>2117</v>
      </c>
      <c r="G443" s="890">
        <v>45880.519630277777</v>
      </c>
      <c r="I443" t="s">
        <v>2145</v>
      </c>
      <c r="J443" t="s">
        <v>2884</v>
      </c>
      <c r="K443" s="996" t="s">
        <v>2889</v>
      </c>
      <c r="L443" t="s">
        <v>2148</v>
      </c>
      <c r="M443" t="s">
        <v>2149</v>
      </c>
      <c r="N443" t="s">
        <v>2150</v>
      </c>
      <c r="O443" t="s">
        <v>2151</v>
      </c>
      <c r="P443" t="s">
        <v>2152</v>
      </c>
    </row>
    <row r="444" spans="1:16" ht="30">
      <c r="A444" t="s">
        <v>2140</v>
      </c>
      <c r="B444" t="s">
        <v>3173</v>
      </c>
      <c r="C444" s="996" t="s">
        <v>3174</v>
      </c>
      <c r="D444" t="s">
        <v>2143</v>
      </c>
      <c r="E444" s="996" t="s">
        <v>2144</v>
      </c>
      <c r="F444" s="996" t="s">
        <v>2117</v>
      </c>
      <c r="G444" s="890">
        <v>45880.519621203704</v>
      </c>
      <c r="I444" t="s">
        <v>2145</v>
      </c>
      <c r="J444" t="s">
        <v>2884</v>
      </c>
      <c r="K444" s="996" t="s">
        <v>2889</v>
      </c>
      <c r="L444" t="s">
        <v>2148</v>
      </c>
      <c r="M444" t="s">
        <v>2149</v>
      </c>
      <c r="N444" t="s">
        <v>2150</v>
      </c>
      <c r="O444" t="s">
        <v>2151</v>
      </c>
      <c r="P444" t="s">
        <v>2152</v>
      </c>
    </row>
    <row r="445" spans="1:16" ht="30">
      <c r="A445" t="s">
        <v>2140</v>
      </c>
      <c r="B445" t="s">
        <v>3175</v>
      </c>
      <c r="C445" s="996" t="s">
        <v>3176</v>
      </c>
      <c r="D445" t="s">
        <v>2143</v>
      </c>
      <c r="E445" s="996" t="s">
        <v>2144</v>
      </c>
      <c r="F445" s="996" t="s">
        <v>2117</v>
      </c>
      <c r="G445" s="890">
        <v>45880.519722916666</v>
      </c>
      <c r="I445" t="s">
        <v>2145</v>
      </c>
      <c r="J445" t="s">
        <v>2884</v>
      </c>
      <c r="K445" s="996" t="s">
        <v>2889</v>
      </c>
      <c r="L445" t="s">
        <v>2148</v>
      </c>
      <c r="M445" t="s">
        <v>2149</v>
      </c>
      <c r="N445" t="s">
        <v>2150</v>
      </c>
      <c r="O445" t="s">
        <v>2151</v>
      </c>
      <c r="P445" t="s">
        <v>2152</v>
      </c>
    </row>
    <row r="446" spans="1:16" ht="30">
      <c r="A446" t="s">
        <v>2140</v>
      </c>
      <c r="B446" t="s">
        <v>3177</v>
      </c>
      <c r="C446" s="996" t="s">
        <v>3178</v>
      </c>
      <c r="D446" t="s">
        <v>2143</v>
      </c>
      <c r="E446" s="996" t="s">
        <v>2144</v>
      </c>
      <c r="F446" s="996" t="s">
        <v>2117</v>
      </c>
      <c r="G446" s="890">
        <v>45880.519638506943</v>
      </c>
      <c r="I446" t="s">
        <v>2145</v>
      </c>
      <c r="J446" t="s">
        <v>2884</v>
      </c>
      <c r="K446" s="996" t="s">
        <v>2889</v>
      </c>
      <c r="L446" t="s">
        <v>2148</v>
      </c>
      <c r="M446" t="s">
        <v>2149</v>
      </c>
      <c r="N446" t="s">
        <v>2150</v>
      </c>
      <c r="O446" t="s">
        <v>2151</v>
      </c>
      <c r="P446" t="s">
        <v>2152</v>
      </c>
    </row>
    <row r="447" spans="1:16" ht="30">
      <c r="A447" t="s">
        <v>2140</v>
      </c>
      <c r="B447" t="s">
        <v>3179</v>
      </c>
      <c r="C447" s="996" t="s">
        <v>3180</v>
      </c>
      <c r="D447" t="s">
        <v>2143</v>
      </c>
      <c r="E447" s="996" t="s">
        <v>2144</v>
      </c>
      <c r="F447" s="996" t="s">
        <v>2117</v>
      </c>
      <c r="G447" s="890">
        <v>45880.519661516206</v>
      </c>
      <c r="I447" t="s">
        <v>2145</v>
      </c>
      <c r="J447" t="s">
        <v>2884</v>
      </c>
      <c r="K447" s="996" t="s">
        <v>2889</v>
      </c>
      <c r="L447" t="s">
        <v>2148</v>
      </c>
      <c r="M447" t="s">
        <v>2149</v>
      </c>
      <c r="N447" t="s">
        <v>2150</v>
      </c>
      <c r="O447" t="s">
        <v>2151</v>
      </c>
      <c r="P447" t="s">
        <v>2152</v>
      </c>
    </row>
    <row r="448" spans="1:16" ht="30">
      <c r="A448" t="s">
        <v>2140</v>
      </c>
      <c r="B448" t="s">
        <v>3181</v>
      </c>
      <c r="C448" s="996" t="s">
        <v>3182</v>
      </c>
      <c r="D448" t="s">
        <v>2143</v>
      </c>
      <c r="E448" s="996" t="s">
        <v>2144</v>
      </c>
      <c r="F448" s="996" t="s">
        <v>2117</v>
      </c>
      <c r="G448" s="890">
        <v>45880.519595694444</v>
      </c>
      <c r="I448" t="s">
        <v>2145</v>
      </c>
      <c r="J448" t="s">
        <v>2884</v>
      </c>
      <c r="K448" s="996" t="s">
        <v>2889</v>
      </c>
      <c r="L448" t="s">
        <v>2148</v>
      </c>
      <c r="M448" t="s">
        <v>2149</v>
      </c>
      <c r="N448" t="s">
        <v>2150</v>
      </c>
      <c r="O448" t="s">
        <v>2151</v>
      </c>
      <c r="P448" t="s">
        <v>2152</v>
      </c>
    </row>
    <row r="449" spans="1:16" ht="30">
      <c r="A449" t="s">
        <v>2140</v>
      </c>
      <c r="B449" t="s">
        <v>3183</v>
      </c>
      <c r="C449" s="996" t="s">
        <v>3184</v>
      </c>
      <c r="D449" t="s">
        <v>2143</v>
      </c>
      <c r="E449" s="996" t="s">
        <v>2144</v>
      </c>
      <c r="F449" s="996" t="s">
        <v>2117</v>
      </c>
      <c r="G449" s="890">
        <v>45880.519534305553</v>
      </c>
      <c r="I449" t="s">
        <v>2145</v>
      </c>
      <c r="J449" t="s">
        <v>2884</v>
      </c>
      <c r="K449" s="996" t="s">
        <v>2889</v>
      </c>
      <c r="L449" t="s">
        <v>2148</v>
      </c>
      <c r="M449" t="s">
        <v>2149</v>
      </c>
      <c r="N449" t="s">
        <v>2150</v>
      </c>
      <c r="O449" t="s">
        <v>2151</v>
      </c>
      <c r="P449" t="s">
        <v>2152</v>
      </c>
    </row>
    <row r="450" spans="1:16" ht="30">
      <c r="A450" t="s">
        <v>2140</v>
      </c>
      <c r="B450" t="s">
        <v>3185</v>
      </c>
      <c r="C450" s="996" t="s">
        <v>3186</v>
      </c>
      <c r="D450" t="s">
        <v>2143</v>
      </c>
      <c r="E450" s="996" t="s">
        <v>2144</v>
      </c>
      <c r="F450" s="996" t="s">
        <v>2117</v>
      </c>
      <c r="G450" s="890">
        <v>45880.519706180552</v>
      </c>
      <c r="I450" t="s">
        <v>2145</v>
      </c>
      <c r="J450" t="s">
        <v>2884</v>
      </c>
      <c r="K450" s="996" t="s">
        <v>2889</v>
      </c>
      <c r="L450" t="s">
        <v>2148</v>
      </c>
      <c r="M450" t="s">
        <v>2149</v>
      </c>
      <c r="N450" t="s">
        <v>2150</v>
      </c>
      <c r="O450" t="s">
        <v>2151</v>
      </c>
      <c r="P450" t="s">
        <v>2152</v>
      </c>
    </row>
    <row r="451" spans="1:16" ht="30">
      <c r="A451" t="s">
        <v>2140</v>
      </c>
      <c r="B451" t="s">
        <v>3187</v>
      </c>
      <c r="C451" s="996" t="s">
        <v>3188</v>
      </c>
      <c r="D451" t="s">
        <v>2143</v>
      </c>
      <c r="E451" s="996" t="s">
        <v>2144</v>
      </c>
      <c r="F451" s="996" t="s">
        <v>2117</v>
      </c>
      <c r="G451" s="890">
        <v>45880.519715046299</v>
      </c>
      <c r="I451" t="s">
        <v>2145</v>
      </c>
      <c r="J451" t="s">
        <v>2884</v>
      </c>
      <c r="K451" s="996" t="s">
        <v>2889</v>
      </c>
      <c r="L451" t="s">
        <v>2148</v>
      </c>
      <c r="M451" t="s">
        <v>2149</v>
      </c>
      <c r="N451" t="s">
        <v>2150</v>
      </c>
      <c r="O451" t="s">
        <v>2151</v>
      </c>
      <c r="P451" t="s">
        <v>2152</v>
      </c>
    </row>
    <row r="452" spans="1:16" ht="30">
      <c r="A452" t="s">
        <v>2140</v>
      </c>
      <c r="B452" t="s">
        <v>3189</v>
      </c>
      <c r="C452" s="996" t="s">
        <v>3190</v>
      </c>
      <c r="D452" t="s">
        <v>2143</v>
      </c>
      <c r="E452" s="996" t="s">
        <v>2144</v>
      </c>
      <c r="F452" s="996" t="s">
        <v>2117</v>
      </c>
      <c r="G452" s="890">
        <v>45880.51957592593</v>
      </c>
      <c r="I452" t="s">
        <v>2145</v>
      </c>
      <c r="J452" t="s">
        <v>2884</v>
      </c>
      <c r="K452" s="996" t="s">
        <v>2889</v>
      </c>
      <c r="L452" t="s">
        <v>2148</v>
      </c>
      <c r="M452" t="s">
        <v>2149</v>
      </c>
      <c r="N452" t="s">
        <v>2150</v>
      </c>
      <c r="O452" t="s">
        <v>2151</v>
      </c>
      <c r="P452" t="s">
        <v>2152</v>
      </c>
    </row>
    <row r="453" spans="1:16" ht="30">
      <c r="A453" t="s">
        <v>2140</v>
      </c>
      <c r="B453" t="s">
        <v>3191</v>
      </c>
      <c r="C453" s="996" t="s">
        <v>3192</v>
      </c>
      <c r="D453" t="s">
        <v>2143</v>
      </c>
      <c r="E453" s="996" t="s">
        <v>2144</v>
      </c>
      <c r="F453" s="996" t="s">
        <v>2117</v>
      </c>
      <c r="G453" s="890">
        <v>45880.519617395832</v>
      </c>
      <c r="I453" t="s">
        <v>2145</v>
      </c>
      <c r="J453" t="s">
        <v>2884</v>
      </c>
      <c r="K453" s="996" t="s">
        <v>2889</v>
      </c>
      <c r="L453" t="s">
        <v>2148</v>
      </c>
      <c r="M453" t="s">
        <v>2149</v>
      </c>
      <c r="N453" t="s">
        <v>2150</v>
      </c>
      <c r="O453" t="s">
        <v>2151</v>
      </c>
      <c r="P453" t="s">
        <v>2152</v>
      </c>
    </row>
    <row r="454" spans="1:16" ht="30">
      <c r="A454" t="s">
        <v>2140</v>
      </c>
      <c r="B454" t="s">
        <v>3193</v>
      </c>
      <c r="C454" s="996" t="s">
        <v>3194</v>
      </c>
      <c r="D454" t="s">
        <v>2143</v>
      </c>
      <c r="E454" s="996" t="s">
        <v>2144</v>
      </c>
      <c r="F454" s="996" t="s">
        <v>2117</v>
      </c>
      <c r="G454" s="890">
        <v>45880.519561493056</v>
      </c>
      <c r="I454" t="s">
        <v>2145</v>
      </c>
      <c r="J454" t="s">
        <v>2884</v>
      </c>
      <c r="K454" s="996" t="s">
        <v>2889</v>
      </c>
      <c r="L454" t="s">
        <v>2148</v>
      </c>
      <c r="M454" t="s">
        <v>2149</v>
      </c>
      <c r="N454" t="s">
        <v>2150</v>
      </c>
      <c r="O454" t="s">
        <v>2151</v>
      </c>
      <c r="P454" t="s">
        <v>2152</v>
      </c>
    </row>
    <row r="455" spans="1:16" ht="30">
      <c r="A455" t="s">
        <v>2140</v>
      </c>
      <c r="B455" t="s">
        <v>3195</v>
      </c>
      <c r="C455" s="996" t="s">
        <v>3196</v>
      </c>
      <c r="D455" t="s">
        <v>2143</v>
      </c>
      <c r="E455" s="996" t="s">
        <v>2144</v>
      </c>
      <c r="F455" s="996" t="s">
        <v>2117</v>
      </c>
      <c r="G455" s="890">
        <v>45880.519676284719</v>
      </c>
      <c r="I455" t="s">
        <v>2145</v>
      </c>
      <c r="J455" t="s">
        <v>2884</v>
      </c>
      <c r="K455" s="996" t="s">
        <v>2889</v>
      </c>
      <c r="L455" t="s">
        <v>2148</v>
      </c>
      <c r="M455" t="s">
        <v>2149</v>
      </c>
      <c r="N455" t="s">
        <v>2150</v>
      </c>
      <c r="O455" t="s">
        <v>2151</v>
      </c>
      <c r="P455" t="s">
        <v>2152</v>
      </c>
    </row>
    <row r="456" spans="1:16" ht="30">
      <c r="A456" t="s">
        <v>2140</v>
      </c>
      <c r="B456" t="s">
        <v>3197</v>
      </c>
      <c r="C456" s="996" t="s">
        <v>3198</v>
      </c>
      <c r="D456" t="s">
        <v>2143</v>
      </c>
      <c r="E456" s="996" t="s">
        <v>2144</v>
      </c>
      <c r="F456" s="996" t="s">
        <v>2117</v>
      </c>
      <c r="G456" s="890">
        <v>45880.519548206015</v>
      </c>
      <c r="I456" t="s">
        <v>2145</v>
      </c>
      <c r="J456" t="s">
        <v>2884</v>
      </c>
      <c r="K456" s="996" t="s">
        <v>2889</v>
      </c>
      <c r="L456" t="s">
        <v>2148</v>
      </c>
      <c r="M456" t="s">
        <v>2149</v>
      </c>
      <c r="N456" t="s">
        <v>2150</v>
      </c>
      <c r="O456" t="s">
        <v>2151</v>
      </c>
      <c r="P456" t="s">
        <v>2152</v>
      </c>
    </row>
    <row r="457" spans="1:16" ht="30">
      <c r="A457" t="s">
        <v>2140</v>
      </c>
      <c r="B457" t="s">
        <v>3199</v>
      </c>
      <c r="C457" s="996" t="s">
        <v>3200</v>
      </c>
      <c r="D457" t="s">
        <v>2143</v>
      </c>
      <c r="E457" s="996" t="s">
        <v>2144</v>
      </c>
      <c r="F457" s="996" t="s">
        <v>2117</v>
      </c>
      <c r="G457" s="890">
        <v>45880.519600960652</v>
      </c>
      <c r="I457" t="s">
        <v>2145</v>
      </c>
      <c r="J457" t="s">
        <v>2884</v>
      </c>
      <c r="K457" s="996" t="s">
        <v>2889</v>
      </c>
      <c r="L457" t="s">
        <v>2148</v>
      </c>
      <c r="M457" t="s">
        <v>2149</v>
      </c>
      <c r="N457" t="s">
        <v>2150</v>
      </c>
      <c r="O457" t="s">
        <v>2151</v>
      </c>
      <c r="P457" t="s">
        <v>2152</v>
      </c>
    </row>
    <row r="458" spans="1:16" ht="30">
      <c r="A458" t="s">
        <v>2140</v>
      </c>
      <c r="B458" t="s">
        <v>3201</v>
      </c>
      <c r="C458" s="996" t="s">
        <v>3202</v>
      </c>
      <c r="D458" t="s">
        <v>2143</v>
      </c>
      <c r="E458" s="996" t="s">
        <v>2144</v>
      </c>
      <c r="F458" s="996" t="s">
        <v>2117</v>
      </c>
      <c r="G458" s="890">
        <v>45880.519532025464</v>
      </c>
      <c r="I458" t="s">
        <v>2145</v>
      </c>
      <c r="J458" t="s">
        <v>2884</v>
      </c>
      <c r="K458" s="996" t="s">
        <v>2889</v>
      </c>
      <c r="L458" t="s">
        <v>2148</v>
      </c>
      <c r="M458" t="s">
        <v>2149</v>
      </c>
      <c r="N458" t="s">
        <v>2150</v>
      </c>
      <c r="O458" t="s">
        <v>2151</v>
      </c>
      <c r="P458" t="s">
        <v>2152</v>
      </c>
    </row>
    <row r="459" spans="1:16" ht="30">
      <c r="A459" t="s">
        <v>2140</v>
      </c>
      <c r="B459" t="s">
        <v>3203</v>
      </c>
      <c r="C459" s="996" t="s">
        <v>3204</v>
      </c>
      <c r="D459" t="s">
        <v>2143</v>
      </c>
      <c r="E459" s="996" t="s">
        <v>2144</v>
      </c>
      <c r="F459" s="996" t="s">
        <v>2117</v>
      </c>
      <c r="G459" s="890">
        <v>45880.51952804398</v>
      </c>
      <c r="I459" t="s">
        <v>2145</v>
      </c>
      <c r="J459" t="s">
        <v>2884</v>
      </c>
      <c r="K459" s="996" t="s">
        <v>2889</v>
      </c>
      <c r="L459" t="s">
        <v>2148</v>
      </c>
      <c r="M459" t="s">
        <v>2149</v>
      </c>
      <c r="N459" t="s">
        <v>2150</v>
      </c>
      <c r="O459" t="s">
        <v>2151</v>
      </c>
      <c r="P459" t="s">
        <v>2152</v>
      </c>
    </row>
    <row r="460" spans="1:16" ht="30">
      <c r="A460" t="s">
        <v>2140</v>
      </c>
      <c r="B460" t="s">
        <v>3205</v>
      </c>
      <c r="C460" s="996" t="s">
        <v>3206</v>
      </c>
      <c r="D460" t="s">
        <v>2143</v>
      </c>
      <c r="E460" s="996" t="s">
        <v>2144</v>
      </c>
      <c r="F460" s="996" t="s">
        <v>2117</v>
      </c>
      <c r="G460" s="890">
        <v>45880.519729004627</v>
      </c>
      <c r="I460" t="s">
        <v>2145</v>
      </c>
      <c r="J460" t="s">
        <v>2884</v>
      </c>
      <c r="K460" s="996" t="s">
        <v>2889</v>
      </c>
      <c r="L460" t="s">
        <v>2148</v>
      </c>
      <c r="M460" t="s">
        <v>2149</v>
      </c>
      <c r="N460" t="s">
        <v>2150</v>
      </c>
      <c r="O460" t="s">
        <v>2151</v>
      </c>
      <c r="P460" t="s">
        <v>2152</v>
      </c>
    </row>
    <row r="461" spans="1:16" ht="30">
      <c r="A461" t="s">
        <v>2140</v>
      </c>
      <c r="B461" t="s">
        <v>3207</v>
      </c>
      <c r="C461" s="996" t="s">
        <v>3208</v>
      </c>
      <c r="D461" t="s">
        <v>2143</v>
      </c>
      <c r="E461" s="996" t="s">
        <v>2144</v>
      </c>
      <c r="F461" s="996" t="s">
        <v>2117</v>
      </c>
      <c r="G461" s="890">
        <v>45880.519519872687</v>
      </c>
      <c r="I461" t="s">
        <v>2145</v>
      </c>
      <c r="J461" t="s">
        <v>2884</v>
      </c>
      <c r="K461" s="996" t="s">
        <v>2889</v>
      </c>
      <c r="L461" t="s">
        <v>2148</v>
      </c>
      <c r="M461" t="s">
        <v>2149</v>
      </c>
      <c r="N461" t="s">
        <v>2150</v>
      </c>
      <c r="O461" t="s">
        <v>2151</v>
      </c>
      <c r="P461" t="s">
        <v>2152</v>
      </c>
    </row>
    <row r="462" spans="1:16" ht="30">
      <c r="A462" t="s">
        <v>2140</v>
      </c>
      <c r="B462" t="s">
        <v>3209</v>
      </c>
      <c r="C462" s="996" t="s">
        <v>3210</v>
      </c>
      <c r="D462" t="s">
        <v>2143</v>
      </c>
      <c r="E462" s="996" t="s">
        <v>2144</v>
      </c>
      <c r="F462" s="996" t="s">
        <v>2117</v>
      </c>
      <c r="G462" s="890">
        <v>45880.519513935185</v>
      </c>
      <c r="I462" t="s">
        <v>2145</v>
      </c>
      <c r="J462" t="s">
        <v>2884</v>
      </c>
      <c r="K462" s="996" t="s">
        <v>2889</v>
      </c>
      <c r="L462" t="s">
        <v>2148</v>
      </c>
      <c r="M462" t="s">
        <v>2149</v>
      </c>
      <c r="N462" t="s">
        <v>2150</v>
      </c>
      <c r="O462" t="s">
        <v>2151</v>
      </c>
      <c r="P462" t="s">
        <v>2152</v>
      </c>
    </row>
    <row r="463" spans="1:16" ht="30">
      <c r="A463" t="s">
        <v>2140</v>
      </c>
      <c r="B463" t="s">
        <v>3211</v>
      </c>
      <c r="C463" s="996" t="s">
        <v>3212</v>
      </c>
      <c r="D463" t="s">
        <v>2143</v>
      </c>
      <c r="E463" s="996" t="s">
        <v>2144</v>
      </c>
      <c r="F463" s="996" t="s">
        <v>2117</v>
      </c>
      <c r="G463" s="890">
        <v>45880.519502453702</v>
      </c>
      <c r="I463" t="s">
        <v>2145</v>
      </c>
      <c r="J463" t="s">
        <v>2884</v>
      </c>
      <c r="K463" s="996" t="s">
        <v>2889</v>
      </c>
      <c r="L463" t="s">
        <v>2148</v>
      </c>
      <c r="M463" t="s">
        <v>2149</v>
      </c>
      <c r="N463" t="s">
        <v>2150</v>
      </c>
      <c r="O463" t="s">
        <v>2151</v>
      </c>
      <c r="P463" t="s">
        <v>2152</v>
      </c>
    </row>
    <row r="464" spans="1:16" ht="30">
      <c r="A464" t="s">
        <v>2140</v>
      </c>
      <c r="B464" t="s">
        <v>3213</v>
      </c>
      <c r="C464" s="996" t="s">
        <v>3214</v>
      </c>
      <c r="D464" t="s">
        <v>2143</v>
      </c>
      <c r="E464" s="996" t="s">
        <v>2144</v>
      </c>
      <c r="F464" s="996" t="s">
        <v>2117</v>
      </c>
      <c r="G464" s="890">
        <v>45880.519666377317</v>
      </c>
      <c r="I464" t="s">
        <v>2145</v>
      </c>
      <c r="J464" t="s">
        <v>2884</v>
      </c>
      <c r="K464" s="996" t="s">
        <v>2889</v>
      </c>
      <c r="L464" t="s">
        <v>2148</v>
      </c>
      <c r="M464" t="s">
        <v>2149</v>
      </c>
      <c r="N464" t="s">
        <v>2150</v>
      </c>
      <c r="O464" t="s">
        <v>2151</v>
      </c>
      <c r="P464" t="s">
        <v>2152</v>
      </c>
    </row>
    <row r="465" spans="1:16" ht="30">
      <c r="A465" t="s">
        <v>2140</v>
      </c>
      <c r="B465" t="s">
        <v>3215</v>
      </c>
      <c r="C465" s="996" t="s">
        <v>3216</v>
      </c>
      <c r="D465" t="s">
        <v>2143</v>
      </c>
      <c r="E465" s="996" t="s">
        <v>2144</v>
      </c>
      <c r="F465" s="996" t="s">
        <v>2117</v>
      </c>
      <c r="G465" s="890">
        <v>45880.519628865739</v>
      </c>
      <c r="I465" t="s">
        <v>2145</v>
      </c>
      <c r="J465" t="s">
        <v>2884</v>
      </c>
      <c r="K465" s="996" t="s">
        <v>2889</v>
      </c>
      <c r="L465" t="s">
        <v>2148</v>
      </c>
      <c r="M465" t="s">
        <v>2149</v>
      </c>
      <c r="N465" t="s">
        <v>2150</v>
      </c>
      <c r="O465" t="s">
        <v>2151</v>
      </c>
      <c r="P465" t="s">
        <v>2152</v>
      </c>
    </row>
    <row r="466" spans="1:16" ht="30">
      <c r="A466" t="s">
        <v>2140</v>
      </c>
      <c r="B466" t="s">
        <v>3217</v>
      </c>
      <c r="C466" s="996" t="s">
        <v>3218</v>
      </c>
      <c r="D466" t="s">
        <v>2143</v>
      </c>
      <c r="E466" s="996" t="s">
        <v>2144</v>
      </c>
      <c r="F466" s="996" t="s">
        <v>2117</v>
      </c>
      <c r="G466" s="890">
        <v>45880.519626597219</v>
      </c>
      <c r="I466" t="s">
        <v>2145</v>
      </c>
      <c r="J466" t="s">
        <v>2884</v>
      </c>
      <c r="K466" s="996" t="s">
        <v>2889</v>
      </c>
      <c r="L466" t="s">
        <v>2148</v>
      </c>
      <c r="M466" t="s">
        <v>2149</v>
      </c>
      <c r="N466" t="s">
        <v>2150</v>
      </c>
      <c r="O466" t="s">
        <v>2151</v>
      </c>
      <c r="P466" t="s">
        <v>2152</v>
      </c>
    </row>
    <row r="467" spans="1:16" ht="30">
      <c r="A467" t="s">
        <v>2140</v>
      </c>
      <c r="B467" t="s">
        <v>3219</v>
      </c>
      <c r="C467" s="996" t="s">
        <v>3220</v>
      </c>
      <c r="D467" t="s">
        <v>2143</v>
      </c>
      <c r="E467" s="996" t="s">
        <v>2144</v>
      </c>
      <c r="F467" s="996" t="s">
        <v>2117</v>
      </c>
      <c r="G467" s="890">
        <v>45880.519633530093</v>
      </c>
      <c r="I467" t="s">
        <v>2145</v>
      </c>
      <c r="J467" t="s">
        <v>2884</v>
      </c>
      <c r="K467" s="996" t="s">
        <v>2889</v>
      </c>
      <c r="L467" t="s">
        <v>2148</v>
      </c>
      <c r="M467" t="s">
        <v>2149</v>
      </c>
      <c r="N467" t="s">
        <v>2150</v>
      </c>
      <c r="O467" t="s">
        <v>2151</v>
      </c>
      <c r="P467" t="s">
        <v>2152</v>
      </c>
    </row>
    <row r="468" spans="1:16" ht="30">
      <c r="A468" t="s">
        <v>2140</v>
      </c>
      <c r="B468" t="s">
        <v>3221</v>
      </c>
      <c r="C468" s="996" t="s">
        <v>3222</v>
      </c>
      <c r="D468" t="s">
        <v>2143</v>
      </c>
      <c r="E468" s="996" t="s">
        <v>2144</v>
      </c>
      <c r="F468" s="996" t="s">
        <v>2117</v>
      </c>
      <c r="G468" s="890">
        <v>45880.519617627317</v>
      </c>
      <c r="I468" t="s">
        <v>2145</v>
      </c>
      <c r="J468" t="s">
        <v>2884</v>
      </c>
      <c r="K468" s="996" t="s">
        <v>2889</v>
      </c>
      <c r="L468" t="s">
        <v>2148</v>
      </c>
      <c r="M468" t="s">
        <v>2149</v>
      </c>
      <c r="N468" t="s">
        <v>2150</v>
      </c>
      <c r="O468" t="s">
        <v>2151</v>
      </c>
      <c r="P468" t="s">
        <v>2152</v>
      </c>
    </row>
    <row r="469" spans="1:16">
      <c r="A469" t="s">
        <v>2140</v>
      </c>
      <c r="B469" t="s">
        <v>3223</v>
      </c>
      <c r="C469" s="996" t="s">
        <v>450</v>
      </c>
      <c r="D469" t="s">
        <v>2143</v>
      </c>
      <c r="E469" s="996" t="s">
        <v>2144</v>
      </c>
      <c r="F469" s="996" t="s">
        <v>2117</v>
      </c>
      <c r="G469" s="890">
        <v>45880.519647175926</v>
      </c>
      <c r="I469" t="s">
        <v>3224</v>
      </c>
      <c r="J469" t="s">
        <v>2146</v>
      </c>
      <c r="K469" s="996" t="s">
        <v>3225</v>
      </c>
      <c r="L469" t="s">
        <v>2148</v>
      </c>
      <c r="M469" t="s">
        <v>2149</v>
      </c>
      <c r="N469" t="s">
        <v>2150</v>
      </c>
      <c r="O469" t="s">
        <v>2151</v>
      </c>
      <c r="P469" t="s">
        <v>2152</v>
      </c>
    </row>
    <row r="470" spans="1:16">
      <c r="A470" t="s">
        <v>2140</v>
      </c>
      <c r="B470" t="s">
        <v>3226</v>
      </c>
      <c r="C470" s="996" t="s">
        <v>450</v>
      </c>
      <c r="D470" t="s">
        <v>2143</v>
      </c>
      <c r="E470" s="996" t="s">
        <v>2144</v>
      </c>
      <c r="F470" s="996" t="s">
        <v>2117</v>
      </c>
      <c r="G470" s="890">
        <v>45880.519713958332</v>
      </c>
      <c r="I470" t="s">
        <v>3224</v>
      </c>
      <c r="J470" t="s">
        <v>2146</v>
      </c>
      <c r="K470" s="996" t="s">
        <v>3225</v>
      </c>
      <c r="L470" t="s">
        <v>2148</v>
      </c>
      <c r="M470" t="s">
        <v>2149</v>
      </c>
      <c r="N470" t="s">
        <v>2150</v>
      </c>
      <c r="O470" t="s">
        <v>2151</v>
      </c>
      <c r="P470" t="s">
        <v>2152</v>
      </c>
    </row>
    <row r="471" spans="1:16" ht="45">
      <c r="A471" t="s">
        <v>2140</v>
      </c>
      <c r="B471" t="s">
        <v>1572</v>
      </c>
      <c r="C471" s="996" t="s">
        <v>1573</v>
      </c>
      <c r="D471" t="s">
        <v>2143</v>
      </c>
      <c r="E471" s="996" t="s">
        <v>2144</v>
      </c>
      <c r="F471" s="996" t="s">
        <v>2117</v>
      </c>
      <c r="G471" s="890">
        <v>45880.519692002315</v>
      </c>
      <c r="I471" t="s">
        <v>3224</v>
      </c>
      <c r="J471" t="s">
        <v>2146</v>
      </c>
      <c r="K471" s="996" t="s">
        <v>3227</v>
      </c>
      <c r="L471" t="s">
        <v>2148</v>
      </c>
      <c r="M471" t="s">
        <v>2149</v>
      </c>
      <c r="N471" t="s">
        <v>2150</v>
      </c>
      <c r="O471" t="s">
        <v>2151</v>
      </c>
      <c r="P471" t="s">
        <v>2152</v>
      </c>
    </row>
    <row r="472" spans="1:16" ht="45">
      <c r="A472" t="s">
        <v>2140</v>
      </c>
      <c r="B472" t="s">
        <v>3228</v>
      </c>
      <c r="C472" s="996" t="s">
        <v>1573</v>
      </c>
      <c r="D472" t="s">
        <v>2143</v>
      </c>
      <c r="E472" s="996" t="s">
        <v>2144</v>
      </c>
      <c r="F472" s="996" t="s">
        <v>2117</v>
      </c>
      <c r="G472" s="890">
        <v>45880.519550775462</v>
      </c>
      <c r="I472" t="s">
        <v>3224</v>
      </c>
      <c r="J472" t="s">
        <v>2146</v>
      </c>
      <c r="K472" s="996" t="s">
        <v>3227</v>
      </c>
      <c r="L472" t="s">
        <v>2148</v>
      </c>
      <c r="M472" t="s">
        <v>2149</v>
      </c>
      <c r="N472" t="s">
        <v>2150</v>
      </c>
      <c r="O472" t="s">
        <v>2151</v>
      </c>
      <c r="P472" t="s">
        <v>2152</v>
      </c>
    </row>
    <row r="473" spans="1:16" ht="30">
      <c r="A473" t="s">
        <v>2365</v>
      </c>
      <c r="B473" t="s">
        <v>166</v>
      </c>
      <c r="C473" s="996" t="s">
        <v>3229</v>
      </c>
      <c r="D473" t="s">
        <v>3230</v>
      </c>
      <c r="E473" s="996" t="s">
        <v>2515</v>
      </c>
      <c r="F473" s="996" t="s">
        <v>2117</v>
      </c>
      <c r="G473" s="890">
        <v>45989.318142685188</v>
      </c>
      <c r="H473" t="s">
        <v>3231</v>
      </c>
      <c r="I473" t="s">
        <v>3224</v>
      </c>
      <c r="J473" t="s">
        <v>2146</v>
      </c>
      <c r="K473" s="996" t="s">
        <v>387</v>
      </c>
      <c r="L473" t="s">
        <v>2148</v>
      </c>
      <c r="M473" t="s">
        <v>2149</v>
      </c>
      <c r="N473" t="s">
        <v>2150</v>
      </c>
      <c r="O473" t="s">
        <v>2151</v>
      </c>
      <c r="P473" t="s">
        <v>3232</v>
      </c>
    </row>
    <row r="474" spans="1:16" ht="30">
      <c r="A474" t="s">
        <v>2355</v>
      </c>
      <c r="B474" t="s">
        <v>3233</v>
      </c>
      <c r="C474" s="996" t="s">
        <v>3229</v>
      </c>
      <c r="D474" t="s">
        <v>3230</v>
      </c>
      <c r="E474" s="996" t="s">
        <v>3234</v>
      </c>
      <c r="F474" s="996" t="s">
        <v>2117</v>
      </c>
      <c r="G474" s="890">
        <v>45986.324953356481</v>
      </c>
      <c r="H474" t="s">
        <v>3235</v>
      </c>
      <c r="I474" t="s">
        <v>3224</v>
      </c>
      <c r="J474" t="s">
        <v>2146</v>
      </c>
      <c r="K474" s="996" t="s">
        <v>387</v>
      </c>
      <c r="L474" t="s">
        <v>2148</v>
      </c>
      <c r="M474" t="s">
        <v>2149</v>
      </c>
      <c r="N474" t="s">
        <v>2150</v>
      </c>
      <c r="O474" t="s">
        <v>2452</v>
      </c>
    </row>
    <row r="475" spans="1:16">
      <c r="A475" t="s">
        <v>2365</v>
      </c>
      <c r="B475" t="s">
        <v>170</v>
      </c>
      <c r="C475" s="996" t="s">
        <v>3236</v>
      </c>
      <c r="D475" t="s">
        <v>1953</v>
      </c>
      <c r="E475" s="996" t="s">
        <v>2515</v>
      </c>
      <c r="F475" s="996" t="s">
        <v>2117</v>
      </c>
      <c r="G475" s="890">
        <v>45880.499267210645</v>
      </c>
      <c r="H475" t="s">
        <v>3237</v>
      </c>
      <c r="I475" t="s">
        <v>3224</v>
      </c>
      <c r="J475" t="s">
        <v>2146</v>
      </c>
      <c r="K475" s="996" t="s">
        <v>387</v>
      </c>
      <c r="L475" t="s">
        <v>2148</v>
      </c>
      <c r="M475" t="s">
        <v>2149</v>
      </c>
      <c r="N475" t="s">
        <v>2150</v>
      </c>
      <c r="O475" t="s">
        <v>2151</v>
      </c>
      <c r="P475" t="s">
        <v>3238</v>
      </c>
    </row>
    <row r="476" spans="1:16">
      <c r="A476" t="s">
        <v>2355</v>
      </c>
      <c r="B476" t="s">
        <v>3239</v>
      </c>
      <c r="C476" s="996" t="s">
        <v>3236</v>
      </c>
      <c r="D476" t="s">
        <v>1953</v>
      </c>
      <c r="E476" s="996" t="s">
        <v>3234</v>
      </c>
      <c r="F476" s="996" t="s">
        <v>2117</v>
      </c>
      <c r="G476" s="890">
        <v>45880.499267199077</v>
      </c>
      <c r="H476" t="s">
        <v>3240</v>
      </c>
      <c r="I476" t="s">
        <v>3224</v>
      </c>
      <c r="J476" t="s">
        <v>2146</v>
      </c>
      <c r="K476" s="996" t="s">
        <v>387</v>
      </c>
      <c r="L476" t="s">
        <v>2148</v>
      </c>
      <c r="M476" t="s">
        <v>2149</v>
      </c>
      <c r="N476" t="s">
        <v>2150</v>
      </c>
      <c r="O476" t="s">
        <v>2151</v>
      </c>
      <c r="P476" t="s">
        <v>3238</v>
      </c>
    </row>
    <row r="477" spans="1:16" ht="30">
      <c r="A477" t="s">
        <v>2365</v>
      </c>
      <c r="B477" t="s">
        <v>174</v>
      </c>
      <c r="C477" s="996" t="s">
        <v>3241</v>
      </c>
      <c r="D477" t="s">
        <v>3230</v>
      </c>
      <c r="E477" s="996" t="s">
        <v>2515</v>
      </c>
      <c r="F477" s="996" t="s">
        <v>2117</v>
      </c>
      <c r="G477" s="890">
        <v>46007.295646562503</v>
      </c>
      <c r="H477" t="s">
        <v>3242</v>
      </c>
      <c r="I477" t="s">
        <v>3224</v>
      </c>
      <c r="J477" t="s">
        <v>2146</v>
      </c>
      <c r="K477" s="996" t="s">
        <v>387</v>
      </c>
      <c r="L477" t="s">
        <v>2148</v>
      </c>
      <c r="M477" t="s">
        <v>2149</v>
      </c>
      <c r="N477" t="s">
        <v>2150</v>
      </c>
      <c r="O477" t="s">
        <v>2151</v>
      </c>
      <c r="P477" t="s">
        <v>3243</v>
      </c>
    </row>
    <row r="478" spans="1:16" ht="30">
      <c r="A478" t="s">
        <v>2355</v>
      </c>
      <c r="B478" t="s">
        <v>3244</v>
      </c>
      <c r="C478" s="996" t="s">
        <v>3241</v>
      </c>
      <c r="D478" t="s">
        <v>3230</v>
      </c>
      <c r="E478" s="996" t="s">
        <v>3234</v>
      </c>
      <c r="F478" s="996" t="s">
        <v>2117</v>
      </c>
      <c r="G478" s="890">
        <v>45989.489361805558</v>
      </c>
      <c r="H478" t="s">
        <v>3245</v>
      </c>
      <c r="I478" t="s">
        <v>3224</v>
      </c>
      <c r="J478" t="s">
        <v>2146</v>
      </c>
      <c r="K478" s="996" t="s">
        <v>387</v>
      </c>
      <c r="L478" t="s">
        <v>2148</v>
      </c>
      <c r="M478" t="s">
        <v>2149</v>
      </c>
      <c r="N478" t="s">
        <v>2150</v>
      </c>
      <c r="O478" t="s">
        <v>2452</v>
      </c>
    </row>
    <row r="479" spans="1:16" ht="30">
      <c r="A479" t="s">
        <v>2365</v>
      </c>
      <c r="B479" t="s">
        <v>178</v>
      </c>
      <c r="C479" s="996" t="s">
        <v>3246</v>
      </c>
      <c r="D479" t="s">
        <v>3230</v>
      </c>
      <c r="E479" s="996" t="s">
        <v>2515</v>
      </c>
      <c r="F479" s="996" t="s">
        <v>2117</v>
      </c>
      <c r="G479" s="890">
        <v>46063.560822349536</v>
      </c>
      <c r="H479" t="s">
        <v>3247</v>
      </c>
      <c r="I479" t="s">
        <v>3224</v>
      </c>
      <c r="J479" t="s">
        <v>2146</v>
      </c>
      <c r="K479" s="996" t="s">
        <v>387</v>
      </c>
      <c r="L479" t="s">
        <v>2148</v>
      </c>
      <c r="M479" t="s">
        <v>2149</v>
      </c>
      <c r="N479" t="s">
        <v>2150</v>
      </c>
      <c r="O479" t="s">
        <v>2151</v>
      </c>
      <c r="P479" t="s">
        <v>3248</v>
      </c>
    </row>
    <row r="480" spans="1:16" ht="30">
      <c r="A480" t="s">
        <v>2355</v>
      </c>
      <c r="B480" t="s">
        <v>3249</v>
      </c>
      <c r="C480" s="996" t="s">
        <v>3246</v>
      </c>
      <c r="D480" t="s">
        <v>3230</v>
      </c>
      <c r="E480" s="996" t="s">
        <v>3234</v>
      </c>
      <c r="F480" s="996" t="s">
        <v>2117</v>
      </c>
      <c r="G480" s="890">
        <v>46059.296539039351</v>
      </c>
      <c r="H480" t="s">
        <v>3250</v>
      </c>
      <c r="I480" t="s">
        <v>3224</v>
      </c>
      <c r="J480" t="s">
        <v>2146</v>
      </c>
      <c r="K480" s="996" t="s">
        <v>387</v>
      </c>
      <c r="L480" t="s">
        <v>2148</v>
      </c>
      <c r="M480" t="s">
        <v>2149</v>
      </c>
      <c r="N480" t="s">
        <v>2150</v>
      </c>
      <c r="O480" t="s">
        <v>2452</v>
      </c>
    </row>
    <row r="481" spans="1:16">
      <c r="A481" t="s">
        <v>2140</v>
      </c>
      <c r="B481" t="s">
        <v>3251</v>
      </c>
      <c r="C481" s="996" t="s">
        <v>3252</v>
      </c>
      <c r="D481" t="s">
        <v>2143</v>
      </c>
      <c r="E481" s="996" t="s">
        <v>2144</v>
      </c>
      <c r="F481" s="996" t="s">
        <v>2117</v>
      </c>
      <c r="G481" s="890">
        <v>45880.519552025464</v>
      </c>
      <c r="I481" t="s">
        <v>3224</v>
      </c>
      <c r="J481" t="s">
        <v>2146</v>
      </c>
      <c r="K481" s="996" t="s">
        <v>387</v>
      </c>
      <c r="L481" t="s">
        <v>2148</v>
      </c>
      <c r="M481" t="s">
        <v>2149</v>
      </c>
      <c r="N481" t="s">
        <v>2150</v>
      </c>
      <c r="O481" t="s">
        <v>2151</v>
      </c>
      <c r="P481" t="s">
        <v>2152</v>
      </c>
    </row>
    <row r="482" spans="1:16">
      <c r="A482" t="s">
        <v>2140</v>
      </c>
      <c r="B482" t="s">
        <v>3253</v>
      </c>
      <c r="C482" s="996" t="s">
        <v>3252</v>
      </c>
      <c r="D482" t="s">
        <v>2143</v>
      </c>
      <c r="E482" s="996" t="s">
        <v>2144</v>
      </c>
      <c r="F482" s="996" t="s">
        <v>2117</v>
      </c>
      <c r="G482" s="890">
        <v>45880.519561400462</v>
      </c>
      <c r="I482" t="s">
        <v>3224</v>
      </c>
      <c r="J482" t="s">
        <v>2146</v>
      </c>
      <c r="K482" s="996" t="s">
        <v>387</v>
      </c>
      <c r="L482" t="s">
        <v>2148</v>
      </c>
      <c r="M482" t="s">
        <v>2149</v>
      </c>
      <c r="N482" t="s">
        <v>2150</v>
      </c>
      <c r="O482" t="s">
        <v>2151</v>
      </c>
      <c r="P482" t="s">
        <v>2152</v>
      </c>
    </row>
    <row r="483" spans="1:16">
      <c r="A483" t="s">
        <v>2140</v>
      </c>
      <c r="B483" t="s">
        <v>184</v>
      </c>
      <c r="C483" s="996" t="s">
        <v>185</v>
      </c>
      <c r="D483" t="s">
        <v>2143</v>
      </c>
      <c r="E483" s="996" t="s">
        <v>2144</v>
      </c>
      <c r="F483" s="996" t="s">
        <v>2117</v>
      </c>
      <c r="G483" s="890">
        <v>45880.519572662037</v>
      </c>
      <c r="I483" t="s">
        <v>3224</v>
      </c>
      <c r="J483" t="s">
        <v>2146</v>
      </c>
      <c r="K483" s="996" t="s">
        <v>387</v>
      </c>
      <c r="L483" t="s">
        <v>2148</v>
      </c>
      <c r="M483" t="s">
        <v>2149</v>
      </c>
      <c r="N483" t="s">
        <v>2150</v>
      </c>
      <c r="O483" t="s">
        <v>2151</v>
      </c>
      <c r="P483" t="s">
        <v>2152</v>
      </c>
    </row>
    <row r="484" spans="1:16">
      <c r="A484" t="s">
        <v>2140</v>
      </c>
      <c r="B484" t="s">
        <v>3254</v>
      </c>
      <c r="C484" s="996" t="s">
        <v>185</v>
      </c>
      <c r="D484" t="s">
        <v>2143</v>
      </c>
      <c r="E484" s="996" t="s">
        <v>2144</v>
      </c>
      <c r="F484" s="996" t="s">
        <v>2117</v>
      </c>
      <c r="G484" s="890">
        <v>45880.519726284721</v>
      </c>
      <c r="I484" t="s">
        <v>3224</v>
      </c>
      <c r="J484" t="s">
        <v>2146</v>
      </c>
      <c r="K484" s="996" t="s">
        <v>387</v>
      </c>
      <c r="L484" t="s">
        <v>2148</v>
      </c>
      <c r="M484" t="s">
        <v>2149</v>
      </c>
      <c r="N484" t="s">
        <v>2150</v>
      </c>
      <c r="O484" t="s">
        <v>2151</v>
      </c>
      <c r="P484" t="s">
        <v>2152</v>
      </c>
    </row>
    <row r="485" spans="1:16">
      <c r="A485" t="s">
        <v>2140</v>
      </c>
      <c r="B485" t="s">
        <v>188</v>
      </c>
      <c r="C485" s="996" t="s">
        <v>189</v>
      </c>
      <c r="D485" t="s">
        <v>2143</v>
      </c>
      <c r="E485" s="996" t="s">
        <v>2144</v>
      </c>
      <c r="F485" s="996" t="s">
        <v>2117</v>
      </c>
      <c r="G485" s="890">
        <v>45880.519598194442</v>
      </c>
      <c r="I485" t="s">
        <v>3224</v>
      </c>
      <c r="J485" t="s">
        <v>2146</v>
      </c>
      <c r="K485" s="996" t="s">
        <v>387</v>
      </c>
      <c r="L485" t="s">
        <v>2148</v>
      </c>
      <c r="M485" t="s">
        <v>2149</v>
      </c>
      <c r="N485" t="s">
        <v>2150</v>
      </c>
      <c r="O485" t="s">
        <v>2151</v>
      </c>
      <c r="P485" t="s">
        <v>2152</v>
      </c>
    </row>
    <row r="486" spans="1:16">
      <c r="A486" t="s">
        <v>2140</v>
      </c>
      <c r="B486" t="s">
        <v>3255</v>
      </c>
      <c r="C486" s="996" t="s">
        <v>189</v>
      </c>
      <c r="D486" t="s">
        <v>2143</v>
      </c>
      <c r="E486" s="996" t="s">
        <v>2144</v>
      </c>
      <c r="F486" s="996" t="s">
        <v>2117</v>
      </c>
      <c r="G486" s="890">
        <v>45880.519604606481</v>
      </c>
      <c r="I486" t="s">
        <v>3224</v>
      </c>
      <c r="J486" t="s">
        <v>2146</v>
      </c>
      <c r="K486" s="996" t="s">
        <v>387</v>
      </c>
      <c r="L486" t="s">
        <v>2148</v>
      </c>
      <c r="M486" t="s">
        <v>2149</v>
      </c>
      <c r="N486" t="s">
        <v>2150</v>
      </c>
      <c r="O486" t="s">
        <v>2151</v>
      </c>
      <c r="P486" t="s">
        <v>2152</v>
      </c>
    </row>
    <row r="487" spans="1:16">
      <c r="A487" t="s">
        <v>2140</v>
      </c>
      <c r="B487" t="s">
        <v>192</v>
      </c>
      <c r="C487" s="996" t="s">
        <v>193</v>
      </c>
      <c r="D487" t="s">
        <v>2143</v>
      </c>
      <c r="E487" s="996" t="s">
        <v>2144</v>
      </c>
      <c r="F487" s="996" t="s">
        <v>2117</v>
      </c>
      <c r="G487" s="890">
        <v>45880.519551412035</v>
      </c>
      <c r="I487" t="s">
        <v>3224</v>
      </c>
      <c r="J487" t="s">
        <v>2146</v>
      </c>
      <c r="K487" s="996" t="s">
        <v>387</v>
      </c>
      <c r="L487" t="s">
        <v>2148</v>
      </c>
      <c r="M487" t="s">
        <v>2149</v>
      </c>
      <c r="N487" t="s">
        <v>2150</v>
      </c>
      <c r="O487" t="s">
        <v>2151</v>
      </c>
      <c r="P487" t="s">
        <v>2152</v>
      </c>
    </row>
    <row r="488" spans="1:16">
      <c r="A488" t="s">
        <v>2140</v>
      </c>
      <c r="B488" t="s">
        <v>3256</v>
      </c>
      <c r="C488" s="996" t="s">
        <v>193</v>
      </c>
      <c r="D488" t="s">
        <v>2143</v>
      </c>
      <c r="E488" s="996" t="s">
        <v>2144</v>
      </c>
      <c r="F488" s="996" t="s">
        <v>2117</v>
      </c>
      <c r="G488" s="890">
        <v>45880.519506331017</v>
      </c>
      <c r="I488" t="s">
        <v>3224</v>
      </c>
      <c r="J488" t="s">
        <v>2146</v>
      </c>
      <c r="K488" s="996" t="s">
        <v>387</v>
      </c>
      <c r="L488" t="s">
        <v>2148</v>
      </c>
      <c r="M488" t="s">
        <v>2149</v>
      </c>
      <c r="N488" t="s">
        <v>2150</v>
      </c>
      <c r="O488" t="s">
        <v>2151</v>
      </c>
      <c r="P488" t="s">
        <v>2152</v>
      </c>
    </row>
    <row r="489" spans="1:16">
      <c r="A489" t="s">
        <v>2140</v>
      </c>
      <c r="B489" t="s">
        <v>196</v>
      </c>
      <c r="C489" s="996" t="s">
        <v>197</v>
      </c>
      <c r="D489" t="s">
        <v>2143</v>
      </c>
      <c r="E489" s="996" t="s">
        <v>2144</v>
      </c>
      <c r="F489" s="996" t="s">
        <v>2117</v>
      </c>
      <c r="G489" s="890">
        <v>45880.519499178241</v>
      </c>
      <c r="I489" t="s">
        <v>3224</v>
      </c>
      <c r="J489" t="s">
        <v>2146</v>
      </c>
      <c r="K489" s="996" t="s">
        <v>387</v>
      </c>
      <c r="L489" t="s">
        <v>2148</v>
      </c>
      <c r="M489" t="s">
        <v>2149</v>
      </c>
      <c r="N489" t="s">
        <v>2150</v>
      </c>
      <c r="O489" t="s">
        <v>2151</v>
      </c>
      <c r="P489" t="s">
        <v>2152</v>
      </c>
    </row>
    <row r="490" spans="1:16">
      <c r="A490" t="s">
        <v>2140</v>
      </c>
      <c r="B490" t="s">
        <v>3257</v>
      </c>
      <c r="C490" s="996" t="s">
        <v>197</v>
      </c>
      <c r="D490" t="s">
        <v>2143</v>
      </c>
      <c r="E490" s="996" t="s">
        <v>2144</v>
      </c>
      <c r="F490" s="996" t="s">
        <v>2117</v>
      </c>
      <c r="G490" s="890">
        <v>45880.519501261573</v>
      </c>
      <c r="I490" t="s">
        <v>3224</v>
      </c>
      <c r="J490" t="s">
        <v>2146</v>
      </c>
      <c r="K490" s="996" t="s">
        <v>387</v>
      </c>
      <c r="L490" t="s">
        <v>2148</v>
      </c>
      <c r="M490" t="s">
        <v>2149</v>
      </c>
      <c r="N490" t="s">
        <v>2150</v>
      </c>
      <c r="O490" t="s">
        <v>2151</v>
      </c>
      <c r="P490" t="s">
        <v>2152</v>
      </c>
    </row>
    <row r="491" spans="1:16">
      <c r="A491" t="s">
        <v>2140</v>
      </c>
      <c r="B491" t="s">
        <v>532</v>
      </c>
      <c r="C491" s="996" t="s">
        <v>3258</v>
      </c>
      <c r="D491" t="s">
        <v>2143</v>
      </c>
      <c r="E491" s="996" t="s">
        <v>2144</v>
      </c>
      <c r="F491" s="996" t="s">
        <v>2117</v>
      </c>
      <c r="G491" s="890">
        <v>45880.519542638889</v>
      </c>
      <c r="I491" t="s">
        <v>3224</v>
      </c>
      <c r="J491" t="s">
        <v>2146</v>
      </c>
      <c r="K491" s="996" t="s">
        <v>387</v>
      </c>
      <c r="L491" t="s">
        <v>2148</v>
      </c>
      <c r="M491" t="s">
        <v>2149</v>
      </c>
      <c r="N491" t="s">
        <v>2150</v>
      </c>
      <c r="O491" t="s">
        <v>2151</v>
      </c>
      <c r="P491" t="s">
        <v>2152</v>
      </c>
    </row>
    <row r="492" spans="1:16">
      <c r="A492" t="s">
        <v>2140</v>
      </c>
      <c r="B492" t="s">
        <v>3259</v>
      </c>
      <c r="C492" s="996" t="s">
        <v>3258</v>
      </c>
      <c r="D492" t="s">
        <v>2143</v>
      </c>
      <c r="E492" s="996" t="s">
        <v>2144</v>
      </c>
      <c r="F492" s="996" t="s">
        <v>2117</v>
      </c>
      <c r="G492" s="890">
        <v>45880.519666365741</v>
      </c>
      <c r="I492" t="s">
        <v>3224</v>
      </c>
      <c r="J492" t="s">
        <v>2146</v>
      </c>
      <c r="K492" s="996" t="s">
        <v>387</v>
      </c>
      <c r="L492" t="s">
        <v>2148</v>
      </c>
      <c r="M492" t="s">
        <v>2149</v>
      </c>
      <c r="N492" t="s">
        <v>2150</v>
      </c>
      <c r="O492" t="s">
        <v>2151</v>
      </c>
      <c r="P492" t="s">
        <v>2152</v>
      </c>
    </row>
    <row r="493" spans="1:16">
      <c r="A493" t="s">
        <v>2140</v>
      </c>
      <c r="B493" t="s">
        <v>537</v>
      </c>
      <c r="C493" s="996" t="s">
        <v>3260</v>
      </c>
      <c r="D493" t="s">
        <v>2143</v>
      </c>
      <c r="E493" s="996" t="s">
        <v>2144</v>
      </c>
      <c r="F493" s="996" t="s">
        <v>2117</v>
      </c>
      <c r="G493" s="890">
        <v>45880.51959423611</v>
      </c>
      <c r="I493" t="s">
        <v>3224</v>
      </c>
      <c r="J493" t="s">
        <v>2146</v>
      </c>
      <c r="K493" s="996" t="s">
        <v>387</v>
      </c>
      <c r="L493" t="s">
        <v>2148</v>
      </c>
      <c r="M493" t="s">
        <v>2149</v>
      </c>
      <c r="N493" t="s">
        <v>2150</v>
      </c>
      <c r="O493" t="s">
        <v>2151</v>
      </c>
      <c r="P493" t="s">
        <v>2152</v>
      </c>
    </row>
    <row r="494" spans="1:16">
      <c r="A494" t="s">
        <v>2140</v>
      </c>
      <c r="B494" t="s">
        <v>3261</v>
      </c>
      <c r="C494" s="996" t="s">
        <v>3260</v>
      </c>
      <c r="D494" t="s">
        <v>2143</v>
      </c>
      <c r="E494" s="996" t="s">
        <v>2144</v>
      </c>
      <c r="F494" s="996" t="s">
        <v>2117</v>
      </c>
      <c r="G494" s="890">
        <v>45880.51965195602</v>
      </c>
      <c r="I494" t="s">
        <v>3224</v>
      </c>
      <c r="J494" t="s">
        <v>2146</v>
      </c>
      <c r="K494" s="996" t="s">
        <v>387</v>
      </c>
      <c r="L494" t="s">
        <v>2148</v>
      </c>
      <c r="M494" t="s">
        <v>2149</v>
      </c>
      <c r="N494" t="s">
        <v>2150</v>
      </c>
      <c r="O494" t="s">
        <v>2151</v>
      </c>
      <c r="P494" t="s">
        <v>2152</v>
      </c>
    </row>
    <row r="495" spans="1:16">
      <c r="A495" t="s">
        <v>2140</v>
      </c>
      <c r="B495" t="s">
        <v>552</v>
      </c>
      <c r="C495" s="996" t="s">
        <v>3262</v>
      </c>
      <c r="D495" t="s">
        <v>2143</v>
      </c>
      <c r="E495" s="996" t="s">
        <v>2144</v>
      </c>
      <c r="F495" s="996" t="s">
        <v>2117</v>
      </c>
      <c r="G495" s="890">
        <v>45880.519693148148</v>
      </c>
      <c r="I495" t="s">
        <v>3224</v>
      </c>
      <c r="J495" t="s">
        <v>2146</v>
      </c>
      <c r="K495" s="996" t="s">
        <v>387</v>
      </c>
      <c r="L495" t="s">
        <v>2148</v>
      </c>
      <c r="M495" t="s">
        <v>2149</v>
      </c>
      <c r="N495" t="s">
        <v>2150</v>
      </c>
      <c r="O495" t="s">
        <v>2151</v>
      </c>
      <c r="P495" t="s">
        <v>2152</v>
      </c>
    </row>
    <row r="496" spans="1:16">
      <c r="A496" t="s">
        <v>2140</v>
      </c>
      <c r="B496" t="s">
        <v>3263</v>
      </c>
      <c r="C496" s="996" t="s">
        <v>3262</v>
      </c>
      <c r="D496" t="s">
        <v>2143</v>
      </c>
      <c r="E496" s="996" t="s">
        <v>2144</v>
      </c>
      <c r="F496" s="996" t="s">
        <v>2117</v>
      </c>
      <c r="G496" s="890">
        <v>45880.519702766207</v>
      </c>
      <c r="I496" t="s">
        <v>3224</v>
      </c>
      <c r="J496" t="s">
        <v>2146</v>
      </c>
      <c r="K496" s="996" t="s">
        <v>387</v>
      </c>
      <c r="L496" t="s">
        <v>2148</v>
      </c>
      <c r="M496" t="s">
        <v>2149</v>
      </c>
      <c r="N496" t="s">
        <v>2150</v>
      </c>
      <c r="O496" t="s">
        <v>2151</v>
      </c>
      <c r="P496" t="s">
        <v>2152</v>
      </c>
    </row>
    <row r="497" spans="1:16">
      <c r="A497" t="s">
        <v>2140</v>
      </c>
      <c r="B497" t="s">
        <v>578</v>
      </c>
      <c r="C497" s="996" t="s">
        <v>3264</v>
      </c>
      <c r="D497" t="s">
        <v>2143</v>
      </c>
      <c r="E497" s="996" t="s">
        <v>2144</v>
      </c>
      <c r="F497" s="996" t="s">
        <v>2117</v>
      </c>
      <c r="G497" s="890">
        <v>45880.51955902778</v>
      </c>
      <c r="I497" t="s">
        <v>3224</v>
      </c>
      <c r="J497" t="s">
        <v>2146</v>
      </c>
      <c r="K497" s="996" t="s">
        <v>387</v>
      </c>
      <c r="L497" t="s">
        <v>2148</v>
      </c>
      <c r="M497" t="s">
        <v>2149</v>
      </c>
      <c r="N497" t="s">
        <v>2150</v>
      </c>
      <c r="O497" t="s">
        <v>2151</v>
      </c>
      <c r="P497" t="s">
        <v>2152</v>
      </c>
    </row>
    <row r="498" spans="1:16">
      <c r="A498" t="s">
        <v>2140</v>
      </c>
      <c r="B498" t="s">
        <v>3265</v>
      </c>
      <c r="C498" s="996" t="s">
        <v>3264</v>
      </c>
      <c r="D498" t="s">
        <v>2143</v>
      </c>
      <c r="E498" s="996" t="s">
        <v>2144</v>
      </c>
      <c r="F498" s="996" t="s">
        <v>2117</v>
      </c>
      <c r="G498" s="890">
        <v>45880.519561574074</v>
      </c>
      <c r="I498" t="s">
        <v>3224</v>
      </c>
      <c r="J498" t="s">
        <v>2146</v>
      </c>
      <c r="K498" s="996" t="s">
        <v>387</v>
      </c>
      <c r="L498" t="s">
        <v>2148</v>
      </c>
      <c r="M498" t="s">
        <v>2149</v>
      </c>
      <c r="N498" t="s">
        <v>2150</v>
      </c>
      <c r="O498" t="s">
        <v>2151</v>
      </c>
      <c r="P498" t="s">
        <v>2152</v>
      </c>
    </row>
    <row r="499" spans="1:16">
      <c r="A499" t="s">
        <v>2140</v>
      </c>
      <c r="B499" t="s">
        <v>598</v>
      </c>
      <c r="C499" s="996" t="s">
        <v>3266</v>
      </c>
      <c r="D499" t="s">
        <v>2143</v>
      </c>
      <c r="E499" s="996" t="s">
        <v>2144</v>
      </c>
      <c r="F499" s="996" t="s">
        <v>2117</v>
      </c>
      <c r="G499" s="890">
        <v>45880.519672465278</v>
      </c>
      <c r="I499" t="s">
        <v>3224</v>
      </c>
      <c r="J499" t="s">
        <v>2146</v>
      </c>
      <c r="K499" s="996" t="s">
        <v>387</v>
      </c>
      <c r="L499" t="s">
        <v>2148</v>
      </c>
      <c r="M499" t="s">
        <v>2149</v>
      </c>
      <c r="N499" t="s">
        <v>2150</v>
      </c>
      <c r="O499" t="s">
        <v>2151</v>
      </c>
      <c r="P499" t="s">
        <v>2152</v>
      </c>
    </row>
    <row r="500" spans="1:16">
      <c r="A500" t="s">
        <v>2140</v>
      </c>
      <c r="B500" t="s">
        <v>3267</v>
      </c>
      <c r="C500" s="996" t="s">
        <v>3266</v>
      </c>
      <c r="D500" t="s">
        <v>2143</v>
      </c>
      <c r="E500" s="996" t="s">
        <v>2144</v>
      </c>
      <c r="F500" s="996" t="s">
        <v>2117</v>
      </c>
      <c r="G500" s="890">
        <v>45880.519718136573</v>
      </c>
      <c r="I500" t="s">
        <v>3224</v>
      </c>
      <c r="J500" t="s">
        <v>2146</v>
      </c>
      <c r="K500" s="996" t="s">
        <v>387</v>
      </c>
      <c r="L500" t="s">
        <v>2148</v>
      </c>
      <c r="M500" t="s">
        <v>2149</v>
      </c>
      <c r="N500" t="s">
        <v>2150</v>
      </c>
      <c r="O500" t="s">
        <v>2151</v>
      </c>
      <c r="P500" t="s">
        <v>2152</v>
      </c>
    </row>
    <row r="501" spans="1:16">
      <c r="A501" t="s">
        <v>2140</v>
      </c>
      <c r="B501" t="s">
        <v>618</v>
      </c>
      <c r="C501" s="996" t="s">
        <v>3268</v>
      </c>
      <c r="D501" t="s">
        <v>2143</v>
      </c>
      <c r="E501" s="996" t="s">
        <v>2144</v>
      </c>
      <c r="F501" s="996" t="s">
        <v>2117</v>
      </c>
      <c r="G501" s="890">
        <v>45880.519650995368</v>
      </c>
      <c r="I501" t="s">
        <v>3224</v>
      </c>
      <c r="J501" t="s">
        <v>2146</v>
      </c>
      <c r="K501" s="996" t="s">
        <v>387</v>
      </c>
      <c r="L501" t="s">
        <v>2148</v>
      </c>
      <c r="M501" t="s">
        <v>2149</v>
      </c>
      <c r="N501" t="s">
        <v>2150</v>
      </c>
      <c r="O501" t="s">
        <v>2151</v>
      </c>
      <c r="P501" t="s">
        <v>2152</v>
      </c>
    </row>
    <row r="502" spans="1:16">
      <c r="A502" t="s">
        <v>2140</v>
      </c>
      <c r="B502" t="s">
        <v>3269</v>
      </c>
      <c r="C502" s="996" t="s">
        <v>3268</v>
      </c>
      <c r="D502" t="s">
        <v>2143</v>
      </c>
      <c r="E502" s="996" t="s">
        <v>2144</v>
      </c>
      <c r="F502" s="996" t="s">
        <v>2117</v>
      </c>
      <c r="G502" s="890">
        <v>45880.519645960645</v>
      </c>
      <c r="I502" t="s">
        <v>3224</v>
      </c>
      <c r="J502" t="s">
        <v>2146</v>
      </c>
      <c r="K502" s="996" t="s">
        <v>387</v>
      </c>
      <c r="L502" t="s">
        <v>2148</v>
      </c>
      <c r="M502" t="s">
        <v>2149</v>
      </c>
      <c r="N502" t="s">
        <v>2150</v>
      </c>
      <c r="O502" t="s">
        <v>2151</v>
      </c>
      <c r="P502" t="s">
        <v>2152</v>
      </c>
    </row>
    <row r="503" spans="1:16">
      <c r="A503" t="s">
        <v>2140</v>
      </c>
      <c r="B503" t="s">
        <v>629</v>
      </c>
      <c r="C503" s="996" t="s">
        <v>3270</v>
      </c>
      <c r="D503" t="s">
        <v>2143</v>
      </c>
      <c r="E503" s="996" t="s">
        <v>2144</v>
      </c>
      <c r="F503" s="996" t="s">
        <v>2117</v>
      </c>
      <c r="G503" s="890">
        <v>45880.519661041668</v>
      </c>
      <c r="I503" t="s">
        <v>3224</v>
      </c>
      <c r="J503" t="s">
        <v>2146</v>
      </c>
      <c r="K503" s="996" t="s">
        <v>387</v>
      </c>
      <c r="L503" t="s">
        <v>2148</v>
      </c>
      <c r="M503" t="s">
        <v>2149</v>
      </c>
      <c r="N503" t="s">
        <v>2150</v>
      </c>
      <c r="O503" t="s">
        <v>2151</v>
      </c>
      <c r="P503" t="s">
        <v>2152</v>
      </c>
    </row>
    <row r="504" spans="1:16">
      <c r="A504" t="s">
        <v>2140</v>
      </c>
      <c r="B504" t="s">
        <v>3271</v>
      </c>
      <c r="C504" s="996" t="s">
        <v>3270</v>
      </c>
      <c r="D504" t="s">
        <v>2143</v>
      </c>
      <c r="E504" s="996" t="s">
        <v>2144</v>
      </c>
      <c r="F504" s="996" t="s">
        <v>2117</v>
      </c>
      <c r="G504" s="890">
        <v>45880.519638321763</v>
      </c>
      <c r="I504" t="s">
        <v>3224</v>
      </c>
      <c r="J504" t="s">
        <v>2146</v>
      </c>
      <c r="K504" s="996" t="s">
        <v>387</v>
      </c>
      <c r="L504" t="s">
        <v>2148</v>
      </c>
      <c r="M504" t="s">
        <v>2149</v>
      </c>
      <c r="N504" t="s">
        <v>2150</v>
      </c>
      <c r="O504" t="s">
        <v>2151</v>
      </c>
      <c r="P504" t="s">
        <v>2152</v>
      </c>
    </row>
    <row r="505" spans="1:16">
      <c r="A505" t="s">
        <v>2140</v>
      </c>
      <c r="B505" t="s">
        <v>641</v>
      </c>
      <c r="C505" s="996" t="s">
        <v>3272</v>
      </c>
      <c r="D505" t="s">
        <v>2143</v>
      </c>
      <c r="E505" s="996" t="s">
        <v>2144</v>
      </c>
      <c r="F505" s="996" t="s">
        <v>2117</v>
      </c>
      <c r="G505" s="890">
        <v>45880.519555219907</v>
      </c>
      <c r="I505" t="s">
        <v>3224</v>
      </c>
      <c r="J505" t="s">
        <v>2146</v>
      </c>
      <c r="K505" s="996" t="s">
        <v>387</v>
      </c>
      <c r="L505" t="s">
        <v>2148</v>
      </c>
      <c r="M505" t="s">
        <v>2149</v>
      </c>
      <c r="N505" t="s">
        <v>2150</v>
      </c>
      <c r="O505" t="s">
        <v>2151</v>
      </c>
      <c r="P505" t="s">
        <v>2152</v>
      </c>
    </row>
    <row r="506" spans="1:16">
      <c r="A506" t="s">
        <v>2140</v>
      </c>
      <c r="B506" t="s">
        <v>3273</v>
      </c>
      <c r="C506" s="996" t="s">
        <v>3272</v>
      </c>
      <c r="D506" t="s">
        <v>2143</v>
      </c>
      <c r="E506" s="996" t="s">
        <v>2144</v>
      </c>
      <c r="F506" s="996" t="s">
        <v>2117</v>
      </c>
      <c r="G506" s="890">
        <v>45880.519502476855</v>
      </c>
      <c r="I506" t="s">
        <v>3224</v>
      </c>
      <c r="J506" t="s">
        <v>2146</v>
      </c>
      <c r="K506" s="996" t="s">
        <v>387</v>
      </c>
      <c r="L506" t="s">
        <v>2148</v>
      </c>
      <c r="M506" t="s">
        <v>2149</v>
      </c>
      <c r="N506" t="s">
        <v>2150</v>
      </c>
      <c r="O506" t="s">
        <v>2151</v>
      </c>
      <c r="P506" t="s">
        <v>2152</v>
      </c>
    </row>
    <row r="507" spans="1:16">
      <c r="A507" t="s">
        <v>2140</v>
      </c>
      <c r="B507" t="s">
        <v>645</v>
      </c>
      <c r="C507" s="996" t="s">
        <v>3274</v>
      </c>
      <c r="D507" t="s">
        <v>2143</v>
      </c>
      <c r="E507" s="996" t="s">
        <v>2144</v>
      </c>
      <c r="F507" s="996" t="s">
        <v>2117</v>
      </c>
      <c r="G507" s="890">
        <v>45880.51949997685</v>
      </c>
      <c r="I507" t="s">
        <v>3224</v>
      </c>
      <c r="J507" t="s">
        <v>2146</v>
      </c>
      <c r="K507" s="996" t="s">
        <v>387</v>
      </c>
      <c r="L507" t="s">
        <v>2148</v>
      </c>
      <c r="M507" t="s">
        <v>2149</v>
      </c>
      <c r="N507" t="s">
        <v>2150</v>
      </c>
      <c r="O507" t="s">
        <v>2151</v>
      </c>
      <c r="P507" t="s">
        <v>2152</v>
      </c>
    </row>
    <row r="508" spans="1:16">
      <c r="A508" t="s">
        <v>2140</v>
      </c>
      <c r="B508" t="s">
        <v>3275</v>
      </c>
      <c r="C508" s="996" t="s">
        <v>3274</v>
      </c>
      <c r="D508" t="s">
        <v>2143</v>
      </c>
      <c r="E508" s="996" t="s">
        <v>2144</v>
      </c>
      <c r="F508" s="996" t="s">
        <v>2117</v>
      </c>
      <c r="G508" s="890">
        <v>45880.519512592589</v>
      </c>
      <c r="I508" t="s">
        <v>3224</v>
      </c>
      <c r="J508" t="s">
        <v>2146</v>
      </c>
      <c r="K508" s="996" t="s">
        <v>387</v>
      </c>
      <c r="L508" t="s">
        <v>2148</v>
      </c>
      <c r="M508" t="s">
        <v>2149</v>
      </c>
      <c r="N508" t="s">
        <v>2150</v>
      </c>
      <c r="O508" t="s">
        <v>2151</v>
      </c>
      <c r="P508" t="s">
        <v>2152</v>
      </c>
    </row>
    <row r="509" spans="1:16">
      <c r="A509" t="s">
        <v>2140</v>
      </c>
      <c r="B509" t="s">
        <v>655</v>
      </c>
      <c r="C509" s="996" t="s">
        <v>3276</v>
      </c>
      <c r="D509" t="s">
        <v>2143</v>
      </c>
      <c r="E509" s="996" t="s">
        <v>2144</v>
      </c>
      <c r="F509" s="996" t="s">
        <v>2117</v>
      </c>
      <c r="G509" s="890">
        <v>45880.519518414352</v>
      </c>
      <c r="I509" t="s">
        <v>3224</v>
      </c>
      <c r="J509" t="s">
        <v>2146</v>
      </c>
      <c r="K509" s="996" t="s">
        <v>387</v>
      </c>
      <c r="L509" t="s">
        <v>2148</v>
      </c>
      <c r="M509" t="s">
        <v>2149</v>
      </c>
      <c r="N509" t="s">
        <v>2150</v>
      </c>
      <c r="O509" t="s">
        <v>2151</v>
      </c>
      <c r="P509" t="s">
        <v>2152</v>
      </c>
    </row>
    <row r="510" spans="1:16">
      <c r="A510" t="s">
        <v>2140</v>
      </c>
      <c r="B510" t="s">
        <v>3277</v>
      </c>
      <c r="C510" s="996" t="s">
        <v>3276</v>
      </c>
      <c r="D510" t="s">
        <v>2143</v>
      </c>
      <c r="E510" s="996" t="s">
        <v>2144</v>
      </c>
      <c r="F510" s="996" t="s">
        <v>2117</v>
      </c>
      <c r="G510" s="890">
        <v>45880.519717488423</v>
      </c>
      <c r="I510" t="s">
        <v>3224</v>
      </c>
      <c r="J510" t="s">
        <v>2146</v>
      </c>
      <c r="K510" s="996" t="s">
        <v>387</v>
      </c>
      <c r="L510" t="s">
        <v>2148</v>
      </c>
      <c r="M510" t="s">
        <v>2149</v>
      </c>
      <c r="N510" t="s">
        <v>2150</v>
      </c>
      <c r="O510" t="s">
        <v>2151</v>
      </c>
      <c r="P510" t="s">
        <v>2152</v>
      </c>
    </row>
    <row r="511" spans="1:16">
      <c r="A511" t="s">
        <v>2140</v>
      </c>
      <c r="B511" t="s">
        <v>658</v>
      </c>
      <c r="C511" s="996" t="s">
        <v>3278</v>
      </c>
      <c r="D511" t="s">
        <v>2143</v>
      </c>
      <c r="E511" s="996" t="s">
        <v>2144</v>
      </c>
      <c r="F511" s="996" t="s">
        <v>2117</v>
      </c>
      <c r="G511" s="890">
        <v>45880.519530520833</v>
      </c>
      <c r="I511" t="s">
        <v>3224</v>
      </c>
      <c r="J511" t="s">
        <v>2146</v>
      </c>
      <c r="K511" s="996" t="s">
        <v>387</v>
      </c>
      <c r="L511" t="s">
        <v>2148</v>
      </c>
      <c r="M511" t="s">
        <v>2149</v>
      </c>
      <c r="N511" t="s">
        <v>2150</v>
      </c>
      <c r="O511" t="s">
        <v>2151</v>
      </c>
      <c r="P511" t="s">
        <v>2152</v>
      </c>
    </row>
    <row r="512" spans="1:16">
      <c r="A512" t="s">
        <v>2365</v>
      </c>
      <c r="B512" t="s">
        <v>3279</v>
      </c>
      <c r="C512" s="996" t="s">
        <v>152</v>
      </c>
      <c r="D512" t="s">
        <v>1953</v>
      </c>
      <c r="E512" s="996" t="s">
        <v>2515</v>
      </c>
      <c r="F512" s="996" t="s">
        <v>2117</v>
      </c>
      <c r="G512" s="890">
        <v>46017.466961759259</v>
      </c>
      <c r="H512" t="s">
        <v>3280</v>
      </c>
      <c r="I512" t="s">
        <v>2145</v>
      </c>
      <c r="J512" t="s">
        <v>2146</v>
      </c>
      <c r="K512" s="996" t="s">
        <v>3281</v>
      </c>
      <c r="L512" t="s">
        <v>2148</v>
      </c>
      <c r="M512" t="s">
        <v>3282</v>
      </c>
      <c r="N512" t="s">
        <v>2150</v>
      </c>
      <c r="O512" t="s">
        <v>2151</v>
      </c>
      <c r="P512" t="s">
        <v>3283</v>
      </c>
    </row>
    <row r="513" spans="1:16">
      <c r="A513" t="s">
        <v>3284</v>
      </c>
      <c r="B513" t="s">
        <v>3285</v>
      </c>
      <c r="C513" s="996" t="s">
        <v>152</v>
      </c>
      <c r="D513" t="s">
        <v>1953</v>
      </c>
      <c r="E513" s="996" t="s">
        <v>3234</v>
      </c>
      <c r="F513" s="996" t="s">
        <v>2117</v>
      </c>
      <c r="G513" s="890">
        <v>45986.605913495368</v>
      </c>
      <c r="H513" t="s">
        <v>3286</v>
      </c>
      <c r="I513" t="s">
        <v>2145</v>
      </c>
      <c r="J513" t="s">
        <v>2146</v>
      </c>
      <c r="K513" s="996" t="s">
        <v>3281</v>
      </c>
      <c r="L513" t="s">
        <v>2148</v>
      </c>
      <c r="M513" t="s">
        <v>3282</v>
      </c>
      <c r="N513" t="s">
        <v>2150</v>
      </c>
      <c r="O513" t="s">
        <v>2452</v>
      </c>
    </row>
    <row r="514" spans="1:16" ht="30">
      <c r="A514" t="s">
        <v>2365</v>
      </c>
      <c r="B514" t="s">
        <v>3287</v>
      </c>
      <c r="C514" s="996" t="s">
        <v>3288</v>
      </c>
      <c r="D514" t="s">
        <v>2358</v>
      </c>
      <c r="E514" s="996" t="s">
        <v>2515</v>
      </c>
      <c r="F514" s="996" t="s">
        <v>2117</v>
      </c>
      <c r="G514" s="890">
        <v>45982.425138946761</v>
      </c>
      <c r="H514" t="s">
        <v>3289</v>
      </c>
      <c r="I514" t="s">
        <v>2145</v>
      </c>
      <c r="J514" t="s">
        <v>2362</v>
      </c>
      <c r="K514" s="996" t="s">
        <v>2517</v>
      </c>
      <c r="L514" t="s">
        <v>2148</v>
      </c>
      <c r="M514" t="s">
        <v>3282</v>
      </c>
      <c r="N514" t="s">
        <v>2150</v>
      </c>
      <c r="O514" t="s">
        <v>2151</v>
      </c>
      <c r="P514" t="s">
        <v>3290</v>
      </c>
    </row>
    <row r="515" spans="1:16" ht="30">
      <c r="A515" t="s">
        <v>2365</v>
      </c>
      <c r="B515" t="s">
        <v>3291</v>
      </c>
      <c r="C515" s="996" t="s">
        <v>3292</v>
      </c>
      <c r="D515" t="s">
        <v>2514</v>
      </c>
      <c r="E515" s="996" t="s">
        <v>2515</v>
      </c>
      <c r="F515" s="996" t="s">
        <v>2117</v>
      </c>
      <c r="G515" s="890">
        <v>46000.525106597219</v>
      </c>
      <c r="H515" t="s">
        <v>3293</v>
      </c>
      <c r="I515" t="s">
        <v>2145</v>
      </c>
      <c r="J515" t="s">
        <v>2362</v>
      </c>
      <c r="K515" s="996" t="s">
        <v>2517</v>
      </c>
      <c r="L515" t="s">
        <v>2148</v>
      </c>
      <c r="M515" t="s">
        <v>3282</v>
      </c>
      <c r="N515" t="s">
        <v>2150</v>
      </c>
      <c r="O515" t="s">
        <v>2151</v>
      </c>
      <c r="P515" t="s">
        <v>3294</v>
      </c>
    </row>
    <row r="516" spans="1:16" ht="30">
      <c r="A516" t="s">
        <v>2365</v>
      </c>
      <c r="B516" t="s">
        <v>3295</v>
      </c>
      <c r="C516" s="996" t="s">
        <v>3296</v>
      </c>
      <c r="D516" t="s">
        <v>2358</v>
      </c>
      <c r="E516" s="996" t="s">
        <v>2515</v>
      </c>
      <c r="F516" s="996" t="s">
        <v>2117</v>
      </c>
      <c r="G516" s="890">
        <v>46049.530517384257</v>
      </c>
      <c r="H516" t="s">
        <v>3297</v>
      </c>
      <c r="I516" t="s">
        <v>2145</v>
      </c>
      <c r="J516" t="s">
        <v>2362</v>
      </c>
      <c r="K516" s="996" t="s">
        <v>2517</v>
      </c>
      <c r="L516" t="s">
        <v>2148</v>
      </c>
      <c r="M516" t="s">
        <v>3282</v>
      </c>
      <c r="N516" t="s">
        <v>2150</v>
      </c>
      <c r="O516" t="s">
        <v>2151</v>
      </c>
      <c r="P516" t="s">
        <v>3298</v>
      </c>
    </row>
    <row r="517" spans="1:16" ht="30">
      <c r="A517" t="s">
        <v>2365</v>
      </c>
      <c r="B517" t="s">
        <v>3299</v>
      </c>
      <c r="C517" s="996" t="s">
        <v>3300</v>
      </c>
      <c r="D517" t="s">
        <v>2358</v>
      </c>
      <c r="E517" s="996" t="s">
        <v>2515</v>
      </c>
      <c r="F517" s="996" t="s">
        <v>2117</v>
      </c>
      <c r="G517" s="890">
        <v>46055.416494652774</v>
      </c>
      <c r="H517" t="s">
        <v>3301</v>
      </c>
      <c r="I517" t="s">
        <v>2145</v>
      </c>
      <c r="J517" t="s">
        <v>2362</v>
      </c>
      <c r="K517" s="996" t="s">
        <v>2517</v>
      </c>
      <c r="L517" t="s">
        <v>2148</v>
      </c>
      <c r="M517" t="s">
        <v>3282</v>
      </c>
      <c r="N517" t="s">
        <v>2150</v>
      </c>
      <c r="O517" t="s">
        <v>2151</v>
      </c>
      <c r="P517" t="s">
        <v>3302</v>
      </c>
    </row>
    <row r="518" spans="1:16">
      <c r="A518" t="s">
        <v>2365</v>
      </c>
      <c r="B518" t="s">
        <v>151</v>
      </c>
      <c r="C518" s="996" t="s">
        <v>152</v>
      </c>
      <c r="D518" t="s">
        <v>3303</v>
      </c>
      <c r="E518" s="996" t="s">
        <v>2515</v>
      </c>
      <c r="F518" s="996" t="s">
        <v>2117</v>
      </c>
      <c r="G518" s="890">
        <v>45821.635485266204</v>
      </c>
      <c r="H518" t="s">
        <v>3304</v>
      </c>
      <c r="I518" t="s">
        <v>2145</v>
      </c>
      <c r="J518" t="s">
        <v>2146</v>
      </c>
      <c r="K518" s="996" t="s">
        <v>3281</v>
      </c>
      <c r="L518" t="s">
        <v>2148</v>
      </c>
      <c r="M518" t="s">
        <v>2149</v>
      </c>
      <c r="N518" t="s">
        <v>2150</v>
      </c>
      <c r="O518" t="s">
        <v>2151</v>
      </c>
      <c r="P518" t="s">
        <v>3305</v>
      </c>
    </row>
    <row r="519" spans="1:16">
      <c r="A519" t="s">
        <v>2355</v>
      </c>
      <c r="B519" t="s">
        <v>3306</v>
      </c>
      <c r="C519" s="996" t="s">
        <v>152</v>
      </c>
      <c r="D519" t="s">
        <v>3303</v>
      </c>
      <c r="E519" s="996" t="s">
        <v>3234</v>
      </c>
      <c r="F519" s="996" t="s">
        <v>2117</v>
      </c>
      <c r="G519" s="890">
        <v>45814.367410219907</v>
      </c>
      <c r="H519" t="s">
        <v>3307</v>
      </c>
      <c r="I519" t="s">
        <v>2145</v>
      </c>
      <c r="J519" t="s">
        <v>2146</v>
      </c>
      <c r="K519" s="996" t="s">
        <v>3281</v>
      </c>
      <c r="L519" t="s">
        <v>2148</v>
      </c>
      <c r="M519" t="s">
        <v>2149</v>
      </c>
      <c r="N519" t="s">
        <v>2150</v>
      </c>
      <c r="O519" t="s">
        <v>2452</v>
      </c>
    </row>
    <row r="520" spans="1:16" ht="30">
      <c r="A520" t="s">
        <v>2140</v>
      </c>
      <c r="B520" t="s">
        <v>3308</v>
      </c>
      <c r="C520" s="996" t="s">
        <v>3309</v>
      </c>
      <c r="D520" t="s">
        <v>2143</v>
      </c>
      <c r="E520" s="996" t="s">
        <v>2144</v>
      </c>
      <c r="F520" s="996" t="s">
        <v>2117</v>
      </c>
      <c r="G520" s="890">
        <v>45880.51970153935</v>
      </c>
      <c r="I520" t="s">
        <v>2145</v>
      </c>
      <c r="J520" t="s">
        <v>2146</v>
      </c>
      <c r="K520" s="996" t="s">
        <v>2147</v>
      </c>
      <c r="L520" t="s">
        <v>2148</v>
      </c>
      <c r="M520" t="s">
        <v>2149</v>
      </c>
      <c r="N520" t="s">
        <v>2150</v>
      </c>
      <c r="O520" t="s">
        <v>2151</v>
      </c>
      <c r="P520" t="s">
        <v>2152</v>
      </c>
    </row>
    <row r="521" spans="1:16" ht="30">
      <c r="A521" t="s">
        <v>2140</v>
      </c>
      <c r="B521" t="s">
        <v>3310</v>
      </c>
      <c r="C521" s="996" t="s">
        <v>3311</v>
      </c>
      <c r="D521" t="s">
        <v>2143</v>
      </c>
      <c r="E521" s="996" t="s">
        <v>2144</v>
      </c>
      <c r="F521" s="996" t="s">
        <v>2117</v>
      </c>
      <c r="G521" s="890">
        <v>45880.51954390046</v>
      </c>
      <c r="I521" t="s">
        <v>2145</v>
      </c>
      <c r="J521" t="s">
        <v>2146</v>
      </c>
      <c r="K521" s="996" t="s">
        <v>2147</v>
      </c>
      <c r="L521" t="s">
        <v>2148</v>
      </c>
      <c r="M521" t="s">
        <v>2149</v>
      </c>
      <c r="N521" t="s">
        <v>2150</v>
      </c>
      <c r="O521" t="s">
        <v>2151</v>
      </c>
      <c r="P521" t="s">
        <v>2152</v>
      </c>
    </row>
    <row r="522" spans="1:16" ht="30">
      <c r="A522" t="s">
        <v>2140</v>
      </c>
      <c r="B522" t="s">
        <v>3312</v>
      </c>
      <c r="C522" s="996" t="s">
        <v>3313</v>
      </c>
      <c r="D522" t="s">
        <v>2143</v>
      </c>
      <c r="E522" s="996" t="s">
        <v>2144</v>
      </c>
      <c r="F522" s="996" t="s">
        <v>2117</v>
      </c>
      <c r="G522" s="890">
        <v>45880.519607361108</v>
      </c>
      <c r="I522" t="s">
        <v>2145</v>
      </c>
      <c r="J522" t="s">
        <v>2146</v>
      </c>
      <c r="K522" s="996" t="s">
        <v>2147</v>
      </c>
      <c r="L522" t="s">
        <v>2148</v>
      </c>
      <c r="M522" t="s">
        <v>2149</v>
      </c>
      <c r="N522" t="s">
        <v>2150</v>
      </c>
      <c r="O522" t="s">
        <v>2151</v>
      </c>
      <c r="P522" t="s">
        <v>2152</v>
      </c>
    </row>
    <row r="523" spans="1:16" ht="30">
      <c r="A523" t="s">
        <v>2140</v>
      </c>
      <c r="B523" t="s">
        <v>3314</v>
      </c>
      <c r="C523" s="996" t="s">
        <v>3315</v>
      </c>
      <c r="D523" t="s">
        <v>2143</v>
      </c>
      <c r="E523" s="996" t="s">
        <v>2144</v>
      </c>
      <c r="F523" s="996" t="s">
        <v>2117</v>
      </c>
      <c r="G523" s="890">
        <v>45880.519574027778</v>
      </c>
      <c r="I523" t="s">
        <v>2145</v>
      </c>
      <c r="J523" t="s">
        <v>2146</v>
      </c>
      <c r="K523" s="996" t="s">
        <v>2147</v>
      </c>
      <c r="L523" t="s">
        <v>2148</v>
      </c>
      <c r="M523" t="s">
        <v>2149</v>
      </c>
      <c r="N523" t="s">
        <v>2150</v>
      </c>
      <c r="O523" t="s">
        <v>2151</v>
      </c>
      <c r="P523" t="s">
        <v>2152</v>
      </c>
    </row>
    <row r="524" spans="1:16" ht="30">
      <c r="A524" t="s">
        <v>2140</v>
      </c>
      <c r="B524" t="s">
        <v>3316</v>
      </c>
      <c r="C524" s="996" t="s">
        <v>3317</v>
      </c>
      <c r="D524" t="s">
        <v>2143</v>
      </c>
      <c r="E524" s="996" t="s">
        <v>2144</v>
      </c>
      <c r="F524" s="996" t="s">
        <v>2117</v>
      </c>
      <c r="G524" s="890">
        <v>45880.51967386574</v>
      </c>
      <c r="I524" t="s">
        <v>2145</v>
      </c>
      <c r="J524" t="s">
        <v>2146</v>
      </c>
      <c r="K524" s="996" t="s">
        <v>2147</v>
      </c>
      <c r="L524" t="s">
        <v>2148</v>
      </c>
      <c r="M524" t="s">
        <v>2149</v>
      </c>
      <c r="N524" t="s">
        <v>2150</v>
      </c>
      <c r="O524" t="s">
        <v>2151</v>
      </c>
      <c r="P524" t="s">
        <v>2152</v>
      </c>
    </row>
    <row r="525" spans="1:16" ht="30">
      <c r="A525" t="s">
        <v>2140</v>
      </c>
      <c r="B525" t="s">
        <v>3318</v>
      </c>
      <c r="C525" s="996" t="s">
        <v>3319</v>
      </c>
      <c r="D525" t="s">
        <v>2143</v>
      </c>
      <c r="E525" s="996" t="s">
        <v>2144</v>
      </c>
      <c r="F525" s="996" t="s">
        <v>2117</v>
      </c>
      <c r="G525" s="890">
        <v>45880.51967854167</v>
      </c>
      <c r="I525" t="s">
        <v>2145</v>
      </c>
      <c r="J525" t="s">
        <v>2146</v>
      </c>
      <c r="K525" s="996" t="s">
        <v>2147</v>
      </c>
      <c r="L525" t="s">
        <v>2148</v>
      </c>
      <c r="M525" t="s">
        <v>2149</v>
      </c>
      <c r="N525" t="s">
        <v>2150</v>
      </c>
      <c r="O525" t="s">
        <v>2151</v>
      </c>
      <c r="P525" t="s">
        <v>2152</v>
      </c>
    </row>
    <row r="526" spans="1:16" ht="30">
      <c r="A526" t="s">
        <v>2140</v>
      </c>
      <c r="B526" t="s">
        <v>3320</v>
      </c>
      <c r="C526" s="996" t="s">
        <v>3321</v>
      </c>
      <c r="D526" t="s">
        <v>2143</v>
      </c>
      <c r="E526" s="996" t="s">
        <v>2144</v>
      </c>
      <c r="F526" s="996" t="s">
        <v>2117</v>
      </c>
      <c r="G526" s="890">
        <v>45880.519676226853</v>
      </c>
      <c r="I526" t="s">
        <v>2145</v>
      </c>
      <c r="J526" t="s">
        <v>2146</v>
      </c>
      <c r="K526" s="996" t="s">
        <v>2147</v>
      </c>
      <c r="L526" t="s">
        <v>2148</v>
      </c>
      <c r="M526" t="s">
        <v>2149</v>
      </c>
      <c r="N526" t="s">
        <v>2150</v>
      </c>
      <c r="O526" t="s">
        <v>2151</v>
      </c>
      <c r="P526" t="s">
        <v>2152</v>
      </c>
    </row>
    <row r="527" spans="1:16" ht="30">
      <c r="A527" t="s">
        <v>2140</v>
      </c>
      <c r="B527" t="s">
        <v>3322</v>
      </c>
      <c r="C527" s="996" t="s">
        <v>3323</v>
      </c>
      <c r="D527" t="s">
        <v>2143</v>
      </c>
      <c r="E527" s="996" t="s">
        <v>2144</v>
      </c>
      <c r="F527" s="996" t="s">
        <v>2117</v>
      </c>
      <c r="G527" s="890">
        <v>45880.519575324077</v>
      </c>
      <c r="I527" t="s">
        <v>2145</v>
      </c>
      <c r="J527" t="s">
        <v>2146</v>
      </c>
      <c r="K527" s="996" t="s">
        <v>2147</v>
      </c>
      <c r="L527" t="s">
        <v>2148</v>
      </c>
      <c r="M527" t="s">
        <v>2149</v>
      </c>
      <c r="N527" t="s">
        <v>2150</v>
      </c>
      <c r="O527" t="s">
        <v>2151</v>
      </c>
      <c r="P527" t="s">
        <v>2152</v>
      </c>
    </row>
    <row r="528" spans="1:16" ht="30">
      <c r="A528" t="s">
        <v>2140</v>
      </c>
      <c r="B528" t="s">
        <v>3324</v>
      </c>
      <c r="C528" s="996" t="s">
        <v>3325</v>
      </c>
      <c r="D528" t="s">
        <v>2143</v>
      </c>
      <c r="E528" s="996" t="s">
        <v>2144</v>
      </c>
      <c r="F528" s="996" t="s">
        <v>2117</v>
      </c>
      <c r="G528" s="890">
        <v>45880.519581412038</v>
      </c>
      <c r="I528" t="s">
        <v>2145</v>
      </c>
      <c r="J528" t="s">
        <v>2146</v>
      </c>
      <c r="K528" s="996" t="s">
        <v>2147</v>
      </c>
      <c r="L528" t="s">
        <v>2148</v>
      </c>
      <c r="M528" t="s">
        <v>2149</v>
      </c>
      <c r="N528" t="s">
        <v>2150</v>
      </c>
      <c r="O528" t="s">
        <v>2151</v>
      </c>
      <c r="P528" t="s">
        <v>2152</v>
      </c>
    </row>
    <row r="529" spans="1:16" ht="30">
      <c r="A529" t="s">
        <v>2140</v>
      </c>
      <c r="B529" t="s">
        <v>3326</v>
      </c>
      <c r="C529" s="996" t="s">
        <v>3327</v>
      </c>
      <c r="D529" t="s">
        <v>2143</v>
      </c>
      <c r="E529" s="996" t="s">
        <v>2144</v>
      </c>
      <c r="F529" s="996" t="s">
        <v>2117</v>
      </c>
      <c r="G529" s="890">
        <v>45880.519529317127</v>
      </c>
      <c r="I529" t="s">
        <v>2145</v>
      </c>
      <c r="J529" t="s">
        <v>2146</v>
      </c>
      <c r="K529" s="996" t="s">
        <v>2147</v>
      </c>
      <c r="L529" t="s">
        <v>2148</v>
      </c>
      <c r="M529" t="s">
        <v>2149</v>
      </c>
      <c r="N529" t="s">
        <v>2150</v>
      </c>
      <c r="O529" t="s">
        <v>2151</v>
      </c>
      <c r="P529" t="s">
        <v>2152</v>
      </c>
    </row>
    <row r="530" spans="1:16" ht="30">
      <c r="A530" t="s">
        <v>2140</v>
      </c>
      <c r="B530" t="s">
        <v>3328</v>
      </c>
      <c r="C530" s="996" t="s">
        <v>3329</v>
      </c>
      <c r="D530" t="s">
        <v>2143</v>
      </c>
      <c r="E530" s="996" t="s">
        <v>2144</v>
      </c>
      <c r="F530" s="996" t="s">
        <v>2117</v>
      </c>
      <c r="G530" s="890">
        <v>45880.519706597224</v>
      </c>
      <c r="I530" t="s">
        <v>2145</v>
      </c>
      <c r="J530" t="s">
        <v>2146</v>
      </c>
      <c r="K530" s="996" t="s">
        <v>2147</v>
      </c>
      <c r="L530" t="s">
        <v>2148</v>
      </c>
      <c r="M530" t="s">
        <v>2149</v>
      </c>
      <c r="N530" t="s">
        <v>2150</v>
      </c>
      <c r="O530" t="s">
        <v>2151</v>
      </c>
      <c r="P530" t="s">
        <v>2152</v>
      </c>
    </row>
    <row r="531" spans="1:16" ht="30">
      <c r="A531" t="s">
        <v>2140</v>
      </c>
      <c r="B531" t="s">
        <v>3330</v>
      </c>
      <c r="C531" s="996" t="s">
        <v>3331</v>
      </c>
      <c r="D531" t="s">
        <v>2143</v>
      </c>
      <c r="E531" s="996" t="s">
        <v>2144</v>
      </c>
      <c r="F531" s="996" t="s">
        <v>2117</v>
      </c>
      <c r="G531" s="890">
        <v>45880.519703692131</v>
      </c>
      <c r="I531" t="s">
        <v>2145</v>
      </c>
      <c r="J531" t="s">
        <v>2146</v>
      </c>
      <c r="K531" s="996" t="s">
        <v>2147</v>
      </c>
      <c r="L531" t="s">
        <v>2148</v>
      </c>
      <c r="M531" t="s">
        <v>2149</v>
      </c>
      <c r="N531" t="s">
        <v>2150</v>
      </c>
      <c r="O531" t="s">
        <v>2151</v>
      </c>
      <c r="P531" t="s">
        <v>2152</v>
      </c>
    </row>
    <row r="532" spans="1:16" ht="30">
      <c r="A532" t="s">
        <v>2140</v>
      </c>
      <c r="B532" t="s">
        <v>3332</v>
      </c>
      <c r="C532" s="996" t="s">
        <v>3333</v>
      </c>
      <c r="D532" t="s">
        <v>2143</v>
      </c>
      <c r="E532" s="996" t="s">
        <v>2144</v>
      </c>
      <c r="F532" s="996" t="s">
        <v>2117</v>
      </c>
      <c r="G532" s="890">
        <v>45880.519673888892</v>
      </c>
      <c r="I532" t="s">
        <v>2145</v>
      </c>
      <c r="J532" t="s">
        <v>2146</v>
      </c>
      <c r="K532" s="996" t="s">
        <v>2147</v>
      </c>
      <c r="L532" t="s">
        <v>2148</v>
      </c>
      <c r="M532" t="s">
        <v>2149</v>
      </c>
      <c r="N532" t="s">
        <v>2150</v>
      </c>
      <c r="O532" t="s">
        <v>2151</v>
      </c>
      <c r="P532" t="s">
        <v>2152</v>
      </c>
    </row>
    <row r="533" spans="1:16" ht="30">
      <c r="A533" t="s">
        <v>2140</v>
      </c>
      <c r="B533" t="s">
        <v>3334</v>
      </c>
      <c r="C533" s="996" t="s">
        <v>3335</v>
      </c>
      <c r="D533" t="s">
        <v>2143</v>
      </c>
      <c r="E533" s="996" t="s">
        <v>2144</v>
      </c>
      <c r="F533" s="996" t="s">
        <v>2117</v>
      </c>
      <c r="G533" s="890">
        <v>45880.51963696759</v>
      </c>
      <c r="I533" t="s">
        <v>2145</v>
      </c>
      <c r="J533" t="s">
        <v>2146</v>
      </c>
      <c r="K533" s="996" t="s">
        <v>2147</v>
      </c>
      <c r="L533" t="s">
        <v>2148</v>
      </c>
      <c r="M533" t="s">
        <v>2149</v>
      </c>
      <c r="N533" t="s">
        <v>2150</v>
      </c>
      <c r="O533" t="s">
        <v>2151</v>
      </c>
      <c r="P533" t="s">
        <v>2152</v>
      </c>
    </row>
    <row r="534" spans="1:16" ht="30">
      <c r="A534" t="s">
        <v>2140</v>
      </c>
      <c r="B534" t="s">
        <v>3336</v>
      </c>
      <c r="C534" s="996" t="s">
        <v>3337</v>
      </c>
      <c r="D534" t="s">
        <v>2143</v>
      </c>
      <c r="E534" s="996" t="s">
        <v>2144</v>
      </c>
      <c r="F534" s="996" t="s">
        <v>2117</v>
      </c>
      <c r="G534" s="890">
        <v>45880.519604803238</v>
      </c>
      <c r="I534" t="s">
        <v>2145</v>
      </c>
      <c r="J534" t="s">
        <v>2146</v>
      </c>
      <c r="K534" s="996" t="s">
        <v>2147</v>
      </c>
      <c r="L534" t="s">
        <v>2148</v>
      </c>
      <c r="M534" t="s">
        <v>2149</v>
      </c>
      <c r="N534" t="s">
        <v>2150</v>
      </c>
      <c r="O534" t="s">
        <v>2151</v>
      </c>
      <c r="P534" t="s">
        <v>2152</v>
      </c>
    </row>
    <row r="535" spans="1:16" ht="30">
      <c r="A535" t="s">
        <v>2140</v>
      </c>
      <c r="B535" t="s">
        <v>3338</v>
      </c>
      <c r="C535" s="996" t="s">
        <v>3339</v>
      </c>
      <c r="D535" t="s">
        <v>2143</v>
      </c>
      <c r="E535" s="996" t="s">
        <v>2144</v>
      </c>
      <c r="F535" s="996" t="s">
        <v>2117</v>
      </c>
      <c r="G535" s="890">
        <v>45880.51963234954</v>
      </c>
      <c r="I535" t="s">
        <v>2145</v>
      </c>
      <c r="J535" t="s">
        <v>2146</v>
      </c>
      <c r="K535" s="996" t="s">
        <v>2147</v>
      </c>
      <c r="L535" t="s">
        <v>2148</v>
      </c>
      <c r="M535" t="s">
        <v>2149</v>
      </c>
      <c r="N535" t="s">
        <v>2150</v>
      </c>
      <c r="O535" t="s">
        <v>2151</v>
      </c>
      <c r="P535" t="s">
        <v>2152</v>
      </c>
    </row>
    <row r="536" spans="1:16" ht="30">
      <c r="A536" t="s">
        <v>2140</v>
      </c>
      <c r="B536" t="s">
        <v>3340</v>
      </c>
      <c r="C536" s="996" t="s">
        <v>3341</v>
      </c>
      <c r="D536" t="s">
        <v>2143</v>
      </c>
      <c r="E536" s="996" t="s">
        <v>2144</v>
      </c>
      <c r="F536" s="996" t="s">
        <v>2117</v>
      </c>
      <c r="G536" s="890">
        <v>45880.519623113425</v>
      </c>
      <c r="I536" t="s">
        <v>2145</v>
      </c>
      <c r="J536" t="s">
        <v>2146</v>
      </c>
      <c r="K536" s="996" t="s">
        <v>2147</v>
      </c>
      <c r="L536" t="s">
        <v>2148</v>
      </c>
      <c r="M536" t="s">
        <v>2149</v>
      </c>
      <c r="N536" t="s">
        <v>2150</v>
      </c>
      <c r="O536" t="s">
        <v>2151</v>
      </c>
      <c r="P536" t="s">
        <v>2152</v>
      </c>
    </row>
    <row r="537" spans="1:16" ht="30">
      <c r="A537" t="s">
        <v>2140</v>
      </c>
      <c r="B537" t="s">
        <v>3342</v>
      </c>
      <c r="C537" s="996" t="s">
        <v>3343</v>
      </c>
      <c r="D537" t="s">
        <v>2143</v>
      </c>
      <c r="E537" s="996" t="s">
        <v>2144</v>
      </c>
      <c r="F537" s="996" t="s">
        <v>2117</v>
      </c>
      <c r="G537" s="890">
        <v>45880.519662361112</v>
      </c>
      <c r="I537" t="s">
        <v>2145</v>
      </c>
      <c r="J537" t="s">
        <v>2146</v>
      </c>
      <c r="K537" s="996" t="s">
        <v>2147</v>
      </c>
      <c r="L537" t="s">
        <v>2148</v>
      </c>
      <c r="M537" t="s">
        <v>2149</v>
      </c>
      <c r="N537" t="s">
        <v>2150</v>
      </c>
      <c r="O537" t="s">
        <v>2151</v>
      </c>
      <c r="P537" t="s">
        <v>2152</v>
      </c>
    </row>
    <row r="538" spans="1:16" ht="30">
      <c r="A538" t="s">
        <v>2140</v>
      </c>
      <c r="B538" t="s">
        <v>3344</v>
      </c>
      <c r="C538" s="996" t="s">
        <v>3345</v>
      </c>
      <c r="D538" t="s">
        <v>2143</v>
      </c>
      <c r="E538" s="996" t="s">
        <v>2144</v>
      </c>
      <c r="F538" s="996" t="s">
        <v>2117</v>
      </c>
      <c r="G538" s="890">
        <v>45880.519508171295</v>
      </c>
      <c r="I538" t="s">
        <v>2145</v>
      </c>
      <c r="J538" t="s">
        <v>2146</v>
      </c>
      <c r="K538" s="996" t="s">
        <v>2147</v>
      </c>
      <c r="L538" t="s">
        <v>2148</v>
      </c>
      <c r="M538" t="s">
        <v>2149</v>
      </c>
      <c r="N538" t="s">
        <v>2150</v>
      </c>
      <c r="O538" t="s">
        <v>2151</v>
      </c>
      <c r="P538" t="s">
        <v>2152</v>
      </c>
    </row>
    <row r="539" spans="1:16" ht="30">
      <c r="A539" t="s">
        <v>2140</v>
      </c>
      <c r="B539" t="s">
        <v>3346</v>
      </c>
      <c r="C539" s="996" t="s">
        <v>3347</v>
      </c>
      <c r="D539" t="s">
        <v>2143</v>
      </c>
      <c r="E539" s="996" t="s">
        <v>2144</v>
      </c>
      <c r="F539" s="996" t="s">
        <v>2117</v>
      </c>
      <c r="G539" s="890">
        <v>45880.519514050924</v>
      </c>
      <c r="I539" t="s">
        <v>2145</v>
      </c>
      <c r="J539" t="s">
        <v>2146</v>
      </c>
      <c r="K539" s="996" t="s">
        <v>2147</v>
      </c>
      <c r="L539" t="s">
        <v>2148</v>
      </c>
      <c r="M539" t="s">
        <v>2149</v>
      </c>
      <c r="N539" t="s">
        <v>2150</v>
      </c>
      <c r="O539" t="s">
        <v>2151</v>
      </c>
      <c r="P539" t="s">
        <v>2152</v>
      </c>
    </row>
    <row r="540" spans="1:16" ht="30">
      <c r="A540" t="s">
        <v>2140</v>
      </c>
      <c r="B540" t="s">
        <v>3348</v>
      </c>
      <c r="C540" s="996" t="s">
        <v>3349</v>
      </c>
      <c r="D540" t="s">
        <v>2143</v>
      </c>
      <c r="E540" s="996" t="s">
        <v>2144</v>
      </c>
      <c r="F540" s="996" t="s">
        <v>2117</v>
      </c>
      <c r="G540" s="890">
        <v>45880.519556168983</v>
      </c>
      <c r="I540" t="s">
        <v>2145</v>
      </c>
      <c r="J540" t="s">
        <v>2146</v>
      </c>
      <c r="K540" s="996" t="s">
        <v>2147</v>
      </c>
      <c r="L540" t="s">
        <v>2148</v>
      </c>
      <c r="M540" t="s">
        <v>2149</v>
      </c>
      <c r="N540" t="s">
        <v>2150</v>
      </c>
      <c r="O540" t="s">
        <v>2151</v>
      </c>
      <c r="P540" t="s">
        <v>2152</v>
      </c>
    </row>
    <row r="541" spans="1:16" ht="30">
      <c r="A541" t="s">
        <v>2140</v>
      </c>
      <c r="B541" t="s">
        <v>3350</v>
      </c>
      <c r="C541" s="996" t="s">
        <v>3351</v>
      </c>
      <c r="D541" t="s">
        <v>2143</v>
      </c>
      <c r="E541" s="996" t="s">
        <v>2144</v>
      </c>
      <c r="F541" s="996" t="s">
        <v>2117</v>
      </c>
      <c r="G541" s="890">
        <v>45880.519523900461</v>
      </c>
      <c r="I541" t="s">
        <v>2145</v>
      </c>
      <c r="J541" t="s">
        <v>2146</v>
      </c>
      <c r="K541" s="996" t="s">
        <v>2147</v>
      </c>
      <c r="L541" t="s">
        <v>2148</v>
      </c>
      <c r="M541" t="s">
        <v>2149</v>
      </c>
      <c r="N541" t="s">
        <v>2150</v>
      </c>
      <c r="O541" t="s">
        <v>2151</v>
      </c>
      <c r="P541" t="s">
        <v>2152</v>
      </c>
    </row>
    <row r="542" spans="1:16" ht="30">
      <c r="A542" t="s">
        <v>2140</v>
      </c>
      <c r="B542" t="s">
        <v>3352</v>
      </c>
      <c r="C542" s="996" t="s">
        <v>3353</v>
      </c>
      <c r="D542" t="s">
        <v>2143</v>
      </c>
      <c r="E542" s="996" t="s">
        <v>2144</v>
      </c>
      <c r="F542" s="996" t="s">
        <v>2117</v>
      </c>
      <c r="G542" s="890">
        <v>45880.519704953702</v>
      </c>
      <c r="I542" t="s">
        <v>2145</v>
      </c>
      <c r="J542" t="s">
        <v>2146</v>
      </c>
      <c r="K542" s="996" t="s">
        <v>2147</v>
      </c>
      <c r="L542" t="s">
        <v>2148</v>
      </c>
      <c r="M542" t="s">
        <v>2149</v>
      </c>
      <c r="N542" t="s">
        <v>2150</v>
      </c>
      <c r="O542" t="s">
        <v>2151</v>
      </c>
      <c r="P542" t="s">
        <v>2152</v>
      </c>
    </row>
    <row r="543" spans="1:16" ht="30">
      <c r="A543" t="s">
        <v>2140</v>
      </c>
      <c r="B543" t="s">
        <v>3354</v>
      </c>
      <c r="C543" s="996" t="s">
        <v>3355</v>
      </c>
      <c r="D543" t="s">
        <v>2143</v>
      </c>
      <c r="E543" s="996" t="s">
        <v>2144</v>
      </c>
      <c r="F543" s="996" t="s">
        <v>2117</v>
      </c>
      <c r="G543" s="890">
        <v>45880.519577881947</v>
      </c>
      <c r="I543" t="s">
        <v>2145</v>
      </c>
      <c r="J543" t="s">
        <v>2146</v>
      </c>
      <c r="K543" s="996" t="s">
        <v>2147</v>
      </c>
      <c r="L543" t="s">
        <v>2148</v>
      </c>
      <c r="M543" t="s">
        <v>2149</v>
      </c>
      <c r="N543" t="s">
        <v>2150</v>
      </c>
      <c r="O543" t="s">
        <v>2151</v>
      </c>
      <c r="P543" t="s">
        <v>2152</v>
      </c>
    </row>
    <row r="544" spans="1:16" ht="30">
      <c r="A544" t="s">
        <v>2140</v>
      </c>
      <c r="B544" t="s">
        <v>3356</v>
      </c>
      <c r="C544" s="996" t="s">
        <v>3357</v>
      </c>
      <c r="D544" t="s">
        <v>2143</v>
      </c>
      <c r="E544" s="996" t="s">
        <v>2144</v>
      </c>
      <c r="F544" s="996" t="s">
        <v>2117</v>
      </c>
      <c r="G544" s="890">
        <v>45880.519605648151</v>
      </c>
      <c r="I544" t="s">
        <v>2145</v>
      </c>
      <c r="J544" t="s">
        <v>2146</v>
      </c>
      <c r="K544" s="996" t="s">
        <v>2147</v>
      </c>
      <c r="L544" t="s">
        <v>2148</v>
      </c>
      <c r="M544" t="s">
        <v>2149</v>
      </c>
      <c r="N544" t="s">
        <v>2150</v>
      </c>
      <c r="O544" t="s">
        <v>2151</v>
      </c>
      <c r="P544" t="s">
        <v>2152</v>
      </c>
    </row>
    <row r="545" spans="1:16" ht="30">
      <c r="A545" t="s">
        <v>2140</v>
      </c>
      <c r="B545" t="s">
        <v>3358</v>
      </c>
      <c r="C545" s="996" t="s">
        <v>3359</v>
      </c>
      <c r="D545" t="s">
        <v>2143</v>
      </c>
      <c r="E545" s="996" t="s">
        <v>2144</v>
      </c>
      <c r="F545" s="996" t="s">
        <v>2117</v>
      </c>
      <c r="G545" s="890">
        <v>45880.519582465276</v>
      </c>
      <c r="I545" t="s">
        <v>2145</v>
      </c>
      <c r="J545" t="s">
        <v>2146</v>
      </c>
      <c r="K545" s="996" t="s">
        <v>2147</v>
      </c>
      <c r="L545" t="s">
        <v>2148</v>
      </c>
      <c r="M545" t="s">
        <v>2149</v>
      </c>
      <c r="N545" t="s">
        <v>2150</v>
      </c>
      <c r="O545" t="s">
        <v>2151</v>
      </c>
      <c r="P545" t="s">
        <v>2152</v>
      </c>
    </row>
    <row r="546" spans="1:16" ht="30">
      <c r="A546" t="s">
        <v>2140</v>
      </c>
      <c r="B546" t="s">
        <v>3360</v>
      </c>
      <c r="C546" s="996" t="s">
        <v>3361</v>
      </c>
      <c r="D546" t="s">
        <v>2143</v>
      </c>
      <c r="E546" s="996" t="s">
        <v>2144</v>
      </c>
      <c r="F546" s="996" t="s">
        <v>2117</v>
      </c>
      <c r="G546" s="890">
        <v>45880.519678483797</v>
      </c>
      <c r="I546" t="s">
        <v>2145</v>
      </c>
      <c r="J546" t="s">
        <v>2146</v>
      </c>
      <c r="K546" s="996" t="s">
        <v>2147</v>
      </c>
      <c r="L546" t="s">
        <v>2148</v>
      </c>
      <c r="M546" t="s">
        <v>2149</v>
      </c>
      <c r="N546" t="s">
        <v>2150</v>
      </c>
      <c r="O546" t="s">
        <v>2151</v>
      </c>
      <c r="P546" t="s">
        <v>2152</v>
      </c>
    </row>
    <row r="547" spans="1:16" ht="30">
      <c r="A547" t="s">
        <v>2140</v>
      </c>
      <c r="B547" t="s">
        <v>3362</v>
      </c>
      <c r="C547" s="996" t="s">
        <v>3363</v>
      </c>
      <c r="D547" t="s">
        <v>2143</v>
      </c>
      <c r="E547" s="996" t="s">
        <v>2144</v>
      </c>
      <c r="F547" s="996" t="s">
        <v>2117</v>
      </c>
      <c r="G547" s="890">
        <v>45880.519603472225</v>
      </c>
      <c r="I547" t="s">
        <v>2145</v>
      </c>
      <c r="J547" t="s">
        <v>2146</v>
      </c>
      <c r="K547" s="996" t="s">
        <v>2147</v>
      </c>
      <c r="L547" t="s">
        <v>2148</v>
      </c>
      <c r="M547" t="s">
        <v>2149</v>
      </c>
      <c r="N547" t="s">
        <v>2150</v>
      </c>
      <c r="O547" t="s">
        <v>2151</v>
      </c>
      <c r="P547" t="s">
        <v>2152</v>
      </c>
    </row>
    <row r="548" spans="1:16" ht="30">
      <c r="A548" t="s">
        <v>2140</v>
      </c>
      <c r="B548" t="s">
        <v>3364</v>
      </c>
      <c r="C548" s="996" t="s">
        <v>3365</v>
      </c>
      <c r="D548" t="s">
        <v>2143</v>
      </c>
      <c r="E548" s="996" t="s">
        <v>2144</v>
      </c>
      <c r="F548" s="996" t="s">
        <v>2117</v>
      </c>
      <c r="G548" s="890">
        <v>45880.519590636577</v>
      </c>
      <c r="I548" t="s">
        <v>2145</v>
      </c>
      <c r="J548" t="s">
        <v>2146</v>
      </c>
      <c r="K548" s="996" t="s">
        <v>2147</v>
      </c>
      <c r="L548" t="s">
        <v>2148</v>
      </c>
      <c r="M548" t="s">
        <v>2149</v>
      </c>
      <c r="N548" t="s">
        <v>2150</v>
      </c>
      <c r="O548" t="s">
        <v>2151</v>
      </c>
      <c r="P548" t="s">
        <v>2152</v>
      </c>
    </row>
    <row r="549" spans="1:16" ht="30">
      <c r="A549" t="s">
        <v>2140</v>
      </c>
      <c r="B549" t="s">
        <v>3366</v>
      </c>
      <c r="C549" s="996" t="s">
        <v>3367</v>
      </c>
      <c r="D549" t="s">
        <v>2143</v>
      </c>
      <c r="E549" s="996" t="s">
        <v>2144</v>
      </c>
      <c r="F549" s="996" t="s">
        <v>2117</v>
      </c>
      <c r="G549" s="890">
        <v>45880.519552673613</v>
      </c>
      <c r="I549" t="s">
        <v>2145</v>
      </c>
      <c r="J549" t="s">
        <v>2146</v>
      </c>
      <c r="K549" s="996" t="s">
        <v>2147</v>
      </c>
      <c r="L549" t="s">
        <v>2148</v>
      </c>
      <c r="M549" t="s">
        <v>2149</v>
      </c>
      <c r="N549" t="s">
        <v>2150</v>
      </c>
      <c r="O549" t="s">
        <v>2151</v>
      </c>
      <c r="P549" t="s">
        <v>2152</v>
      </c>
    </row>
    <row r="550" spans="1:16" ht="30">
      <c r="A550" t="s">
        <v>2140</v>
      </c>
      <c r="B550" t="s">
        <v>3368</v>
      </c>
      <c r="C550" s="996" t="s">
        <v>3369</v>
      </c>
      <c r="D550" t="s">
        <v>2143</v>
      </c>
      <c r="E550" s="996" t="s">
        <v>2144</v>
      </c>
      <c r="F550" s="996" t="s">
        <v>2117</v>
      </c>
      <c r="G550" s="890">
        <v>45880.519702060184</v>
      </c>
      <c r="I550" t="s">
        <v>2145</v>
      </c>
      <c r="J550" t="s">
        <v>2146</v>
      </c>
      <c r="K550" s="996" t="s">
        <v>2147</v>
      </c>
      <c r="L550" t="s">
        <v>2148</v>
      </c>
      <c r="M550" t="s">
        <v>2149</v>
      </c>
      <c r="N550" t="s">
        <v>2150</v>
      </c>
      <c r="O550" t="s">
        <v>2151</v>
      </c>
      <c r="P550" t="s">
        <v>2152</v>
      </c>
    </row>
    <row r="551" spans="1:16" ht="30">
      <c r="A551" t="s">
        <v>2140</v>
      </c>
      <c r="B551" t="s">
        <v>3370</v>
      </c>
      <c r="C551" s="996" t="s">
        <v>3371</v>
      </c>
      <c r="D551" t="s">
        <v>2143</v>
      </c>
      <c r="E551" s="996" t="s">
        <v>2144</v>
      </c>
      <c r="F551" s="996" t="s">
        <v>2117</v>
      </c>
      <c r="G551" s="890">
        <v>45880.519716238428</v>
      </c>
      <c r="I551" t="s">
        <v>2145</v>
      </c>
      <c r="J551" t="s">
        <v>2146</v>
      </c>
      <c r="K551" s="996" t="s">
        <v>2147</v>
      </c>
      <c r="L551" t="s">
        <v>2148</v>
      </c>
      <c r="M551" t="s">
        <v>2149</v>
      </c>
      <c r="N551" t="s">
        <v>2150</v>
      </c>
      <c r="O551" t="s">
        <v>2151</v>
      </c>
      <c r="P551" t="s">
        <v>2152</v>
      </c>
    </row>
    <row r="552" spans="1:16" ht="30">
      <c r="A552" t="s">
        <v>2140</v>
      </c>
      <c r="B552" t="s">
        <v>3372</v>
      </c>
      <c r="C552" s="996" t="s">
        <v>3373</v>
      </c>
      <c r="D552" t="s">
        <v>2143</v>
      </c>
      <c r="E552" s="996" t="s">
        <v>2144</v>
      </c>
      <c r="F552" s="996" t="s">
        <v>2117</v>
      </c>
      <c r="G552" s="890">
        <v>45880.519567754629</v>
      </c>
      <c r="I552" t="s">
        <v>2145</v>
      </c>
      <c r="J552" t="s">
        <v>2146</v>
      </c>
      <c r="K552" s="996" t="s">
        <v>2147</v>
      </c>
      <c r="L552" t="s">
        <v>2148</v>
      </c>
      <c r="M552" t="s">
        <v>2149</v>
      </c>
      <c r="N552" t="s">
        <v>2150</v>
      </c>
      <c r="O552" t="s">
        <v>2151</v>
      </c>
      <c r="P552" t="s">
        <v>2152</v>
      </c>
    </row>
    <row r="553" spans="1:16" ht="30">
      <c r="A553" t="s">
        <v>2140</v>
      </c>
      <c r="B553" t="s">
        <v>3374</v>
      </c>
      <c r="C553" s="996" t="s">
        <v>3375</v>
      </c>
      <c r="D553" t="s">
        <v>2143</v>
      </c>
      <c r="E553" s="996" t="s">
        <v>2144</v>
      </c>
      <c r="F553" s="996" t="s">
        <v>2117</v>
      </c>
      <c r="G553" s="890">
        <v>45880.519560115739</v>
      </c>
      <c r="I553" t="s">
        <v>2145</v>
      </c>
      <c r="J553" t="s">
        <v>2146</v>
      </c>
      <c r="K553" s="996" t="s">
        <v>2147</v>
      </c>
      <c r="L553" t="s">
        <v>2148</v>
      </c>
      <c r="M553" t="s">
        <v>2149</v>
      </c>
      <c r="N553" t="s">
        <v>2150</v>
      </c>
      <c r="O553" t="s">
        <v>2151</v>
      </c>
      <c r="P553" t="s">
        <v>2152</v>
      </c>
    </row>
    <row r="554" spans="1:16" ht="30">
      <c r="A554" t="s">
        <v>2140</v>
      </c>
      <c r="B554" t="s">
        <v>3376</v>
      </c>
      <c r="C554" s="996" t="s">
        <v>3377</v>
      </c>
      <c r="D554" t="s">
        <v>2143</v>
      </c>
      <c r="E554" s="996" t="s">
        <v>2144</v>
      </c>
      <c r="F554" s="996" t="s">
        <v>2117</v>
      </c>
      <c r="G554" s="890">
        <v>45880.51958295139</v>
      </c>
      <c r="I554" t="s">
        <v>2145</v>
      </c>
      <c r="J554" t="s">
        <v>2146</v>
      </c>
      <c r="K554" s="996" t="s">
        <v>2147</v>
      </c>
      <c r="L554" t="s">
        <v>2148</v>
      </c>
      <c r="M554" t="s">
        <v>2149</v>
      </c>
      <c r="N554" t="s">
        <v>2150</v>
      </c>
      <c r="O554" t="s">
        <v>2151</v>
      </c>
      <c r="P554" t="s">
        <v>2152</v>
      </c>
    </row>
    <row r="555" spans="1:16" ht="30">
      <c r="A555" t="s">
        <v>2140</v>
      </c>
      <c r="B555" t="s">
        <v>3378</v>
      </c>
      <c r="C555" s="996" t="s">
        <v>3379</v>
      </c>
      <c r="D555" t="s">
        <v>2143</v>
      </c>
      <c r="E555" s="996" t="s">
        <v>2144</v>
      </c>
      <c r="F555" s="996" t="s">
        <v>2117</v>
      </c>
      <c r="G555" s="890">
        <v>45880.519673449075</v>
      </c>
      <c r="I555" t="s">
        <v>2145</v>
      </c>
      <c r="J555" t="s">
        <v>2146</v>
      </c>
      <c r="K555" s="996" t="s">
        <v>2147</v>
      </c>
      <c r="L555" t="s">
        <v>2148</v>
      </c>
      <c r="M555" t="s">
        <v>2149</v>
      </c>
      <c r="N555" t="s">
        <v>2150</v>
      </c>
      <c r="O555" t="s">
        <v>2151</v>
      </c>
      <c r="P555" t="s">
        <v>2152</v>
      </c>
    </row>
    <row r="556" spans="1:16" ht="30">
      <c r="A556" t="s">
        <v>2140</v>
      </c>
      <c r="B556" t="s">
        <v>3380</v>
      </c>
      <c r="C556" s="996" t="s">
        <v>3381</v>
      </c>
      <c r="D556" t="s">
        <v>2143</v>
      </c>
      <c r="E556" s="996" t="s">
        <v>2144</v>
      </c>
      <c r="F556" s="996" t="s">
        <v>2117</v>
      </c>
      <c r="G556" s="890">
        <v>45880.519687557869</v>
      </c>
      <c r="I556" t="s">
        <v>2145</v>
      </c>
      <c r="J556" t="s">
        <v>2146</v>
      </c>
      <c r="K556" s="996" t="s">
        <v>2147</v>
      </c>
      <c r="L556" t="s">
        <v>2148</v>
      </c>
      <c r="M556" t="s">
        <v>2149</v>
      </c>
      <c r="N556" t="s">
        <v>2150</v>
      </c>
      <c r="O556" t="s">
        <v>2151</v>
      </c>
      <c r="P556" t="s">
        <v>2152</v>
      </c>
    </row>
    <row r="557" spans="1:16" ht="30">
      <c r="A557" t="s">
        <v>2140</v>
      </c>
      <c r="B557" t="s">
        <v>3382</v>
      </c>
      <c r="C557" s="996" t="s">
        <v>3383</v>
      </c>
      <c r="D557" t="s">
        <v>2143</v>
      </c>
      <c r="E557" s="996" t="s">
        <v>2144</v>
      </c>
      <c r="F557" s="996" t="s">
        <v>2117</v>
      </c>
      <c r="G557" s="890">
        <v>45880.519688726854</v>
      </c>
      <c r="I557" t="s">
        <v>2145</v>
      </c>
      <c r="J557" t="s">
        <v>2146</v>
      </c>
      <c r="K557" s="996" t="s">
        <v>2147</v>
      </c>
      <c r="L557" t="s">
        <v>2148</v>
      </c>
      <c r="M557" t="s">
        <v>2149</v>
      </c>
      <c r="N557" t="s">
        <v>2150</v>
      </c>
      <c r="O557" t="s">
        <v>2151</v>
      </c>
      <c r="P557" t="s">
        <v>2152</v>
      </c>
    </row>
    <row r="558" spans="1:16" ht="30">
      <c r="A558" t="s">
        <v>2140</v>
      </c>
      <c r="B558" t="s">
        <v>3384</v>
      </c>
      <c r="C558" s="996" t="s">
        <v>3385</v>
      </c>
      <c r="D558" t="s">
        <v>2143</v>
      </c>
      <c r="E558" s="996" t="s">
        <v>2144</v>
      </c>
      <c r="F558" s="996" t="s">
        <v>2117</v>
      </c>
      <c r="G558" s="890">
        <v>45880.519546527779</v>
      </c>
      <c r="I558" t="s">
        <v>2145</v>
      </c>
      <c r="J558" t="s">
        <v>2146</v>
      </c>
      <c r="K558" s="996" t="s">
        <v>2147</v>
      </c>
      <c r="L558" t="s">
        <v>2148</v>
      </c>
      <c r="M558" t="s">
        <v>2149</v>
      </c>
      <c r="N558" t="s">
        <v>2150</v>
      </c>
      <c r="O558" t="s">
        <v>2151</v>
      </c>
      <c r="P558" t="s">
        <v>2152</v>
      </c>
    </row>
    <row r="559" spans="1:16" ht="30">
      <c r="A559" t="s">
        <v>2140</v>
      </c>
      <c r="B559" t="s">
        <v>3386</v>
      </c>
      <c r="C559" s="996" t="s">
        <v>3387</v>
      </c>
      <c r="D559" t="s">
        <v>2143</v>
      </c>
      <c r="E559" s="996" t="s">
        <v>2144</v>
      </c>
      <c r="F559" s="996" t="s">
        <v>2117</v>
      </c>
      <c r="G559" s="890">
        <v>45880.519587372684</v>
      </c>
      <c r="I559" t="s">
        <v>2145</v>
      </c>
      <c r="J559" t="s">
        <v>2146</v>
      </c>
      <c r="K559" s="996" t="s">
        <v>2147</v>
      </c>
      <c r="L559" t="s">
        <v>2148</v>
      </c>
      <c r="M559" t="s">
        <v>2149</v>
      </c>
      <c r="N559" t="s">
        <v>2150</v>
      </c>
      <c r="O559" t="s">
        <v>2151</v>
      </c>
      <c r="P559" t="s">
        <v>2152</v>
      </c>
    </row>
    <row r="560" spans="1:16" ht="30">
      <c r="A560" t="s">
        <v>2140</v>
      </c>
      <c r="B560" t="s">
        <v>3388</v>
      </c>
      <c r="C560" s="996" t="s">
        <v>3389</v>
      </c>
      <c r="D560" t="s">
        <v>2143</v>
      </c>
      <c r="E560" s="996" t="s">
        <v>2144</v>
      </c>
      <c r="F560" s="996" t="s">
        <v>2117</v>
      </c>
      <c r="G560" s="890">
        <v>45880.519540266207</v>
      </c>
      <c r="I560" t="s">
        <v>2145</v>
      </c>
      <c r="J560" t="s">
        <v>2146</v>
      </c>
      <c r="K560" s="996" t="s">
        <v>2147</v>
      </c>
      <c r="L560" t="s">
        <v>2148</v>
      </c>
      <c r="M560" t="s">
        <v>2149</v>
      </c>
      <c r="N560" t="s">
        <v>2150</v>
      </c>
      <c r="O560" t="s">
        <v>2151</v>
      </c>
      <c r="P560" t="s">
        <v>2152</v>
      </c>
    </row>
    <row r="561" spans="1:16" ht="30">
      <c r="A561" t="s">
        <v>2140</v>
      </c>
      <c r="B561" t="s">
        <v>3390</v>
      </c>
      <c r="C561" s="996" t="s">
        <v>3391</v>
      </c>
      <c r="D561" t="s">
        <v>2143</v>
      </c>
      <c r="E561" s="996" t="s">
        <v>2144</v>
      </c>
      <c r="F561" s="996" t="s">
        <v>2117</v>
      </c>
      <c r="G561" s="890">
        <v>45880.519718634256</v>
      </c>
      <c r="I561" t="s">
        <v>2145</v>
      </c>
      <c r="J561" t="s">
        <v>2146</v>
      </c>
      <c r="K561" s="996" t="s">
        <v>2147</v>
      </c>
      <c r="L561" t="s">
        <v>2148</v>
      </c>
      <c r="M561" t="s">
        <v>2149</v>
      </c>
      <c r="N561" t="s">
        <v>2150</v>
      </c>
      <c r="O561" t="s">
        <v>2151</v>
      </c>
      <c r="P561" t="s">
        <v>2152</v>
      </c>
    </row>
    <row r="562" spans="1:16" ht="30">
      <c r="A562" t="s">
        <v>2140</v>
      </c>
      <c r="B562" t="s">
        <v>3392</v>
      </c>
      <c r="C562" s="996" t="s">
        <v>3393</v>
      </c>
      <c r="D562" t="s">
        <v>2143</v>
      </c>
      <c r="E562" s="996" t="s">
        <v>2144</v>
      </c>
      <c r="F562" s="996" t="s">
        <v>2117</v>
      </c>
      <c r="G562" s="890">
        <v>45880.519553923608</v>
      </c>
      <c r="I562" t="s">
        <v>2145</v>
      </c>
      <c r="J562" t="s">
        <v>2146</v>
      </c>
      <c r="K562" s="996" t="s">
        <v>2147</v>
      </c>
      <c r="L562" t="s">
        <v>2148</v>
      </c>
      <c r="M562" t="s">
        <v>2149</v>
      </c>
      <c r="N562" t="s">
        <v>2150</v>
      </c>
      <c r="O562" t="s">
        <v>2151</v>
      </c>
      <c r="P562" t="s">
        <v>2152</v>
      </c>
    </row>
    <row r="563" spans="1:16" ht="30">
      <c r="A563" t="s">
        <v>2140</v>
      </c>
      <c r="B563" t="s">
        <v>3394</v>
      </c>
      <c r="C563" s="996" t="s">
        <v>3395</v>
      </c>
      <c r="D563" t="s">
        <v>2143</v>
      </c>
      <c r="E563" s="996" t="s">
        <v>2144</v>
      </c>
      <c r="F563" s="996" t="s">
        <v>2117</v>
      </c>
      <c r="G563" s="890">
        <v>45880.519619166669</v>
      </c>
      <c r="I563" t="s">
        <v>2145</v>
      </c>
      <c r="J563" t="s">
        <v>2146</v>
      </c>
      <c r="K563" s="996" t="s">
        <v>2147</v>
      </c>
      <c r="L563" t="s">
        <v>2148</v>
      </c>
      <c r="M563" t="s">
        <v>2149</v>
      </c>
      <c r="N563" t="s">
        <v>2150</v>
      </c>
      <c r="O563" t="s">
        <v>2151</v>
      </c>
      <c r="P563" t="s">
        <v>2152</v>
      </c>
    </row>
    <row r="564" spans="1:16" ht="30">
      <c r="A564" t="s">
        <v>2140</v>
      </c>
      <c r="B564" t="s">
        <v>3396</v>
      </c>
      <c r="C564" s="996" t="s">
        <v>3397</v>
      </c>
      <c r="D564" t="s">
        <v>2143</v>
      </c>
      <c r="E564" s="996" t="s">
        <v>2144</v>
      </c>
      <c r="F564" s="996" t="s">
        <v>2117</v>
      </c>
      <c r="G564" s="890">
        <v>45880.51962082176</v>
      </c>
      <c r="I564" t="s">
        <v>2145</v>
      </c>
      <c r="J564" t="s">
        <v>2146</v>
      </c>
      <c r="K564" s="996" t="s">
        <v>2147</v>
      </c>
      <c r="L564" t="s">
        <v>2148</v>
      </c>
      <c r="M564" t="s">
        <v>2149</v>
      </c>
      <c r="N564" t="s">
        <v>2150</v>
      </c>
      <c r="O564" t="s">
        <v>2151</v>
      </c>
      <c r="P564" t="s">
        <v>2152</v>
      </c>
    </row>
    <row r="565" spans="1:16" ht="30">
      <c r="A565" t="s">
        <v>2140</v>
      </c>
      <c r="B565" t="s">
        <v>3398</v>
      </c>
      <c r="C565" s="996" t="s">
        <v>3399</v>
      </c>
      <c r="D565" t="s">
        <v>2143</v>
      </c>
      <c r="E565" s="996" t="s">
        <v>2144</v>
      </c>
      <c r="F565" s="996" t="s">
        <v>2117</v>
      </c>
      <c r="G565" s="890">
        <v>45880.519645972221</v>
      </c>
      <c r="I565" t="s">
        <v>2145</v>
      </c>
      <c r="J565" t="s">
        <v>2146</v>
      </c>
      <c r="K565" s="996" t="s">
        <v>2147</v>
      </c>
      <c r="L565" t="s">
        <v>2148</v>
      </c>
      <c r="M565" t="s">
        <v>2149</v>
      </c>
      <c r="N565" t="s">
        <v>2150</v>
      </c>
      <c r="O565" t="s">
        <v>2151</v>
      </c>
      <c r="P565" t="s">
        <v>2152</v>
      </c>
    </row>
    <row r="566" spans="1:16" ht="30">
      <c r="A566" t="s">
        <v>2140</v>
      </c>
      <c r="B566" t="s">
        <v>3400</v>
      </c>
      <c r="C566" s="996" t="s">
        <v>3401</v>
      </c>
      <c r="D566" t="s">
        <v>2143</v>
      </c>
      <c r="E566" s="996" t="s">
        <v>2144</v>
      </c>
      <c r="F566" s="996" t="s">
        <v>2117</v>
      </c>
      <c r="G566" s="890">
        <v>45880.519638090278</v>
      </c>
      <c r="I566" t="s">
        <v>2145</v>
      </c>
      <c r="J566" t="s">
        <v>2146</v>
      </c>
      <c r="K566" s="996" t="s">
        <v>2147</v>
      </c>
      <c r="L566" t="s">
        <v>2148</v>
      </c>
      <c r="M566" t="s">
        <v>2149</v>
      </c>
      <c r="N566" t="s">
        <v>2150</v>
      </c>
      <c r="O566" t="s">
        <v>2151</v>
      </c>
      <c r="P566" t="s">
        <v>2152</v>
      </c>
    </row>
    <row r="567" spans="1:16" ht="30">
      <c r="A567" t="s">
        <v>2140</v>
      </c>
      <c r="B567" t="s">
        <v>3402</v>
      </c>
      <c r="C567" s="996" t="s">
        <v>3403</v>
      </c>
      <c r="D567" t="s">
        <v>2143</v>
      </c>
      <c r="E567" s="996" t="s">
        <v>2144</v>
      </c>
      <c r="F567" s="996" t="s">
        <v>2117</v>
      </c>
      <c r="G567" s="890">
        <v>45880.519588831019</v>
      </c>
      <c r="I567" t="s">
        <v>2145</v>
      </c>
      <c r="J567" t="s">
        <v>2146</v>
      </c>
      <c r="K567" s="996" t="s">
        <v>2147</v>
      </c>
      <c r="L567" t="s">
        <v>2148</v>
      </c>
      <c r="M567" t="s">
        <v>2149</v>
      </c>
      <c r="N567" t="s">
        <v>2150</v>
      </c>
      <c r="O567" t="s">
        <v>2151</v>
      </c>
      <c r="P567" t="s">
        <v>2152</v>
      </c>
    </row>
    <row r="568" spans="1:16" ht="30">
      <c r="A568" t="s">
        <v>2140</v>
      </c>
      <c r="B568" t="s">
        <v>3404</v>
      </c>
      <c r="C568" s="996" t="s">
        <v>3405</v>
      </c>
      <c r="D568" t="s">
        <v>2143</v>
      </c>
      <c r="E568" s="996" t="s">
        <v>2144</v>
      </c>
      <c r="F568" s="996" t="s">
        <v>2117</v>
      </c>
      <c r="G568" s="890">
        <v>45880.519594375</v>
      </c>
      <c r="I568" t="s">
        <v>2145</v>
      </c>
      <c r="J568" t="s">
        <v>2146</v>
      </c>
      <c r="K568" s="996" t="s">
        <v>2147</v>
      </c>
      <c r="L568" t="s">
        <v>2148</v>
      </c>
      <c r="M568" t="s">
        <v>2149</v>
      </c>
      <c r="N568" t="s">
        <v>2150</v>
      </c>
      <c r="O568" t="s">
        <v>2151</v>
      </c>
      <c r="P568" t="s">
        <v>2152</v>
      </c>
    </row>
    <row r="569" spans="1:16" ht="30">
      <c r="A569" t="s">
        <v>2355</v>
      </c>
      <c r="B569" t="s">
        <v>3406</v>
      </c>
      <c r="C569" s="996" t="s">
        <v>3407</v>
      </c>
      <c r="D569" t="s">
        <v>2358</v>
      </c>
      <c r="E569" s="996" t="s">
        <v>2359</v>
      </c>
      <c r="F569" s="996" t="s">
        <v>2117</v>
      </c>
      <c r="G569" s="890">
        <v>45930.440787118052</v>
      </c>
      <c r="H569" t="s">
        <v>3408</v>
      </c>
      <c r="I569" t="s">
        <v>2145</v>
      </c>
      <c r="J569" t="s">
        <v>2146</v>
      </c>
      <c r="K569" s="996" t="s">
        <v>2147</v>
      </c>
      <c r="L569" t="s">
        <v>2148</v>
      </c>
      <c r="M569" t="s">
        <v>2149</v>
      </c>
      <c r="N569" t="s">
        <v>2150</v>
      </c>
      <c r="O569" t="s">
        <v>2452</v>
      </c>
    </row>
    <row r="570" spans="1:16" ht="30">
      <c r="A570" t="s">
        <v>2355</v>
      </c>
      <c r="B570" t="s">
        <v>3409</v>
      </c>
      <c r="C570" s="996" t="s">
        <v>3410</v>
      </c>
      <c r="D570" t="s">
        <v>2358</v>
      </c>
      <c r="E570" s="996" t="s">
        <v>2359</v>
      </c>
      <c r="F570" s="996" t="s">
        <v>2117</v>
      </c>
      <c r="G570" s="890">
        <v>45930.441944432867</v>
      </c>
      <c r="H570" t="s">
        <v>3411</v>
      </c>
      <c r="I570" t="s">
        <v>2145</v>
      </c>
      <c r="J570" t="s">
        <v>2146</v>
      </c>
      <c r="K570" s="996" t="s">
        <v>2147</v>
      </c>
      <c r="L570" t="s">
        <v>2148</v>
      </c>
      <c r="M570" t="s">
        <v>2149</v>
      </c>
      <c r="N570" t="s">
        <v>2150</v>
      </c>
      <c r="O570" t="s">
        <v>2452</v>
      </c>
    </row>
    <row r="571" spans="1:16" ht="30">
      <c r="A571" t="s">
        <v>2355</v>
      </c>
      <c r="B571" t="s">
        <v>3412</v>
      </c>
      <c r="C571" s="996" t="s">
        <v>3413</v>
      </c>
      <c r="D571" t="s">
        <v>2358</v>
      </c>
      <c r="E571" s="996" t="s">
        <v>2359</v>
      </c>
      <c r="F571" s="996" t="s">
        <v>2117</v>
      </c>
      <c r="G571" s="890">
        <v>45930.44247076389</v>
      </c>
      <c r="H571" t="s">
        <v>3414</v>
      </c>
      <c r="I571" t="s">
        <v>2145</v>
      </c>
      <c r="J571" t="s">
        <v>2146</v>
      </c>
      <c r="K571" s="996" t="s">
        <v>2147</v>
      </c>
      <c r="L571" t="s">
        <v>2148</v>
      </c>
      <c r="M571" t="s">
        <v>2149</v>
      </c>
      <c r="N571" t="s">
        <v>2150</v>
      </c>
      <c r="O571" t="s">
        <v>2452</v>
      </c>
    </row>
    <row r="572" spans="1:16" ht="30">
      <c r="A572" t="s">
        <v>2355</v>
      </c>
      <c r="B572" t="s">
        <v>3415</v>
      </c>
      <c r="C572" s="996" t="s">
        <v>3416</v>
      </c>
      <c r="D572" t="s">
        <v>2358</v>
      </c>
      <c r="E572" s="996" t="s">
        <v>2359</v>
      </c>
      <c r="F572" s="996" t="s">
        <v>2117</v>
      </c>
      <c r="G572" s="890">
        <v>45930.443194074076</v>
      </c>
      <c r="H572" t="s">
        <v>3417</v>
      </c>
      <c r="I572" t="s">
        <v>2145</v>
      </c>
      <c r="J572" t="s">
        <v>2146</v>
      </c>
      <c r="K572" s="996" t="s">
        <v>2147</v>
      </c>
      <c r="L572" t="s">
        <v>2148</v>
      </c>
      <c r="M572" t="s">
        <v>2149</v>
      </c>
      <c r="N572" t="s">
        <v>2150</v>
      </c>
      <c r="O572" t="s">
        <v>2452</v>
      </c>
    </row>
    <row r="573" spans="1:16" ht="30">
      <c r="A573" t="s">
        <v>2365</v>
      </c>
      <c r="B573" t="s">
        <v>3418</v>
      </c>
      <c r="C573" s="996" t="s">
        <v>3419</v>
      </c>
      <c r="D573" t="s">
        <v>2358</v>
      </c>
      <c r="E573" s="996" t="s">
        <v>2359</v>
      </c>
      <c r="F573" s="996" t="s">
        <v>2117</v>
      </c>
      <c r="G573" s="890">
        <v>46028.380952141204</v>
      </c>
      <c r="H573" t="s">
        <v>3420</v>
      </c>
      <c r="I573" t="s">
        <v>2145</v>
      </c>
      <c r="J573" t="s">
        <v>2146</v>
      </c>
      <c r="K573" s="996" t="s">
        <v>2147</v>
      </c>
      <c r="L573" t="s">
        <v>2148</v>
      </c>
      <c r="M573" t="s">
        <v>2149</v>
      </c>
      <c r="N573" t="s">
        <v>2150</v>
      </c>
      <c r="O573" t="s">
        <v>2452</v>
      </c>
    </row>
    <row r="574" spans="1:16" ht="30">
      <c r="A574" t="s">
        <v>2365</v>
      </c>
      <c r="B574" t="s">
        <v>3421</v>
      </c>
      <c r="C574" s="996" t="s">
        <v>3422</v>
      </c>
      <c r="D574" t="s">
        <v>2358</v>
      </c>
      <c r="E574" s="996" t="s">
        <v>2359</v>
      </c>
      <c r="F574" s="996" t="s">
        <v>2117</v>
      </c>
      <c r="G574" s="890">
        <v>46022.393799861115</v>
      </c>
      <c r="H574" t="s">
        <v>3423</v>
      </c>
      <c r="I574" t="s">
        <v>2145</v>
      </c>
      <c r="J574" t="s">
        <v>2146</v>
      </c>
      <c r="K574" s="996" t="s">
        <v>2147</v>
      </c>
      <c r="L574" t="s">
        <v>2148</v>
      </c>
      <c r="M574" t="s">
        <v>2149</v>
      </c>
      <c r="N574" t="s">
        <v>2150</v>
      </c>
      <c r="O574" t="s">
        <v>2452</v>
      </c>
    </row>
    <row r="575" spans="1:16" ht="30">
      <c r="A575" t="s">
        <v>2365</v>
      </c>
      <c r="B575" t="s">
        <v>3424</v>
      </c>
      <c r="C575" s="996" t="s">
        <v>3425</v>
      </c>
      <c r="D575" t="s">
        <v>2358</v>
      </c>
      <c r="E575" s="996" t="s">
        <v>2359</v>
      </c>
      <c r="F575" s="996" t="s">
        <v>2117</v>
      </c>
      <c r="G575" s="890">
        <v>46022.393802222221</v>
      </c>
      <c r="H575" t="s">
        <v>3426</v>
      </c>
      <c r="I575" t="s">
        <v>2145</v>
      </c>
      <c r="J575" t="s">
        <v>2146</v>
      </c>
      <c r="K575" s="996" t="s">
        <v>2147</v>
      </c>
      <c r="L575" t="s">
        <v>2148</v>
      </c>
      <c r="M575" t="s">
        <v>2149</v>
      </c>
      <c r="N575" t="s">
        <v>2150</v>
      </c>
      <c r="O575" t="s">
        <v>2452</v>
      </c>
    </row>
    <row r="576" spans="1:16" ht="30">
      <c r="A576" t="s">
        <v>2365</v>
      </c>
      <c r="B576" t="s">
        <v>3427</v>
      </c>
      <c r="C576" s="996" t="s">
        <v>3428</v>
      </c>
      <c r="D576" t="s">
        <v>2358</v>
      </c>
      <c r="E576" s="996" t="s">
        <v>2359</v>
      </c>
      <c r="F576" s="996" t="s">
        <v>2117</v>
      </c>
      <c r="G576" s="890">
        <v>46022.393804583335</v>
      </c>
      <c r="H576" t="s">
        <v>3429</v>
      </c>
      <c r="I576" t="s">
        <v>2145</v>
      </c>
      <c r="J576" t="s">
        <v>2146</v>
      </c>
      <c r="K576" s="996" t="s">
        <v>2147</v>
      </c>
      <c r="L576" t="s">
        <v>2148</v>
      </c>
      <c r="M576" t="s">
        <v>2149</v>
      </c>
      <c r="N576" t="s">
        <v>2150</v>
      </c>
      <c r="O576" t="s">
        <v>2452</v>
      </c>
    </row>
    <row r="577" spans="1:16" ht="30">
      <c r="A577" t="s">
        <v>2365</v>
      </c>
      <c r="B577" t="s">
        <v>3430</v>
      </c>
      <c r="C577" s="996" t="s">
        <v>3431</v>
      </c>
      <c r="D577" t="s">
        <v>2358</v>
      </c>
      <c r="E577" s="996" t="s">
        <v>2359</v>
      </c>
      <c r="F577" s="996" t="s">
        <v>2117</v>
      </c>
      <c r="G577" s="890">
        <v>46028.380954548615</v>
      </c>
      <c r="H577" t="s">
        <v>3432</v>
      </c>
      <c r="I577" t="s">
        <v>2145</v>
      </c>
      <c r="J577" t="s">
        <v>2146</v>
      </c>
      <c r="K577" s="996" t="s">
        <v>2147</v>
      </c>
      <c r="L577" t="s">
        <v>2148</v>
      </c>
      <c r="M577" t="s">
        <v>2149</v>
      </c>
      <c r="N577" t="s">
        <v>2150</v>
      </c>
      <c r="O577" t="s">
        <v>2452</v>
      </c>
    </row>
    <row r="578" spans="1:16" ht="30">
      <c r="A578" t="s">
        <v>2365</v>
      </c>
      <c r="B578" t="s">
        <v>3433</v>
      </c>
      <c r="C578" s="996" t="s">
        <v>3434</v>
      </c>
      <c r="D578" t="s">
        <v>2358</v>
      </c>
      <c r="E578" s="996" t="s">
        <v>2359</v>
      </c>
      <c r="F578" s="996" t="s">
        <v>2117</v>
      </c>
      <c r="G578" s="890">
        <v>46028.380957013891</v>
      </c>
      <c r="H578" t="s">
        <v>3435</v>
      </c>
      <c r="I578" t="s">
        <v>2145</v>
      </c>
      <c r="J578" t="s">
        <v>2146</v>
      </c>
      <c r="K578" s="996" t="s">
        <v>2147</v>
      </c>
      <c r="L578" t="s">
        <v>2148</v>
      </c>
      <c r="M578" t="s">
        <v>2149</v>
      </c>
      <c r="N578" t="s">
        <v>2150</v>
      </c>
      <c r="O578" t="s">
        <v>2452</v>
      </c>
    </row>
    <row r="579" spans="1:16" ht="30">
      <c r="A579" t="s">
        <v>2365</v>
      </c>
      <c r="B579" t="s">
        <v>3436</v>
      </c>
      <c r="C579" s="996" t="s">
        <v>3437</v>
      </c>
      <c r="D579" t="s">
        <v>2358</v>
      </c>
      <c r="E579" s="996" t="s">
        <v>2359</v>
      </c>
      <c r="F579" s="996" t="s">
        <v>2117</v>
      </c>
      <c r="G579" s="890">
        <v>46022.393812465278</v>
      </c>
      <c r="H579" t="s">
        <v>3438</v>
      </c>
      <c r="I579" t="s">
        <v>2145</v>
      </c>
      <c r="J579" t="s">
        <v>2146</v>
      </c>
      <c r="K579" s="996" t="s">
        <v>2147</v>
      </c>
      <c r="L579" t="s">
        <v>2148</v>
      </c>
      <c r="M579" t="s">
        <v>2149</v>
      </c>
      <c r="N579" t="s">
        <v>2150</v>
      </c>
      <c r="O579" t="s">
        <v>2452</v>
      </c>
    </row>
    <row r="580" spans="1:16" ht="30">
      <c r="A580" t="s">
        <v>2140</v>
      </c>
      <c r="B580" t="s">
        <v>3439</v>
      </c>
      <c r="C580" s="996" t="s">
        <v>3440</v>
      </c>
      <c r="D580" t="s">
        <v>2143</v>
      </c>
      <c r="E580" s="996" t="s">
        <v>2144</v>
      </c>
      <c r="F580" s="996" t="s">
        <v>2117</v>
      </c>
      <c r="G580" s="890">
        <v>45880.519531724538</v>
      </c>
      <c r="I580" t="s">
        <v>2145</v>
      </c>
      <c r="J580" t="s">
        <v>2146</v>
      </c>
      <c r="K580" s="996" t="s">
        <v>2147</v>
      </c>
      <c r="L580" t="s">
        <v>2148</v>
      </c>
      <c r="M580" t="s">
        <v>2149</v>
      </c>
      <c r="N580" t="s">
        <v>2150</v>
      </c>
      <c r="O580" t="s">
        <v>2151</v>
      </c>
      <c r="P580" t="s">
        <v>2152</v>
      </c>
    </row>
    <row r="581" spans="1:16" ht="30">
      <c r="A581" t="s">
        <v>2140</v>
      </c>
      <c r="B581" t="s">
        <v>3441</v>
      </c>
      <c r="C581" s="996" t="s">
        <v>3442</v>
      </c>
      <c r="D581" t="s">
        <v>2143</v>
      </c>
      <c r="E581" s="996" t="s">
        <v>2144</v>
      </c>
      <c r="F581" s="996" t="s">
        <v>2117</v>
      </c>
      <c r="G581" s="890">
        <v>45880.519521203707</v>
      </c>
      <c r="I581" t="s">
        <v>2145</v>
      </c>
      <c r="J581" t="s">
        <v>2146</v>
      </c>
      <c r="K581" s="996" t="s">
        <v>2147</v>
      </c>
      <c r="L581" t="s">
        <v>2148</v>
      </c>
      <c r="M581" t="s">
        <v>2149</v>
      </c>
      <c r="N581" t="s">
        <v>2150</v>
      </c>
      <c r="O581" t="s">
        <v>2151</v>
      </c>
      <c r="P581" t="s">
        <v>2152</v>
      </c>
    </row>
    <row r="582" spans="1:16" ht="30">
      <c r="A582" t="s">
        <v>2140</v>
      </c>
      <c r="B582" t="s">
        <v>3443</v>
      </c>
      <c r="C582" s="996" t="s">
        <v>3444</v>
      </c>
      <c r="D582" t="s">
        <v>2143</v>
      </c>
      <c r="E582" s="996" t="s">
        <v>2144</v>
      </c>
      <c r="F582" s="996" t="s">
        <v>2117</v>
      </c>
      <c r="G582" s="890">
        <v>45880.519716990741</v>
      </c>
      <c r="I582" t="s">
        <v>2145</v>
      </c>
      <c r="J582" t="s">
        <v>2146</v>
      </c>
      <c r="K582" s="996" t="s">
        <v>2147</v>
      </c>
      <c r="L582" t="s">
        <v>2148</v>
      </c>
      <c r="M582" t="s">
        <v>2149</v>
      </c>
      <c r="N582" t="s">
        <v>2150</v>
      </c>
      <c r="O582" t="s">
        <v>2151</v>
      </c>
      <c r="P582" t="s">
        <v>2152</v>
      </c>
    </row>
    <row r="583" spans="1:16" ht="30">
      <c r="A583" t="s">
        <v>2140</v>
      </c>
      <c r="B583" t="s">
        <v>3445</v>
      </c>
      <c r="C583" s="996" t="s">
        <v>3446</v>
      </c>
      <c r="D583" t="s">
        <v>2143</v>
      </c>
      <c r="E583" s="996" t="s">
        <v>2144</v>
      </c>
      <c r="F583" s="996" t="s">
        <v>2117</v>
      </c>
      <c r="G583" s="890">
        <v>45880.519512199076</v>
      </c>
      <c r="I583" t="s">
        <v>2145</v>
      </c>
      <c r="J583" t="s">
        <v>2146</v>
      </c>
      <c r="K583" s="996" t="s">
        <v>2147</v>
      </c>
      <c r="L583" t="s">
        <v>2148</v>
      </c>
      <c r="M583" t="s">
        <v>2149</v>
      </c>
      <c r="N583" t="s">
        <v>2150</v>
      </c>
      <c r="O583" t="s">
        <v>2151</v>
      </c>
      <c r="P583" t="s">
        <v>2152</v>
      </c>
    </row>
    <row r="584" spans="1:16" ht="30">
      <c r="A584" t="s">
        <v>2140</v>
      </c>
      <c r="B584" t="s">
        <v>3447</v>
      </c>
      <c r="C584" s="996" t="s">
        <v>3448</v>
      </c>
      <c r="D584" t="s">
        <v>2143</v>
      </c>
      <c r="E584" s="996" t="s">
        <v>2144</v>
      </c>
      <c r="F584" s="996" t="s">
        <v>2117</v>
      </c>
      <c r="G584" s="890">
        <v>45880.519499988426</v>
      </c>
      <c r="I584" t="s">
        <v>2145</v>
      </c>
      <c r="J584" t="s">
        <v>2146</v>
      </c>
      <c r="K584" s="996" t="s">
        <v>2147</v>
      </c>
      <c r="L584" t="s">
        <v>2148</v>
      </c>
      <c r="M584" t="s">
        <v>2149</v>
      </c>
      <c r="N584" t="s">
        <v>2150</v>
      </c>
      <c r="O584" t="s">
        <v>2151</v>
      </c>
      <c r="P584" t="s">
        <v>2152</v>
      </c>
    </row>
    <row r="585" spans="1:16" ht="30">
      <c r="A585" t="s">
        <v>2140</v>
      </c>
      <c r="B585" t="s">
        <v>3449</v>
      </c>
      <c r="C585" s="996" t="s">
        <v>3450</v>
      </c>
      <c r="D585" t="s">
        <v>2143</v>
      </c>
      <c r="E585" s="996" t="s">
        <v>2144</v>
      </c>
      <c r="F585" s="996" t="s">
        <v>2117</v>
      </c>
      <c r="G585" s="890">
        <v>45880.519501805553</v>
      </c>
      <c r="I585" t="s">
        <v>2145</v>
      </c>
      <c r="J585" t="s">
        <v>2146</v>
      </c>
      <c r="K585" s="996" t="s">
        <v>2147</v>
      </c>
      <c r="L585" t="s">
        <v>2148</v>
      </c>
      <c r="M585" t="s">
        <v>2149</v>
      </c>
      <c r="N585" t="s">
        <v>2150</v>
      </c>
      <c r="O585" t="s">
        <v>2151</v>
      </c>
      <c r="P585" t="s">
        <v>2152</v>
      </c>
    </row>
    <row r="586" spans="1:16" ht="30">
      <c r="A586" t="s">
        <v>2140</v>
      </c>
      <c r="B586" t="s">
        <v>3451</v>
      </c>
      <c r="C586" s="996" t="s">
        <v>3452</v>
      </c>
      <c r="D586" t="s">
        <v>2143</v>
      </c>
      <c r="E586" s="996" t="s">
        <v>2144</v>
      </c>
      <c r="F586" s="996" t="s">
        <v>2117</v>
      </c>
      <c r="G586" s="890">
        <v>45880.51955488426</v>
      </c>
      <c r="I586" t="s">
        <v>2145</v>
      </c>
      <c r="J586" t="s">
        <v>2146</v>
      </c>
      <c r="K586" s="996" t="s">
        <v>2147</v>
      </c>
      <c r="L586" t="s">
        <v>2148</v>
      </c>
      <c r="M586" t="s">
        <v>2149</v>
      </c>
      <c r="N586" t="s">
        <v>2150</v>
      </c>
      <c r="O586" t="s">
        <v>2151</v>
      </c>
      <c r="P586" t="s">
        <v>2152</v>
      </c>
    </row>
    <row r="587" spans="1:16" ht="30">
      <c r="A587" t="s">
        <v>2140</v>
      </c>
      <c r="B587" t="s">
        <v>3453</v>
      </c>
      <c r="C587" s="996" t="s">
        <v>3454</v>
      </c>
      <c r="D587" t="s">
        <v>2143</v>
      </c>
      <c r="E587" s="996" t="s">
        <v>2144</v>
      </c>
      <c r="F587" s="996" t="s">
        <v>2117</v>
      </c>
      <c r="G587" s="890">
        <v>45880.519632361109</v>
      </c>
      <c r="I587" t="s">
        <v>2145</v>
      </c>
      <c r="J587" t="s">
        <v>2146</v>
      </c>
      <c r="K587" s="996" t="s">
        <v>2147</v>
      </c>
      <c r="L587" t="s">
        <v>2148</v>
      </c>
      <c r="M587" t="s">
        <v>2149</v>
      </c>
      <c r="N587" t="s">
        <v>2150</v>
      </c>
      <c r="O587" t="s">
        <v>2151</v>
      </c>
      <c r="P587" t="s">
        <v>2152</v>
      </c>
    </row>
    <row r="588" spans="1:16" ht="30">
      <c r="A588" t="s">
        <v>2140</v>
      </c>
      <c r="B588" t="s">
        <v>3455</v>
      </c>
      <c r="C588" s="996" t="s">
        <v>3456</v>
      </c>
      <c r="D588" t="s">
        <v>2143</v>
      </c>
      <c r="E588" s="996" t="s">
        <v>2144</v>
      </c>
      <c r="F588" s="996" t="s">
        <v>2117</v>
      </c>
      <c r="G588" s="890">
        <v>45880.519637118057</v>
      </c>
      <c r="I588" t="s">
        <v>2145</v>
      </c>
      <c r="J588" t="s">
        <v>2146</v>
      </c>
      <c r="K588" s="996" t="s">
        <v>2147</v>
      </c>
      <c r="L588" t="s">
        <v>2148</v>
      </c>
      <c r="M588" t="s">
        <v>2149</v>
      </c>
      <c r="N588" t="s">
        <v>2150</v>
      </c>
      <c r="O588" t="s">
        <v>2151</v>
      </c>
      <c r="P588" t="s">
        <v>2152</v>
      </c>
    </row>
    <row r="589" spans="1:16" ht="30">
      <c r="A589" t="s">
        <v>2140</v>
      </c>
      <c r="B589" t="s">
        <v>3457</v>
      </c>
      <c r="C589" s="996" t="s">
        <v>3458</v>
      </c>
      <c r="D589" t="s">
        <v>2143</v>
      </c>
      <c r="E589" s="996" t="s">
        <v>2144</v>
      </c>
      <c r="F589" s="996" t="s">
        <v>2117</v>
      </c>
      <c r="G589" s="890">
        <v>45880.519640763887</v>
      </c>
      <c r="I589" t="s">
        <v>2145</v>
      </c>
      <c r="J589" t="s">
        <v>2146</v>
      </c>
      <c r="K589" s="996" t="s">
        <v>2147</v>
      </c>
      <c r="L589" t="s">
        <v>2148</v>
      </c>
      <c r="M589" t="s">
        <v>2149</v>
      </c>
      <c r="N589" t="s">
        <v>2150</v>
      </c>
      <c r="O589" t="s">
        <v>2151</v>
      </c>
      <c r="P589" t="s">
        <v>2152</v>
      </c>
    </row>
    <row r="590" spans="1:16" ht="30">
      <c r="A590" t="s">
        <v>2140</v>
      </c>
      <c r="B590" t="s">
        <v>3459</v>
      </c>
      <c r="C590" s="996" t="s">
        <v>3460</v>
      </c>
      <c r="D590" t="s">
        <v>2143</v>
      </c>
      <c r="E590" s="996" t="s">
        <v>2144</v>
      </c>
      <c r="F590" s="996" t="s">
        <v>2117</v>
      </c>
      <c r="G590" s="890">
        <v>45880.51959181713</v>
      </c>
      <c r="I590" t="s">
        <v>2145</v>
      </c>
      <c r="J590" t="s">
        <v>2146</v>
      </c>
      <c r="K590" s="996" t="s">
        <v>2147</v>
      </c>
      <c r="L590" t="s">
        <v>2148</v>
      </c>
      <c r="M590" t="s">
        <v>2149</v>
      </c>
      <c r="N590" t="s">
        <v>2150</v>
      </c>
      <c r="O590" t="s">
        <v>2151</v>
      </c>
      <c r="P590" t="s">
        <v>2152</v>
      </c>
    </row>
    <row r="591" spans="1:16" ht="30">
      <c r="A591" t="s">
        <v>2140</v>
      </c>
      <c r="B591" t="s">
        <v>3461</v>
      </c>
      <c r="C591" s="996" t="s">
        <v>3462</v>
      </c>
      <c r="D591" t="s">
        <v>2143</v>
      </c>
      <c r="E591" s="996" t="s">
        <v>2144</v>
      </c>
      <c r="F591" s="996" t="s">
        <v>2117</v>
      </c>
      <c r="G591" s="890">
        <v>45880.519651446761</v>
      </c>
      <c r="I591" t="s">
        <v>2145</v>
      </c>
      <c r="J591" t="s">
        <v>2146</v>
      </c>
      <c r="K591" s="996" t="s">
        <v>2147</v>
      </c>
      <c r="L591" t="s">
        <v>2148</v>
      </c>
      <c r="M591" t="s">
        <v>2149</v>
      </c>
      <c r="N591" t="s">
        <v>2150</v>
      </c>
      <c r="O591" t="s">
        <v>2151</v>
      </c>
      <c r="P591" t="s">
        <v>2152</v>
      </c>
    </row>
    <row r="592" spans="1:16" ht="30">
      <c r="A592" t="s">
        <v>2140</v>
      </c>
      <c r="B592" t="s">
        <v>3463</v>
      </c>
      <c r="C592" s="996" t="s">
        <v>3464</v>
      </c>
      <c r="D592" t="s">
        <v>2143</v>
      </c>
      <c r="E592" s="996" t="s">
        <v>2144</v>
      </c>
      <c r="F592" s="996" t="s">
        <v>2117</v>
      </c>
      <c r="G592" s="890">
        <v>45880.519652592593</v>
      </c>
      <c r="I592" t="s">
        <v>2145</v>
      </c>
      <c r="J592" t="s">
        <v>2146</v>
      </c>
      <c r="K592" s="996" t="s">
        <v>2147</v>
      </c>
      <c r="L592" t="s">
        <v>2148</v>
      </c>
      <c r="M592" t="s">
        <v>2149</v>
      </c>
      <c r="N592" t="s">
        <v>2150</v>
      </c>
      <c r="O592" t="s">
        <v>2151</v>
      </c>
      <c r="P592" t="s">
        <v>2152</v>
      </c>
    </row>
    <row r="593" spans="1:16" ht="30">
      <c r="A593" t="s">
        <v>2140</v>
      </c>
      <c r="B593" t="s">
        <v>3465</v>
      </c>
      <c r="C593" s="996" t="s">
        <v>3466</v>
      </c>
      <c r="D593" t="s">
        <v>2143</v>
      </c>
      <c r="E593" s="996" t="s">
        <v>2144</v>
      </c>
      <c r="F593" s="996" t="s">
        <v>2117</v>
      </c>
      <c r="G593" s="890">
        <v>45880.519719965276</v>
      </c>
      <c r="I593" t="s">
        <v>2145</v>
      </c>
      <c r="J593" t="s">
        <v>2146</v>
      </c>
      <c r="K593" s="996" t="s">
        <v>2147</v>
      </c>
      <c r="L593" t="s">
        <v>2148</v>
      </c>
      <c r="M593" t="s">
        <v>2149</v>
      </c>
      <c r="N593" t="s">
        <v>2150</v>
      </c>
      <c r="O593" t="s">
        <v>2151</v>
      </c>
      <c r="P593" t="s">
        <v>2152</v>
      </c>
    </row>
    <row r="594" spans="1:16" ht="30">
      <c r="A594" t="s">
        <v>2140</v>
      </c>
      <c r="B594" t="s">
        <v>3467</v>
      </c>
      <c r="C594" s="996" t="s">
        <v>3468</v>
      </c>
      <c r="D594" t="s">
        <v>2143</v>
      </c>
      <c r="E594" s="996" t="s">
        <v>2144</v>
      </c>
      <c r="F594" s="996" t="s">
        <v>2117</v>
      </c>
      <c r="G594" s="890">
        <v>45880.519691828704</v>
      </c>
      <c r="I594" t="s">
        <v>2145</v>
      </c>
      <c r="J594" t="s">
        <v>2146</v>
      </c>
      <c r="K594" s="996" t="s">
        <v>2147</v>
      </c>
      <c r="L594" t="s">
        <v>2148</v>
      </c>
      <c r="M594" t="s">
        <v>2149</v>
      </c>
      <c r="N594" t="s">
        <v>2150</v>
      </c>
      <c r="O594" t="s">
        <v>2151</v>
      </c>
      <c r="P594" t="s">
        <v>2152</v>
      </c>
    </row>
    <row r="595" spans="1:16" ht="30">
      <c r="A595" t="s">
        <v>2140</v>
      </c>
      <c r="B595" t="s">
        <v>3469</v>
      </c>
      <c r="C595" s="996" t="s">
        <v>3470</v>
      </c>
      <c r="D595" t="s">
        <v>2143</v>
      </c>
      <c r="E595" s="996" t="s">
        <v>2144</v>
      </c>
      <c r="F595" s="996" t="s">
        <v>2117</v>
      </c>
      <c r="G595" s="890">
        <v>45880.519667581022</v>
      </c>
      <c r="I595" t="s">
        <v>2145</v>
      </c>
      <c r="J595" t="s">
        <v>2146</v>
      </c>
      <c r="K595" s="996" t="s">
        <v>2147</v>
      </c>
      <c r="L595" t="s">
        <v>2148</v>
      </c>
      <c r="M595" t="s">
        <v>2149</v>
      </c>
      <c r="N595" t="s">
        <v>2150</v>
      </c>
      <c r="O595" t="s">
        <v>2151</v>
      </c>
      <c r="P595" t="s">
        <v>2152</v>
      </c>
    </row>
    <row r="596" spans="1:16" ht="30">
      <c r="A596" t="s">
        <v>2140</v>
      </c>
      <c r="B596" t="s">
        <v>3471</v>
      </c>
      <c r="C596" s="996" t="s">
        <v>3472</v>
      </c>
      <c r="D596" t="s">
        <v>2143</v>
      </c>
      <c r="E596" s="996" t="s">
        <v>2144</v>
      </c>
      <c r="F596" s="996" t="s">
        <v>2117</v>
      </c>
      <c r="G596" s="890">
        <v>45880.519571400466</v>
      </c>
      <c r="I596" t="s">
        <v>2145</v>
      </c>
      <c r="J596" t="s">
        <v>2146</v>
      </c>
      <c r="K596" s="996" t="s">
        <v>2147</v>
      </c>
      <c r="L596" t="s">
        <v>2148</v>
      </c>
      <c r="M596" t="s">
        <v>2149</v>
      </c>
      <c r="N596" t="s">
        <v>2150</v>
      </c>
      <c r="O596" t="s">
        <v>2151</v>
      </c>
      <c r="P596" t="s">
        <v>2152</v>
      </c>
    </row>
    <row r="597" spans="1:16" ht="30">
      <c r="A597" t="s">
        <v>2140</v>
      </c>
      <c r="B597" t="s">
        <v>3473</v>
      </c>
      <c r="C597" s="996" t="s">
        <v>3474</v>
      </c>
      <c r="D597" t="s">
        <v>2143</v>
      </c>
      <c r="E597" s="996" t="s">
        <v>2144</v>
      </c>
      <c r="F597" s="996" t="s">
        <v>2117</v>
      </c>
      <c r="G597" s="890">
        <v>45880.519557789354</v>
      </c>
      <c r="I597" t="s">
        <v>2145</v>
      </c>
      <c r="J597" t="s">
        <v>2146</v>
      </c>
      <c r="K597" s="996" t="s">
        <v>2147</v>
      </c>
      <c r="L597" t="s">
        <v>2148</v>
      </c>
      <c r="M597" t="s">
        <v>2149</v>
      </c>
      <c r="N597" t="s">
        <v>2150</v>
      </c>
      <c r="O597" t="s">
        <v>2151</v>
      </c>
      <c r="P597" t="s">
        <v>2152</v>
      </c>
    </row>
    <row r="598" spans="1:16" ht="30">
      <c r="A598" t="s">
        <v>2140</v>
      </c>
      <c r="B598" t="s">
        <v>3475</v>
      </c>
      <c r="C598" s="996" t="s">
        <v>3476</v>
      </c>
      <c r="D598" t="s">
        <v>2143</v>
      </c>
      <c r="E598" s="996" t="s">
        <v>2144</v>
      </c>
      <c r="F598" s="996" t="s">
        <v>2117</v>
      </c>
      <c r="G598" s="890">
        <v>45880.519700902776</v>
      </c>
      <c r="I598" t="s">
        <v>2145</v>
      </c>
      <c r="J598" t="s">
        <v>2146</v>
      </c>
      <c r="K598" s="996" t="s">
        <v>2147</v>
      </c>
      <c r="L598" t="s">
        <v>2148</v>
      </c>
      <c r="M598" t="s">
        <v>2149</v>
      </c>
      <c r="N598" t="s">
        <v>2150</v>
      </c>
      <c r="O598" t="s">
        <v>2151</v>
      </c>
      <c r="P598" t="s">
        <v>2152</v>
      </c>
    </row>
    <row r="599" spans="1:16" ht="30">
      <c r="A599" t="s">
        <v>2140</v>
      </c>
      <c r="B599" t="s">
        <v>3477</v>
      </c>
      <c r="C599" s="996" t="s">
        <v>3478</v>
      </c>
      <c r="D599" t="s">
        <v>2143</v>
      </c>
      <c r="E599" s="996" t="s">
        <v>2144</v>
      </c>
      <c r="F599" s="996" t="s">
        <v>2117</v>
      </c>
      <c r="G599" s="890">
        <v>45880.519719305557</v>
      </c>
      <c r="I599" t="s">
        <v>2145</v>
      </c>
      <c r="J599" t="s">
        <v>2146</v>
      </c>
      <c r="K599" s="996" t="s">
        <v>2147</v>
      </c>
      <c r="L599" t="s">
        <v>2148</v>
      </c>
      <c r="M599" t="s">
        <v>2149</v>
      </c>
      <c r="N599" t="s">
        <v>2150</v>
      </c>
      <c r="O599" t="s">
        <v>2151</v>
      </c>
      <c r="P599" t="s">
        <v>2152</v>
      </c>
    </row>
    <row r="600" spans="1:16" ht="30">
      <c r="A600" t="s">
        <v>2140</v>
      </c>
      <c r="B600" t="s">
        <v>3479</v>
      </c>
      <c r="C600" s="996" t="s">
        <v>3480</v>
      </c>
      <c r="D600" t="s">
        <v>2143</v>
      </c>
      <c r="E600" s="996" t="s">
        <v>2144</v>
      </c>
      <c r="F600" s="996" t="s">
        <v>2117</v>
      </c>
      <c r="G600" s="890">
        <v>45880.519694594906</v>
      </c>
      <c r="I600" t="s">
        <v>2145</v>
      </c>
      <c r="J600" t="s">
        <v>2146</v>
      </c>
      <c r="K600" s="996" t="s">
        <v>2147</v>
      </c>
      <c r="L600" t="s">
        <v>2148</v>
      </c>
      <c r="M600" t="s">
        <v>2149</v>
      </c>
      <c r="N600" t="s">
        <v>2150</v>
      </c>
      <c r="O600" t="s">
        <v>2151</v>
      </c>
      <c r="P600" t="s">
        <v>2152</v>
      </c>
    </row>
    <row r="601" spans="1:16" ht="30">
      <c r="A601" t="s">
        <v>2140</v>
      </c>
      <c r="B601" t="s">
        <v>3481</v>
      </c>
      <c r="C601" s="996" t="s">
        <v>3482</v>
      </c>
      <c r="D601" t="s">
        <v>2143</v>
      </c>
      <c r="E601" s="996" t="s">
        <v>2144</v>
      </c>
      <c r="F601" s="996" t="s">
        <v>2117</v>
      </c>
      <c r="G601" s="890">
        <v>45880.519652291667</v>
      </c>
      <c r="I601" t="s">
        <v>2145</v>
      </c>
      <c r="J601" t="s">
        <v>2146</v>
      </c>
      <c r="K601" s="996" t="s">
        <v>2147</v>
      </c>
      <c r="L601" t="s">
        <v>2148</v>
      </c>
      <c r="M601" t="s">
        <v>2149</v>
      </c>
      <c r="N601" t="s">
        <v>2150</v>
      </c>
      <c r="O601" t="s">
        <v>2151</v>
      </c>
      <c r="P601" t="s">
        <v>2152</v>
      </c>
    </row>
    <row r="602" spans="1:16" ht="30">
      <c r="A602" t="s">
        <v>2140</v>
      </c>
      <c r="B602" t="s">
        <v>3483</v>
      </c>
      <c r="C602" s="996" t="s">
        <v>3484</v>
      </c>
      <c r="D602" t="s">
        <v>2143</v>
      </c>
      <c r="E602" s="996" t="s">
        <v>2144</v>
      </c>
      <c r="F602" s="996" t="s">
        <v>2117</v>
      </c>
      <c r="G602" s="890">
        <v>45880.519591979166</v>
      </c>
      <c r="I602" t="s">
        <v>2145</v>
      </c>
      <c r="J602" t="s">
        <v>2146</v>
      </c>
      <c r="K602" s="996" t="s">
        <v>2147</v>
      </c>
      <c r="L602" t="s">
        <v>2148</v>
      </c>
      <c r="M602" t="s">
        <v>2149</v>
      </c>
      <c r="N602" t="s">
        <v>2150</v>
      </c>
      <c r="O602" t="s">
        <v>2151</v>
      </c>
      <c r="P602" t="s">
        <v>2152</v>
      </c>
    </row>
    <row r="603" spans="1:16" ht="30">
      <c r="A603" t="s">
        <v>2140</v>
      </c>
      <c r="B603" t="s">
        <v>3485</v>
      </c>
      <c r="C603" s="996" t="s">
        <v>3486</v>
      </c>
      <c r="D603" t="s">
        <v>2143</v>
      </c>
      <c r="E603" s="996" t="s">
        <v>2144</v>
      </c>
      <c r="F603" s="996" t="s">
        <v>2117</v>
      </c>
      <c r="G603" s="890">
        <v>45880.519593136574</v>
      </c>
      <c r="I603" t="s">
        <v>2145</v>
      </c>
      <c r="J603" t="s">
        <v>2146</v>
      </c>
      <c r="K603" s="996" t="s">
        <v>2147</v>
      </c>
      <c r="L603" t="s">
        <v>2148</v>
      </c>
      <c r="M603" t="s">
        <v>2149</v>
      </c>
      <c r="N603" t="s">
        <v>2150</v>
      </c>
      <c r="O603" t="s">
        <v>2151</v>
      </c>
      <c r="P603" t="s">
        <v>2152</v>
      </c>
    </row>
    <row r="604" spans="1:16" ht="30">
      <c r="A604" t="s">
        <v>2140</v>
      </c>
      <c r="B604" t="s">
        <v>3487</v>
      </c>
      <c r="C604" s="996" t="s">
        <v>3488</v>
      </c>
      <c r="D604" t="s">
        <v>2143</v>
      </c>
      <c r="E604" s="996" t="s">
        <v>2144</v>
      </c>
      <c r="F604" s="996" t="s">
        <v>2117</v>
      </c>
      <c r="G604" s="890">
        <v>45880.519667592591</v>
      </c>
      <c r="I604" t="s">
        <v>2145</v>
      </c>
      <c r="J604" t="s">
        <v>2146</v>
      </c>
      <c r="K604" s="996" t="s">
        <v>2147</v>
      </c>
      <c r="L604" t="s">
        <v>2148</v>
      </c>
      <c r="M604" t="s">
        <v>2149</v>
      </c>
      <c r="N604" t="s">
        <v>2150</v>
      </c>
      <c r="O604" t="s">
        <v>2151</v>
      </c>
      <c r="P604" t="s">
        <v>2152</v>
      </c>
    </row>
    <row r="605" spans="1:16" ht="30">
      <c r="A605" t="s">
        <v>2140</v>
      </c>
      <c r="B605" t="s">
        <v>3489</v>
      </c>
      <c r="C605" s="996" t="s">
        <v>3490</v>
      </c>
      <c r="D605" t="s">
        <v>2143</v>
      </c>
      <c r="E605" s="996" t="s">
        <v>2144</v>
      </c>
      <c r="F605" s="996" t="s">
        <v>2117</v>
      </c>
      <c r="G605" s="890">
        <v>45880.519526296295</v>
      </c>
      <c r="I605" t="s">
        <v>2145</v>
      </c>
      <c r="J605" t="s">
        <v>2146</v>
      </c>
      <c r="K605" s="996" t="s">
        <v>2147</v>
      </c>
      <c r="L605" t="s">
        <v>2148</v>
      </c>
      <c r="M605" t="s">
        <v>2149</v>
      </c>
      <c r="N605" t="s">
        <v>2150</v>
      </c>
      <c r="O605" t="s">
        <v>2151</v>
      </c>
      <c r="P605" t="s">
        <v>2152</v>
      </c>
    </row>
    <row r="606" spans="1:16" ht="30">
      <c r="A606" t="s">
        <v>2140</v>
      </c>
      <c r="B606" t="s">
        <v>3491</v>
      </c>
      <c r="C606" s="996" t="s">
        <v>3492</v>
      </c>
      <c r="D606" t="s">
        <v>2143</v>
      </c>
      <c r="E606" s="996" t="s">
        <v>2144</v>
      </c>
      <c r="F606" s="996" t="s">
        <v>2117</v>
      </c>
      <c r="G606" s="890">
        <v>45880.519613159726</v>
      </c>
      <c r="I606" t="s">
        <v>2145</v>
      </c>
      <c r="J606" t="s">
        <v>2146</v>
      </c>
      <c r="K606" s="996" t="s">
        <v>2147</v>
      </c>
      <c r="L606" t="s">
        <v>2148</v>
      </c>
      <c r="M606" t="s">
        <v>2149</v>
      </c>
      <c r="N606" t="s">
        <v>2150</v>
      </c>
      <c r="O606" t="s">
        <v>2151</v>
      </c>
      <c r="P606" t="s">
        <v>2152</v>
      </c>
    </row>
    <row r="607" spans="1:16" ht="30">
      <c r="A607" t="s">
        <v>2140</v>
      </c>
      <c r="B607" t="s">
        <v>3493</v>
      </c>
      <c r="C607" s="996" t="s">
        <v>3494</v>
      </c>
      <c r="D607" t="s">
        <v>2143</v>
      </c>
      <c r="E607" s="996" t="s">
        <v>2144</v>
      </c>
      <c r="F607" s="996" t="s">
        <v>2117</v>
      </c>
      <c r="G607" s="890">
        <v>45880.519503009258</v>
      </c>
      <c r="I607" t="s">
        <v>2145</v>
      </c>
      <c r="J607" t="s">
        <v>2146</v>
      </c>
      <c r="K607" s="996" t="s">
        <v>2147</v>
      </c>
      <c r="L607" t="s">
        <v>2148</v>
      </c>
      <c r="M607" t="s">
        <v>2149</v>
      </c>
      <c r="N607" t="s">
        <v>2150</v>
      </c>
      <c r="O607" t="s">
        <v>2151</v>
      </c>
      <c r="P607" t="s">
        <v>2152</v>
      </c>
    </row>
    <row r="608" spans="1:16" ht="30">
      <c r="A608" t="s">
        <v>2140</v>
      </c>
      <c r="B608" t="s">
        <v>3495</v>
      </c>
      <c r="C608" s="996" t="s">
        <v>3496</v>
      </c>
      <c r="D608" t="s">
        <v>2143</v>
      </c>
      <c r="E608" s="996" t="s">
        <v>2144</v>
      </c>
      <c r="F608" s="996" t="s">
        <v>2117</v>
      </c>
      <c r="G608" s="890">
        <v>45880.519506331017</v>
      </c>
      <c r="I608" t="s">
        <v>2145</v>
      </c>
      <c r="J608" t="s">
        <v>2146</v>
      </c>
      <c r="K608" s="996" t="s">
        <v>2147</v>
      </c>
      <c r="L608" t="s">
        <v>2148</v>
      </c>
      <c r="M608" t="s">
        <v>2149</v>
      </c>
      <c r="N608" t="s">
        <v>2150</v>
      </c>
      <c r="O608" t="s">
        <v>2151</v>
      </c>
      <c r="P608" t="s">
        <v>2152</v>
      </c>
    </row>
    <row r="609" spans="1:16" ht="30">
      <c r="A609" t="s">
        <v>2140</v>
      </c>
      <c r="B609" t="s">
        <v>3497</v>
      </c>
      <c r="C609" s="996" t="s">
        <v>3498</v>
      </c>
      <c r="D609" t="s">
        <v>2143</v>
      </c>
      <c r="E609" s="996" t="s">
        <v>2144</v>
      </c>
      <c r="F609" s="996" t="s">
        <v>2117</v>
      </c>
      <c r="G609" s="890">
        <v>45880.51971872685</v>
      </c>
      <c r="I609" t="s">
        <v>2145</v>
      </c>
      <c r="J609" t="s">
        <v>2146</v>
      </c>
      <c r="K609" s="996" t="s">
        <v>2147</v>
      </c>
      <c r="L609" t="s">
        <v>2148</v>
      </c>
      <c r="M609" t="s">
        <v>2149</v>
      </c>
      <c r="N609" t="s">
        <v>2150</v>
      </c>
      <c r="O609" t="s">
        <v>2151</v>
      </c>
      <c r="P609" t="s">
        <v>2152</v>
      </c>
    </row>
    <row r="610" spans="1:16" ht="30">
      <c r="A610" t="s">
        <v>2140</v>
      </c>
      <c r="B610" t="s">
        <v>3499</v>
      </c>
      <c r="C610" s="996" t="s">
        <v>3500</v>
      </c>
      <c r="D610" t="s">
        <v>2143</v>
      </c>
      <c r="E610" s="996" t="s">
        <v>2144</v>
      </c>
      <c r="F610" s="996" t="s">
        <v>2117</v>
      </c>
      <c r="G610" s="890">
        <v>45880.519519965281</v>
      </c>
      <c r="I610" t="s">
        <v>2145</v>
      </c>
      <c r="J610" t="s">
        <v>2146</v>
      </c>
      <c r="K610" s="996" t="s">
        <v>2147</v>
      </c>
      <c r="L610" t="s">
        <v>2148</v>
      </c>
      <c r="M610" t="s">
        <v>2149</v>
      </c>
      <c r="N610" t="s">
        <v>2150</v>
      </c>
      <c r="O610" t="s">
        <v>2151</v>
      </c>
      <c r="P610" t="s">
        <v>2152</v>
      </c>
    </row>
    <row r="611" spans="1:16" ht="30">
      <c r="A611" t="s">
        <v>2140</v>
      </c>
      <c r="B611" t="s">
        <v>3501</v>
      </c>
      <c r="C611" s="996" t="s">
        <v>3502</v>
      </c>
      <c r="D611" t="s">
        <v>2143</v>
      </c>
      <c r="E611" s="996" t="s">
        <v>2144</v>
      </c>
      <c r="F611" s="996" t="s">
        <v>2117</v>
      </c>
      <c r="G611" s="890">
        <v>45880.51955016204</v>
      </c>
      <c r="I611" t="s">
        <v>2145</v>
      </c>
      <c r="J611" t="s">
        <v>2146</v>
      </c>
      <c r="K611" s="996" t="s">
        <v>2147</v>
      </c>
      <c r="L611" t="s">
        <v>2148</v>
      </c>
      <c r="M611" t="s">
        <v>2149</v>
      </c>
      <c r="N611" t="s">
        <v>2150</v>
      </c>
      <c r="O611" t="s">
        <v>2151</v>
      </c>
      <c r="P611" t="s">
        <v>2152</v>
      </c>
    </row>
    <row r="612" spans="1:16">
      <c r="A612" t="s">
        <v>2140</v>
      </c>
      <c r="B612" t="s">
        <v>3503</v>
      </c>
      <c r="C612" s="996" t="s">
        <v>3278</v>
      </c>
      <c r="D612" t="s">
        <v>2143</v>
      </c>
      <c r="E612" s="996" t="s">
        <v>2144</v>
      </c>
      <c r="F612" s="996" t="s">
        <v>2117</v>
      </c>
      <c r="G612" s="890">
        <v>45880.519673553237</v>
      </c>
      <c r="I612" t="s">
        <v>3224</v>
      </c>
      <c r="J612" t="s">
        <v>2146</v>
      </c>
      <c r="K612" s="996" t="s">
        <v>387</v>
      </c>
      <c r="L612" t="s">
        <v>2148</v>
      </c>
      <c r="M612" t="s">
        <v>2149</v>
      </c>
      <c r="N612" t="s">
        <v>2150</v>
      </c>
      <c r="O612" t="s">
        <v>2151</v>
      </c>
      <c r="P612" t="s">
        <v>2152</v>
      </c>
    </row>
    <row r="613" spans="1:16" ht="30">
      <c r="A613" t="s">
        <v>2365</v>
      </c>
      <c r="B613" t="s">
        <v>670</v>
      </c>
      <c r="C613" s="996" t="s">
        <v>3504</v>
      </c>
      <c r="D613" t="s">
        <v>3303</v>
      </c>
      <c r="E613" s="996" t="s">
        <v>2515</v>
      </c>
      <c r="F613" s="996" t="s">
        <v>2117</v>
      </c>
      <c r="G613" s="890">
        <v>46063.559737719908</v>
      </c>
      <c r="H613" t="s">
        <v>3505</v>
      </c>
      <c r="I613" t="s">
        <v>3224</v>
      </c>
      <c r="J613" t="s">
        <v>2146</v>
      </c>
      <c r="K613" s="996" t="s">
        <v>387</v>
      </c>
      <c r="L613" t="s">
        <v>2148</v>
      </c>
      <c r="M613" t="s">
        <v>2149</v>
      </c>
      <c r="N613" t="s">
        <v>2150</v>
      </c>
      <c r="O613" t="s">
        <v>2151</v>
      </c>
      <c r="P613" t="s">
        <v>3506</v>
      </c>
    </row>
    <row r="614" spans="1:16" ht="30">
      <c r="A614" t="s">
        <v>2355</v>
      </c>
      <c r="B614" t="s">
        <v>3507</v>
      </c>
      <c r="C614" s="996" t="s">
        <v>3504</v>
      </c>
      <c r="D614" t="s">
        <v>3303</v>
      </c>
      <c r="E614" s="996" t="s">
        <v>3234</v>
      </c>
      <c r="F614" s="996" t="s">
        <v>2117</v>
      </c>
      <c r="G614" s="890">
        <v>46051.550215277777</v>
      </c>
      <c r="H614" t="s">
        <v>3508</v>
      </c>
      <c r="I614" t="s">
        <v>3224</v>
      </c>
      <c r="J614" t="s">
        <v>2146</v>
      </c>
      <c r="K614" s="996" t="s">
        <v>387</v>
      </c>
      <c r="L614" t="s">
        <v>2148</v>
      </c>
      <c r="M614" t="s">
        <v>2149</v>
      </c>
      <c r="N614" t="s">
        <v>2150</v>
      </c>
      <c r="O614" t="s">
        <v>2452</v>
      </c>
    </row>
    <row r="615" spans="1:16" ht="30">
      <c r="A615" t="s">
        <v>2140</v>
      </c>
      <c r="B615" t="s">
        <v>673</v>
      </c>
      <c r="C615" s="996" t="s">
        <v>3509</v>
      </c>
      <c r="D615" t="s">
        <v>2143</v>
      </c>
      <c r="E615" s="996" t="s">
        <v>2144</v>
      </c>
      <c r="F615" s="996" t="s">
        <v>2117</v>
      </c>
      <c r="G615" s="890">
        <v>45880.519710034721</v>
      </c>
      <c r="I615" t="s">
        <v>3224</v>
      </c>
      <c r="J615" t="s">
        <v>2146</v>
      </c>
      <c r="K615" s="996" t="s">
        <v>387</v>
      </c>
      <c r="L615" t="s">
        <v>2148</v>
      </c>
      <c r="M615" t="s">
        <v>2149</v>
      </c>
      <c r="N615" t="s">
        <v>2150</v>
      </c>
      <c r="O615" t="s">
        <v>2151</v>
      </c>
      <c r="P615" t="s">
        <v>2152</v>
      </c>
    </row>
    <row r="616" spans="1:16" ht="30">
      <c r="A616" t="s">
        <v>2140</v>
      </c>
      <c r="B616" t="s">
        <v>3510</v>
      </c>
      <c r="C616" s="996" t="s">
        <v>3509</v>
      </c>
      <c r="D616" t="s">
        <v>2143</v>
      </c>
      <c r="E616" s="996" t="s">
        <v>2144</v>
      </c>
      <c r="F616" s="996" t="s">
        <v>2117</v>
      </c>
      <c r="G616" s="890">
        <v>45880.519659074074</v>
      </c>
      <c r="I616" t="s">
        <v>3224</v>
      </c>
      <c r="J616" t="s">
        <v>2146</v>
      </c>
      <c r="K616" s="996" t="s">
        <v>387</v>
      </c>
      <c r="L616" t="s">
        <v>2148</v>
      </c>
      <c r="M616" t="s">
        <v>2149</v>
      </c>
      <c r="N616" t="s">
        <v>2150</v>
      </c>
      <c r="O616" t="s">
        <v>2151</v>
      </c>
      <c r="P616" t="s">
        <v>2152</v>
      </c>
    </row>
    <row r="617" spans="1:16">
      <c r="A617" t="s">
        <v>2140</v>
      </c>
      <c r="B617" t="s">
        <v>678</v>
      </c>
      <c r="C617" s="996" t="s">
        <v>3511</v>
      </c>
      <c r="D617" t="s">
        <v>2143</v>
      </c>
      <c r="E617" s="996" t="s">
        <v>2144</v>
      </c>
      <c r="F617" s="996" t="s">
        <v>2117</v>
      </c>
      <c r="G617" s="890">
        <v>45880.519654884258</v>
      </c>
      <c r="I617" t="s">
        <v>3224</v>
      </c>
      <c r="J617" t="s">
        <v>2146</v>
      </c>
      <c r="K617" s="996" t="s">
        <v>387</v>
      </c>
      <c r="L617" t="s">
        <v>2148</v>
      </c>
      <c r="M617" t="s">
        <v>2149</v>
      </c>
      <c r="N617" t="s">
        <v>2150</v>
      </c>
      <c r="O617" t="s">
        <v>2151</v>
      </c>
      <c r="P617" t="s">
        <v>2152</v>
      </c>
    </row>
    <row r="618" spans="1:16">
      <c r="A618" t="s">
        <v>2140</v>
      </c>
      <c r="B618" t="s">
        <v>3512</v>
      </c>
      <c r="C618" s="996" t="s">
        <v>3511</v>
      </c>
      <c r="D618" t="s">
        <v>2143</v>
      </c>
      <c r="E618" s="996" t="s">
        <v>2144</v>
      </c>
      <c r="F618" s="996" t="s">
        <v>2117</v>
      </c>
      <c r="G618" s="890">
        <v>45880.519621631945</v>
      </c>
      <c r="I618" t="s">
        <v>3224</v>
      </c>
      <c r="J618" t="s">
        <v>2146</v>
      </c>
      <c r="K618" s="996" t="s">
        <v>387</v>
      </c>
      <c r="L618" t="s">
        <v>2148</v>
      </c>
      <c r="M618" t="s">
        <v>2149</v>
      </c>
      <c r="N618" t="s">
        <v>2150</v>
      </c>
      <c r="O618" t="s">
        <v>2151</v>
      </c>
      <c r="P618" t="s">
        <v>2152</v>
      </c>
    </row>
    <row r="619" spans="1:16">
      <c r="A619" t="s">
        <v>2365</v>
      </c>
      <c r="B619" t="s">
        <v>682</v>
      </c>
      <c r="C619" s="996" t="s">
        <v>3513</v>
      </c>
      <c r="D619" t="s">
        <v>1953</v>
      </c>
      <c r="E619" s="996" t="s">
        <v>2515</v>
      </c>
      <c r="F619" s="996" t="s">
        <v>2117</v>
      </c>
      <c r="G619" s="890">
        <v>46063.56008398148</v>
      </c>
      <c r="H619" t="s">
        <v>3514</v>
      </c>
      <c r="I619" t="s">
        <v>3224</v>
      </c>
      <c r="J619" t="s">
        <v>2146</v>
      </c>
      <c r="K619" s="996" t="s">
        <v>387</v>
      </c>
      <c r="L619" t="s">
        <v>2148</v>
      </c>
      <c r="M619" t="s">
        <v>2149</v>
      </c>
      <c r="N619" t="s">
        <v>2150</v>
      </c>
      <c r="O619" t="s">
        <v>2151</v>
      </c>
      <c r="P619" t="s">
        <v>3515</v>
      </c>
    </row>
    <row r="620" spans="1:16">
      <c r="A620" t="s">
        <v>2355</v>
      </c>
      <c r="B620" t="s">
        <v>3516</v>
      </c>
      <c r="C620" s="996" t="s">
        <v>3513</v>
      </c>
      <c r="D620" t="s">
        <v>1953</v>
      </c>
      <c r="E620" s="996" t="s">
        <v>3234</v>
      </c>
      <c r="F620" s="996" t="s">
        <v>2117</v>
      </c>
      <c r="G620" s="890">
        <v>46051.555814293984</v>
      </c>
      <c r="H620" t="s">
        <v>3517</v>
      </c>
      <c r="I620" t="s">
        <v>3224</v>
      </c>
      <c r="J620" t="s">
        <v>2146</v>
      </c>
      <c r="K620" s="996" t="s">
        <v>387</v>
      </c>
      <c r="L620" t="s">
        <v>2148</v>
      </c>
      <c r="M620" t="s">
        <v>2149</v>
      </c>
      <c r="N620" t="s">
        <v>2150</v>
      </c>
      <c r="O620" t="s">
        <v>2452</v>
      </c>
    </row>
    <row r="621" spans="1:16">
      <c r="A621" t="s">
        <v>2140</v>
      </c>
      <c r="B621" t="s">
        <v>686</v>
      </c>
      <c r="C621" s="996" t="s">
        <v>3518</v>
      </c>
      <c r="D621" t="s">
        <v>2143</v>
      </c>
      <c r="E621" s="996" t="s">
        <v>2144</v>
      </c>
      <c r="F621" s="996" t="s">
        <v>2117</v>
      </c>
      <c r="G621" s="890">
        <v>45880.519522407405</v>
      </c>
      <c r="I621" t="s">
        <v>3224</v>
      </c>
      <c r="J621" t="s">
        <v>2146</v>
      </c>
      <c r="K621" s="996" t="s">
        <v>387</v>
      </c>
      <c r="L621" t="s">
        <v>2148</v>
      </c>
      <c r="M621" t="s">
        <v>2149</v>
      </c>
      <c r="N621" t="s">
        <v>2150</v>
      </c>
      <c r="O621" t="s">
        <v>2151</v>
      </c>
      <c r="P621" t="s">
        <v>2152</v>
      </c>
    </row>
    <row r="622" spans="1:16">
      <c r="A622" t="s">
        <v>2140</v>
      </c>
      <c r="B622" t="s">
        <v>3519</v>
      </c>
      <c r="C622" s="996" t="s">
        <v>3518</v>
      </c>
      <c r="D622" t="s">
        <v>2143</v>
      </c>
      <c r="E622" s="996" t="s">
        <v>2144</v>
      </c>
      <c r="F622" s="996" t="s">
        <v>2117</v>
      </c>
      <c r="G622" s="890">
        <v>45880.519536759261</v>
      </c>
      <c r="I622" t="s">
        <v>3224</v>
      </c>
      <c r="J622" t="s">
        <v>2146</v>
      </c>
      <c r="K622" s="996" t="s">
        <v>387</v>
      </c>
      <c r="L622" t="s">
        <v>2148</v>
      </c>
      <c r="M622" t="s">
        <v>2149</v>
      </c>
      <c r="N622" t="s">
        <v>2150</v>
      </c>
      <c r="O622" t="s">
        <v>2151</v>
      </c>
      <c r="P622" t="s">
        <v>2152</v>
      </c>
    </row>
    <row r="623" spans="1:16" ht="30">
      <c r="A623" t="s">
        <v>2140</v>
      </c>
      <c r="B623" t="s">
        <v>700</v>
      </c>
      <c r="C623" s="996" t="s">
        <v>3520</v>
      </c>
      <c r="D623" t="s">
        <v>2143</v>
      </c>
      <c r="E623" s="996" t="s">
        <v>2144</v>
      </c>
      <c r="F623" s="996" t="s">
        <v>2117</v>
      </c>
      <c r="G623" s="890">
        <v>45880.519689513887</v>
      </c>
      <c r="I623" t="s">
        <v>3224</v>
      </c>
      <c r="J623" t="s">
        <v>2146</v>
      </c>
      <c r="K623" s="996" t="s">
        <v>387</v>
      </c>
      <c r="L623" t="s">
        <v>2148</v>
      </c>
      <c r="M623" t="s">
        <v>2149</v>
      </c>
      <c r="N623" t="s">
        <v>2150</v>
      </c>
      <c r="O623" t="s">
        <v>2151</v>
      </c>
      <c r="P623" t="s">
        <v>2152</v>
      </c>
    </row>
    <row r="624" spans="1:16" ht="30">
      <c r="A624" t="s">
        <v>2140</v>
      </c>
      <c r="B624" t="s">
        <v>3521</v>
      </c>
      <c r="C624" s="996" t="s">
        <v>3520</v>
      </c>
      <c r="D624" t="s">
        <v>2143</v>
      </c>
      <c r="E624" s="996" t="s">
        <v>2144</v>
      </c>
      <c r="F624" s="996" t="s">
        <v>2117</v>
      </c>
      <c r="G624" s="890">
        <v>45880.519687175925</v>
      </c>
      <c r="I624" t="s">
        <v>3224</v>
      </c>
      <c r="J624" t="s">
        <v>2146</v>
      </c>
      <c r="K624" s="996" t="s">
        <v>387</v>
      </c>
      <c r="L624" t="s">
        <v>2148</v>
      </c>
      <c r="M624" t="s">
        <v>2149</v>
      </c>
      <c r="N624" t="s">
        <v>2150</v>
      </c>
      <c r="O624" t="s">
        <v>2151</v>
      </c>
      <c r="P624" t="s">
        <v>2152</v>
      </c>
    </row>
    <row r="625" spans="1:16">
      <c r="A625" t="s">
        <v>2140</v>
      </c>
      <c r="B625" t="s">
        <v>711</v>
      </c>
      <c r="C625" s="996" t="s">
        <v>3522</v>
      </c>
      <c r="D625" t="s">
        <v>2143</v>
      </c>
      <c r="E625" s="996" t="s">
        <v>2144</v>
      </c>
      <c r="F625" s="996" t="s">
        <v>2117</v>
      </c>
      <c r="G625" s="890">
        <v>45880.519674664349</v>
      </c>
      <c r="I625" t="s">
        <v>3224</v>
      </c>
      <c r="J625" t="s">
        <v>2146</v>
      </c>
      <c r="K625" s="996" t="s">
        <v>387</v>
      </c>
      <c r="L625" t="s">
        <v>2148</v>
      </c>
      <c r="M625" t="s">
        <v>2149</v>
      </c>
      <c r="N625" t="s">
        <v>2150</v>
      </c>
      <c r="O625" t="s">
        <v>2151</v>
      </c>
      <c r="P625" t="s">
        <v>2152</v>
      </c>
    </row>
    <row r="626" spans="1:16">
      <c r="A626" t="s">
        <v>2140</v>
      </c>
      <c r="B626" t="s">
        <v>3523</v>
      </c>
      <c r="C626" s="996" t="s">
        <v>3522</v>
      </c>
      <c r="D626" t="s">
        <v>2143</v>
      </c>
      <c r="E626" s="996" t="s">
        <v>2144</v>
      </c>
      <c r="F626" s="996" t="s">
        <v>2117</v>
      </c>
      <c r="G626" s="890">
        <v>45880.519581412038</v>
      </c>
      <c r="I626" t="s">
        <v>3224</v>
      </c>
      <c r="J626" t="s">
        <v>2146</v>
      </c>
      <c r="K626" s="996" t="s">
        <v>387</v>
      </c>
      <c r="L626" t="s">
        <v>2148</v>
      </c>
      <c r="M626" t="s">
        <v>2149</v>
      </c>
      <c r="N626" t="s">
        <v>2150</v>
      </c>
      <c r="O626" t="s">
        <v>2151</v>
      </c>
      <c r="P626" t="s">
        <v>2152</v>
      </c>
    </row>
    <row r="627" spans="1:16">
      <c r="A627" t="s">
        <v>2140</v>
      </c>
      <c r="B627" t="s">
        <v>725</v>
      </c>
      <c r="C627" s="996" t="s">
        <v>3524</v>
      </c>
      <c r="D627" t="s">
        <v>2143</v>
      </c>
      <c r="E627" s="996" t="s">
        <v>2144</v>
      </c>
      <c r="F627" s="996" t="s">
        <v>2117</v>
      </c>
      <c r="G627" s="890">
        <v>45880.51956886574</v>
      </c>
      <c r="I627" t="s">
        <v>3224</v>
      </c>
      <c r="J627" t="s">
        <v>2146</v>
      </c>
      <c r="K627" s="996" t="s">
        <v>387</v>
      </c>
      <c r="L627" t="s">
        <v>2148</v>
      </c>
      <c r="M627" t="s">
        <v>2149</v>
      </c>
      <c r="N627" t="s">
        <v>2150</v>
      </c>
      <c r="O627" t="s">
        <v>2151</v>
      </c>
      <c r="P627" t="s">
        <v>2152</v>
      </c>
    </row>
    <row r="628" spans="1:16">
      <c r="A628" t="s">
        <v>2140</v>
      </c>
      <c r="B628" t="s">
        <v>3525</v>
      </c>
      <c r="C628" s="996" t="s">
        <v>3524</v>
      </c>
      <c r="D628" t="s">
        <v>2143</v>
      </c>
      <c r="E628" s="996" t="s">
        <v>2144</v>
      </c>
      <c r="F628" s="996" t="s">
        <v>2117</v>
      </c>
      <c r="G628" s="890">
        <v>45880.519715810187</v>
      </c>
      <c r="I628" t="s">
        <v>3224</v>
      </c>
      <c r="J628" t="s">
        <v>2146</v>
      </c>
      <c r="K628" s="996" t="s">
        <v>387</v>
      </c>
      <c r="L628" t="s">
        <v>2148</v>
      </c>
      <c r="M628" t="s">
        <v>2149</v>
      </c>
      <c r="N628" t="s">
        <v>2150</v>
      </c>
      <c r="O628" t="s">
        <v>2151</v>
      </c>
      <c r="P628" t="s">
        <v>2152</v>
      </c>
    </row>
    <row r="629" spans="1:16">
      <c r="A629" t="s">
        <v>2140</v>
      </c>
      <c r="B629" t="s">
        <v>745</v>
      </c>
      <c r="C629" s="996" t="s">
        <v>3526</v>
      </c>
      <c r="D629" t="s">
        <v>2143</v>
      </c>
      <c r="E629" s="996" t="s">
        <v>2144</v>
      </c>
      <c r="F629" s="996" t="s">
        <v>2117</v>
      </c>
      <c r="G629" s="890">
        <v>45880.519699942131</v>
      </c>
      <c r="I629" t="s">
        <v>3224</v>
      </c>
      <c r="J629" t="s">
        <v>2146</v>
      </c>
      <c r="K629" s="996" t="s">
        <v>387</v>
      </c>
      <c r="L629" t="s">
        <v>2148</v>
      </c>
      <c r="M629" t="s">
        <v>2149</v>
      </c>
      <c r="N629" t="s">
        <v>2150</v>
      </c>
      <c r="O629" t="s">
        <v>2151</v>
      </c>
      <c r="P629" t="s">
        <v>2152</v>
      </c>
    </row>
    <row r="630" spans="1:16">
      <c r="A630" t="s">
        <v>2140</v>
      </c>
      <c r="B630" t="s">
        <v>3527</v>
      </c>
      <c r="C630" s="996" t="s">
        <v>3526</v>
      </c>
      <c r="D630" t="s">
        <v>2143</v>
      </c>
      <c r="E630" s="996" t="s">
        <v>2144</v>
      </c>
      <c r="F630" s="996" t="s">
        <v>2117</v>
      </c>
      <c r="G630" s="890">
        <v>45880.519588599534</v>
      </c>
      <c r="I630" t="s">
        <v>3224</v>
      </c>
      <c r="J630" t="s">
        <v>2146</v>
      </c>
      <c r="K630" s="996" t="s">
        <v>387</v>
      </c>
      <c r="L630" t="s">
        <v>2148</v>
      </c>
      <c r="M630" t="s">
        <v>2149</v>
      </c>
      <c r="N630" t="s">
        <v>2150</v>
      </c>
      <c r="O630" t="s">
        <v>2151</v>
      </c>
      <c r="P630" t="s">
        <v>2152</v>
      </c>
    </row>
    <row r="631" spans="1:16">
      <c r="A631" t="s">
        <v>2140</v>
      </c>
      <c r="B631" t="s">
        <v>755</v>
      </c>
      <c r="C631" s="996" t="s">
        <v>3526</v>
      </c>
      <c r="D631" t="s">
        <v>2143</v>
      </c>
      <c r="E631" s="996" t="s">
        <v>2144</v>
      </c>
      <c r="F631" s="996" t="s">
        <v>2117</v>
      </c>
      <c r="G631" s="890">
        <v>45880.519603125002</v>
      </c>
      <c r="I631" t="s">
        <v>3224</v>
      </c>
      <c r="J631" t="s">
        <v>2146</v>
      </c>
      <c r="K631" s="996" t="s">
        <v>387</v>
      </c>
      <c r="L631" t="s">
        <v>2148</v>
      </c>
      <c r="M631" t="s">
        <v>2149</v>
      </c>
      <c r="N631" t="s">
        <v>2150</v>
      </c>
      <c r="O631" t="s">
        <v>2151</v>
      </c>
      <c r="P631" t="s">
        <v>2152</v>
      </c>
    </row>
    <row r="632" spans="1:16">
      <c r="A632" t="s">
        <v>2140</v>
      </c>
      <c r="B632" t="s">
        <v>3528</v>
      </c>
      <c r="C632" s="996" t="s">
        <v>3526</v>
      </c>
      <c r="D632" t="s">
        <v>2143</v>
      </c>
      <c r="E632" s="996" t="s">
        <v>2144</v>
      </c>
      <c r="F632" s="996" t="s">
        <v>2117</v>
      </c>
      <c r="G632" s="890">
        <v>45880.519672210648</v>
      </c>
      <c r="I632" t="s">
        <v>3224</v>
      </c>
      <c r="J632" t="s">
        <v>2146</v>
      </c>
      <c r="K632" s="996" t="s">
        <v>387</v>
      </c>
      <c r="L632" t="s">
        <v>2148</v>
      </c>
      <c r="M632" t="s">
        <v>2149</v>
      </c>
      <c r="N632" t="s">
        <v>2150</v>
      </c>
      <c r="O632" t="s">
        <v>2151</v>
      </c>
      <c r="P632" t="s">
        <v>2152</v>
      </c>
    </row>
    <row r="633" spans="1:16">
      <c r="A633" t="s">
        <v>2140</v>
      </c>
      <c r="B633" t="s">
        <v>3529</v>
      </c>
      <c r="C633" s="996" t="s">
        <v>3530</v>
      </c>
      <c r="D633" t="s">
        <v>2143</v>
      </c>
      <c r="E633" s="996" t="s">
        <v>2144</v>
      </c>
      <c r="F633" s="996" t="s">
        <v>2117</v>
      </c>
      <c r="G633" s="890">
        <v>45880.519641412036</v>
      </c>
      <c r="I633" t="s">
        <v>3224</v>
      </c>
      <c r="J633" t="s">
        <v>2146</v>
      </c>
      <c r="K633" s="996" t="s">
        <v>387</v>
      </c>
      <c r="L633" t="s">
        <v>2148</v>
      </c>
      <c r="M633" t="s">
        <v>2149</v>
      </c>
      <c r="N633" t="s">
        <v>2150</v>
      </c>
      <c r="O633" t="s">
        <v>2151</v>
      </c>
      <c r="P633" t="s">
        <v>2152</v>
      </c>
    </row>
    <row r="634" spans="1:16">
      <c r="A634" t="s">
        <v>2140</v>
      </c>
      <c r="B634" t="s">
        <v>3531</v>
      </c>
      <c r="C634" s="996" t="s">
        <v>3530</v>
      </c>
      <c r="D634" t="s">
        <v>2143</v>
      </c>
      <c r="E634" s="996" t="s">
        <v>2144</v>
      </c>
      <c r="F634" s="996" t="s">
        <v>2117</v>
      </c>
      <c r="G634" s="890">
        <v>45880.519721261575</v>
      </c>
      <c r="I634" t="s">
        <v>3224</v>
      </c>
      <c r="J634" t="s">
        <v>2146</v>
      </c>
      <c r="K634" s="996" t="s">
        <v>387</v>
      </c>
      <c r="L634" t="s">
        <v>2148</v>
      </c>
      <c r="M634" t="s">
        <v>2149</v>
      </c>
      <c r="N634" t="s">
        <v>2150</v>
      </c>
      <c r="O634" t="s">
        <v>2151</v>
      </c>
      <c r="P634" t="s">
        <v>2152</v>
      </c>
    </row>
    <row r="635" spans="1:16">
      <c r="A635" t="s">
        <v>2140</v>
      </c>
      <c r="B635" t="s">
        <v>834</v>
      </c>
      <c r="C635" s="996" t="s">
        <v>3532</v>
      </c>
      <c r="D635" t="s">
        <v>2143</v>
      </c>
      <c r="E635" s="996" t="s">
        <v>2144</v>
      </c>
      <c r="F635" s="996" t="s">
        <v>2117</v>
      </c>
      <c r="G635" s="890">
        <v>45880.519632037038</v>
      </c>
      <c r="I635" t="s">
        <v>3224</v>
      </c>
      <c r="J635" t="s">
        <v>2146</v>
      </c>
      <c r="K635" s="996" t="s">
        <v>387</v>
      </c>
      <c r="L635" t="s">
        <v>2148</v>
      </c>
      <c r="M635" t="s">
        <v>2149</v>
      </c>
      <c r="N635" t="s">
        <v>2150</v>
      </c>
      <c r="O635" t="s">
        <v>2151</v>
      </c>
      <c r="P635" t="s">
        <v>2152</v>
      </c>
    </row>
    <row r="636" spans="1:16">
      <c r="A636" t="s">
        <v>2140</v>
      </c>
      <c r="B636" t="s">
        <v>3533</v>
      </c>
      <c r="C636" s="996" t="s">
        <v>3532</v>
      </c>
      <c r="D636" t="s">
        <v>2143</v>
      </c>
      <c r="E636" s="996" t="s">
        <v>2144</v>
      </c>
      <c r="F636" s="996" t="s">
        <v>2117</v>
      </c>
      <c r="G636" s="890">
        <v>45880.519627222224</v>
      </c>
      <c r="I636" t="s">
        <v>3224</v>
      </c>
      <c r="J636" t="s">
        <v>2146</v>
      </c>
      <c r="K636" s="996" t="s">
        <v>387</v>
      </c>
      <c r="L636" t="s">
        <v>2148</v>
      </c>
      <c r="M636" t="s">
        <v>2149</v>
      </c>
      <c r="N636" t="s">
        <v>2150</v>
      </c>
      <c r="O636" t="s">
        <v>2151</v>
      </c>
      <c r="P636" t="s">
        <v>2152</v>
      </c>
    </row>
    <row r="637" spans="1:16">
      <c r="A637" t="s">
        <v>2365</v>
      </c>
      <c r="B637" t="s">
        <v>844</v>
      </c>
      <c r="C637" s="996" t="s">
        <v>3534</v>
      </c>
      <c r="D637" t="s">
        <v>1953</v>
      </c>
      <c r="E637" s="996" t="s">
        <v>2515</v>
      </c>
      <c r="F637" s="996" t="s">
        <v>2117</v>
      </c>
      <c r="G637" s="890">
        <v>46063.560460636574</v>
      </c>
      <c r="H637" t="s">
        <v>3535</v>
      </c>
      <c r="I637" t="s">
        <v>3224</v>
      </c>
      <c r="J637" t="s">
        <v>2146</v>
      </c>
      <c r="K637" s="996" t="s">
        <v>387</v>
      </c>
      <c r="L637" t="s">
        <v>2148</v>
      </c>
      <c r="M637" t="s">
        <v>2149</v>
      </c>
      <c r="N637" t="s">
        <v>2150</v>
      </c>
      <c r="O637" t="s">
        <v>2151</v>
      </c>
      <c r="P637" t="s">
        <v>3536</v>
      </c>
    </row>
    <row r="638" spans="1:16">
      <c r="A638" t="s">
        <v>2355</v>
      </c>
      <c r="B638" t="s">
        <v>3537</v>
      </c>
      <c r="C638" s="996" t="s">
        <v>3534</v>
      </c>
      <c r="D638" t="s">
        <v>1953</v>
      </c>
      <c r="E638" s="996" t="s">
        <v>3234</v>
      </c>
      <c r="F638" s="996" t="s">
        <v>2117</v>
      </c>
      <c r="G638" s="890">
        <v>46051.55274900463</v>
      </c>
      <c r="H638" t="s">
        <v>3538</v>
      </c>
      <c r="I638" t="s">
        <v>3224</v>
      </c>
      <c r="J638" t="s">
        <v>2146</v>
      </c>
      <c r="K638" s="996" t="s">
        <v>387</v>
      </c>
      <c r="L638" t="s">
        <v>2148</v>
      </c>
      <c r="M638" t="s">
        <v>2149</v>
      </c>
      <c r="N638" t="s">
        <v>2150</v>
      </c>
      <c r="O638" t="s">
        <v>2452</v>
      </c>
    </row>
    <row r="639" spans="1:16">
      <c r="A639" t="s">
        <v>2140</v>
      </c>
      <c r="B639" t="s">
        <v>848</v>
      </c>
      <c r="C639" s="996" t="s">
        <v>3539</v>
      </c>
      <c r="D639" t="s">
        <v>2143</v>
      </c>
      <c r="E639" s="996" t="s">
        <v>2144</v>
      </c>
      <c r="F639" s="996" t="s">
        <v>2117</v>
      </c>
      <c r="G639" s="890">
        <v>45880.519668842593</v>
      </c>
      <c r="I639" t="s">
        <v>3224</v>
      </c>
      <c r="J639" t="s">
        <v>2146</v>
      </c>
      <c r="K639" s="996" t="s">
        <v>387</v>
      </c>
      <c r="L639" t="s">
        <v>2148</v>
      </c>
      <c r="M639" t="s">
        <v>2149</v>
      </c>
      <c r="N639" t="s">
        <v>2150</v>
      </c>
      <c r="O639" t="s">
        <v>2151</v>
      </c>
      <c r="P639" t="s">
        <v>2152</v>
      </c>
    </row>
    <row r="640" spans="1:16">
      <c r="A640" t="s">
        <v>2140</v>
      </c>
      <c r="B640" t="s">
        <v>3540</v>
      </c>
      <c r="C640" s="996" t="s">
        <v>3539</v>
      </c>
      <c r="D640" t="s">
        <v>2143</v>
      </c>
      <c r="E640" s="996" t="s">
        <v>2144</v>
      </c>
      <c r="F640" s="996" t="s">
        <v>2117</v>
      </c>
      <c r="G640" s="890">
        <v>45880.51963383102</v>
      </c>
      <c r="I640" t="s">
        <v>3224</v>
      </c>
      <c r="J640" t="s">
        <v>2146</v>
      </c>
      <c r="K640" s="996" t="s">
        <v>387</v>
      </c>
      <c r="L640" t="s">
        <v>2148</v>
      </c>
      <c r="M640" t="s">
        <v>2149</v>
      </c>
      <c r="N640" t="s">
        <v>2150</v>
      </c>
      <c r="O640" t="s">
        <v>2151</v>
      </c>
      <c r="P640" t="s">
        <v>2152</v>
      </c>
    </row>
    <row r="641" spans="1:16">
      <c r="A641" t="s">
        <v>2140</v>
      </c>
      <c r="B641" t="s">
        <v>3541</v>
      </c>
      <c r="C641" s="996" t="s">
        <v>3542</v>
      </c>
      <c r="D641" t="s">
        <v>2143</v>
      </c>
      <c r="E641" s="996" t="s">
        <v>2144</v>
      </c>
      <c r="F641" s="996" t="s">
        <v>2117</v>
      </c>
      <c r="G641" s="890">
        <v>45880.519712650464</v>
      </c>
      <c r="I641" t="s">
        <v>3224</v>
      </c>
      <c r="J641" t="s">
        <v>2146</v>
      </c>
      <c r="K641" s="996" t="s">
        <v>387</v>
      </c>
      <c r="L641" t="s">
        <v>2148</v>
      </c>
      <c r="M641" t="s">
        <v>2149</v>
      </c>
      <c r="N641" t="s">
        <v>2150</v>
      </c>
      <c r="O641" t="s">
        <v>2151</v>
      </c>
      <c r="P641" t="s">
        <v>2152</v>
      </c>
    </row>
    <row r="642" spans="1:16">
      <c r="A642" t="s">
        <v>2140</v>
      </c>
      <c r="B642" t="s">
        <v>3543</v>
      </c>
      <c r="C642" s="996" t="s">
        <v>3542</v>
      </c>
      <c r="D642" t="s">
        <v>2143</v>
      </c>
      <c r="E642" s="996" t="s">
        <v>2144</v>
      </c>
      <c r="F642" s="996" t="s">
        <v>2117</v>
      </c>
      <c r="G642" s="890">
        <v>45880.519661550927</v>
      </c>
      <c r="I642" t="s">
        <v>3224</v>
      </c>
      <c r="J642" t="s">
        <v>2146</v>
      </c>
      <c r="K642" s="996" t="s">
        <v>387</v>
      </c>
      <c r="L642" t="s">
        <v>2148</v>
      </c>
      <c r="M642" t="s">
        <v>2149</v>
      </c>
      <c r="N642" t="s">
        <v>2150</v>
      </c>
      <c r="O642" t="s">
        <v>2151</v>
      </c>
      <c r="P642" t="s">
        <v>2152</v>
      </c>
    </row>
    <row r="643" spans="1:16">
      <c r="A643" t="s">
        <v>2140</v>
      </c>
      <c r="B643" t="s">
        <v>1328</v>
      </c>
      <c r="C643" s="996" t="s">
        <v>3544</v>
      </c>
      <c r="D643" t="s">
        <v>2143</v>
      </c>
      <c r="E643" s="996" t="s">
        <v>2144</v>
      </c>
      <c r="F643" s="996" t="s">
        <v>2117</v>
      </c>
      <c r="G643" s="890">
        <v>45880.519639641207</v>
      </c>
      <c r="I643" t="s">
        <v>3224</v>
      </c>
      <c r="J643" t="s">
        <v>2146</v>
      </c>
      <c r="K643" s="996" t="s">
        <v>387</v>
      </c>
      <c r="L643" t="s">
        <v>2148</v>
      </c>
      <c r="M643" t="s">
        <v>2149</v>
      </c>
      <c r="N643" t="s">
        <v>2150</v>
      </c>
      <c r="O643" t="s">
        <v>2151</v>
      </c>
      <c r="P643" t="s">
        <v>2152</v>
      </c>
    </row>
    <row r="644" spans="1:16">
      <c r="A644" t="s">
        <v>2140</v>
      </c>
      <c r="B644" t="s">
        <v>3545</v>
      </c>
      <c r="C644" s="996" t="s">
        <v>3544</v>
      </c>
      <c r="D644" t="s">
        <v>2143</v>
      </c>
      <c r="E644" s="996" t="s">
        <v>2144</v>
      </c>
      <c r="F644" s="996" t="s">
        <v>2117</v>
      </c>
      <c r="G644" s="890">
        <v>45880.519619641207</v>
      </c>
      <c r="I644" t="s">
        <v>3224</v>
      </c>
      <c r="J644" t="s">
        <v>2146</v>
      </c>
      <c r="K644" s="996" t="s">
        <v>387</v>
      </c>
      <c r="L644" t="s">
        <v>2148</v>
      </c>
      <c r="M644" t="s">
        <v>2149</v>
      </c>
      <c r="N644" t="s">
        <v>2150</v>
      </c>
      <c r="O644" t="s">
        <v>2151</v>
      </c>
      <c r="P644" t="s">
        <v>2152</v>
      </c>
    </row>
    <row r="645" spans="1:16">
      <c r="A645" t="s">
        <v>2140</v>
      </c>
      <c r="B645" t="s">
        <v>1337</v>
      </c>
      <c r="C645" s="996" t="s">
        <v>3546</v>
      </c>
      <c r="D645" t="s">
        <v>2143</v>
      </c>
      <c r="E645" s="996" t="s">
        <v>2144</v>
      </c>
      <c r="F645" s="996" t="s">
        <v>2117</v>
      </c>
      <c r="G645" s="890">
        <v>45880.519672291666</v>
      </c>
      <c r="I645" t="s">
        <v>3224</v>
      </c>
      <c r="J645" t="s">
        <v>2146</v>
      </c>
      <c r="K645" s="996" t="s">
        <v>387</v>
      </c>
      <c r="L645" t="s">
        <v>2148</v>
      </c>
      <c r="M645" t="s">
        <v>2149</v>
      </c>
      <c r="N645" t="s">
        <v>2150</v>
      </c>
      <c r="O645" t="s">
        <v>2151</v>
      </c>
      <c r="P645" t="s">
        <v>2152</v>
      </c>
    </row>
    <row r="646" spans="1:16">
      <c r="A646" t="s">
        <v>2140</v>
      </c>
      <c r="B646" t="s">
        <v>3547</v>
      </c>
      <c r="C646" s="996" t="s">
        <v>3546</v>
      </c>
      <c r="D646" t="s">
        <v>2143</v>
      </c>
      <c r="E646" s="996" t="s">
        <v>2144</v>
      </c>
      <c r="F646" s="996" t="s">
        <v>2117</v>
      </c>
      <c r="G646" s="890">
        <v>45880.519704293984</v>
      </c>
      <c r="I646" t="s">
        <v>3224</v>
      </c>
      <c r="J646" t="s">
        <v>2146</v>
      </c>
      <c r="K646" s="996" t="s">
        <v>387</v>
      </c>
      <c r="L646" t="s">
        <v>2148</v>
      </c>
      <c r="M646" t="s">
        <v>2149</v>
      </c>
      <c r="N646" t="s">
        <v>2150</v>
      </c>
      <c r="O646" t="s">
        <v>2151</v>
      </c>
      <c r="P646" t="s">
        <v>2152</v>
      </c>
    </row>
    <row r="647" spans="1:16">
      <c r="A647" t="s">
        <v>2140</v>
      </c>
      <c r="B647" t="s">
        <v>1346</v>
      </c>
      <c r="C647" s="996" t="s">
        <v>3548</v>
      </c>
      <c r="D647" t="s">
        <v>2143</v>
      </c>
      <c r="E647" s="996" t="s">
        <v>2144</v>
      </c>
      <c r="F647" s="996" t="s">
        <v>2117</v>
      </c>
      <c r="G647" s="890">
        <v>45880.519706608793</v>
      </c>
      <c r="I647" t="s">
        <v>3224</v>
      </c>
      <c r="J647" t="s">
        <v>2146</v>
      </c>
      <c r="K647" s="996" t="s">
        <v>387</v>
      </c>
      <c r="L647" t="s">
        <v>2148</v>
      </c>
      <c r="M647" t="s">
        <v>2149</v>
      </c>
      <c r="N647" t="s">
        <v>2150</v>
      </c>
      <c r="O647" t="s">
        <v>2151</v>
      </c>
      <c r="P647" t="s">
        <v>2152</v>
      </c>
    </row>
    <row r="648" spans="1:16">
      <c r="A648" t="s">
        <v>2140</v>
      </c>
      <c r="B648" t="s">
        <v>3549</v>
      </c>
      <c r="C648" s="996" t="s">
        <v>3548</v>
      </c>
      <c r="D648" t="s">
        <v>2143</v>
      </c>
      <c r="E648" s="996" t="s">
        <v>2144</v>
      </c>
      <c r="F648" s="996" t="s">
        <v>2117</v>
      </c>
      <c r="G648" s="890">
        <v>45880.519530520833</v>
      </c>
      <c r="I648" t="s">
        <v>3224</v>
      </c>
      <c r="J648" t="s">
        <v>2146</v>
      </c>
      <c r="K648" s="996" t="s">
        <v>387</v>
      </c>
      <c r="L648" t="s">
        <v>2148</v>
      </c>
      <c r="M648" t="s">
        <v>2149</v>
      </c>
      <c r="N648" t="s">
        <v>2150</v>
      </c>
      <c r="O648" t="s">
        <v>2151</v>
      </c>
      <c r="P648" t="s">
        <v>2152</v>
      </c>
    </row>
    <row r="649" spans="1:16">
      <c r="A649" t="s">
        <v>2140</v>
      </c>
      <c r="B649" t="s">
        <v>1355</v>
      </c>
      <c r="C649" s="996" t="s">
        <v>3550</v>
      </c>
      <c r="D649" t="s">
        <v>2143</v>
      </c>
      <c r="E649" s="996" t="s">
        <v>2144</v>
      </c>
      <c r="F649" s="996" t="s">
        <v>2117</v>
      </c>
      <c r="G649" s="890">
        <v>45880.519587719908</v>
      </c>
      <c r="I649" t="s">
        <v>3224</v>
      </c>
      <c r="J649" t="s">
        <v>2146</v>
      </c>
      <c r="K649" s="996" t="s">
        <v>387</v>
      </c>
      <c r="L649" t="s">
        <v>2148</v>
      </c>
      <c r="M649" t="s">
        <v>2149</v>
      </c>
      <c r="N649" t="s">
        <v>2150</v>
      </c>
      <c r="O649" t="s">
        <v>2151</v>
      </c>
      <c r="P649" t="s">
        <v>2152</v>
      </c>
    </row>
    <row r="650" spans="1:16">
      <c r="A650" t="s">
        <v>2140</v>
      </c>
      <c r="B650" t="s">
        <v>3551</v>
      </c>
      <c r="C650" s="996" t="s">
        <v>3550</v>
      </c>
      <c r="D650" t="s">
        <v>2143</v>
      </c>
      <c r="E650" s="996" t="s">
        <v>2144</v>
      </c>
      <c r="F650" s="996" t="s">
        <v>2117</v>
      </c>
      <c r="G650" s="890">
        <v>45880.519606851849</v>
      </c>
      <c r="I650" t="s">
        <v>3224</v>
      </c>
      <c r="J650" t="s">
        <v>2146</v>
      </c>
      <c r="K650" s="996" t="s">
        <v>387</v>
      </c>
      <c r="L650" t="s">
        <v>2148</v>
      </c>
      <c r="M650" t="s">
        <v>2149</v>
      </c>
      <c r="N650" t="s">
        <v>2150</v>
      </c>
      <c r="O650" t="s">
        <v>2151</v>
      </c>
      <c r="P650" t="s">
        <v>2152</v>
      </c>
    </row>
    <row r="651" spans="1:16">
      <c r="A651" t="s">
        <v>2140</v>
      </c>
      <c r="B651" t="s">
        <v>3552</v>
      </c>
      <c r="C651" s="996" t="s">
        <v>3553</v>
      </c>
      <c r="D651" t="s">
        <v>2143</v>
      </c>
      <c r="E651" s="996" t="s">
        <v>2144</v>
      </c>
      <c r="F651" s="996" t="s">
        <v>2117</v>
      </c>
      <c r="G651" s="890">
        <v>45880.519577893516</v>
      </c>
      <c r="I651" t="s">
        <v>3224</v>
      </c>
      <c r="J651" t="s">
        <v>2146</v>
      </c>
      <c r="K651" s="996" t="s">
        <v>387</v>
      </c>
      <c r="L651" t="s">
        <v>2148</v>
      </c>
      <c r="M651" t="s">
        <v>2149</v>
      </c>
      <c r="N651" t="s">
        <v>2150</v>
      </c>
      <c r="O651" t="s">
        <v>2151</v>
      </c>
      <c r="P651" t="s">
        <v>2152</v>
      </c>
    </row>
    <row r="652" spans="1:16">
      <c r="A652" t="s">
        <v>2140</v>
      </c>
      <c r="B652" t="s">
        <v>3554</v>
      </c>
      <c r="C652" s="996" t="s">
        <v>3553</v>
      </c>
      <c r="D652" t="s">
        <v>2143</v>
      </c>
      <c r="E652" s="996" t="s">
        <v>2144</v>
      </c>
      <c r="F652" s="996" t="s">
        <v>2117</v>
      </c>
      <c r="G652" s="890">
        <v>45880.51968229167</v>
      </c>
      <c r="I652" t="s">
        <v>3224</v>
      </c>
      <c r="J652" t="s">
        <v>2146</v>
      </c>
      <c r="K652" s="996" t="s">
        <v>387</v>
      </c>
      <c r="L652" t="s">
        <v>2148</v>
      </c>
      <c r="M652" t="s">
        <v>2149</v>
      </c>
      <c r="N652" t="s">
        <v>2150</v>
      </c>
      <c r="O652" t="s">
        <v>2151</v>
      </c>
      <c r="P652" t="s">
        <v>2152</v>
      </c>
    </row>
    <row r="653" spans="1:16">
      <c r="A653" t="s">
        <v>2140</v>
      </c>
      <c r="B653" t="s">
        <v>3555</v>
      </c>
      <c r="C653" s="996" t="s">
        <v>3556</v>
      </c>
      <c r="D653" t="s">
        <v>2143</v>
      </c>
      <c r="E653" s="996" t="s">
        <v>2144</v>
      </c>
      <c r="F653" s="996" t="s">
        <v>2117</v>
      </c>
      <c r="G653" s="890">
        <v>45880.519675972224</v>
      </c>
      <c r="I653" t="s">
        <v>3224</v>
      </c>
      <c r="J653" t="s">
        <v>2146</v>
      </c>
      <c r="K653" s="996" t="s">
        <v>387</v>
      </c>
      <c r="L653" t="s">
        <v>2148</v>
      </c>
      <c r="M653" t="s">
        <v>2149</v>
      </c>
      <c r="N653" t="s">
        <v>2150</v>
      </c>
      <c r="O653" t="s">
        <v>2151</v>
      </c>
      <c r="P653" t="s">
        <v>2152</v>
      </c>
    </row>
    <row r="654" spans="1:16">
      <c r="A654" t="s">
        <v>2140</v>
      </c>
      <c r="B654" t="s">
        <v>3557</v>
      </c>
      <c r="C654" s="996" t="s">
        <v>3556</v>
      </c>
      <c r="D654" t="s">
        <v>2143</v>
      </c>
      <c r="E654" s="996" t="s">
        <v>2144</v>
      </c>
      <c r="F654" s="996" t="s">
        <v>2117</v>
      </c>
      <c r="G654" s="890">
        <v>45880.519680636571</v>
      </c>
      <c r="I654" t="s">
        <v>3224</v>
      </c>
      <c r="J654" t="s">
        <v>2146</v>
      </c>
      <c r="K654" s="996" t="s">
        <v>387</v>
      </c>
      <c r="L654" t="s">
        <v>2148</v>
      </c>
      <c r="M654" t="s">
        <v>2149</v>
      </c>
      <c r="N654" t="s">
        <v>2150</v>
      </c>
      <c r="O654" t="s">
        <v>2151</v>
      </c>
      <c r="P654" t="s">
        <v>2152</v>
      </c>
    </row>
    <row r="655" spans="1:16">
      <c r="A655" t="s">
        <v>2140</v>
      </c>
      <c r="B655" t="s">
        <v>3558</v>
      </c>
      <c r="C655" s="996" t="s">
        <v>835</v>
      </c>
      <c r="D655" t="s">
        <v>2143</v>
      </c>
      <c r="E655" s="996" t="s">
        <v>2144</v>
      </c>
      <c r="F655" s="996" t="s">
        <v>2117</v>
      </c>
      <c r="G655" s="890">
        <v>45880.519672511575</v>
      </c>
      <c r="I655" t="s">
        <v>3224</v>
      </c>
      <c r="J655" t="s">
        <v>2146</v>
      </c>
      <c r="K655" s="996" t="s">
        <v>387</v>
      </c>
      <c r="L655" t="s">
        <v>2148</v>
      </c>
      <c r="M655" t="s">
        <v>2149</v>
      </c>
      <c r="N655" t="s">
        <v>2150</v>
      </c>
      <c r="O655" t="s">
        <v>2151</v>
      </c>
      <c r="P655" t="s">
        <v>2152</v>
      </c>
    </row>
    <row r="656" spans="1:16">
      <c r="A656" t="s">
        <v>2140</v>
      </c>
      <c r="B656" t="s">
        <v>3559</v>
      </c>
      <c r="C656" s="996" t="s">
        <v>835</v>
      </c>
      <c r="D656" t="s">
        <v>2143</v>
      </c>
      <c r="E656" s="996" t="s">
        <v>2144</v>
      </c>
      <c r="F656" s="996" t="s">
        <v>2117</v>
      </c>
      <c r="G656" s="890">
        <v>45880.519575335646</v>
      </c>
      <c r="I656" t="s">
        <v>3224</v>
      </c>
      <c r="J656" t="s">
        <v>2146</v>
      </c>
      <c r="K656" s="996" t="s">
        <v>387</v>
      </c>
      <c r="L656" t="s">
        <v>2148</v>
      </c>
      <c r="M656" t="s">
        <v>2149</v>
      </c>
      <c r="N656" t="s">
        <v>2150</v>
      </c>
      <c r="O656" t="s">
        <v>2151</v>
      </c>
      <c r="P656" t="s">
        <v>2152</v>
      </c>
    </row>
    <row r="657" spans="1:16">
      <c r="A657" t="s">
        <v>2140</v>
      </c>
      <c r="B657" t="s">
        <v>3560</v>
      </c>
      <c r="C657" s="996" t="s">
        <v>3561</v>
      </c>
      <c r="D657" t="s">
        <v>2143</v>
      </c>
      <c r="E657" s="996" t="s">
        <v>2144</v>
      </c>
      <c r="F657" s="996" t="s">
        <v>2117</v>
      </c>
      <c r="G657" s="890">
        <v>45880.519541435184</v>
      </c>
      <c r="I657" t="s">
        <v>3224</v>
      </c>
      <c r="J657" t="s">
        <v>2146</v>
      </c>
      <c r="K657" s="996" t="s">
        <v>387</v>
      </c>
      <c r="L657" t="s">
        <v>2148</v>
      </c>
      <c r="M657" t="s">
        <v>2149</v>
      </c>
      <c r="N657" t="s">
        <v>2150</v>
      </c>
      <c r="O657" t="s">
        <v>2151</v>
      </c>
      <c r="P657" t="s">
        <v>2152</v>
      </c>
    </row>
    <row r="658" spans="1:16">
      <c r="A658" t="s">
        <v>2140</v>
      </c>
      <c r="B658" t="s">
        <v>3562</v>
      </c>
      <c r="C658" s="996" t="s">
        <v>3561</v>
      </c>
      <c r="D658" t="s">
        <v>2143</v>
      </c>
      <c r="E658" s="996" t="s">
        <v>2144</v>
      </c>
      <c r="F658" s="996" t="s">
        <v>2117</v>
      </c>
      <c r="G658" s="890">
        <v>45880.519703206017</v>
      </c>
      <c r="I658" t="s">
        <v>3224</v>
      </c>
      <c r="J658" t="s">
        <v>2146</v>
      </c>
      <c r="K658" s="996" t="s">
        <v>387</v>
      </c>
      <c r="L658" t="s">
        <v>2148</v>
      </c>
      <c r="M658" t="s">
        <v>2149</v>
      </c>
      <c r="N658" t="s">
        <v>2150</v>
      </c>
      <c r="O658" t="s">
        <v>2151</v>
      </c>
      <c r="P658" t="s">
        <v>2152</v>
      </c>
    </row>
    <row r="659" spans="1:16">
      <c r="A659" t="s">
        <v>2140</v>
      </c>
      <c r="B659" t="s">
        <v>3563</v>
      </c>
      <c r="C659" s="996" t="s">
        <v>3564</v>
      </c>
      <c r="D659" t="s">
        <v>2143</v>
      </c>
      <c r="E659" s="996" t="s">
        <v>2144</v>
      </c>
      <c r="F659" s="996" t="s">
        <v>2117</v>
      </c>
      <c r="G659" s="890">
        <v>45880.519706250001</v>
      </c>
      <c r="I659" t="s">
        <v>3224</v>
      </c>
      <c r="J659" t="s">
        <v>2146</v>
      </c>
      <c r="K659" s="996" t="s">
        <v>387</v>
      </c>
      <c r="L659" t="s">
        <v>2148</v>
      </c>
      <c r="M659" t="s">
        <v>2149</v>
      </c>
      <c r="N659" t="s">
        <v>2150</v>
      </c>
      <c r="O659" t="s">
        <v>2151</v>
      </c>
      <c r="P659" t="s">
        <v>2152</v>
      </c>
    </row>
    <row r="660" spans="1:16">
      <c r="A660" t="s">
        <v>2140</v>
      </c>
      <c r="B660" t="s">
        <v>3565</v>
      </c>
      <c r="C660" s="996" t="s">
        <v>3564</v>
      </c>
      <c r="D660" t="s">
        <v>2143</v>
      </c>
      <c r="E660" s="996" t="s">
        <v>2144</v>
      </c>
      <c r="F660" s="996" t="s">
        <v>2117</v>
      </c>
      <c r="G660" s="890">
        <v>45880.519529421297</v>
      </c>
      <c r="I660" t="s">
        <v>3224</v>
      </c>
      <c r="J660" t="s">
        <v>2146</v>
      </c>
      <c r="K660" s="996" t="s">
        <v>387</v>
      </c>
      <c r="L660" t="s">
        <v>2148</v>
      </c>
      <c r="M660" t="s">
        <v>2149</v>
      </c>
      <c r="N660" t="s">
        <v>2150</v>
      </c>
      <c r="O660" t="s">
        <v>2151</v>
      </c>
      <c r="P660" t="s">
        <v>2152</v>
      </c>
    </row>
    <row r="661" spans="1:16" ht="45">
      <c r="A661" t="s">
        <v>2355</v>
      </c>
      <c r="B661" t="s">
        <v>869</v>
      </c>
      <c r="C661" s="996" t="s">
        <v>3566</v>
      </c>
      <c r="D661" t="s">
        <v>1953</v>
      </c>
      <c r="E661" s="996" t="s">
        <v>2876</v>
      </c>
      <c r="F661" s="996" t="s">
        <v>2117</v>
      </c>
      <c r="G661" s="890">
        <v>46064.331819074076</v>
      </c>
      <c r="H661" t="s">
        <v>3567</v>
      </c>
      <c r="I661" t="s">
        <v>3224</v>
      </c>
      <c r="J661" t="s">
        <v>2146</v>
      </c>
      <c r="K661" s="996" t="s">
        <v>387</v>
      </c>
      <c r="L661" t="s">
        <v>2148</v>
      </c>
      <c r="M661" t="s">
        <v>2149</v>
      </c>
      <c r="N661" t="s">
        <v>2150</v>
      </c>
      <c r="O661" t="s">
        <v>2151</v>
      </c>
      <c r="P661" t="s">
        <v>3568</v>
      </c>
    </row>
    <row r="662" spans="1:16" ht="45">
      <c r="A662" t="s">
        <v>2355</v>
      </c>
      <c r="B662" t="s">
        <v>3569</v>
      </c>
      <c r="C662" s="996" t="s">
        <v>3566</v>
      </c>
      <c r="D662" t="s">
        <v>1953</v>
      </c>
      <c r="E662" s="996" t="s">
        <v>3234</v>
      </c>
      <c r="F662" s="996" t="s">
        <v>2117</v>
      </c>
      <c r="G662" s="890">
        <v>46001.372102175927</v>
      </c>
      <c r="H662" t="s">
        <v>3570</v>
      </c>
      <c r="I662" t="s">
        <v>3224</v>
      </c>
      <c r="J662" t="s">
        <v>2146</v>
      </c>
      <c r="K662" s="996" t="s">
        <v>387</v>
      </c>
      <c r="L662" t="s">
        <v>2148</v>
      </c>
      <c r="M662" t="s">
        <v>2149</v>
      </c>
      <c r="N662" t="s">
        <v>2150</v>
      </c>
      <c r="O662" t="s">
        <v>2452</v>
      </c>
    </row>
    <row r="663" spans="1:16" ht="30">
      <c r="A663" t="s">
        <v>2365</v>
      </c>
      <c r="B663" t="s">
        <v>3571</v>
      </c>
      <c r="C663" s="996" t="s">
        <v>3572</v>
      </c>
      <c r="D663" t="s">
        <v>1953</v>
      </c>
      <c r="E663" s="996" t="s">
        <v>3234</v>
      </c>
      <c r="F663" s="996" t="s">
        <v>2117</v>
      </c>
      <c r="G663" s="890">
        <v>46059.468203819444</v>
      </c>
      <c r="H663" t="s">
        <v>3573</v>
      </c>
      <c r="I663" t="s">
        <v>3224</v>
      </c>
      <c r="J663" t="s">
        <v>2146</v>
      </c>
      <c r="K663" s="996" t="s">
        <v>387</v>
      </c>
      <c r="L663" t="s">
        <v>2148</v>
      </c>
      <c r="M663" t="s">
        <v>2149</v>
      </c>
      <c r="N663" t="s">
        <v>2150</v>
      </c>
      <c r="O663" t="s">
        <v>2452</v>
      </c>
    </row>
    <row r="664" spans="1:16" ht="30">
      <c r="A664" t="s">
        <v>2355</v>
      </c>
      <c r="B664" t="s">
        <v>3574</v>
      </c>
      <c r="C664" s="996" t="s">
        <v>3572</v>
      </c>
      <c r="D664" t="s">
        <v>1953</v>
      </c>
      <c r="E664" s="996" t="s">
        <v>3234</v>
      </c>
      <c r="F664" s="996" t="s">
        <v>2117</v>
      </c>
      <c r="G664" s="890">
        <v>46059.468206770835</v>
      </c>
      <c r="H664" t="s">
        <v>3575</v>
      </c>
      <c r="I664" t="s">
        <v>3224</v>
      </c>
      <c r="J664" t="s">
        <v>2146</v>
      </c>
      <c r="K664" s="996" t="s">
        <v>387</v>
      </c>
      <c r="L664" t="s">
        <v>2148</v>
      </c>
      <c r="M664" t="s">
        <v>2149</v>
      </c>
      <c r="N664" t="s">
        <v>2150</v>
      </c>
      <c r="O664" t="s">
        <v>2452</v>
      </c>
    </row>
    <row r="665" spans="1:16">
      <c r="A665" t="s">
        <v>2365</v>
      </c>
      <c r="B665" t="s">
        <v>917</v>
      </c>
      <c r="C665" s="996" t="s">
        <v>3576</v>
      </c>
      <c r="D665" t="s">
        <v>1953</v>
      </c>
      <c r="E665" s="996" t="s">
        <v>3234</v>
      </c>
      <c r="F665" s="996" t="s">
        <v>2117</v>
      </c>
      <c r="G665" s="890">
        <v>46063.388533576392</v>
      </c>
      <c r="H665" t="s">
        <v>3577</v>
      </c>
      <c r="I665" t="s">
        <v>3224</v>
      </c>
      <c r="J665" t="s">
        <v>2146</v>
      </c>
      <c r="K665" s="996" t="s">
        <v>387</v>
      </c>
      <c r="L665" t="s">
        <v>2148</v>
      </c>
      <c r="M665" t="s">
        <v>2149</v>
      </c>
      <c r="N665" t="s">
        <v>2150</v>
      </c>
      <c r="O665" t="s">
        <v>2452</v>
      </c>
    </row>
    <row r="666" spans="1:16">
      <c r="A666" t="s">
        <v>2355</v>
      </c>
      <c r="B666" t="s">
        <v>3578</v>
      </c>
      <c r="C666" s="996" t="s">
        <v>3576</v>
      </c>
      <c r="D666" t="s">
        <v>1953</v>
      </c>
      <c r="E666" s="996" t="s">
        <v>3234</v>
      </c>
      <c r="F666" s="996" t="s">
        <v>2117</v>
      </c>
      <c r="G666" s="890">
        <v>46063.388538657404</v>
      </c>
      <c r="H666" t="s">
        <v>3579</v>
      </c>
      <c r="I666" t="s">
        <v>3224</v>
      </c>
      <c r="J666" t="s">
        <v>2146</v>
      </c>
      <c r="K666" s="996" t="s">
        <v>387</v>
      </c>
      <c r="L666" t="s">
        <v>2148</v>
      </c>
      <c r="M666" t="s">
        <v>2149</v>
      </c>
      <c r="N666" t="s">
        <v>2150</v>
      </c>
      <c r="O666" t="s">
        <v>2452</v>
      </c>
    </row>
    <row r="667" spans="1:16">
      <c r="A667" t="s">
        <v>2365</v>
      </c>
      <c r="B667" t="s">
        <v>964</v>
      </c>
      <c r="C667" s="996" t="s">
        <v>3580</v>
      </c>
      <c r="D667" t="s">
        <v>1917</v>
      </c>
      <c r="E667" s="996" t="s">
        <v>2450</v>
      </c>
      <c r="F667" s="996" t="s">
        <v>2117</v>
      </c>
      <c r="G667" s="890">
        <v>46059.46974177083</v>
      </c>
      <c r="H667" t="s">
        <v>3581</v>
      </c>
      <c r="I667" t="s">
        <v>3224</v>
      </c>
      <c r="J667" t="s">
        <v>2146</v>
      </c>
      <c r="K667" s="996" t="s">
        <v>387</v>
      </c>
      <c r="L667" t="s">
        <v>2148</v>
      </c>
      <c r="M667" t="s">
        <v>2149</v>
      </c>
      <c r="N667" t="s">
        <v>2150</v>
      </c>
      <c r="O667" t="s">
        <v>2452</v>
      </c>
    </row>
    <row r="668" spans="1:16">
      <c r="A668" t="s">
        <v>2355</v>
      </c>
      <c r="B668" t="s">
        <v>3582</v>
      </c>
      <c r="C668" s="996" t="s">
        <v>3580</v>
      </c>
      <c r="D668" t="s">
        <v>1917</v>
      </c>
      <c r="E668" s="996" t="s">
        <v>2450</v>
      </c>
      <c r="F668" s="996" t="s">
        <v>2117</v>
      </c>
      <c r="G668" s="890">
        <v>46059.469744548609</v>
      </c>
      <c r="H668" t="s">
        <v>3583</v>
      </c>
      <c r="I668" t="s">
        <v>3224</v>
      </c>
      <c r="J668" t="s">
        <v>2146</v>
      </c>
      <c r="K668" s="996" t="s">
        <v>387</v>
      </c>
      <c r="L668" t="s">
        <v>2148</v>
      </c>
      <c r="M668" t="s">
        <v>2149</v>
      </c>
      <c r="N668" t="s">
        <v>2150</v>
      </c>
      <c r="O668" t="s">
        <v>2452</v>
      </c>
    </row>
    <row r="669" spans="1:16">
      <c r="A669" t="s">
        <v>2365</v>
      </c>
      <c r="B669" t="s">
        <v>933</v>
      </c>
      <c r="C669" s="996" t="s">
        <v>3584</v>
      </c>
      <c r="D669" t="s">
        <v>1917</v>
      </c>
      <c r="E669" s="996" t="s">
        <v>2450</v>
      </c>
      <c r="F669" s="996" t="s">
        <v>2117</v>
      </c>
      <c r="G669" s="890">
        <v>46064.532862129628</v>
      </c>
      <c r="H669" t="s">
        <v>3585</v>
      </c>
      <c r="I669" t="s">
        <v>3224</v>
      </c>
      <c r="J669" t="s">
        <v>2146</v>
      </c>
      <c r="K669" s="996" t="s">
        <v>387</v>
      </c>
      <c r="L669" t="s">
        <v>2148</v>
      </c>
      <c r="M669" t="s">
        <v>2149</v>
      </c>
      <c r="N669" t="s">
        <v>2150</v>
      </c>
      <c r="O669" t="s">
        <v>2452</v>
      </c>
    </row>
    <row r="670" spans="1:16">
      <c r="A670" t="s">
        <v>2355</v>
      </c>
      <c r="B670" t="s">
        <v>3586</v>
      </c>
      <c r="C670" s="996" t="s">
        <v>3584</v>
      </c>
      <c r="D670" t="s">
        <v>1917</v>
      </c>
      <c r="E670" s="996" t="s">
        <v>2450</v>
      </c>
      <c r="F670" s="996" t="s">
        <v>2117</v>
      </c>
      <c r="G670" s="890">
        <v>46064.532864317131</v>
      </c>
      <c r="H670" t="s">
        <v>3587</v>
      </c>
      <c r="I670" t="s">
        <v>3224</v>
      </c>
      <c r="J670" t="s">
        <v>2146</v>
      </c>
      <c r="K670" s="996" t="s">
        <v>387</v>
      </c>
      <c r="L670" t="s">
        <v>2148</v>
      </c>
      <c r="M670" t="s">
        <v>2149</v>
      </c>
      <c r="N670" t="s">
        <v>2150</v>
      </c>
      <c r="O670" t="s">
        <v>2452</v>
      </c>
    </row>
    <row r="671" spans="1:16" ht="30">
      <c r="A671" t="s">
        <v>2365</v>
      </c>
      <c r="B671" t="s">
        <v>3588</v>
      </c>
      <c r="C671" s="996" t="s">
        <v>3589</v>
      </c>
      <c r="D671" t="s">
        <v>1917</v>
      </c>
      <c r="E671" s="996" t="s">
        <v>2450</v>
      </c>
      <c r="F671" s="996" t="s">
        <v>2117</v>
      </c>
      <c r="G671" s="890">
        <v>46071.636284652777</v>
      </c>
      <c r="H671" t="s">
        <v>3590</v>
      </c>
      <c r="I671" t="s">
        <v>3224</v>
      </c>
      <c r="J671" t="s">
        <v>2146</v>
      </c>
      <c r="K671" s="996" t="s">
        <v>387</v>
      </c>
      <c r="L671" t="s">
        <v>2148</v>
      </c>
      <c r="M671" t="s">
        <v>2149</v>
      </c>
      <c r="N671" t="s">
        <v>2150</v>
      </c>
      <c r="O671" t="s">
        <v>2452</v>
      </c>
    </row>
    <row r="672" spans="1:16" ht="30">
      <c r="A672" t="s">
        <v>2355</v>
      </c>
      <c r="B672" t="s">
        <v>3591</v>
      </c>
      <c r="C672" s="996" t="s">
        <v>3589</v>
      </c>
      <c r="D672" t="s">
        <v>1917</v>
      </c>
      <c r="E672" s="996" t="s">
        <v>2450</v>
      </c>
      <c r="F672" s="996" t="s">
        <v>2117</v>
      </c>
      <c r="G672" s="890">
        <v>46071.63569920139</v>
      </c>
      <c r="H672" t="s">
        <v>3592</v>
      </c>
      <c r="I672" t="s">
        <v>3224</v>
      </c>
      <c r="J672" t="s">
        <v>2146</v>
      </c>
      <c r="K672" s="996" t="s">
        <v>387</v>
      </c>
      <c r="L672" t="s">
        <v>2148</v>
      </c>
      <c r="M672" t="s">
        <v>2149</v>
      </c>
      <c r="N672" t="s">
        <v>2150</v>
      </c>
      <c r="O672" t="s">
        <v>2452</v>
      </c>
    </row>
    <row r="673" spans="1:16">
      <c r="A673" t="s">
        <v>2140</v>
      </c>
      <c r="B673" t="s">
        <v>3593</v>
      </c>
      <c r="C673" s="996" t="s">
        <v>3594</v>
      </c>
      <c r="D673" t="s">
        <v>2143</v>
      </c>
      <c r="E673" s="996" t="s">
        <v>2144</v>
      </c>
      <c r="F673" s="996" t="s">
        <v>2117</v>
      </c>
      <c r="G673" s="890">
        <v>45880.519576585648</v>
      </c>
      <c r="I673" t="s">
        <v>3224</v>
      </c>
      <c r="J673" t="s">
        <v>2146</v>
      </c>
      <c r="K673" s="996" t="s">
        <v>387</v>
      </c>
      <c r="L673" t="s">
        <v>2148</v>
      </c>
      <c r="M673" t="s">
        <v>2149</v>
      </c>
      <c r="N673" t="s">
        <v>2150</v>
      </c>
      <c r="O673" t="s">
        <v>2151</v>
      </c>
      <c r="P673" t="s">
        <v>2152</v>
      </c>
    </row>
    <row r="674" spans="1:16">
      <c r="A674" t="s">
        <v>2140</v>
      </c>
      <c r="B674" t="s">
        <v>3595</v>
      </c>
      <c r="C674" s="996" t="s">
        <v>3594</v>
      </c>
      <c r="D674" t="s">
        <v>2143</v>
      </c>
      <c r="E674" s="996" t="s">
        <v>2144</v>
      </c>
      <c r="F674" s="996" t="s">
        <v>2117</v>
      </c>
      <c r="G674" s="890">
        <v>45880.519606851849</v>
      </c>
      <c r="I674" t="s">
        <v>3224</v>
      </c>
      <c r="J674" t="s">
        <v>2146</v>
      </c>
      <c r="K674" s="996" t="s">
        <v>387</v>
      </c>
      <c r="L674" t="s">
        <v>2148</v>
      </c>
      <c r="M674" t="s">
        <v>2149</v>
      </c>
      <c r="N674" t="s">
        <v>2150</v>
      </c>
      <c r="O674" t="s">
        <v>2151</v>
      </c>
      <c r="P674" t="s">
        <v>2152</v>
      </c>
    </row>
    <row r="675" spans="1:16">
      <c r="A675" t="s">
        <v>2140</v>
      </c>
      <c r="B675" t="s">
        <v>3596</v>
      </c>
      <c r="C675" s="996" t="s">
        <v>3597</v>
      </c>
      <c r="D675" t="s">
        <v>2143</v>
      </c>
      <c r="E675" s="996" t="s">
        <v>2144</v>
      </c>
      <c r="F675" s="996" t="s">
        <v>2117</v>
      </c>
      <c r="G675" s="890">
        <v>45880.519542650465</v>
      </c>
      <c r="I675" t="s">
        <v>3224</v>
      </c>
      <c r="J675" t="s">
        <v>2146</v>
      </c>
      <c r="K675" s="996" t="s">
        <v>387</v>
      </c>
      <c r="L675" t="s">
        <v>2148</v>
      </c>
      <c r="M675" t="s">
        <v>2149</v>
      </c>
      <c r="N675" t="s">
        <v>2150</v>
      </c>
      <c r="O675" t="s">
        <v>2151</v>
      </c>
      <c r="P675" t="s">
        <v>2152</v>
      </c>
    </row>
    <row r="676" spans="1:16">
      <c r="A676" t="s">
        <v>2140</v>
      </c>
      <c r="B676" t="s">
        <v>3598</v>
      </c>
      <c r="C676" s="996" t="s">
        <v>3597</v>
      </c>
      <c r="D676" t="s">
        <v>2143</v>
      </c>
      <c r="E676" s="996" t="s">
        <v>2144</v>
      </c>
      <c r="F676" s="996" t="s">
        <v>2117</v>
      </c>
      <c r="G676" s="890">
        <v>45880.519675844909</v>
      </c>
      <c r="I676" t="s">
        <v>3224</v>
      </c>
      <c r="J676" t="s">
        <v>2146</v>
      </c>
      <c r="K676" s="996" t="s">
        <v>387</v>
      </c>
      <c r="L676" t="s">
        <v>2148</v>
      </c>
      <c r="M676" t="s">
        <v>2149</v>
      </c>
      <c r="N676" t="s">
        <v>2150</v>
      </c>
      <c r="O676" t="s">
        <v>2151</v>
      </c>
      <c r="P676" t="s">
        <v>2152</v>
      </c>
    </row>
    <row r="677" spans="1:16">
      <c r="A677" t="s">
        <v>2140</v>
      </c>
      <c r="B677" t="s">
        <v>3599</v>
      </c>
      <c r="C677" s="996" t="s">
        <v>3600</v>
      </c>
      <c r="D677" t="s">
        <v>2143</v>
      </c>
      <c r="E677" s="996" t="s">
        <v>2144</v>
      </c>
      <c r="F677" s="996" t="s">
        <v>2117</v>
      </c>
      <c r="G677" s="890">
        <v>45880.519572708334</v>
      </c>
      <c r="I677" t="s">
        <v>3224</v>
      </c>
      <c r="J677" t="s">
        <v>2146</v>
      </c>
      <c r="K677" s="996" t="s">
        <v>387</v>
      </c>
      <c r="L677" t="s">
        <v>2148</v>
      </c>
      <c r="M677" t="s">
        <v>2149</v>
      </c>
      <c r="N677" t="s">
        <v>2150</v>
      </c>
      <c r="O677" t="s">
        <v>2151</v>
      </c>
      <c r="P677" t="s">
        <v>2152</v>
      </c>
    </row>
    <row r="678" spans="1:16">
      <c r="A678" t="s">
        <v>2140</v>
      </c>
      <c r="B678" t="s">
        <v>3601</v>
      </c>
      <c r="C678" s="996" t="s">
        <v>3600</v>
      </c>
      <c r="D678" t="s">
        <v>2143</v>
      </c>
      <c r="E678" s="996" t="s">
        <v>2144</v>
      </c>
      <c r="F678" s="996" t="s">
        <v>2117</v>
      </c>
      <c r="G678" s="890">
        <v>45880.519566979165</v>
      </c>
      <c r="I678" t="s">
        <v>3224</v>
      </c>
      <c r="J678" t="s">
        <v>2146</v>
      </c>
      <c r="K678" s="996" t="s">
        <v>387</v>
      </c>
      <c r="L678" t="s">
        <v>2148</v>
      </c>
      <c r="M678" t="s">
        <v>2149</v>
      </c>
      <c r="N678" t="s">
        <v>2150</v>
      </c>
      <c r="O678" t="s">
        <v>2151</v>
      </c>
      <c r="P678" t="s">
        <v>2152</v>
      </c>
    </row>
    <row r="679" spans="1:16">
      <c r="A679" t="s">
        <v>2140</v>
      </c>
      <c r="B679" t="s">
        <v>3602</v>
      </c>
      <c r="C679" s="996" t="s">
        <v>3603</v>
      </c>
      <c r="D679" t="s">
        <v>2143</v>
      </c>
      <c r="E679" s="996" t="s">
        <v>2144</v>
      </c>
      <c r="F679" s="996" t="s">
        <v>2117</v>
      </c>
      <c r="G679" s="890">
        <v>45880.519579027779</v>
      </c>
      <c r="I679" t="s">
        <v>3224</v>
      </c>
      <c r="J679" t="s">
        <v>2146</v>
      </c>
      <c r="K679" s="996" t="s">
        <v>387</v>
      </c>
      <c r="L679" t="s">
        <v>2148</v>
      </c>
      <c r="M679" t="s">
        <v>2149</v>
      </c>
      <c r="N679" t="s">
        <v>2150</v>
      </c>
      <c r="O679" t="s">
        <v>2151</v>
      </c>
      <c r="P679" t="s">
        <v>2152</v>
      </c>
    </row>
    <row r="680" spans="1:16">
      <c r="A680" t="s">
        <v>2140</v>
      </c>
      <c r="B680" t="s">
        <v>3604</v>
      </c>
      <c r="C680" s="996" t="s">
        <v>3603</v>
      </c>
      <c r="D680" t="s">
        <v>2143</v>
      </c>
      <c r="E680" s="996" t="s">
        <v>2144</v>
      </c>
      <c r="F680" s="996" t="s">
        <v>2117</v>
      </c>
      <c r="G680" s="890">
        <v>45880.519667384258</v>
      </c>
      <c r="I680" t="s">
        <v>3224</v>
      </c>
      <c r="J680" t="s">
        <v>2146</v>
      </c>
      <c r="K680" s="996" t="s">
        <v>387</v>
      </c>
      <c r="L680" t="s">
        <v>2148</v>
      </c>
      <c r="M680" t="s">
        <v>2149</v>
      </c>
      <c r="N680" t="s">
        <v>2150</v>
      </c>
      <c r="O680" t="s">
        <v>2151</v>
      </c>
      <c r="P680" t="s">
        <v>2152</v>
      </c>
    </row>
    <row r="681" spans="1:16">
      <c r="A681" t="s">
        <v>2140</v>
      </c>
      <c r="B681" t="s">
        <v>3605</v>
      </c>
      <c r="C681" s="996" t="s">
        <v>3606</v>
      </c>
      <c r="D681" t="s">
        <v>2143</v>
      </c>
      <c r="E681" s="996" t="s">
        <v>2144</v>
      </c>
      <c r="F681" s="996" t="s">
        <v>2117</v>
      </c>
      <c r="G681" s="890">
        <v>45880.519705474537</v>
      </c>
      <c r="I681" t="s">
        <v>3224</v>
      </c>
      <c r="J681" t="s">
        <v>2146</v>
      </c>
      <c r="K681" s="996" t="s">
        <v>387</v>
      </c>
      <c r="L681" t="s">
        <v>2148</v>
      </c>
      <c r="M681" t="s">
        <v>2149</v>
      </c>
      <c r="N681" t="s">
        <v>2150</v>
      </c>
      <c r="O681" t="s">
        <v>2151</v>
      </c>
      <c r="P681" t="s">
        <v>2152</v>
      </c>
    </row>
    <row r="682" spans="1:16">
      <c r="A682" t="s">
        <v>2140</v>
      </c>
      <c r="B682" t="s">
        <v>3607</v>
      </c>
      <c r="C682" s="996" t="s">
        <v>3606</v>
      </c>
      <c r="D682" t="s">
        <v>2143</v>
      </c>
      <c r="E682" s="996" t="s">
        <v>2144</v>
      </c>
      <c r="F682" s="996" t="s">
        <v>2117</v>
      </c>
      <c r="G682" s="890">
        <v>45880.519707754633</v>
      </c>
      <c r="I682" t="s">
        <v>3224</v>
      </c>
      <c r="J682" t="s">
        <v>2146</v>
      </c>
      <c r="K682" s="996" t="s">
        <v>387</v>
      </c>
      <c r="L682" t="s">
        <v>2148</v>
      </c>
      <c r="M682" t="s">
        <v>2149</v>
      </c>
      <c r="N682" t="s">
        <v>2150</v>
      </c>
      <c r="O682" t="s">
        <v>2151</v>
      </c>
      <c r="P682" t="s">
        <v>2152</v>
      </c>
    </row>
    <row r="683" spans="1:16">
      <c r="A683" t="s">
        <v>2140</v>
      </c>
      <c r="B683" t="s">
        <v>3608</v>
      </c>
      <c r="C683" s="996" t="s">
        <v>3609</v>
      </c>
      <c r="D683" t="s">
        <v>2143</v>
      </c>
      <c r="E683" s="996" t="s">
        <v>2144</v>
      </c>
      <c r="F683" s="996" t="s">
        <v>2117</v>
      </c>
      <c r="G683" s="890">
        <v>45880.519528113429</v>
      </c>
      <c r="I683" t="s">
        <v>3224</v>
      </c>
      <c r="J683" t="s">
        <v>2146</v>
      </c>
      <c r="K683" s="996" t="s">
        <v>387</v>
      </c>
      <c r="L683" t="s">
        <v>2148</v>
      </c>
      <c r="M683" t="s">
        <v>2149</v>
      </c>
      <c r="N683" t="s">
        <v>2150</v>
      </c>
      <c r="O683" t="s">
        <v>2151</v>
      </c>
      <c r="P683" t="s">
        <v>2152</v>
      </c>
    </row>
    <row r="684" spans="1:16">
      <c r="A684" t="s">
        <v>2140</v>
      </c>
      <c r="B684" t="s">
        <v>3610</v>
      </c>
      <c r="C684" s="996" t="s">
        <v>3609</v>
      </c>
      <c r="D684" t="s">
        <v>2143</v>
      </c>
      <c r="E684" s="996" t="s">
        <v>2144</v>
      </c>
      <c r="F684" s="996" t="s">
        <v>2117</v>
      </c>
      <c r="G684" s="890">
        <v>45880.519525520831</v>
      </c>
      <c r="I684" t="s">
        <v>3224</v>
      </c>
      <c r="J684" t="s">
        <v>2146</v>
      </c>
      <c r="K684" s="996" t="s">
        <v>387</v>
      </c>
      <c r="L684" t="s">
        <v>2148</v>
      </c>
      <c r="M684" t="s">
        <v>2149</v>
      </c>
      <c r="N684" t="s">
        <v>2150</v>
      </c>
      <c r="O684" t="s">
        <v>2151</v>
      </c>
      <c r="P684" t="s">
        <v>2152</v>
      </c>
    </row>
    <row r="685" spans="1:16">
      <c r="A685" t="s">
        <v>2140</v>
      </c>
      <c r="B685" t="s">
        <v>3611</v>
      </c>
      <c r="C685" s="996" t="s">
        <v>3612</v>
      </c>
      <c r="D685" t="s">
        <v>2143</v>
      </c>
      <c r="E685" s="996" t="s">
        <v>2144</v>
      </c>
      <c r="F685" s="996" t="s">
        <v>2117</v>
      </c>
      <c r="G685" s="890">
        <v>45880.519611574076</v>
      </c>
      <c r="I685" t="s">
        <v>3224</v>
      </c>
      <c r="J685" t="s">
        <v>2146</v>
      </c>
      <c r="K685" s="996" t="s">
        <v>387</v>
      </c>
      <c r="L685" t="s">
        <v>2148</v>
      </c>
      <c r="M685" t="s">
        <v>2149</v>
      </c>
      <c r="N685" t="s">
        <v>2150</v>
      </c>
      <c r="O685" t="s">
        <v>2151</v>
      </c>
      <c r="P685" t="s">
        <v>2152</v>
      </c>
    </row>
    <row r="686" spans="1:16">
      <c r="A686" t="s">
        <v>2140</v>
      </c>
      <c r="B686" t="s">
        <v>3613</v>
      </c>
      <c r="C686" s="996" t="s">
        <v>3612</v>
      </c>
      <c r="D686" t="s">
        <v>2143</v>
      </c>
      <c r="E686" s="996" t="s">
        <v>2144</v>
      </c>
      <c r="F686" s="996" t="s">
        <v>2117</v>
      </c>
      <c r="G686" s="890">
        <v>45880.519513981482</v>
      </c>
      <c r="I686" t="s">
        <v>3224</v>
      </c>
      <c r="J686" t="s">
        <v>2146</v>
      </c>
      <c r="K686" s="996" t="s">
        <v>387</v>
      </c>
      <c r="L686" t="s">
        <v>2148</v>
      </c>
      <c r="M686" t="s">
        <v>2149</v>
      </c>
      <c r="N686" t="s">
        <v>2150</v>
      </c>
      <c r="O686" t="s">
        <v>2151</v>
      </c>
      <c r="P686" t="s">
        <v>2152</v>
      </c>
    </row>
    <row r="687" spans="1:16">
      <c r="A687" t="s">
        <v>2140</v>
      </c>
      <c r="B687" t="s">
        <v>3614</v>
      </c>
      <c r="C687" s="996" t="s">
        <v>3615</v>
      </c>
      <c r="D687" t="s">
        <v>2143</v>
      </c>
      <c r="E687" s="996" t="s">
        <v>2144</v>
      </c>
      <c r="F687" s="996" t="s">
        <v>2117</v>
      </c>
      <c r="G687" s="890">
        <v>45880.519511388891</v>
      </c>
      <c r="I687" t="s">
        <v>3224</v>
      </c>
      <c r="J687" t="s">
        <v>2146</v>
      </c>
      <c r="K687" s="996" t="s">
        <v>387</v>
      </c>
      <c r="L687" t="s">
        <v>2148</v>
      </c>
      <c r="M687" t="s">
        <v>2149</v>
      </c>
      <c r="N687" t="s">
        <v>2150</v>
      </c>
      <c r="O687" t="s">
        <v>2151</v>
      </c>
      <c r="P687" t="s">
        <v>2152</v>
      </c>
    </row>
    <row r="688" spans="1:16">
      <c r="A688" t="s">
        <v>2140</v>
      </c>
      <c r="B688" t="s">
        <v>3616</v>
      </c>
      <c r="C688" s="996" t="s">
        <v>3615</v>
      </c>
      <c r="D688" t="s">
        <v>2143</v>
      </c>
      <c r="E688" s="996" t="s">
        <v>2144</v>
      </c>
      <c r="F688" s="996" t="s">
        <v>2117</v>
      </c>
      <c r="G688" s="890">
        <v>45880.519509999998</v>
      </c>
      <c r="I688" t="s">
        <v>3224</v>
      </c>
      <c r="J688" t="s">
        <v>2146</v>
      </c>
      <c r="K688" s="996" t="s">
        <v>387</v>
      </c>
      <c r="L688" t="s">
        <v>2148</v>
      </c>
      <c r="M688" t="s">
        <v>2149</v>
      </c>
      <c r="N688" t="s">
        <v>2150</v>
      </c>
      <c r="O688" t="s">
        <v>2151</v>
      </c>
      <c r="P688" t="s">
        <v>2152</v>
      </c>
    </row>
    <row r="689" spans="1:16">
      <c r="A689" t="s">
        <v>2140</v>
      </c>
      <c r="B689" t="s">
        <v>3617</v>
      </c>
      <c r="C689" s="996" t="s">
        <v>3618</v>
      </c>
      <c r="D689" t="s">
        <v>2143</v>
      </c>
      <c r="E689" s="996" t="s">
        <v>2144</v>
      </c>
      <c r="F689" s="996" t="s">
        <v>2117</v>
      </c>
      <c r="G689" s="890">
        <v>45880.519498564812</v>
      </c>
      <c r="I689" t="s">
        <v>3224</v>
      </c>
      <c r="J689" t="s">
        <v>2146</v>
      </c>
      <c r="K689" s="996" t="s">
        <v>387</v>
      </c>
      <c r="L689" t="s">
        <v>2148</v>
      </c>
      <c r="M689" t="s">
        <v>2149</v>
      </c>
      <c r="N689" t="s">
        <v>2150</v>
      </c>
      <c r="O689" t="s">
        <v>2151</v>
      </c>
      <c r="P689" t="s">
        <v>2152</v>
      </c>
    </row>
    <row r="690" spans="1:16">
      <c r="A690" t="s">
        <v>2140</v>
      </c>
      <c r="B690" t="s">
        <v>3619</v>
      </c>
      <c r="C690" s="996" t="s">
        <v>3618</v>
      </c>
      <c r="D690" t="s">
        <v>2143</v>
      </c>
      <c r="E690" s="996" t="s">
        <v>2144</v>
      </c>
      <c r="F690" s="996" t="s">
        <v>2117</v>
      </c>
      <c r="G690" s="890">
        <v>45880.51955232639</v>
      </c>
      <c r="I690" t="s">
        <v>3224</v>
      </c>
      <c r="J690" t="s">
        <v>2146</v>
      </c>
      <c r="K690" s="996" t="s">
        <v>387</v>
      </c>
      <c r="L690" t="s">
        <v>2148</v>
      </c>
      <c r="M690" t="s">
        <v>2149</v>
      </c>
      <c r="N690" t="s">
        <v>2150</v>
      </c>
      <c r="O690" t="s">
        <v>2151</v>
      </c>
      <c r="P690" t="s">
        <v>2152</v>
      </c>
    </row>
    <row r="691" spans="1:16">
      <c r="A691" t="s">
        <v>2140</v>
      </c>
      <c r="B691" t="s">
        <v>3620</v>
      </c>
      <c r="C691" s="996" t="s">
        <v>3621</v>
      </c>
      <c r="D691" t="s">
        <v>2143</v>
      </c>
      <c r="E691" s="996" t="s">
        <v>2144</v>
      </c>
      <c r="F691" s="996" t="s">
        <v>2117</v>
      </c>
      <c r="G691" s="890">
        <v>45880.519608078706</v>
      </c>
      <c r="I691" t="s">
        <v>3224</v>
      </c>
      <c r="J691" t="s">
        <v>2146</v>
      </c>
      <c r="K691" s="996" t="s">
        <v>387</v>
      </c>
      <c r="L691" t="s">
        <v>2148</v>
      </c>
      <c r="M691" t="s">
        <v>2149</v>
      </c>
      <c r="N691" t="s">
        <v>2150</v>
      </c>
      <c r="O691" t="s">
        <v>2151</v>
      </c>
      <c r="P691" t="s">
        <v>2152</v>
      </c>
    </row>
    <row r="692" spans="1:16">
      <c r="A692" t="s">
        <v>2140</v>
      </c>
      <c r="B692" t="s">
        <v>3622</v>
      </c>
      <c r="C692" s="996" t="s">
        <v>3621</v>
      </c>
      <c r="D692" t="s">
        <v>2143</v>
      </c>
      <c r="E692" s="996" t="s">
        <v>2144</v>
      </c>
      <c r="F692" s="996" t="s">
        <v>2117</v>
      </c>
      <c r="G692" s="890">
        <v>45880.519660370373</v>
      </c>
      <c r="I692" t="s">
        <v>3224</v>
      </c>
      <c r="J692" t="s">
        <v>2146</v>
      </c>
      <c r="K692" s="996" t="s">
        <v>387</v>
      </c>
      <c r="L692" t="s">
        <v>2148</v>
      </c>
      <c r="M692" t="s">
        <v>2149</v>
      </c>
      <c r="N692" t="s">
        <v>2150</v>
      </c>
      <c r="O692" t="s">
        <v>2151</v>
      </c>
      <c r="P692" t="s">
        <v>2152</v>
      </c>
    </row>
    <row r="693" spans="1:16">
      <c r="A693" t="s">
        <v>2140</v>
      </c>
      <c r="B693" t="s">
        <v>3623</v>
      </c>
      <c r="C693" s="996" t="s">
        <v>3624</v>
      </c>
      <c r="D693" t="s">
        <v>2143</v>
      </c>
      <c r="E693" s="996" t="s">
        <v>2144</v>
      </c>
      <c r="F693" s="996" t="s">
        <v>2117</v>
      </c>
      <c r="G693" s="890">
        <v>45880.519644884262</v>
      </c>
      <c r="I693" t="s">
        <v>3224</v>
      </c>
      <c r="J693" t="s">
        <v>2146</v>
      </c>
      <c r="K693" s="996" t="s">
        <v>387</v>
      </c>
      <c r="L693" t="s">
        <v>2148</v>
      </c>
      <c r="M693" t="s">
        <v>2149</v>
      </c>
      <c r="N693" t="s">
        <v>2150</v>
      </c>
      <c r="O693" t="s">
        <v>2151</v>
      </c>
      <c r="P693" t="s">
        <v>2152</v>
      </c>
    </row>
    <row r="694" spans="1:16">
      <c r="A694" t="s">
        <v>2140</v>
      </c>
      <c r="B694" t="s">
        <v>3625</v>
      </c>
      <c r="C694" s="996" t="s">
        <v>3624</v>
      </c>
      <c r="D694" t="s">
        <v>2143</v>
      </c>
      <c r="E694" s="996" t="s">
        <v>2144</v>
      </c>
      <c r="F694" s="996" t="s">
        <v>2117</v>
      </c>
      <c r="G694" s="890">
        <v>45880.519726585648</v>
      </c>
      <c r="I694" t="s">
        <v>3224</v>
      </c>
      <c r="J694" t="s">
        <v>2146</v>
      </c>
      <c r="K694" s="996" t="s">
        <v>387</v>
      </c>
      <c r="L694" t="s">
        <v>2148</v>
      </c>
      <c r="M694" t="s">
        <v>2149</v>
      </c>
      <c r="N694" t="s">
        <v>2150</v>
      </c>
      <c r="O694" t="s">
        <v>2151</v>
      </c>
      <c r="P694" t="s">
        <v>2152</v>
      </c>
    </row>
    <row r="695" spans="1:16">
      <c r="A695" t="s">
        <v>2140</v>
      </c>
      <c r="B695" t="s">
        <v>3626</v>
      </c>
      <c r="C695" s="996" t="s">
        <v>3627</v>
      </c>
      <c r="D695" t="s">
        <v>2143</v>
      </c>
      <c r="E695" s="996" t="s">
        <v>2144</v>
      </c>
      <c r="F695" s="996" t="s">
        <v>2117</v>
      </c>
      <c r="G695" s="890">
        <v>45880.519648379632</v>
      </c>
      <c r="I695" t="s">
        <v>3224</v>
      </c>
      <c r="J695" t="s">
        <v>2146</v>
      </c>
      <c r="K695" s="996" t="s">
        <v>387</v>
      </c>
      <c r="L695" t="s">
        <v>2148</v>
      </c>
      <c r="M695" t="s">
        <v>2149</v>
      </c>
      <c r="N695" t="s">
        <v>2150</v>
      </c>
      <c r="O695" t="s">
        <v>2151</v>
      </c>
      <c r="P695" t="s">
        <v>2152</v>
      </c>
    </row>
    <row r="696" spans="1:16">
      <c r="A696" t="s">
        <v>2140</v>
      </c>
      <c r="B696" t="s">
        <v>3628</v>
      </c>
      <c r="C696" s="996" t="s">
        <v>3627</v>
      </c>
      <c r="D696" t="s">
        <v>2143</v>
      </c>
      <c r="E696" s="996" t="s">
        <v>2144</v>
      </c>
      <c r="F696" s="996" t="s">
        <v>2117</v>
      </c>
      <c r="G696" s="890">
        <v>45880.519657916666</v>
      </c>
      <c r="I696" t="s">
        <v>3224</v>
      </c>
      <c r="J696" t="s">
        <v>2146</v>
      </c>
      <c r="K696" s="996" t="s">
        <v>387</v>
      </c>
      <c r="L696" t="s">
        <v>2148</v>
      </c>
      <c r="M696" t="s">
        <v>2149</v>
      </c>
      <c r="N696" t="s">
        <v>2150</v>
      </c>
      <c r="O696" t="s">
        <v>2151</v>
      </c>
      <c r="P696" t="s">
        <v>2152</v>
      </c>
    </row>
    <row r="697" spans="1:16">
      <c r="A697" t="s">
        <v>2140</v>
      </c>
      <c r="B697" t="s">
        <v>3629</v>
      </c>
      <c r="C697" s="996" t="s">
        <v>3630</v>
      </c>
      <c r="D697" t="s">
        <v>2143</v>
      </c>
      <c r="E697" s="996" t="s">
        <v>2144</v>
      </c>
      <c r="F697" s="996" t="s">
        <v>2117</v>
      </c>
      <c r="G697" s="890">
        <v>45880.519599560183</v>
      </c>
      <c r="I697" t="s">
        <v>3224</v>
      </c>
      <c r="J697" t="s">
        <v>2146</v>
      </c>
      <c r="K697" s="996" t="s">
        <v>387</v>
      </c>
      <c r="L697" t="s">
        <v>2148</v>
      </c>
      <c r="M697" t="s">
        <v>2149</v>
      </c>
      <c r="N697" t="s">
        <v>2150</v>
      </c>
      <c r="O697" t="s">
        <v>2151</v>
      </c>
      <c r="P697" t="s">
        <v>2152</v>
      </c>
    </row>
    <row r="698" spans="1:16">
      <c r="A698" t="s">
        <v>2140</v>
      </c>
      <c r="B698" t="s">
        <v>3631</v>
      </c>
      <c r="C698" s="996" t="s">
        <v>3630</v>
      </c>
      <c r="D698" t="s">
        <v>2143</v>
      </c>
      <c r="E698" s="996" t="s">
        <v>2144</v>
      </c>
      <c r="F698" s="996" t="s">
        <v>2117</v>
      </c>
      <c r="G698" s="890">
        <v>45880.519573969905</v>
      </c>
      <c r="I698" t="s">
        <v>3224</v>
      </c>
      <c r="J698" t="s">
        <v>2146</v>
      </c>
      <c r="K698" s="996" t="s">
        <v>387</v>
      </c>
      <c r="L698" t="s">
        <v>2148</v>
      </c>
      <c r="M698" t="s">
        <v>2149</v>
      </c>
      <c r="N698" t="s">
        <v>2150</v>
      </c>
      <c r="O698" t="s">
        <v>2151</v>
      </c>
      <c r="P698" t="s">
        <v>2152</v>
      </c>
    </row>
    <row r="699" spans="1:16">
      <c r="A699" t="s">
        <v>2140</v>
      </c>
      <c r="B699" t="s">
        <v>3632</v>
      </c>
      <c r="C699" s="996" t="s">
        <v>3633</v>
      </c>
      <c r="D699" t="s">
        <v>2143</v>
      </c>
      <c r="E699" s="996" t="s">
        <v>2144</v>
      </c>
      <c r="F699" s="996" t="s">
        <v>2117</v>
      </c>
      <c r="G699" s="890">
        <v>45880.519671273149</v>
      </c>
      <c r="I699" t="s">
        <v>3224</v>
      </c>
      <c r="J699" t="s">
        <v>2146</v>
      </c>
      <c r="K699" s="996" t="s">
        <v>387</v>
      </c>
      <c r="L699" t="s">
        <v>2148</v>
      </c>
      <c r="M699" t="s">
        <v>2149</v>
      </c>
      <c r="N699" t="s">
        <v>2150</v>
      </c>
      <c r="O699" t="s">
        <v>2151</v>
      </c>
      <c r="P699" t="s">
        <v>2152</v>
      </c>
    </row>
    <row r="700" spans="1:16">
      <c r="A700" t="s">
        <v>2140</v>
      </c>
      <c r="B700" t="s">
        <v>3634</v>
      </c>
      <c r="C700" s="996" t="s">
        <v>3633</v>
      </c>
      <c r="D700" t="s">
        <v>2143</v>
      </c>
      <c r="E700" s="996" t="s">
        <v>2144</v>
      </c>
      <c r="F700" s="996" t="s">
        <v>2117</v>
      </c>
      <c r="G700" s="890">
        <v>45880.519699710647</v>
      </c>
      <c r="I700" t="s">
        <v>3224</v>
      </c>
      <c r="J700" t="s">
        <v>2146</v>
      </c>
      <c r="K700" s="996" t="s">
        <v>387</v>
      </c>
      <c r="L700" t="s">
        <v>2148</v>
      </c>
      <c r="M700" t="s">
        <v>2149</v>
      </c>
      <c r="N700" t="s">
        <v>2150</v>
      </c>
      <c r="O700" t="s">
        <v>2151</v>
      </c>
      <c r="P700" t="s">
        <v>2152</v>
      </c>
    </row>
    <row r="701" spans="1:16">
      <c r="A701" t="s">
        <v>2140</v>
      </c>
      <c r="B701" t="s">
        <v>3635</v>
      </c>
      <c r="C701" s="996" t="s">
        <v>3636</v>
      </c>
      <c r="D701" t="s">
        <v>2143</v>
      </c>
      <c r="E701" s="996" t="s">
        <v>2144</v>
      </c>
      <c r="F701" s="996" t="s">
        <v>2117</v>
      </c>
      <c r="G701" s="890">
        <v>45880.519681909725</v>
      </c>
      <c r="I701" t="s">
        <v>3224</v>
      </c>
      <c r="J701" t="s">
        <v>2146</v>
      </c>
      <c r="K701" s="996" t="s">
        <v>387</v>
      </c>
      <c r="L701" t="s">
        <v>2148</v>
      </c>
      <c r="M701" t="s">
        <v>2149</v>
      </c>
      <c r="N701" t="s">
        <v>2150</v>
      </c>
      <c r="O701" t="s">
        <v>2151</v>
      </c>
      <c r="P701" t="s">
        <v>2152</v>
      </c>
    </row>
    <row r="702" spans="1:16">
      <c r="A702" t="s">
        <v>2140</v>
      </c>
      <c r="B702" t="s">
        <v>3637</v>
      </c>
      <c r="C702" s="996" t="s">
        <v>3636</v>
      </c>
      <c r="D702" t="s">
        <v>2143</v>
      </c>
      <c r="E702" s="996" t="s">
        <v>2144</v>
      </c>
      <c r="F702" s="996" t="s">
        <v>2117</v>
      </c>
      <c r="G702" s="890">
        <v>45880.519679641206</v>
      </c>
      <c r="I702" t="s">
        <v>3224</v>
      </c>
      <c r="J702" t="s">
        <v>2146</v>
      </c>
      <c r="K702" s="996" t="s">
        <v>387</v>
      </c>
      <c r="L702" t="s">
        <v>2148</v>
      </c>
      <c r="M702" t="s">
        <v>2149</v>
      </c>
      <c r="N702" t="s">
        <v>2150</v>
      </c>
      <c r="O702" t="s">
        <v>2151</v>
      </c>
      <c r="P702" t="s">
        <v>2152</v>
      </c>
    </row>
    <row r="703" spans="1:16">
      <c r="A703" t="s">
        <v>2140</v>
      </c>
      <c r="B703" t="s">
        <v>3638</v>
      </c>
      <c r="C703" s="996" t="s">
        <v>3639</v>
      </c>
      <c r="D703" t="s">
        <v>2143</v>
      </c>
      <c r="E703" s="996" t="s">
        <v>2144</v>
      </c>
      <c r="F703" s="996" t="s">
        <v>2117</v>
      </c>
      <c r="G703" s="890">
        <v>45880.519586192131</v>
      </c>
      <c r="I703" t="s">
        <v>3224</v>
      </c>
      <c r="J703" t="s">
        <v>2146</v>
      </c>
      <c r="K703" s="996" t="s">
        <v>387</v>
      </c>
      <c r="L703" t="s">
        <v>2148</v>
      </c>
      <c r="M703" t="s">
        <v>2149</v>
      </c>
      <c r="N703" t="s">
        <v>2150</v>
      </c>
      <c r="O703" t="s">
        <v>2151</v>
      </c>
      <c r="P703" t="s">
        <v>2152</v>
      </c>
    </row>
    <row r="704" spans="1:16">
      <c r="A704" t="s">
        <v>2140</v>
      </c>
      <c r="B704" t="s">
        <v>3640</v>
      </c>
      <c r="C704" s="996" t="s">
        <v>3639</v>
      </c>
      <c r="D704" t="s">
        <v>2143</v>
      </c>
      <c r="E704" s="996" t="s">
        <v>2144</v>
      </c>
      <c r="F704" s="996" t="s">
        <v>2117</v>
      </c>
      <c r="G704" s="890">
        <v>45880.519613946759</v>
      </c>
      <c r="I704" t="s">
        <v>3224</v>
      </c>
      <c r="J704" t="s">
        <v>2146</v>
      </c>
      <c r="K704" s="996" t="s">
        <v>387</v>
      </c>
      <c r="L704" t="s">
        <v>2148</v>
      </c>
      <c r="M704" t="s">
        <v>2149</v>
      </c>
      <c r="N704" t="s">
        <v>2150</v>
      </c>
      <c r="O704" t="s">
        <v>2151</v>
      </c>
      <c r="P704" t="s">
        <v>2152</v>
      </c>
    </row>
    <row r="705" spans="1:16">
      <c r="A705" t="s">
        <v>2140</v>
      </c>
      <c r="B705" t="s">
        <v>3641</v>
      </c>
      <c r="C705" s="996" t="s">
        <v>3642</v>
      </c>
      <c r="D705" t="s">
        <v>2143</v>
      </c>
      <c r="E705" s="996" t="s">
        <v>2144</v>
      </c>
      <c r="F705" s="996" t="s">
        <v>2117</v>
      </c>
      <c r="G705" s="890">
        <v>45880.519579120373</v>
      </c>
      <c r="I705" t="s">
        <v>3224</v>
      </c>
      <c r="J705" t="s">
        <v>2146</v>
      </c>
      <c r="K705" s="996" t="s">
        <v>387</v>
      </c>
      <c r="L705" t="s">
        <v>2148</v>
      </c>
      <c r="M705" t="s">
        <v>2149</v>
      </c>
      <c r="N705" t="s">
        <v>2150</v>
      </c>
      <c r="O705" t="s">
        <v>2151</v>
      </c>
      <c r="P705" t="s">
        <v>2152</v>
      </c>
    </row>
    <row r="706" spans="1:16">
      <c r="A706" t="s">
        <v>2140</v>
      </c>
      <c r="B706" t="s">
        <v>3643</v>
      </c>
      <c r="C706" s="996" t="s">
        <v>3642</v>
      </c>
      <c r="D706" t="s">
        <v>2143</v>
      </c>
      <c r="E706" s="996" t="s">
        <v>2144</v>
      </c>
      <c r="F706" s="996" t="s">
        <v>2117</v>
      </c>
      <c r="G706" s="890">
        <v>45880.519655625001</v>
      </c>
      <c r="I706" t="s">
        <v>3224</v>
      </c>
      <c r="J706" t="s">
        <v>2146</v>
      </c>
      <c r="K706" s="996" t="s">
        <v>387</v>
      </c>
      <c r="L706" t="s">
        <v>2148</v>
      </c>
      <c r="M706" t="s">
        <v>2149</v>
      </c>
      <c r="N706" t="s">
        <v>2150</v>
      </c>
      <c r="O706" t="s">
        <v>2151</v>
      </c>
      <c r="P706" t="s">
        <v>2152</v>
      </c>
    </row>
    <row r="707" spans="1:16">
      <c r="A707" t="s">
        <v>2140</v>
      </c>
      <c r="B707" t="s">
        <v>3644</v>
      </c>
      <c r="C707" s="996" t="s">
        <v>3645</v>
      </c>
      <c r="D707" t="s">
        <v>2143</v>
      </c>
      <c r="E707" s="996" t="s">
        <v>2144</v>
      </c>
      <c r="F707" s="996" t="s">
        <v>2117</v>
      </c>
      <c r="G707" s="890">
        <v>45880.519671076392</v>
      </c>
      <c r="I707" t="s">
        <v>3224</v>
      </c>
      <c r="J707" t="s">
        <v>2146</v>
      </c>
      <c r="K707" s="996" t="s">
        <v>387</v>
      </c>
      <c r="L707" t="s">
        <v>2148</v>
      </c>
      <c r="M707" t="s">
        <v>2149</v>
      </c>
      <c r="N707" t="s">
        <v>2150</v>
      </c>
      <c r="O707" t="s">
        <v>2151</v>
      </c>
      <c r="P707" t="s">
        <v>2152</v>
      </c>
    </row>
    <row r="708" spans="1:16">
      <c r="A708" t="s">
        <v>2140</v>
      </c>
      <c r="B708" t="s">
        <v>3646</v>
      </c>
      <c r="C708" s="996" t="s">
        <v>3645</v>
      </c>
      <c r="D708" t="s">
        <v>2143</v>
      </c>
      <c r="E708" s="996" t="s">
        <v>2144</v>
      </c>
      <c r="F708" s="996" t="s">
        <v>2117</v>
      </c>
      <c r="G708" s="890">
        <v>45880.519643206018</v>
      </c>
      <c r="I708" t="s">
        <v>3224</v>
      </c>
      <c r="J708" t="s">
        <v>2146</v>
      </c>
      <c r="K708" s="996" t="s">
        <v>387</v>
      </c>
      <c r="L708" t="s">
        <v>2148</v>
      </c>
      <c r="M708" t="s">
        <v>2149</v>
      </c>
      <c r="N708" t="s">
        <v>2150</v>
      </c>
      <c r="O708" t="s">
        <v>2151</v>
      </c>
      <c r="P708" t="s">
        <v>2152</v>
      </c>
    </row>
    <row r="709" spans="1:16">
      <c r="A709" t="s">
        <v>2140</v>
      </c>
      <c r="B709" t="s">
        <v>3647</v>
      </c>
      <c r="C709" s="996" t="s">
        <v>3648</v>
      </c>
      <c r="D709" t="s">
        <v>2143</v>
      </c>
      <c r="E709" s="996" t="s">
        <v>2144</v>
      </c>
      <c r="F709" s="996" t="s">
        <v>2117</v>
      </c>
      <c r="G709" s="890">
        <v>45880.519609409719</v>
      </c>
      <c r="I709" t="s">
        <v>3224</v>
      </c>
      <c r="J709" t="s">
        <v>2146</v>
      </c>
      <c r="K709" s="996" t="s">
        <v>387</v>
      </c>
      <c r="L709" t="s">
        <v>2148</v>
      </c>
      <c r="M709" t="s">
        <v>2149</v>
      </c>
      <c r="N709" t="s">
        <v>2150</v>
      </c>
      <c r="O709" t="s">
        <v>2151</v>
      </c>
      <c r="P709" t="s">
        <v>2152</v>
      </c>
    </row>
    <row r="710" spans="1:16">
      <c r="A710" t="s">
        <v>2140</v>
      </c>
      <c r="B710" t="s">
        <v>3649</v>
      </c>
      <c r="C710" s="996" t="s">
        <v>3648</v>
      </c>
      <c r="D710" t="s">
        <v>2143</v>
      </c>
      <c r="E710" s="996" t="s">
        <v>2144</v>
      </c>
      <c r="F710" s="996" t="s">
        <v>2117</v>
      </c>
      <c r="G710" s="890">
        <v>45880.51954695602</v>
      </c>
      <c r="I710" t="s">
        <v>3224</v>
      </c>
      <c r="J710" t="s">
        <v>2146</v>
      </c>
      <c r="K710" s="996" t="s">
        <v>387</v>
      </c>
      <c r="L710" t="s">
        <v>2148</v>
      </c>
      <c r="M710" t="s">
        <v>2149</v>
      </c>
      <c r="N710" t="s">
        <v>2150</v>
      </c>
      <c r="O710" t="s">
        <v>2151</v>
      </c>
      <c r="P710" t="s">
        <v>2152</v>
      </c>
    </row>
    <row r="711" spans="1:16">
      <c r="A711" t="s">
        <v>2140</v>
      </c>
      <c r="B711" t="s">
        <v>3650</v>
      </c>
      <c r="C711" s="996" t="s">
        <v>3651</v>
      </c>
      <c r="D711" t="s">
        <v>2143</v>
      </c>
      <c r="E711" s="996" t="s">
        <v>2144</v>
      </c>
      <c r="F711" s="996" t="s">
        <v>2117</v>
      </c>
      <c r="G711" s="890">
        <v>45880.519525520831</v>
      </c>
      <c r="I711" t="s">
        <v>3224</v>
      </c>
      <c r="J711" t="s">
        <v>2146</v>
      </c>
      <c r="K711" s="996" t="s">
        <v>387</v>
      </c>
      <c r="L711" t="s">
        <v>2148</v>
      </c>
      <c r="M711" t="s">
        <v>2149</v>
      </c>
      <c r="N711" t="s">
        <v>2150</v>
      </c>
      <c r="O711" t="s">
        <v>2151</v>
      </c>
      <c r="P711" t="s">
        <v>2152</v>
      </c>
    </row>
    <row r="712" spans="1:16">
      <c r="A712" t="s">
        <v>2140</v>
      </c>
      <c r="B712" t="s">
        <v>3652</v>
      </c>
      <c r="C712" s="996" t="s">
        <v>3651</v>
      </c>
      <c r="D712" t="s">
        <v>2143</v>
      </c>
      <c r="E712" s="996" t="s">
        <v>2144</v>
      </c>
      <c r="F712" s="996" t="s">
        <v>2117</v>
      </c>
      <c r="G712" s="890">
        <v>45880.519503877316</v>
      </c>
      <c r="I712" t="s">
        <v>3224</v>
      </c>
      <c r="J712" t="s">
        <v>2146</v>
      </c>
      <c r="K712" s="996" t="s">
        <v>387</v>
      </c>
      <c r="L712" t="s">
        <v>2148</v>
      </c>
      <c r="M712" t="s">
        <v>2149</v>
      </c>
      <c r="N712" t="s">
        <v>2150</v>
      </c>
      <c r="O712" t="s">
        <v>2151</v>
      </c>
      <c r="P712" t="s">
        <v>2152</v>
      </c>
    </row>
    <row r="713" spans="1:16">
      <c r="A713" t="s">
        <v>2140</v>
      </c>
      <c r="B713" t="s">
        <v>3653</v>
      </c>
      <c r="C713" s="996" t="s">
        <v>3654</v>
      </c>
      <c r="D713" t="s">
        <v>2143</v>
      </c>
      <c r="E713" s="996" t="s">
        <v>2144</v>
      </c>
      <c r="F713" s="996" t="s">
        <v>2117</v>
      </c>
      <c r="G713" s="890">
        <v>45880.51951085648</v>
      </c>
      <c r="I713" t="s">
        <v>3224</v>
      </c>
      <c r="J713" t="s">
        <v>2146</v>
      </c>
      <c r="K713" s="996" t="s">
        <v>387</v>
      </c>
      <c r="L713" t="s">
        <v>2148</v>
      </c>
      <c r="M713" t="s">
        <v>2149</v>
      </c>
      <c r="N713" t="s">
        <v>2150</v>
      </c>
      <c r="O713" t="s">
        <v>2151</v>
      </c>
      <c r="P713" t="s">
        <v>2152</v>
      </c>
    </row>
    <row r="714" spans="1:16">
      <c r="A714" t="s">
        <v>2140</v>
      </c>
      <c r="B714" t="s">
        <v>3655</v>
      </c>
      <c r="C714" s="996" t="s">
        <v>3654</v>
      </c>
      <c r="D714" t="s">
        <v>2143</v>
      </c>
      <c r="E714" s="996" t="s">
        <v>2144</v>
      </c>
      <c r="F714" s="996" t="s">
        <v>2117</v>
      </c>
      <c r="G714" s="890">
        <v>45880.519509502315</v>
      </c>
      <c r="I714" t="s">
        <v>3224</v>
      </c>
      <c r="J714" t="s">
        <v>2146</v>
      </c>
      <c r="K714" s="996" t="s">
        <v>387</v>
      </c>
      <c r="L714" t="s">
        <v>2148</v>
      </c>
      <c r="M714" t="s">
        <v>2149</v>
      </c>
      <c r="N714" t="s">
        <v>2150</v>
      </c>
      <c r="O714" t="s">
        <v>2151</v>
      </c>
      <c r="P714" t="s">
        <v>2152</v>
      </c>
    </row>
    <row r="715" spans="1:16">
      <c r="A715" t="s">
        <v>2140</v>
      </c>
      <c r="B715" t="s">
        <v>3656</v>
      </c>
      <c r="C715" s="996" t="s">
        <v>3657</v>
      </c>
      <c r="D715" t="s">
        <v>2143</v>
      </c>
      <c r="E715" s="996" t="s">
        <v>2144</v>
      </c>
      <c r="F715" s="996" t="s">
        <v>2117</v>
      </c>
      <c r="G715" s="890">
        <v>45880.519521122682</v>
      </c>
      <c r="I715" t="s">
        <v>3224</v>
      </c>
      <c r="J715" t="s">
        <v>2146</v>
      </c>
      <c r="K715" s="996" t="s">
        <v>387</v>
      </c>
      <c r="L715" t="s">
        <v>2148</v>
      </c>
      <c r="M715" t="s">
        <v>2149</v>
      </c>
      <c r="N715" t="s">
        <v>2150</v>
      </c>
      <c r="O715" t="s">
        <v>2151</v>
      </c>
      <c r="P715" t="s">
        <v>2152</v>
      </c>
    </row>
    <row r="716" spans="1:16">
      <c r="A716" t="s">
        <v>2140</v>
      </c>
      <c r="B716" t="s">
        <v>3658</v>
      </c>
      <c r="C716" s="996" t="s">
        <v>3657</v>
      </c>
      <c r="D716" t="s">
        <v>2143</v>
      </c>
      <c r="E716" s="996" t="s">
        <v>2144</v>
      </c>
      <c r="F716" s="996" t="s">
        <v>2117</v>
      </c>
      <c r="G716" s="890">
        <v>45880.519523842595</v>
      </c>
      <c r="I716" t="s">
        <v>3224</v>
      </c>
      <c r="J716" t="s">
        <v>2146</v>
      </c>
      <c r="K716" s="996" t="s">
        <v>387</v>
      </c>
      <c r="L716" t="s">
        <v>2148</v>
      </c>
      <c r="M716" t="s">
        <v>2149</v>
      </c>
      <c r="N716" t="s">
        <v>2150</v>
      </c>
      <c r="O716" t="s">
        <v>2151</v>
      </c>
      <c r="P716" t="s">
        <v>2152</v>
      </c>
    </row>
    <row r="717" spans="1:16">
      <c r="A717" t="s">
        <v>2140</v>
      </c>
      <c r="B717" t="s">
        <v>3659</v>
      </c>
      <c r="C717" s="996" t="s">
        <v>3660</v>
      </c>
      <c r="D717" t="s">
        <v>2143</v>
      </c>
      <c r="E717" s="996" t="s">
        <v>2144</v>
      </c>
      <c r="F717" s="996" t="s">
        <v>2117</v>
      </c>
      <c r="G717" s="890">
        <v>45880.519650740738</v>
      </c>
      <c r="I717" t="s">
        <v>3224</v>
      </c>
      <c r="J717" t="s">
        <v>2146</v>
      </c>
      <c r="K717" s="996" t="s">
        <v>387</v>
      </c>
      <c r="L717" t="s">
        <v>2148</v>
      </c>
      <c r="M717" t="s">
        <v>2149</v>
      </c>
      <c r="N717" t="s">
        <v>2150</v>
      </c>
      <c r="O717" t="s">
        <v>2151</v>
      </c>
      <c r="P717" t="s">
        <v>2152</v>
      </c>
    </row>
    <row r="718" spans="1:16">
      <c r="A718" t="s">
        <v>2140</v>
      </c>
      <c r="B718" t="s">
        <v>3661</v>
      </c>
      <c r="C718" s="996" t="s">
        <v>3660</v>
      </c>
      <c r="D718" t="s">
        <v>2143</v>
      </c>
      <c r="E718" s="996" t="s">
        <v>2144</v>
      </c>
      <c r="F718" s="996" t="s">
        <v>2117</v>
      </c>
      <c r="G718" s="890">
        <v>45880.519586435184</v>
      </c>
      <c r="I718" t="s">
        <v>3224</v>
      </c>
      <c r="J718" t="s">
        <v>2146</v>
      </c>
      <c r="K718" s="996" t="s">
        <v>387</v>
      </c>
      <c r="L718" t="s">
        <v>2148</v>
      </c>
      <c r="M718" t="s">
        <v>2149</v>
      </c>
      <c r="N718" t="s">
        <v>2150</v>
      </c>
      <c r="O718" t="s">
        <v>2151</v>
      </c>
      <c r="P718" t="s">
        <v>2152</v>
      </c>
    </row>
    <row r="719" spans="1:16">
      <c r="A719" t="s">
        <v>2140</v>
      </c>
      <c r="B719" t="s">
        <v>3662</v>
      </c>
      <c r="C719" s="996" t="s">
        <v>3663</v>
      </c>
      <c r="D719" t="s">
        <v>2143</v>
      </c>
      <c r="E719" s="996" t="s">
        <v>2144</v>
      </c>
      <c r="F719" s="996" t="s">
        <v>2117</v>
      </c>
      <c r="G719" s="890">
        <v>45880.519612534721</v>
      </c>
      <c r="I719" t="s">
        <v>3224</v>
      </c>
      <c r="J719" t="s">
        <v>2146</v>
      </c>
      <c r="K719" s="996" t="s">
        <v>387</v>
      </c>
      <c r="L719" t="s">
        <v>2148</v>
      </c>
      <c r="M719" t="s">
        <v>2149</v>
      </c>
      <c r="N719" t="s">
        <v>2150</v>
      </c>
      <c r="O719" t="s">
        <v>2151</v>
      </c>
      <c r="P719" t="s">
        <v>2152</v>
      </c>
    </row>
    <row r="720" spans="1:16">
      <c r="A720" t="s">
        <v>2140</v>
      </c>
      <c r="B720" t="s">
        <v>3664</v>
      </c>
      <c r="C720" s="996" t="s">
        <v>3663</v>
      </c>
      <c r="D720" t="s">
        <v>2143</v>
      </c>
      <c r="E720" s="996" t="s">
        <v>2144</v>
      </c>
      <c r="F720" s="996" t="s">
        <v>2117</v>
      </c>
      <c r="G720" s="890">
        <v>45880.519579861109</v>
      </c>
      <c r="I720" t="s">
        <v>3224</v>
      </c>
      <c r="J720" t="s">
        <v>2146</v>
      </c>
      <c r="K720" s="996" t="s">
        <v>387</v>
      </c>
      <c r="L720" t="s">
        <v>2148</v>
      </c>
      <c r="M720" t="s">
        <v>2149</v>
      </c>
      <c r="N720" t="s">
        <v>2150</v>
      </c>
      <c r="O720" t="s">
        <v>2151</v>
      </c>
      <c r="P720" t="s">
        <v>2152</v>
      </c>
    </row>
    <row r="721" spans="1:16">
      <c r="A721" t="s">
        <v>2140</v>
      </c>
      <c r="B721" t="s">
        <v>3665</v>
      </c>
      <c r="C721" s="996" t="s">
        <v>3666</v>
      </c>
      <c r="D721" t="s">
        <v>2143</v>
      </c>
      <c r="E721" s="996" t="s">
        <v>2144</v>
      </c>
      <c r="F721" s="996" t="s">
        <v>2117</v>
      </c>
      <c r="G721" s="890">
        <v>45880.519685949075</v>
      </c>
      <c r="I721" t="s">
        <v>3224</v>
      </c>
      <c r="J721" t="s">
        <v>2146</v>
      </c>
      <c r="K721" s="996" t="s">
        <v>387</v>
      </c>
      <c r="L721" t="s">
        <v>2148</v>
      </c>
      <c r="M721" t="s">
        <v>2149</v>
      </c>
      <c r="N721" t="s">
        <v>2150</v>
      </c>
      <c r="O721" t="s">
        <v>2151</v>
      </c>
      <c r="P721" t="s">
        <v>2152</v>
      </c>
    </row>
    <row r="722" spans="1:16">
      <c r="A722" t="s">
        <v>2140</v>
      </c>
      <c r="B722" t="s">
        <v>3667</v>
      </c>
      <c r="C722" s="996" t="s">
        <v>3666</v>
      </c>
      <c r="D722" t="s">
        <v>2143</v>
      </c>
      <c r="E722" s="996" t="s">
        <v>2144</v>
      </c>
      <c r="F722" s="996" t="s">
        <v>2117</v>
      </c>
      <c r="G722" s="890">
        <v>45880.519683402781</v>
      </c>
      <c r="I722" t="s">
        <v>3224</v>
      </c>
      <c r="J722" t="s">
        <v>2146</v>
      </c>
      <c r="K722" s="996" t="s">
        <v>387</v>
      </c>
      <c r="L722" t="s">
        <v>2148</v>
      </c>
      <c r="M722" t="s">
        <v>2149</v>
      </c>
      <c r="N722" t="s">
        <v>2150</v>
      </c>
      <c r="O722" t="s">
        <v>2151</v>
      </c>
      <c r="P722" t="s">
        <v>2152</v>
      </c>
    </row>
    <row r="723" spans="1:16">
      <c r="A723" t="s">
        <v>2140</v>
      </c>
      <c r="B723" t="s">
        <v>3668</v>
      </c>
      <c r="C723" s="996" t="s">
        <v>3669</v>
      </c>
      <c r="D723" t="s">
        <v>2143</v>
      </c>
      <c r="E723" s="996" t="s">
        <v>2144</v>
      </c>
      <c r="F723" s="996" t="s">
        <v>2117</v>
      </c>
      <c r="G723" s="890">
        <v>45880.519680694444</v>
      </c>
      <c r="I723" t="s">
        <v>3224</v>
      </c>
      <c r="J723" t="s">
        <v>2146</v>
      </c>
      <c r="K723" s="996" t="s">
        <v>387</v>
      </c>
      <c r="L723" t="s">
        <v>2148</v>
      </c>
      <c r="M723" t="s">
        <v>2149</v>
      </c>
      <c r="N723" t="s">
        <v>2150</v>
      </c>
      <c r="O723" t="s">
        <v>2151</v>
      </c>
      <c r="P723" t="s">
        <v>2152</v>
      </c>
    </row>
    <row r="724" spans="1:16">
      <c r="A724" t="s">
        <v>2140</v>
      </c>
      <c r="B724" t="s">
        <v>3670</v>
      </c>
      <c r="C724" s="996" t="s">
        <v>3669</v>
      </c>
      <c r="D724" t="s">
        <v>2143</v>
      </c>
      <c r="E724" s="996" t="s">
        <v>2144</v>
      </c>
      <c r="F724" s="996" t="s">
        <v>2117</v>
      </c>
      <c r="G724" s="890">
        <v>45880.519582569446</v>
      </c>
      <c r="I724" t="s">
        <v>3224</v>
      </c>
      <c r="J724" t="s">
        <v>2146</v>
      </c>
      <c r="K724" s="996" t="s">
        <v>387</v>
      </c>
      <c r="L724" t="s">
        <v>2148</v>
      </c>
      <c r="M724" t="s">
        <v>2149</v>
      </c>
      <c r="N724" t="s">
        <v>2150</v>
      </c>
      <c r="O724" t="s">
        <v>2151</v>
      </c>
      <c r="P724" t="s">
        <v>2152</v>
      </c>
    </row>
    <row r="725" spans="1:16">
      <c r="A725" t="s">
        <v>2140</v>
      </c>
      <c r="B725" t="s">
        <v>3671</v>
      </c>
      <c r="C725" s="996" t="s">
        <v>3672</v>
      </c>
      <c r="D725" t="s">
        <v>2143</v>
      </c>
      <c r="E725" s="996" t="s">
        <v>2144</v>
      </c>
      <c r="F725" s="996" t="s">
        <v>2117</v>
      </c>
      <c r="G725" s="890">
        <v>45880.519609282404</v>
      </c>
      <c r="I725" t="s">
        <v>3224</v>
      </c>
      <c r="J725" t="s">
        <v>2146</v>
      </c>
      <c r="K725" s="996" t="s">
        <v>387</v>
      </c>
      <c r="L725" t="s">
        <v>2148</v>
      </c>
      <c r="M725" t="s">
        <v>2149</v>
      </c>
      <c r="N725" t="s">
        <v>2150</v>
      </c>
      <c r="O725" t="s">
        <v>2151</v>
      </c>
      <c r="P725" t="s">
        <v>2152</v>
      </c>
    </row>
    <row r="726" spans="1:16">
      <c r="A726" t="s">
        <v>2140</v>
      </c>
      <c r="B726" t="s">
        <v>3673</v>
      </c>
      <c r="C726" s="996" t="s">
        <v>3672</v>
      </c>
      <c r="D726" t="s">
        <v>2143</v>
      </c>
      <c r="E726" s="996" t="s">
        <v>2144</v>
      </c>
      <c r="F726" s="996" t="s">
        <v>2117</v>
      </c>
      <c r="G726" s="890">
        <v>45880.519662754632</v>
      </c>
      <c r="I726" t="s">
        <v>3224</v>
      </c>
      <c r="J726" t="s">
        <v>2146</v>
      </c>
      <c r="K726" s="996" t="s">
        <v>387</v>
      </c>
      <c r="L726" t="s">
        <v>2148</v>
      </c>
      <c r="M726" t="s">
        <v>2149</v>
      </c>
      <c r="N726" t="s">
        <v>2150</v>
      </c>
      <c r="O726" t="s">
        <v>2151</v>
      </c>
      <c r="P726" t="s">
        <v>2152</v>
      </c>
    </row>
    <row r="727" spans="1:16">
      <c r="A727" t="s">
        <v>2140</v>
      </c>
      <c r="B727" t="s">
        <v>3674</v>
      </c>
      <c r="C727" s="996" t="s">
        <v>3675</v>
      </c>
      <c r="D727" t="s">
        <v>2143</v>
      </c>
      <c r="E727" s="996" t="s">
        <v>2144</v>
      </c>
      <c r="F727" s="996" t="s">
        <v>2117</v>
      </c>
      <c r="G727" s="890">
        <v>45880.519578611114</v>
      </c>
      <c r="I727" t="s">
        <v>3224</v>
      </c>
      <c r="J727" t="s">
        <v>2146</v>
      </c>
      <c r="K727" s="996" t="s">
        <v>387</v>
      </c>
      <c r="L727" t="s">
        <v>2148</v>
      </c>
      <c r="M727" t="s">
        <v>2149</v>
      </c>
      <c r="N727" t="s">
        <v>2150</v>
      </c>
      <c r="O727" t="s">
        <v>2151</v>
      </c>
      <c r="P727" t="s">
        <v>2152</v>
      </c>
    </row>
    <row r="728" spans="1:16">
      <c r="A728" t="s">
        <v>2140</v>
      </c>
      <c r="B728" t="s">
        <v>3676</v>
      </c>
      <c r="C728" s="996" t="s">
        <v>3675</v>
      </c>
      <c r="D728" t="s">
        <v>2143</v>
      </c>
      <c r="E728" s="996" t="s">
        <v>2144</v>
      </c>
      <c r="F728" s="996" t="s">
        <v>2117</v>
      </c>
      <c r="G728" s="890">
        <v>45880.519610625</v>
      </c>
      <c r="I728" t="s">
        <v>3224</v>
      </c>
      <c r="J728" t="s">
        <v>2146</v>
      </c>
      <c r="K728" s="996" t="s">
        <v>387</v>
      </c>
      <c r="L728" t="s">
        <v>2148</v>
      </c>
      <c r="M728" t="s">
        <v>2149</v>
      </c>
      <c r="N728" t="s">
        <v>2150</v>
      </c>
      <c r="O728" t="s">
        <v>2151</v>
      </c>
      <c r="P728" t="s">
        <v>2152</v>
      </c>
    </row>
    <row r="729" spans="1:16">
      <c r="A729" t="s">
        <v>2140</v>
      </c>
      <c r="B729" t="s">
        <v>200</v>
      </c>
      <c r="C729" s="996" t="s">
        <v>201</v>
      </c>
      <c r="D729" t="s">
        <v>2143</v>
      </c>
      <c r="E729" s="996" t="s">
        <v>2144</v>
      </c>
      <c r="F729" s="996" t="s">
        <v>2117</v>
      </c>
      <c r="G729" s="890">
        <v>45880.51956025463</v>
      </c>
      <c r="I729" t="s">
        <v>3224</v>
      </c>
      <c r="J729" t="s">
        <v>2146</v>
      </c>
      <c r="K729" s="996" t="s">
        <v>387</v>
      </c>
      <c r="L729" t="s">
        <v>2148</v>
      </c>
      <c r="M729" t="s">
        <v>2149</v>
      </c>
      <c r="N729" t="s">
        <v>2150</v>
      </c>
      <c r="O729" t="s">
        <v>2151</v>
      </c>
      <c r="P729" t="s">
        <v>2152</v>
      </c>
    </row>
    <row r="730" spans="1:16">
      <c r="A730" t="s">
        <v>2140</v>
      </c>
      <c r="B730" t="s">
        <v>3677</v>
      </c>
      <c r="C730" s="996" t="s">
        <v>201</v>
      </c>
      <c r="D730" t="s">
        <v>2143</v>
      </c>
      <c r="E730" s="996" t="s">
        <v>2144</v>
      </c>
      <c r="F730" s="996" t="s">
        <v>2117</v>
      </c>
      <c r="G730" s="890">
        <v>45880.51967962963</v>
      </c>
      <c r="I730" t="s">
        <v>3224</v>
      </c>
      <c r="J730" t="s">
        <v>2146</v>
      </c>
      <c r="K730" s="996" t="s">
        <v>387</v>
      </c>
      <c r="L730" t="s">
        <v>2148</v>
      </c>
      <c r="M730" t="s">
        <v>2149</v>
      </c>
      <c r="N730" t="s">
        <v>2150</v>
      </c>
      <c r="O730" t="s">
        <v>2151</v>
      </c>
      <c r="P730" t="s">
        <v>2152</v>
      </c>
    </row>
    <row r="731" spans="1:16">
      <c r="A731" t="s">
        <v>2140</v>
      </c>
      <c r="B731" t="s">
        <v>3678</v>
      </c>
      <c r="C731" s="996" t="s">
        <v>370</v>
      </c>
      <c r="D731" t="s">
        <v>2143</v>
      </c>
      <c r="E731" s="996" t="s">
        <v>2144</v>
      </c>
      <c r="F731" s="996" t="s">
        <v>2117</v>
      </c>
      <c r="G731" s="890">
        <v>45880.519684085652</v>
      </c>
      <c r="I731" t="s">
        <v>3224</v>
      </c>
      <c r="J731" t="s">
        <v>2146</v>
      </c>
      <c r="K731" s="996" t="s">
        <v>387</v>
      </c>
      <c r="L731" t="s">
        <v>2148</v>
      </c>
      <c r="M731" t="s">
        <v>2149</v>
      </c>
      <c r="N731" t="s">
        <v>2150</v>
      </c>
      <c r="O731" t="s">
        <v>2151</v>
      </c>
      <c r="P731" t="s">
        <v>2152</v>
      </c>
    </row>
    <row r="732" spans="1:16">
      <c r="A732" t="s">
        <v>2140</v>
      </c>
      <c r="B732" t="s">
        <v>3679</v>
      </c>
      <c r="C732" s="996" t="s">
        <v>370</v>
      </c>
      <c r="D732" t="s">
        <v>2143</v>
      </c>
      <c r="E732" s="996" t="s">
        <v>2144</v>
      </c>
      <c r="F732" s="996" t="s">
        <v>2117</v>
      </c>
      <c r="G732" s="890">
        <v>45880.519690810186</v>
      </c>
      <c r="I732" t="s">
        <v>3224</v>
      </c>
      <c r="J732" t="s">
        <v>2146</v>
      </c>
      <c r="K732" s="996" t="s">
        <v>387</v>
      </c>
      <c r="L732" t="s">
        <v>2148</v>
      </c>
      <c r="M732" t="s">
        <v>2149</v>
      </c>
      <c r="N732" t="s">
        <v>2150</v>
      </c>
      <c r="O732" t="s">
        <v>2151</v>
      </c>
      <c r="P732" t="s">
        <v>2152</v>
      </c>
    </row>
    <row r="733" spans="1:16">
      <c r="A733" t="s">
        <v>2140</v>
      </c>
      <c r="B733" t="s">
        <v>3680</v>
      </c>
      <c r="C733" s="996" t="s">
        <v>373</v>
      </c>
      <c r="D733" t="s">
        <v>2143</v>
      </c>
      <c r="E733" s="996" t="s">
        <v>2144</v>
      </c>
      <c r="F733" s="996" t="s">
        <v>2117</v>
      </c>
      <c r="G733" s="890">
        <v>45880.519544039351</v>
      </c>
      <c r="I733" t="s">
        <v>3224</v>
      </c>
      <c r="J733" t="s">
        <v>2146</v>
      </c>
      <c r="K733" s="996" t="s">
        <v>387</v>
      </c>
      <c r="L733" t="s">
        <v>2148</v>
      </c>
      <c r="M733" t="s">
        <v>2149</v>
      </c>
      <c r="N733" t="s">
        <v>2150</v>
      </c>
      <c r="O733" t="s">
        <v>2151</v>
      </c>
      <c r="P733" t="s">
        <v>2152</v>
      </c>
    </row>
    <row r="734" spans="1:16">
      <c r="A734" t="s">
        <v>2140</v>
      </c>
      <c r="B734" t="s">
        <v>3681</v>
      </c>
      <c r="C734" s="996" t="s">
        <v>373</v>
      </c>
      <c r="D734" t="s">
        <v>2143</v>
      </c>
      <c r="E734" s="996" t="s">
        <v>2144</v>
      </c>
      <c r="F734" s="996" t="s">
        <v>2117</v>
      </c>
      <c r="G734" s="890">
        <v>45880.519583807873</v>
      </c>
      <c r="I734" t="s">
        <v>3224</v>
      </c>
      <c r="J734" t="s">
        <v>2146</v>
      </c>
      <c r="K734" s="996" t="s">
        <v>387</v>
      </c>
      <c r="L734" t="s">
        <v>2148</v>
      </c>
      <c r="M734" t="s">
        <v>2149</v>
      </c>
      <c r="N734" t="s">
        <v>2150</v>
      </c>
      <c r="O734" t="s">
        <v>2151</v>
      </c>
      <c r="P734" t="s">
        <v>2152</v>
      </c>
    </row>
    <row r="735" spans="1:16" ht="30">
      <c r="A735" t="s">
        <v>2140</v>
      </c>
      <c r="B735" t="s">
        <v>3682</v>
      </c>
      <c r="C735" s="996" t="s">
        <v>376</v>
      </c>
      <c r="D735" t="s">
        <v>2143</v>
      </c>
      <c r="E735" s="996" t="s">
        <v>2144</v>
      </c>
      <c r="F735" s="996" t="s">
        <v>2117</v>
      </c>
      <c r="G735" s="890">
        <v>45880.519589050928</v>
      </c>
      <c r="I735" t="s">
        <v>3224</v>
      </c>
      <c r="J735" t="s">
        <v>2146</v>
      </c>
      <c r="K735" s="996" t="s">
        <v>387</v>
      </c>
      <c r="L735" t="s">
        <v>2148</v>
      </c>
      <c r="M735" t="s">
        <v>2149</v>
      </c>
      <c r="N735" t="s">
        <v>2150</v>
      </c>
      <c r="O735" t="s">
        <v>2151</v>
      </c>
      <c r="P735" t="s">
        <v>2152</v>
      </c>
    </row>
    <row r="736" spans="1:16" ht="30">
      <c r="A736" t="s">
        <v>2140</v>
      </c>
      <c r="B736" t="s">
        <v>3683</v>
      </c>
      <c r="C736" s="996" t="s">
        <v>376</v>
      </c>
      <c r="D736" t="s">
        <v>2143</v>
      </c>
      <c r="E736" s="996" t="s">
        <v>2144</v>
      </c>
      <c r="F736" s="996" t="s">
        <v>2117</v>
      </c>
      <c r="G736" s="890">
        <v>45880.519650740738</v>
      </c>
      <c r="I736" t="s">
        <v>3224</v>
      </c>
      <c r="J736" t="s">
        <v>2146</v>
      </c>
      <c r="K736" s="996" t="s">
        <v>387</v>
      </c>
      <c r="L736" t="s">
        <v>2148</v>
      </c>
      <c r="M736" t="s">
        <v>2149</v>
      </c>
      <c r="N736" t="s">
        <v>2150</v>
      </c>
      <c r="O736" t="s">
        <v>2151</v>
      </c>
      <c r="P736" t="s">
        <v>2152</v>
      </c>
    </row>
    <row r="737" spans="1:16">
      <c r="A737" t="s">
        <v>2140</v>
      </c>
      <c r="B737" t="s">
        <v>3684</v>
      </c>
      <c r="C737" s="996" t="s">
        <v>3685</v>
      </c>
      <c r="D737" t="s">
        <v>2143</v>
      </c>
      <c r="E737" s="996" t="s">
        <v>2144</v>
      </c>
      <c r="F737" s="996" t="s">
        <v>2117</v>
      </c>
      <c r="G737" s="890">
        <v>45880.519649085647</v>
      </c>
      <c r="I737" t="s">
        <v>3224</v>
      </c>
      <c r="J737" t="s">
        <v>2146</v>
      </c>
      <c r="K737" s="996" t="s">
        <v>387</v>
      </c>
      <c r="L737" t="s">
        <v>2148</v>
      </c>
      <c r="M737" t="s">
        <v>2149</v>
      </c>
      <c r="N737" t="s">
        <v>2150</v>
      </c>
      <c r="O737" t="s">
        <v>2151</v>
      </c>
      <c r="P737" t="s">
        <v>2152</v>
      </c>
    </row>
    <row r="738" spans="1:16">
      <c r="A738" t="s">
        <v>2140</v>
      </c>
      <c r="B738" t="s">
        <v>3686</v>
      </c>
      <c r="C738" s="996" t="s">
        <v>3685</v>
      </c>
      <c r="D738" t="s">
        <v>2143</v>
      </c>
      <c r="E738" s="996" t="s">
        <v>2144</v>
      </c>
      <c r="F738" s="996" t="s">
        <v>2117</v>
      </c>
      <c r="G738" s="890">
        <v>45880.519724155092</v>
      </c>
      <c r="I738" t="s">
        <v>3224</v>
      </c>
      <c r="J738" t="s">
        <v>2146</v>
      </c>
      <c r="K738" s="996" t="s">
        <v>387</v>
      </c>
      <c r="L738" t="s">
        <v>2148</v>
      </c>
      <c r="M738" t="s">
        <v>2149</v>
      </c>
      <c r="N738" t="s">
        <v>2150</v>
      </c>
      <c r="O738" t="s">
        <v>2151</v>
      </c>
      <c r="P738" t="s">
        <v>2152</v>
      </c>
    </row>
    <row r="739" spans="1:16">
      <c r="A739" t="s">
        <v>2140</v>
      </c>
      <c r="B739" t="s">
        <v>3687</v>
      </c>
      <c r="C739" s="996" t="s">
        <v>392</v>
      </c>
      <c r="D739" t="s">
        <v>2143</v>
      </c>
      <c r="E739" s="996" t="s">
        <v>2144</v>
      </c>
      <c r="F739" s="996" t="s">
        <v>2117</v>
      </c>
      <c r="G739" s="890">
        <v>45880.519665162035</v>
      </c>
      <c r="I739" t="s">
        <v>3224</v>
      </c>
      <c r="J739" t="s">
        <v>2146</v>
      </c>
      <c r="K739" s="996" t="s">
        <v>387</v>
      </c>
      <c r="L739" t="s">
        <v>2148</v>
      </c>
      <c r="M739" t="s">
        <v>2149</v>
      </c>
      <c r="N739" t="s">
        <v>2150</v>
      </c>
      <c r="O739" t="s">
        <v>2151</v>
      </c>
      <c r="P739" t="s">
        <v>2152</v>
      </c>
    </row>
    <row r="740" spans="1:16">
      <c r="A740" t="s">
        <v>2140</v>
      </c>
      <c r="B740" t="s">
        <v>3688</v>
      </c>
      <c r="C740" s="996" t="s">
        <v>392</v>
      </c>
      <c r="D740" t="s">
        <v>2143</v>
      </c>
      <c r="E740" s="996" t="s">
        <v>2144</v>
      </c>
      <c r="F740" s="996" t="s">
        <v>2117</v>
      </c>
      <c r="G740" s="890">
        <v>45880.519624282409</v>
      </c>
      <c r="I740" t="s">
        <v>3224</v>
      </c>
      <c r="J740" t="s">
        <v>2146</v>
      </c>
      <c r="K740" s="996" t="s">
        <v>387</v>
      </c>
      <c r="L740" t="s">
        <v>2148</v>
      </c>
      <c r="M740" t="s">
        <v>2149</v>
      </c>
      <c r="N740" t="s">
        <v>2150</v>
      </c>
      <c r="O740" t="s">
        <v>2151</v>
      </c>
      <c r="P740" t="s">
        <v>2152</v>
      </c>
    </row>
    <row r="741" spans="1:16" ht="30">
      <c r="A741" t="s">
        <v>2140</v>
      </c>
      <c r="B741" t="s">
        <v>3689</v>
      </c>
      <c r="C741" s="996" t="s">
        <v>3690</v>
      </c>
      <c r="D741" t="s">
        <v>2143</v>
      </c>
      <c r="E741" s="996" t="s">
        <v>2144</v>
      </c>
      <c r="F741" s="996" t="s">
        <v>2117</v>
      </c>
      <c r="G741" s="890">
        <v>45880.519620046296</v>
      </c>
      <c r="I741" t="s">
        <v>3224</v>
      </c>
      <c r="J741" t="s">
        <v>2146</v>
      </c>
      <c r="K741" s="996" t="s">
        <v>387</v>
      </c>
      <c r="L741" t="s">
        <v>2148</v>
      </c>
      <c r="M741" t="s">
        <v>2149</v>
      </c>
      <c r="N741" t="s">
        <v>2150</v>
      </c>
      <c r="O741" t="s">
        <v>2151</v>
      </c>
      <c r="P741" t="s">
        <v>2152</v>
      </c>
    </row>
    <row r="742" spans="1:16" ht="30">
      <c r="A742" t="s">
        <v>2140</v>
      </c>
      <c r="B742" t="s">
        <v>3691</v>
      </c>
      <c r="C742" s="996" t="s">
        <v>3690</v>
      </c>
      <c r="D742" t="s">
        <v>2143</v>
      </c>
      <c r="E742" s="996" t="s">
        <v>2144</v>
      </c>
      <c r="F742" s="996" t="s">
        <v>2117</v>
      </c>
      <c r="G742" s="890">
        <v>45880.519624201392</v>
      </c>
      <c r="I742" t="s">
        <v>3224</v>
      </c>
      <c r="J742" t="s">
        <v>2146</v>
      </c>
      <c r="K742" s="996" t="s">
        <v>387</v>
      </c>
      <c r="L742" t="s">
        <v>2148</v>
      </c>
      <c r="M742" t="s">
        <v>2149</v>
      </c>
      <c r="N742" t="s">
        <v>2150</v>
      </c>
      <c r="O742" t="s">
        <v>2151</v>
      </c>
      <c r="P742" t="s">
        <v>2152</v>
      </c>
    </row>
    <row r="743" spans="1:16">
      <c r="A743" t="s">
        <v>2140</v>
      </c>
      <c r="B743" t="s">
        <v>3692</v>
      </c>
      <c r="C743" s="996" t="s">
        <v>397</v>
      </c>
      <c r="D743" t="s">
        <v>2143</v>
      </c>
      <c r="E743" s="996" t="s">
        <v>2144</v>
      </c>
      <c r="F743" s="996" t="s">
        <v>2117</v>
      </c>
      <c r="G743" s="890">
        <v>45880.519641967592</v>
      </c>
      <c r="I743" t="s">
        <v>3224</v>
      </c>
      <c r="J743" t="s">
        <v>2146</v>
      </c>
      <c r="K743" s="996" t="s">
        <v>387</v>
      </c>
      <c r="L743" t="s">
        <v>2148</v>
      </c>
      <c r="M743" t="s">
        <v>2149</v>
      </c>
      <c r="N743" t="s">
        <v>2150</v>
      </c>
      <c r="O743" t="s">
        <v>2151</v>
      </c>
      <c r="P743" t="s">
        <v>2152</v>
      </c>
    </row>
    <row r="744" spans="1:16">
      <c r="A744" t="s">
        <v>2140</v>
      </c>
      <c r="B744" t="s">
        <v>3693</v>
      </c>
      <c r="C744" s="996" t="s">
        <v>397</v>
      </c>
      <c r="D744" t="s">
        <v>2143</v>
      </c>
      <c r="E744" s="996" t="s">
        <v>2144</v>
      </c>
      <c r="F744" s="996" t="s">
        <v>2117</v>
      </c>
      <c r="G744" s="890">
        <v>45880.519718124997</v>
      </c>
      <c r="I744" t="s">
        <v>3224</v>
      </c>
      <c r="J744" t="s">
        <v>2146</v>
      </c>
      <c r="K744" s="996" t="s">
        <v>387</v>
      </c>
      <c r="L744" t="s">
        <v>2148</v>
      </c>
      <c r="M744" t="s">
        <v>2149</v>
      </c>
      <c r="N744" t="s">
        <v>2150</v>
      </c>
      <c r="O744" t="s">
        <v>2151</v>
      </c>
      <c r="P744" t="s">
        <v>2152</v>
      </c>
    </row>
    <row r="745" spans="1:16">
      <c r="A745" t="s">
        <v>2140</v>
      </c>
      <c r="B745" t="s">
        <v>3694</v>
      </c>
      <c r="C745" s="996" t="s">
        <v>3695</v>
      </c>
      <c r="D745" t="s">
        <v>2143</v>
      </c>
      <c r="E745" s="996" t="s">
        <v>2144</v>
      </c>
      <c r="F745" s="996" t="s">
        <v>2117</v>
      </c>
      <c r="G745" s="890">
        <v>45880.519510011574</v>
      </c>
      <c r="I745" t="s">
        <v>3224</v>
      </c>
      <c r="J745" t="s">
        <v>2146</v>
      </c>
      <c r="K745" s="996" t="s">
        <v>387</v>
      </c>
      <c r="L745" t="s">
        <v>2148</v>
      </c>
      <c r="M745" t="s">
        <v>2149</v>
      </c>
      <c r="N745" t="s">
        <v>2150</v>
      </c>
      <c r="O745" t="s">
        <v>2151</v>
      </c>
      <c r="P745" t="s">
        <v>2152</v>
      </c>
    </row>
    <row r="746" spans="1:16">
      <c r="A746" t="s">
        <v>2140</v>
      </c>
      <c r="B746" t="s">
        <v>3696</v>
      </c>
      <c r="C746" s="996" t="s">
        <v>3695</v>
      </c>
      <c r="D746" t="s">
        <v>2143</v>
      </c>
      <c r="E746" s="996" t="s">
        <v>2144</v>
      </c>
      <c r="F746" s="996" t="s">
        <v>2117</v>
      </c>
      <c r="G746" s="890">
        <v>45880.519515624997</v>
      </c>
      <c r="I746" t="s">
        <v>3224</v>
      </c>
      <c r="J746" t="s">
        <v>2146</v>
      </c>
      <c r="K746" s="996" t="s">
        <v>387</v>
      </c>
      <c r="L746" t="s">
        <v>2148</v>
      </c>
      <c r="M746" t="s">
        <v>2149</v>
      </c>
      <c r="N746" t="s">
        <v>2150</v>
      </c>
      <c r="O746" t="s">
        <v>2151</v>
      </c>
      <c r="P746" t="s">
        <v>2152</v>
      </c>
    </row>
    <row r="747" spans="1:16">
      <c r="A747" t="s">
        <v>2140</v>
      </c>
      <c r="B747" t="s">
        <v>3697</v>
      </c>
      <c r="C747" s="996" t="s">
        <v>3698</v>
      </c>
      <c r="D747" t="s">
        <v>2143</v>
      </c>
      <c r="E747" s="996" t="s">
        <v>2144</v>
      </c>
      <c r="F747" s="996" t="s">
        <v>2117</v>
      </c>
      <c r="G747" s="890">
        <v>45880.519616412035</v>
      </c>
      <c r="I747" t="s">
        <v>3224</v>
      </c>
      <c r="J747" t="s">
        <v>2146</v>
      </c>
      <c r="K747" s="996" t="s">
        <v>387</v>
      </c>
      <c r="L747" t="s">
        <v>2148</v>
      </c>
      <c r="M747" t="s">
        <v>2149</v>
      </c>
      <c r="N747" t="s">
        <v>2150</v>
      </c>
      <c r="O747" t="s">
        <v>2151</v>
      </c>
      <c r="P747" t="s">
        <v>2152</v>
      </c>
    </row>
    <row r="748" spans="1:16">
      <c r="A748" t="s">
        <v>2140</v>
      </c>
      <c r="B748" t="s">
        <v>3699</v>
      </c>
      <c r="C748" s="996" t="s">
        <v>3698</v>
      </c>
      <c r="D748" t="s">
        <v>2143</v>
      </c>
      <c r="E748" s="996" t="s">
        <v>2144</v>
      </c>
      <c r="F748" s="996" t="s">
        <v>2117</v>
      </c>
      <c r="G748" s="890">
        <v>45880.519525509262</v>
      </c>
      <c r="I748" t="s">
        <v>3224</v>
      </c>
      <c r="J748" t="s">
        <v>2146</v>
      </c>
      <c r="K748" s="996" t="s">
        <v>387</v>
      </c>
      <c r="L748" t="s">
        <v>2148</v>
      </c>
      <c r="M748" t="s">
        <v>2149</v>
      </c>
      <c r="N748" t="s">
        <v>2150</v>
      </c>
      <c r="O748" t="s">
        <v>2151</v>
      </c>
      <c r="P748" t="s">
        <v>2152</v>
      </c>
    </row>
    <row r="749" spans="1:16">
      <c r="A749" t="s">
        <v>2140</v>
      </c>
      <c r="B749" t="s">
        <v>3700</v>
      </c>
      <c r="C749" s="996" t="s">
        <v>3701</v>
      </c>
      <c r="D749" t="s">
        <v>2143</v>
      </c>
      <c r="E749" s="996" t="s">
        <v>2144</v>
      </c>
      <c r="F749" s="996" t="s">
        <v>2117</v>
      </c>
      <c r="G749" s="890">
        <v>45880.519534675928</v>
      </c>
      <c r="I749" t="s">
        <v>3224</v>
      </c>
      <c r="J749" t="s">
        <v>2146</v>
      </c>
      <c r="K749" s="996" t="s">
        <v>387</v>
      </c>
      <c r="L749" t="s">
        <v>2148</v>
      </c>
      <c r="M749" t="s">
        <v>2149</v>
      </c>
      <c r="N749" t="s">
        <v>2150</v>
      </c>
      <c r="O749" t="s">
        <v>2151</v>
      </c>
      <c r="P749" t="s">
        <v>2152</v>
      </c>
    </row>
    <row r="750" spans="1:16">
      <c r="A750" t="s">
        <v>2140</v>
      </c>
      <c r="B750" t="s">
        <v>3702</v>
      </c>
      <c r="C750" s="996" t="s">
        <v>3701</v>
      </c>
      <c r="D750" t="s">
        <v>2143</v>
      </c>
      <c r="E750" s="996" t="s">
        <v>2144</v>
      </c>
      <c r="F750" s="996" t="s">
        <v>2117</v>
      </c>
      <c r="G750" s="890">
        <v>45880.519710046297</v>
      </c>
      <c r="I750" t="s">
        <v>3224</v>
      </c>
      <c r="J750" t="s">
        <v>2146</v>
      </c>
      <c r="K750" s="996" t="s">
        <v>387</v>
      </c>
      <c r="L750" t="s">
        <v>2148</v>
      </c>
      <c r="M750" t="s">
        <v>2149</v>
      </c>
      <c r="N750" t="s">
        <v>2150</v>
      </c>
      <c r="O750" t="s">
        <v>2151</v>
      </c>
      <c r="P750" t="s">
        <v>2152</v>
      </c>
    </row>
    <row r="751" spans="1:16">
      <c r="A751" t="s">
        <v>2140</v>
      </c>
      <c r="B751" t="s">
        <v>3703</v>
      </c>
      <c r="C751" s="996" t="s">
        <v>3704</v>
      </c>
      <c r="D751" t="s">
        <v>2143</v>
      </c>
      <c r="E751" s="996" t="s">
        <v>2144</v>
      </c>
      <c r="F751" s="996" t="s">
        <v>2117</v>
      </c>
      <c r="G751" s="890">
        <v>45880.519691099536</v>
      </c>
      <c r="I751" t="s">
        <v>3224</v>
      </c>
      <c r="J751" t="s">
        <v>2146</v>
      </c>
      <c r="K751" s="996" t="s">
        <v>387</v>
      </c>
      <c r="L751" t="s">
        <v>2148</v>
      </c>
      <c r="M751" t="s">
        <v>2149</v>
      </c>
      <c r="N751" t="s">
        <v>2150</v>
      </c>
      <c r="O751" t="s">
        <v>2151</v>
      </c>
      <c r="P751" t="s">
        <v>2152</v>
      </c>
    </row>
    <row r="752" spans="1:16">
      <c r="A752" t="s">
        <v>2140</v>
      </c>
      <c r="B752" t="s">
        <v>3705</v>
      </c>
      <c r="C752" s="996" t="s">
        <v>3704</v>
      </c>
      <c r="D752" t="s">
        <v>2143</v>
      </c>
      <c r="E752" s="996" t="s">
        <v>2144</v>
      </c>
      <c r="F752" s="996" t="s">
        <v>2117</v>
      </c>
      <c r="G752" s="890">
        <v>45880.519580439817</v>
      </c>
      <c r="I752" t="s">
        <v>3224</v>
      </c>
      <c r="J752" t="s">
        <v>2146</v>
      </c>
      <c r="K752" s="996" t="s">
        <v>387</v>
      </c>
      <c r="L752" t="s">
        <v>2148</v>
      </c>
      <c r="M752" t="s">
        <v>2149</v>
      </c>
      <c r="N752" t="s">
        <v>2150</v>
      </c>
      <c r="O752" t="s">
        <v>2151</v>
      </c>
      <c r="P752" t="s">
        <v>2152</v>
      </c>
    </row>
    <row r="753" spans="1:16">
      <c r="A753" t="s">
        <v>2140</v>
      </c>
      <c r="B753" t="s">
        <v>3706</v>
      </c>
      <c r="C753" s="996" t="s">
        <v>3707</v>
      </c>
      <c r="D753" t="s">
        <v>2143</v>
      </c>
      <c r="E753" s="996" t="s">
        <v>2144</v>
      </c>
      <c r="F753" s="996" t="s">
        <v>2117</v>
      </c>
      <c r="G753" s="890">
        <v>45880.51955902778</v>
      </c>
      <c r="I753" t="s">
        <v>3224</v>
      </c>
      <c r="J753" t="s">
        <v>2146</v>
      </c>
      <c r="K753" s="996" t="s">
        <v>387</v>
      </c>
      <c r="L753" t="s">
        <v>2148</v>
      </c>
      <c r="M753" t="s">
        <v>2149</v>
      </c>
      <c r="N753" t="s">
        <v>2150</v>
      </c>
      <c r="O753" t="s">
        <v>2151</v>
      </c>
      <c r="P753" t="s">
        <v>2152</v>
      </c>
    </row>
    <row r="754" spans="1:16">
      <c r="A754" t="s">
        <v>2140</v>
      </c>
      <c r="B754" t="s">
        <v>3708</v>
      </c>
      <c r="C754" s="996" t="s">
        <v>3707</v>
      </c>
      <c r="D754" t="s">
        <v>2143</v>
      </c>
      <c r="E754" s="996" t="s">
        <v>2144</v>
      </c>
      <c r="F754" s="996" t="s">
        <v>2117</v>
      </c>
      <c r="G754" s="890">
        <v>45880.519567708332</v>
      </c>
      <c r="I754" t="s">
        <v>3224</v>
      </c>
      <c r="J754" t="s">
        <v>2146</v>
      </c>
      <c r="K754" s="996" t="s">
        <v>387</v>
      </c>
      <c r="L754" t="s">
        <v>2148</v>
      </c>
      <c r="M754" t="s">
        <v>2149</v>
      </c>
      <c r="N754" t="s">
        <v>2150</v>
      </c>
      <c r="O754" t="s">
        <v>2151</v>
      </c>
      <c r="P754" t="s">
        <v>2152</v>
      </c>
    </row>
    <row r="755" spans="1:16">
      <c r="A755" t="s">
        <v>2140</v>
      </c>
      <c r="B755" t="s">
        <v>3709</v>
      </c>
      <c r="C755" s="996" t="s">
        <v>3710</v>
      </c>
      <c r="D755" t="s">
        <v>2143</v>
      </c>
      <c r="E755" s="996" t="s">
        <v>2144</v>
      </c>
      <c r="F755" s="996" t="s">
        <v>2117</v>
      </c>
      <c r="G755" s="890">
        <v>45880.519674814816</v>
      </c>
      <c r="I755" t="s">
        <v>3224</v>
      </c>
      <c r="J755" t="s">
        <v>2146</v>
      </c>
      <c r="K755" s="996" t="s">
        <v>387</v>
      </c>
      <c r="L755" t="s">
        <v>2148</v>
      </c>
      <c r="M755" t="s">
        <v>2149</v>
      </c>
      <c r="N755" t="s">
        <v>2150</v>
      </c>
      <c r="O755" t="s">
        <v>2151</v>
      </c>
      <c r="P755" t="s">
        <v>2152</v>
      </c>
    </row>
    <row r="756" spans="1:16">
      <c r="A756" t="s">
        <v>2140</v>
      </c>
      <c r="B756" t="s">
        <v>3711</v>
      </c>
      <c r="C756" s="996" t="s">
        <v>3710</v>
      </c>
      <c r="D756" t="s">
        <v>2143</v>
      </c>
      <c r="E756" s="996" t="s">
        <v>2144</v>
      </c>
      <c r="F756" s="996" t="s">
        <v>2117</v>
      </c>
      <c r="G756" s="890">
        <v>45880.51969789352</v>
      </c>
      <c r="I756" t="s">
        <v>3224</v>
      </c>
      <c r="J756" t="s">
        <v>2146</v>
      </c>
      <c r="K756" s="996" t="s">
        <v>387</v>
      </c>
      <c r="L756" t="s">
        <v>2148</v>
      </c>
      <c r="M756" t="s">
        <v>2149</v>
      </c>
      <c r="N756" t="s">
        <v>2150</v>
      </c>
      <c r="O756" t="s">
        <v>2151</v>
      </c>
      <c r="P756" t="s">
        <v>2152</v>
      </c>
    </row>
    <row r="757" spans="1:16">
      <c r="A757" t="s">
        <v>2140</v>
      </c>
      <c r="B757" t="s">
        <v>3712</v>
      </c>
      <c r="C757" s="996" t="s">
        <v>453</v>
      </c>
      <c r="D757" t="s">
        <v>2143</v>
      </c>
      <c r="E757" s="996" t="s">
        <v>2144</v>
      </c>
      <c r="F757" s="996" t="s">
        <v>2117</v>
      </c>
      <c r="G757" s="890">
        <v>45880.519548194447</v>
      </c>
      <c r="I757" t="s">
        <v>3224</v>
      </c>
      <c r="J757" t="s">
        <v>2146</v>
      </c>
      <c r="K757" s="996" t="s">
        <v>387</v>
      </c>
      <c r="L757" t="s">
        <v>2148</v>
      </c>
      <c r="M757" t="s">
        <v>2149</v>
      </c>
      <c r="N757" t="s">
        <v>2150</v>
      </c>
      <c r="O757" t="s">
        <v>2151</v>
      </c>
      <c r="P757" t="s">
        <v>2152</v>
      </c>
    </row>
    <row r="758" spans="1:16">
      <c r="A758" t="s">
        <v>2140</v>
      </c>
      <c r="B758" t="s">
        <v>3713</v>
      </c>
      <c r="C758" s="996" t="s">
        <v>453</v>
      </c>
      <c r="D758" t="s">
        <v>2143</v>
      </c>
      <c r="E758" s="996" t="s">
        <v>2144</v>
      </c>
      <c r="F758" s="996" t="s">
        <v>2117</v>
      </c>
      <c r="G758" s="890">
        <v>45880.51959689815</v>
      </c>
      <c r="I758" t="s">
        <v>3224</v>
      </c>
      <c r="J758" t="s">
        <v>2146</v>
      </c>
      <c r="K758" s="996" t="s">
        <v>387</v>
      </c>
      <c r="L758" t="s">
        <v>2148</v>
      </c>
      <c r="M758" t="s">
        <v>2149</v>
      </c>
      <c r="N758" t="s">
        <v>2150</v>
      </c>
      <c r="O758" t="s">
        <v>2151</v>
      </c>
      <c r="P758" t="s">
        <v>2152</v>
      </c>
    </row>
    <row r="759" spans="1:16">
      <c r="A759" t="s">
        <v>2140</v>
      </c>
      <c r="B759" t="s">
        <v>3714</v>
      </c>
      <c r="C759" s="996" t="s">
        <v>456</v>
      </c>
      <c r="D759" t="s">
        <v>2143</v>
      </c>
      <c r="E759" s="996" t="s">
        <v>2144</v>
      </c>
      <c r="F759" s="996" t="s">
        <v>2117</v>
      </c>
      <c r="G759" s="890">
        <v>45880.519601168984</v>
      </c>
      <c r="I759" t="s">
        <v>3224</v>
      </c>
      <c r="J759" t="s">
        <v>2146</v>
      </c>
      <c r="K759" s="996" t="s">
        <v>387</v>
      </c>
      <c r="L759" t="s">
        <v>2148</v>
      </c>
      <c r="M759" t="s">
        <v>2149</v>
      </c>
      <c r="N759" t="s">
        <v>2150</v>
      </c>
      <c r="O759" t="s">
        <v>2151</v>
      </c>
      <c r="P759" t="s">
        <v>2152</v>
      </c>
    </row>
    <row r="760" spans="1:16">
      <c r="A760" t="s">
        <v>2140</v>
      </c>
      <c r="B760" t="s">
        <v>3715</v>
      </c>
      <c r="C760" s="996" t="s">
        <v>456</v>
      </c>
      <c r="D760" t="s">
        <v>2143</v>
      </c>
      <c r="E760" s="996" t="s">
        <v>2144</v>
      </c>
      <c r="F760" s="996" t="s">
        <v>2117</v>
      </c>
      <c r="G760" s="890">
        <v>45880.519532986109</v>
      </c>
      <c r="I760" t="s">
        <v>3224</v>
      </c>
      <c r="J760" t="s">
        <v>2146</v>
      </c>
      <c r="K760" s="996" t="s">
        <v>387</v>
      </c>
      <c r="L760" t="s">
        <v>2148</v>
      </c>
      <c r="M760" t="s">
        <v>2149</v>
      </c>
      <c r="N760" t="s">
        <v>2150</v>
      </c>
      <c r="O760" t="s">
        <v>2151</v>
      </c>
      <c r="P760" t="s">
        <v>2152</v>
      </c>
    </row>
    <row r="761" spans="1:16">
      <c r="A761" t="s">
        <v>2140</v>
      </c>
      <c r="B761" t="s">
        <v>3716</v>
      </c>
      <c r="C761" s="996" t="s">
        <v>459</v>
      </c>
      <c r="D761" t="s">
        <v>2143</v>
      </c>
      <c r="E761" s="996" t="s">
        <v>2144</v>
      </c>
      <c r="F761" s="996" t="s">
        <v>2117</v>
      </c>
      <c r="G761" s="890">
        <v>45880.519727800929</v>
      </c>
      <c r="I761" t="s">
        <v>3224</v>
      </c>
      <c r="J761" t="s">
        <v>2146</v>
      </c>
      <c r="K761" s="996" t="s">
        <v>387</v>
      </c>
      <c r="L761" t="s">
        <v>2148</v>
      </c>
      <c r="M761" t="s">
        <v>2149</v>
      </c>
      <c r="N761" t="s">
        <v>2150</v>
      </c>
      <c r="O761" t="s">
        <v>2151</v>
      </c>
      <c r="P761" t="s">
        <v>2152</v>
      </c>
    </row>
    <row r="762" spans="1:16">
      <c r="A762" t="s">
        <v>2140</v>
      </c>
      <c r="B762" t="s">
        <v>3717</v>
      </c>
      <c r="C762" s="996" t="s">
        <v>459</v>
      </c>
      <c r="D762" t="s">
        <v>2143</v>
      </c>
      <c r="E762" s="996" t="s">
        <v>2144</v>
      </c>
      <c r="F762" s="996" t="s">
        <v>2117</v>
      </c>
      <c r="G762" s="890">
        <v>45880.519655439814</v>
      </c>
      <c r="I762" t="s">
        <v>3224</v>
      </c>
      <c r="J762" t="s">
        <v>2146</v>
      </c>
      <c r="K762" s="996" t="s">
        <v>387</v>
      </c>
      <c r="L762" t="s">
        <v>2148</v>
      </c>
      <c r="M762" t="s">
        <v>2149</v>
      </c>
      <c r="N762" t="s">
        <v>2150</v>
      </c>
      <c r="O762" t="s">
        <v>2151</v>
      </c>
      <c r="P762" t="s">
        <v>2152</v>
      </c>
    </row>
    <row r="763" spans="1:16">
      <c r="A763" t="s">
        <v>2140</v>
      </c>
      <c r="B763" t="s">
        <v>3718</v>
      </c>
      <c r="C763" s="996" t="s">
        <v>462</v>
      </c>
      <c r="D763" t="s">
        <v>2143</v>
      </c>
      <c r="E763" s="996" t="s">
        <v>2144</v>
      </c>
      <c r="F763" s="996" t="s">
        <v>2117</v>
      </c>
      <c r="G763" s="890">
        <v>45880.519634490738</v>
      </c>
      <c r="I763" t="s">
        <v>3224</v>
      </c>
      <c r="J763" t="s">
        <v>2146</v>
      </c>
      <c r="K763" s="996" t="s">
        <v>387</v>
      </c>
      <c r="L763" t="s">
        <v>2148</v>
      </c>
      <c r="M763" t="s">
        <v>2149</v>
      </c>
      <c r="N763" t="s">
        <v>2150</v>
      </c>
      <c r="O763" t="s">
        <v>2151</v>
      </c>
      <c r="P763" t="s">
        <v>2152</v>
      </c>
    </row>
    <row r="764" spans="1:16">
      <c r="A764" t="s">
        <v>2140</v>
      </c>
      <c r="B764" t="s">
        <v>3719</v>
      </c>
      <c r="C764" s="996" t="s">
        <v>462</v>
      </c>
      <c r="D764" t="s">
        <v>2143</v>
      </c>
      <c r="E764" s="996" t="s">
        <v>2144</v>
      </c>
      <c r="F764" s="996" t="s">
        <v>2117</v>
      </c>
      <c r="G764" s="890">
        <v>45880.519615138888</v>
      </c>
      <c r="I764" t="s">
        <v>3224</v>
      </c>
      <c r="J764" t="s">
        <v>2146</v>
      </c>
      <c r="K764" s="996" t="s">
        <v>387</v>
      </c>
      <c r="L764" t="s">
        <v>2148</v>
      </c>
      <c r="M764" t="s">
        <v>2149</v>
      </c>
      <c r="N764" t="s">
        <v>2150</v>
      </c>
      <c r="O764" t="s">
        <v>2151</v>
      </c>
      <c r="P764" t="s">
        <v>2152</v>
      </c>
    </row>
    <row r="765" spans="1:16">
      <c r="A765" t="s">
        <v>2140</v>
      </c>
      <c r="B765" t="s">
        <v>3720</v>
      </c>
      <c r="C765" s="996" t="s">
        <v>465</v>
      </c>
      <c r="D765" t="s">
        <v>2143</v>
      </c>
      <c r="E765" s="996" t="s">
        <v>2144</v>
      </c>
      <c r="F765" s="996" t="s">
        <v>2117</v>
      </c>
      <c r="G765" s="890">
        <v>45880.519642500003</v>
      </c>
      <c r="I765" t="s">
        <v>3224</v>
      </c>
      <c r="J765" t="s">
        <v>2146</v>
      </c>
      <c r="K765" s="996" t="s">
        <v>387</v>
      </c>
      <c r="L765" t="s">
        <v>2148</v>
      </c>
      <c r="M765" t="s">
        <v>2149</v>
      </c>
      <c r="N765" t="s">
        <v>2150</v>
      </c>
      <c r="O765" t="s">
        <v>2151</v>
      </c>
      <c r="P765" t="s">
        <v>2152</v>
      </c>
    </row>
    <row r="766" spans="1:16">
      <c r="A766" t="s">
        <v>2140</v>
      </c>
      <c r="B766" t="s">
        <v>3721</v>
      </c>
      <c r="C766" s="996" t="s">
        <v>465</v>
      </c>
      <c r="D766" t="s">
        <v>2143</v>
      </c>
      <c r="E766" s="996" t="s">
        <v>2144</v>
      </c>
      <c r="F766" s="996" t="s">
        <v>2117</v>
      </c>
      <c r="G766" s="890">
        <v>45880.519618506944</v>
      </c>
      <c r="I766" t="s">
        <v>3224</v>
      </c>
      <c r="J766" t="s">
        <v>2146</v>
      </c>
      <c r="K766" s="996" t="s">
        <v>387</v>
      </c>
      <c r="L766" t="s">
        <v>2148</v>
      </c>
      <c r="M766" t="s">
        <v>2149</v>
      </c>
      <c r="N766" t="s">
        <v>2150</v>
      </c>
      <c r="O766" t="s">
        <v>2151</v>
      </c>
      <c r="P766" t="s">
        <v>2152</v>
      </c>
    </row>
    <row r="767" spans="1:16">
      <c r="A767" t="s">
        <v>2140</v>
      </c>
      <c r="B767" t="s">
        <v>3722</v>
      </c>
      <c r="C767" s="996" t="s">
        <v>468</v>
      </c>
      <c r="D767" t="s">
        <v>2143</v>
      </c>
      <c r="E767" s="996" t="s">
        <v>2144</v>
      </c>
      <c r="F767" s="996" t="s">
        <v>2117</v>
      </c>
      <c r="G767" s="890">
        <v>45880.51962658565</v>
      </c>
      <c r="I767" t="s">
        <v>3224</v>
      </c>
      <c r="J767" t="s">
        <v>2146</v>
      </c>
      <c r="K767" s="996" t="s">
        <v>387</v>
      </c>
      <c r="L767" t="s">
        <v>2148</v>
      </c>
      <c r="M767" t="s">
        <v>2149</v>
      </c>
      <c r="N767" t="s">
        <v>2150</v>
      </c>
      <c r="O767" t="s">
        <v>2151</v>
      </c>
      <c r="P767" t="s">
        <v>2152</v>
      </c>
    </row>
    <row r="768" spans="1:16">
      <c r="A768" t="s">
        <v>2140</v>
      </c>
      <c r="B768" t="s">
        <v>3723</v>
      </c>
      <c r="C768" s="996" t="s">
        <v>468</v>
      </c>
      <c r="D768" t="s">
        <v>2143</v>
      </c>
      <c r="E768" s="996" t="s">
        <v>2144</v>
      </c>
      <c r="F768" s="996" t="s">
        <v>2117</v>
      </c>
      <c r="G768" s="890">
        <v>45880.519628865739</v>
      </c>
      <c r="I768" t="s">
        <v>3224</v>
      </c>
      <c r="J768" t="s">
        <v>2146</v>
      </c>
      <c r="K768" s="996" t="s">
        <v>387</v>
      </c>
      <c r="L768" t="s">
        <v>2148</v>
      </c>
      <c r="M768" t="s">
        <v>2149</v>
      </c>
      <c r="N768" t="s">
        <v>2150</v>
      </c>
      <c r="O768" t="s">
        <v>2151</v>
      </c>
      <c r="P768" t="s">
        <v>2152</v>
      </c>
    </row>
    <row r="769" spans="1:16">
      <c r="A769" t="s">
        <v>2140</v>
      </c>
      <c r="B769" t="s">
        <v>3724</v>
      </c>
      <c r="C769" s="996" t="s">
        <v>471</v>
      </c>
      <c r="D769" t="s">
        <v>2143</v>
      </c>
      <c r="E769" s="996" t="s">
        <v>2144</v>
      </c>
      <c r="F769" s="996" t="s">
        <v>2117</v>
      </c>
      <c r="G769" s="890">
        <v>45880.519666053238</v>
      </c>
      <c r="I769" t="s">
        <v>3224</v>
      </c>
      <c r="J769" t="s">
        <v>2146</v>
      </c>
      <c r="K769" s="996" t="s">
        <v>387</v>
      </c>
      <c r="L769" t="s">
        <v>2148</v>
      </c>
      <c r="M769" t="s">
        <v>2149</v>
      </c>
      <c r="N769" t="s">
        <v>2150</v>
      </c>
      <c r="O769" t="s">
        <v>2151</v>
      </c>
      <c r="P769" t="s">
        <v>2152</v>
      </c>
    </row>
    <row r="770" spans="1:16">
      <c r="A770" t="s">
        <v>2140</v>
      </c>
      <c r="B770" t="s">
        <v>3725</v>
      </c>
      <c r="C770" s="996" t="s">
        <v>471</v>
      </c>
      <c r="D770" t="s">
        <v>2143</v>
      </c>
      <c r="E770" s="996" t="s">
        <v>2144</v>
      </c>
      <c r="F770" s="996" t="s">
        <v>2117</v>
      </c>
      <c r="G770" s="890">
        <v>45880.519643240739</v>
      </c>
      <c r="I770" t="s">
        <v>3224</v>
      </c>
      <c r="J770" t="s">
        <v>2146</v>
      </c>
      <c r="K770" s="996" t="s">
        <v>387</v>
      </c>
      <c r="L770" t="s">
        <v>2148</v>
      </c>
      <c r="M770" t="s">
        <v>2149</v>
      </c>
      <c r="N770" t="s">
        <v>2150</v>
      </c>
      <c r="O770" t="s">
        <v>2151</v>
      </c>
      <c r="P770" t="s">
        <v>2152</v>
      </c>
    </row>
    <row r="771" spans="1:16">
      <c r="A771" t="s">
        <v>2140</v>
      </c>
      <c r="B771" t="s">
        <v>3726</v>
      </c>
      <c r="C771" s="996" t="s">
        <v>474</v>
      </c>
      <c r="D771" t="s">
        <v>2143</v>
      </c>
      <c r="E771" s="996" t="s">
        <v>2144</v>
      </c>
      <c r="F771" s="996" t="s">
        <v>2117</v>
      </c>
      <c r="G771" s="890">
        <v>45880.51961560185</v>
      </c>
      <c r="I771" t="s">
        <v>3224</v>
      </c>
      <c r="J771" t="s">
        <v>2146</v>
      </c>
      <c r="K771" s="996" t="s">
        <v>387</v>
      </c>
      <c r="L771" t="s">
        <v>2148</v>
      </c>
      <c r="M771" t="s">
        <v>2149</v>
      </c>
      <c r="N771" t="s">
        <v>2150</v>
      </c>
      <c r="O771" t="s">
        <v>2151</v>
      </c>
      <c r="P771" t="s">
        <v>2152</v>
      </c>
    </row>
    <row r="772" spans="1:16">
      <c r="A772" t="s">
        <v>2140</v>
      </c>
      <c r="B772" t="s">
        <v>3727</v>
      </c>
      <c r="C772" s="996" t="s">
        <v>474</v>
      </c>
      <c r="D772" t="s">
        <v>2143</v>
      </c>
      <c r="E772" s="996" t="s">
        <v>2144</v>
      </c>
      <c r="F772" s="996" t="s">
        <v>2117</v>
      </c>
      <c r="G772" s="890">
        <v>45880.519538668981</v>
      </c>
      <c r="I772" t="s">
        <v>3224</v>
      </c>
      <c r="J772" t="s">
        <v>2146</v>
      </c>
      <c r="K772" s="996" t="s">
        <v>387</v>
      </c>
      <c r="L772" t="s">
        <v>2148</v>
      </c>
      <c r="M772" t="s">
        <v>2149</v>
      </c>
      <c r="N772" t="s">
        <v>2150</v>
      </c>
      <c r="O772" t="s">
        <v>2151</v>
      </c>
      <c r="P772" t="s">
        <v>2152</v>
      </c>
    </row>
    <row r="773" spans="1:16">
      <c r="A773" t="s">
        <v>2140</v>
      </c>
      <c r="B773" t="s">
        <v>3728</v>
      </c>
      <c r="C773" s="996" t="s">
        <v>477</v>
      </c>
      <c r="D773" t="s">
        <v>2143</v>
      </c>
      <c r="E773" s="996" t="s">
        <v>2144</v>
      </c>
      <c r="F773" s="996" t="s">
        <v>2117</v>
      </c>
      <c r="G773" s="890">
        <v>45880.51953302083</v>
      </c>
      <c r="I773" t="s">
        <v>3224</v>
      </c>
      <c r="J773" t="s">
        <v>2146</v>
      </c>
      <c r="K773" s="996" t="s">
        <v>387</v>
      </c>
      <c r="L773" t="s">
        <v>2148</v>
      </c>
      <c r="M773" t="s">
        <v>2149</v>
      </c>
      <c r="N773" t="s">
        <v>2150</v>
      </c>
      <c r="O773" t="s">
        <v>2151</v>
      </c>
      <c r="P773" t="s">
        <v>2152</v>
      </c>
    </row>
    <row r="774" spans="1:16">
      <c r="A774" t="s">
        <v>2140</v>
      </c>
      <c r="B774" t="s">
        <v>3729</v>
      </c>
      <c r="C774" s="996" t="s">
        <v>477</v>
      </c>
      <c r="D774" t="s">
        <v>2143</v>
      </c>
      <c r="E774" s="996" t="s">
        <v>2144</v>
      </c>
      <c r="F774" s="996" t="s">
        <v>2117</v>
      </c>
      <c r="G774" s="890">
        <v>45880.51955016204</v>
      </c>
      <c r="I774" t="s">
        <v>3224</v>
      </c>
      <c r="J774" t="s">
        <v>2146</v>
      </c>
      <c r="K774" s="996" t="s">
        <v>387</v>
      </c>
      <c r="L774" t="s">
        <v>2148</v>
      </c>
      <c r="M774" t="s">
        <v>2149</v>
      </c>
      <c r="N774" t="s">
        <v>2150</v>
      </c>
      <c r="O774" t="s">
        <v>2151</v>
      </c>
      <c r="P774" t="s">
        <v>2152</v>
      </c>
    </row>
    <row r="775" spans="1:16">
      <c r="A775" t="s">
        <v>2140</v>
      </c>
      <c r="B775" t="s">
        <v>3730</v>
      </c>
      <c r="C775" s="996" t="s">
        <v>480</v>
      </c>
      <c r="D775" t="s">
        <v>2143</v>
      </c>
      <c r="E775" s="996" t="s">
        <v>2144</v>
      </c>
      <c r="F775" s="996" t="s">
        <v>2117</v>
      </c>
      <c r="G775" s="890">
        <v>45880.519570150464</v>
      </c>
      <c r="I775" t="s">
        <v>3224</v>
      </c>
      <c r="J775" t="s">
        <v>2146</v>
      </c>
      <c r="K775" s="996" t="s">
        <v>387</v>
      </c>
      <c r="L775" t="s">
        <v>2148</v>
      </c>
      <c r="M775" t="s">
        <v>2149</v>
      </c>
      <c r="N775" t="s">
        <v>2150</v>
      </c>
      <c r="O775" t="s">
        <v>2151</v>
      </c>
      <c r="P775" t="s">
        <v>2152</v>
      </c>
    </row>
    <row r="776" spans="1:16">
      <c r="A776" t="s">
        <v>2140</v>
      </c>
      <c r="B776" t="s">
        <v>3731</v>
      </c>
      <c r="C776" s="996" t="s">
        <v>480</v>
      </c>
      <c r="D776" t="s">
        <v>2143</v>
      </c>
      <c r="E776" s="996" t="s">
        <v>2144</v>
      </c>
      <c r="F776" s="996" t="s">
        <v>2117</v>
      </c>
      <c r="G776" s="890">
        <v>45880.519570185184</v>
      </c>
      <c r="I776" t="s">
        <v>3224</v>
      </c>
      <c r="J776" t="s">
        <v>2146</v>
      </c>
      <c r="K776" s="996" t="s">
        <v>387</v>
      </c>
      <c r="L776" t="s">
        <v>2148</v>
      </c>
      <c r="M776" t="s">
        <v>2149</v>
      </c>
      <c r="N776" t="s">
        <v>2150</v>
      </c>
      <c r="O776" t="s">
        <v>2151</v>
      </c>
      <c r="P776" t="s">
        <v>2152</v>
      </c>
    </row>
    <row r="777" spans="1:16">
      <c r="A777" t="s">
        <v>2140</v>
      </c>
      <c r="B777" t="s">
        <v>3732</v>
      </c>
      <c r="C777" s="996" t="s">
        <v>483</v>
      </c>
      <c r="D777" t="s">
        <v>2143</v>
      </c>
      <c r="E777" s="996" t="s">
        <v>2144</v>
      </c>
      <c r="F777" s="996" t="s">
        <v>2117</v>
      </c>
      <c r="G777" s="890">
        <v>45880.519564085647</v>
      </c>
      <c r="I777" t="s">
        <v>3224</v>
      </c>
      <c r="J777" t="s">
        <v>2146</v>
      </c>
      <c r="K777" s="996" t="s">
        <v>387</v>
      </c>
      <c r="L777" t="s">
        <v>2148</v>
      </c>
      <c r="M777" t="s">
        <v>2149</v>
      </c>
      <c r="N777" t="s">
        <v>2150</v>
      </c>
      <c r="O777" t="s">
        <v>2151</v>
      </c>
      <c r="P777" t="s">
        <v>2152</v>
      </c>
    </row>
    <row r="778" spans="1:16">
      <c r="A778" t="s">
        <v>2140</v>
      </c>
      <c r="B778" t="s">
        <v>3733</v>
      </c>
      <c r="C778" s="996" t="s">
        <v>483</v>
      </c>
      <c r="D778" t="s">
        <v>2143</v>
      </c>
      <c r="E778" s="996" t="s">
        <v>2144</v>
      </c>
      <c r="F778" s="996" t="s">
        <v>2117</v>
      </c>
      <c r="G778" s="890">
        <v>45880.519697256947</v>
      </c>
      <c r="I778" t="s">
        <v>3224</v>
      </c>
      <c r="J778" t="s">
        <v>2146</v>
      </c>
      <c r="K778" s="996" t="s">
        <v>387</v>
      </c>
      <c r="L778" t="s">
        <v>2148</v>
      </c>
      <c r="M778" t="s">
        <v>2149</v>
      </c>
      <c r="N778" t="s">
        <v>2150</v>
      </c>
      <c r="O778" t="s">
        <v>2151</v>
      </c>
      <c r="P778" t="s">
        <v>2152</v>
      </c>
    </row>
    <row r="779" spans="1:16">
      <c r="A779" t="s">
        <v>2140</v>
      </c>
      <c r="B779" t="s">
        <v>204</v>
      </c>
      <c r="C779" s="996" t="s">
        <v>3734</v>
      </c>
      <c r="D779" t="s">
        <v>2143</v>
      </c>
      <c r="E779" s="996" t="s">
        <v>2144</v>
      </c>
      <c r="F779" s="996" t="s">
        <v>2117</v>
      </c>
      <c r="G779" s="890">
        <v>45880.519728993058</v>
      </c>
      <c r="I779" t="s">
        <v>3224</v>
      </c>
      <c r="J779" t="s">
        <v>2146</v>
      </c>
      <c r="K779" s="996" t="s">
        <v>387</v>
      </c>
      <c r="L779" t="s">
        <v>2148</v>
      </c>
      <c r="M779" t="s">
        <v>2149</v>
      </c>
      <c r="N779" t="s">
        <v>2150</v>
      </c>
      <c r="O779" t="s">
        <v>2151</v>
      </c>
      <c r="P779" t="s">
        <v>2152</v>
      </c>
    </row>
    <row r="780" spans="1:16">
      <c r="A780" t="s">
        <v>2140</v>
      </c>
      <c r="B780" t="s">
        <v>3735</v>
      </c>
      <c r="C780" s="996" t="s">
        <v>3734</v>
      </c>
      <c r="D780" t="s">
        <v>2143</v>
      </c>
      <c r="E780" s="996" t="s">
        <v>2144</v>
      </c>
      <c r="F780" s="996" t="s">
        <v>2117</v>
      </c>
      <c r="G780" s="890">
        <v>45880.519682997685</v>
      </c>
      <c r="I780" t="s">
        <v>3224</v>
      </c>
      <c r="J780" t="s">
        <v>2146</v>
      </c>
      <c r="K780" s="996" t="s">
        <v>387</v>
      </c>
      <c r="L780" t="s">
        <v>2148</v>
      </c>
      <c r="M780" t="s">
        <v>2149</v>
      </c>
      <c r="N780" t="s">
        <v>2150</v>
      </c>
      <c r="O780" t="s">
        <v>2151</v>
      </c>
      <c r="P780" t="s">
        <v>2152</v>
      </c>
    </row>
    <row r="781" spans="1:16">
      <c r="A781" t="s">
        <v>2140</v>
      </c>
      <c r="B781" t="s">
        <v>208</v>
      </c>
      <c r="C781" s="996" t="s">
        <v>209</v>
      </c>
      <c r="D781" t="s">
        <v>2143</v>
      </c>
      <c r="E781" s="996" t="s">
        <v>2144</v>
      </c>
      <c r="F781" s="996" t="s">
        <v>2117</v>
      </c>
      <c r="G781" s="890">
        <v>45880.519579027779</v>
      </c>
      <c r="I781" t="s">
        <v>3224</v>
      </c>
      <c r="J781" t="s">
        <v>2146</v>
      </c>
      <c r="K781" s="996" t="s">
        <v>387</v>
      </c>
      <c r="L781" t="s">
        <v>2148</v>
      </c>
      <c r="M781" t="s">
        <v>2149</v>
      </c>
      <c r="N781" t="s">
        <v>2150</v>
      </c>
      <c r="O781" t="s">
        <v>2151</v>
      </c>
      <c r="P781" t="s">
        <v>2152</v>
      </c>
    </row>
    <row r="782" spans="1:16">
      <c r="A782" t="s">
        <v>2140</v>
      </c>
      <c r="B782" t="s">
        <v>3736</v>
      </c>
      <c r="C782" s="996" t="s">
        <v>209</v>
      </c>
      <c r="D782" t="s">
        <v>2143</v>
      </c>
      <c r="E782" s="996" t="s">
        <v>2144</v>
      </c>
      <c r="F782" s="996" t="s">
        <v>2117</v>
      </c>
      <c r="G782" s="890">
        <v>45880.519616261576</v>
      </c>
      <c r="I782" t="s">
        <v>3224</v>
      </c>
      <c r="J782" t="s">
        <v>2146</v>
      </c>
      <c r="K782" s="996" t="s">
        <v>387</v>
      </c>
      <c r="L782" t="s">
        <v>2148</v>
      </c>
      <c r="M782" t="s">
        <v>2149</v>
      </c>
      <c r="N782" t="s">
        <v>2150</v>
      </c>
      <c r="O782" t="s">
        <v>2151</v>
      </c>
      <c r="P782" t="s">
        <v>2152</v>
      </c>
    </row>
    <row r="783" spans="1:16">
      <c r="A783" t="s">
        <v>2140</v>
      </c>
      <c r="B783" t="s">
        <v>212</v>
      </c>
      <c r="C783" s="996" t="s">
        <v>213</v>
      </c>
      <c r="D783" t="s">
        <v>2143</v>
      </c>
      <c r="E783" s="996" t="s">
        <v>2144</v>
      </c>
      <c r="F783" s="996" t="s">
        <v>2117</v>
      </c>
      <c r="G783" s="890">
        <v>45880.519584270834</v>
      </c>
      <c r="I783" t="s">
        <v>3224</v>
      </c>
      <c r="J783" t="s">
        <v>2146</v>
      </c>
      <c r="K783" s="996" t="s">
        <v>387</v>
      </c>
      <c r="L783" t="s">
        <v>2148</v>
      </c>
      <c r="M783" t="s">
        <v>2149</v>
      </c>
      <c r="N783" t="s">
        <v>2150</v>
      </c>
      <c r="O783" t="s">
        <v>2151</v>
      </c>
      <c r="P783" t="s">
        <v>2152</v>
      </c>
    </row>
    <row r="784" spans="1:16">
      <c r="A784" t="s">
        <v>2140</v>
      </c>
      <c r="B784" t="s">
        <v>3737</v>
      </c>
      <c r="C784" s="996" t="s">
        <v>213</v>
      </c>
      <c r="D784" t="s">
        <v>2143</v>
      </c>
      <c r="E784" s="996" t="s">
        <v>2144</v>
      </c>
      <c r="F784" s="996" t="s">
        <v>2117</v>
      </c>
      <c r="G784" s="890">
        <v>45880.519712569447</v>
      </c>
      <c r="I784" t="s">
        <v>3224</v>
      </c>
      <c r="J784" t="s">
        <v>2146</v>
      </c>
      <c r="K784" s="996" t="s">
        <v>387</v>
      </c>
      <c r="L784" t="s">
        <v>2148</v>
      </c>
      <c r="M784" t="s">
        <v>2149</v>
      </c>
      <c r="N784" t="s">
        <v>2150</v>
      </c>
      <c r="O784" t="s">
        <v>2151</v>
      </c>
      <c r="P784" t="s">
        <v>2152</v>
      </c>
    </row>
    <row r="785" spans="1:16" ht="30">
      <c r="A785" t="s">
        <v>2140</v>
      </c>
      <c r="B785" t="s">
        <v>3738</v>
      </c>
      <c r="C785" s="996" t="s">
        <v>518</v>
      </c>
      <c r="D785" t="s">
        <v>2143</v>
      </c>
      <c r="E785" s="996" t="s">
        <v>2144</v>
      </c>
      <c r="F785" s="996" t="s">
        <v>2117</v>
      </c>
      <c r="G785" s="890">
        <v>45880.519541412039</v>
      </c>
      <c r="I785" t="s">
        <v>3224</v>
      </c>
      <c r="J785" t="s">
        <v>2146</v>
      </c>
      <c r="K785" s="996" t="s">
        <v>387</v>
      </c>
      <c r="L785" t="s">
        <v>2148</v>
      </c>
      <c r="M785" t="s">
        <v>2149</v>
      </c>
      <c r="N785" t="s">
        <v>2150</v>
      </c>
      <c r="O785" t="s">
        <v>2151</v>
      </c>
      <c r="P785" t="s">
        <v>2152</v>
      </c>
    </row>
    <row r="786" spans="1:16" ht="30">
      <c r="A786" t="s">
        <v>2140</v>
      </c>
      <c r="B786" t="s">
        <v>3739</v>
      </c>
      <c r="C786" s="996" t="s">
        <v>518</v>
      </c>
      <c r="D786" t="s">
        <v>2143</v>
      </c>
      <c r="E786" s="996" t="s">
        <v>2144</v>
      </c>
      <c r="F786" s="996" t="s">
        <v>2117</v>
      </c>
      <c r="G786" s="890">
        <v>45880.519523900461</v>
      </c>
      <c r="I786" t="s">
        <v>3224</v>
      </c>
      <c r="J786" t="s">
        <v>2146</v>
      </c>
      <c r="K786" s="996" t="s">
        <v>387</v>
      </c>
      <c r="L786" t="s">
        <v>2148</v>
      </c>
      <c r="M786" t="s">
        <v>2149</v>
      </c>
      <c r="N786" t="s">
        <v>2150</v>
      </c>
      <c r="O786" t="s">
        <v>2151</v>
      </c>
      <c r="P786" t="s">
        <v>2152</v>
      </c>
    </row>
    <row r="787" spans="1:16">
      <c r="A787" t="s">
        <v>2140</v>
      </c>
      <c r="B787" t="s">
        <v>216</v>
      </c>
      <c r="C787" s="996" t="s">
        <v>217</v>
      </c>
      <c r="D787" t="s">
        <v>2143</v>
      </c>
      <c r="E787" s="996" t="s">
        <v>2144</v>
      </c>
      <c r="F787" s="996" t="s">
        <v>2117</v>
      </c>
      <c r="G787" s="890">
        <v>45880.519615138888</v>
      </c>
      <c r="I787" t="s">
        <v>3224</v>
      </c>
      <c r="J787" t="s">
        <v>2146</v>
      </c>
      <c r="K787" s="996" t="s">
        <v>387</v>
      </c>
      <c r="L787" t="s">
        <v>2148</v>
      </c>
      <c r="M787" t="s">
        <v>2149</v>
      </c>
      <c r="N787" t="s">
        <v>2150</v>
      </c>
      <c r="O787" t="s">
        <v>2151</v>
      </c>
      <c r="P787" t="s">
        <v>2152</v>
      </c>
    </row>
    <row r="788" spans="1:16">
      <c r="A788" t="s">
        <v>2140</v>
      </c>
      <c r="B788" t="s">
        <v>3740</v>
      </c>
      <c r="C788" s="996" t="s">
        <v>217</v>
      </c>
      <c r="D788" t="s">
        <v>2143</v>
      </c>
      <c r="E788" s="996" t="s">
        <v>2144</v>
      </c>
      <c r="F788" s="996" t="s">
        <v>2117</v>
      </c>
      <c r="G788" s="890">
        <v>45880.519625462963</v>
      </c>
      <c r="I788" t="s">
        <v>3224</v>
      </c>
      <c r="J788" t="s">
        <v>2146</v>
      </c>
      <c r="K788" s="996" t="s">
        <v>387</v>
      </c>
      <c r="L788" t="s">
        <v>2148</v>
      </c>
      <c r="M788" t="s">
        <v>2149</v>
      </c>
      <c r="N788" t="s">
        <v>2150</v>
      </c>
      <c r="O788" t="s">
        <v>2151</v>
      </c>
      <c r="P788" t="s">
        <v>2152</v>
      </c>
    </row>
    <row r="789" spans="1:16" ht="30">
      <c r="A789" t="s">
        <v>2140</v>
      </c>
      <c r="B789" t="s">
        <v>220</v>
      </c>
      <c r="C789" s="996" t="s">
        <v>221</v>
      </c>
      <c r="D789" t="s">
        <v>2143</v>
      </c>
      <c r="E789" s="996" t="s">
        <v>2144</v>
      </c>
      <c r="F789" s="996" t="s">
        <v>2117</v>
      </c>
      <c r="G789" s="890">
        <v>45880.51972783565</v>
      </c>
      <c r="I789" t="s">
        <v>3224</v>
      </c>
      <c r="J789" t="s">
        <v>2146</v>
      </c>
      <c r="K789" s="996" t="s">
        <v>387</v>
      </c>
      <c r="L789" t="s">
        <v>2148</v>
      </c>
      <c r="M789" t="s">
        <v>2149</v>
      </c>
      <c r="N789" t="s">
        <v>2150</v>
      </c>
      <c r="O789" t="s">
        <v>2151</v>
      </c>
      <c r="P789" t="s">
        <v>2152</v>
      </c>
    </row>
    <row r="790" spans="1:16" ht="30">
      <c r="A790" t="s">
        <v>2140</v>
      </c>
      <c r="B790" t="s">
        <v>3741</v>
      </c>
      <c r="C790" s="996" t="s">
        <v>221</v>
      </c>
      <c r="D790" t="s">
        <v>2143</v>
      </c>
      <c r="E790" s="996" t="s">
        <v>2144</v>
      </c>
      <c r="F790" s="996" t="s">
        <v>2117</v>
      </c>
      <c r="G790" s="890">
        <v>45880.519641412036</v>
      </c>
      <c r="I790" t="s">
        <v>3224</v>
      </c>
      <c r="J790" t="s">
        <v>2146</v>
      </c>
      <c r="K790" s="996" t="s">
        <v>387</v>
      </c>
      <c r="L790" t="s">
        <v>2148</v>
      </c>
      <c r="M790" t="s">
        <v>2149</v>
      </c>
      <c r="N790" t="s">
        <v>2150</v>
      </c>
      <c r="O790" t="s">
        <v>2151</v>
      </c>
      <c r="P790" t="s">
        <v>2152</v>
      </c>
    </row>
    <row r="791" spans="1:16" ht="30">
      <c r="A791" t="s">
        <v>2140</v>
      </c>
      <c r="B791" t="s">
        <v>224</v>
      </c>
      <c r="C791" s="996" t="s">
        <v>225</v>
      </c>
      <c r="D791" t="s">
        <v>2143</v>
      </c>
      <c r="E791" s="996" t="s">
        <v>2144</v>
      </c>
      <c r="F791" s="996" t="s">
        <v>2117</v>
      </c>
      <c r="G791" s="890">
        <v>45880.519663993058</v>
      </c>
      <c r="I791" t="s">
        <v>3224</v>
      </c>
      <c r="J791" t="s">
        <v>2146</v>
      </c>
      <c r="K791" s="996" t="s">
        <v>387</v>
      </c>
      <c r="L791" t="s">
        <v>2148</v>
      </c>
      <c r="M791" t="s">
        <v>2149</v>
      </c>
      <c r="N791" t="s">
        <v>2150</v>
      </c>
      <c r="O791" t="s">
        <v>2151</v>
      </c>
      <c r="P791" t="s">
        <v>2152</v>
      </c>
    </row>
    <row r="792" spans="1:16" ht="30">
      <c r="A792" t="s">
        <v>2140</v>
      </c>
      <c r="B792" t="s">
        <v>3742</v>
      </c>
      <c r="C792" s="996" t="s">
        <v>225</v>
      </c>
      <c r="D792" t="s">
        <v>2143</v>
      </c>
      <c r="E792" s="996" t="s">
        <v>2144</v>
      </c>
      <c r="F792" s="996" t="s">
        <v>2117</v>
      </c>
      <c r="G792" s="890">
        <v>45880.519601168984</v>
      </c>
      <c r="I792" t="s">
        <v>3224</v>
      </c>
      <c r="J792" t="s">
        <v>2146</v>
      </c>
      <c r="K792" s="996" t="s">
        <v>387</v>
      </c>
      <c r="L792" t="s">
        <v>2148</v>
      </c>
      <c r="M792" t="s">
        <v>2149</v>
      </c>
      <c r="N792" t="s">
        <v>2150</v>
      </c>
      <c r="O792" t="s">
        <v>2151</v>
      </c>
      <c r="P792" t="s">
        <v>2152</v>
      </c>
    </row>
    <row r="793" spans="1:16">
      <c r="A793" t="s">
        <v>2140</v>
      </c>
      <c r="B793" t="s">
        <v>228</v>
      </c>
      <c r="C793" s="996" t="s">
        <v>3743</v>
      </c>
      <c r="D793" t="s">
        <v>2143</v>
      </c>
      <c r="E793" s="996" t="s">
        <v>2144</v>
      </c>
      <c r="F793" s="996" t="s">
        <v>2117</v>
      </c>
      <c r="G793" s="890">
        <v>45880.519596909726</v>
      </c>
      <c r="I793" t="s">
        <v>3224</v>
      </c>
      <c r="J793" t="s">
        <v>2146</v>
      </c>
      <c r="K793" s="996" t="s">
        <v>387</v>
      </c>
      <c r="L793" t="s">
        <v>2148</v>
      </c>
      <c r="M793" t="s">
        <v>2149</v>
      </c>
      <c r="N793" t="s">
        <v>2150</v>
      </c>
      <c r="O793" t="s">
        <v>2151</v>
      </c>
      <c r="P793" t="s">
        <v>2152</v>
      </c>
    </row>
    <row r="794" spans="1:16">
      <c r="A794" t="s">
        <v>2140</v>
      </c>
      <c r="B794" t="s">
        <v>3744</v>
      </c>
      <c r="C794" s="996" t="s">
        <v>3743</v>
      </c>
      <c r="D794" t="s">
        <v>2143</v>
      </c>
      <c r="E794" s="996" t="s">
        <v>2144</v>
      </c>
      <c r="F794" s="996" t="s">
        <v>2117</v>
      </c>
      <c r="G794" s="890">
        <v>45880.519651898147</v>
      </c>
      <c r="I794" t="s">
        <v>3224</v>
      </c>
      <c r="J794" t="s">
        <v>2146</v>
      </c>
      <c r="K794" s="996" t="s">
        <v>387</v>
      </c>
      <c r="L794" t="s">
        <v>2148</v>
      </c>
      <c r="M794" t="s">
        <v>2149</v>
      </c>
      <c r="N794" t="s">
        <v>2150</v>
      </c>
      <c r="O794" t="s">
        <v>2151</v>
      </c>
      <c r="P794" t="s">
        <v>2152</v>
      </c>
    </row>
    <row r="795" spans="1:16">
      <c r="A795" t="s">
        <v>2140</v>
      </c>
      <c r="B795" t="s">
        <v>232</v>
      </c>
      <c r="C795" s="996" t="s">
        <v>3745</v>
      </c>
      <c r="D795" t="s">
        <v>2143</v>
      </c>
      <c r="E795" s="996" t="s">
        <v>2144</v>
      </c>
      <c r="F795" s="996" t="s">
        <v>2117</v>
      </c>
      <c r="G795" s="890">
        <v>45880.519698483797</v>
      </c>
      <c r="I795" t="s">
        <v>3224</v>
      </c>
      <c r="J795" t="s">
        <v>2146</v>
      </c>
      <c r="K795" s="996" t="s">
        <v>387</v>
      </c>
      <c r="L795" t="s">
        <v>2148</v>
      </c>
      <c r="M795" t="s">
        <v>2149</v>
      </c>
      <c r="N795" t="s">
        <v>2150</v>
      </c>
      <c r="O795" t="s">
        <v>2151</v>
      </c>
      <c r="P795" t="s">
        <v>2152</v>
      </c>
    </row>
    <row r="796" spans="1:16">
      <c r="A796" t="s">
        <v>2140</v>
      </c>
      <c r="B796" t="s">
        <v>3746</v>
      </c>
      <c r="C796" s="996" t="s">
        <v>3745</v>
      </c>
      <c r="D796" t="s">
        <v>2143</v>
      </c>
      <c r="E796" s="996" t="s">
        <v>2144</v>
      </c>
      <c r="F796" s="996" t="s">
        <v>2117</v>
      </c>
      <c r="G796" s="890">
        <v>45880.519729074076</v>
      </c>
      <c r="I796" t="s">
        <v>3224</v>
      </c>
      <c r="J796" t="s">
        <v>2146</v>
      </c>
      <c r="K796" s="996" t="s">
        <v>387</v>
      </c>
      <c r="L796" t="s">
        <v>2148</v>
      </c>
      <c r="M796" t="s">
        <v>2149</v>
      </c>
      <c r="N796" t="s">
        <v>2150</v>
      </c>
      <c r="O796" t="s">
        <v>2151</v>
      </c>
      <c r="P796" t="s">
        <v>2152</v>
      </c>
    </row>
    <row r="797" spans="1:16">
      <c r="A797" t="s">
        <v>2140</v>
      </c>
      <c r="B797" t="s">
        <v>236</v>
      </c>
      <c r="C797" s="996" t="s">
        <v>3747</v>
      </c>
      <c r="D797" t="s">
        <v>2143</v>
      </c>
      <c r="E797" s="996" t="s">
        <v>2144</v>
      </c>
      <c r="F797" s="996" t="s">
        <v>2117</v>
      </c>
      <c r="G797" s="890">
        <v>45880.519580277774</v>
      </c>
      <c r="I797" t="s">
        <v>3224</v>
      </c>
      <c r="J797" t="s">
        <v>2146</v>
      </c>
      <c r="K797" s="996" t="s">
        <v>387</v>
      </c>
      <c r="L797" t="s">
        <v>2148</v>
      </c>
      <c r="M797" t="s">
        <v>2149</v>
      </c>
      <c r="N797" t="s">
        <v>2150</v>
      </c>
      <c r="O797" t="s">
        <v>2151</v>
      </c>
      <c r="P797" t="s">
        <v>2152</v>
      </c>
    </row>
    <row r="798" spans="1:16">
      <c r="A798" t="s">
        <v>2140</v>
      </c>
      <c r="B798" t="s">
        <v>3748</v>
      </c>
      <c r="C798" s="996" t="s">
        <v>3747</v>
      </c>
      <c r="D798" t="s">
        <v>2143</v>
      </c>
      <c r="E798" s="996" t="s">
        <v>2144</v>
      </c>
      <c r="F798" s="996" t="s">
        <v>2117</v>
      </c>
      <c r="G798" s="890">
        <v>45880.519605717593</v>
      </c>
      <c r="I798" t="s">
        <v>3224</v>
      </c>
      <c r="J798" t="s">
        <v>2146</v>
      </c>
      <c r="K798" s="996" t="s">
        <v>387</v>
      </c>
      <c r="L798" t="s">
        <v>2148</v>
      </c>
      <c r="M798" t="s">
        <v>2149</v>
      </c>
      <c r="N798" t="s">
        <v>2150</v>
      </c>
      <c r="O798" t="s">
        <v>2151</v>
      </c>
      <c r="P798" t="s">
        <v>2152</v>
      </c>
    </row>
    <row r="799" spans="1:16">
      <c r="A799" t="s">
        <v>2140</v>
      </c>
      <c r="B799" t="s">
        <v>240</v>
      </c>
      <c r="C799" s="996" t="s">
        <v>3749</v>
      </c>
      <c r="D799" t="s">
        <v>2143</v>
      </c>
      <c r="E799" s="996" t="s">
        <v>2144</v>
      </c>
      <c r="F799" s="996" t="s">
        <v>2117</v>
      </c>
      <c r="G799" s="890">
        <v>45880.519581145832</v>
      </c>
      <c r="I799" t="s">
        <v>3224</v>
      </c>
      <c r="J799" t="s">
        <v>2146</v>
      </c>
      <c r="K799" s="996" t="s">
        <v>387</v>
      </c>
      <c r="L799" t="s">
        <v>2148</v>
      </c>
      <c r="M799" t="s">
        <v>2149</v>
      </c>
      <c r="N799" t="s">
        <v>2150</v>
      </c>
      <c r="O799" t="s">
        <v>2151</v>
      </c>
      <c r="P799" t="s">
        <v>2152</v>
      </c>
    </row>
    <row r="800" spans="1:16">
      <c r="A800" t="s">
        <v>2140</v>
      </c>
      <c r="B800" t="s">
        <v>3750</v>
      </c>
      <c r="C800" s="996" t="s">
        <v>3749</v>
      </c>
      <c r="D800" t="s">
        <v>2143</v>
      </c>
      <c r="E800" s="996" t="s">
        <v>2144</v>
      </c>
      <c r="F800" s="996" t="s">
        <v>2117</v>
      </c>
      <c r="G800" s="890">
        <v>45880.519681921294</v>
      </c>
      <c r="I800" t="s">
        <v>3224</v>
      </c>
      <c r="J800" t="s">
        <v>2146</v>
      </c>
      <c r="K800" s="996" t="s">
        <v>387</v>
      </c>
      <c r="L800" t="s">
        <v>2148</v>
      </c>
      <c r="M800" t="s">
        <v>2149</v>
      </c>
      <c r="N800" t="s">
        <v>2150</v>
      </c>
      <c r="O800" t="s">
        <v>2151</v>
      </c>
      <c r="P800" t="s">
        <v>2152</v>
      </c>
    </row>
    <row r="801" spans="1:16">
      <c r="A801" t="s">
        <v>2140</v>
      </c>
      <c r="B801" t="s">
        <v>244</v>
      </c>
      <c r="C801" s="996" t="s">
        <v>3751</v>
      </c>
      <c r="D801" t="s">
        <v>2143</v>
      </c>
      <c r="E801" s="996" t="s">
        <v>2144</v>
      </c>
      <c r="F801" s="996" t="s">
        <v>2117</v>
      </c>
      <c r="G801" s="890">
        <v>45880.519677349534</v>
      </c>
      <c r="I801" t="s">
        <v>3224</v>
      </c>
      <c r="J801" t="s">
        <v>2146</v>
      </c>
      <c r="K801" s="996" t="s">
        <v>387</v>
      </c>
      <c r="L801" t="s">
        <v>2148</v>
      </c>
      <c r="M801" t="s">
        <v>2149</v>
      </c>
      <c r="N801" t="s">
        <v>2150</v>
      </c>
      <c r="O801" t="s">
        <v>2151</v>
      </c>
      <c r="P801" t="s">
        <v>2152</v>
      </c>
    </row>
    <row r="802" spans="1:16">
      <c r="A802" t="s">
        <v>2140</v>
      </c>
      <c r="B802" t="s">
        <v>3752</v>
      </c>
      <c r="C802" s="996" t="s">
        <v>3751</v>
      </c>
      <c r="D802" t="s">
        <v>2143</v>
      </c>
      <c r="E802" s="996" t="s">
        <v>2144</v>
      </c>
      <c r="F802" s="996" t="s">
        <v>2117</v>
      </c>
      <c r="G802" s="890">
        <v>45880.519684629631</v>
      </c>
      <c r="I802" t="s">
        <v>3224</v>
      </c>
      <c r="J802" t="s">
        <v>2146</v>
      </c>
      <c r="K802" s="996" t="s">
        <v>387</v>
      </c>
      <c r="L802" t="s">
        <v>2148</v>
      </c>
      <c r="M802" t="s">
        <v>2149</v>
      </c>
      <c r="N802" t="s">
        <v>2150</v>
      </c>
      <c r="O802" t="s">
        <v>2151</v>
      </c>
      <c r="P802" t="s">
        <v>2152</v>
      </c>
    </row>
    <row r="803" spans="1:16">
      <c r="A803" t="s">
        <v>2140</v>
      </c>
      <c r="B803" t="s">
        <v>248</v>
      </c>
      <c r="C803" s="996" t="s">
        <v>3753</v>
      </c>
      <c r="D803" t="s">
        <v>2143</v>
      </c>
      <c r="E803" s="996" t="s">
        <v>2144</v>
      </c>
      <c r="F803" s="996" t="s">
        <v>2117</v>
      </c>
      <c r="G803" s="890">
        <v>45880.51958508102</v>
      </c>
      <c r="I803" t="s">
        <v>3224</v>
      </c>
      <c r="J803" t="s">
        <v>2146</v>
      </c>
      <c r="K803" s="996" t="s">
        <v>387</v>
      </c>
      <c r="L803" t="s">
        <v>2148</v>
      </c>
      <c r="M803" t="s">
        <v>2149</v>
      </c>
      <c r="N803" t="s">
        <v>2150</v>
      </c>
      <c r="O803" t="s">
        <v>2151</v>
      </c>
      <c r="P803" t="s">
        <v>2152</v>
      </c>
    </row>
    <row r="804" spans="1:16">
      <c r="A804" t="s">
        <v>2140</v>
      </c>
      <c r="B804" t="s">
        <v>3754</v>
      </c>
      <c r="C804" s="996" t="s">
        <v>3753</v>
      </c>
      <c r="D804" t="s">
        <v>2143</v>
      </c>
      <c r="E804" s="996" t="s">
        <v>2144</v>
      </c>
      <c r="F804" s="996" t="s">
        <v>2117</v>
      </c>
      <c r="G804" s="890">
        <v>45880.519616759258</v>
      </c>
      <c r="I804" t="s">
        <v>3224</v>
      </c>
      <c r="J804" t="s">
        <v>2146</v>
      </c>
      <c r="K804" s="996" t="s">
        <v>387</v>
      </c>
      <c r="L804" t="s">
        <v>2148</v>
      </c>
      <c r="M804" t="s">
        <v>2149</v>
      </c>
      <c r="N804" t="s">
        <v>2150</v>
      </c>
      <c r="O804" t="s">
        <v>2151</v>
      </c>
      <c r="P804" t="s">
        <v>2152</v>
      </c>
    </row>
    <row r="805" spans="1:16">
      <c r="A805" t="s">
        <v>2140</v>
      </c>
      <c r="B805" t="s">
        <v>252</v>
      </c>
      <c r="C805" s="996" t="s">
        <v>3755</v>
      </c>
      <c r="D805" t="s">
        <v>2143</v>
      </c>
      <c r="E805" s="996" t="s">
        <v>2144</v>
      </c>
      <c r="F805" s="996" t="s">
        <v>2117</v>
      </c>
      <c r="G805" s="890">
        <v>45880.519537245367</v>
      </c>
      <c r="I805" t="s">
        <v>3224</v>
      </c>
      <c r="J805" t="s">
        <v>2146</v>
      </c>
      <c r="K805" s="996" t="s">
        <v>387</v>
      </c>
      <c r="L805" t="s">
        <v>2148</v>
      </c>
      <c r="M805" t="s">
        <v>2149</v>
      </c>
      <c r="N805" t="s">
        <v>2150</v>
      </c>
      <c r="O805" t="s">
        <v>2151</v>
      </c>
      <c r="P805" t="s">
        <v>2152</v>
      </c>
    </row>
    <row r="806" spans="1:16">
      <c r="A806" t="s">
        <v>2140</v>
      </c>
      <c r="B806" t="s">
        <v>3756</v>
      </c>
      <c r="C806" s="996" t="s">
        <v>3755</v>
      </c>
      <c r="D806" t="s">
        <v>2143</v>
      </c>
      <c r="E806" s="996" t="s">
        <v>2144</v>
      </c>
      <c r="F806" s="996" t="s">
        <v>2117</v>
      </c>
      <c r="G806" s="890">
        <v>45880.519535497682</v>
      </c>
      <c r="I806" t="s">
        <v>3224</v>
      </c>
      <c r="J806" t="s">
        <v>2146</v>
      </c>
      <c r="K806" s="996" t="s">
        <v>387</v>
      </c>
      <c r="L806" t="s">
        <v>2148</v>
      </c>
      <c r="M806" t="s">
        <v>2149</v>
      </c>
      <c r="N806" t="s">
        <v>2150</v>
      </c>
      <c r="O806" t="s">
        <v>2151</v>
      </c>
      <c r="P806" t="s">
        <v>2152</v>
      </c>
    </row>
    <row r="807" spans="1:16">
      <c r="A807" t="s">
        <v>2140</v>
      </c>
      <c r="B807" t="s">
        <v>256</v>
      </c>
      <c r="C807" s="996" t="s">
        <v>3757</v>
      </c>
      <c r="D807" t="s">
        <v>2143</v>
      </c>
      <c r="E807" s="996" t="s">
        <v>2144</v>
      </c>
      <c r="F807" s="996" t="s">
        <v>2117</v>
      </c>
      <c r="G807" s="890">
        <v>45880.51970503472</v>
      </c>
      <c r="I807" t="s">
        <v>3224</v>
      </c>
      <c r="J807" t="s">
        <v>2146</v>
      </c>
      <c r="K807" s="996" t="s">
        <v>387</v>
      </c>
      <c r="L807" t="s">
        <v>2148</v>
      </c>
      <c r="M807" t="s">
        <v>2149</v>
      </c>
      <c r="N807" t="s">
        <v>2150</v>
      </c>
      <c r="O807" t="s">
        <v>2151</v>
      </c>
      <c r="P807" t="s">
        <v>2152</v>
      </c>
    </row>
    <row r="808" spans="1:16">
      <c r="A808" t="s">
        <v>2140</v>
      </c>
      <c r="B808" t="s">
        <v>3758</v>
      </c>
      <c r="C808" s="996" t="s">
        <v>3757</v>
      </c>
      <c r="D808" t="s">
        <v>2143</v>
      </c>
      <c r="E808" s="996" t="s">
        <v>2144</v>
      </c>
      <c r="F808" s="996" t="s">
        <v>2117</v>
      </c>
      <c r="G808" s="890">
        <v>45880.519522488423</v>
      </c>
      <c r="I808" t="s">
        <v>3224</v>
      </c>
      <c r="J808" t="s">
        <v>2146</v>
      </c>
      <c r="K808" s="996" t="s">
        <v>387</v>
      </c>
      <c r="L808" t="s">
        <v>2148</v>
      </c>
      <c r="M808" t="s">
        <v>2149</v>
      </c>
      <c r="N808" t="s">
        <v>2150</v>
      </c>
      <c r="O808" t="s">
        <v>2151</v>
      </c>
      <c r="P808" t="s">
        <v>2152</v>
      </c>
    </row>
    <row r="809" spans="1:16">
      <c r="A809" t="s">
        <v>2140</v>
      </c>
      <c r="B809" t="s">
        <v>260</v>
      </c>
      <c r="C809" s="996" t="s">
        <v>3759</v>
      </c>
      <c r="D809" t="s">
        <v>2143</v>
      </c>
      <c r="E809" s="996" t="s">
        <v>2144</v>
      </c>
      <c r="F809" s="996" t="s">
        <v>2117</v>
      </c>
      <c r="G809" s="890">
        <v>45880.519548969911</v>
      </c>
      <c r="I809" t="s">
        <v>3224</v>
      </c>
      <c r="J809" t="s">
        <v>2146</v>
      </c>
      <c r="K809" s="996" t="s">
        <v>387</v>
      </c>
      <c r="L809" t="s">
        <v>2148</v>
      </c>
      <c r="M809" t="s">
        <v>2149</v>
      </c>
      <c r="N809" t="s">
        <v>2150</v>
      </c>
      <c r="O809" t="s">
        <v>2151</v>
      </c>
      <c r="P809" t="s">
        <v>2152</v>
      </c>
    </row>
    <row r="810" spans="1:16">
      <c r="A810" t="s">
        <v>2140</v>
      </c>
      <c r="B810" t="s">
        <v>3760</v>
      </c>
      <c r="C810" s="996" t="s">
        <v>3759</v>
      </c>
      <c r="D810" t="s">
        <v>2143</v>
      </c>
      <c r="E810" s="996" t="s">
        <v>2144</v>
      </c>
      <c r="F810" s="996" t="s">
        <v>2117</v>
      </c>
      <c r="G810" s="890">
        <v>45880.519517037035</v>
      </c>
      <c r="I810" t="s">
        <v>3224</v>
      </c>
      <c r="J810" t="s">
        <v>2146</v>
      </c>
      <c r="K810" s="996" t="s">
        <v>387</v>
      </c>
      <c r="L810" t="s">
        <v>2148</v>
      </c>
      <c r="M810" t="s">
        <v>2149</v>
      </c>
      <c r="N810" t="s">
        <v>2150</v>
      </c>
      <c r="O810" t="s">
        <v>2151</v>
      </c>
      <c r="P810" t="s">
        <v>2152</v>
      </c>
    </row>
    <row r="811" spans="1:16">
      <c r="A811" t="s">
        <v>2140</v>
      </c>
      <c r="B811" t="s">
        <v>264</v>
      </c>
      <c r="C811" s="996" t="s">
        <v>3761</v>
      </c>
      <c r="D811" t="s">
        <v>2143</v>
      </c>
      <c r="E811" s="996" t="s">
        <v>2144</v>
      </c>
      <c r="F811" s="996" t="s">
        <v>2117</v>
      </c>
      <c r="G811" s="890">
        <v>45880.51950603009</v>
      </c>
      <c r="I811" t="s">
        <v>3224</v>
      </c>
      <c r="J811" t="s">
        <v>2146</v>
      </c>
      <c r="K811" s="996" t="s">
        <v>387</v>
      </c>
      <c r="L811" t="s">
        <v>2148</v>
      </c>
      <c r="M811" t="s">
        <v>2149</v>
      </c>
      <c r="N811" t="s">
        <v>2150</v>
      </c>
      <c r="O811" t="s">
        <v>2151</v>
      </c>
      <c r="P811" t="s">
        <v>2152</v>
      </c>
    </row>
    <row r="812" spans="1:16">
      <c r="A812" t="s">
        <v>2140</v>
      </c>
      <c r="B812" t="s">
        <v>3762</v>
      </c>
      <c r="C812" s="996" t="s">
        <v>3761</v>
      </c>
      <c r="D812" t="s">
        <v>2143</v>
      </c>
      <c r="E812" s="996" t="s">
        <v>2144</v>
      </c>
      <c r="F812" s="996" t="s">
        <v>2117</v>
      </c>
      <c r="G812" s="890">
        <v>45880.519504236108</v>
      </c>
      <c r="I812" t="s">
        <v>3224</v>
      </c>
      <c r="J812" t="s">
        <v>2146</v>
      </c>
      <c r="K812" s="996" t="s">
        <v>387</v>
      </c>
      <c r="L812" t="s">
        <v>2148</v>
      </c>
      <c r="M812" t="s">
        <v>2149</v>
      </c>
      <c r="N812" t="s">
        <v>2150</v>
      </c>
      <c r="O812" t="s">
        <v>2151</v>
      </c>
      <c r="P812" t="s">
        <v>2152</v>
      </c>
    </row>
    <row r="813" spans="1:16">
      <c r="A813" t="s">
        <v>2140</v>
      </c>
      <c r="B813" t="s">
        <v>268</v>
      </c>
      <c r="C813" s="996" t="s">
        <v>3763</v>
      </c>
      <c r="D813" t="s">
        <v>2143</v>
      </c>
      <c r="E813" s="996" t="s">
        <v>2144</v>
      </c>
      <c r="F813" s="996" t="s">
        <v>2117</v>
      </c>
      <c r="G813" s="890">
        <v>45880.5195012037</v>
      </c>
      <c r="I813" t="s">
        <v>3224</v>
      </c>
      <c r="J813" t="s">
        <v>2146</v>
      </c>
      <c r="K813" s="996" t="s">
        <v>387</v>
      </c>
      <c r="L813" t="s">
        <v>2148</v>
      </c>
      <c r="M813" t="s">
        <v>2149</v>
      </c>
      <c r="N813" t="s">
        <v>2150</v>
      </c>
      <c r="O813" t="s">
        <v>2151</v>
      </c>
      <c r="P813" t="s">
        <v>2152</v>
      </c>
    </row>
    <row r="814" spans="1:16">
      <c r="A814" t="s">
        <v>2140</v>
      </c>
      <c r="B814" t="s">
        <v>3764</v>
      </c>
      <c r="C814" s="996" t="s">
        <v>3763</v>
      </c>
      <c r="D814" t="s">
        <v>2143</v>
      </c>
      <c r="E814" s="996" t="s">
        <v>2144</v>
      </c>
      <c r="F814" s="996" t="s">
        <v>2117</v>
      </c>
      <c r="G814" s="890">
        <v>45880.519724097219</v>
      </c>
      <c r="I814" t="s">
        <v>3224</v>
      </c>
      <c r="J814" t="s">
        <v>2146</v>
      </c>
      <c r="K814" s="996" t="s">
        <v>387</v>
      </c>
      <c r="L814" t="s">
        <v>2148</v>
      </c>
      <c r="M814" t="s">
        <v>2149</v>
      </c>
      <c r="N814" t="s">
        <v>2150</v>
      </c>
      <c r="O814" t="s">
        <v>2151</v>
      </c>
      <c r="P814" t="s">
        <v>2152</v>
      </c>
    </row>
    <row r="815" spans="1:16">
      <c r="A815" t="s">
        <v>2140</v>
      </c>
      <c r="B815" t="s">
        <v>272</v>
      </c>
      <c r="C815" s="996" t="s">
        <v>3765</v>
      </c>
      <c r="D815" t="s">
        <v>2143</v>
      </c>
      <c r="E815" s="996" t="s">
        <v>2144</v>
      </c>
      <c r="F815" s="996" t="s">
        <v>2117</v>
      </c>
      <c r="G815" s="890">
        <v>45880.519536678243</v>
      </c>
      <c r="I815" t="s">
        <v>3224</v>
      </c>
      <c r="J815" t="s">
        <v>2146</v>
      </c>
      <c r="K815" s="996" t="s">
        <v>387</v>
      </c>
      <c r="L815" t="s">
        <v>2148</v>
      </c>
      <c r="M815" t="s">
        <v>2149</v>
      </c>
      <c r="N815" t="s">
        <v>2150</v>
      </c>
      <c r="O815" t="s">
        <v>2151</v>
      </c>
      <c r="P815" t="s">
        <v>2152</v>
      </c>
    </row>
    <row r="816" spans="1:16">
      <c r="A816" t="s">
        <v>2140</v>
      </c>
      <c r="B816" t="s">
        <v>3766</v>
      </c>
      <c r="C816" s="996" t="s">
        <v>3765</v>
      </c>
      <c r="D816" t="s">
        <v>2143</v>
      </c>
      <c r="E816" s="996" t="s">
        <v>2144</v>
      </c>
      <c r="F816" s="996" t="s">
        <v>2117</v>
      </c>
      <c r="G816" s="890">
        <v>45880.519721689816</v>
      </c>
      <c r="I816" t="s">
        <v>3224</v>
      </c>
      <c r="J816" t="s">
        <v>2146</v>
      </c>
      <c r="K816" s="996" t="s">
        <v>387</v>
      </c>
      <c r="L816" t="s">
        <v>2148</v>
      </c>
      <c r="M816" t="s">
        <v>2149</v>
      </c>
      <c r="N816" t="s">
        <v>2150</v>
      </c>
      <c r="O816" t="s">
        <v>2151</v>
      </c>
      <c r="P816" t="s">
        <v>2152</v>
      </c>
    </row>
    <row r="817" spans="1:16">
      <c r="A817" t="s">
        <v>2140</v>
      </c>
      <c r="B817" t="s">
        <v>276</v>
      </c>
      <c r="C817" s="996" t="s">
        <v>3767</v>
      </c>
      <c r="D817" t="s">
        <v>2143</v>
      </c>
      <c r="E817" s="996" t="s">
        <v>2144</v>
      </c>
      <c r="F817" s="996" t="s">
        <v>2117</v>
      </c>
      <c r="G817" s="890">
        <v>45880.519522546296</v>
      </c>
      <c r="I817" t="s">
        <v>3224</v>
      </c>
      <c r="J817" t="s">
        <v>2146</v>
      </c>
      <c r="K817" s="996" t="s">
        <v>387</v>
      </c>
      <c r="L817" t="s">
        <v>2148</v>
      </c>
      <c r="M817" t="s">
        <v>2149</v>
      </c>
      <c r="N817" t="s">
        <v>2150</v>
      </c>
      <c r="O817" t="s">
        <v>2151</v>
      </c>
      <c r="P817" t="s">
        <v>2152</v>
      </c>
    </row>
    <row r="818" spans="1:16">
      <c r="A818" t="s">
        <v>2140</v>
      </c>
      <c r="B818" t="s">
        <v>3768</v>
      </c>
      <c r="C818" s="996" t="s">
        <v>3767</v>
      </c>
      <c r="D818" t="s">
        <v>2143</v>
      </c>
      <c r="E818" s="996" t="s">
        <v>2144</v>
      </c>
      <c r="F818" s="996" t="s">
        <v>2117</v>
      </c>
      <c r="G818" s="890">
        <v>45880.519553923608</v>
      </c>
      <c r="I818" t="s">
        <v>3224</v>
      </c>
      <c r="J818" t="s">
        <v>2146</v>
      </c>
      <c r="K818" s="996" t="s">
        <v>387</v>
      </c>
      <c r="L818" t="s">
        <v>2148</v>
      </c>
      <c r="M818" t="s">
        <v>2149</v>
      </c>
      <c r="N818" t="s">
        <v>2150</v>
      </c>
      <c r="O818" t="s">
        <v>2151</v>
      </c>
      <c r="P818" t="s">
        <v>2152</v>
      </c>
    </row>
    <row r="819" spans="1:16">
      <c r="A819" t="s">
        <v>2140</v>
      </c>
      <c r="B819" t="s">
        <v>280</v>
      </c>
      <c r="C819" s="996" t="s">
        <v>3769</v>
      </c>
      <c r="D819" t="s">
        <v>2143</v>
      </c>
      <c r="E819" s="996" t="s">
        <v>2144</v>
      </c>
      <c r="F819" s="996" t="s">
        <v>2117</v>
      </c>
      <c r="G819" s="890">
        <v>45880.519505312499</v>
      </c>
      <c r="I819" t="s">
        <v>3224</v>
      </c>
      <c r="J819" t="s">
        <v>2146</v>
      </c>
      <c r="K819" s="996" t="s">
        <v>387</v>
      </c>
      <c r="L819" t="s">
        <v>2148</v>
      </c>
      <c r="M819" t="s">
        <v>2149</v>
      </c>
      <c r="N819" t="s">
        <v>2150</v>
      </c>
      <c r="O819" t="s">
        <v>2151</v>
      </c>
      <c r="P819" t="s">
        <v>2152</v>
      </c>
    </row>
    <row r="820" spans="1:16">
      <c r="A820" t="s">
        <v>2140</v>
      </c>
      <c r="B820" t="s">
        <v>3770</v>
      </c>
      <c r="C820" s="996" t="s">
        <v>3769</v>
      </c>
      <c r="D820" t="s">
        <v>2143</v>
      </c>
      <c r="E820" s="996" t="s">
        <v>2144</v>
      </c>
      <c r="F820" s="996" t="s">
        <v>2117</v>
      </c>
      <c r="G820" s="890">
        <v>45880.51954390046</v>
      </c>
      <c r="I820" t="s">
        <v>3224</v>
      </c>
      <c r="J820" t="s">
        <v>2146</v>
      </c>
      <c r="K820" s="996" t="s">
        <v>387</v>
      </c>
      <c r="L820" t="s">
        <v>2148</v>
      </c>
      <c r="M820" t="s">
        <v>2149</v>
      </c>
      <c r="N820" t="s">
        <v>2150</v>
      </c>
      <c r="O820" t="s">
        <v>2151</v>
      </c>
      <c r="P820" t="s">
        <v>2152</v>
      </c>
    </row>
    <row r="821" spans="1:16">
      <c r="A821" t="s">
        <v>2140</v>
      </c>
      <c r="B821" t="s">
        <v>284</v>
      </c>
      <c r="C821" s="996" t="s">
        <v>3771</v>
      </c>
      <c r="D821" t="s">
        <v>2143</v>
      </c>
      <c r="E821" s="996" t="s">
        <v>2144</v>
      </c>
      <c r="F821" s="996" t="s">
        <v>2117</v>
      </c>
      <c r="G821" s="890">
        <v>45880.519518425928</v>
      </c>
      <c r="I821" t="s">
        <v>3224</v>
      </c>
      <c r="J821" t="s">
        <v>2146</v>
      </c>
      <c r="K821" s="996" t="s">
        <v>387</v>
      </c>
      <c r="L821" t="s">
        <v>2148</v>
      </c>
      <c r="M821" t="s">
        <v>2149</v>
      </c>
      <c r="N821" t="s">
        <v>2150</v>
      </c>
      <c r="O821" t="s">
        <v>2151</v>
      </c>
      <c r="P821" t="s">
        <v>2152</v>
      </c>
    </row>
    <row r="822" spans="1:16">
      <c r="A822" t="s">
        <v>2140</v>
      </c>
      <c r="B822" t="s">
        <v>3772</v>
      </c>
      <c r="C822" s="996" t="s">
        <v>3771</v>
      </c>
      <c r="D822" t="s">
        <v>2143</v>
      </c>
      <c r="E822" s="996" t="s">
        <v>2144</v>
      </c>
      <c r="F822" s="996" t="s">
        <v>2117</v>
      </c>
      <c r="G822" s="890">
        <v>45880.519726585648</v>
      </c>
      <c r="I822" t="s">
        <v>3224</v>
      </c>
      <c r="J822" t="s">
        <v>2146</v>
      </c>
      <c r="K822" s="996" t="s">
        <v>387</v>
      </c>
      <c r="L822" t="s">
        <v>2148</v>
      </c>
      <c r="M822" t="s">
        <v>2149</v>
      </c>
      <c r="N822" t="s">
        <v>2150</v>
      </c>
      <c r="O822" t="s">
        <v>2151</v>
      </c>
      <c r="P822" t="s">
        <v>2152</v>
      </c>
    </row>
    <row r="823" spans="1:16">
      <c r="A823" t="s">
        <v>2140</v>
      </c>
      <c r="B823" t="s">
        <v>288</v>
      </c>
      <c r="C823" s="996" t="s">
        <v>3773</v>
      </c>
      <c r="D823" t="s">
        <v>2143</v>
      </c>
      <c r="E823" s="996" t="s">
        <v>2144</v>
      </c>
      <c r="F823" s="996" t="s">
        <v>2117</v>
      </c>
      <c r="G823" s="890">
        <v>45880.519658020836</v>
      </c>
      <c r="I823" t="s">
        <v>3224</v>
      </c>
      <c r="J823" t="s">
        <v>2146</v>
      </c>
      <c r="K823" s="996" t="s">
        <v>387</v>
      </c>
      <c r="L823" t="s">
        <v>2148</v>
      </c>
      <c r="M823" t="s">
        <v>2149</v>
      </c>
      <c r="N823" t="s">
        <v>2150</v>
      </c>
      <c r="O823" t="s">
        <v>2151</v>
      </c>
      <c r="P823" t="s">
        <v>2152</v>
      </c>
    </row>
    <row r="824" spans="1:16">
      <c r="A824" t="s">
        <v>2140</v>
      </c>
      <c r="B824" t="s">
        <v>3774</v>
      </c>
      <c r="C824" s="996" t="s">
        <v>3773</v>
      </c>
      <c r="D824" t="s">
        <v>2143</v>
      </c>
      <c r="E824" s="996" t="s">
        <v>2144</v>
      </c>
      <c r="F824" s="996" t="s">
        <v>2117</v>
      </c>
      <c r="G824" s="890">
        <v>45880.519656712961</v>
      </c>
      <c r="I824" t="s">
        <v>3224</v>
      </c>
      <c r="J824" t="s">
        <v>2146</v>
      </c>
      <c r="K824" s="996" t="s">
        <v>387</v>
      </c>
      <c r="L824" t="s">
        <v>2148</v>
      </c>
      <c r="M824" t="s">
        <v>2149</v>
      </c>
      <c r="N824" t="s">
        <v>2150</v>
      </c>
      <c r="O824" t="s">
        <v>2151</v>
      </c>
      <c r="P824" t="s">
        <v>2152</v>
      </c>
    </row>
    <row r="825" spans="1:16">
      <c r="A825" t="s">
        <v>2140</v>
      </c>
      <c r="B825" t="s">
        <v>292</v>
      </c>
      <c r="C825" s="996" t="s">
        <v>3775</v>
      </c>
      <c r="D825" t="s">
        <v>2143</v>
      </c>
      <c r="E825" s="996" t="s">
        <v>2144</v>
      </c>
      <c r="F825" s="996" t="s">
        <v>2117</v>
      </c>
      <c r="G825" s="890">
        <v>45880.519595578706</v>
      </c>
      <c r="I825" t="s">
        <v>3224</v>
      </c>
      <c r="J825" t="s">
        <v>2146</v>
      </c>
      <c r="K825" s="996" t="s">
        <v>387</v>
      </c>
      <c r="L825" t="s">
        <v>2148</v>
      </c>
      <c r="M825" t="s">
        <v>2149</v>
      </c>
      <c r="N825" t="s">
        <v>2150</v>
      </c>
      <c r="O825" t="s">
        <v>2151</v>
      </c>
      <c r="P825" t="s">
        <v>2152</v>
      </c>
    </row>
    <row r="826" spans="1:16">
      <c r="A826" t="s">
        <v>2140</v>
      </c>
      <c r="B826" t="s">
        <v>3776</v>
      </c>
      <c r="C826" s="996" t="s">
        <v>3775</v>
      </c>
      <c r="D826" t="s">
        <v>2143</v>
      </c>
      <c r="E826" s="996" t="s">
        <v>2144</v>
      </c>
      <c r="F826" s="996" t="s">
        <v>2117</v>
      </c>
      <c r="G826" s="890">
        <v>45880.519582569446</v>
      </c>
      <c r="I826" t="s">
        <v>3224</v>
      </c>
      <c r="J826" t="s">
        <v>2146</v>
      </c>
      <c r="K826" s="996" t="s">
        <v>387</v>
      </c>
      <c r="L826" t="s">
        <v>2148</v>
      </c>
      <c r="M826" t="s">
        <v>2149</v>
      </c>
      <c r="N826" t="s">
        <v>2150</v>
      </c>
      <c r="O826" t="s">
        <v>2151</v>
      </c>
      <c r="P826" t="s">
        <v>2152</v>
      </c>
    </row>
    <row r="827" spans="1:16">
      <c r="A827" t="s">
        <v>2140</v>
      </c>
      <c r="B827" t="s">
        <v>296</v>
      </c>
      <c r="C827" s="996" t="s">
        <v>3777</v>
      </c>
      <c r="D827" t="s">
        <v>2143</v>
      </c>
      <c r="E827" s="996" t="s">
        <v>2144</v>
      </c>
      <c r="F827" s="996" t="s">
        <v>2117</v>
      </c>
      <c r="G827" s="890">
        <v>45880.519669976849</v>
      </c>
      <c r="I827" t="s">
        <v>3224</v>
      </c>
      <c r="J827" t="s">
        <v>2146</v>
      </c>
      <c r="K827" s="996" t="s">
        <v>387</v>
      </c>
      <c r="L827" t="s">
        <v>2148</v>
      </c>
      <c r="M827" t="s">
        <v>2149</v>
      </c>
      <c r="N827" t="s">
        <v>2150</v>
      </c>
      <c r="O827" t="s">
        <v>2151</v>
      </c>
      <c r="P827" t="s">
        <v>2152</v>
      </c>
    </row>
    <row r="828" spans="1:16">
      <c r="A828" t="s">
        <v>2140</v>
      </c>
      <c r="B828" t="s">
        <v>3778</v>
      </c>
      <c r="C828" s="996" t="s">
        <v>3777</v>
      </c>
      <c r="D828" t="s">
        <v>2143</v>
      </c>
      <c r="E828" s="996" t="s">
        <v>2144</v>
      </c>
      <c r="F828" s="996" t="s">
        <v>2117</v>
      </c>
      <c r="G828" s="890">
        <v>45880.519694305556</v>
      </c>
      <c r="I828" t="s">
        <v>3224</v>
      </c>
      <c r="J828" t="s">
        <v>2146</v>
      </c>
      <c r="K828" s="996" t="s">
        <v>387</v>
      </c>
      <c r="L828" t="s">
        <v>2148</v>
      </c>
      <c r="M828" t="s">
        <v>2149</v>
      </c>
      <c r="N828" t="s">
        <v>2150</v>
      </c>
      <c r="O828" t="s">
        <v>2151</v>
      </c>
      <c r="P828" t="s">
        <v>2152</v>
      </c>
    </row>
    <row r="829" spans="1:16">
      <c r="A829" t="s">
        <v>2140</v>
      </c>
      <c r="B829" t="s">
        <v>300</v>
      </c>
      <c r="C829" s="996" t="s">
        <v>3779</v>
      </c>
      <c r="D829" t="s">
        <v>2143</v>
      </c>
      <c r="E829" s="996" t="s">
        <v>2144</v>
      </c>
      <c r="F829" s="996" t="s">
        <v>2117</v>
      </c>
      <c r="G829" s="890">
        <v>45880.519686400461</v>
      </c>
      <c r="I829" t="s">
        <v>3224</v>
      </c>
      <c r="J829" t="s">
        <v>2146</v>
      </c>
      <c r="K829" s="996" t="s">
        <v>387</v>
      </c>
      <c r="L829" t="s">
        <v>2148</v>
      </c>
      <c r="M829" t="s">
        <v>2149</v>
      </c>
      <c r="N829" t="s">
        <v>2150</v>
      </c>
      <c r="O829" t="s">
        <v>2151</v>
      </c>
      <c r="P829" t="s">
        <v>2152</v>
      </c>
    </row>
    <row r="830" spans="1:16">
      <c r="A830" t="s">
        <v>2140</v>
      </c>
      <c r="B830" t="s">
        <v>3780</v>
      </c>
      <c r="C830" s="996" t="s">
        <v>3779</v>
      </c>
      <c r="D830" t="s">
        <v>2143</v>
      </c>
      <c r="E830" s="996" t="s">
        <v>2144</v>
      </c>
      <c r="F830" s="996" t="s">
        <v>2117</v>
      </c>
      <c r="G830" s="890">
        <v>45880.519569571756</v>
      </c>
      <c r="I830" t="s">
        <v>3224</v>
      </c>
      <c r="J830" t="s">
        <v>2146</v>
      </c>
      <c r="K830" s="996" t="s">
        <v>387</v>
      </c>
      <c r="L830" t="s">
        <v>2148</v>
      </c>
      <c r="M830" t="s">
        <v>2149</v>
      </c>
      <c r="N830" t="s">
        <v>2150</v>
      </c>
      <c r="O830" t="s">
        <v>2151</v>
      </c>
      <c r="P830" t="s">
        <v>2152</v>
      </c>
    </row>
    <row r="831" spans="1:16">
      <c r="A831" t="s">
        <v>2140</v>
      </c>
      <c r="B831" t="s">
        <v>304</v>
      </c>
      <c r="C831" s="996" t="s">
        <v>3781</v>
      </c>
      <c r="D831" t="s">
        <v>2143</v>
      </c>
      <c r="E831" s="996" t="s">
        <v>2144</v>
      </c>
      <c r="F831" s="996" t="s">
        <v>2117</v>
      </c>
      <c r="G831" s="890">
        <v>45880.51968474537</v>
      </c>
      <c r="I831" t="s">
        <v>3224</v>
      </c>
      <c r="J831" t="s">
        <v>2146</v>
      </c>
      <c r="K831" s="996" t="s">
        <v>387</v>
      </c>
      <c r="L831" t="s">
        <v>2148</v>
      </c>
      <c r="M831" t="s">
        <v>2149</v>
      </c>
      <c r="N831" t="s">
        <v>2150</v>
      </c>
      <c r="O831" t="s">
        <v>2151</v>
      </c>
      <c r="P831" t="s">
        <v>2152</v>
      </c>
    </row>
    <row r="832" spans="1:16">
      <c r="A832" t="s">
        <v>2140</v>
      </c>
      <c r="B832" t="s">
        <v>3782</v>
      </c>
      <c r="C832" s="996" t="s">
        <v>3781</v>
      </c>
      <c r="D832" t="s">
        <v>2143</v>
      </c>
      <c r="E832" s="996" t="s">
        <v>2144</v>
      </c>
      <c r="F832" s="996" t="s">
        <v>2117</v>
      </c>
      <c r="G832" s="890">
        <v>45880.51959891204</v>
      </c>
      <c r="I832" t="s">
        <v>3224</v>
      </c>
      <c r="J832" t="s">
        <v>2146</v>
      </c>
      <c r="K832" s="996" t="s">
        <v>387</v>
      </c>
      <c r="L832" t="s">
        <v>2148</v>
      </c>
      <c r="M832" t="s">
        <v>2149</v>
      </c>
      <c r="N832" t="s">
        <v>2150</v>
      </c>
      <c r="O832" t="s">
        <v>2151</v>
      </c>
      <c r="P832" t="s">
        <v>2152</v>
      </c>
    </row>
    <row r="833" spans="1:16">
      <c r="A833" t="s">
        <v>2140</v>
      </c>
      <c r="B833" t="s">
        <v>308</v>
      </c>
      <c r="C833" s="996" t="s">
        <v>3783</v>
      </c>
      <c r="D833" t="s">
        <v>2143</v>
      </c>
      <c r="E833" s="996" t="s">
        <v>2144</v>
      </c>
      <c r="F833" s="996" t="s">
        <v>2117</v>
      </c>
      <c r="G833" s="890">
        <v>45880.519639189813</v>
      </c>
      <c r="I833" t="s">
        <v>3224</v>
      </c>
      <c r="J833" t="s">
        <v>2146</v>
      </c>
      <c r="K833" s="996" t="s">
        <v>387</v>
      </c>
      <c r="L833" t="s">
        <v>2148</v>
      </c>
      <c r="M833" t="s">
        <v>2149</v>
      </c>
      <c r="N833" t="s">
        <v>2150</v>
      </c>
      <c r="O833" t="s">
        <v>2151</v>
      </c>
      <c r="P833" t="s">
        <v>2152</v>
      </c>
    </row>
    <row r="834" spans="1:16">
      <c r="A834" t="s">
        <v>2140</v>
      </c>
      <c r="B834" t="s">
        <v>3784</v>
      </c>
      <c r="C834" s="996" t="s">
        <v>3783</v>
      </c>
      <c r="D834" t="s">
        <v>2143</v>
      </c>
      <c r="E834" s="996" t="s">
        <v>2144</v>
      </c>
      <c r="F834" s="996" t="s">
        <v>2117</v>
      </c>
      <c r="G834" s="890">
        <v>45880.519722534722</v>
      </c>
      <c r="I834" t="s">
        <v>3224</v>
      </c>
      <c r="J834" t="s">
        <v>2146</v>
      </c>
      <c r="K834" s="996" t="s">
        <v>387</v>
      </c>
      <c r="L834" t="s">
        <v>2148</v>
      </c>
      <c r="M834" t="s">
        <v>2149</v>
      </c>
      <c r="N834" t="s">
        <v>2150</v>
      </c>
      <c r="O834" t="s">
        <v>2151</v>
      </c>
      <c r="P834" t="s">
        <v>2152</v>
      </c>
    </row>
    <row r="835" spans="1:16">
      <c r="A835" t="s">
        <v>2140</v>
      </c>
      <c r="B835" t="s">
        <v>312</v>
      </c>
      <c r="C835" s="996" t="s">
        <v>3785</v>
      </c>
      <c r="D835" t="s">
        <v>2143</v>
      </c>
      <c r="E835" s="996" t="s">
        <v>2144</v>
      </c>
      <c r="F835" s="996" t="s">
        <v>2117</v>
      </c>
      <c r="G835" s="890">
        <v>45880.519507546298</v>
      </c>
      <c r="I835" t="s">
        <v>3224</v>
      </c>
      <c r="J835" t="s">
        <v>2146</v>
      </c>
      <c r="K835" s="996" t="s">
        <v>387</v>
      </c>
      <c r="L835" t="s">
        <v>2148</v>
      </c>
      <c r="M835" t="s">
        <v>2149</v>
      </c>
      <c r="N835" t="s">
        <v>2150</v>
      </c>
      <c r="O835" t="s">
        <v>2151</v>
      </c>
      <c r="P835" t="s">
        <v>2152</v>
      </c>
    </row>
    <row r="836" spans="1:16">
      <c r="A836" t="s">
        <v>2140</v>
      </c>
      <c r="B836" t="s">
        <v>3786</v>
      </c>
      <c r="C836" s="996" t="s">
        <v>3785</v>
      </c>
      <c r="D836" t="s">
        <v>2143</v>
      </c>
      <c r="E836" s="996" t="s">
        <v>2144</v>
      </c>
      <c r="F836" s="996" t="s">
        <v>2117</v>
      </c>
      <c r="G836" s="890">
        <v>45880.519554606479</v>
      </c>
      <c r="I836" t="s">
        <v>3224</v>
      </c>
      <c r="J836" t="s">
        <v>2146</v>
      </c>
      <c r="K836" s="996" t="s">
        <v>387</v>
      </c>
      <c r="L836" t="s">
        <v>2148</v>
      </c>
      <c r="M836" t="s">
        <v>2149</v>
      </c>
      <c r="N836" t="s">
        <v>2150</v>
      </c>
      <c r="O836" t="s">
        <v>2151</v>
      </c>
      <c r="P836" t="s">
        <v>2152</v>
      </c>
    </row>
    <row r="837" spans="1:16">
      <c r="A837" t="s">
        <v>2140</v>
      </c>
      <c r="B837" t="s">
        <v>316</v>
      </c>
      <c r="C837" s="996" t="s">
        <v>3787</v>
      </c>
      <c r="D837" t="s">
        <v>2143</v>
      </c>
      <c r="E837" s="996" t="s">
        <v>2144</v>
      </c>
      <c r="F837" s="996" t="s">
        <v>2117</v>
      </c>
      <c r="G837" s="890">
        <v>45880.51971119213</v>
      </c>
      <c r="I837" t="s">
        <v>3224</v>
      </c>
      <c r="J837" t="s">
        <v>2146</v>
      </c>
      <c r="K837" s="996" t="s">
        <v>387</v>
      </c>
      <c r="L837" t="s">
        <v>2148</v>
      </c>
      <c r="M837" t="s">
        <v>2149</v>
      </c>
      <c r="N837" t="s">
        <v>2150</v>
      </c>
      <c r="O837" t="s">
        <v>2151</v>
      </c>
      <c r="P837" t="s">
        <v>2152</v>
      </c>
    </row>
    <row r="838" spans="1:16">
      <c r="A838" t="s">
        <v>2140</v>
      </c>
      <c r="B838" t="s">
        <v>3788</v>
      </c>
      <c r="C838" s="996" t="s">
        <v>3787</v>
      </c>
      <c r="D838" t="s">
        <v>2143</v>
      </c>
      <c r="E838" s="996" t="s">
        <v>2144</v>
      </c>
      <c r="F838" s="996" t="s">
        <v>2117</v>
      </c>
      <c r="G838" s="890">
        <v>45880.519539074077</v>
      </c>
      <c r="I838" t="s">
        <v>3224</v>
      </c>
      <c r="J838" t="s">
        <v>2146</v>
      </c>
      <c r="K838" s="996" t="s">
        <v>387</v>
      </c>
      <c r="L838" t="s">
        <v>2148</v>
      </c>
      <c r="M838" t="s">
        <v>2149</v>
      </c>
      <c r="N838" t="s">
        <v>2150</v>
      </c>
      <c r="O838" t="s">
        <v>2151</v>
      </c>
      <c r="P838" t="s">
        <v>2152</v>
      </c>
    </row>
    <row r="839" spans="1:16">
      <c r="A839" t="s">
        <v>2140</v>
      </c>
      <c r="B839" t="s">
        <v>320</v>
      </c>
      <c r="C839" s="996" t="s">
        <v>3789</v>
      </c>
      <c r="D839" t="s">
        <v>2143</v>
      </c>
      <c r="E839" s="996" t="s">
        <v>2144</v>
      </c>
      <c r="F839" s="996" t="s">
        <v>2117</v>
      </c>
      <c r="G839" s="890">
        <v>45880.519533333332</v>
      </c>
      <c r="I839" t="s">
        <v>3224</v>
      </c>
      <c r="J839" t="s">
        <v>2146</v>
      </c>
      <c r="K839" s="996" t="s">
        <v>387</v>
      </c>
      <c r="L839" t="s">
        <v>2148</v>
      </c>
      <c r="M839" t="s">
        <v>2149</v>
      </c>
      <c r="N839" t="s">
        <v>2150</v>
      </c>
      <c r="O839" t="s">
        <v>2151</v>
      </c>
      <c r="P839" t="s">
        <v>2152</v>
      </c>
    </row>
    <row r="840" spans="1:16">
      <c r="A840" t="s">
        <v>2140</v>
      </c>
      <c r="B840" t="s">
        <v>3790</v>
      </c>
      <c r="C840" s="996" t="s">
        <v>3789</v>
      </c>
      <c r="D840" t="s">
        <v>2143</v>
      </c>
      <c r="E840" s="996" t="s">
        <v>2144</v>
      </c>
      <c r="F840" s="996" t="s">
        <v>2117</v>
      </c>
      <c r="G840" s="890">
        <v>45880.519653958334</v>
      </c>
      <c r="I840" t="s">
        <v>3224</v>
      </c>
      <c r="J840" t="s">
        <v>2146</v>
      </c>
      <c r="K840" s="996" t="s">
        <v>387</v>
      </c>
      <c r="L840" t="s">
        <v>2148</v>
      </c>
      <c r="M840" t="s">
        <v>2149</v>
      </c>
      <c r="N840" t="s">
        <v>2150</v>
      </c>
      <c r="O840" t="s">
        <v>2151</v>
      </c>
      <c r="P840" t="s">
        <v>2152</v>
      </c>
    </row>
    <row r="841" spans="1:16">
      <c r="A841" t="s">
        <v>2140</v>
      </c>
      <c r="B841" t="s">
        <v>324</v>
      </c>
      <c r="C841" s="996" t="s">
        <v>3791</v>
      </c>
      <c r="D841" t="s">
        <v>2143</v>
      </c>
      <c r="E841" s="996" t="s">
        <v>2144</v>
      </c>
      <c r="F841" s="996" t="s">
        <v>2117</v>
      </c>
      <c r="G841" s="890">
        <v>45880.519671284725</v>
      </c>
      <c r="I841" t="s">
        <v>3224</v>
      </c>
      <c r="J841" t="s">
        <v>2146</v>
      </c>
      <c r="K841" s="996" t="s">
        <v>387</v>
      </c>
      <c r="L841" t="s">
        <v>2148</v>
      </c>
      <c r="M841" t="s">
        <v>2149</v>
      </c>
      <c r="N841" t="s">
        <v>2150</v>
      </c>
      <c r="O841" t="s">
        <v>2151</v>
      </c>
      <c r="P841" t="s">
        <v>2152</v>
      </c>
    </row>
    <row r="842" spans="1:16">
      <c r="A842" t="s">
        <v>2140</v>
      </c>
      <c r="B842" t="s">
        <v>3792</v>
      </c>
      <c r="C842" s="996" t="s">
        <v>3791</v>
      </c>
      <c r="D842" t="s">
        <v>2143</v>
      </c>
      <c r="E842" s="996" t="s">
        <v>2144</v>
      </c>
      <c r="F842" s="996" t="s">
        <v>2117</v>
      </c>
      <c r="G842" s="890">
        <v>45880.519556550928</v>
      </c>
      <c r="I842" t="s">
        <v>3224</v>
      </c>
      <c r="J842" t="s">
        <v>2146</v>
      </c>
      <c r="K842" s="996" t="s">
        <v>387</v>
      </c>
      <c r="L842" t="s">
        <v>2148</v>
      </c>
      <c r="M842" t="s">
        <v>2149</v>
      </c>
      <c r="N842" t="s">
        <v>2150</v>
      </c>
      <c r="O842" t="s">
        <v>2151</v>
      </c>
      <c r="P842" t="s">
        <v>2152</v>
      </c>
    </row>
    <row r="843" spans="1:16">
      <c r="A843" t="s">
        <v>2140</v>
      </c>
      <c r="B843" t="s">
        <v>328</v>
      </c>
      <c r="C843" s="996" t="s">
        <v>3793</v>
      </c>
      <c r="D843" t="s">
        <v>2143</v>
      </c>
      <c r="E843" s="996" t="s">
        <v>2144</v>
      </c>
      <c r="F843" s="996" t="s">
        <v>2117</v>
      </c>
      <c r="G843" s="890">
        <v>45880.519566550924</v>
      </c>
      <c r="I843" t="s">
        <v>3224</v>
      </c>
      <c r="J843" t="s">
        <v>2146</v>
      </c>
      <c r="K843" s="996" t="s">
        <v>387</v>
      </c>
      <c r="L843" t="s">
        <v>2148</v>
      </c>
      <c r="M843" t="s">
        <v>2149</v>
      </c>
      <c r="N843" t="s">
        <v>2150</v>
      </c>
      <c r="O843" t="s">
        <v>2151</v>
      </c>
      <c r="P843" t="s">
        <v>2152</v>
      </c>
    </row>
    <row r="844" spans="1:16">
      <c r="A844" t="s">
        <v>2140</v>
      </c>
      <c r="B844" t="s">
        <v>3794</v>
      </c>
      <c r="C844" s="996" t="s">
        <v>3793</v>
      </c>
      <c r="D844" t="s">
        <v>2143</v>
      </c>
      <c r="E844" s="996" t="s">
        <v>2144</v>
      </c>
      <c r="F844" s="996" t="s">
        <v>2117</v>
      </c>
      <c r="G844" s="890">
        <v>45880.519570208337</v>
      </c>
      <c r="I844" t="s">
        <v>3224</v>
      </c>
      <c r="J844" t="s">
        <v>2146</v>
      </c>
      <c r="K844" s="996" t="s">
        <v>387</v>
      </c>
      <c r="L844" t="s">
        <v>2148</v>
      </c>
      <c r="M844" t="s">
        <v>2149</v>
      </c>
      <c r="N844" t="s">
        <v>2150</v>
      </c>
      <c r="O844" t="s">
        <v>2151</v>
      </c>
      <c r="P844" t="s">
        <v>2152</v>
      </c>
    </row>
    <row r="845" spans="1:16">
      <c r="A845" t="s">
        <v>2140</v>
      </c>
      <c r="B845" t="s">
        <v>3795</v>
      </c>
      <c r="C845" s="996" t="s">
        <v>3796</v>
      </c>
      <c r="D845" t="s">
        <v>2143</v>
      </c>
      <c r="E845" s="996" t="s">
        <v>2144</v>
      </c>
      <c r="F845" s="996" t="s">
        <v>2117</v>
      </c>
      <c r="G845" s="890">
        <v>45880.519657337965</v>
      </c>
      <c r="I845" t="s">
        <v>3224</v>
      </c>
      <c r="J845" t="s">
        <v>2146</v>
      </c>
      <c r="K845" s="996" t="s">
        <v>387</v>
      </c>
      <c r="L845" t="s">
        <v>2148</v>
      </c>
      <c r="M845" t="s">
        <v>2149</v>
      </c>
      <c r="N845" t="s">
        <v>2150</v>
      </c>
      <c r="O845" t="s">
        <v>2151</v>
      </c>
      <c r="P845" t="s">
        <v>2152</v>
      </c>
    </row>
    <row r="846" spans="1:16">
      <c r="A846" t="s">
        <v>2140</v>
      </c>
      <c r="B846" t="s">
        <v>3797</v>
      </c>
      <c r="C846" s="996" t="s">
        <v>3796</v>
      </c>
      <c r="D846" t="s">
        <v>2143</v>
      </c>
      <c r="E846" s="996" t="s">
        <v>2144</v>
      </c>
      <c r="F846" s="996" t="s">
        <v>2117</v>
      </c>
      <c r="G846" s="890">
        <v>45880.51959541667</v>
      </c>
      <c r="I846" t="s">
        <v>3224</v>
      </c>
      <c r="J846" t="s">
        <v>2146</v>
      </c>
      <c r="K846" s="996" t="s">
        <v>387</v>
      </c>
      <c r="L846" t="s">
        <v>2148</v>
      </c>
      <c r="M846" t="s">
        <v>2149</v>
      </c>
      <c r="N846" t="s">
        <v>2150</v>
      </c>
      <c r="O846" t="s">
        <v>2151</v>
      </c>
      <c r="P846" t="s">
        <v>2152</v>
      </c>
    </row>
    <row r="847" spans="1:16">
      <c r="A847" t="s">
        <v>2140</v>
      </c>
      <c r="B847" t="s">
        <v>332</v>
      </c>
      <c r="C847" s="996" t="s">
        <v>333</v>
      </c>
      <c r="D847" t="s">
        <v>2143</v>
      </c>
      <c r="E847" s="996" t="s">
        <v>2144</v>
      </c>
      <c r="F847" s="996" t="s">
        <v>2117</v>
      </c>
      <c r="G847" s="890">
        <v>45880.519667581022</v>
      </c>
      <c r="I847" t="s">
        <v>3224</v>
      </c>
      <c r="J847" t="s">
        <v>2146</v>
      </c>
      <c r="K847" s="996" t="s">
        <v>387</v>
      </c>
      <c r="L847" t="s">
        <v>2148</v>
      </c>
      <c r="M847" t="s">
        <v>2149</v>
      </c>
      <c r="N847" t="s">
        <v>2150</v>
      </c>
      <c r="O847" t="s">
        <v>2151</v>
      </c>
      <c r="P847" t="s">
        <v>2152</v>
      </c>
    </row>
    <row r="848" spans="1:16">
      <c r="A848" t="s">
        <v>2140</v>
      </c>
      <c r="B848" t="s">
        <v>3798</v>
      </c>
      <c r="C848" s="996" t="s">
        <v>333</v>
      </c>
      <c r="D848" t="s">
        <v>2143</v>
      </c>
      <c r="E848" s="996" t="s">
        <v>2144</v>
      </c>
      <c r="F848" s="996" t="s">
        <v>2117</v>
      </c>
      <c r="G848" s="890">
        <v>45880.519634606484</v>
      </c>
      <c r="I848" t="s">
        <v>3224</v>
      </c>
      <c r="J848" t="s">
        <v>2146</v>
      </c>
      <c r="K848" s="996" t="s">
        <v>387</v>
      </c>
      <c r="L848" t="s">
        <v>2148</v>
      </c>
      <c r="M848" t="s">
        <v>2149</v>
      </c>
      <c r="N848" t="s">
        <v>2150</v>
      </c>
      <c r="O848" t="s">
        <v>2151</v>
      </c>
      <c r="P848" t="s">
        <v>2152</v>
      </c>
    </row>
    <row r="849" spans="1:16" ht="30">
      <c r="A849" t="s">
        <v>2140</v>
      </c>
      <c r="B849" t="s">
        <v>336</v>
      </c>
      <c r="C849" s="996" t="s">
        <v>337</v>
      </c>
      <c r="D849" t="s">
        <v>2143</v>
      </c>
      <c r="E849" s="996" t="s">
        <v>2144</v>
      </c>
      <c r="F849" s="996" t="s">
        <v>2117</v>
      </c>
      <c r="G849" s="890">
        <v>45880.51963091435</v>
      </c>
      <c r="I849" t="s">
        <v>3224</v>
      </c>
      <c r="J849" t="s">
        <v>2146</v>
      </c>
      <c r="K849" s="996" t="s">
        <v>387</v>
      </c>
      <c r="L849" t="s">
        <v>2148</v>
      </c>
      <c r="M849" t="s">
        <v>2149</v>
      </c>
      <c r="N849" t="s">
        <v>2150</v>
      </c>
      <c r="O849" t="s">
        <v>2151</v>
      </c>
      <c r="P849" t="s">
        <v>2152</v>
      </c>
    </row>
    <row r="850" spans="1:16" ht="30">
      <c r="A850" t="s">
        <v>2140</v>
      </c>
      <c r="B850" t="s">
        <v>3799</v>
      </c>
      <c r="C850" s="996" t="s">
        <v>337</v>
      </c>
      <c r="D850" t="s">
        <v>2143</v>
      </c>
      <c r="E850" s="996" t="s">
        <v>2144</v>
      </c>
      <c r="F850" s="996" t="s">
        <v>2117</v>
      </c>
      <c r="G850" s="890">
        <v>45880.519611597221</v>
      </c>
      <c r="I850" t="s">
        <v>3224</v>
      </c>
      <c r="J850" t="s">
        <v>2146</v>
      </c>
      <c r="K850" s="996" t="s">
        <v>387</v>
      </c>
      <c r="L850" t="s">
        <v>2148</v>
      </c>
      <c r="M850" t="s">
        <v>2149</v>
      </c>
      <c r="N850" t="s">
        <v>2150</v>
      </c>
      <c r="O850" t="s">
        <v>2151</v>
      </c>
      <c r="P850" t="s">
        <v>2152</v>
      </c>
    </row>
    <row r="851" spans="1:16" ht="30">
      <c r="A851" t="s">
        <v>2140</v>
      </c>
      <c r="B851" t="s">
        <v>340</v>
      </c>
      <c r="C851" s="996" t="s">
        <v>341</v>
      </c>
      <c r="D851" t="s">
        <v>2143</v>
      </c>
      <c r="E851" s="996" t="s">
        <v>2144</v>
      </c>
      <c r="F851" s="996" t="s">
        <v>2117</v>
      </c>
      <c r="G851" s="890">
        <v>45880.51949997685</v>
      </c>
      <c r="I851" t="s">
        <v>3224</v>
      </c>
      <c r="J851" t="s">
        <v>2146</v>
      </c>
      <c r="K851" s="996" t="s">
        <v>387</v>
      </c>
      <c r="L851" t="s">
        <v>2148</v>
      </c>
      <c r="M851" t="s">
        <v>2149</v>
      </c>
      <c r="N851" t="s">
        <v>2150</v>
      </c>
      <c r="O851" t="s">
        <v>2151</v>
      </c>
      <c r="P851" t="s">
        <v>2152</v>
      </c>
    </row>
    <row r="852" spans="1:16" ht="30">
      <c r="A852" t="s">
        <v>2140</v>
      </c>
      <c r="B852" t="s">
        <v>3800</v>
      </c>
      <c r="C852" s="996" t="s">
        <v>341</v>
      </c>
      <c r="D852" t="s">
        <v>2143</v>
      </c>
      <c r="E852" s="996" t="s">
        <v>2144</v>
      </c>
      <c r="F852" s="996" t="s">
        <v>2117</v>
      </c>
      <c r="G852" s="890">
        <v>45880.519506747682</v>
      </c>
      <c r="I852" t="s">
        <v>3224</v>
      </c>
      <c r="J852" t="s">
        <v>2146</v>
      </c>
      <c r="K852" s="996" t="s">
        <v>387</v>
      </c>
      <c r="L852" t="s">
        <v>2148</v>
      </c>
      <c r="M852" t="s">
        <v>2149</v>
      </c>
      <c r="N852" t="s">
        <v>2150</v>
      </c>
      <c r="O852" t="s">
        <v>2151</v>
      </c>
      <c r="P852" t="s">
        <v>2152</v>
      </c>
    </row>
    <row r="853" spans="1:16">
      <c r="A853" t="s">
        <v>2140</v>
      </c>
      <c r="B853" t="s">
        <v>344</v>
      </c>
      <c r="C853" s="996" t="s">
        <v>345</v>
      </c>
      <c r="D853" t="s">
        <v>2143</v>
      </c>
      <c r="E853" s="996" t="s">
        <v>2144</v>
      </c>
      <c r="F853" s="996" t="s">
        <v>2117</v>
      </c>
      <c r="G853" s="890">
        <v>45880.519517245368</v>
      </c>
      <c r="I853" t="s">
        <v>3224</v>
      </c>
      <c r="J853" t="s">
        <v>2146</v>
      </c>
      <c r="K853" s="996" t="s">
        <v>387</v>
      </c>
      <c r="L853" t="s">
        <v>2148</v>
      </c>
      <c r="M853" t="s">
        <v>2149</v>
      </c>
      <c r="N853" t="s">
        <v>2150</v>
      </c>
      <c r="O853" t="s">
        <v>2151</v>
      </c>
      <c r="P853" t="s">
        <v>2152</v>
      </c>
    </row>
    <row r="854" spans="1:16">
      <c r="A854" t="s">
        <v>2140</v>
      </c>
      <c r="B854" t="s">
        <v>3801</v>
      </c>
      <c r="C854" s="996" t="s">
        <v>345</v>
      </c>
      <c r="D854" t="s">
        <v>2143</v>
      </c>
      <c r="E854" s="996" t="s">
        <v>2144</v>
      </c>
      <c r="F854" s="996" t="s">
        <v>2117</v>
      </c>
      <c r="G854" s="890">
        <v>45880.519595486112</v>
      </c>
      <c r="I854" t="s">
        <v>3224</v>
      </c>
      <c r="J854" t="s">
        <v>2146</v>
      </c>
      <c r="K854" s="996" t="s">
        <v>387</v>
      </c>
      <c r="L854" t="s">
        <v>2148</v>
      </c>
      <c r="M854" t="s">
        <v>2149</v>
      </c>
      <c r="N854" t="s">
        <v>2150</v>
      </c>
      <c r="O854" t="s">
        <v>2151</v>
      </c>
      <c r="P854" t="s">
        <v>2152</v>
      </c>
    </row>
    <row r="855" spans="1:16" ht="30">
      <c r="A855" t="s">
        <v>2140</v>
      </c>
      <c r="B855" t="s">
        <v>348</v>
      </c>
      <c r="C855" s="996" t="s">
        <v>349</v>
      </c>
      <c r="D855" t="s">
        <v>2143</v>
      </c>
      <c r="E855" s="996" t="s">
        <v>2144</v>
      </c>
      <c r="F855" s="996" t="s">
        <v>2117</v>
      </c>
      <c r="G855" s="890">
        <v>45880.51960003472</v>
      </c>
      <c r="I855" t="s">
        <v>3224</v>
      </c>
      <c r="J855" t="s">
        <v>2146</v>
      </c>
      <c r="K855" s="996" t="s">
        <v>387</v>
      </c>
      <c r="L855" t="s">
        <v>2148</v>
      </c>
      <c r="M855" t="s">
        <v>2149</v>
      </c>
      <c r="N855" t="s">
        <v>2150</v>
      </c>
      <c r="O855" t="s">
        <v>2151</v>
      </c>
      <c r="P855" t="s">
        <v>2152</v>
      </c>
    </row>
    <row r="856" spans="1:16" ht="30">
      <c r="A856" t="s">
        <v>2140</v>
      </c>
      <c r="B856" t="s">
        <v>3802</v>
      </c>
      <c r="C856" s="996" t="s">
        <v>349</v>
      </c>
      <c r="D856" t="s">
        <v>2143</v>
      </c>
      <c r="E856" s="996" t="s">
        <v>2144</v>
      </c>
      <c r="F856" s="996" t="s">
        <v>2117</v>
      </c>
      <c r="G856" s="890">
        <v>45880.519689895831</v>
      </c>
      <c r="I856" t="s">
        <v>3224</v>
      </c>
      <c r="J856" t="s">
        <v>2146</v>
      </c>
      <c r="K856" s="996" t="s">
        <v>387</v>
      </c>
      <c r="L856" t="s">
        <v>2148</v>
      </c>
      <c r="M856" t="s">
        <v>2149</v>
      </c>
      <c r="N856" t="s">
        <v>2150</v>
      </c>
      <c r="O856" t="s">
        <v>2151</v>
      </c>
      <c r="P856" t="s">
        <v>2152</v>
      </c>
    </row>
    <row r="857" spans="1:16">
      <c r="A857" t="s">
        <v>2140</v>
      </c>
      <c r="B857" t="s">
        <v>352</v>
      </c>
      <c r="C857" s="996" t="s">
        <v>353</v>
      </c>
      <c r="D857" t="s">
        <v>2143</v>
      </c>
      <c r="E857" s="996" t="s">
        <v>2144</v>
      </c>
      <c r="F857" s="996" t="s">
        <v>2117</v>
      </c>
      <c r="G857" s="890">
        <v>45880.519725358798</v>
      </c>
      <c r="I857" t="s">
        <v>3224</v>
      </c>
      <c r="J857" t="s">
        <v>2146</v>
      </c>
      <c r="K857" s="996" t="s">
        <v>387</v>
      </c>
      <c r="L857" t="s">
        <v>2148</v>
      </c>
      <c r="M857" t="s">
        <v>2149</v>
      </c>
      <c r="N857" t="s">
        <v>2150</v>
      </c>
      <c r="O857" t="s">
        <v>2151</v>
      </c>
      <c r="P857" t="s">
        <v>2152</v>
      </c>
    </row>
    <row r="858" spans="1:16">
      <c r="A858" t="s">
        <v>2140</v>
      </c>
      <c r="B858" t="s">
        <v>3803</v>
      </c>
      <c r="C858" s="996" t="s">
        <v>353</v>
      </c>
      <c r="D858" t="s">
        <v>2143</v>
      </c>
      <c r="E858" s="996" t="s">
        <v>2144</v>
      </c>
      <c r="F858" s="996" t="s">
        <v>2117</v>
      </c>
      <c r="G858" s="890">
        <v>45880.519565347226</v>
      </c>
      <c r="I858" t="s">
        <v>3224</v>
      </c>
      <c r="J858" t="s">
        <v>2146</v>
      </c>
      <c r="K858" s="996" t="s">
        <v>387</v>
      </c>
      <c r="L858" t="s">
        <v>2148</v>
      </c>
      <c r="M858" t="s">
        <v>2149</v>
      </c>
      <c r="N858" t="s">
        <v>2150</v>
      </c>
      <c r="O858" t="s">
        <v>2151</v>
      </c>
      <c r="P858" t="s">
        <v>2152</v>
      </c>
    </row>
    <row r="859" spans="1:16">
      <c r="A859" t="s">
        <v>2140</v>
      </c>
      <c r="B859" t="s">
        <v>356</v>
      </c>
      <c r="C859" s="996" t="s">
        <v>3804</v>
      </c>
      <c r="D859" t="s">
        <v>2143</v>
      </c>
      <c r="E859" s="996" t="s">
        <v>2144</v>
      </c>
      <c r="F859" s="996" t="s">
        <v>2117</v>
      </c>
      <c r="G859" s="890">
        <v>45880.519560231478</v>
      </c>
      <c r="I859" t="s">
        <v>3224</v>
      </c>
      <c r="J859" t="s">
        <v>2146</v>
      </c>
      <c r="K859" s="996" t="s">
        <v>387</v>
      </c>
      <c r="L859" t="s">
        <v>2148</v>
      </c>
      <c r="M859" t="s">
        <v>2149</v>
      </c>
      <c r="N859" t="s">
        <v>2150</v>
      </c>
      <c r="O859" t="s">
        <v>2151</v>
      </c>
      <c r="P859" t="s">
        <v>2152</v>
      </c>
    </row>
    <row r="860" spans="1:16">
      <c r="A860" t="s">
        <v>2140</v>
      </c>
      <c r="B860" t="s">
        <v>3805</v>
      </c>
      <c r="C860" s="996" t="s">
        <v>3804</v>
      </c>
      <c r="D860" t="s">
        <v>2143</v>
      </c>
      <c r="E860" s="996" t="s">
        <v>2144</v>
      </c>
      <c r="F860" s="996" t="s">
        <v>2117</v>
      </c>
      <c r="G860" s="890">
        <v>45880.519551053243</v>
      </c>
      <c r="I860" t="s">
        <v>3224</v>
      </c>
      <c r="J860" t="s">
        <v>2146</v>
      </c>
      <c r="K860" s="996" t="s">
        <v>387</v>
      </c>
      <c r="L860" t="s">
        <v>2148</v>
      </c>
      <c r="M860" t="s">
        <v>2149</v>
      </c>
      <c r="N860" t="s">
        <v>2150</v>
      </c>
      <c r="O860" t="s">
        <v>2151</v>
      </c>
      <c r="P860" t="s">
        <v>2152</v>
      </c>
    </row>
    <row r="861" spans="1:16">
      <c r="A861" t="s">
        <v>2140</v>
      </c>
      <c r="B861" t="s">
        <v>360</v>
      </c>
      <c r="C861" s="996" t="s">
        <v>361</v>
      </c>
      <c r="D861" t="s">
        <v>2143</v>
      </c>
      <c r="E861" s="996" t="s">
        <v>2144</v>
      </c>
      <c r="F861" s="996" t="s">
        <v>2117</v>
      </c>
      <c r="G861" s="890">
        <v>45880.519719930555</v>
      </c>
      <c r="I861" t="s">
        <v>3224</v>
      </c>
      <c r="J861" t="s">
        <v>2146</v>
      </c>
      <c r="K861" s="996" t="s">
        <v>387</v>
      </c>
      <c r="L861" t="s">
        <v>2148</v>
      </c>
      <c r="M861" t="s">
        <v>2149</v>
      </c>
      <c r="N861" t="s">
        <v>2150</v>
      </c>
      <c r="O861" t="s">
        <v>2151</v>
      </c>
      <c r="P861" t="s">
        <v>2152</v>
      </c>
    </row>
    <row r="862" spans="1:16">
      <c r="A862" t="s">
        <v>2140</v>
      </c>
      <c r="B862" t="s">
        <v>3806</v>
      </c>
      <c r="C862" s="996" t="s">
        <v>361</v>
      </c>
      <c r="D862" t="s">
        <v>2143</v>
      </c>
      <c r="E862" s="996" t="s">
        <v>2144</v>
      </c>
      <c r="F862" s="996" t="s">
        <v>2117</v>
      </c>
      <c r="G862" s="890">
        <v>45880.519529305559</v>
      </c>
      <c r="I862" t="s">
        <v>3224</v>
      </c>
      <c r="J862" t="s">
        <v>2146</v>
      </c>
      <c r="K862" s="996" t="s">
        <v>387</v>
      </c>
      <c r="L862" t="s">
        <v>2148</v>
      </c>
      <c r="M862" t="s">
        <v>2149</v>
      </c>
      <c r="N862" t="s">
        <v>2150</v>
      </c>
      <c r="O862" t="s">
        <v>2151</v>
      </c>
      <c r="P862" t="s">
        <v>2152</v>
      </c>
    </row>
    <row r="863" spans="1:16">
      <c r="A863" t="s">
        <v>2140</v>
      </c>
      <c r="B863" t="s">
        <v>364</v>
      </c>
      <c r="C863" s="996" t="s">
        <v>365</v>
      </c>
      <c r="D863" t="s">
        <v>2143</v>
      </c>
      <c r="E863" s="996" t="s">
        <v>2144</v>
      </c>
      <c r="F863" s="996" t="s">
        <v>2117</v>
      </c>
      <c r="G863" s="890">
        <v>45880.519649594906</v>
      </c>
      <c r="I863" t="s">
        <v>3224</v>
      </c>
      <c r="J863" t="s">
        <v>2146</v>
      </c>
      <c r="K863" s="996" t="s">
        <v>387</v>
      </c>
      <c r="L863" t="s">
        <v>2148</v>
      </c>
      <c r="M863" t="s">
        <v>2149</v>
      </c>
      <c r="N863" t="s">
        <v>2150</v>
      </c>
      <c r="O863" t="s">
        <v>2151</v>
      </c>
      <c r="P863" t="s">
        <v>2152</v>
      </c>
    </row>
    <row r="864" spans="1:16">
      <c r="A864" t="s">
        <v>2140</v>
      </c>
      <c r="B864" t="s">
        <v>3807</v>
      </c>
      <c r="C864" s="996" t="s">
        <v>365</v>
      </c>
      <c r="D864" t="s">
        <v>2143</v>
      </c>
      <c r="E864" s="996" t="s">
        <v>2144</v>
      </c>
      <c r="F864" s="996" t="s">
        <v>2117</v>
      </c>
      <c r="G864" s="890">
        <v>45880.51963696759</v>
      </c>
      <c r="I864" t="s">
        <v>3224</v>
      </c>
      <c r="J864" t="s">
        <v>2146</v>
      </c>
      <c r="K864" s="996" t="s">
        <v>387</v>
      </c>
      <c r="L864" t="s">
        <v>2148</v>
      </c>
      <c r="M864" t="s">
        <v>2149</v>
      </c>
      <c r="N864" t="s">
        <v>2150</v>
      </c>
      <c r="O864" t="s">
        <v>2151</v>
      </c>
      <c r="P864" t="s">
        <v>2152</v>
      </c>
    </row>
    <row r="865" spans="1:16">
      <c r="A865" t="s">
        <v>2140</v>
      </c>
      <c r="B865" t="s">
        <v>1590</v>
      </c>
      <c r="C865" s="996" t="s">
        <v>1591</v>
      </c>
      <c r="D865" t="s">
        <v>2143</v>
      </c>
      <c r="E865" s="996" t="s">
        <v>2144</v>
      </c>
      <c r="F865" s="996" t="s">
        <v>2117</v>
      </c>
      <c r="G865" s="890">
        <v>45880.519621990738</v>
      </c>
      <c r="I865" t="s">
        <v>3224</v>
      </c>
      <c r="J865" t="s">
        <v>2146</v>
      </c>
      <c r="K865" s="996" t="s">
        <v>3808</v>
      </c>
      <c r="L865" t="s">
        <v>2148</v>
      </c>
      <c r="M865" t="s">
        <v>2149</v>
      </c>
      <c r="N865" t="s">
        <v>2150</v>
      </c>
      <c r="O865" t="s">
        <v>2151</v>
      </c>
      <c r="P865" t="s">
        <v>2152</v>
      </c>
    </row>
    <row r="866" spans="1:16" ht="30">
      <c r="A866" t="s">
        <v>2140</v>
      </c>
      <c r="B866" t="s">
        <v>1582</v>
      </c>
      <c r="C866" s="996" t="s">
        <v>1583</v>
      </c>
      <c r="D866" t="s">
        <v>2143</v>
      </c>
      <c r="E866" s="996" t="s">
        <v>2144</v>
      </c>
      <c r="F866" s="996" t="s">
        <v>2117</v>
      </c>
      <c r="G866" s="890">
        <v>45880.519720613425</v>
      </c>
      <c r="I866" t="s">
        <v>3224</v>
      </c>
      <c r="J866" t="s">
        <v>2146</v>
      </c>
      <c r="K866" s="996" t="s">
        <v>3809</v>
      </c>
      <c r="L866" t="s">
        <v>2148</v>
      </c>
      <c r="M866" t="s">
        <v>2149</v>
      </c>
      <c r="N866" t="s">
        <v>2150</v>
      </c>
      <c r="O866" t="s">
        <v>2151</v>
      </c>
      <c r="P866" t="s">
        <v>2152</v>
      </c>
    </row>
    <row r="867" spans="1:16" ht="30">
      <c r="A867" t="s">
        <v>2140</v>
      </c>
      <c r="B867" t="s">
        <v>1586</v>
      </c>
      <c r="C867" s="996" t="s">
        <v>3810</v>
      </c>
      <c r="D867" t="s">
        <v>2143</v>
      </c>
      <c r="E867" s="996" t="s">
        <v>2144</v>
      </c>
      <c r="F867" s="996" t="s">
        <v>2117</v>
      </c>
      <c r="G867" s="890">
        <v>45880.51959314815</v>
      </c>
      <c r="I867" t="s">
        <v>3224</v>
      </c>
      <c r="J867" t="s">
        <v>2146</v>
      </c>
      <c r="K867" s="996" t="s">
        <v>3811</v>
      </c>
      <c r="L867" t="s">
        <v>2148</v>
      </c>
      <c r="M867" t="s">
        <v>2149</v>
      </c>
      <c r="N867" t="s">
        <v>2150</v>
      </c>
      <c r="O867" t="s">
        <v>2151</v>
      </c>
      <c r="P867" t="s">
        <v>2152</v>
      </c>
    </row>
  </sheetData>
  <autoFilter ref="A11:P854" xr:uid="{75B57282-BF96-4F6F-BA54-D00E72C57F62}"/>
  <mergeCells count="10">
    <mergeCell ref="A7:P7"/>
    <mergeCell ref="A8:P8"/>
    <mergeCell ref="A9:P9"/>
    <mergeCell ref="A10:P10"/>
    <mergeCell ref="A2:H2"/>
    <mergeCell ref="I2:P2"/>
    <mergeCell ref="A3:P3"/>
    <mergeCell ref="B4:P4"/>
    <mergeCell ref="B5:P5"/>
    <mergeCell ref="B6:P6"/>
  </mergeCells>
  <pageMargins left="0.70866141732283472" right="0.70866141732283472" top="0.74803149606299213" bottom="0.74803149606299213" header="0.31496062992125984" footer="0.31496062992125984"/>
  <pageSetup paperSize="3" scale="21" fitToHeight="7"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BCE42-95D0-44CC-873E-FBE7B8170F15}">
  <sheetPr>
    <tabColor rgb="FFFF0000"/>
    <pageSetUpPr fitToPage="1"/>
  </sheetPr>
  <dimension ref="A1:DP1343"/>
  <sheetViews>
    <sheetView showGridLines="0" zoomScale="90" zoomScaleNormal="90" workbookViewId="0">
      <pane ySplit="4" topLeftCell="A1303" activePane="bottomLeft" state="frozenSplit"/>
      <selection pane="bottomLeft" activeCell="G1356" sqref="G1356"/>
    </sheetView>
  </sheetViews>
  <sheetFormatPr baseColWidth="10" defaultColWidth="9.42578125" defaultRowHeight="12.75"/>
  <cols>
    <col min="1" max="1" width="2.5703125" style="314" customWidth="1"/>
    <col min="2" max="2" width="23.5703125" style="314" customWidth="1"/>
    <col min="3" max="3" width="95.42578125" style="314" customWidth="1"/>
    <col min="4" max="4" width="9.42578125" style="315" bestFit="1" customWidth="1"/>
    <col min="5" max="8" width="14" style="588" customWidth="1"/>
    <col min="9" max="10" width="10.5703125" style="316" customWidth="1"/>
    <col min="11" max="14" width="12" style="315" customWidth="1"/>
    <col min="15" max="15" width="1.42578125" style="654" customWidth="1"/>
    <col min="16" max="16" width="23" style="560" hidden="1" customWidth="1"/>
    <col min="17" max="17" width="18.42578125" style="561" hidden="1" customWidth="1"/>
    <col min="18" max="18" width="12" style="315" customWidth="1"/>
    <col min="19" max="19" width="12" style="316" customWidth="1"/>
    <col min="20" max="20" width="1.5703125" style="585" customWidth="1"/>
    <col min="21" max="22" width="12" style="316" hidden="1" customWidth="1"/>
    <col min="23" max="23" width="12" style="585" customWidth="1"/>
    <col min="24" max="24" width="19.5703125" style="1002" customWidth="1"/>
    <col min="25" max="25" width="90.42578125" style="1002" bestFit="1" customWidth="1"/>
    <col min="26" max="26" width="9.42578125" style="1003"/>
    <col min="27" max="27" width="16.5703125" style="1004" bestFit="1" customWidth="1"/>
    <col min="28" max="28" width="13.5703125" style="1004" bestFit="1" customWidth="1"/>
    <col min="29" max="29" width="12.5703125" style="1004" bestFit="1" customWidth="1"/>
    <col min="30" max="30" width="13.5703125" style="1004" bestFit="1" customWidth="1"/>
    <col min="31" max="32" width="11.5703125" style="1005" customWidth="1"/>
    <col min="33" max="36" width="11.5703125" style="1003" customWidth="1"/>
    <col min="37" max="37" width="9.42578125" style="891"/>
    <col min="38" max="59" width="9.42578125" style="955"/>
    <col min="60" max="76" width="9.42578125" style="891"/>
    <col min="77" max="120" width="9.42578125" style="585"/>
    <col min="121" max="16384" width="9.42578125" style="314"/>
  </cols>
  <sheetData>
    <row r="1" spans="2:120" ht="22.5" customHeight="1">
      <c r="B1" s="1240" t="str">
        <f>+'Av. Subcontratos'!B5</f>
        <v xml:space="preserve">Reporte Semanal de Proyectos </v>
      </c>
      <c r="C1" s="1240"/>
      <c r="D1" s="1240"/>
      <c r="E1" s="1240"/>
      <c r="F1" s="1240"/>
      <c r="G1" s="1240"/>
      <c r="H1" s="1240"/>
      <c r="I1" s="1240"/>
      <c r="J1" s="1240"/>
      <c r="K1" s="1240"/>
      <c r="L1" s="1240"/>
      <c r="M1" s="1240"/>
      <c r="N1" s="1240"/>
      <c r="O1" s="653"/>
      <c r="S1" s="868"/>
      <c r="U1" s="868"/>
      <c r="V1" s="868"/>
    </row>
    <row r="2" spans="2:120" ht="22.5" customHeight="1">
      <c r="B2" s="1240" t="s">
        <v>3812</v>
      </c>
      <c r="C2" s="1240"/>
      <c r="D2" s="1240"/>
      <c r="E2" s="1240"/>
      <c r="F2" s="1240"/>
      <c r="G2" s="1240"/>
      <c r="H2" s="1240"/>
      <c r="I2" s="1240"/>
      <c r="J2" s="1240"/>
      <c r="K2" s="1240"/>
      <c r="L2" s="1240"/>
      <c r="M2" s="1240"/>
      <c r="N2" s="1240"/>
      <c r="O2" s="653"/>
      <c r="S2" s="868"/>
      <c r="U2" s="958" t="s">
        <v>3813</v>
      </c>
      <c r="V2" s="956"/>
    </row>
    <row r="3" spans="2:120" ht="9.75" customHeight="1">
      <c r="U3" s="957"/>
      <c r="V3" s="876"/>
    </row>
    <row r="4" spans="2:120" s="317" customFormat="1" ht="38.25">
      <c r="B4" s="318" t="s">
        <v>1858</v>
      </c>
      <c r="C4" s="319" t="s">
        <v>3814</v>
      </c>
      <c r="D4" s="320" t="s">
        <v>3815</v>
      </c>
      <c r="E4" s="589" t="s">
        <v>3816</v>
      </c>
      <c r="F4" s="589" t="s">
        <v>3817</v>
      </c>
      <c r="G4" s="589" t="s">
        <v>3818</v>
      </c>
      <c r="H4" s="589" t="s">
        <v>3819</v>
      </c>
      <c r="I4" s="321" t="s">
        <v>3820</v>
      </c>
      <c r="J4" s="321" t="s">
        <v>3821</v>
      </c>
      <c r="K4" s="320" t="s">
        <v>1840</v>
      </c>
      <c r="L4" s="320" t="s">
        <v>3822</v>
      </c>
      <c r="M4" s="320" t="s">
        <v>1824</v>
      </c>
      <c r="N4" s="322" t="s">
        <v>1825</v>
      </c>
      <c r="O4" s="655"/>
      <c r="P4" s="562" t="s">
        <v>3823</v>
      </c>
      <c r="Q4" s="563" t="s">
        <v>3824</v>
      </c>
      <c r="R4" s="657" t="s">
        <v>3825</v>
      </c>
      <c r="S4" s="869" t="s">
        <v>3826</v>
      </c>
      <c r="T4" s="1011"/>
      <c r="U4" s="1010" t="s">
        <v>3827</v>
      </c>
      <c r="V4" s="869" t="s">
        <v>3828</v>
      </c>
      <c r="W4" s="586"/>
      <c r="X4" s="1006" t="s">
        <v>1858</v>
      </c>
      <c r="Y4" s="1006" t="s">
        <v>3814</v>
      </c>
      <c r="Z4" s="1007" t="s">
        <v>3815</v>
      </c>
      <c r="AA4" s="1008" t="s">
        <v>3816</v>
      </c>
      <c r="AB4" s="1008" t="s">
        <v>3817</v>
      </c>
      <c r="AC4" s="1008" t="s">
        <v>3818</v>
      </c>
      <c r="AD4" s="1008" t="s">
        <v>3819</v>
      </c>
      <c r="AE4" s="1009" t="s">
        <v>3820</v>
      </c>
      <c r="AF4" s="1009" t="s">
        <v>3821</v>
      </c>
      <c r="AG4" s="1007" t="s">
        <v>1840</v>
      </c>
      <c r="AH4" s="1007" t="s">
        <v>3822</v>
      </c>
      <c r="AI4" s="1007" t="s">
        <v>1824</v>
      </c>
      <c r="AJ4" s="1007" t="s">
        <v>1825</v>
      </c>
      <c r="AK4" s="892"/>
      <c r="AL4" s="954"/>
      <c r="AM4" s="954"/>
      <c r="AN4" s="954"/>
      <c r="AO4" s="954"/>
      <c r="AP4" s="954"/>
      <c r="AQ4" s="954"/>
      <c r="AR4" s="954"/>
      <c r="AS4" s="954"/>
      <c r="AT4" s="954"/>
      <c r="AU4" s="954"/>
      <c r="AV4" s="954"/>
      <c r="AW4" s="954"/>
      <c r="AX4" s="954"/>
      <c r="AY4" s="954"/>
      <c r="AZ4" s="954"/>
      <c r="BA4" s="954"/>
      <c r="BB4" s="954"/>
      <c r="BC4" s="954"/>
      <c r="BD4" s="954"/>
      <c r="BE4" s="954"/>
      <c r="BF4" s="954"/>
      <c r="BG4" s="954"/>
      <c r="BH4" s="892"/>
      <c r="BI4" s="892"/>
      <c r="BJ4" s="892"/>
      <c r="BK4" s="892"/>
      <c r="BL4" s="892"/>
      <c r="BM4" s="892"/>
      <c r="BN4" s="892"/>
      <c r="BO4" s="892"/>
      <c r="BP4" s="892"/>
      <c r="BQ4" s="892"/>
      <c r="BR4" s="892"/>
      <c r="BS4" s="892"/>
      <c r="BT4" s="892"/>
      <c r="BU4" s="892"/>
      <c r="BV4" s="892"/>
      <c r="BW4" s="892"/>
      <c r="BX4" s="892"/>
      <c r="BY4" s="586"/>
      <c r="BZ4" s="586"/>
      <c r="CA4" s="586"/>
      <c r="CB4" s="586"/>
      <c r="CC4" s="586"/>
      <c r="CD4" s="586"/>
      <c r="CE4" s="586"/>
      <c r="CF4" s="586"/>
      <c r="CG4" s="586"/>
      <c r="CH4" s="586"/>
      <c r="CI4" s="586"/>
      <c r="CJ4" s="586"/>
      <c r="CK4" s="586"/>
      <c r="CL4" s="586"/>
      <c r="CM4" s="586"/>
      <c r="CN4" s="586"/>
      <c r="CO4" s="586"/>
      <c r="CP4" s="586"/>
      <c r="CQ4" s="586"/>
      <c r="CR4" s="586"/>
      <c r="CS4" s="586"/>
      <c r="CT4" s="586"/>
      <c r="CU4" s="586"/>
      <c r="CV4" s="586"/>
      <c r="CW4" s="586"/>
      <c r="CX4" s="586"/>
      <c r="CY4" s="586"/>
      <c r="CZ4" s="586"/>
      <c r="DA4" s="586"/>
      <c r="DB4" s="586"/>
      <c r="DC4" s="586"/>
      <c r="DD4" s="586"/>
      <c r="DE4" s="586"/>
      <c r="DF4" s="586"/>
      <c r="DG4" s="586"/>
      <c r="DH4" s="586"/>
      <c r="DI4" s="586"/>
      <c r="DJ4" s="586"/>
      <c r="DK4" s="586"/>
      <c r="DL4" s="586"/>
      <c r="DM4" s="586"/>
      <c r="DN4" s="586"/>
      <c r="DO4" s="586"/>
      <c r="DP4" s="586"/>
    </row>
    <row r="5" spans="2:120" customFormat="1" ht="15">
      <c r="B5" s="323" t="s">
        <v>6163</v>
      </c>
      <c r="C5" s="324"/>
      <c r="D5" s="325">
        <v>1016</v>
      </c>
      <c r="E5" s="590">
        <v>45751</v>
      </c>
      <c r="F5" s="590">
        <v>46660</v>
      </c>
      <c r="G5" s="590">
        <v>45751</v>
      </c>
      <c r="H5" s="590">
        <v>46660</v>
      </c>
      <c r="I5" s="981">
        <v>0.49980000000000002</v>
      </c>
      <c r="J5" s="981">
        <v>0.40089999999999998</v>
      </c>
      <c r="K5" s="325">
        <f>+W5</f>
        <v>125424</v>
      </c>
      <c r="L5" s="325">
        <v>62685.04</v>
      </c>
      <c r="M5" s="325">
        <v>50288.4</v>
      </c>
      <c r="N5" s="326">
        <v>65494.47</v>
      </c>
      <c r="O5" s="384">
        <v>62897.86</v>
      </c>
      <c r="P5" s="564"/>
      <c r="Q5" s="565"/>
      <c r="R5" s="658">
        <f>+M5-L5</f>
        <v>-12396.64</v>
      </c>
      <c r="S5" s="870">
        <f>+R5/$K$5</f>
        <v>-9.8837861972190327E-2</v>
      </c>
      <c r="T5" s="1012"/>
      <c r="U5" s="870">
        <v>-4.4908366381392985E-2</v>
      </c>
      <c r="V5" s="870">
        <f t="shared" ref="V5:V68" si="0">+S5-U5</f>
        <v>-5.3929495590797343E-2</v>
      </c>
      <c r="W5" s="325">
        <v>125424</v>
      </c>
      <c r="X5" s="1002" t="s">
        <v>6163</v>
      </c>
      <c r="Y5" s="1002"/>
      <c r="Z5" s="1003">
        <v>1016</v>
      </c>
      <c r="AA5" s="1004">
        <v>45751</v>
      </c>
      <c r="AB5" s="1004">
        <v>46660</v>
      </c>
      <c r="AC5" s="1004">
        <v>45751</v>
      </c>
      <c r="AD5" s="1004">
        <v>46660</v>
      </c>
      <c r="AE5" s="1005">
        <v>0.49980000000000002</v>
      </c>
      <c r="AF5" s="1005">
        <v>0.40089999999999998</v>
      </c>
      <c r="AG5" s="1003">
        <v>146397.79999999999</v>
      </c>
      <c r="AH5" s="1003">
        <v>62685.04</v>
      </c>
      <c r="AI5" s="1003">
        <v>50288.4</v>
      </c>
      <c r="AJ5" s="1003">
        <v>65494.47</v>
      </c>
      <c r="AK5" s="916"/>
      <c r="AL5" s="982"/>
      <c r="AM5" s="982"/>
      <c r="AN5" s="982"/>
      <c r="AO5" s="982"/>
      <c r="AP5" s="982"/>
      <c r="AQ5" s="982"/>
      <c r="AR5" s="982"/>
      <c r="AS5" s="982"/>
      <c r="AT5" s="982"/>
      <c r="AU5" s="982"/>
      <c r="AV5" s="982"/>
      <c r="AW5" s="982"/>
      <c r="AX5" s="982"/>
      <c r="AY5" s="982"/>
      <c r="AZ5" s="982"/>
      <c r="BA5" s="982"/>
      <c r="BB5" s="982"/>
      <c r="BC5" s="982"/>
      <c r="BD5" s="982"/>
      <c r="BE5" s="982"/>
      <c r="BF5" s="982"/>
      <c r="BG5" s="982"/>
      <c r="BH5" s="916"/>
      <c r="BI5" s="916"/>
      <c r="BJ5" s="916"/>
      <c r="BK5" s="916"/>
      <c r="BL5" s="916"/>
      <c r="BM5" s="916"/>
      <c r="BN5" s="916"/>
      <c r="BO5" s="916"/>
      <c r="BP5" s="916"/>
      <c r="BQ5" s="916"/>
      <c r="BR5" s="916"/>
      <c r="BS5" s="916"/>
      <c r="BT5" s="916"/>
      <c r="BU5" s="916"/>
      <c r="BV5" s="916"/>
      <c r="BW5" s="916"/>
      <c r="BX5" s="916"/>
      <c r="BY5" s="587"/>
      <c r="BZ5" s="587"/>
      <c r="CA5" s="587"/>
      <c r="CB5" s="587"/>
      <c r="CC5" s="587"/>
      <c r="CD5" s="587"/>
      <c r="CE5" s="587"/>
      <c r="CF5" s="587"/>
      <c r="CG5" s="587"/>
      <c r="CH5" s="587"/>
      <c r="CI5" s="587"/>
      <c r="CJ5" s="587"/>
      <c r="CK5" s="587"/>
      <c r="CL5" s="587"/>
      <c r="CM5" s="587"/>
      <c r="CN5" s="587"/>
      <c r="CO5" s="587"/>
      <c r="CP5" s="587"/>
      <c r="CQ5" s="587"/>
      <c r="CR5" s="587"/>
      <c r="CS5" s="587"/>
      <c r="CT5" s="587"/>
      <c r="CU5" s="587"/>
      <c r="CV5" s="587"/>
      <c r="CW5" s="587"/>
      <c r="CX5" s="587"/>
      <c r="CY5" s="587"/>
      <c r="CZ5" s="587"/>
      <c r="DA5" s="587"/>
      <c r="DB5" s="587"/>
      <c r="DC5" s="587"/>
      <c r="DD5" s="587"/>
      <c r="DE5" s="587"/>
      <c r="DF5" s="587"/>
      <c r="DG5" s="587"/>
      <c r="DH5" s="587"/>
      <c r="DI5" s="587"/>
      <c r="DJ5" s="587"/>
      <c r="DK5" s="587"/>
      <c r="DL5" s="587"/>
      <c r="DM5" s="587"/>
      <c r="DN5" s="587"/>
      <c r="DO5" s="587"/>
      <c r="DP5" s="587"/>
    </row>
    <row r="6" spans="2:120">
      <c r="B6" s="327" t="s">
        <v>3829</v>
      </c>
      <c r="C6" s="328"/>
      <c r="D6" s="329">
        <v>822</v>
      </c>
      <c r="E6" s="591">
        <v>45771</v>
      </c>
      <c r="F6" s="591">
        <v>46660</v>
      </c>
      <c r="G6" s="591">
        <v>45771</v>
      </c>
      <c r="H6" s="591">
        <v>46660</v>
      </c>
      <c r="I6" s="330">
        <v>0</v>
      </c>
      <c r="J6" s="330">
        <v>0</v>
      </c>
      <c r="K6" s="329">
        <v>0</v>
      </c>
      <c r="L6" s="329">
        <v>0</v>
      </c>
      <c r="M6" s="329">
        <v>0</v>
      </c>
      <c r="N6" s="331">
        <v>0</v>
      </c>
      <c r="O6" s="385">
        <v>0</v>
      </c>
      <c r="P6" s="566"/>
      <c r="Q6" s="567"/>
      <c r="R6" s="659">
        <f t="shared" ref="R6:R68" si="1">+N6-L6</f>
        <v>0</v>
      </c>
      <c r="S6" s="871">
        <f t="shared" ref="S6:S68" si="2">+R6/$K$5</f>
        <v>0</v>
      </c>
      <c r="T6" s="1013"/>
      <c r="U6" s="871">
        <v>0</v>
      </c>
      <c r="V6" s="871">
        <f t="shared" si="0"/>
        <v>0</v>
      </c>
      <c r="X6" s="1002" t="s">
        <v>3829</v>
      </c>
      <c r="Z6" s="1003">
        <v>822</v>
      </c>
      <c r="AA6" s="1004">
        <v>45771</v>
      </c>
      <c r="AB6" s="1004">
        <v>46660</v>
      </c>
      <c r="AC6" s="1004">
        <v>45771</v>
      </c>
      <c r="AD6" s="1004">
        <v>46660</v>
      </c>
      <c r="AE6" s="1005">
        <v>0</v>
      </c>
      <c r="AF6" s="1005">
        <v>0</v>
      </c>
      <c r="AG6" s="1003">
        <v>0</v>
      </c>
      <c r="AH6" s="1003">
        <v>0</v>
      </c>
      <c r="AI6" s="1003">
        <v>0</v>
      </c>
      <c r="AJ6" s="1003">
        <v>0</v>
      </c>
    </row>
    <row r="7" spans="2:120">
      <c r="B7" s="332" t="s">
        <v>3830</v>
      </c>
      <c r="C7" s="333"/>
      <c r="D7" s="334">
        <v>822</v>
      </c>
      <c r="E7" s="592">
        <v>45771</v>
      </c>
      <c r="F7" s="592">
        <v>46660</v>
      </c>
      <c r="G7" s="592">
        <v>45771</v>
      </c>
      <c r="H7" s="592">
        <v>46660</v>
      </c>
      <c r="I7" s="335">
        <v>0</v>
      </c>
      <c r="J7" s="335">
        <v>0</v>
      </c>
      <c r="K7" s="334">
        <v>0</v>
      </c>
      <c r="L7" s="334">
        <v>0</v>
      </c>
      <c r="M7" s="334">
        <v>0</v>
      </c>
      <c r="N7" s="336">
        <v>0</v>
      </c>
      <c r="O7" s="385">
        <v>0</v>
      </c>
      <c r="P7" s="568"/>
      <c r="Q7" s="569"/>
      <c r="R7" s="660">
        <f t="shared" si="1"/>
        <v>0</v>
      </c>
      <c r="S7" s="872">
        <f t="shared" si="2"/>
        <v>0</v>
      </c>
      <c r="T7" s="1013"/>
      <c r="U7" s="872">
        <v>0</v>
      </c>
      <c r="V7" s="872">
        <f t="shared" si="0"/>
        <v>0</v>
      </c>
      <c r="X7" s="1002" t="s">
        <v>3830</v>
      </c>
      <c r="Z7" s="1003">
        <v>822</v>
      </c>
      <c r="AA7" s="1004">
        <v>45771</v>
      </c>
      <c r="AB7" s="1004">
        <v>46660</v>
      </c>
      <c r="AC7" s="1004">
        <v>45771</v>
      </c>
      <c r="AD7" s="1004">
        <v>46660</v>
      </c>
      <c r="AE7" s="1005">
        <v>0</v>
      </c>
      <c r="AF7" s="1005">
        <v>0</v>
      </c>
      <c r="AG7" s="1003">
        <v>0</v>
      </c>
      <c r="AH7" s="1003">
        <v>0</v>
      </c>
      <c r="AI7" s="1003">
        <v>0</v>
      </c>
      <c r="AJ7" s="1003">
        <v>0</v>
      </c>
    </row>
    <row r="8" spans="2:120">
      <c r="B8" s="337" t="s">
        <v>3831</v>
      </c>
      <c r="C8" s="314" t="s">
        <v>3832</v>
      </c>
      <c r="D8" s="315">
        <v>0</v>
      </c>
      <c r="F8" s="588">
        <v>45819</v>
      </c>
      <c r="H8" s="588">
        <v>45819</v>
      </c>
      <c r="I8" s="316">
        <v>1</v>
      </c>
      <c r="J8" s="316">
        <v>1</v>
      </c>
      <c r="K8" s="315">
        <v>0</v>
      </c>
      <c r="L8" s="315">
        <v>0</v>
      </c>
      <c r="M8" s="315">
        <v>0</v>
      </c>
      <c r="N8" s="338">
        <v>0</v>
      </c>
      <c r="O8" s="654">
        <v>0</v>
      </c>
      <c r="P8" s="560" t="s">
        <v>3833</v>
      </c>
      <c r="Q8" s="561" t="s">
        <v>3834</v>
      </c>
      <c r="R8" s="661">
        <f t="shared" si="1"/>
        <v>0</v>
      </c>
      <c r="S8" s="873">
        <f t="shared" si="2"/>
        <v>0</v>
      </c>
      <c r="T8" s="1013"/>
      <c r="U8" s="873">
        <v>0</v>
      </c>
      <c r="V8" s="873">
        <f t="shared" si="0"/>
        <v>0</v>
      </c>
      <c r="X8" s="1002" t="s">
        <v>3831</v>
      </c>
      <c r="Y8" s="1002" t="s">
        <v>3832</v>
      </c>
      <c r="Z8" s="1003">
        <v>0</v>
      </c>
      <c r="AB8" s="1004">
        <v>45819</v>
      </c>
      <c r="AD8" s="1004">
        <v>45819</v>
      </c>
      <c r="AE8" s="1005">
        <v>1</v>
      </c>
      <c r="AF8" s="1005">
        <v>1</v>
      </c>
      <c r="AG8" s="1003">
        <v>0</v>
      </c>
      <c r="AH8" s="1003">
        <v>0</v>
      </c>
      <c r="AI8" s="1003">
        <v>0</v>
      </c>
      <c r="AJ8" s="1003">
        <v>0</v>
      </c>
    </row>
    <row r="9" spans="2:120">
      <c r="B9" s="337" t="s">
        <v>3835</v>
      </c>
      <c r="C9" s="314" t="s">
        <v>3836</v>
      </c>
      <c r="D9" s="315">
        <v>0</v>
      </c>
      <c r="F9" s="588">
        <v>45771</v>
      </c>
      <c r="H9" s="588">
        <v>45771</v>
      </c>
      <c r="I9" s="316">
        <v>1</v>
      </c>
      <c r="J9" s="316">
        <v>1</v>
      </c>
      <c r="K9" s="315">
        <v>0</v>
      </c>
      <c r="L9" s="315">
        <v>0</v>
      </c>
      <c r="M9" s="315">
        <v>0</v>
      </c>
      <c r="N9" s="338">
        <v>0</v>
      </c>
      <c r="O9" s="654">
        <v>0</v>
      </c>
      <c r="P9" s="560" t="s">
        <v>3837</v>
      </c>
      <c r="Q9" s="561" t="s">
        <v>3838</v>
      </c>
      <c r="R9" s="661">
        <f t="shared" si="1"/>
        <v>0</v>
      </c>
      <c r="S9" s="873">
        <f t="shared" si="2"/>
        <v>0</v>
      </c>
      <c r="T9" s="1013"/>
      <c r="U9" s="873">
        <v>0</v>
      </c>
      <c r="V9" s="873">
        <f t="shared" si="0"/>
        <v>0</v>
      </c>
      <c r="X9" s="1002" t="s">
        <v>3835</v>
      </c>
      <c r="Y9" s="1002" t="s">
        <v>3836</v>
      </c>
      <c r="Z9" s="1003">
        <v>0</v>
      </c>
      <c r="AB9" s="1004">
        <v>45771</v>
      </c>
      <c r="AD9" s="1004">
        <v>45771</v>
      </c>
      <c r="AE9" s="1005">
        <v>1</v>
      </c>
      <c r="AF9" s="1005">
        <v>1</v>
      </c>
      <c r="AG9" s="1003">
        <v>0</v>
      </c>
      <c r="AH9" s="1003">
        <v>0</v>
      </c>
      <c r="AI9" s="1003">
        <v>0</v>
      </c>
      <c r="AJ9" s="1003">
        <v>0</v>
      </c>
    </row>
    <row r="10" spans="2:120">
      <c r="B10" s="337" t="s">
        <v>3839</v>
      </c>
      <c r="C10" s="314" t="s">
        <v>3840</v>
      </c>
      <c r="D10" s="315">
        <v>0</v>
      </c>
      <c r="F10" s="588">
        <v>45782</v>
      </c>
      <c r="H10" s="588">
        <v>45782</v>
      </c>
      <c r="I10" s="316">
        <v>1</v>
      </c>
      <c r="J10" s="316">
        <v>1</v>
      </c>
      <c r="K10" s="315">
        <v>0</v>
      </c>
      <c r="L10" s="315">
        <v>0</v>
      </c>
      <c r="M10" s="315">
        <v>0</v>
      </c>
      <c r="N10" s="338">
        <v>0</v>
      </c>
      <c r="O10" s="654">
        <v>0</v>
      </c>
      <c r="P10" s="560" t="s">
        <v>3841</v>
      </c>
      <c r="Q10" s="561" t="s">
        <v>3842</v>
      </c>
      <c r="R10" s="661">
        <f t="shared" si="1"/>
        <v>0</v>
      </c>
      <c r="S10" s="873">
        <f t="shared" si="2"/>
        <v>0</v>
      </c>
      <c r="T10" s="1013"/>
      <c r="U10" s="873">
        <v>0</v>
      </c>
      <c r="V10" s="873">
        <f t="shared" si="0"/>
        <v>0</v>
      </c>
      <c r="X10" s="1002" t="s">
        <v>3839</v>
      </c>
      <c r="Y10" s="1002" t="s">
        <v>3840</v>
      </c>
      <c r="Z10" s="1003">
        <v>0</v>
      </c>
      <c r="AB10" s="1004">
        <v>45782</v>
      </c>
      <c r="AD10" s="1004">
        <v>45782</v>
      </c>
      <c r="AE10" s="1005">
        <v>1</v>
      </c>
      <c r="AF10" s="1005">
        <v>1</v>
      </c>
      <c r="AG10" s="1003">
        <v>0</v>
      </c>
      <c r="AH10" s="1003">
        <v>0</v>
      </c>
      <c r="AI10" s="1003">
        <v>0</v>
      </c>
      <c r="AJ10" s="1003">
        <v>0</v>
      </c>
    </row>
    <row r="11" spans="2:120">
      <c r="B11" s="337" t="s">
        <v>3843</v>
      </c>
      <c r="C11" s="314" t="s">
        <v>3844</v>
      </c>
      <c r="D11" s="315">
        <v>0</v>
      </c>
      <c r="F11" s="588">
        <v>45782</v>
      </c>
      <c r="H11" s="588">
        <v>45782</v>
      </c>
      <c r="I11" s="316">
        <v>1</v>
      </c>
      <c r="J11" s="316">
        <v>1</v>
      </c>
      <c r="K11" s="315">
        <v>0</v>
      </c>
      <c r="L11" s="315">
        <v>0</v>
      </c>
      <c r="M11" s="315">
        <v>0</v>
      </c>
      <c r="N11" s="338">
        <v>0</v>
      </c>
      <c r="O11" s="654">
        <v>0</v>
      </c>
      <c r="P11" s="560" t="s">
        <v>3845</v>
      </c>
      <c r="Q11" s="561" t="s">
        <v>3846</v>
      </c>
      <c r="R11" s="661">
        <f t="shared" si="1"/>
        <v>0</v>
      </c>
      <c r="S11" s="873">
        <f t="shared" si="2"/>
        <v>0</v>
      </c>
      <c r="T11" s="1013"/>
      <c r="U11" s="873">
        <v>0</v>
      </c>
      <c r="V11" s="873">
        <f t="shared" si="0"/>
        <v>0</v>
      </c>
      <c r="X11" s="1002" t="s">
        <v>3843</v>
      </c>
      <c r="Y11" s="1002" t="s">
        <v>3844</v>
      </c>
      <c r="Z11" s="1003">
        <v>0</v>
      </c>
      <c r="AB11" s="1004">
        <v>45782</v>
      </c>
      <c r="AD11" s="1004">
        <v>45782</v>
      </c>
      <c r="AE11" s="1005">
        <v>1</v>
      </c>
      <c r="AF11" s="1005">
        <v>1</v>
      </c>
      <c r="AG11" s="1003">
        <v>0</v>
      </c>
      <c r="AH11" s="1003">
        <v>0</v>
      </c>
      <c r="AI11" s="1003">
        <v>0</v>
      </c>
      <c r="AJ11" s="1003">
        <v>0</v>
      </c>
    </row>
    <row r="12" spans="2:120">
      <c r="B12" s="337" t="s">
        <v>3847</v>
      </c>
      <c r="C12" s="314" t="s">
        <v>3848</v>
      </c>
      <c r="D12" s="315">
        <v>0</v>
      </c>
      <c r="F12" s="588">
        <v>45786</v>
      </c>
      <c r="H12" s="588">
        <v>45786</v>
      </c>
      <c r="I12" s="316">
        <v>1</v>
      </c>
      <c r="J12" s="316">
        <v>1</v>
      </c>
      <c r="K12" s="315">
        <v>0</v>
      </c>
      <c r="L12" s="315">
        <v>0</v>
      </c>
      <c r="M12" s="315">
        <v>0</v>
      </c>
      <c r="N12" s="338">
        <v>0</v>
      </c>
      <c r="O12" s="654">
        <v>0</v>
      </c>
      <c r="P12" s="560" t="s">
        <v>3849</v>
      </c>
      <c r="Q12" s="561" t="s">
        <v>3850</v>
      </c>
      <c r="R12" s="661">
        <f t="shared" si="1"/>
        <v>0</v>
      </c>
      <c r="S12" s="873">
        <f t="shared" si="2"/>
        <v>0</v>
      </c>
      <c r="T12" s="1013"/>
      <c r="U12" s="873">
        <v>0</v>
      </c>
      <c r="V12" s="873">
        <f t="shared" si="0"/>
        <v>0</v>
      </c>
      <c r="X12" s="1002" t="s">
        <v>3847</v>
      </c>
      <c r="Y12" s="1002" t="s">
        <v>3848</v>
      </c>
      <c r="Z12" s="1003">
        <v>0</v>
      </c>
      <c r="AB12" s="1004">
        <v>45786</v>
      </c>
      <c r="AD12" s="1004">
        <v>45786</v>
      </c>
      <c r="AE12" s="1005">
        <v>1</v>
      </c>
      <c r="AF12" s="1005">
        <v>1</v>
      </c>
      <c r="AG12" s="1003">
        <v>0</v>
      </c>
      <c r="AH12" s="1003">
        <v>0</v>
      </c>
      <c r="AI12" s="1003">
        <v>0</v>
      </c>
      <c r="AJ12" s="1003">
        <v>0</v>
      </c>
    </row>
    <row r="13" spans="2:120">
      <c r="B13" s="337" t="s">
        <v>3851</v>
      </c>
      <c r="C13" s="314" t="s">
        <v>3852</v>
      </c>
      <c r="D13" s="315">
        <v>0</v>
      </c>
      <c r="F13" s="588">
        <v>45786</v>
      </c>
      <c r="H13" s="588">
        <v>45786</v>
      </c>
      <c r="I13" s="316">
        <v>1</v>
      </c>
      <c r="J13" s="316">
        <v>1</v>
      </c>
      <c r="K13" s="315">
        <v>0</v>
      </c>
      <c r="L13" s="315">
        <v>0</v>
      </c>
      <c r="M13" s="315">
        <v>0</v>
      </c>
      <c r="N13" s="338">
        <v>0</v>
      </c>
      <c r="O13" s="654">
        <v>0</v>
      </c>
      <c r="P13" s="560" t="s">
        <v>3849</v>
      </c>
      <c r="Q13" s="561" t="s">
        <v>3850</v>
      </c>
      <c r="R13" s="661">
        <f t="shared" si="1"/>
        <v>0</v>
      </c>
      <c r="S13" s="873">
        <f t="shared" si="2"/>
        <v>0</v>
      </c>
      <c r="T13" s="1013"/>
      <c r="U13" s="873">
        <v>0</v>
      </c>
      <c r="V13" s="873">
        <f t="shared" si="0"/>
        <v>0</v>
      </c>
      <c r="X13" s="1002" t="s">
        <v>3851</v>
      </c>
      <c r="Y13" s="1002" t="s">
        <v>3852</v>
      </c>
      <c r="Z13" s="1003">
        <v>0</v>
      </c>
      <c r="AB13" s="1004">
        <v>45786</v>
      </c>
      <c r="AD13" s="1004">
        <v>45786</v>
      </c>
      <c r="AE13" s="1005">
        <v>1</v>
      </c>
      <c r="AF13" s="1005">
        <v>1</v>
      </c>
      <c r="AG13" s="1003">
        <v>0</v>
      </c>
      <c r="AH13" s="1003">
        <v>0</v>
      </c>
      <c r="AI13" s="1003">
        <v>0</v>
      </c>
      <c r="AJ13" s="1003">
        <v>0</v>
      </c>
    </row>
    <row r="14" spans="2:120">
      <c r="B14" s="337" t="s">
        <v>3853</v>
      </c>
      <c r="C14" s="314" t="s">
        <v>3854</v>
      </c>
      <c r="D14" s="315">
        <v>0</v>
      </c>
      <c r="F14" s="588">
        <v>45799</v>
      </c>
      <c r="H14" s="588">
        <v>45799</v>
      </c>
      <c r="I14" s="316">
        <v>1</v>
      </c>
      <c r="J14" s="316">
        <v>1</v>
      </c>
      <c r="K14" s="315">
        <v>0</v>
      </c>
      <c r="L14" s="315">
        <v>0</v>
      </c>
      <c r="M14" s="315">
        <v>0</v>
      </c>
      <c r="N14" s="338">
        <v>0</v>
      </c>
      <c r="O14" s="654">
        <v>0</v>
      </c>
      <c r="P14" s="560" t="s">
        <v>3855</v>
      </c>
      <c r="Q14" s="561" t="s">
        <v>3856</v>
      </c>
      <c r="R14" s="661">
        <f t="shared" si="1"/>
        <v>0</v>
      </c>
      <c r="S14" s="873">
        <f t="shared" si="2"/>
        <v>0</v>
      </c>
      <c r="T14" s="1013"/>
      <c r="U14" s="873">
        <v>0</v>
      </c>
      <c r="V14" s="873">
        <f t="shared" si="0"/>
        <v>0</v>
      </c>
      <c r="X14" s="1002" t="s">
        <v>3853</v>
      </c>
      <c r="Y14" s="1002" t="s">
        <v>3854</v>
      </c>
      <c r="Z14" s="1003">
        <v>0</v>
      </c>
      <c r="AB14" s="1004">
        <v>45799</v>
      </c>
      <c r="AD14" s="1004">
        <v>45799</v>
      </c>
      <c r="AE14" s="1005">
        <v>1</v>
      </c>
      <c r="AF14" s="1005">
        <v>1</v>
      </c>
      <c r="AG14" s="1003">
        <v>0</v>
      </c>
      <c r="AH14" s="1003">
        <v>0</v>
      </c>
      <c r="AI14" s="1003">
        <v>0</v>
      </c>
      <c r="AJ14" s="1003">
        <v>0</v>
      </c>
    </row>
    <row r="15" spans="2:120">
      <c r="B15" s="337" t="s">
        <v>3857</v>
      </c>
      <c r="C15" s="314" t="s">
        <v>3858</v>
      </c>
      <c r="D15" s="315">
        <v>0</v>
      </c>
      <c r="F15" s="588">
        <v>45869</v>
      </c>
      <c r="H15" s="588">
        <v>45869</v>
      </c>
      <c r="I15" s="316">
        <v>1</v>
      </c>
      <c r="J15" s="316">
        <v>1</v>
      </c>
      <c r="K15" s="315">
        <v>0</v>
      </c>
      <c r="L15" s="315">
        <v>0</v>
      </c>
      <c r="M15" s="315">
        <v>0</v>
      </c>
      <c r="N15" s="338">
        <v>0</v>
      </c>
      <c r="O15" s="654">
        <v>0</v>
      </c>
      <c r="P15" s="560" t="s">
        <v>3859</v>
      </c>
      <c r="Q15" s="561" t="s">
        <v>3860</v>
      </c>
      <c r="R15" s="661">
        <f t="shared" si="1"/>
        <v>0</v>
      </c>
      <c r="S15" s="873">
        <f t="shared" si="2"/>
        <v>0</v>
      </c>
      <c r="T15" s="1013"/>
      <c r="U15" s="873">
        <v>0</v>
      </c>
      <c r="V15" s="873">
        <f t="shared" si="0"/>
        <v>0</v>
      </c>
      <c r="X15" s="1002" t="s">
        <v>3857</v>
      </c>
      <c r="Y15" s="1002" t="s">
        <v>3858</v>
      </c>
      <c r="Z15" s="1003">
        <v>0</v>
      </c>
      <c r="AB15" s="1004">
        <v>45869</v>
      </c>
      <c r="AD15" s="1004">
        <v>45869</v>
      </c>
      <c r="AE15" s="1005">
        <v>1</v>
      </c>
      <c r="AF15" s="1005">
        <v>1</v>
      </c>
      <c r="AG15" s="1003">
        <v>0</v>
      </c>
      <c r="AH15" s="1003">
        <v>0</v>
      </c>
      <c r="AI15" s="1003">
        <v>0</v>
      </c>
      <c r="AJ15" s="1003">
        <v>0</v>
      </c>
    </row>
    <row r="16" spans="2:120">
      <c r="B16" s="337" t="s">
        <v>3861</v>
      </c>
      <c r="C16" s="314" t="s">
        <v>3862</v>
      </c>
      <c r="D16" s="315">
        <v>0</v>
      </c>
      <c r="F16" s="588">
        <v>45883</v>
      </c>
      <c r="H16" s="588">
        <v>45883</v>
      </c>
      <c r="I16" s="316">
        <v>1</v>
      </c>
      <c r="J16" s="316">
        <v>1</v>
      </c>
      <c r="K16" s="315">
        <v>0</v>
      </c>
      <c r="L16" s="315">
        <v>0</v>
      </c>
      <c r="M16" s="315">
        <v>0</v>
      </c>
      <c r="N16" s="338">
        <v>0</v>
      </c>
      <c r="O16" s="654">
        <v>0</v>
      </c>
      <c r="P16" s="560" t="s">
        <v>3863</v>
      </c>
      <c r="Q16" s="561" t="s">
        <v>3864</v>
      </c>
      <c r="R16" s="661">
        <f t="shared" si="1"/>
        <v>0</v>
      </c>
      <c r="S16" s="873">
        <f t="shared" si="2"/>
        <v>0</v>
      </c>
      <c r="T16" s="1013"/>
      <c r="U16" s="873">
        <v>0</v>
      </c>
      <c r="V16" s="873">
        <f t="shared" si="0"/>
        <v>0</v>
      </c>
      <c r="X16" s="1002" t="s">
        <v>3861</v>
      </c>
      <c r="Y16" s="1002" t="s">
        <v>3862</v>
      </c>
      <c r="Z16" s="1003">
        <v>0</v>
      </c>
      <c r="AB16" s="1004">
        <v>45883</v>
      </c>
      <c r="AD16" s="1004">
        <v>45883</v>
      </c>
      <c r="AE16" s="1005">
        <v>1</v>
      </c>
      <c r="AF16" s="1005">
        <v>1</v>
      </c>
      <c r="AG16" s="1003">
        <v>0</v>
      </c>
      <c r="AH16" s="1003">
        <v>0</v>
      </c>
      <c r="AI16" s="1003">
        <v>0</v>
      </c>
      <c r="AJ16" s="1003">
        <v>0</v>
      </c>
    </row>
    <row r="17" spans="2:36">
      <c r="B17" s="337" t="s">
        <v>3865</v>
      </c>
      <c r="C17" s="314" t="s">
        <v>3866</v>
      </c>
      <c r="D17" s="315">
        <v>0</v>
      </c>
      <c r="F17" s="588">
        <v>45896</v>
      </c>
      <c r="H17" s="588">
        <v>45896</v>
      </c>
      <c r="I17" s="316">
        <v>1</v>
      </c>
      <c r="J17" s="316">
        <v>1</v>
      </c>
      <c r="K17" s="315">
        <v>0</v>
      </c>
      <c r="L17" s="315">
        <v>0</v>
      </c>
      <c r="M17" s="315">
        <v>0</v>
      </c>
      <c r="N17" s="338">
        <v>0</v>
      </c>
      <c r="O17" s="654">
        <v>0</v>
      </c>
      <c r="P17" s="560" t="s">
        <v>3867</v>
      </c>
      <c r="Q17" s="561" t="s">
        <v>3868</v>
      </c>
      <c r="R17" s="661">
        <f t="shared" si="1"/>
        <v>0</v>
      </c>
      <c r="S17" s="873">
        <f t="shared" si="2"/>
        <v>0</v>
      </c>
      <c r="T17" s="1013"/>
      <c r="U17" s="873">
        <v>0</v>
      </c>
      <c r="V17" s="873">
        <f t="shared" si="0"/>
        <v>0</v>
      </c>
      <c r="X17" s="1002" t="s">
        <v>3865</v>
      </c>
      <c r="Y17" s="1002" t="s">
        <v>3866</v>
      </c>
      <c r="Z17" s="1003">
        <v>0</v>
      </c>
      <c r="AB17" s="1004">
        <v>45896</v>
      </c>
      <c r="AD17" s="1004">
        <v>45896</v>
      </c>
      <c r="AE17" s="1005">
        <v>1</v>
      </c>
      <c r="AF17" s="1005">
        <v>1</v>
      </c>
      <c r="AG17" s="1003">
        <v>0</v>
      </c>
      <c r="AH17" s="1003">
        <v>0</v>
      </c>
      <c r="AI17" s="1003">
        <v>0</v>
      </c>
      <c r="AJ17" s="1003">
        <v>0</v>
      </c>
    </row>
    <row r="18" spans="2:36">
      <c r="B18" s="337" t="s">
        <v>3869</v>
      </c>
      <c r="C18" s="314" t="s">
        <v>3870</v>
      </c>
      <c r="D18" s="315">
        <v>0</v>
      </c>
      <c r="F18" s="588">
        <v>46161</v>
      </c>
      <c r="H18" s="588">
        <v>46178</v>
      </c>
      <c r="I18" s="316">
        <v>0</v>
      </c>
      <c r="J18" s="316">
        <v>0</v>
      </c>
      <c r="K18" s="315">
        <v>0</v>
      </c>
      <c r="L18" s="315">
        <v>0</v>
      </c>
      <c r="M18" s="315">
        <v>0</v>
      </c>
      <c r="N18" s="338">
        <v>0</v>
      </c>
      <c r="O18" s="654">
        <v>0</v>
      </c>
      <c r="P18" s="560" t="s">
        <v>3871</v>
      </c>
      <c r="Q18" s="561" t="s">
        <v>3872</v>
      </c>
      <c r="R18" s="661">
        <f t="shared" si="1"/>
        <v>0</v>
      </c>
      <c r="S18" s="873">
        <f t="shared" si="2"/>
        <v>0</v>
      </c>
      <c r="T18" s="1013"/>
      <c r="U18" s="873">
        <v>0</v>
      </c>
      <c r="V18" s="873">
        <f t="shared" si="0"/>
        <v>0</v>
      </c>
      <c r="X18" s="1002" t="s">
        <v>3869</v>
      </c>
      <c r="Y18" s="1002" t="s">
        <v>3870</v>
      </c>
      <c r="Z18" s="1003">
        <v>0</v>
      </c>
      <c r="AB18" s="1004">
        <v>46161</v>
      </c>
      <c r="AD18" s="1004">
        <v>46178</v>
      </c>
      <c r="AE18" s="1005">
        <v>0</v>
      </c>
      <c r="AF18" s="1005">
        <v>0</v>
      </c>
      <c r="AG18" s="1003">
        <v>0</v>
      </c>
      <c r="AH18" s="1003">
        <v>0</v>
      </c>
      <c r="AI18" s="1003">
        <v>0</v>
      </c>
      <c r="AJ18" s="1003">
        <v>0</v>
      </c>
    </row>
    <row r="19" spans="2:36">
      <c r="B19" s="337" t="s">
        <v>3873</v>
      </c>
      <c r="C19" s="314" t="s">
        <v>3874</v>
      </c>
      <c r="D19" s="315">
        <v>0</v>
      </c>
      <c r="F19" s="588">
        <v>46378</v>
      </c>
      <c r="H19" s="588">
        <v>46378</v>
      </c>
      <c r="I19" s="316">
        <v>0</v>
      </c>
      <c r="J19" s="316">
        <v>0</v>
      </c>
      <c r="K19" s="315">
        <v>0</v>
      </c>
      <c r="L19" s="315">
        <v>0</v>
      </c>
      <c r="M19" s="315">
        <v>0</v>
      </c>
      <c r="N19" s="338">
        <v>0</v>
      </c>
      <c r="O19" s="654">
        <v>0</v>
      </c>
      <c r="P19" s="560" t="s">
        <v>3875</v>
      </c>
      <c r="Q19" s="561" t="s">
        <v>3876</v>
      </c>
      <c r="R19" s="661">
        <f t="shared" si="1"/>
        <v>0</v>
      </c>
      <c r="S19" s="873">
        <f t="shared" si="2"/>
        <v>0</v>
      </c>
      <c r="T19" s="1013"/>
      <c r="U19" s="873">
        <v>0</v>
      </c>
      <c r="V19" s="873">
        <f t="shared" si="0"/>
        <v>0</v>
      </c>
      <c r="X19" s="1002" t="s">
        <v>3873</v>
      </c>
      <c r="Y19" s="1002" t="s">
        <v>3874</v>
      </c>
      <c r="Z19" s="1003">
        <v>0</v>
      </c>
      <c r="AB19" s="1004">
        <v>46378</v>
      </c>
      <c r="AD19" s="1004">
        <v>46378</v>
      </c>
      <c r="AE19" s="1005">
        <v>0</v>
      </c>
      <c r="AF19" s="1005">
        <v>0</v>
      </c>
      <c r="AG19" s="1003">
        <v>0</v>
      </c>
      <c r="AH19" s="1003">
        <v>0</v>
      </c>
      <c r="AI19" s="1003">
        <v>0</v>
      </c>
      <c r="AJ19" s="1003">
        <v>0</v>
      </c>
    </row>
    <row r="20" spans="2:36">
      <c r="B20" s="337" t="s">
        <v>3877</v>
      </c>
      <c r="C20" s="314" t="s">
        <v>3878</v>
      </c>
      <c r="D20" s="315">
        <v>0</v>
      </c>
      <c r="F20" s="588">
        <v>46385</v>
      </c>
      <c r="H20" s="588">
        <v>46385</v>
      </c>
      <c r="I20" s="316">
        <v>0</v>
      </c>
      <c r="J20" s="316">
        <v>0</v>
      </c>
      <c r="K20" s="315">
        <v>0</v>
      </c>
      <c r="L20" s="315">
        <v>0</v>
      </c>
      <c r="M20" s="315">
        <v>0</v>
      </c>
      <c r="N20" s="338">
        <v>0</v>
      </c>
      <c r="O20" s="654">
        <v>0</v>
      </c>
      <c r="P20" s="560" t="s">
        <v>3876</v>
      </c>
      <c r="Q20" s="561" t="s">
        <v>3879</v>
      </c>
      <c r="R20" s="661">
        <f t="shared" si="1"/>
        <v>0</v>
      </c>
      <c r="S20" s="873">
        <f t="shared" si="2"/>
        <v>0</v>
      </c>
      <c r="T20" s="1013"/>
      <c r="U20" s="873">
        <v>0</v>
      </c>
      <c r="V20" s="873">
        <f t="shared" si="0"/>
        <v>0</v>
      </c>
      <c r="X20" s="1002" t="s">
        <v>3877</v>
      </c>
      <c r="Y20" s="1002" t="s">
        <v>3878</v>
      </c>
      <c r="Z20" s="1003">
        <v>0</v>
      </c>
      <c r="AB20" s="1004">
        <v>46385</v>
      </c>
      <c r="AD20" s="1004">
        <v>46385</v>
      </c>
      <c r="AE20" s="1005">
        <v>0</v>
      </c>
      <c r="AF20" s="1005">
        <v>0</v>
      </c>
      <c r="AG20" s="1003">
        <v>0</v>
      </c>
      <c r="AH20" s="1003">
        <v>0</v>
      </c>
      <c r="AI20" s="1003">
        <v>0</v>
      </c>
      <c r="AJ20" s="1003">
        <v>0</v>
      </c>
    </row>
    <row r="21" spans="2:36">
      <c r="B21" s="337" t="s">
        <v>3880</v>
      </c>
      <c r="C21" s="314" t="s">
        <v>3881</v>
      </c>
      <c r="D21" s="315">
        <v>0</v>
      </c>
      <c r="F21" s="588">
        <v>46392</v>
      </c>
      <c r="H21" s="588">
        <v>46392</v>
      </c>
      <c r="I21" s="316">
        <v>0</v>
      </c>
      <c r="J21" s="316">
        <v>0</v>
      </c>
      <c r="K21" s="315">
        <v>0</v>
      </c>
      <c r="L21" s="315">
        <v>0</v>
      </c>
      <c r="M21" s="315">
        <v>0</v>
      </c>
      <c r="N21" s="338">
        <v>0</v>
      </c>
      <c r="O21" s="654">
        <v>0</v>
      </c>
      <c r="P21" s="560" t="s">
        <v>3882</v>
      </c>
      <c r="Q21" s="561" t="s">
        <v>3883</v>
      </c>
      <c r="R21" s="661">
        <f t="shared" si="1"/>
        <v>0</v>
      </c>
      <c r="S21" s="873">
        <f t="shared" si="2"/>
        <v>0</v>
      </c>
      <c r="T21" s="1013"/>
      <c r="U21" s="873">
        <v>0</v>
      </c>
      <c r="V21" s="873">
        <f t="shared" si="0"/>
        <v>0</v>
      </c>
      <c r="X21" s="1002" t="s">
        <v>3880</v>
      </c>
      <c r="Y21" s="1002" t="s">
        <v>3881</v>
      </c>
      <c r="Z21" s="1003">
        <v>0</v>
      </c>
      <c r="AB21" s="1004">
        <v>46392</v>
      </c>
      <c r="AD21" s="1004">
        <v>46392</v>
      </c>
      <c r="AE21" s="1005">
        <v>0</v>
      </c>
      <c r="AF21" s="1005">
        <v>0</v>
      </c>
      <c r="AG21" s="1003">
        <v>0</v>
      </c>
      <c r="AH21" s="1003">
        <v>0</v>
      </c>
      <c r="AI21" s="1003">
        <v>0</v>
      </c>
      <c r="AJ21" s="1003">
        <v>0</v>
      </c>
    </row>
    <row r="22" spans="2:36">
      <c r="B22" s="337" t="s">
        <v>3884</v>
      </c>
      <c r="C22" s="314" t="s">
        <v>3885</v>
      </c>
      <c r="D22" s="315">
        <v>0</v>
      </c>
      <c r="F22" s="588">
        <v>46660</v>
      </c>
      <c r="H22" s="588">
        <v>46660</v>
      </c>
      <c r="I22" s="316">
        <v>0</v>
      </c>
      <c r="J22" s="316">
        <v>0</v>
      </c>
      <c r="K22" s="315">
        <v>0</v>
      </c>
      <c r="L22" s="315">
        <v>0</v>
      </c>
      <c r="M22" s="315">
        <v>0</v>
      </c>
      <c r="N22" s="338">
        <v>0</v>
      </c>
      <c r="O22" s="654">
        <v>0</v>
      </c>
      <c r="P22" s="560" t="s">
        <v>3886</v>
      </c>
      <c r="R22" s="661">
        <f t="shared" si="1"/>
        <v>0</v>
      </c>
      <c r="S22" s="873">
        <f t="shared" si="2"/>
        <v>0</v>
      </c>
      <c r="T22" s="1013"/>
      <c r="U22" s="873">
        <v>0</v>
      </c>
      <c r="V22" s="873">
        <f t="shared" si="0"/>
        <v>0</v>
      </c>
      <c r="X22" s="1002" t="s">
        <v>3884</v>
      </c>
      <c r="Y22" s="1002" t="s">
        <v>3885</v>
      </c>
      <c r="Z22" s="1003">
        <v>0</v>
      </c>
      <c r="AB22" s="1004">
        <v>46660</v>
      </c>
      <c r="AD22" s="1004">
        <v>46660</v>
      </c>
      <c r="AE22" s="1005">
        <v>0</v>
      </c>
      <c r="AF22" s="1005">
        <v>0</v>
      </c>
      <c r="AG22" s="1003">
        <v>0</v>
      </c>
      <c r="AH22" s="1003">
        <v>0</v>
      </c>
      <c r="AI22" s="1003">
        <v>0</v>
      </c>
      <c r="AJ22" s="1003">
        <v>0</v>
      </c>
    </row>
    <row r="23" spans="2:36">
      <c r="B23" s="327" t="s">
        <v>3887</v>
      </c>
      <c r="C23" s="328"/>
      <c r="D23" s="329">
        <v>264</v>
      </c>
      <c r="E23" s="591">
        <v>45751</v>
      </c>
      <c r="F23" s="591">
        <v>46213</v>
      </c>
      <c r="G23" s="591">
        <v>45751</v>
      </c>
      <c r="H23" s="591">
        <v>46213</v>
      </c>
      <c r="I23" s="330">
        <v>0</v>
      </c>
      <c r="J23" s="330">
        <v>0</v>
      </c>
      <c r="K23" s="329">
        <v>0</v>
      </c>
      <c r="L23" s="329">
        <v>0</v>
      </c>
      <c r="M23" s="329">
        <v>0</v>
      </c>
      <c r="N23" s="331">
        <v>0</v>
      </c>
      <c r="O23" s="385">
        <v>0</v>
      </c>
      <c r="P23" s="566"/>
      <c r="Q23" s="567"/>
      <c r="R23" s="659">
        <f t="shared" si="1"/>
        <v>0</v>
      </c>
      <c r="S23" s="871">
        <f t="shared" si="2"/>
        <v>0</v>
      </c>
      <c r="T23" s="1013"/>
      <c r="U23" s="871">
        <v>0</v>
      </c>
      <c r="V23" s="871">
        <f t="shared" si="0"/>
        <v>0</v>
      </c>
      <c r="X23" s="1002" t="s">
        <v>3887</v>
      </c>
      <c r="Z23" s="1003">
        <v>264</v>
      </c>
      <c r="AA23" s="1004">
        <v>45751</v>
      </c>
      <c r="AB23" s="1004">
        <v>46213</v>
      </c>
      <c r="AC23" s="1004">
        <v>45751</v>
      </c>
      <c r="AD23" s="1004">
        <v>46213</v>
      </c>
      <c r="AE23" s="1005">
        <v>0</v>
      </c>
      <c r="AF23" s="1005">
        <v>0</v>
      </c>
      <c r="AG23" s="1003">
        <v>0</v>
      </c>
      <c r="AH23" s="1003">
        <v>0</v>
      </c>
      <c r="AI23" s="1003">
        <v>0</v>
      </c>
      <c r="AJ23" s="1003">
        <v>0</v>
      </c>
    </row>
    <row r="24" spans="2:36">
      <c r="B24" s="332" t="s">
        <v>3888</v>
      </c>
      <c r="C24" s="333"/>
      <c r="D24" s="334">
        <v>264</v>
      </c>
      <c r="E24" s="592">
        <v>45751</v>
      </c>
      <c r="F24" s="592">
        <v>46213</v>
      </c>
      <c r="G24" s="592">
        <v>45751</v>
      </c>
      <c r="H24" s="592">
        <v>46213</v>
      </c>
      <c r="I24" s="335">
        <v>0</v>
      </c>
      <c r="J24" s="335">
        <v>0</v>
      </c>
      <c r="K24" s="334">
        <v>0</v>
      </c>
      <c r="L24" s="334">
        <v>0</v>
      </c>
      <c r="M24" s="334">
        <v>0</v>
      </c>
      <c r="N24" s="336">
        <v>0</v>
      </c>
      <c r="O24" s="385">
        <v>0</v>
      </c>
      <c r="P24" s="568"/>
      <c r="Q24" s="569"/>
      <c r="R24" s="660">
        <f t="shared" si="1"/>
        <v>0</v>
      </c>
      <c r="S24" s="872">
        <f t="shared" si="2"/>
        <v>0</v>
      </c>
      <c r="T24" s="1013"/>
      <c r="U24" s="872">
        <v>0</v>
      </c>
      <c r="V24" s="872">
        <f t="shared" si="0"/>
        <v>0</v>
      </c>
      <c r="X24" s="1002" t="s">
        <v>3888</v>
      </c>
      <c r="Z24" s="1003">
        <v>264</v>
      </c>
      <c r="AA24" s="1004">
        <v>45751</v>
      </c>
      <c r="AB24" s="1004">
        <v>46213</v>
      </c>
      <c r="AC24" s="1004">
        <v>45751</v>
      </c>
      <c r="AD24" s="1004">
        <v>46213</v>
      </c>
      <c r="AE24" s="1005">
        <v>0</v>
      </c>
      <c r="AF24" s="1005">
        <v>0</v>
      </c>
      <c r="AG24" s="1003">
        <v>0</v>
      </c>
      <c r="AH24" s="1003">
        <v>0</v>
      </c>
      <c r="AI24" s="1003">
        <v>0</v>
      </c>
      <c r="AJ24" s="1003">
        <v>0</v>
      </c>
    </row>
    <row r="25" spans="2:36">
      <c r="B25" s="337" t="s">
        <v>3889</v>
      </c>
      <c r="C25" s="314" t="s">
        <v>3890</v>
      </c>
      <c r="D25" s="315">
        <v>0</v>
      </c>
      <c r="E25" s="588">
        <v>45751</v>
      </c>
      <c r="G25" s="588">
        <v>45751</v>
      </c>
      <c r="I25" s="316">
        <v>1</v>
      </c>
      <c r="J25" s="316">
        <v>1</v>
      </c>
      <c r="K25" s="315">
        <v>0</v>
      </c>
      <c r="L25" s="315">
        <v>0</v>
      </c>
      <c r="M25" s="315">
        <v>0</v>
      </c>
      <c r="N25" s="338">
        <v>0</v>
      </c>
      <c r="O25" s="654">
        <v>0</v>
      </c>
      <c r="Q25" s="561" t="s">
        <v>3891</v>
      </c>
      <c r="R25" s="661">
        <f t="shared" si="1"/>
        <v>0</v>
      </c>
      <c r="S25" s="873">
        <f t="shared" si="2"/>
        <v>0</v>
      </c>
      <c r="T25" s="1013"/>
      <c r="U25" s="873">
        <v>0</v>
      </c>
      <c r="V25" s="873">
        <f t="shared" si="0"/>
        <v>0</v>
      </c>
      <c r="X25" s="1002" t="s">
        <v>3889</v>
      </c>
      <c r="Y25" s="1002" t="s">
        <v>3890</v>
      </c>
      <c r="Z25" s="1003">
        <v>0</v>
      </c>
      <c r="AA25" s="1004">
        <v>45751</v>
      </c>
      <c r="AC25" s="1004">
        <v>45751</v>
      </c>
      <c r="AE25" s="1005">
        <v>1</v>
      </c>
      <c r="AF25" s="1005">
        <v>1</v>
      </c>
      <c r="AG25" s="1003">
        <v>0</v>
      </c>
      <c r="AH25" s="1003">
        <v>0</v>
      </c>
      <c r="AI25" s="1003">
        <v>0</v>
      </c>
      <c r="AJ25" s="1003">
        <v>0</v>
      </c>
    </row>
    <row r="26" spans="2:36">
      <c r="B26" s="337" t="s">
        <v>3892</v>
      </c>
      <c r="C26" s="314" t="s">
        <v>3893</v>
      </c>
      <c r="D26" s="315">
        <v>0</v>
      </c>
      <c r="F26" s="588">
        <v>45758</v>
      </c>
      <c r="H26" s="588">
        <v>45758</v>
      </c>
      <c r="I26" s="316">
        <v>1</v>
      </c>
      <c r="J26" s="316">
        <v>1</v>
      </c>
      <c r="K26" s="315">
        <v>0</v>
      </c>
      <c r="L26" s="315">
        <v>0</v>
      </c>
      <c r="M26" s="315">
        <v>0</v>
      </c>
      <c r="N26" s="338">
        <v>0</v>
      </c>
      <c r="O26" s="654">
        <v>0</v>
      </c>
      <c r="Q26" s="561" t="s">
        <v>3894</v>
      </c>
      <c r="R26" s="661">
        <f t="shared" si="1"/>
        <v>0</v>
      </c>
      <c r="S26" s="873">
        <f t="shared" si="2"/>
        <v>0</v>
      </c>
      <c r="T26" s="1013"/>
      <c r="U26" s="873">
        <v>0</v>
      </c>
      <c r="V26" s="873">
        <f t="shared" si="0"/>
        <v>0</v>
      </c>
      <c r="X26" s="1002" t="s">
        <v>3892</v>
      </c>
      <c r="Y26" s="1002" t="s">
        <v>3893</v>
      </c>
      <c r="Z26" s="1003">
        <v>0</v>
      </c>
      <c r="AB26" s="1004">
        <v>45758</v>
      </c>
      <c r="AD26" s="1004">
        <v>45758</v>
      </c>
      <c r="AE26" s="1005">
        <v>1</v>
      </c>
      <c r="AF26" s="1005">
        <v>1</v>
      </c>
      <c r="AG26" s="1003">
        <v>0</v>
      </c>
      <c r="AH26" s="1003">
        <v>0</v>
      </c>
      <c r="AI26" s="1003">
        <v>0</v>
      </c>
      <c r="AJ26" s="1003">
        <v>0</v>
      </c>
    </row>
    <row r="27" spans="2:36">
      <c r="B27" s="337" t="s">
        <v>3895</v>
      </c>
      <c r="C27" s="314" t="s">
        <v>3896</v>
      </c>
      <c r="D27" s="315">
        <v>0</v>
      </c>
      <c r="F27" s="588">
        <v>45814</v>
      </c>
      <c r="H27" s="588">
        <v>45814</v>
      </c>
      <c r="I27" s="316">
        <v>1</v>
      </c>
      <c r="J27" s="316">
        <v>1</v>
      </c>
      <c r="K27" s="315">
        <v>0</v>
      </c>
      <c r="L27" s="315">
        <v>0</v>
      </c>
      <c r="M27" s="315">
        <v>0</v>
      </c>
      <c r="N27" s="338">
        <v>0</v>
      </c>
      <c r="O27" s="654">
        <v>0</v>
      </c>
      <c r="Q27" s="561" t="s">
        <v>3897</v>
      </c>
      <c r="R27" s="661">
        <f t="shared" si="1"/>
        <v>0</v>
      </c>
      <c r="S27" s="873">
        <f t="shared" si="2"/>
        <v>0</v>
      </c>
      <c r="T27" s="1013"/>
      <c r="U27" s="873">
        <v>0</v>
      </c>
      <c r="V27" s="873">
        <f t="shared" si="0"/>
        <v>0</v>
      </c>
      <c r="X27" s="1002" t="s">
        <v>3895</v>
      </c>
      <c r="Y27" s="1002" t="s">
        <v>3896</v>
      </c>
      <c r="Z27" s="1003">
        <v>0</v>
      </c>
      <c r="AB27" s="1004">
        <v>45814</v>
      </c>
      <c r="AD27" s="1004">
        <v>45814</v>
      </c>
      <c r="AE27" s="1005">
        <v>1</v>
      </c>
      <c r="AF27" s="1005">
        <v>1</v>
      </c>
      <c r="AG27" s="1003">
        <v>0</v>
      </c>
      <c r="AH27" s="1003">
        <v>0</v>
      </c>
      <c r="AI27" s="1003">
        <v>0</v>
      </c>
      <c r="AJ27" s="1003">
        <v>0</v>
      </c>
    </row>
    <row r="28" spans="2:36">
      <c r="B28" s="337" t="s">
        <v>3898</v>
      </c>
      <c r="C28" s="314" t="s">
        <v>3899</v>
      </c>
      <c r="D28" s="315">
        <v>0</v>
      </c>
      <c r="F28" s="588">
        <v>46111</v>
      </c>
      <c r="H28" s="588">
        <v>46122</v>
      </c>
      <c r="I28" s="316">
        <v>1</v>
      </c>
      <c r="J28" s="316">
        <v>1</v>
      </c>
      <c r="K28" s="315">
        <v>0</v>
      </c>
      <c r="L28" s="315">
        <v>0</v>
      </c>
      <c r="M28" s="315">
        <v>0</v>
      </c>
      <c r="N28" s="338">
        <v>0</v>
      </c>
      <c r="O28" s="654">
        <v>0</v>
      </c>
      <c r="Q28" s="561" t="s">
        <v>3900</v>
      </c>
      <c r="R28" s="661">
        <f t="shared" si="1"/>
        <v>0</v>
      </c>
      <c r="S28" s="873">
        <f t="shared" si="2"/>
        <v>0</v>
      </c>
      <c r="T28" s="1013"/>
      <c r="U28" s="873">
        <v>0</v>
      </c>
      <c r="V28" s="873">
        <f t="shared" si="0"/>
        <v>0</v>
      </c>
      <c r="X28" s="1002" t="s">
        <v>3898</v>
      </c>
      <c r="Y28" s="1002" t="s">
        <v>3899</v>
      </c>
      <c r="Z28" s="1003">
        <v>0</v>
      </c>
      <c r="AB28" s="1004">
        <v>46111</v>
      </c>
      <c r="AD28" s="1004">
        <v>46122</v>
      </c>
      <c r="AE28" s="1005">
        <v>1</v>
      </c>
      <c r="AF28" s="1005">
        <v>1</v>
      </c>
      <c r="AG28" s="1003">
        <v>0</v>
      </c>
      <c r="AH28" s="1003">
        <v>0</v>
      </c>
      <c r="AI28" s="1003">
        <v>0</v>
      </c>
      <c r="AJ28" s="1003">
        <v>0</v>
      </c>
    </row>
    <row r="29" spans="2:36">
      <c r="B29" s="337" t="s">
        <v>3901</v>
      </c>
      <c r="C29" s="314" t="s">
        <v>3902</v>
      </c>
      <c r="D29" s="315">
        <v>0</v>
      </c>
      <c r="F29" s="588">
        <v>46136</v>
      </c>
      <c r="H29" s="588" t="s">
        <v>3903</v>
      </c>
      <c r="I29" s="316">
        <v>0</v>
      </c>
      <c r="J29" s="316">
        <v>0</v>
      </c>
      <c r="K29" s="315">
        <v>0</v>
      </c>
      <c r="L29" s="315">
        <v>0</v>
      </c>
      <c r="M29" s="315">
        <v>0</v>
      </c>
      <c r="N29" s="338">
        <v>0</v>
      </c>
      <c r="O29" s="654">
        <v>0</v>
      </c>
      <c r="Q29" s="561" t="s">
        <v>3904</v>
      </c>
      <c r="R29" s="661">
        <f t="shared" si="1"/>
        <v>0</v>
      </c>
      <c r="S29" s="873">
        <f t="shared" si="2"/>
        <v>0</v>
      </c>
      <c r="T29" s="1013"/>
      <c r="U29" s="873">
        <v>0</v>
      </c>
      <c r="V29" s="873">
        <f t="shared" si="0"/>
        <v>0</v>
      </c>
      <c r="X29" s="1002" t="s">
        <v>3901</v>
      </c>
      <c r="Y29" s="1002" t="s">
        <v>3902</v>
      </c>
      <c r="Z29" s="1003">
        <v>0</v>
      </c>
      <c r="AB29" s="1004">
        <v>46136</v>
      </c>
      <c r="AD29" s="1004" t="s">
        <v>3903</v>
      </c>
      <c r="AE29" s="1005">
        <v>0</v>
      </c>
      <c r="AF29" s="1005">
        <v>0</v>
      </c>
      <c r="AG29" s="1003">
        <v>0</v>
      </c>
      <c r="AH29" s="1003">
        <v>0</v>
      </c>
      <c r="AI29" s="1003">
        <v>0</v>
      </c>
      <c r="AJ29" s="1003">
        <v>0</v>
      </c>
    </row>
    <row r="30" spans="2:36">
      <c r="B30" s="337" t="s">
        <v>3905</v>
      </c>
      <c r="C30" s="314" t="s">
        <v>3906</v>
      </c>
      <c r="D30" s="315">
        <v>0</v>
      </c>
      <c r="F30" s="588">
        <v>46213</v>
      </c>
      <c r="H30" s="588" t="s">
        <v>3907</v>
      </c>
      <c r="I30" s="316">
        <v>0</v>
      </c>
      <c r="J30" s="316">
        <v>0</v>
      </c>
      <c r="K30" s="315">
        <v>0</v>
      </c>
      <c r="L30" s="315">
        <v>0</v>
      </c>
      <c r="M30" s="315">
        <v>0</v>
      </c>
      <c r="N30" s="338">
        <v>0</v>
      </c>
      <c r="O30" s="654">
        <v>0</v>
      </c>
      <c r="Q30" s="561" t="s">
        <v>3908</v>
      </c>
      <c r="R30" s="661">
        <f t="shared" si="1"/>
        <v>0</v>
      </c>
      <c r="S30" s="873">
        <f t="shared" si="2"/>
        <v>0</v>
      </c>
      <c r="T30" s="1013"/>
      <c r="U30" s="873">
        <v>0</v>
      </c>
      <c r="V30" s="873">
        <f t="shared" si="0"/>
        <v>0</v>
      </c>
      <c r="X30" s="1002" t="s">
        <v>3905</v>
      </c>
      <c r="Y30" s="1002" t="s">
        <v>3906</v>
      </c>
      <c r="Z30" s="1003">
        <v>0</v>
      </c>
      <c r="AB30" s="1004">
        <v>46213</v>
      </c>
      <c r="AD30" s="1004" t="s">
        <v>3907</v>
      </c>
      <c r="AE30" s="1005">
        <v>0</v>
      </c>
      <c r="AF30" s="1005">
        <v>0</v>
      </c>
      <c r="AG30" s="1003">
        <v>0</v>
      </c>
      <c r="AH30" s="1003">
        <v>0</v>
      </c>
      <c r="AI30" s="1003">
        <v>0</v>
      </c>
      <c r="AJ30" s="1003">
        <v>0</v>
      </c>
    </row>
    <row r="31" spans="2:36">
      <c r="B31" s="327" t="s">
        <v>3909</v>
      </c>
      <c r="C31" s="328"/>
      <c r="D31" s="329">
        <v>700</v>
      </c>
      <c r="E31" s="591">
        <v>45751</v>
      </c>
      <c r="F31" s="591">
        <v>46659</v>
      </c>
      <c r="G31" s="591">
        <v>45751</v>
      </c>
      <c r="H31" s="591">
        <v>46659</v>
      </c>
      <c r="I31" s="330">
        <v>0.51800000000000002</v>
      </c>
      <c r="J31" s="330">
        <v>0.45939999999999998</v>
      </c>
      <c r="K31" s="329">
        <v>12584.8</v>
      </c>
      <c r="L31" s="329">
        <v>6519.21</v>
      </c>
      <c r="M31" s="329">
        <v>5781.92</v>
      </c>
      <c r="N31" s="331">
        <v>5781.94</v>
      </c>
      <c r="O31" s="385">
        <v>6468.32</v>
      </c>
      <c r="P31" s="566"/>
      <c r="Q31" s="567"/>
      <c r="R31" s="659">
        <f t="shared" si="1"/>
        <v>-737.27000000000044</v>
      </c>
      <c r="S31" s="871">
        <f t="shared" si="2"/>
        <v>-5.8782210741166003E-3</v>
      </c>
      <c r="T31" s="1013"/>
      <c r="U31" s="871">
        <v>-2.6053352085814892E-3</v>
      </c>
      <c r="V31" s="871">
        <f t="shared" si="0"/>
        <v>-3.2728858655351111E-3</v>
      </c>
      <c r="X31" s="1002" t="s">
        <v>3909</v>
      </c>
      <c r="Z31" s="1003">
        <v>700</v>
      </c>
      <c r="AA31" s="1004">
        <v>45751</v>
      </c>
      <c r="AB31" s="1004">
        <v>46659</v>
      </c>
      <c r="AC31" s="1004">
        <v>45751</v>
      </c>
      <c r="AD31" s="1004">
        <v>46659</v>
      </c>
      <c r="AE31" s="1005">
        <v>0.51800000000000002</v>
      </c>
      <c r="AF31" s="1005">
        <v>0.45939999999999998</v>
      </c>
      <c r="AG31" s="1003">
        <v>12584.8</v>
      </c>
      <c r="AH31" s="1003">
        <v>6519.21</v>
      </c>
      <c r="AI31" s="1003">
        <v>5781.92</v>
      </c>
      <c r="AJ31" s="1003">
        <v>5781.94</v>
      </c>
    </row>
    <row r="32" spans="2:36">
      <c r="B32" s="332" t="s">
        <v>3910</v>
      </c>
      <c r="C32" s="333"/>
      <c r="D32" s="334">
        <v>700</v>
      </c>
      <c r="E32" s="592">
        <v>45751</v>
      </c>
      <c r="F32" s="592">
        <v>46659</v>
      </c>
      <c r="G32" s="592">
        <v>45751</v>
      </c>
      <c r="H32" s="592">
        <v>46659</v>
      </c>
      <c r="I32" s="335">
        <v>0.63439999999999996</v>
      </c>
      <c r="J32" s="335">
        <v>0.57389999999999997</v>
      </c>
      <c r="K32" s="334">
        <v>10074.799999999999</v>
      </c>
      <c r="L32" s="334">
        <v>6391.21</v>
      </c>
      <c r="M32" s="334">
        <v>5781.92</v>
      </c>
      <c r="N32" s="336">
        <v>5781.94</v>
      </c>
      <c r="O32" s="385">
        <v>6468.32</v>
      </c>
      <c r="P32" s="568"/>
      <c r="Q32" s="569"/>
      <c r="R32" s="660">
        <f t="shared" si="1"/>
        <v>-609.27000000000044</v>
      </c>
      <c r="S32" s="872">
        <f t="shared" si="2"/>
        <v>-4.8576827401454305E-3</v>
      </c>
      <c r="T32" s="1013"/>
      <c r="U32" s="872">
        <v>-2.6053352085814892E-3</v>
      </c>
      <c r="V32" s="872">
        <f t="shared" si="0"/>
        <v>-2.2523475315639413E-3</v>
      </c>
      <c r="X32" s="1002" t="s">
        <v>3910</v>
      </c>
      <c r="Z32" s="1003">
        <v>700</v>
      </c>
      <c r="AA32" s="1004">
        <v>45751</v>
      </c>
      <c r="AB32" s="1004">
        <v>46659</v>
      </c>
      <c r="AC32" s="1004">
        <v>45751</v>
      </c>
      <c r="AD32" s="1004">
        <v>46659</v>
      </c>
      <c r="AE32" s="1005">
        <v>0.63439999999999996</v>
      </c>
      <c r="AF32" s="1005">
        <v>0.57389999999999997</v>
      </c>
      <c r="AG32" s="1003">
        <v>10074.799999999999</v>
      </c>
      <c r="AH32" s="1003">
        <v>6391.21</v>
      </c>
      <c r="AI32" s="1003">
        <v>5781.92</v>
      </c>
      <c r="AJ32" s="1003">
        <v>5781.94</v>
      </c>
    </row>
    <row r="33" spans="2:36">
      <c r="B33" s="337" t="s">
        <v>103</v>
      </c>
      <c r="C33" s="314" t="s">
        <v>105</v>
      </c>
      <c r="D33" s="315">
        <v>257</v>
      </c>
      <c r="E33" s="588">
        <v>45827</v>
      </c>
      <c r="F33" s="588">
        <v>46295</v>
      </c>
      <c r="G33" s="588">
        <v>45827</v>
      </c>
      <c r="H33" s="588">
        <v>46295</v>
      </c>
      <c r="I33" s="316">
        <v>0.64600000000000002</v>
      </c>
      <c r="J33" s="316">
        <v>0.71399999999999997</v>
      </c>
      <c r="K33" s="315">
        <v>294</v>
      </c>
      <c r="L33" s="315">
        <v>189.91</v>
      </c>
      <c r="M33" s="315">
        <v>209.92</v>
      </c>
      <c r="N33" s="338">
        <v>209.92</v>
      </c>
      <c r="O33" s="654">
        <v>157.6</v>
      </c>
      <c r="P33" s="560" t="s">
        <v>3911</v>
      </c>
      <c r="Q33" s="561" t="s">
        <v>3912</v>
      </c>
      <c r="R33" s="661">
        <f t="shared" si="1"/>
        <v>20.009999999999991</v>
      </c>
      <c r="S33" s="873">
        <f t="shared" si="2"/>
        <v>1.5953884424033671E-4</v>
      </c>
      <c r="T33" s="1013"/>
      <c r="U33" s="873">
        <v>4.2256867538274451E-6</v>
      </c>
      <c r="V33" s="873">
        <f t="shared" si="0"/>
        <v>1.5531315748650926E-4</v>
      </c>
      <c r="X33" s="1002" t="s">
        <v>103</v>
      </c>
      <c r="Y33" s="1002" t="s">
        <v>105</v>
      </c>
      <c r="Z33" s="1003">
        <v>257</v>
      </c>
      <c r="AA33" s="1004">
        <v>45827</v>
      </c>
      <c r="AB33" s="1004">
        <v>46295</v>
      </c>
      <c r="AC33" s="1004">
        <v>45827</v>
      </c>
      <c r="AD33" s="1004">
        <v>46295</v>
      </c>
      <c r="AE33" s="1005">
        <v>0.64600000000000002</v>
      </c>
      <c r="AF33" s="1005">
        <v>0.71399999999999997</v>
      </c>
      <c r="AG33" s="1003">
        <v>294</v>
      </c>
      <c r="AH33" s="1003">
        <v>189.91</v>
      </c>
      <c r="AI33" s="1003">
        <v>209.92</v>
      </c>
      <c r="AJ33" s="1003">
        <v>209.92</v>
      </c>
    </row>
    <row r="34" spans="2:36">
      <c r="B34" s="337" t="s">
        <v>107</v>
      </c>
      <c r="C34" s="314" t="s">
        <v>109</v>
      </c>
      <c r="D34" s="315">
        <v>700</v>
      </c>
      <c r="E34" s="588">
        <v>45751</v>
      </c>
      <c r="F34" s="588">
        <v>46659</v>
      </c>
      <c r="G34" s="588">
        <v>45751</v>
      </c>
      <c r="H34" s="588">
        <v>46659</v>
      </c>
      <c r="I34" s="316">
        <v>0.41849999999999998</v>
      </c>
      <c r="J34" s="316">
        <v>0.36</v>
      </c>
      <c r="K34" s="315">
        <v>1000</v>
      </c>
      <c r="L34" s="315">
        <v>418.53</v>
      </c>
      <c r="M34" s="315">
        <v>360</v>
      </c>
      <c r="N34" s="338">
        <v>360</v>
      </c>
      <c r="O34" s="654">
        <v>472.67</v>
      </c>
      <c r="P34" s="560" t="s">
        <v>3913</v>
      </c>
      <c r="Q34" s="561" t="s">
        <v>3914</v>
      </c>
      <c r="R34" s="661">
        <f t="shared" si="1"/>
        <v>-58.529999999999973</v>
      </c>
      <c r="S34" s="873">
        <f t="shared" si="2"/>
        <v>-4.6665709911978545E-4</v>
      </c>
      <c r="T34" s="1013"/>
      <c r="U34" s="873">
        <v>-3.5312389873022116E-4</v>
      </c>
      <c r="V34" s="873">
        <f t="shared" si="0"/>
        <v>-1.1353320038956429E-4</v>
      </c>
      <c r="X34" s="1002" t="s">
        <v>107</v>
      </c>
      <c r="Y34" s="1002" t="s">
        <v>109</v>
      </c>
      <c r="Z34" s="1003">
        <v>700</v>
      </c>
      <c r="AA34" s="1004">
        <v>45751</v>
      </c>
      <c r="AB34" s="1004">
        <v>46659</v>
      </c>
      <c r="AC34" s="1004">
        <v>45751</v>
      </c>
      <c r="AD34" s="1004">
        <v>46659</v>
      </c>
      <c r="AE34" s="1005">
        <v>0.41849999999999998</v>
      </c>
      <c r="AF34" s="1005">
        <v>0.36</v>
      </c>
      <c r="AG34" s="1003">
        <v>1000</v>
      </c>
      <c r="AH34" s="1003">
        <v>418.53</v>
      </c>
      <c r="AI34" s="1003">
        <v>360</v>
      </c>
      <c r="AJ34" s="1003">
        <v>360</v>
      </c>
    </row>
    <row r="35" spans="2:36">
      <c r="B35" s="337" t="s">
        <v>111</v>
      </c>
      <c r="C35" s="314" t="s">
        <v>114</v>
      </c>
      <c r="D35" s="315">
        <v>488</v>
      </c>
      <c r="E35" s="588">
        <v>45751</v>
      </c>
      <c r="F35" s="588">
        <v>46387</v>
      </c>
      <c r="G35" s="588">
        <v>45751</v>
      </c>
      <c r="H35" s="588">
        <v>46387</v>
      </c>
      <c r="I35" s="316">
        <v>0.5968</v>
      </c>
      <c r="J35" s="316">
        <v>0.23599999999999999</v>
      </c>
      <c r="K35" s="315">
        <v>1383.8</v>
      </c>
      <c r="L35" s="315">
        <v>825.87</v>
      </c>
      <c r="M35" s="315">
        <v>326.58</v>
      </c>
      <c r="N35" s="338">
        <v>326.58</v>
      </c>
      <c r="O35" s="654">
        <v>867.97</v>
      </c>
      <c r="P35" s="560" t="s">
        <v>3913</v>
      </c>
      <c r="Q35" s="561" t="s">
        <v>3915</v>
      </c>
      <c r="R35" s="661">
        <f t="shared" si="1"/>
        <v>-499.29</v>
      </c>
      <c r="S35" s="873">
        <f t="shared" si="2"/>
        <v>-3.9808170685036361E-3</v>
      </c>
      <c r="T35" s="1013"/>
      <c r="U35" s="873">
        <v>-2.6813178402116354E-3</v>
      </c>
      <c r="V35" s="873">
        <f t="shared" si="0"/>
        <v>-1.2994992282920007E-3</v>
      </c>
      <c r="X35" s="1002" t="s">
        <v>111</v>
      </c>
      <c r="Y35" s="1002" t="s">
        <v>114</v>
      </c>
      <c r="Z35" s="1003">
        <v>488</v>
      </c>
      <c r="AA35" s="1004">
        <v>45751</v>
      </c>
      <c r="AB35" s="1004">
        <v>46387</v>
      </c>
      <c r="AC35" s="1004">
        <v>45751</v>
      </c>
      <c r="AD35" s="1004">
        <v>46387</v>
      </c>
      <c r="AE35" s="1005">
        <v>0.5968</v>
      </c>
      <c r="AF35" s="1005">
        <v>0.23599999999999999</v>
      </c>
      <c r="AG35" s="1003">
        <v>1383.8</v>
      </c>
      <c r="AH35" s="1003">
        <v>825.87</v>
      </c>
      <c r="AI35" s="1003">
        <v>326.58</v>
      </c>
      <c r="AJ35" s="1003">
        <v>326.58</v>
      </c>
    </row>
    <row r="36" spans="2:36">
      <c r="B36" s="337" t="s">
        <v>116</v>
      </c>
      <c r="C36" s="314" t="s">
        <v>118</v>
      </c>
      <c r="D36" s="315">
        <v>225</v>
      </c>
      <c r="E36" s="588">
        <v>46048</v>
      </c>
      <c r="F36" s="588">
        <v>46378</v>
      </c>
      <c r="G36" s="588">
        <v>46048</v>
      </c>
      <c r="H36" s="588">
        <v>46378</v>
      </c>
      <c r="I36" s="316">
        <v>0.25330000000000003</v>
      </c>
      <c r="J36" s="316">
        <v>0</v>
      </c>
      <c r="K36" s="315">
        <v>490</v>
      </c>
      <c r="L36" s="315">
        <v>124.1</v>
      </c>
      <c r="M36" s="315">
        <v>0</v>
      </c>
      <c r="N36" s="338">
        <v>0</v>
      </c>
      <c r="O36" s="654">
        <v>0</v>
      </c>
      <c r="P36" s="560" t="s">
        <v>3916</v>
      </c>
      <c r="Q36" s="561" t="s">
        <v>3917</v>
      </c>
      <c r="R36" s="661">
        <f t="shared" si="1"/>
        <v>-124.1</v>
      </c>
      <c r="S36" s="873">
        <f t="shared" si="2"/>
        <v>-9.8944380660798571E-4</v>
      </c>
      <c r="T36" s="1013"/>
      <c r="U36" s="873">
        <v>0</v>
      </c>
      <c r="V36" s="873">
        <f t="shared" si="0"/>
        <v>-9.8944380660798571E-4</v>
      </c>
      <c r="X36" s="1002" t="s">
        <v>116</v>
      </c>
      <c r="Y36" s="1002" t="s">
        <v>118</v>
      </c>
      <c r="Z36" s="1003">
        <v>225</v>
      </c>
      <c r="AA36" s="1004">
        <v>46048</v>
      </c>
      <c r="AB36" s="1004">
        <v>46378</v>
      </c>
      <c r="AC36" s="1004">
        <v>46048</v>
      </c>
      <c r="AD36" s="1004">
        <v>46378</v>
      </c>
      <c r="AE36" s="1005">
        <v>0.25330000000000003</v>
      </c>
      <c r="AF36" s="1005">
        <v>0</v>
      </c>
      <c r="AG36" s="1003">
        <v>490</v>
      </c>
      <c r="AH36" s="1003">
        <v>124.1</v>
      </c>
      <c r="AI36" s="1003">
        <v>0</v>
      </c>
      <c r="AJ36" s="1003">
        <v>0</v>
      </c>
    </row>
    <row r="37" spans="2:36">
      <c r="B37" s="337" t="s">
        <v>120</v>
      </c>
      <c r="C37" s="314" t="s">
        <v>122</v>
      </c>
      <c r="D37" s="315">
        <v>687</v>
      </c>
      <c r="E37" s="588">
        <v>45769</v>
      </c>
      <c r="F37" s="588">
        <v>46659</v>
      </c>
      <c r="G37" s="588">
        <v>45769</v>
      </c>
      <c r="H37" s="588">
        <v>46659</v>
      </c>
      <c r="I37" s="316">
        <v>0.40720000000000001</v>
      </c>
      <c r="J37" s="316">
        <v>0.432</v>
      </c>
      <c r="K37" s="315">
        <v>2125</v>
      </c>
      <c r="L37" s="315">
        <v>865.23</v>
      </c>
      <c r="M37" s="315">
        <v>918</v>
      </c>
      <c r="N37" s="338">
        <v>918</v>
      </c>
      <c r="O37" s="654">
        <v>984.25</v>
      </c>
      <c r="P37" s="560" t="s">
        <v>3918</v>
      </c>
      <c r="Q37" s="561" t="s">
        <v>3914</v>
      </c>
      <c r="R37" s="661">
        <f t="shared" si="1"/>
        <v>52.769999999999982</v>
      </c>
      <c r="S37" s="873">
        <f t="shared" si="2"/>
        <v>4.2073287409108288E-4</v>
      </c>
      <c r="T37" s="1013"/>
      <c r="U37" s="873">
        <v>4.247213837290329E-4</v>
      </c>
      <c r="V37" s="873">
        <f t="shared" si="0"/>
        <v>-3.9885096379500221E-6</v>
      </c>
      <c r="X37" s="1002" t="s">
        <v>120</v>
      </c>
      <c r="Y37" s="1002" t="s">
        <v>122</v>
      </c>
      <c r="Z37" s="1003">
        <v>687</v>
      </c>
      <c r="AA37" s="1004">
        <v>45769</v>
      </c>
      <c r="AB37" s="1004">
        <v>46659</v>
      </c>
      <c r="AC37" s="1004">
        <v>45769</v>
      </c>
      <c r="AD37" s="1004">
        <v>46659</v>
      </c>
      <c r="AE37" s="1005">
        <v>0.40720000000000001</v>
      </c>
      <c r="AF37" s="1005">
        <v>0.432</v>
      </c>
      <c r="AG37" s="1003">
        <v>2125</v>
      </c>
      <c r="AH37" s="1003">
        <v>865.23</v>
      </c>
      <c r="AI37" s="1003">
        <v>918</v>
      </c>
      <c r="AJ37" s="1003">
        <v>918</v>
      </c>
    </row>
    <row r="38" spans="2:36">
      <c r="B38" s="337" t="s">
        <v>127</v>
      </c>
      <c r="C38" s="314" t="s">
        <v>124</v>
      </c>
      <c r="D38" s="315">
        <v>12</v>
      </c>
      <c r="E38" s="588">
        <v>45751</v>
      </c>
      <c r="F38" s="588">
        <v>45819</v>
      </c>
      <c r="G38" s="588">
        <v>45751</v>
      </c>
      <c r="H38" s="588">
        <v>45819</v>
      </c>
      <c r="I38" s="316">
        <v>1</v>
      </c>
      <c r="J38" s="316">
        <v>1</v>
      </c>
      <c r="K38" s="315">
        <v>303</v>
      </c>
      <c r="L38" s="315">
        <v>303</v>
      </c>
      <c r="M38" s="315">
        <v>303</v>
      </c>
      <c r="N38" s="338">
        <v>303</v>
      </c>
      <c r="O38" s="654">
        <v>303</v>
      </c>
      <c r="P38" s="560" t="s">
        <v>3913</v>
      </c>
      <c r="Q38" s="561" t="s">
        <v>3918</v>
      </c>
      <c r="R38" s="661">
        <f t="shared" si="1"/>
        <v>0</v>
      </c>
      <c r="S38" s="873">
        <f t="shared" si="2"/>
        <v>0</v>
      </c>
      <c r="T38" s="1013"/>
      <c r="U38" s="873">
        <v>0</v>
      </c>
      <c r="V38" s="873">
        <f t="shared" si="0"/>
        <v>0</v>
      </c>
      <c r="X38" s="1002" t="s">
        <v>127</v>
      </c>
      <c r="Y38" s="1002" t="s">
        <v>124</v>
      </c>
      <c r="Z38" s="1003">
        <v>12</v>
      </c>
      <c r="AA38" s="1004">
        <v>45751</v>
      </c>
      <c r="AB38" s="1004">
        <v>45819</v>
      </c>
      <c r="AC38" s="1004">
        <v>45751</v>
      </c>
      <c r="AD38" s="1004">
        <v>45819</v>
      </c>
      <c r="AE38" s="1005">
        <v>1</v>
      </c>
      <c r="AF38" s="1005">
        <v>1</v>
      </c>
      <c r="AG38" s="1003">
        <v>303</v>
      </c>
      <c r="AH38" s="1003">
        <v>303</v>
      </c>
      <c r="AI38" s="1003">
        <v>303</v>
      </c>
      <c r="AJ38" s="1003">
        <v>303</v>
      </c>
    </row>
    <row r="39" spans="2:36">
      <c r="B39" s="337" t="s">
        <v>131</v>
      </c>
      <c r="C39" s="314" t="s">
        <v>133</v>
      </c>
      <c r="D39" s="315">
        <v>482</v>
      </c>
      <c r="E39" s="588">
        <v>45761</v>
      </c>
      <c r="F39" s="588">
        <v>46387</v>
      </c>
      <c r="G39" s="588">
        <v>45761</v>
      </c>
      <c r="H39" s="588">
        <v>46387</v>
      </c>
      <c r="I39" s="316">
        <v>0.59119999999999995</v>
      </c>
      <c r="J39" s="316">
        <v>0.59119999999999995</v>
      </c>
      <c r="K39" s="315">
        <v>1425</v>
      </c>
      <c r="L39" s="315">
        <v>842.49</v>
      </c>
      <c r="M39" s="315">
        <v>842.46</v>
      </c>
      <c r="N39" s="338">
        <v>842.46</v>
      </c>
      <c r="O39" s="654">
        <v>886.37</v>
      </c>
      <c r="P39" s="560" t="s">
        <v>3919</v>
      </c>
      <c r="Q39" s="561" t="s">
        <v>3915</v>
      </c>
      <c r="R39" s="661">
        <f t="shared" si="1"/>
        <v>-2.9999999999972715E-2</v>
      </c>
      <c r="S39" s="873">
        <f t="shared" si="2"/>
        <v>-2.391886720242754E-7</v>
      </c>
      <c r="T39" s="1013"/>
      <c r="U39" s="873">
        <v>-1.5945987750277708E-7</v>
      </c>
      <c r="V39" s="873">
        <f t="shared" si="0"/>
        <v>-7.9728794521498313E-8</v>
      </c>
      <c r="X39" s="1002" t="s">
        <v>131</v>
      </c>
      <c r="Y39" s="1002" t="s">
        <v>133</v>
      </c>
      <c r="Z39" s="1003">
        <v>482</v>
      </c>
      <c r="AA39" s="1004">
        <v>45761</v>
      </c>
      <c r="AB39" s="1004">
        <v>46387</v>
      </c>
      <c r="AC39" s="1004">
        <v>45761</v>
      </c>
      <c r="AD39" s="1004">
        <v>46387</v>
      </c>
      <c r="AE39" s="1005">
        <v>0.59119999999999995</v>
      </c>
      <c r="AF39" s="1005">
        <v>0.59119999999999995</v>
      </c>
      <c r="AG39" s="1003">
        <v>1425</v>
      </c>
      <c r="AH39" s="1003">
        <v>842.49</v>
      </c>
      <c r="AI39" s="1003">
        <v>842.46</v>
      </c>
      <c r="AJ39" s="1003">
        <v>842.46</v>
      </c>
    </row>
    <row r="40" spans="2:36">
      <c r="B40" s="337" t="s">
        <v>137</v>
      </c>
      <c r="C40" s="314" t="s">
        <v>138</v>
      </c>
      <c r="D40" s="315">
        <v>314</v>
      </c>
      <c r="E40" s="588">
        <v>45751</v>
      </c>
      <c r="F40" s="588">
        <v>46161</v>
      </c>
      <c r="G40" s="588">
        <v>45751</v>
      </c>
      <c r="H40" s="588">
        <v>46161</v>
      </c>
      <c r="I40" s="316">
        <v>0.92249999999999999</v>
      </c>
      <c r="J40" s="316">
        <v>0.92249999999999999</v>
      </c>
      <c r="K40" s="315">
        <v>270</v>
      </c>
      <c r="L40" s="315">
        <v>249.08</v>
      </c>
      <c r="M40" s="315">
        <v>249.08</v>
      </c>
      <c r="N40" s="338">
        <v>249.08</v>
      </c>
      <c r="O40" s="654">
        <v>246.77</v>
      </c>
      <c r="P40" s="560" t="s">
        <v>3913</v>
      </c>
      <c r="Q40" s="561" t="s">
        <v>3920</v>
      </c>
      <c r="R40" s="661">
        <f t="shared" si="1"/>
        <v>0</v>
      </c>
      <c r="S40" s="873">
        <f t="shared" si="2"/>
        <v>0</v>
      </c>
      <c r="T40" s="1013"/>
      <c r="U40" s="873">
        <v>0</v>
      </c>
      <c r="V40" s="873">
        <f t="shared" si="0"/>
        <v>0</v>
      </c>
      <c r="X40" s="1002" t="s">
        <v>137</v>
      </c>
      <c r="Y40" s="1002" t="s">
        <v>138</v>
      </c>
      <c r="Z40" s="1003">
        <v>314</v>
      </c>
      <c r="AA40" s="1004">
        <v>45751</v>
      </c>
      <c r="AB40" s="1004">
        <v>46161</v>
      </c>
      <c r="AC40" s="1004">
        <v>45751</v>
      </c>
      <c r="AD40" s="1004">
        <v>46161</v>
      </c>
      <c r="AE40" s="1005">
        <v>0.92249999999999999</v>
      </c>
      <c r="AF40" s="1005">
        <v>0.92249999999999999</v>
      </c>
      <c r="AG40" s="1003">
        <v>270</v>
      </c>
      <c r="AH40" s="1003">
        <v>249.08</v>
      </c>
      <c r="AI40" s="1003">
        <v>249.08</v>
      </c>
      <c r="AJ40" s="1003">
        <v>249.08</v>
      </c>
    </row>
    <row r="41" spans="2:36">
      <c r="B41" s="337" t="s">
        <v>140</v>
      </c>
      <c r="C41" s="314" t="s">
        <v>141</v>
      </c>
      <c r="D41" s="315">
        <v>314</v>
      </c>
      <c r="E41" s="588">
        <v>45751</v>
      </c>
      <c r="F41" s="588">
        <v>46161</v>
      </c>
      <c r="G41" s="588">
        <v>45751</v>
      </c>
      <c r="H41" s="588">
        <v>46161</v>
      </c>
      <c r="I41" s="316">
        <v>0.92249999999999999</v>
      </c>
      <c r="J41" s="316">
        <v>0.92249999999999999</v>
      </c>
      <c r="K41" s="315">
        <v>415</v>
      </c>
      <c r="L41" s="315">
        <v>382.85</v>
      </c>
      <c r="M41" s="315">
        <v>382.84</v>
      </c>
      <c r="N41" s="338">
        <v>382.84</v>
      </c>
      <c r="O41" s="654">
        <v>379.3</v>
      </c>
      <c r="P41" s="560" t="s">
        <v>3921</v>
      </c>
      <c r="Q41" s="561" t="s">
        <v>3922</v>
      </c>
      <c r="R41" s="661">
        <f t="shared" si="1"/>
        <v>-1.0000000000047748E-2</v>
      </c>
      <c r="S41" s="873">
        <f t="shared" si="2"/>
        <v>-7.9729557341878334E-8</v>
      </c>
      <c r="T41" s="1013"/>
      <c r="U41" s="873">
        <v>7.9729938751388541E-8</v>
      </c>
      <c r="V41" s="873">
        <f t="shared" si="0"/>
        <v>-1.5945949609326688E-7</v>
      </c>
      <c r="X41" s="1002" t="s">
        <v>140</v>
      </c>
      <c r="Y41" s="1002" t="s">
        <v>141</v>
      </c>
      <c r="Z41" s="1003">
        <v>314</v>
      </c>
      <c r="AA41" s="1004">
        <v>45751</v>
      </c>
      <c r="AB41" s="1004">
        <v>46161</v>
      </c>
      <c r="AC41" s="1004">
        <v>45751</v>
      </c>
      <c r="AD41" s="1004">
        <v>46161</v>
      </c>
      <c r="AE41" s="1005">
        <v>0.92249999999999999</v>
      </c>
      <c r="AF41" s="1005">
        <v>0.92249999999999999</v>
      </c>
      <c r="AG41" s="1003">
        <v>415</v>
      </c>
      <c r="AH41" s="1003">
        <v>382.85</v>
      </c>
      <c r="AI41" s="1003">
        <v>382.84</v>
      </c>
      <c r="AJ41" s="1003">
        <v>382.84</v>
      </c>
    </row>
    <row r="42" spans="2:36">
      <c r="B42" s="337" t="s">
        <v>143</v>
      </c>
      <c r="C42" s="314" t="s">
        <v>144</v>
      </c>
      <c r="D42" s="315">
        <v>314</v>
      </c>
      <c r="E42" s="588">
        <v>45751</v>
      </c>
      <c r="F42" s="588">
        <v>46161</v>
      </c>
      <c r="G42" s="588">
        <v>45751</v>
      </c>
      <c r="H42" s="588">
        <v>46161</v>
      </c>
      <c r="I42" s="316">
        <v>0.92249999999999999</v>
      </c>
      <c r="J42" s="316">
        <v>0.92249999999999999</v>
      </c>
      <c r="K42" s="315">
        <v>1527</v>
      </c>
      <c r="L42" s="315">
        <v>1408.71</v>
      </c>
      <c r="M42" s="315">
        <v>1408.66</v>
      </c>
      <c r="N42" s="338">
        <v>1408.66</v>
      </c>
      <c r="O42" s="654">
        <v>1395.65</v>
      </c>
      <c r="P42" s="560" t="s">
        <v>3923</v>
      </c>
      <c r="Q42" s="561" t="s">
        <v>3924</v>
      </c>
      <c r="R42" s="661">
        <f t="shared" si="1"/>
        <v>-4.9999999999954525E-2</v>
      </c>
      <c r="S42" s="873">
        <f t="shared" si="2"/>
        <v>-3.9864778670712561E-7</v>
      </c>
      <c r="T42" s="1013"/>
      <c r="U42" s="873">
        <v>1.5945987750277708E-7</v>
      </c>
      <c r="V42" s="873">
        <f t="shared" si="0"/>
        <v>-5.5810766420990266E-7</v>
      </c>
      <c r="X42" s="1002" t="s">
        <v>143</v>
      </c>
      <c r="Y42" s="1002" t="s">
        <v>144</v>
      </c>
      <c r="Z42" s="1003">
        <v>314</v>
      </c>
      <c r="AA42" s="1004">
        <v>45751</v>
      </c>
      <c r="AB42" s="1004">
        <v>46161</v>
      </c>
      <c r="AC42" s="1004">
        <v>45751</v>
      </c>
      <c r="AD42" s="1004">
        <v>46161</v>
      </c>
      <c r="AE42" s="1005">
        <v>0.92249999999999999</v>
      </c>
      <c r="AF42" s="1005">
        <v>0.92249999999999999</v>
      </c>
      <c r="AG42" s="1003">
        <v>1527</v>
      </c>
      <c r="AH42" s="1003">
        <v>1408.71</v>
      </c>
      <c r="AI42" s="1003">
        <v>1408.66</v>
      </c>
      <c r="AJ42" s="1003">
        <v>1408.66</v>
      </c>
    </row>
    <row r="43" spans="2:36">
      <c r="B43" s="337" t="s">
        <v>146</v>
      </c>
      <c r="C43" s="314" t="s">
        <v>147</v>
      </c>
      <c r="D43" s="315">
        <v>314</v>
      </c>
      <c r="E43" s="588">
        <v>45751</v>
      </c>
      <c r="F43" s="588">
        <v>46161</v>
      </c>
      <c r="G43" s="588">
        <v>45751</v>
      </c>
      <c r="H43" s="588">
        <v>46161</v>
      </c>
      <c r="I43" s="316">
        <v>0.92249999999999999</v>
      </c>
      <c r="J43" s="316">
        <v>0.92249999999999999</v>
      </c>
      <c r="K43" s="315">
        <v>782</v>
      </c>
      <c r="L43" s="315">
        <v>721.42</v>
      </c>
      <c r="M43" s="315">
        <v>721.4</v>
      </c>
      <c r="N43" s="338">
        <v>721.4</v>
      </c>
      <c r="O43" s="654">
        <v>714.73</v>
      </c>
      <c r="P43" s="560" t="s">
        <v>3925</v>
      </c>
      <c r="Q43" s="561" t="s">
        <v>3926</v>
      </c>
      <c r="R43" s="661">
        <f t="shared" si="1"/>
        <v>-1.999999999998181E-2</v>
      </c>
      <c r="S43" s="873">
        <f t="shared" si="2"/>
        <v>-1.5945911468285026E-7</v>
      </c>
      <c r="T43" s="1013"/>
      <c r="U43" s="873">
        <v>7.9729938751388541E-8</v>
      </c>
      <c r="V43" s="873">
        <f t="shared" si="0"/>
        <v>-2.3918905343423882E-7</v>
      </c>
      <c r="X43" s="1002" t="s">
        <v>146</v>
      </c>
      <c r="Y43" s="1002" t="s">
        <v>147</v>
      </c>
      <c r="Z43" s="1003">
        <v>314</v>
      </c>
      <c r="AA43" s="1004">
        <v>45751</v>
      </c>
      <c r="AB43" s="1004">
        <v>46161</v>
      </c>
      <c r="AC43" s="1004">
        <v>45751</v>
      </c>
      <c r="AD43" s="1004">
        <v>46161</v>
      </c>
      <c r="AE43" s="1005">
        <v>0.92249999999999999</v>
      </c>
      <c r="AF43" s="1005">
        <v>0.92249999999999999</v>
      </c>
      <c r="AG43" s="1003">
        <v>782</v>
      </c>
      <c r="AH43" s="1003">
        <v>721.42</v>
      </c>
      <c r="AI43" s="1003">
        <v>721.4</v>
      </c>
      <c r="AJ43" s="1003">
        <v>721.4</v>
      </c>
    </row>
    <row r="44" spans="2:36">
      <c r="B44" s="337" t="s">
        <v>149</v>
      </c>
      <c r="C44" s="314" t="s">
        <v>152</v>
      </c>
      <c r="D44" s="315">
        <v>7</v>
      </c>
      <c r="E44" s="588">
        <v>45751</v>
      </c>
      <c r="F44" s="588">
        <v>45814</v>
      </c>
      <c r="G44" s="588">
        <v>45751</v>
      </c>
      <c r="H44" s="588">
        <v>45814</v>
      </c>
      <c r="I44" s="316">
        <v>1</v>
      </c>
      <c r="J44" s="316">
        <v>1</v>
      </c>
      <c r="K44" s="315">
        <v>60</v>
      </c>
      <c r="L44" s="315">
        <v>60</v>
      </c>
      <c r="M44" s="315">
        <v>60</v>
      </c>
      <c r="N44" s="338">
        <v>60</v>
      </c>
      <c r="O44" s="654">
        <v>60</v>
      </c>
      <c r="P44" s="560" t="s">
        <v>3913</v>
      </c>
      <c r="Q44" s="561" t="s">
        <v>3919</v>
      </c>
      <c r="R44" s="661">
        <f t="shared" si="1"/>
        <v>0</v>
      </c>
      <c r="S44" s="873">
        <f t="shared" si="2"/>
        <v>0</v>
      </c>
      <c r="T44" s="1013"/>
      <c r="U44" s="873">
        <v>0</v>
      </c>
      <c r="V44" s="873">
        <f t="shared" si="0"/>
        <v>0</v>
      </c>
      <c r="X44" s="1002" t="s">
        <v>149</v>
      </c>
      <c r="Y44" s="1002" t="s">
        <v>152</v>
      </c>
      <c r="Z44" s="1003">
        <v>7</v>
      </c>
      <c r="AA44" s="1004">
        <v>45751</v>
      </c>
      <c r="AB44" s="1004">
        <v>45814</v>
      </c>
      <c r="AC44" s="1004">
        <v>45751</v>
      </c>
      <c r="AD44" s="1004">
        <v>45814</v>
      </c>
      <c r="AE44" s="1005">
        <v>1</v>
      </c>
      <c r="AF44" s="1005">
        <v>1</v>
      </c>
      <c r="AG44" s="1003">
        <v>60</v>
      </c>
      <c r="AH44" s="1003">
        <v>60</v>
      </c>
      <c r="AI44" s="1003">
        <v>60</v>
      </c>
      <c r="AJ44" s="1003">
        <v>60</v>
      </c>
    </row>
    <row r="45" spans="2:36">
      <c r="B45" s="332" t="s">
        <v>3927</v>
      </c>
      <c r="C45" s="333"/>
      <c r="D45" s="334">
        <v>230</v>
      </c>
      <c r="E45" s="592">
        <v>46120</v>
      </c>
      <c r="F45" s="592">
        <v>46454</v>
      </c>
      <c r="G45" s="592">
        <v>46154</v>
      </c>
      <c r="H45" s="592">
        <v>46486</v>
      </c>
      <c r="I45" s="335">
        <v>0.1</v>
      </c>
      <c r="J45" s="335">
        <v>0</v>
      </c>
      <c r="K45" s="334">
        <v>1280</v>
      </c>
      <c r="L45" s="334">
        <v>128</v>
      </c>
      <c r="M45" s="334">
        <v>0</v>
      </c>
      <c r="N45" s="336">
        <v>0</v>
      </c>
      <c r="O45" s="385">
        <v>0</v>
      </c>
      <c r="P45" s="568"/>
      <c r="Q45" s="569"/>
      <c r="R45" s="660">
        <f t="shared" si="1"/>
        <v>-128</v>
      </c>
      <c r="S45" s="872">
        <f t="shared" si="2"/>
        <v>-1.0205383339711698E-3</v>
      </c>
      <c r="T45" s="1013"/>
      <c r="U45" s="872">
        <v>0</v>
      </c>
      <c r="V45" s="872">
        <f t="shared" si="0"/>
        <v>-1.0205383339711698E-3</v>
      </c>
      <c r="X45" s="1002" t="s">
        <v>3927</v>
      </c>
      <c r="Z45" s="1003">
        <v>230</v>
      </c>
      <c r="AA45" s="1004">
        <v>46120</v>
      </c>
      <c r="AB45" s="1004">
        <v>46454</v>
      </c>
      <c r="AC45" s="1004">
        <v>46154</v>
      </c>
      <c r="AD45" s="1004">
        <v>46486</v>
      </c>
      <c r="AE45" s="1005">
        <v>0.1</v>
      </c>
      <c r="AF45" s="1005">
        <v>0</v>
      </c>
      <c r="AG45" s="1003">
        <v>1280</v>
      </c>
      <c r="AH45" s="1003">
        <v>128</v>
      </c>
      <c r="AI45" s="1003">
        <v>0</v>
      </c>
      <c r="AJ45" s="1003">
        <v>0</v>
      </c>
    </row>
    <row r="46" spans="2:36">
      <c r="B46" s="337" t="s">
        <v>155</v>
      </c>
      <c r="C46" s="314" t="s">
        <v>3928</v>
      </c>
      <c r="D46" s="315">
        <v>5</v>
      </c>
      <c r="E46" s="588">
        <v>46120</v>
      </c>
      <c r="F46" s="588">
        <v>46126</v>
      </c>
      <c r="G46" s="588">
        <v>46154</v>
      </c>
      <c r="H46" s="588">
        <v>46160</v>
      </c>
      <c r="I46" s="316">
        <v>1</v>
      </c>
      <c r="J46" s="316">
        <v>0</v>
      </c>
      <c r="K46" s="315">
        <v>128</v>
      </c>
      <c r="L46" s="315">
        <v>128</v>
      </c>
      <c r="M46" s="315">
        <v>0</v>
      </c>
      <c r="N46" s="338">
        <v>0</v>
      </c>
      <c r="O46" s="654">
        <v>0</v>
      </c>
      <c r="R46" s="661">
        <f t="shared" si="1"/>
        <v>-128</v>
      </c>
      <c r="S46" s="873">
        <f t="shared" si="2"/>
        <v>-1.0205383339711698E-3</v>
      </c>
      <c r="T46" s="1013"/>
      <c r="U46" s="873">
        <v>0</v>
      </c>
      <c r="V46" s="873">
        <f t="shared" si="0"/>
        <v>-1.0205383339711698E-3</v>
      </c>
      <c r="X46" s="1002" t="s">
        <v>155</v>
      </c>
      <c r="Y46" s="1002" t="s">
        <v>3928</v>
      </c>
      <c r="Z46" s="1003">
        <v>5</v>
      </c>
      <c r="AA46" s="1004">
        <v>46120</v>
      </c>
      <c r="AB46" s="1004">
        <v>46126</v>
      </c>
      <c r="AC46" s="1004">
        <v>46154</v>
      </c>
      <c r="AD46" s="1004">
        <v>46160</v>
      </c>
      <c r="AE46" s="1005">
        <v>1</v>
      </c>
      <c r="AF46" s="1005">
        <v>0</v>
      </c>
      <c r="AG46" s="1003">
        <v>128</v>
      </c>
      <c r="AH46" s="1003">
        <v>128</v>
      </c>
      <c r="AI46" s="1003">
        <v>0</v>
      </c>
      <c r="AJ46" s="1003">
        <v>0</v>
      </c>
    </row>
    <row r="47" spans="2:36" ht="12.75" customHeight="1">
      <c r="B47" s="337" t="s">
        <v>3929</v>
      </c>
      <c r="C47" s="314" t="s">
        <v>3930</v>
      </c>
      <c r="D47" s="315">
        <v>5</v>
      </c>
      <c r="E47" s="588">
        <v>46149</v>
      </c>
      <c r="F47" s="588">
        <v>46155</v>
      </c>
      <c r="G47" s="588">
        <v>46183</v>
      </c>
      <c r="H47" s="588">
        <v>46189</v>
      </c>
      <c r="I47" s="316">
        <v>0</v>
      </c>
      <c r="J47" s="316">
        <v>0</v>
      </c>
      <c r="K47" s="315">
        <v>128</v>
      </c>
      <c r="L47" s="315">
        <v>0</v>
      </c>
      <c r="M47" s="315">
        <v>0</v>
      </c>
      <c r="N47" s="338">
        <v>0</v>
      </c>
      <c r="O47" s="654">
        <v>0</v>
      </c>
      <c r="R47" s="661">
        <f t="shared" si="1"/>
        <v>0</v>
      </c>
      <c r="S47" s="873">
        <f t="shared" si="2"/>
        <v>0</v>
      </c>
      <c r="T47" s="1013"/>
      <c r="U47" s="873">
        <v>0</v>
      </c>
      <c r="V47" s="873">
        <f t="shared" si="0"/>
        <v>0</v>
      </c>
      <c r="X47" s="1002" t="s">
        <v>3929</v>
      </c>
      <c r="Y47" s="1002" t="s">
        <v>3930</v>
      </c>
      <c r="Z47" s="1003">
        <v>5</v>
      </c>
      <c r="AA47" s="1004">
        <v>46149</v>
      </c>
      <c r="AB47" s="1004">
        <v>46155</v>
      </c>
      <c r="AC47" s="1004">
        <v>46183</v>
      </c>
      <c r="AD47" s="1004">
        <v>46189</v>
      </c>
      <c r="AE47" s="1005">
        <v>0</v>
      </c>
      <c r="AF47" s="1005">
        <v>0</v>
      </c>
      <c r="AG47" s="1003">
        <v>128</v>
      </c>
      <c r="AH47" s="1003">
        <v>0</v>
      </c>
      <c r="AI47" s="1003">
        <v>0</v>
      </c>
      <c r="AJ47" s="1003">
        <v>0</v>
      </c>
    </row>
    <row r="48" spans="2:36" ht="12.75" customHeight="1">
      <c r="B48" s="337" t="s">
        <v>3931</v>
      </c>
      <c r="C48" s="314" t="s">
        <v>3932</v>
      </c>
      <c r="D48" s="315">
        <v>5</v>
      </c>
      <c r="E48" s="588">
        <v>46178</v>
      </c>
      <c r="F48" s="588">
        <v>46184</v>
      </c>
      <c r="G48" s="588">
        <v>46212</v>
      </c>
      <c r="H48" s="588">
        <v>46218</v>
      </c>
      <c r="I48" s="316">
        <v>0</v>
      </c>
      <c r="J48" s="316">
        <v>0</v>
      </c>
      <c r="K48" s="315">
        <v>128</v>
      </c>
      <c r="L48" s="315">
        <v>0</v>
      </c>
      <c r="M48" s="315">
        <v>0</v>
      </c>
      <c r="N48" s="338">
        <v>0</v>
      </c>
      <c r="O48" s="654">
        <v>0</v>
      </c>
      <c r="R48" s="661">
        <f t="shared" si="1"/>
        <v>0</v>
      </c>
      <c r="S48" s="873">
        <f t="shared" si="2"/>
        <v>0</v>
      </c>
      <c r="T48" s="1013"/>
      <c r="U48" s="873">
        <v>0</v>
      </c>
      <c r="V48" s="873">
        <f t="shared" si="0"/>
        <v>0</v>
      </c>
      <c r="X48" s="1002" t="s">
        <v>3931</v>
      </c>
      <c r="Y48" s="1002" t="s">
        <v>3932</v>
      </c>
      <c r="Z48" s="1003">
        <v>5</v>
      </c>
      <c r="AA48" s="1004">
        <v>46178</v>
      </c>
      <c r="AB48" s="1004">
        <v>46184</v>
      </c>
      <c r="AC48" s="1004">
        <v>46212</v>
      </c>
      <c r="AD48" s="1004">
        <v>46218</v>
      </c>
      <c r="AE48" s="1005">
        <v>0</v>
      </c>
      <c r="AF48" s="1005">
        <v>0</v>
      </c>
      <c r="AG48" s="1003">
        <v>128</v>
      </c>
      <c r="AH48" s="1003">
        <v>0</v>
      </c>
      <c r="AI48" s="1003">
        <v>0</v>
      </c>
      <c r="AJ48" s="1003">
        <v>0</v>
      </c>
    </row>
    <row r="49" spans="2:36" ht="12.75" customHeight="1">
      <c r="B49" s="337" t="s">
        <v>3933</v>
      </c>
      <c r="C49" s="314" t="s">
        <v>3934</v>
      </c>
      <c r="D49" s="315">
        <v>5</v>
      </c>
      <c r="E49" s="588">
        <v>46209</v>
      </c>
      <c r="F49" s="588">
        <v>46213</v>
      </c>
      <c r="G49" s="588">
        <v>46241</v>
      </c>
      <c r="H49" s="588">
        <v>46247</v>
      </c>
      <c r="I49" s="316">
        <v>0</v>
      </c>
      <c r="J49" s="316">
        <v>0</v>
      </c>
      <c r="K49" s="315">
        <v>128</v>
      </c>
      <c r="L49" s="315">
        <v>0</v>
      </c>
      <c r="M49" s="315">
        <v>0</v>
      </c>
      <c r="N49" s="338">
        <v>0</v>
      </c>
      <c r="O49" s="654">
        <v>0</v>
      </c>
      <c r="R49" s="661">
        <f t="shared" si="1"/>
        <v>0</v>
      </c>
      <c r="S49" s="873">
        <f t="shared" si="2"/>
        <v>0</v>
      </c>
      <c r="T49" s="1013"/>
      <c r="U49" s="873">
        <v>0</v>
      </c>
      <c r="V49" s="873">
        <f t="shared" si="0"/>
        <v>0</v>
      </c>
      <c r="X49" s="1002" t="s">
        <v>3933</v>
      </c>
      <c r="Y49" s="1002" t="s">
        <v>3934</v>
      </c>
      <c r="Z49" s="1003">
        <v>5</v>
      </c>
      <c r="AA49" s="1004">
        <v>46209</v>
      </c>
      <c r="AB49" s="1004">
        <v>46213</v>
      </c>
      <c r="AC49" s="1004">
        <v>46241</v>
      </c>
      <c r="AD49" s="1004">
        <v>46247</v>
      </c>
      <c r="AE49" s="1005">
        <v>0</v>
      </c>
      <c r="AF49" s="1005">
        <v>0</v>
      </c>
      <c r="AG49" s="1003">
        <v>128</v>
      </c>
      <c r="AH49" s="1003">
        <v>0</v>
      </c>
      <c r="AI49" s="1003">
        <v>0</v>
      </c>
      <c r="AJ49" s="1003">
        <v>0</v>
      </c>
    </row>
    <row r="50" spans="2:36" ht="12.75" customHeight="1">
      <c r="B50" s="337" t="s">
        <v>3935</v>
      </c>
      <c r="C50" s="314" t="s">
        <v>3936</v>
      </c>
      <c r="D50" s="315">
        <v>5</v>
      </c>
      <c r="E50" s="588">
        <v>46238</v>
      </c>
      <c r="F50" s="588">
        <v>46244</v>
      </c>
      <c r="G50" s="588">
        <v>46269</v>
      </c>
      <c r="H50" s="588">
        <v>46275</v>
      </c>
      <c r="I50" s="316">
        <v>0</v>
      </c>
      <c r="J50" s="316">
        <v>0</v>
      </c>
      <c r="K50" s="315">
        <v>128</v>
      </c>
      <c r="L50" s="315">
        <v>0</v>
      </c>
      <c r="M50" s="315">
        <v>0</v>
      </c>
      <c r="N50" s="338">
        <v>0</v>
      </c>
      <c r="O50" s="654">
        <v>0</v>
      </c>
      <c r="R50" s="661">
        <f t="shared" si="1"/>
        <v>0</v>
      </c>
      <c r="S50" s="873">
        <f t="shared" si="2"/>
        <v>0</v>
      </c>
      <c r="T50" s="1013"/>
      <c r="U50" s="873">
        <v>0</v>
      </c>
      <c r="V50" s="873">
        <f t="shared" si="0"/>
        <v>0</v>
      </c>
      <c r="X50" s="1002" t="s">
        <v>3935</v>
      </c>
      <c r="Y50" s="1002" t="s">
        <v>3936</v>
      </c>
      <c r="Z50" s="1003">
        <v>5</v>
      </c>
      <c r="AA50" s="1004">
        <v>46238</v>
      </c>
      <c r="AB50" s="1004">
        <v>46244</v>
      </c>
      <c r="AC50" s="1004">
        <v>46269</v>
      </c>
      <c r="AD50" s="1004">
        <v>46275</v>
      </c>
      <c r="AE50" s="1005">
        <v>0</v>
      </c>
      <c r="AF50" s="1005">
        <v>0</v>
      </c>
      <c r="AG50" s="1003">
        <v>128</v>
      </c>
      <c r="AH50" s="1003">
        <v>0</v>
      </c>
      <c r="AI50" s="1003">
        <v>0</v>
      </c>
      <c r="AJ50" s="1003">
        <v>0</v>
      </c>
    </row>
    <row r="51" spans="2:36" ht="12.75" customHeight="1">
      <c r="B51" s="337" t="s">
        <v>3937</v>
      </c>
      <c r="C51" s="314" t="s">
        <v>3938</v>
      </c>
      <c r="D51" s="315">
        <v>5</v>
      </c>
      <c r="E51" s="588">
        <v>46266</v>
      </c>
      <c r="F51" s="588">
        <v>46272</v>
      </c>
      <c r="G51" s="588">
        <v>46300</v>
      </c>
      <c r="H51" s="588">
        <v>46304</v>
      </c>
      <c r="I51" s="316">
        <v>0</v>
      </c>
      <c r="J51" s="316">
        <v>0</v>
      </c>
      <c r="K51" s="315">
        <v>128</v>
      </c>
      <c r="L51" s="315">
        <v>0</v>
      </c>
      <c r="M51" s="315">
        <v>0</v>
      </c>
      <c r="N51" s="338">
        <v>0</v>
      </c>
      <c r="O51" s="654">
        <v>0</v>
      </c>
      <c r="R51" s="661">
        <f t="shared" si="1"/>
        <v>0</v>
      </c>
      <c r="S51" s="873">
        <f t="shared" si="2"/>
        <v>0</v>
      </c>
      <c r="T51" s="1013"/>
      <c r="U51" s="873">
        <v>0</v>
      </c>
      <c r="V51" s="873">
        <f t="shared" si="0"/>
        <v>0</v>
      </c>
      <c r="X51" s="1002" t="s">
        <v>3937</v>
      </c>
      <c r="Y51" s="1002" t="s">
        <v>3938</v>
      </c>
      <c r="Z51" s="1003">
        <v>5</v>
      </c>
      <c r="AA51" s="1004">
        <v>46266</v>
      </c>
      <c r="AB51" s="1004">
        <v>46272</v>
      </c>
      <c r="AC51" s="1004">
        <v>46300</v>
      </c>
      <c r="AD51" s="1004">
        <v>46304</v>
      </c>
      <c r="AE51" s="1005">
        <v>0</v>
      </c>
      <c r="AF51" s="1005">
        <v>0</v>
      </c>
      <c r="AG51" s="1003">
        <v>128</v>
      </c>
      <c r="AH51" s="1003">
        <v>0</v>
      </c>
      <c r="AI51" s="1003">
        <v>0</v>
      </c>
      <c r="AJ51" s="1003">
        <v>0</v>
      </c>
    </row>
    <row r="52" spans="2:36" ht="12.75" customHeight="1">
      <c r="B52" s="337" t="s">
        <v>3939</v>
      </c>
      <c r="C52" s="314" t="s">
        <v>3940</v>
      </c>
      <c r="D52" s="315">
        <v>5</v>
      </c>
      <c r="E52" s="588">
        <v>46295</v>
      </c>
      <c r="F52" s="588">
        <v>46301</v>
      </c>
      <c r="G52" s="588">
        <v>46329</v>
      </c>
      <c r="H52" s="588">
        <v>46335</v>
      </c>
      <c r="I52" s="316">
        <v>0</v>
      </c>
      <c r="J52" s="316">
        <v>0</v>
      </c>
      <c r="K52" s="315">
        <v>128</v>
      </c>
      <c r="L52" s="315">
        <v>0</v>
      </c>
      <c r="M52" s="315">
        <v>0</v>
      </c>
      <c r="N52" s="338">
        <v>0</v>
      </c>
      <c r="O52" s="654">
        <v>0</v>
      </c>
      <c r="R52" s="661">
        <f t="shared" si="1"/>
        <v>0</v>
      </c>
      <c r="S52" s="873">
        <f t="shared" si="2"/>
        <v>0</v>
      </c>
      <c r="T52" s="1013"/>
      <c r="U52" s="873">
        <v>0</v>
      </c>
      <c r="V52" s="873">
        <f t="shared" si="0"/>
        <v>0</v>
      </c>
      <c r="X52" s="1002" t="s">
        <v>3939</v>
      </c>
      <c r="Y52" s="1002" t="s">
        <v>3940</v>
      </c>
      <c r="Z52" s="1003">
        <v>5</v>
      </c>
      <c r="AA52" s="1004">
        <v>46295</v>
      </c>
      <c r="AB52" s="1004">
        <v>46301</v>
      </c>
      <c r="AC52" s="1004">
        <v>46329</v>
      </c>
      <c r="AD52" s="1004">
        <v>46335</v>
      </c>
      <c r="AE52" s="1005">
        <v>0</v>
      </c>
      <c r="AF52" s="1005">
        <v>0</v>
      </c>
      <c r="AG52" s="1003">
        <v>128</v>
      </c>
      <c r="AH52" s="1003">
        <v>0</v>
      </c>
      <c r="AI52" s="1003">
        <v>0</v>
      </c>
      <c r="AJ52" s="1003">
        <v>0</v>
      </c>
    </row>
    <row r="53" spans="2:36" ht="12.75" customHeight="1">
      <c r="B53" s="337" t="s">
        <v>3941</v>
      </c>
      <c r="C53" s="314" t="s">
        <v>3942</v>
      </c>
      <c r="D53" s="315">
        <v>5</v>
      </c>
      <c r="E53" s="588">
        <v>46324</v>
      </c>
      <c r="F53" s="588">
        <v>46330</v>
      </c>
      <c r="G53" s="588">
        <v>46357</v>
      </c>
      <c r="H53" s="588">
        <v>46363</v>
      </c>
      <c r="I53" s="316">
        <v>0</v>
      </c>
      <c r="J53" s="316">
        <v>0</v>
      </c>
      <c r="K53" s="315">
        <v>128</v>
      </c>
      <c r="L53" s="315">
        <v>0</v>
      </c>
      <c r="M53" s="315">
        <v>0</v>
      </c>
      <c r="N53" s="338">
        <v>0</v>
      </c>
      <c r="O53" s="654">
        <v>0</v>
      </c>
      <c r="R53" s="661">
        <f t="shared" si="1"/>
        <v>0</v>
      </c>
      <c r="S53" s="873">
        <f t="shared" si="2"/>
        <v>0</v>
      </c>
      <c r="T53" s="1013"/>
      <c r="U53" s="873">
        <v>0</v>
      </c>
      <c r="V53" s="873">
        <f t="shared" si="0"/>
        <v>0</v>
      </c>
      <c r="X53" s="1002" t="s">
        <v>3941</v>
      </c>
      <c r="Y53" s="1002" t="s">
        <v>3942</v>
      </c>
      <c r="Z53" s="1003">
        <v>5</v>
      </c>
      <c r="AA53" s="1004">
        <v>46324</v>
      </c>
      <c r="AB53" s="1004">
        <v>46330</v>
      </c>
      <c r="AC53" s="1004">
        <v>46357</v>
      </c>
      <c r="AD53" s="1004">
        <v>46363</v>
      </c>
      <c r="AE53" s="1005">
        <v>0</v>
      </c>
      <c r="AF53" s="1005">
        <v>0</v>
      </c>
      <c r="AG53" s="1003">
        <v>128</v>
      </c>
      <c r="AH53" s="1003">
        <v>0</v>
      </c>
      <c r="AI53" s="1003">
        <v>0</v>
      </c>
      <c r="AJ53" s="1003">
        <v>0</v>
      </c>
    </row>
    <row r="54" spans="2:36" ht="12.75" customHeight="1">
      <c r="B54" s="337" t="s">
        <v>3943</v>
      </c>
      <c r="C54" s="314" t="s">
        <v>3944</v>
      </c>
      <c r="D54" s="315">
        <v>5</v>
      </c>
      <c r="E54" s="588">
        <v>46352</v>
      </c>
      <c r="F54" s="588">
        <v>46358</v>
      </c>
      <c r="G54" s="588">
        <v>46387</v>
      </c>
      <c r="H54" s="588">
        <v>46394</v>
      </c>
      <c r="I54" s="316">
        <v>0</v>
      </c>
      <c r="J54" s="316">
        <v>0</v>
      </c>
      <c r="K54" s="315">
        <v>128</v>
      </c>
      <c r="L54" s="315">
        <v>0</v>
      </c>
      <c r="M54" s="315">
        <v>0</v>
      </c>
      <c r="N54" s="338">
        <v>0</v>
      </c>
      <c r="O54" s="654">
        <v>0</v>
      </c>
      <c r="R54" s="661">
        <f t="shared" si="1"/>
        <v>0</v>
      </c>
      <c r="S54" s="873">
        <f t="shared" si="2"/>
        <v>0</v>
      </c>
      <c r="T54" s="1013"/>
      <c r="U54" s="873">
        <v>0</v>
      </c>
      <c r="V54" s="873">
        <f t="shared" si="0"/>
        <v>0</v>
      </c>
      <c r="X54" s="1002" t="s">
        <v>3943</v>
      </c>
      <c r="Y54" s="1002" t="s">
        <v>3944</v>
      </c>
      <c r="Z54" s="1003">
        <v>5</v>
      </c>
      <c r="AA54" s="1004">
        <v>46352</v>
      </c>
      <c r="AB54" s="1004">
        <v>46358</v>
      </c>
      <c r="AC54" s="1004">
        <v>46387</v>
      </c>
      <c r="AD54" s="1004">
        <v>46394</v>
      </c>
      <c r="AE54" s="1005">
        <v>0</v>
      </c>
      <c r="AF54" s="1005">
        <v>0</v>
      </c>
      <c r="AG54" s="1003">
        <v>128</v>
      </c>
      <c r="AH54" s="1003">
        <v>0</v>
      </c>
      <c r="AI54" s="1003">
        <v>0</v>
      </c>
      <c r="AJ54" s="1003">
        <v>0</v>
      </c>
    </row>
    <row r="55" spans="2:36" ht="12.75" customHeight="1">
      <c r="B55" s="337" t="s">
        <v>3945</v>
      </c>
      <c r="C55" s="314" t="s">
        <v>3946</v>
      </c>
      <c r="D55" s="315">
        <v>5</v>
      </c>
      <c r="E55" s="588">
        <v>46448</v>
      </c>
      <c r="F55" s="588">
        <v>46454</v>
      </c>
      <c r="G55" s="588">
        <v>46482</v>
      </c>
      <c r="H55" s="588">
        <v>46486</v>
      </c>
      <c r="I55" s="316">
        <v>0</v>
      </c>
      <c r="J55" s="316">
        <v>0</v>
      </c>
      <c r="K55" s="315">
        <v>128</v>
      </c>
      <c r="L55" s="315">
        <v>0</v>
      </c>
      <c r="M55" s="315">
        <v>0</v>
      </c>
      <c r="N55" s="338">
        <v>0</v>
      </c>
      <c r="O55" s="654">
        <v>0</v>
      </c>
      <c r="R55" s="661">
        <f t="shared" si="1"/>
        <v>0</v>
      </c>
      <c r="S55" s="873">
        <f t="shared" si="2"/>
        <v>0</v>
      </c>
      <c r="T55" s="1013"/>
      <c r="U55" s="873">
        <v>0</v>
      </c>
      <c r="V55" s="873">
        <f t="shared" si="0"/>
        <v>0</v>
      </c>
      <c r="X55" s="1002" t="s">
        <v>3945</v>
      </c>
      <c r="Y55" s="1002" t="s">
        <v>3946</v>
      </c>
      <c r="Z55" s="1003">
        <v>5</v>
      </c>
      <c r="AA55" s="1004">
        <v>46448</v>
      </c>
      <c r="AB55" s="1004">
        <v>46454</v>
      </c>
      <c r="AC55" s="1004">
        <v>46482</v>
      </c>
      <c r="AD55" s="1004">
        <v>46486</v>
      </c>
      <c r="AE55" s="1005">
        <v>0</v>
      </c>
      <c r="AF55" s="1005">
        <v>0</v>
      </c>
      <c r="AG55" s="1003">
        <v>128</v>
      </c>
      <c r="AH55" s="1003">
        <v>0</v>
      </c>
      <c r="AI55" s="1003">
        <v>0</v>
      </c>
      <c r="AJ55" s="1003">
        <v>0</v>
      </c>
    </row>
    <row r="56" spans="2:36">
      <c r="B56" s="332" t="s">
        <v>3947</v>
      </c>
      <c r="C56" s="333"/>
      <c r="D56" s="334">
        <v>230</v>
      </c>
      <c r="E56" s="592">
        <v>46134</v>
      </c>
      <c r="F56" s="592">
        <v>46468</v>
      </c>
      <c r="G56" s="592">
        <v>46169</v>
      </c>
      <c r="H56" s="592">
        <v>46500</v>
      </c>
      <c r="I56" s="335">
        <v>0</v>
      </c>
      <c r="J56" s="335">
        <v>0</v>
      </c>
      <c r="K56" s="334">
        <v>1230</v>
      </c>
      <c r="L56" s="334">
        <v>0</v>
      </c>
      <c r="M56" s="334">
        <v>0</v>
      </c>
      <c r="N56" s="336">
        <v>0</v>
      </c>
      <c r="O56" s="385">
        <v>0</v>
      </c>
      <c r="P56" s="568"/>
      <c r="Q56" s="569"/>
      <c r="R56" s="660">
        <f t="shared" si="1"/>
        <v>0</v>
      </c>
      <c r="S56" s="872">
        <f t="shared" si="2"/>
        <v>0</v>
      </c>
      <c r="T56" s="1013"/>
      <c r="U56" s="872">
        <v>0</v>
      </c>
      <c r="V56" s="872">
        <f t="shared" si="0"/>
        <v>0</v>
      </c>
      <c r="X56" s="1002" t="s">
        <v>3947</v>
      </c>
      <c r="Z56" s="1003">
        <v>230</v>
      </c>
      <c r="AA56" s="1004">
        <v>46134</v>
      </c>
      <c r="AB56" s="1004">
        <v>46468</v>
      </c>
      <c r="AC56" s="1004">
        <v>46169</v>
      </c>
      <c r="AD56" s="1004">
        <v>46500</v>
      </c>
      <c r="AE56" s="1005">
        <v>0</v>
      </c>
      <c r="AF56" s="1005">
        <v>0</v>
      </c>
      <c r="AG56" s="1003">
        <v>1230</v>
      </c>
      <c r="AH56" s="1003">
        <v>0</v>
      </c>
      <c r="AI56" s="1003">
        <v>0</v>
      </c>
      <c r="AJ56" s="1003">
        <v>0</v>
      </c>
    </row>
    <row r="57" spans="2:36">
      <c r="B57" s="337" t="s">
        <v>159</v>
      </c>
      <c r="C57" s="314" t="s">
        <v>3948</v>
      </c>
      <c r="D57" s="315">
        <v>5</v>
      </c>
      <c r="E57" s="588">
        <v>46134</v>
      </c>
      <c r="F57" s="588">
        <v>46140</v>
      </c>
      <c r="G57" s="588">
        <v>46169</v>
      </c>
      <c r="H57" s="588">
        <v>46175</v>
      </c>
      <c r="I57" s="316">
        <v>0</v>
      </c>
      <c r="J57" s="316">
        <v>0</v>
      </c>
      <c r="K57" s="315">
        <v>123</v>
      </c>
      <c r="L57" s="315">
        <v>0</v>
      </c>
      <c r="M57" s="315">
        <v>0</v>
      </c>
      <c r="N57" s="338">
        <v>0</v>
      </c>
      <c r="O57" s="654">
        <v>0</v>
      </c>
      <c r="R57" s="661">
        <f t="shared" si="1"/>
        <v>0</v>
      </c>
      <c r="S57" s="873">
        <f t="shared" si="2"/>
        <v>0</v>
      </c>
      <c r="T57" s="1013"/>
      <c r="U57" s="873">
        <v>0</v>
      </c>
      <c r="V57" s="873">
        <f t="shared" si="0"/>
        <v>0</v>
      </c>
      <c r="X57" s="1002" t="s">
        <v>159</v>
      </c>
      <c r="Y57" s="1002" t="s">
        <v>3948</v>
      </c>
      <c r="Z57" s="1003">
        <v>5</v>
      </c>
      <c r="AA57" s="1004">
        <v>46134</v>
      </c>
      <c r="AB57" s="1004">
        <v>46140</v>
      </c>
      <c r="AC57" s="1004">
        <v>46169</v>
      </c>
      <c r="AD57" s="1004">
        <v>46175</v>
      </c>
      <c r="AE57" s="1005">
        <v>0</v>
      </c>
      <c r="AF57" s="1005">
        <v>0</v>
      </c>
      <c r="AG57" s="1003">
        <v>123</v>
      </c>
      <c r="AH57" s="1003">
        <v>0</v>
      </c>
      <c r="AI57" s="1003">
        <v>0</v>
      </c>
      <c r="AJ57" s="1003">
        <v>0</v>
      </c>
    </row>
    <row r="58" spans="2:36" ht="12.75" customHeight="1">
      <c r="B58" s="337" t="s">
        <v>3949</v>
      </c>
      <c r="C58" s="314" t="s">
        <v>3950</v>
      </c>
      <c r="D58" s="315">
        <v>5</v>
      </c>
      <c r="E58" s="588">
        <v>46164</v>
      </c>
      <c r="F58" s="588">
        <v>46170</v>
      </c>
      <c r="G58" s="588">
        <v>46197</v>
      </c>
      <c r="H58" s="588">
        <v>46204</v>
      </c>
      <c r="I58" s="316">
        <v>0</v>
      </c>
      <c r="J58" s="316">
        <v>0</v>
      </c>
      <c r="K58" s="315">
        <v>123</v>
      </c>
      <c r="L58" s="315">
        <v>0</v>
      </c>
      <c r="M58" s="315">
        <v>0</v>
      </c>
      <c r="N58" s="338">
        <v>0</v>
      </c>
      <c r="O58" s="654">
        <v>0</v>
      </c>
      <c r="R58" s="661">
        <f t="shared" si="1"/>
        <v>0</v>
      </c>
      <c r="S58" s="873">
        <f t="shared" si="2"/>
        <v>0</v>
      </c>
      <c r="T58" s="1013"/>
      <c r="U58" s="873">
        <v>0</v>
      </c>
      <c r="V58" s="873">
        <f t="shared" si="0"/>
        <v>0</v>
      </c>
      <c r="X58" s="1002" t="s">
        <v>3949</v>
      </c>
      <c r="Y58" s="1002" t="s">
        <v>3950</v>
      </c>
      <c r="Z58" s="1003">
        <v>5</v>
      </c>
      <c r="AA58" s="1004">
        <v>46164</v>
      </c>
      <c r="AB58" s="1004">
        <v>46170</v>
      </c>
      <c r="AC58" s="1004">
        <v>46197</v>
      </c>
      <c r="AD58" s="1004">
        <v>46204</v>
      </c>
      <c r="AE58" s="1005">
        <v>0</v>
      </c>
      <c r="AF58" s="1005">
        <v>0</v>
      </c>
      <c r="AG58" s="1003">
        <v>123</v>
      </c>
      <c r="AH58" s="1003">
        <v>0</v>
      </c>
      <c r="AI58" s="1003">
        <v>0</v>
      </c>
      <c r="AJ58" s="1003">
        <v>0</v>
      </c>
    </row>
    <row r="59" spans="2:36" ht="12.75" customHeight="1">
      <c r="B59" s="337" t="s">
        <v>3951</v>
      </c>
      <c r="C59" s="314" t="s">
        <v>3952</v>
      </c>
      <c r="D59" s="315">
        <v>5</v>
      </c>
      <c r="E59" s="588">
        <v>46192</v>
      </c>
      <c r="F59" s="588">
        <v>46198</v>
      </c>
      <c r="G59" s="588">
        <v>46227</v>
      </c>
      <c r="H59" s="588">
        <v>46233</v>
      </c>
      <c r="I59" s="316">
        <v>0</v>
      </c>
      <c r="J59" s="316">
        <v>0</v>
      </c>
      <c r="K59" s="315">
        <v>123</v>
      </c>
      <c r="L59" s="315">
        <v>0</v>
      </c>
      <c r="M59" s="315">
        <v>0</v>
      </c>
      <c r="N59" s="338">
        <v>0</v>
      </c>
      <c r="O59" s="654">
        <v>0</v>
      </c>
      <c r="R59" s="661">
        <f t="shared" si="1"/>
        <v>0</v>
      </c>
      <c r="S59" s="873">
        <f t="shared" si="2"/>
        <v>0</v>
      </c>
      <c r="T59" s="1013"/>
      <c r="U59" s="873">
        <v>0</v>
      </c>
      <c r="V59" s="873">
        <f t="shared" si="0"/>
        <v>0</v>
      </c>
      <c r="X59" s="1002" t="s">
        <v>3951</v>
      </c>
      <c r="Y59" s="1002" t="s">
        <v>3952</v>
      </c>
      <c r="Z59" s="1003">
        <v>5</v>
      </c>
      <c r="AA59" s="1004">
        <v>46192</v>
      </c>
      <c r="AB59" s="1004">
        <v>46198</v>
      </c>
      <c r="AC59" s="1004">
        <v>46227</v>
      </c>
      <c r="AD59" s="1004">
        <v>46233</v>
      </c>
      <c r="AE59" s="1005">
        <v>0</v>
      </c>
      <c r="AF59" s="1005">
        <v>0</v>
      </c>
      <c r="AG59" s="1003">
        <v>123</v>
      </c>
      <c r="AH59" s="1003">
        <v>0</v>
      </c>
      <c r="AI59" s="1003">
        <v>0</v>
      </c>
      <c r="AJ59" s="1003">
        <v>0</v>
      </c>
    </row>
    <row r="60" spans="2:36" ht="12.75" customHeight="1">
      <c r="B60" s="337" t="s">
        <v>3953</v>
      </c>
      <c r="C60" s="314" t="s">
        <v>3954</v>
      </c>
      <c r="D60" s="315">
        <v>5</v>
      </c>
      <c r="E60" s="588">
        <v>46224</v>
      </c>
      <c r="F60" s="588">
        <v>46230</v>
      </c>
      <c r="G60" s="588">
        <v>46255</v>
      </c>
      <c r="H60" s="588">
        <v>46261</v>
      </c>
      <c r="I60" s="316">
        <v>0</v>
      </c>
      <c r="J60" s="316">
        <v>0</v>
      </c>
      <c r="K60" s="315">
        <v>123</v>
      </c>
      <c r="L60" s="315">
        <v>0</v>
      </c>
      <c r="M60" s="315">
        <v>0</v>
      </c>
      <c r="N60" s="338">
        <v>0</v>
      </c>
      <c r="O60" s="654">
        <v>0</v>
      </c>
      <c r="R60" s="661">
        <f t="shared" si="1"/>
        <v>0</v>
      </c>
      <c r="S60" s="873">
        <f t="shared" si="2"/>
        <v>0</v>
      </c>
      <c r="T60" s="1013"/>
      <c r="U60" s="873">
        <v>0</v>
      </c>
      <c r="V60" s="873">
        <f t="shared" si="0"/>
        <v>0</v>
      </c>
      <c r="X60" s="1002" t="s">
        <v>3953</v>
      </c>
      <c r="Y60" s="1002" t="s">
        <v>3954</v>
      </c>
      <c r="Z60" s="1003">
        <v>5</v>
      </c>
      <c r="AA60" s="1004">
        <v>46224</v>
      </c>
      <c r="AB60" s="1004">
        <v>46230</v>
      </c>
      <c r="AC60" s="1004">
        <v>46255</v>
      </c>
      <c r="AD60" s="1004">
        <v>46261</v>
      </c>
      <c r="AE60" s="1005">
        <v>0</v>
      </c>
      <c r="AF60" s="1005">
        <v>0</v>
      </c>
      <c r="AG60" s="1003">
        <v>123</v>
      </c>
      <c r="AH60" s="1003">
        <v>0</v>
      </c>
      <c r="AI60" s="1003">
        <v>0</v>
      </c>
      <c r="AJ60" s="1003">
        <v>0</v>
      </c>
    </row>
    <row r="61" spans="2:36" ht="12.75" customHeight="1">
      <c r="B61" s="337" t="s">
        <v>3955</v>
      </c>
      <c r="C61" s="314" t="s">
        <v>3956</v>
      </c>
      <c r="D61" s="315">
        <v>5</v>
      </c>
      <c r="E61" s="588">
        <v>46252</v>
      </c>
      <c r="F61" s="588">
        <v>46258</v>
      </c>
      <c r="G61" s="588">
        <v>46286</v>
      </c>
      <c r="H61" s="588">
        <v>46290</v>
      </c>
      <c r="I61" s="316">
        <v>0</v>
      </c>
      <c r="J61" s="316">
        <v>0</v>
      </c>
      <c r="K61" s="315">
        <v>123</v>
      </c>
      <c r="L61" s="315">
        <v>0</v>
      </c>
      <c r="M61" s="315">
        <v>0</v>
      </c>
      <c r="N61" s="338">
        <v>0</v>
      </c>
      <c r="O61" s="654">
        <v>0</v>
      </c>
      <c r="R61" s="661">
        <f t="shared" si="1"/>
        <v>0</v>
      </c>
      <c r="S61" s="873">
        <f t="shared" si="2"/>
        <v>0</v>
      </c>
      <c r="T61" s="1013"/>
      <c r="U61" s="873">
        <v>0</v>
      </c>
      <c r="V61" s="873">
        <f t="shared" si="0"/>
        <v>0</v>
      </c>
      <c r="X61" s="1002" t="s">
        <v>3955</v>
      </c>
      <c r="Y61" s="1002" t="s">
        <v>3956</v>
      </c>
      <c r="Z61" s="1003">
        <v>5</v>
      </c>
      <c r="AA61" s="1004">
        <v>46252</v>
      </c>
      <c r="AB61" s="1004">
        <v>46258</v>
      </c>
      <c r="AC61" s="1004">
        <v>46286</v>
      </c>
      <c r="AD61" s="1004">
        <v>46290</v>
      </c>
      <c r="AE61" s="1005">
        <v>0</v>
      </c>
      <c r="AF61" s="1005">
        <v>0</v>
      </c>
      <c r="AG61" s="1003">
        <v>123</v>
      </c>
      <c r="AH61" s="1003">
        <v>0</v>
      </c>
      <c r="AI61" s="1003">
        <v>0</v>
      </c>
      <c r="AJ61" s="1003">
        <v>0</v>
      </c>
    </row>
    <row r="62" spans="2:36" ht="12.75" customHeight="1">
      <c r="B62" s="337" t="s">
        <v>3957</v>
      </c>
      <c r="C62" s="314" t="s">
        <v>3958</v>
      </c>
      <c r="D62" s="315">
        <v>5</v>
      </c>
      <c r="E62" s="588">
        <v>46280</v>
      </c>
      <c r="F62" s="588">
        <v>46287</v>
      </c>
      <c r="G62" s="588">
        <v>46315</v>
      </c>
      <c r="H62" s="588">
        <v>46321</v>
      </c>
      <c r="I62" s="316">
        <v>0</v>
      </c>
      <c r="J62" s="316">
        <v>0</v>
      </c>
      <c r="K62" s="315">
        <v>123</v>
      </c>
      <c r="L62" s="315">
        <v>0</v>
      </c>
      <c r="M62" s="315">
        <v>0</v>
      </c>
      <c r="N62" s="338">
        <v>0</v>
      </c>
      <c r="O62" s="654">
        <v>0</v>
      </c>
      <c r="R62" s="661">
        <f t="shared" si="1"/>
        <v>0</v>
      </c>
      <c r="S62" s="873">
        <f t="shared" si="2"/>
        <v>0</v>
      </c>
      <c r="T62" s="1013"/>
      <c r="U62" s="873">
        <v>0</v>
      </c>
      <c r="V62" s="873">
        <f t="shared" si="0"/>
        <v>0</v>
      </c>
      <c r="X62" s="1002" t="s">
        <v>3957</v>
      </c>
      <c r="Y62" s="1002" t="s">
        <v>3958</v>
      </c>
      <c r="Z62" s="1003">
        <v>5</v>
      </c>
      <c r="AA62" s="1004">
        <v>46280</v>
      </c>
      <c r="AB62" s="1004">
        <v>46287</v>
      </c>
      <c r="AC62" s="1004">
        <v>46315</v>
      </c>
      <c r="AD62" s="1004">
        <v>46321</v>
      </c>
      <c r="AE62" s="1005">
        <v>0</v>
      </c>
      <c r="AF62" s="1005">
        <v>0</v>
      </c>
      <c r="AG62" s="1003">
        <v>123</v>
      </c>
      <c r="AH62" s="1003">
        <v>0</v>
      </c>
      <c r="AI62" s="1003">
        <v>0</v>
      </c>
      <c r="AJ62" s="1003">
        <v>0</v>
      </c>
    </row>
    <row r="63" spans="2:36" ht="12.75" customHeight="1">
      <c r="B63" s="337" t="s">
        <v>3959</v>
      </c>
      <c r="C63" s="314" t="s">
        <v>3960</v>
      </c>
      <c r="D63" s="315">
        <v>5</v>
      </c>
      <c r="E63" s="588">
        <v>46310</v>
      </c>
      <c r="F63" s="588">
        <v>46316</v>
      </c>
      <c r="G63" s="588">
        <v>46343</v>
      </c>
      <c r="H63" s="588">
        <v>46349</v>
      </c>
      <c r="I63" s="316">
        <v>0</v>
      </c>
      <c r="J63" s="316">
        <v>0</v>
      </c>
      <c r="K63" s="315">
        <v>123</v>
      </c>
      <c r="L63" s="315">
        <v>0</v>
      </c>
      <c r="M63" s="315">
        <v>0</v>
      </c>
      <c r="N63" s="338">
        <v>0</v>
      </c>
      <c r="O63" s="654">
        <v>0</v>
      </c>
      <c r="R63" s="661">
        <f t="shared" si="1"/>
        <v>0</v>
      </c>
      <c r="S63" s="873">
        <f t="shared" si="2"/>
        <v>0</v>
      </c>
      <c r="T63" s="1013"/>
      <c r="U63" s="873">
        <v>0</v>
      </c>
      <c r="V63" s="873">
        <f t="shared" si="0"/>
        <v>0</v>
      </c>
      <c r="X63" s="1002" t="s">
        <v>3959</v>
      </c>
      <c r="Y63" s="1002" t="s">
        <v>3960</v>
      </c>
      <c r="Z63" s="1003">
        <v>5</v>
      </c>
      <c r="AA63" s="1004">
        <v>46310</v>
      </c>
      <c r="AB63" s="1004">
        <v>46316</v>
      </c>
      <c r="AC63" s="1004">
        <v>46343</v>
      </c>
      <c r="AD63" s="1004">
        <v>46349</v>
      </c>
      <c r="AE63" s="1005">
        <v>0</v>
      </c>
      <c r="AF63" s="1005">
        <v>0</v>
      </c>
      <c r="AG63" s="1003">
        <v>123</v>
      </c>
      <c r="AH63" s="1003">
        <v>0</v>
      </c>
      <c r="AI63" s="1003">
        <v>0</v>
      </c>
      <c r="AJ63" s="1003">
        <v>0</v>
      </c>
    </row>
    <row r="64" spans="2:36" ht="12.75" customHeight="1">
      <c r="B64" s="337" t="s">
        <v>3961</v>
      </c>
      <c r="C64" s="314" t="s">
        <v>3962</v>
      </c>
      <c r="D64" s="315">
        <v>5</v>
      </c>
      <c r="E64" s="588">
        <v>46338</v>
      </c>
      <c r="F64" s="588">
        <v>46344</v>
      </c>
      <c r="G64" s="588">
        <v>46372</v>
      </c>
      <c r="H64" s="588">
        <v>46378</v>
      </c>
      <c r="I64" s="316">
        <v>0</v>
      </c>
      <c r="J64" s="316">
        <v>0</v>
      </c>
      <c r="K64" s="315">
        <v>123</v>
      </c>
      <c r="L64" s="315">
        <v>0</v>
      </c>
      <c r="M64" s="315">
        <v>0</v>
      </c>
      <c r="N64" s="338">
        <v>0</v>
      </c>
      <c r="O64" s="654">
        <v>0</v>
      </c>
      <c r="R64" s="661">
        <f t="shared" si="1"/>
        <v>0</v>
      </c>
      <c r="S64" s="873">
        <f t="shared" si="2"/>
        <v>0</v>
      </c>
      <c r="T64" s="1013"/>
      <c r="U64" s="873">
        <v>0</v>
      </c>
      <c r="V64" s="873">
        <f t="shared" si="0"/>
        <v>0</v>
      </c>
      <c r="X64" s="1002" t="s">
        <v>3961</v>
      </c>
      <c r="Y64" s="1002" t="s">
        <v>3962</v>
      </c>
      <c r="Z64" s="1003">
        <v>5</v>
      </c>
      <c r="AA64" s="1004">
        <v>46338</v>
      </c>
      <c r="AB64" s="1004">
        <v>46344</v>
      </c>
      <c r="AC64" s="1004">
        <v>46372</v>
      </c>
      <c r="AD64" s="1004">
        <v>46378</v>
      </c>
      <c r="AE64" s="1005">
        <v>0</v>
      </c>
      <c r="AF64" s="1005">
        <v>0</v>
      </c>
      <c r="AG64" s="1003">
        <v>123</v>
      </c>
      <c r="AH64" s="1003">
        <v>0</v>
      </c>
      <c r="AI64" s="1003">
        <v>0</v>
      </c>
      <c r="AJ64" s="1003">
        <v>0</v>
      </c>
    </row>
    <row r="65" spans="1:36" ht="12.75" customHeight="1">
      <c r="B65" s="337" t="s">
        <v>3963</v>
      </c>
      <c r="C65" s="314" t="s">
        <v>3964</v>
      </c>
      <c r="D65" s="315">
        <v>5</v>
      </c>
      <c r="E65" s="588">
        <v>46367</v>
      </c>
      <c r="F65" s="588">
        <v>46373</v>
      </c>
      <c r="G65" s="588">
        <v>46402</v>
      </c>
      <c r="H65" s="588">
        <v>46408</v>
      </c>
      <c r="I65" s="316">
        <v>0</v>
      </c>
      <c r="J65" s="316">
        <v>0</v>
      </c>
      <c r="K65" s="315">
        <v>123</v>
      </c>
      <c r="L65" s="315">
        <v>0</v>
      </c>
      <c r="M65" s="315">
        <v>0</v>
      </c>
      <c r="N65" s="338">
        <v>0</v>
      </c>
      <c r="O65" s="654">
        <v>0</v>
      </c>
      <c r="R65" s="661">
        <f t="shared" si="1"/>
        <v>0</v>
      </c>
      <c r="S65" s="873">
        <f t="shared" si="2"/>
        <v>0</v>
      </c>
      <c r="T65" s="1013"/>
      <c r="U65" s="873">
        <v>0</v>
      </c>
      <c r="V65" s="873">
        <f t="shared" si="0"/>
        <v>0</v>
      </c>
      <c r="X65" s="1002" t="s">
        <v>3963</v>
      </c>
      <c r="Y65" s="1002" t="s">
        <v>3964</v>
      </c>
      <c r="Z65" s="1003">
        <v>5</v>
      </c>
      <c r="AA65" s="1004">
        <v>46367</v>
      </c>
      <c r="AB65" s="1004">
        <v>46373</v>
      </c>
      <c r="AC65" s="1004">
        <v>46402</v>
      </c>
      <c r="AD65" s="1004">
        <v>46408</v>
      </c>
      <c r="AE65" s="1005">
        <v>0</v>
      </c>
      <c r="AF65" s="1005">
        <v>0</v>
      </c>
      <c r="AG65" s="1003">
        <v>123</v>
      </c>
      <c r="AH65" s="1003">
        <v>0</v>
      </c>
      <c r="AI65" s="1003">
        <v>0</v>
      </c>
      <c r="AJ65" s="1003">
        <v>0</v>
      </c>
    </row>
    <row r="66" spans="1:36" ht="12.75" customHeight="1">
      <c r="B66" s="337" t="s">
        <v>3965</v>
      </c>
      <c r="C66" s="314" t="s">
        <v>3966</v>
      </c>
      <c r="D66" s="315">
        <v>5</v>
      </c>
      <c r="E66" s="588">
        <v>46462</v>
      </c>
      <c r="F66" s="588">
        <v>46468</v>
      </c>
      <c r="G66" s="588">
        <v>46496</v>
      </c>
      <c r="H66" s="588">
        <v>46500</v>
      </c>
      <c r="I66" s="316">
        <v>0</v>
      </c>
      <c r="J66" s="316">
        <v>0</v>
      </c>
      <c r="K66" s="315">
        <v>123</v>
      </c>
      <c r="L66" s="315">
        <v>0</v>
      </c>
      <c r="M66" s="315">
        <v>0</v>
      </c>
      <c r="N66" s="338">
        <v>0</v>
      </c>
      <c r="O66" s="654">
        <v>0</v>
      </c>
      <c r="R66" s="661">
        <f t="shared" si="1"/>
        <v>0</v>
      </c>
      <c r="S66" s="873">
        <f t="shared" si="2"/>
        <v>0</v>
      </c>
      <c r="T66" s="1013"/>
      <c r="U66" s="873">
        <v>0</v>
      </c>
      <c r="V66" s="873">
        <f t="shared" si="0"/>
        <v>0</v>
      </c>
      <c r="X66" s="1002" t="s">
        <v>3965</v>
      </c>
      <c r="Y66" s="1002" t="s">
        <v>3966</v>
      </c>
      <c r="Z66" s="1003">
        <v>5</v>
      </c>
      <c r="AA66" s="1004">
        <v>46462</v>
      </c>
      <c r="AB66" s="1004">
        <v>46468</v>
      </c>
      <c r="AC66" s="1004">
        <v>46496</v>
      </c>
      <c r="AD66" s="1004">
        <v>46500</v>
      </c>
      <c r="AE66" s="1005">
        <v>0</v>
      </c>
      <c r="AF66" s="1005">
        <v>0</v>
      </c>
      <c r="AG66" s="1003">
        <v>123</v>
      </c>
      <c r="AH66" s="1003">
        <v>0</v>
      </c>
      <c r="AI66" s="1003">
        <v>0</v>
      </c>
      <c r="AJ66" s="1003">
        <v>0</v>
      </c>
    </row>
    <row r="67" spans="1:36">
      <c r="B67" s="327" t="s">
        <v>3967</v>
      </c>
      <c r="C67" s="328"/>
      <c r="D67" s="329">
        <v>25</v>
      </c>
      <c r="E67" s="591">
        <v>45751</v>
      </c>
      <c r="F67" s="591">
        <v>45786</v>
      </c>
      <c r="G67" s="591">
        <v>45751</v>
      </c>
      <c r="H67" s="591">
        <v>45786</v>
      </c>
      <c r="I67" s="330">
        <v>0</v>
      </c>
      <c r="J67" s="330">
        <v>0</v>
      </c>
      <c r="K67" s="329">
        <v>0</v>
      </c>
      <c r="L67" s="329">
        <v>0</v>
      </c>
      <c r="M67" s="329">
        <v>0</v>
      </c>
      <c r="N67" s="331">
        <v>0</v>
      </c>
      <c r="O67" s="385">
        <v>0</v>
      </c>
      <c r="P67" s="566"/>
      <c r="Q67" s="567"/>
      <c r="R67" s="659">
        <f t="shared" si="1"/>
        <v>0</v>
      </c>
      <c r="S67" s="871">
        <f t="shared" si="2"/>
        <v>0</v>
      </c>
      <c r="T67" s="1013"/>
      <c r="U67" s="871">
        <v>0</v>
      </c>
      <c r="V67" s="871">
        <f t="shared" si="0"/>
        <v>0</v>
      </c>
      <c r="X67" s="1002" t="s">
        <v>3967</v>
      </c>
      <c r="Z67" s="1003">
        <v>25</v>
      </c>
      <c r="AA67" s="1004">
        <v>45751</v>
      </c>
      <c r="AB67" s="1004">
        <v>45786</v>
      </c>
      <c r="AC67" s="1004">
        <v>45751</v>
      </c>
      <c r="AD67" s="1004">
        <v>45786</v>
      </c>
      <c r="AE67" s="1005">
        <v>0</v>
      </c>
      <c r="AF67" s="1005">
        <v>0</v>
      </c>
      <c r="AG67" s="1003">
        <v>0</v>
      </c>
      <c r="AH67" s="1003">
        <v>0</v>
      </c>
      <c r="AI67" s="1003">
        <v>0</v>
      </c>
      <c r="AJ67" s="1003">
        <v>0</v>
      </c>
    </row>
    <row r="68" spans="1:36">
      <c r="B68" s="332" t="s">
        <v>3968</v>
      </c>
      <c r="C68" s="333"/>
      <c r="D68" s="334">
        <v>25</v>
      </c>
      <c r="E68" s="592">
        <v>45751</v>
      </c>
      <c r="F68" s="592">
        <v>45786</v>
      </c>
      <c r="G68" s="592">
        <v>45751</v>
      </c>
      <c r="H68" s="592">
        <v>45786</v>
      </c>
      <c r="I68" s="335">
        <v>0</v>
      </c>
      <c r="J68" s="335">
        <v>0</v>
      </c>
      <c r="K68" s="334">
        <v>0</v>
      </c>
      <c r="L68" s="334">
        <v>0</v>
      </c>
      <c r="M68" s="334">
        <v>0</v>
      </c>
      <c r="N68" s="336">
        <v>0</v>
      </c>
      <c r="O68" s="385">
        <v>0</v>
      </c>
      <c r="P68" s="568"/>
      <c r="Q68" s="569"/>
      <c r="R68" s="660">
        <f t="shared" si="1"/>
        <v>0</v>
      </c>
      <c r="S68" s="872">
        <f t="shared" si="2"/>
        <v>0</v>
      </c>
      <c r="T68" s="1013"/>
      <c r="U68" s="872">
        <v>0</v>
      </c>
      <c r="V68" s="872">
        <f t="shared" si="0"/>
        <v>0</v>
      </c>
      <c r="X68" s="1002" t="s">
        <v>3968</v>
      </c>
      <c r="Z68" s="1003">
        <v>25</v>
      </c>
      <c r="AA68" s="1004">
        <v>45751</v>
      </c>
      <c r="AB68" s="1004">
        <v>45786</v>
      </c>
      <c r="AC68" s="1004">
        <v>45751</v>
      </c>
      <c r="AD68" s="1004">
        <v>45786</v>
      </c>
      <c r="AE68" s="1005">
        <v>0</v>
      </c>
      <c r="AF68" s="1005">
        <v>0</v>
      </c>
      <c r="AG68" s="1003">
        <v>0</v>
      </c>
      <c r="AH68" s="1003">
        <v>0</v>
      </c>
      <c r="AI68" s="1003">
        <v>0</v>
      </c>
      <c r="AJ68" s="1003">
        <v>0</v>
      </c>
    </row>
    <row r="69" spans="1:36">
      <c r="B69" s="337" t="s">
        <v>3969</v>
      </c>
      <c r="C69" s="314" t="s">
        <v>3970</v>
      </c>
      <c r="D69" s="315">
        <v>25</v>
      </c>
      <c r="E69" s="588">
        <v>45751</v>
      </c>
      <c r="F69" s="588">
        <v>45786</v>
      </c>
      <c r="G69" s="588">
        <v>45751</v>
      </c>
      <c r="H69" s="588">
        <v>45786</v>
      </c>
      <c r="I69" s="316">
        <v>1</v>
      </c>
      <c r="J69" s="316">
        <v>1</v>
      </c>
      <c r="K69" s="315">
        <v>0</v>
      </c>
      <c r="L69" s="315">
        <v>0</v>
      </c>
      <c r="M69" s="315">
        <v>0</v>
      </c>
      <c r="N69" s="338">
        <v>0</v>
      </c>
      <c r="O69" s="654">
        <v>0</v>
      </c>
      <c r="P69" s="560" t="s">
        <v>3913</v>
      </c>
      <c r="Q69" s="561" t="s">
        <v>3971</v>
      </c>
      <c r="R69" s="661">
        <f t="shared" ref="R69:R132" si="3">+N69-L69</f>
        <v>0</v>
      </c>
      <c r="S69" s="873">
        <f t="shared" ref="S69:S132" si="4">+R69/$K$5</f>
        <v>0</v>
      </c>
      <c r="T69" s="1013"/>
      <c r="U69" s="873">
        <v>0</v>
      </c>
      <c r="V69" s="873">
        <f t="shared" ref="V69:V132" si="5">+S69-U69</f>
        <v>0</v>
      </c>
      <c r="X69" s="1002" t="s">
        <v>3969</v>
      </c>
      <c r="Y69" s="1002" t="s">
        <v>3970</v>
      </c>
      <c r="Z69" s="1003">
        <v>25</v>
      </c>
      <c r="AA69" s="1004">
        <v>45751</v>
      </c>
      <c r="AB69" s="1004">
        <v>45786</v>
      </c>
      <c r="AC69" s="1004">
        <v>45751</v>
      </c>
      <c r="AD69" s="1004">
        <v>45786</v>
      </c>
      <c r="AE69" s="1005">
        <v>1</v>
      </c>
      <c r="AF69" s="1005">
        <v>1</v>
      </c>
      <c r="AG69" s="1003">
        <v>0</v>
      </c>
      <c r="AH69" s="1003">
        <v>0</v>
      </c>
      <c r="AI69" s="1003">
        <v>0</v>
      </c>
      <c r="AJ69" s="1003">
        <v>0</v>
      </c>
    </row>
    <row r="70" spans="1:36">
      <c r="B70" s="327" t="s">
        <v>3972</v>
      </c>
      <c r="C70" s="328"/>
      <c r="D70" s="329">
        <v>380</v>
      </c>
      <c r="E70" s="591">
        <v>45761</v>
      </c>
      <c r="F70" s="591">
        <v>46385</v>
      </c>
      <c r="G70" s="591">
        <v>45761</v>
      </c>
      <c r="H70" s="591">
        <v>46384</v>
      </c>
      <c r="I70" s="330">
        <v>0.14530000000000001</v>
      </c>
      <c r="J70" s="330">
        <v>0.13669999999999999</v>
      </c>
      <c r="K70" s="329">
        <v>31363.8</v>
      </c>
      <c r="L70" s="329">
        <v>4557.76</v>
      </c>
      <c r="M70" s="329">
        <v>4286.9799999999996</v>
      </c>
      <c r="N70" s="331">
        <v>4286.9799999999996</v>
      </c>
      <c r="O70" s="385">
        <v>4279.6000000000004</v>
      </c>
      <c r="P70" s="566"/>
      <c r="Q70" s="567"/>
      <c r="R70" s="659">
        <f t="shared" si="3"/>
        <v>-270.78000000000065</v>
      </c>
      <c r="S70" s="871">
        <f t="shared" si="4"/>
        <v>-2.1589169536930784E-3</v>
      </c>
      <c r="T70" s="1013"/>
      <c r="U70" s="871">
        <v>-1.4510848852770843E-5</v>
      </c>
      <c r="V70" s="871">
        <f t="shared" si="5"/>
        <v>-2.1444061048403076E-3</v>
      </c>
      <c r="X70" s="1002" t="s">
        <v>3972</v>
      </c>
      <c r="Z70" s="1003">
        <v>380</v>
      </c>
      <c r="AA70" s="1004">
        <v>45761</v>
      </c>
      <c r="AB70" s="1004">
        <v>46385</v>
      </c>
      <c r="AC70" s="1004">
        <v>45761</v>
      </c>
      <c r="AD70" s="1004">
        <v>46384</v>
      </c>
      <c r="AE70" s="1005">
        <v>0.14530000000000001</v>
      </c>
      <c r="AF70" s="1005">
        <v>0.13669999999999999</v>
      </c>
      <c r="AG70" s="1003">
        <v>31363.8</v>
      </c>
      <c r="AH70" s="1003">
        <v>4557.76</v>
      </c>
      <c r="AI70" s="1003">
        <v>4286.9799999999996</v>
      </c>
      <c r="AJ70" s="1003">
        <v>4286.9799999999996</v>
      </c>
    </row>
    <row r="71" spans="1:36">
      <c r="B71" s="332" t="s">
        <v>3973</v>
      </c>
      <c r="C71" s="333"/>
      <c r="D71" s="334">
        <v>115</v>
      </c>
      <c r="E71" s="592">
        <v>45761</v>
      </c>
      <c r="F71" s="592">
        <v>45975</v>
      </c>
      <c r="G71" s="592">
        <v>45761</v>
      </c>
      <c r="H71" s="592">
        <v>46062</v>
      </c>
      <c r="I71" s="335">
        <v>1</v>
      </c>
      <c r="J71" s="335">
        <v>1</v>
      </c>
      <c r="K71" s="334">
        <v>4279.6000000000004</v>
      </c>
      <c r="L71" s="334">
        <v>4279.6000000000004</v>
      </c>
      <c r="M71" s="334">
        <v>4279.6000000000004</v>
      </c>
      <c r="N71" s="336">
        <v>4279.6000000000004</v>
      </c>
      <c r="O71" s="385">
        <v>4279.6000000000004</v>
      </c>
      <c r="P71" s="568"/>
      <c r="Q71" s="569"/>
      <c r="R71" s="660">
        <f t="shared" si="3"/>
        <v>0</v>
      </c>
      <c r="S71" s="872">
        <f t="shared" si="4"/>
        <v>0</v>
      </c>
      <c r="T71" s="1013"/>
      <c r="U71" s="872">
        <v>-1.4510848852770843E-5</v>
      </c>
      <c r="V71" s="872">
        <f t="shared" si="5"/>
        <v>1.4510848852770843E-5</v>
      </c>
      <c r="X71" s="1002" t="s">
        <v>3973</v>
      </c>
      <c r="Z71" s="1003">
        <v>115</v>
      </c>
      <c r="AA71" s="1004">
        <v>45761</v>
      </c>
      <c r="AB71" s="1004">
        <v>45975</v>
      </c>
      <c r="AC71" s="1004">
        <v>45761</v>
      </c>
      <c r="AD71" s="1004">
        <v>46062</v>
      </c>
      <c r="AE71" s="1005">
        <v>1</v>
      </c>
      <c r="AF71" s="1005">
        <v>1</v>
      </c>
      <c r="AG71" s="1003">
        <v>4279.6000000000004</v>
      </c>
      <c r="AH71" s="1003">
        <v>4279.6000000000004</v>
      </c>
      <c r="AI71" s="1003">
        <v>4279.6000000000004</v>
      </c>
      <c r="AJ71" s="1003">
        <v>4279.6000000000004</v>
      </c>
    </row>
    <row r="72" spans="1:36">
      <c r="A72" s="314" t="s">
        <v>166</v>
      </c>
      <c r="B72" s="339" t="s">
        <v>3974</v>
      </c>
      <c r="C72" s="340"/>
      <c r="D72" s="341">
        <v>72</v>
      </c>
      <c r="E72" s="593">
        <v>45775</v>
      </c>
      <c r="F72" s="593">
        <v>45960</v>
      </c>
      <c r="G72" s="593">
        <v>45775</v>
      </c>
      <c r="H72" s="593">
        <v>45989</v>
      </c>
      <c r="I72" s="342">
        <v>1</v>
      </c>
      <c r="J72" s="342">
        <v>1</v>
      </c>
      <c r="K72" s="341">
        <v>832</v>
      </c>
      <c r="L72" s="341">
        <v>832</v>
      </c>
      <c r="M72" s="341">
        <v>832</v>
      </c>
      <c r="N72" s="343">
        <v>832</v>
      </c>
      <c r="O72" s="385">
        <v>832</v>
      </c>
      <c r="P72" s="570"/>
      <c r="Q72" s="571"/>
      <c r="R72" s="662">
        <f t="shared" si="3"/>
        <v>0</v>
      </c>
      <c r="S72" s="874">
        <f t="shared" si="4"/>
        <v>0</v>
      </c>
      <c r="T72" s="1013"/>
      <c r="U72" s="874">
        <v>0</v>
      </c>
      <c r="V72" s="874">
        <f t="shared" si="5"/>
        <v>0</v>
      </c>
      <c r="X72" s="1002" t="s">
        <v>3974</v>
      </c>
      <c r="Z72" s="1003">
        <v>72</v>
      </c>
      <c r="AA72" s="1004">
        <v>45775</v>
      </c>
      <c r="AB72" s="1004">
        <v>45960</v>
      </c>
      <c r="AC72" s="1004">
        <v>45775</v>
      </c>
      <c r="AD72" s="1004">
        <v>45989</v>
      </c>
      <c r="AE72" s="1005">
        <v>1</v>
      </c>
      <c r="AF72" s="1005">
        <v>1</v>
      </c>
      <c r="AG72" s="1003">
        <v>832</v>
      </c>
      <c r="AH72" s="1003">
        <v>832</v>
      </c>
      <c r="AI72" s="1003">
        <v>832</v>
      </c>
      <c r="AJ72" s="1003">
        <v>832</v>
      </c>
    </row>
    <row r="73" spans="1:36">
      <c r="B73" s="337" t="s">
        <v>3975</v>
      </c>
      <c r="C73" s="314" t="s">
        <v>3976</v>
      </c>
      <c r="D73" s="315">
        <v>17</v>
      </c>
      <c r="E73" s="588">
        <v>45775</v>
      </c>
      <c r="F73" s="588">
        <v>45882</v>
      </c>
      <c r="G73" s="588">
        <v>45775</v>
      </c>
      <c r="H73" s="588">
        <v>45882</v>
      </c>
      <c r="I73" s="316">
        <v>1</v>
      </c>
      <c r="J73" s="316">
        <v>1</v>
      </c>
      <c r="K73" s="315">
        <v>499.2</v>
      </c>
      <c r="L73" s="315">
        <v>499.2</v>
      </c>
      <c r="M73" s="315">
        <v>499.2</v>
      </c>
      <c r="N73" s="338">
        <v>499.2</v>
      </c>
      <c r="O73" s="654">
        <v>499.2</v>
      </c>
      <c r="P73" s="560" t="s">
        <v>3845</v>
      </c>
      <c r="Q73" s="561" t="s">
        <v>3977</v>
      </c>
      <c r="R73" s="661">
        <f t="shared" si="3"/>
        <v>0</v>
      </c>
      <c r="S73" s="873">
        <f t="shared" si="4"/>
        <v>0</v>
      </c>
      <c r="T73" s="1013"/>
      <c r="U73" s="873">
        <v>0</v>
      </c>
      <c r="V73" s="873">
        <f t="shared" si="5"/>
        <v>0</v>
      </c>
      <c r="X73" s="1002" t="s">
        <v>3975</v>
      </c>
      <c r="Y73" s="1002" t="s">
        <v>3976</v>
      </c>
      <c r="Z73" s="1003">
        <v>17</v>
      </c>
      <c r="AA73" s="1004">
        <v>45775</v>
      </c>
      <c r="AB73" s="1004">
        <v>45882</v>
      </c>
      <c r="AC73" s="1004">
        <v>45775</v>
      </c>
      <c r="AD73" s="1004">
        <v>45882</v>
      </c>
      <c r="AE73" s="1005">
        <v>1</v>
      </c>
      <c r="AF73" s="1005">
        <v>1</v>
      </c>
      <c r="AG73" s="1003">
        <v>499.2</v>
      </c>
      <c r="AH73" s="1003">
        <v>499.2</v>
      </c>
      <c r="AI73" s="1003">
        <v>499.2</v>
      </c>
      <c r="AJ73" s="1003">
        <v>499.2</v>
      </c>
    </row>
    <row r="74" spans="1:36">
      <c r="B74" s="337" t="s">
        <v>3978</v>
      </c>
      <c r="C74" s="314" t="s">
        <v>3979</v>
      </c>
      <c r="D74" s="315">
        <v>5</v>
      </c>
      <c r="E74" s="588">
        <v>45883</v>
      </c>
      <c r="F74" s="588">
        <v>45895</v>
      </c>
      <c r="G74" s="588">
        <v>45883</v>
      </c>
      <c r="H74" s="588">
        <v>45895</v>
      </c>
      <c r="I74" s="316">
        <v>1</v>
      </c>
      <c r="J74" s="316">
        <v>1</v>
      </c>
      <c r="K74" s="315">
        <v>83.2</v>
      </c>
      <c r="L74" s="315">
        <v>83.2</v>
      </c>
      <c r="M74" s="315">
        <v>83.2</v>
      </c>
      <c r="N74" s="338">
        <v>83.2</v>
      </c>
      <c r="O74" s="654">
        <v>83.2</v>
      </c>
      <c r="P74" s="560" t="s">
        <v>3980</v>
      </c>
      <c r="Q74" s="561" t="s">
        <v>3981</v>
      </c>
      <c r="R74" s="661">
        <f t="shared" si="3"/>
        <v>0</v>
      </c>
      <c r="S74" s="873">
        <f t="shared" si="4"/>
        <v>0</v>
      </c>
      <c r="T74" s="1013"/>
      <c r="U74" s="873">
        <v>0</v>
      </c>
      <c r="V74" s="873">
        <f t="shared" si="5"/>
        <v>0</v>
      </c>
      <c r="X74" s="1002" t="s">
        <v>3978</v>
      </c>
      <c r="Y74" s="1002" t="s">
        <v>3979</v>
      </c>
      <c r="Z74" s="1003">
        <v>5</v>
      </c>
      <c r="AA74" s="1004">
        <v>45883</v>
      </c>
      <c r="AB74" s="1004">
        <v>45895</v>
      </c>
      <c r="AC74" s="1004">
        <v>45883</v>
      </c>
      <c r="AD74" s="1004">
        <v>45895</v>
      </c>
      <c r="AE74" s="1005">
        <v>1</v>
      </c>
      <c r="AF74" s="1005">
        <v>1</v>
      </c>
      <c r="AG74" s="1003">
        <v>83.2</v>
      </c>
      <c r="AH74" s="1003">
        <v>83.2</v>
      </c>
      <c r="AI74" s="1003">
        <v>83.2</v>
      </c>
      <c r="AJ74" s="1003">
        <v>83.2</v>
      </c>
    </row>
    <row r="75" spans="1:36">
      <c r="B75" s="337" t="s">
        <v>3982</v>
      </c>
      <c r="C75" s="314" t="s">
        <v>3983</v>
      </c>
      <c r="D75" s="315">
        <v>5</v>
      </c>
      <c r="E75" s="588">
        <v>45896</v>
      </c>
      <c r="F75" s="588">
        <v>45904</v>
      </c>
      <c r="G75" s="588">
        <v>45896</v>
      </c>
      <c r="H75" s="588">
        <v>45904</v>
      </c>
      <c r="I75" s="316">
        <v>1</v>
      </c>
      <c r="J75" s="316">
        <v>1</v>
      </c>
      <c r="K75" s="315">
        <v>166.4</v>
      </c>
      <c r="L75" s="315">
        <v>166.4</v>
      </c>
      <c r="M75" s="315">
        <v>166.4</v>
      </c>
      <c r="N75" s="338">
        <v>166.4</v>
      </c>
      <c r="O75" s="654">
        <v>166.4</v>
      </c>
      <c r="P75" s="560" t="s">
        <v>3977</v>
      </c>
      <c r="Q75" s="561" t="s">
        <v>3859</v>
      </c>
      <c r="R75" s="661">
        <f t="shared" si="3"/>
        <v>0</v>
      </c>
      <c r="S75" s="873">
        <f t="shared" si="4"/>
        <v>0</v>
      </c>
      <c r="T75" s="1013"/>
      <c r="U75" s="873">
        <v>0</v>
      </c>
      <c r="V75" s="873">
        <f t="shared" si="5"/>
        <v>0</v>
      </c>
      <c r="X75" s="1002" t="s">
        <v>3982</v>
      </c>
      <c r="Y75" s="1002" t="s">
        <v>3983</v>
      </c>
      <c r="Z75" s="1003">
        <v>5</v>
      </c>
      <c r="AA75" s="1004">
        <v>45896</v>
      </c>
      <c r="AB75" s="1004">
        <v>45904</v>
      </c>
      <c r="AC75" s="1004">
        <v>45896</v>
      </c>
      <c r="AD75" s="1004">
        <v>45904</v>
      </c>
      <c r="AE75" s="1005">
        <v>1</v>
      </c>
      <c r="AF75" s="1005">
        <v>1</v>
      </c>
      <c r="AG75" s="1003">
        <v>166.4</v>
      </c>
      <c r="AH75" s="1003">
        <v>166.4</v>
      </c>
      <c r="AI75" s="1003">
        <v>166.4</v>
      </c>
      <c r="AJ75" s="1003">
        <v>166.4</v>
      </c>
    </row>
    <row r="76" spans="1:36">
      <c r="B76" s="337" t="s">
        <v>3984</v>
      </c>
      <c r="C76" s="314" t="s">
        <v>3985</v>
      </c>
      <c r="D76" s="315">
        <v>5</v>
      </c>
      <c r="E76" s="588">
        <v>45905</v>
      </c>
      <c r="F76" s="588">
        <v>45960</v>
      </c>
      <c r="G76" s="588">
        <v>45905</v>
      </c>
      <c r="H76" s="588">
        <v>45989</v>
      </c>
      <c r="I76" s="316">
        <v>1</v>
      </c>
      <c r="J76" s="316">
        <v>1</v>
      </c>
      <c r="K76" s="315">
        <v>83.2</v>
      </c>
      <c r="L76" s="315">
        <v>83.2</v>
      </c>
      <c r="M76" s="315">
        <v>83.2</v>
      </c>
      <c r="N76" s="338">
        <v>83.2</v>
      </c>
      <c r="O76" s="654">
        <v>83.2</v>
      </c>
      <c r="P76" s="560" t="s">
        <v>3981</v>
      </c>
      <c r="Q76" s="561" t="s">
        <v>3911</v>
      </c>
      <c r="R76" s="661">
        <f t="shared" si="3"/>
        <v>0</v>
      </c>
      <c r="S76" s="873">
        <f t="shared" si="4"/>
        <v>0</v>
      </c>
      <c r="T76" s="1013"/>
      <c r="U76" s="873">
        <v>0</v>
      </c>
      <c r="V76" s="873">
        <f t="shared" si="5"/>
        <v>0</v>
      </c>
      <c r="X76" s="1002" t="s">
        <v>3984</v>
      </c>
      <c r="Y76" s="1002" t="s">
        <v>3985</v>
      </c>
      <c r="Z76" s="1003">
        <v>5</v>
      </c>
      <c r="AA76" s="1004">
        <v>45905</v>
      </c>
      <c r="AB76" s="1004">
        <v>45960</v>
      </c>
      <c r="AC76" s="1004">
        <v>45905</v>
      </c>
      <c r="AD76" s="1004">
        <v>45989</v>
      </c>
      <c r="AE76" s="1005">
        <v>1</v>
      </c>
      <c r="AF76" s="1005">
        <v>1</v>
      </c>
      <c r="AG76" s="1003">
        <v>83.2</v>
      </c>
      <c r="AH76" s="1003">
        <v>83.2</v>
      </c>
      <c r="AI76" s="1003">
        <v>83.2</v>
      </c>
      <c r="AJ76" s="1003">
        <v>83.2</v>
      </c>
    </row>
    <row r="77" spans="1:36">
      <c r="A77" s="314" t="s">
        <v>170</v>
      </c>
      <c r="B77" s="339" t="s">
        <v>3986</v>
      </c>
      <c r="C77" s="340"/>
      <c r="D77" s="341">
        <v>25</v>
      </c>
      <c r="E77" s="593">
        <v>45761</v>
      </c>
      <c r="F77" s="593">
        <v>45861</v>
      </c>
      <c r="G77" s="593">
        <v>45761</v>
      </c>
      <c r="H77" s="593">
        <v>45861</v>
      </c>
      <c r="I77" s="342">
        <v>1</v>
      </c>
      <c r="J77" s="342">
        <v>1</v>
      </c>
      <c r="K77" s="341">
        <v>1663</v>
      </c>
      <c r="L77" s="341">
        <v>1663</v>
      </c>
      <c r="M77" s="341">
        <v>1663</v>
      </c>
      <c r="N77" s="343">
        <v>1663</v>
      </c>
      <c r="O77" s="385">
        <v>1663</v>
      </c>
      <c r="P77" s="570"/>
      <c r="Q77" s="571"/>
      <c r="R77" s="662">
        <f t="shared" si="3"/>
        <v>0</v>
      </c>
      <c r="S77" s="874">
        <f t="shared" si="4"/>
        <v>0</v>
      </c>
      <c r="T77" s="1013"/>
      <c r="U77" s="874">
        <v>0</v>
      </c>
      <c r="V77" s="874">
        <f t="shared" si="5"/>
        <v>0</v>
      </c>
      <c r="X77" s="1002" t="s">
        <v>3986</v>
      </c>
      <c r="Z77" s="1003">
        <v>25</v>
      </c>
      <c r="AA77" s="1004">
        <v>45761</v>
      </c>
      <c r="AB77" s="1004">
        <v>45861</v>
      </c>
      <c r="AC77" s="1004">
        <v>45761</v>
      </c>
      <c r="AD77" s="1004">
        <v>45861</v>
      </c>
      <c r="AE77" s="1005">
        <v>1</v>
      </c>
      <c r="AF77" s="1005">
        <v>1</v>
      </c>
      <c r="AG77" s="1003">
        <v>1663</v>
      </c>
      <c r="AH77" s="1003">
        <v>1663</v>
      </c>
      <c r="AI77" s="1003">
        <v>1663</v>
      </c>
      <c r="AJ77" s="1003">
        <v>1663</v>
      </c>
    </row>
    <row r="78" spans="1:36">
      <c r="B78" s="337" t="s">
        <v>3987</v>
      </c>
      <c r="C78" s="314" t="s">
        <v>3988</v>
      </c>
      <c r="D78" s="315">
        <v>16</v>
      </c>
      <c r="E78" s="588">
        <v>45761</v>
      </c>
      <c r="F78" s="588">
        <v>45784</v>
      </c>
      <c r="G78" s="588">
        <v>45761</v>
      </c>
      <c r="H78" s="588">
        <v>45784</v>
      </c>
      <c r="I78" s="316">
        <v>1</v>
      </c>
      <c r="J78" s="316">
        <v>1</v>
      </c>
      <c r="K78" s="315">
        <v>997.8</v>
      </c>
      <c r="L78" s="315">
        <v>997.8</v>
      </c>
      <c r="M78" s="315">
        <v>997.8</v>
      </c>
      <c r="N78" s="338">
        <v>997.8</v>
      </c>
      <c r="O78" s="654">
        <v>997.8</v>
      </c>
      <c r="P78" s="560" t="s">
        <v>3989</v>
      </c>
      <c r="Q78" s="561" t="s">
        <v>3990</v>
      </c>
      <c r="R78" s="661">
        <f t="shared" si="3"/>
        <v>0</v>
      </c>
      <c r="S78" s="873">
        <f t="shared" si="4"/>
        <v>0</v>
      </c>
      <c r="T78" s="1013"/>
      <c r="U78" s="873">
        <v>0</v>
      </c>
      <c r="V78" s="873">
        <f t="shared" si="5"/>
        <v>0</v>
      </c>
      <c r="X78" s="1002" t="s">
        <v>3987</v>
      </c>
      <c r="Y78" s="1002" t="s">
        <v>3988</v>
      </c>
      <c r="Z78" s="1003">
        <v>16</v>
      </c>
      <c r="AA78" s="1004">
        <v>45761</v>
      </c>
      <c r="AB78" s="1004">
        <v>45784</v>
      </c>
      <c r="AC78" s="1004">
        <v>45761</v>
      </c>
      <c r="AD78" s="1004">
        <v>45784</v>
      </c>
      <c r="AE78" s="1005">
        <v>1</v>
      </c>
      <c r="AF78" s="1005">
        <v>1</v>
      </c>
      <c r="AG78" s="1003">
        <v>997.8</v>
      </c>
      <c r="AH78" s="1003">
        <v>997.8</v>
      </c>
      <c r="AI78" s="1003">
        <v>997.8</v>
      </c>
      <c r="AJ78" s="1003">
        <v>997.8</v>
      </c>
    </row>
    <row r="79" spans="1:36">
      <c r="B79" s="337" t="s">
        <v>3991</v>
      </c>
      <c r="C79" s="314" t="s">
        <v>3992</v>
      </c>
      <c r="D79" s="315">
        <v>8</v>
      </c>
      <c r="E79" s="588">
        <v>45785</v>
      </c>
      <c r="F79" s="588">
        <v>45847</v>
      </c>
      <c r="G79" s="588">
        <v>45785</v>
      </c>
      <c r="H79" s="588">
        <v>45847</v>
      </c>
      <c r="I79" s="316">
        <v>1</v>
      </c>
      <c r="J79" s="316">
        <v>1</v>
      </c>
      <c r="K79" s="315">
        <v>166.3</v>
      </c>
      <c r="L79" s="315">
        <v>166.3</v>
      </c>
      <c r="M79" s="315">
        <v>166.3</v>
      </c>
      <c r="N79" s="338">
        <v>166.3</v>
      </c>
      <c r="O79" s="654">
        <v>166.3</v>
      </c>
      <c r="P79" s="560" t="s">
        <v>3993</v>
      </c>
      <c r="Q79" s="561" t="s">
        <v>3994</v>
      </c>
      <c r="R79" s="661">
        <f t="shared" si="3"/>
        <v>0</v>
      </c>
      <c r="S79" s="873">
        <f t="shared" si="4"/>
        <v>0</v>
      </c>
      <c r="T79" s="1013"/>
      <c r="U79" s="873">
        <v>0</v>
      </c>
      <c r="V79" s="873">
        <f t="shared" si="5"/>
        <v>0</v>
      </c>
      <c r="X79" s="1002" t="s">
        <v>3991</v>
      </c>
      <c r="Y79" s="1002" t="s">
        <v>3992</v>
      </c>
      <c r="Z79" s="1003">
        <v>8</v>
      </c>
      <c r="AA79" s="1004">
        <v>45785</v>
      </c>
      <c r="AB79" s="1004">
        <v>45847</v>
      </c>
      <c r="AC79" s="1004">
        <v>45785</v>
      </c>
      <c r="AD79" s="1004">
        <v>45847</v>
      </c>
      <c r="AE79" s="1005">
        <v>1</v>
      </c>
      <c r="AF79" s="1005">
        <v>1</v>
      </c>
      <c r="AG79" s="1003">
        <v>166.3</v>
      </c>
      <c r="AH79" s="1003">
        <v>166.3</v>
      </c>
      <c r="AI79" s="1003">
        <v>166.3</v>
      </c>
      <c r="AJ79" s="1003">
        <v>166.3</v>
      </c>
    </row>
    <row r="80" spans="1:36">
      <c r="B80" s="337" t="s">
        <v>3995</v>
      </c>
      <c r="C80" s="314" t="s">
        <v>3996</v>
      </c>
      <c r="D80" s="315">
        <v>8</v>
      </c>
      <c r="E80" s="588">
        <v>45848</v>
      </c>
      <c r="F80" s="588">
        <v>45855</v>
      </c>
      <c r="G80" s="588">
        <v>45848</v>
      </c>
      <c r="H80" s="588">
        <v>45855</v>
      </c>
      <c r="I80" s="316">
        <v>1</v>
      </c>
      <c r="J80" s="316">
        <v>1</v>
      </c>
      <c r="K80" s="315">
        <v>332.6</v>
      </c>
      <c r="L80" s="315">
        <v>332.6</v>
      </c>
      <c r="M80" s="315">
        <v>332.6</v>
      </c>
      <c r="N80" s="338">
        <v>332.6</v>
      </c>
      <c r="O80" s="654">
        <v>332.6</v>
      </c>
      <c r="P80" s="560" t="s">
        <v>3846</v>
      </c>
      <c r="Q80" s="561" t="s">
        <v>3997</v>
      </c>
      <c r="R80" s="661">
        <f t="shared" si="3"/>
        <v>0</v>
      </c>
      <c r="S80" s="873">
        <f t="shared" si="4"/>
        <v>0</v>
      </c>
      <c r="T80" s="1013"/>
      <c r="U80" s="873">
        <v>0</v>
      </c>
      <c r="V80" s="873">
        <f t="shared" si="5"/>
        <v>0</v>
      </c>
      <c r="X80" s="1002" t="s">
        <v>3995</v>
      </c>
      <c r="Y80" s="1002" t="s">
        <v>3996</v>
      </c>
      <c r="Z80" s="1003">
        <v>8</v>
      </c>
      <c r="AA80" s="1004">
        <v>45848</v>
      </c>
      <c r="AB80" s="1004">
        <v>45855</v>
      </c>
      <c r="AC80" s="1004">
        <v>45848</v>
      </c>
      <c r="AD80" s="1004">
        <v>45855</v>
      </c>
      <c r="AE80" s="1005">
        <v>1</v>
      </c>
      <c r="AF80" s="1005">
        <v>1</v>
      </c>
      <c r="AG80" s="1003">
        <v>332.6</v>
      </c>
      <c r="AH80" s="1003">
        <v>332.6</v>
      </c>
      <c r="AI80" s="1003">
        <v>332.6</v>
      </c>
      <c r="AJ80" s="1003">
        <v>332.6</v>
      </c>
    </row>
    <row r="81" spans="1:36">
      <c r="B81" s="337" t="s">
        <v>3998</v>
      </c>
      <c r="C81" s="314" t="s">
        <v>3999</v>
      </c>
      <c r="D81" s="315">
        <v>8</v>
      </c>
      <c r="E81" s="588">
        <v>45856</v>
      </c>
      <c r="F81" s="588">
        <v>45861</v>
      </c>
      <c r="G81" s="588">
        <v>45856</v>
      </c>
      <c r="H81" s="588">
        <v>45861</v>
      </c>
      <c r="I81" s="316">
        <v>1</v>
      </c>
      <c r="J81" s="316">
        <v>1</v>
      </c>
      <c r="K81" s="315">
        <v>166.3</v>
      </c>
      <c r="L81" s="315">
        <v>166.3</v>
      </c>
      <c r="M81" s="315">
        <v>166.3</v>
      </c>
      <c r="N81" s="338">
        <v>166.3</v>
      </c>
      <c r="O81" s="654">
        <v>166.3</v>
      </c>
      <c r="P81" s="560" t="s">
        <v>3994</v>
      </c>
      <c r="Q81" s="561" t="s">
        <v>4000</v>
      </c>
      <c r="R81" s="661">
        <f t="shared" si="3"/>
        <v>0</v>
      </c>
      <c r="S81" s="873">
        <f t="shared" si="4"/>
        <v>0</v>
      </c>
      <c r="T81" s="1013"/>
      <c r="U81" s="873">
        <v>0</v>
      </c>
      <c r="V81" s="873">
        <f t="shared" si="5"/>
        <v>0</v>
      </c>
      <c r="X81" s="1002" t="s">
        <v>3998</v>
      </c>
      <c r="Y81" s="1002" t="s">
        <v>3999</v>
      </c>
      <c r="Z81" s="1003">
        <v>8</v>
      </c>
      <c r="AA81" s="1004">
        <v>45856</v>
      </c>
      <c r="AB81" s="1004">
        <v>45861</v>
      </c>
      <c r="AC81" s="1004">
        <v>45856</v>
      </c>
      <c r="AD81" s="1004">
        <v>45861</v>
      </c>
      <c r="AE81" s="1005">
        <v>1</v>
      </c>
      <c r="AF81" s="1005">
        <v>1</v>
      </c>
      <c r="AG81" s="1003">
        <v>166.3</v>
      </c>
      <c r="AH81" s="1003">
        <v>166.3</v>
      </c>
      <c r="AI81" s="1003">
        <v>166.3</v>
      </c>
      <c r="AJ81" s="1003">
        <v>166.3</v>
      </c>
    </row>
    <row r="82" spans="1:36">
      <c r="A82" s="314" t="s">
        <v>174</v>
      </c>
      <c r="B82" s="339" t="s">
        <v>4001</v>
      </c>
      <c r="C82" s="340"/>
      <c r="D82" s="341">
        <v>74</v>
      </c>
      <c r="E82" s="593">
        <v>45804</v>
      </c>
      <c r="F82" s="593">
        <v>45960</v>
      </c>
      <c r="G82" s="593">
        <v>45804</v>
      </c>
      <c r="H82" s="593">
        <v>46008</v>
      </c>
      <c r="I82" s="342">
        <v>1</v>
      </c>
      <c r="J82" s="342">
        <v>1</v>
      </c>
      <c r="K82" s="341">
        <v>876</v>
      </c>
      <c r="L82" s="341">
        <v>876</v>
      </c>
      <c r="M82" s="341">
        <v>876</v>
      </c>
      <c r="N82" s="343">
        <v>876</v>
      </c>
      <c r="O82" s="385">
        <v>876</v>
      </c>
      <c r="P82" s="570"/>
      <c r="Q82" s="571"/>
      <c r="R82" s="662">
        <f t="shared" si="3"/>
        <v>0</v>
      </c>
      <c r="S82" s="874">
        <f t="shared" si="4"/>
        <v>0</v>
      </c>
      <c r="T82" s="1013"/>
      <c r="U82" s="874">
        <v>0</v>
      </c>
      <c r="V82" s="874">
        <f t="shared" si="5"/>
        <v>0</v>
      </c>
      <c r="X82" s="1002" t="s">
        <v>4001</v>
      </c>
      <c r="Z82" s="1003">
        <v>74</v>
      </c>
      <c r="AA82" s="1004">
        <v>45804</v>
      </c>
      <c r="AB82" s="1004">
        <v>45960</v>
      </c>
      <c r="AC82" s="1004">
        <v>45804</v>
      </c>
      <c r="AD82" s="1004">
        <v>46008</v>
      </c>
      <c r="AE82" s="1005">
        <v>1</v>
      </c>
      <c r="AF82" s="1005">
        <v>1</v>
      </c>
      <c r="AG82" s="1003">
        <v>876</v>
      </c>
      <c r="AH82" s="1003">
        <v>876</v>
      </c>
      <c r="AI82" s="1003">
        <v>876</v>
      </c>
      <c r="AJ82" s="1003">
        <v>876</v>
      </c>
    </row>
    <row r="83" spans="1:36">
      <c r="B83" s="337" t="s">
        <v>4002</v>
      </c>
      <c r="C83" s="314" t="s">
        <v>4003</v>
      </c>
      <c r="D83" s="315">
        <v>14</v>
      </c>
      <c r="E83" s="588">
        <v>45804</v>
      </c>
      <c r="F83" s="588">
        <v>45891</v>
      </c>
      <c r="G83" s="588">
        <v>45804</v>
      </c>
      <c r="H83" s="588">
        <v>45891</v>
      </c>
      <c r="I83" s="316">
        <v>1</v>
      </c>
      <c r="J83" s="316">
        <v>1</v>
      </c>
      <c r="K83" s="315">
        <v>525.6</v>
      </c>
      <c r="L83" s="315">
        <v>525.6</v>
      </c>
      <c r="M83" s="315">
        <v>525.6</v>
      </c>
      <c r="N83" s="338">
        <v>525.6</v>
      </c>
      <c r="O83" s="654">
        <v>525.6</v>
      </c>
      <c r="P83" s="560" t="s">
        <v>3997</v>
      </c>
      <c r="Q83" s="561" t="s">
        <v>4004</v>
      </c>
      <c r="R83" s="661">
        <f t="shared" si="3"/>
        <v>0</v>
      </c>
      <c r="S83" s="873">
        <f t="shared" si="4"/>
        <v>0</v>
      </c>
      <c r="T83" s="1013"/>
      <c r="U83" s="873">
        <v>0</v>
      </c>
      <c r="V83" s="873">
        <f t="shared" si="5"/>
        <v>0</v>
      </c>
      <c r="X83" s="1002" t="s">
        <v>4002</v>
      </c>
      <c r="Y83" s="1002" t="s">
        <v>4003</v>
      </c>
      <c r="Z83" s="1003">
        <v>14</v>
      </c>
      <c r="AA83" s="1004">
        <v>45804</v>
      </c>
      <c r="AB83" s="1004">
        <v>45891</v>
      </c>
      <c r="AC83" s="1004">
        <v>45804</v>
      </c>
      <c r="AD83" s="1004">
        <v>45891</v>
      </c>
      <c r="AE83" s="1005">
        <v>1</v>
      </c>
      <c r="AF83" s="1005">
        <v>1</v>
      </c>
      <c r="AG83" s="1003">
        <v>525.6</v>
      </c>
      <c r="AH83" s="1003">
        <v>525.6</v>
      </c>
      <c r="AI83" s="1003">
        <v>525.6</v>
      </c>
      <c r="AJ83" s="1003">
        <v>525.6</v>
      </c>
    </row>
    <row r="84" spans="1:36">
      <c r="B84" s="337" t="s">
        <v>4005</v>
      </c>
      <c r="C84" s="314" t="s">
        <v>4006</v>
      </c>
      <c r="D84" s="315">
        <v>5</v>
      </c>
      <c r="E84" s="588">
        <v>45894</v>
      </c>
      <c r="F84" s="588">
        <v>45898</v>
      </c>
      <c r="G84" s="588">
        <v>45894</v>
      </c>
      <c r="H84" s="588">
        <v>45898</v>
      </c>
      <c r="I84" s="316">
        <v>1</v>
      </c>
      <c r="J84" s="316">
        <v>1</v>
      </c>
      <c r="K84" s="315">
        <v>87.6</v>
      </c>
      <c r="L84" s="315">
        <v>87.6</v>
      </c>
      <c r="M84" s="315">
        <v>87.6</v>
      </c>
      <c r="N84" s="338">
        <v>87.6</v>
      </c>
      <c r="O84" s="654">
        <v>87.6</v>
      </c>
      <c r="P84" s="560" t="s">
        <v>4007</v>
      </c>
      <c r="Q84" s="561" t="s">
        <v>4008</v>
      </c>
      <c r="R84" s="661">
        <f t="shared" si="3"/>
        <v>0</v>
      </c>
      <c r="S84" s="873">
        <f t="shared" si="4"/>
        <v>0</v>
      </c>
      <c r="T84" s="1013"/>
      <c r="U84" s="873">
        <v>0</v>
      </c>
      <c r="V84" s="873">
        <f t="shared" si="5"/>
        <v>0</v>
      </c>
      <c r="X84" s="1002" t="s">
        <v>4005</v>
      </c>
      <c r="Y84" s="1002" t="s">
        <v>4006</v>
      </c>
      <c r="Z84" s="1003">
        <v>5</v>
      </c>
      <c r="AA84" s="1004">
        <v>45894</v>
      </c>
      <c r="AB84" s="1004">
        <v>45898</v>
      </c>
      <c r="AC84" s="1004">
        <v>45894</v>
      </c>
      <c r="AD84" s="1004">
        <v>45898</v>
      </c>
      <c r="AE84" s="1005">
        <v>1</v>
      </c>
      <c r="AF84" s="1005">
        <v>1</v>
      </c>
      <c r="AG84" s="1003">
        <v>87.6</v>
      </c>
      <c r="AH84" s="1003">
        <v>87.6</v>
      </c>
      <c r="AI84" s="1003">
        <v>87.6</v>
      </c>
      <c r="AJ84" s="1003">
        <v>87.6</v>
      </c>
    </row>
    <row r="85" spans="1:36">
      <c r="B85" s="337" t="s">
        <v>4009</v>
      </c>
      <c r="C85" s="314" t="s">
        <v>4010</v>
      </c>
      <c r="D85" s="315">
        <v>5</v>
      </c>
      <c r="E85" s="588">
        <v>45901</v>
      </c>
      <c r="F85" s="588">
        <v>45909</v>
      </c>
      <c r="G85" s="588">
        <v>45901</v>
      </c>
      <c r="H85" s="588">
        <v>45909</v>
      </c>
      <c r="I85" s="316">
        <v>1</v>
      </c>
      <c r="J85" s="316">
        <v>1</v>
      </c>
      <c r="K85" s="315">
        <v>175.2</v>
      </c>
      <c r="L85" s="315">
        <v>175.2</v>
      </c>
      <c r="M85" s="315">
        <v>175.2</v>
      </c>
      <c r="N85" s="338">
        <v>175.2</v>
      </c>
      <c r="O85" s="654">
        <v>175.2</v>
      </c>
      <c r="P85" s="560" t="s">
        <v>4004</v>
      </c>
      <c r="Q85" s="561" t="s">
        <v>3863</v>
      </c>
      <c r="R85" s="661">
        <f t="shared" si="3"/>
        <v>0</v>
      </c>
      <c r="S85" s="873">
        <f t="shared" si="4"/>
        <v>0</v>
      </c>
      <c r="T85" s="1013"/>
      <c r="U85" s="873">
        <v>0</v>
      </c>
      <c r="V85" s="873">
        <f t="shared" si="5"/>
        <v>0</v>
      </c>
      <c r="X85" s="1002" t="s">
        <v>4009</v>
      </c>
      <c r="Y85" s="1002" t="s">
        <v>4010</v>
      </c>
      <c r="Z85" s="1003">
        <v>5</v>
      </c>
      <c r="AA85" s="1004">
        <v>45901</v>
      </c>
      <c r="AB85" s="1004">
        <v>45909</v>
      </c>
      <c r="AC85" s="1004">
        <v>45901</v>
      </c>
      <c r="AD85" s="1004">
        <v>45909</v>
      </c>
      <c r="AE85" s="1005">
        <v>1</v>
      </c>
      <c r="AF85" s="1005">
        <v>1</v>
      </c>
      <c r="AG85" s="1003">
        <v>175.2</v>
      </c>
      <c r="AH85" s="1003">
        <v>175.2</v>
      </c>
      <c r="AI85" s="1003">
        <v>175.2</v>
      </c>
      <c r="AJ85" s="1003">
        <v>175.2</v>
      </c>
    </row>
    <row r="86" spans="1:36">
      <c r="B86" s="337" t="s">
        <v>4011</v>
      </c>
      <c r="C86" s="314" t="s">
        <v>4012</v>
      </c>
      <c r="D86" s="315">
        <v>5</v>
      </c>
      <c r="E86" s="588">
        <v>45910</v>
      </c>
      <c r="F86" s="588">
        <v>45960</v>
      </c>
      <c r="G86" s="588">
        <v>45910</v>
      </c>
      <c r="H86" s="588">
        <v>46008</v>
      </c>
      <c r="I86" s="316">
        <v>1</v>
      </c>
      <c r="J86" s="316">
        <v>1</v>
      </c>
      <c r="K86" s="315">
        <v>87.6</v>
      </c>
      <c r="L86" s="315">
        <v>87.6</v>
      </c>
      <c r="M86" s="315">
        <v>87.6</v>
      </c>
      <c r="N86" s="338">
        <v>87.6</v>
      </c>
      <c r="O86" s="654">
        <v>87.6</v>
      </c>
      <c r="P86" s="560" t="s">
        <v>4008</v>
      </c>
      <c r="Q86" s="561" t="s">
        <v>4013</v>
      </c>
      <c r="R86" s="661">
        <f t="shared" si="3"/>
        <v>0</v>
      </c>
      <c r="S86" s="873">
        <f t="shared" si="4"/>
        <v>0</v>
      </c>
      <c r="T86" s="1013"/>
      <c r="U86" s="873">
        <v>0</v>
      </c>
      <c r="V86" s="873">
        <f t="shared" si="5"/>
        <v>0</v>
      </c>
      <c r="X86" s="1002" t="s">
        <v>4011</v>
      </c>
      <c r="Y86" s="1002" t="s">
        <v>4012</v>
      </c>
      <c r="Z86" s="1003">
        <v>5</v>
      </c>
      <c r="AA86" s="1004">
        <v>45910</v>
      </c>
      <c r="AB86" s="1004">
        <v>45960</v>
      </c>
      <c r="AC86" s="1004">
        <v>45910</v>
      </c>
      <c r="AD86" s="1004">
        <v>46008</v>
      </c>
      <c r="AE86" s="1005">
        <v>1</v>
      </c>
      <c r="AF86" s="1005">
        <v>1</v>
      </c>
      <c r="AG86" s="1003">
        <v>87.6</v>
      </c>
      <c r="AH86" s="1003">
        <v>87.6</v>
      </c>
      <c r="AI86" s="1003">
        <v>87.6</v>
      </c>
      <c r="AJ86" s="1003">
        <v>87.6</v>
      </c>
    </row>
    <row r="87" spans="1:36">
      <c r="A87" s="314" t="s">
        <v>178</v>
      </c>
      <c r="B87" s="339" t="s">
        <v>4014</v>
      </c>
      <c r="C87" s="340"/>
      <c r="D87" s="341">
        <v>95</v>
      </c>
      <c r="E87" s="593">
        <v>45817</v>
      </c>
      <c r="F87" s="593">
        <v>45975</v>
      </c>
      <c r="G87" s="593">
        <v>45817</v>
      </c>
      <c r="H87" s="593">
        <v>46062</v>
      </c>
      <c r="I87" s="342">
        <v>1</v>
      </c>
      <c r="J87" s="342">
        <v>1</v>
      </c>
      <c r="K87" s="341">
        <v>908.6</v>
      </c>
      <c r="L87" s="341">
        <v>908.6</v>
      </c>
      <c r="M87" s="341">
        <v>908.6</v>
      </c>
      <c r="N87" s="343">
        <v>908.6</v>
      </c>
      <c r="O87" s="385">
        <v>908.6</v>
      </c>
      <c r="P87" s="570"/>
      <c r="Q87" s="571"/>
      <c r="R87" s="662">
        <f t="shared" si="3"/>
        <v>0</v>
      </c>
      <c r="S87" s="874">
        <f t="shared" si="4"/>
        <v>0</v>
      </c>
      <c r="T87" s="1013"/>
      <c r="U87" s="874">
        <v>-1.4510848852766311E-5</v>
      </c>
      <c r="V87" s="874">
        <f t="shared" si="5"/>
        <v>1.4510848852766311E-5</v>
      </c>
      <c r="X87" s="1002" t="s">
        <v>4014</v>
      </c>
      <c r="Z87" s="1003">
        <v>95</v>
      </c>
      <c r="AA87" s="1004">
        <v>45817</v>
      </c>
      <c r="AB87" s="1004">
        <v>45975</v>
      </c>
      <c r="AC87" s="1004">
        <v>45817</v>
      </c>
      <c r="AD87" s="1004">
        <v>46062</v>
      </c>
      <c r="AE87" s="1005">
        <v>1</v>
      </c>
      <c r="AF87" s="1005">
        <v>1</v>
      </c>
      <c r="AG87" s="1003">
        <v>908.6</v>
      </c>
      <c r="AH87" s="1003">
        <v>908.6</v>
      </c>
      <c r="AI87" s="1003">
        <v>908.6</v>
      </c>
      <c r="AJ87" s="1003">
        <v>908.6</v>
      </c>
    </row>
    <row r="88" spans="1:36">
      <c r="B88" s="337" t="s">
        <v>4015</v>
      </c>
      <c r="C88" s="314" t="s">
        <v>4016</v>
      </c>
      <c r="D88" s="315">
        <v>29</v>
      </c>
      <c r="E88" s="588">
        <v>45817</v>
      </c>
      <c r="F88" s="588">
        <v>45910</v>
      </c>
      <c r="G88" s="588">
        <v>45817</v>
      </c>
      <c r="H88" s="588">
        <v>45910</v>
      </c>
      <c r="I88" s="316">
        <v>1</v>
      </c>
      <c r="J88" s="316">
        <v>1</v>
      </c>
      <c r="K88" s="315">
        <v>545.1</v>
      </c>
      <c r="L88" s="315">
        <v>545.1</v>
      </c>
      <c r="M88" s="315">
        <v>545.1</v>
      </c>
      <c r="N88" s="338">
        <v>545.1</v>
      </c>
      <c r="O88" s="654">
        <v>545.1</v>
      </c>
      <c r="P88" s="560" t="s">
        <v>4017</v>
      </c>
      <c r="Q88" s="561" t="s">
        <v>4018</v>
      </c>
      <c r="R88" s="661">
        <f t="shared" si="3"/>
        <v>0</v>
      </c>
      <c r="S88" s="873">
        <f t="shared" si="4"/>
        <v>0</v>
      </c>
      <c r="T88" s="1013"/>
      <c r="U88" s="873">
        <v>0</v>
      </c>
      <c r="V88" s="873">
        <f t="shared" si="5"/>
        <v>0</v>
      </c>
      <c r="X88" s="1002" t="s">
        <v>4015</v>
      </c>
      <c r="Y88" s="1002" t="s">
        <v>4016</v>
      </c>
      <c r="Z88" s="1003">
        <v>29</v>
      </c>
      <c r="AA88" s="1004">
        <v>45817</v>
      </c>
      <c r="AB88" s="1004">
        <v>45910</v>
      </c>
      <c r="AC88" s="1004">
        <v>45817</v>
      </c>
      <c r="AD88" s="1004">
        <v>45910</v>
      </c>
      <c r="AE88" s="1005">
        <v>1</v>
      </c>
      <c r="AF88" s="1005">
        <v>1</v>
      </c>
      <c r="AG88" s="1003">
        <v>545.1</v>
      </c>
      <c r="AH88" s="1003">
        <v>545.1</v>
      </c>
      <c r="AI88" s="1003">
        <v>545.1</v>
      </c>
      <c r="AJ88" s="1003">
        <v>545.1</v>
      </c>
    </row>
    <row r="89" spans="1:36">
      <c r="B89" s="337" t="s">
        <v>4019</v>
      </c>
      <c r="C89" s="314" t="s">
        <v>4020</v>
      </c>
      <c r="D89" s="315">
        <v>5</v>
      </c>
      <c r="E89" s="588">
        <v>45911</v>
      </c>
      <c r="F89" s="588">
        <v>45960</v>
      </c>
      <c r="G89" s="588">
        <v>45911</v>
      </c>
      <c r="H89" s="588">
        <v>45964</v>
      </c>
      <c r="I89" s="316">
        <v>1</v>
      </c>
      <c r="J89" s="316">
        <v>1</v>
      </c>
      <c r="K89" s="315">
        <v>90.9</v>
      </c>
      <c r="L89" s="315">
        <v>90.9</v>
      </c>
      <c r="M89" s="315">
        <v>90.9</v>
      </c>
      <c r="N89" s="338">
        <v>90.9</v>
      </c>
      <c r="O89" s="654">
        <v>90.9</v>
      </c>
      <c r="P89" s="560" t="s">
        <v>3897</v>
      </c>
      <c r="Q89" s="561" t="s">
        <v>4021</v>
      </c>
      <c r="R89" s="661">
        <f t="shared" si="3"/>
        <v>0</v>
      </c>
      <c r="S89" s="873">
        <f t="shared" si="4"/>
        <v>0</v>
      </c>
      <c r="T89" s="1013"/>
      <c r="U89" s="873">
        <v>0</v>
      </c>
      <c r="V89" s="873">
        <f t="shared" si="5"/>
        <v>0</v>
      </c>
      <c r="X89" s="1002" t="s">
        <v>4019</v>
      </c>
      <c r="Y89" s="1002" t="s">
        <v>4020</v>
      </c>
      <c r="Z89" s="1003">
        <v>5</v>
      </c>
      <c r="AA89" s="1004">
        <v>45911</v>
      </c>
      <c r="AB89" s="1004">
        <v>45960</v>
      </c>
      <c r="AC89" s="1004">
        <v>45911</v>
      </c>
      <c r="AD89" s="1004">
        <v>45964</v>
      </c>
      <c r="AE89" s="1005">
        <v>1</v>
      </c>
      <c r="AF89" s="1005">
        <v>1</v>
      </c>
      <c r="AG89" s="1003">
        <v>90.9</v>
      </c>
      <c r="AH89" s="1003">
        <v>90.9</v>
      </c>
      <c r="AI89" s="1003">
        <v>90.9</v>
      </c>
      <c r="AJ89" s="1003">
        <v>90.9</v>
      </c>
    </row>
    <row r="90" spans="1:36">
      <c r="B90" s="337" t="s">
        <v>4022</v>
      </c>
      <c r="C90" s="314" t="s">
        <v>4023</v>
      </c>
      <c r="D90" s="315">
        <v>5</v>
      </c>
      <c r="E90" s="588">
        <v>45964</v>
      </c>
      <c r="F90" s="588">
        <v>45968</v>
      </c>
      <c r="G90" s="588">
        <v>45965</v>
      </c>
      <c r="H90" s="588">
        <v>45981</v>
      </c>
      <c r="I90" s="316">
        <v>1</v>
      </c>
      <c r="J90" s="316">
        <v>1</v>
      </c>
      <c r="K90" s="315">
        <v>181.7</v>
      </c>
      <c r="L90" s="315">
        <v>181.7</v>
      </c>
      <c r="M90" s="315">
        <v>181.7</v>
      </c>
      <c r="N90" s="338">
        <v>181.7</v>
      </c>
      <c r="O90" s="654">
        <v>181.7</v>
      </c>
      <c r="P90" s="560" t="s">
        <v>4018</v>
      </c>
      <c r="Q90" s="561" t="s">
        <v>4024</v>
      </c>
      <c r="R90" s="661">
        <f t="shared" si="3"/>
        <v>0</v>
      </c>
      <c r="S90" s="873">
        <f t="shared" si="4"/>
        <v>0</v>
      </c>
      <c r="T90" s="1013"/>
      <c r="U90" s="873">
        <v>0</v>
      </c>
      <c r="V90" s="873">
        <f t="shared" si="5"/>
        <v>0</v>
      </c>
      <c r="X90" s="1002" t="s">
        <v>4022</v>
      </c>
      <c r="Y90" s="1002" t="s">
        <v>4023</v>
      </c>
      <c r="Z90" s="1003">
        <v>5</v>
      </c>
      <c r="AA90" s="1004">
        <v>45964</v>
      </c>
      <c r="AB90" s="1004">
        <v>45968</v>
      </c>
      <c r="AC90" s="1004">
        <v>45965</v>
      </c>
      <c r="AD90" s="1004">
        <v>45981</v>
      </c>
      <c r="AE90" s="1005">
        <v>1</v>
      </c>
      <c r="AF90" s="1005">
        <v>1</v>
      </c>
      <c r="AG90" s="1003">
        <v>181.7</v>
      </c>
      <c r="AH90" s="1003">
        <v>181.7</v>
      </c>
      <c r="AI90" s="1003">
        <v>181.7</v>
      </c>
      <c r="AJ90" s="1003">
        <v>181.7</v>
      </c>
    </row>
    <row r="91" spans="1:36">
      <c r="B91" s="337" t="s">
        <v>4025</v>
      </c>
      <c r="C91" s="314" t="s">
        <v>4026</v>
      </c>
      <c r="D91" s="315">
        <v>5</v>
      </c>
      <c r="E91" s="588">
        <v>45971</v>
      </c>
      <c r="F91" s="588">
        <v>45975</v>
      </c>
      <c r="G91" s="588">
        <v>45982</v>
      </c>
      <c r="H91" s="588">
        <v>46062</v>
      </c>
      <c r="I91" s="316">
        <v>1</v>
      </c>
      <c r="J91" s="316">
        <v>1</v>
      </c>
      <c r="K91" s="315">
        <v>90.9</v>
      </c>
      <c r="L91" s="315">
        <v>90.9</v>
      </c>
      <c r="M91" s="315">
        <v>90.9</v>
      </c>
      <c r="N91" s="338">
        <v>90.9</v>
      </c>
      <c r="O91" s="654">
        <v>90.9</v>
      </c>
      <c r="P91" s="560" t="s">
        <v>4021</v>
      </c>
      <c r="Q91" s="561" t="s">
        <v>3864</v>
      </c>
      <c r="R91" s="661">
        <f t="shared" si="3"/>
        <v>0</v>
      </c>
      <c r="S91" s="873">
        <f t="shared" si="4"/>
        <v>0</v>
      </c>
      <c r="T91" s="1013"/>
      <c r="U91" s="873">
        <v>-1.4510848852765971E-5</v>
      </c>
      <c r="V91" s="873">
        <f t="shared" si="5"/>
        <v>1.4510848852765971E-5</v>
      </c>
      <c r="X91" s="1002" t="s">
        <v>4025</v>
      </c>
      <c r="Y91" s="1002" t="s">
        <v>4026</v>
      </c>
      <c r="Z91" s="1003">
        <v>5</v>
      </c>
      <c r="AA91" s="1004">
        <v>45971</v>
      </c>
      <c r="AB91" s="1004">
        <v>45975</v>
      </c>
      <c r="AC91" s="1004">
        <v>45982</v>
      </c>
      <c r="AD91" s="1004">
        <v>46062</v>
      </c>
      <c r="AE91" s="1005">
        <v>1</v>
      </c>
      <c r="AF91" s="1005">
        <v>1</v>
      </c>
      <c r="AG91" s="1003">
        <v>90.9</v>
      </c>
      <c r="AH91" s="1003">
        <v>90.9</v>
      </c>
      <c r="AI91" s="1003">
        <v>90.9</v>
      </c>
      <c r="AJ91" s="1003">
        <v>90.9</v>
      </c>
    </row>
    <row r="92" spans="1:36">
      <c r="B92" s="332" t="s">
        <v>4027</v>
      </c>
      <c r="C92" s="333"/>
      <c r="D92" s="334">
        <v>174</v>
      </c>
      <c r="E92" s="592">
        <v>46112</v>
      </c>
      <c r="F92" s="592">
        <v>46385</v>
      </c>
      <c r="G92" s="592">
        <v>46122</v>
      </c>
      <c r="H92" s="592">
        <v>46384</v>
      </c>
      <c r="I92" s="335">
        <v>4.8999999999999998E-3</v>
      </c>
      <c r="J92" s="335">
        <v>5.0000000000000001E-4</v>
      </c>
      <c r="K92" s="334">
        <v>15863.6</v>
      </c>
      <c r="L92" s="334">
        <v>77.87</v>
      </c>
      <c r="M92" s="334">
        <v>7.38</v>
      </c>
      <c r="N92" s="336">
        <v>7.38</v>
      </c>
      <c r="O92" s="385">
        <v>0</v>
      </c>
      <c r="P92" s="568"/>
      <c r="Q92" s="569"/>
      <c r="R92" s="660">
        <f t="shared" si="3"/>
        <v>-70.490000000000009</v>
      </c>
      <c r="S92" s="872">
        <f t="shared" si="4"/>
        <v>-5.620136497002169E-4</v>
      </c>
      <c r="T92" s="1013"/>
      <c r="U92" s="872">
        <v>0</v>
      </c>
      <c r="V92" s="872">
        <f t="shared" si="5"/>
        <v>-5.620136497002169E-4</v>
      </c>
      <c r="X92" s="1002" t="s">
        <v>4027</v>
      </c>
      <c r="Z92" s="1003">
        <v>174</v>
      </c>
      <c r="AA92" s="1004">
        <v>46112</v>
      </c>
      <c r="AB92" s="1004">
        <v>46385</v>
      </c>
      <c r="AC92" s="1004">
        <v>46122</v>
      </c>
      <c r="AD92" s="1004">
        <v>46384</v>
      </c>
      <c r="AE92" s="1005">
        <v>4.8999999999999998E-3</v>
      </c>
      <c r="AF92" s="1005">
        <v>5.0000000000000001E-4</v>
      </c>
      <c r="AG92" s="1003">
        <v>15863.6</v>
      </c>
      <c r="AH92" s="1003">
        <v>77.87</v>
      </c>
      <c r="AI92" s="1003">
        <v>7.38</v>
      </c>
      <c r="AJ92" s="1003">
        <v>7.38</v>
      </c>
    </row>
    <row r="93" spans="1:36" ht="12.75" customHeight="1">
      <c r="B93" s="339" t="s">
        <v>4028</v>
      </c>
      <c r="C93" s="340"/>
      <c r="D93" s="341">
        <v>57</v>
      </c>
      <c r="E93" s="593">
        <v>46317</v>
      </c>
      <c r="F93" s="593">
        <v>46367</v>
      </c>
      <c r="G93" s="593">
        <v>46287</v>
      </c>
      <c r="H93" s="593">
        <v>46367</v>
      </c>
      <c r="I93" s="342">
        <v>0</v>
      </c>
      <c r="J93" s="342">
        <v>0</v>
      </c>
      <c r="K93" s="341">
        <v>196</v>
      </c>
      <c r="L93" s="341">
        <v>0</v>
      </c>
      <c r="M93" s="341">
        <v>0</v>
      </c>
      <c r="N93" s="343">
        <v>0</v>
      </c>
      <c r="O93" s="385">
        <v>0</v>
      </c>
      <c r="P93" s="570"/>
      <c r="Q93" s="571"/>
      <c r="R93" s="662">
        <f t="shared" si="3"/>
        <v>0</v>
      </c>
      <c r="S93" s="874">
        <f t="shared" si="4"/>
        <v>0</v>
      </c>
      <c r="T93" s="1013"/>
      <c r="U93" s="874">
        <v>0</v>
      </c>
      <c r="V93" s="874">
        <f t="shared" si="5"/>
        <v>0</v>
      </c>
      <c r="X93" s="1002" t="s">
        <v>4028</v>
      </c>
      <c r="Z93" s="1003">
        <v>57</v>
      </c>
      <c r="AA93" s="1004">
        <v>46317</v>
      </c>
      <c r="AB93" s="1004">
        <v>46367</v>
      </c>
      <c r="AC93" s="1004">
        <v>46287</v>
      </c>
      <c r="AD93" s="1004">
        <v>46367</v>
      </c>
      <c r="AE93" s="1005">
        <v>0</v>
      </c>
      <c r="AF93" s="1005">
        <v>0</v>
      </c>
      <c r="AG93" s="1003">
        <v>196</v>
      </c>
      <c r="AH93" s="1003">
        <v>0</v>
      </c>
      <c r="AI93" s="1003">
        <v>0</v>
      </c>
      <c r="AJ93" s="1003">
        <v>0</v>
      </c>
    </row>
    <row r="94" spans="1:36" ht="12.75" customHeight="1">
      <c r="B94" s="337" t="s">
        <v>183</v>
      </c>
      <c r="C94" s="314" t="s">
        <v>4029</v>
      </c>
      <c r="D94" s="315">
        <v>10</v>
      </c>
      <c r="E94" s="588">
        <v>46317</v>
      </c>
      <c r="F94" s="588">
        <v>46345</v>
      </c>
      <c r="G94" s="588">
        <v>46287</v>
      </c>
      <c r="H94" s="588">
        <v>46300</v>
      </c>
      <c r="I94" s="316">
        <v>0</v>
      </c>
      <c r="J94" s="316">
        <v>0</v>
      </c>
      <c r="K94" s="315">
        <v>117.6</v>
      </c>
      <c r="L94" s="315">
        <v>0</v>
      </c>
      <c r="M94" s="315">
        <v>0</v>
      </c>
      <c r="N94" s="338">
        <v>0</v>
      </c>
      <c r="O94" s="654">
        <v>0</v>
      </c>
      <c r="P94" s="560" t="s">
        <v>4030</v>
      </c>
      <c r="Q94" s="561" t="s">
        <v>4031</v>
      </c>
      <c r="R94" s="661">
        <f t="shared" si="3"/>
        <v>0</v>
      </c>
      <c r="S94" s="873">
        <f t="shared" si="4"/>
        <v>0</v>
      </c>
      <c r="T94" s="1013"/>
      <c r="U94" s="873">
        <v>0</v>
      </c>
      <c r="V94" s="873">
        <f t="shared" si="5"/>
        <v>0</v>
      </c>
      <c r="X94" s="1002" t="s">
        <v>183</v>
      </c>
      <c r="Y94" s="1002" t="s">
        <v>4029</v>
      </c>
      <c r="Z94" s="1003">
        <v>10</v>
      </c>
      <c r="AA94" s="1004">
        <v>46317</v>
      </c>
      <c r="AB94" s="1004">
        <v>46345</v>
      </c>
      <c r="AC94" s="1004">
        <v>46287</v>
      </c>
      <c r="AD94" s="1004">
        <v>46300</v>
      </c>
      <c r="AE94" s="1005">
        <v>0</v>
      </c>
      <c r="AF94" s="1005">
        <v>0</v>
      </c>
      <c r="AG94" s="1003">
        <v>117.6</v>
      </c>
      <c r="AH94" s="1003">
        <v>0</v>
      </c>
      <c r="AI94" s="1003">
        <v>0</v>
      </c>
      <c r="AJ94" s="1003">
        <v>0</v>
      </c>
    </row>
    <row r="95" spans="1:36" ht="12.75" customHeight="1">
      <c r="B95" s="337" t="s">
        <v>4032</v>
      </c>
      <c r="C95" s="314" t="s">
        <v>4033</v>
      </c>
      <c r="D95" s="315">
        <v>5</v>
      </c>
      <c r="E95" s="588">
        <v>46346</v>
      </c>
      <c r="F95" s="588">
        <v>46352</v>
      </c>
      <c r="G95" s="588">
        <v>46301</v>
      </c>
      <c r="H95" s="588">
        <v>46308</v>
      </c>
      <c r="I95" s="316">
        <v>0</v>
      </c>
      <c r="J95" s="316">
        <v>0</v>
      </c>
      <c r="K95" s="315">
        <v>19.600000000000001</v>
      </c>
      <c r="L95" s="315">
        <v>0</v>
      </c>
      <c r="M95" s="315">
        <v>0</v>
      </c>
      <c r="N95" s="338">
        <v>0</v>
      </c>
      <c r="O95" s="654">
        <v>0</v>
      </c>
      <c r="P95" s="560" t="s">
        <v>4034</v>
      </c>
      <c r="Q95" s="561" t="s">
        <v>4035</v>
      </c>
      <c r="R95" s="661">
        <f t="shared" si="3"/>
        <v>0</v>
      </c>
      <c r="S95" s="873">
        <f t="shared" si="4"/>
        <v>0</v>
      </c>
      <c r="T95" s="1013"/>
      <c r="U95" s="873">
        <v>0</v>
      </c>
      <c r="V95" s="873">
        <f t="shared" si="5"/>
        <v>0</v>
      </c>
      <c r="X95" s="1002" t="s">
        <v>4032</v>
      </c>
      <c r="Y95" s="1002" t="s">
        <v>4033</v>
      </c>
      <c r="Z95" s="1003">
        <v>5</v>
      </c>
      <c r="AA95" s="1004">
        <v>46346</v>
      </c>
      <c r="AB95" s="1004">
        <v>46352</v>
      </c>
      <c r="AC95" s="1004">
        <v>46301</v>
      </c>
      <c r="AD95" s="1004">
        <v>46308</v>
      </c>
      <c r="AE95" s="1005">
        <v>0</v>
      </c>
      <c r="AF95" s="1005">
        <v>0</v>
      </c>
      <c r="AG95" s="1003">
        <v>19.600000000000001</v>
      </c>
      <c r="AH95" s="1003">
        <v>0</v>
      </c>
      <c r="AI95" s="1003">
        <v>0</v>
      </c>
      <c r="AJ95" s="1003">
        <v>0</v>
      </c>
    </row>
    <row r="96" spans="1:36" ht="12.75" customHeight="1">
      <c r="B96" s="337" t="s">
        <v>4036</v>
      </c>
      <c r="C96" s="314" t="s">
        <v>4037</v>
      </c>
      <c r="D96" s="315">
        <v>5</v>
      </c>
      <c r="E96" s="588">
        <v>46353</v>
      </c>
      <c r="F96" s="588">
        <v>46359</v>
      </c>
      <c r="G96" s="588">
        <v>46353</v>
      </c>
      <c r="H96" s="588">
        <v>46359</v>
      </c>
      <c r="I96" s="316">
        <v>0</v>
      </c>
      <c r="J96" s="316">
        <v>0</v>
      </c>
      <c r="K96" s="315">
        <v>39.200000000000003</v>
      </c>
      <c r="L96" s="315">
        <v>0</v>
      </c>
      <c r="M96" s="315">
        <v>0</v>
      </c>
      <c r="N96" s="338">
        <v>0</v>
      </c>
      <c r="O96" s="654">
        <v>0</v>
      </c>
      <c r="P96" s="560" t="s">
        <v>4038</v>
      </c>
      <c r="Q96" s="561" t="s">
        <v>4039</v>
      </c>
      <c r="R96" s="661">
        <f t="shared" si="3"/>
        <v>0</v>
      </c>
      <c r="S96" s="873">
        <f t="shared" si="4"/>
        <v>0</v>
      </c>
      <c r="T96" s="1013"/>
      <c r="U96" s="873">
        <v>0</v>
      </c>
      <c r="V96" s="873">
        <f t="shared" si="5"/>
        <v>0</v>
      </c>
      <c r="X96" s="1002" t="s">
        <v>4036</v>
      </c>
      <c r="Y96" s="1002" t="s">
        <v>4037</v>
      </c>
      <c r="Z96" s="1003">
        <v>5</v>
      </c>
      <c r="AA96" s="1004">
        <v>46353</v>
      </c>
      <c r="AB96" s="1004">
        <v>46359</v>
      </c>
      <c r="AC96" s="1004">
        <v>46353</v>
      </c>
      <c r="AD96" s="1004">
        <v>46359</v>
      </c>
      <c r="AE96" s="1005">
        <v>0</v>
      </c>
      <c r="AF96" s="1005">
        <v>0</v>
      </c>
      <c r="AG96" s="1003">
        <v>39.200000000000003</v>
      </c>
      <c r="AH96" s="1003">
        <v>0</v>
      </c>
      <c r="AI96" s="1003">
        <v>0</v>
      </c>
      <c r="AJ96" s="1003">
        <v>0</v>
      </c>
    </row>
    <row r="97" spans="2:36" ht="12.75" customHeight="1">
      <c r="B97" s="337" t="s">
        <v>4040</v>
      </c>
      <c r="C97" s="314" t="s">
        <v>4041</v>
      </c>
      <c r="D97" s="315">
        <v>5</v>
      </c>
      <c r="E97" s="588">
        <v>46360</v>
      </c>
      <c r="F97" s="588">
        <v>46367</v>
      </c>
      <c r="G97" s="588">
        <v>46360</v>
      </c>
      <c r="H97" s="588">
        <v>46367</v>
      </c>
      <c r="I97" s="316">
        <v>0</v>
      </c>
      <c r="J97" s="316">
        <v>0</v>
      </c>
      <c r="K97" s="315">
        <v>19.600000000000001</v>
      </c>
      <c r="L97" s="315">
        <v>0</v>
      </c>
      <c r="M97" s="315">
        <v>0</v>
      </c>
      <c r="N97" s="338">
        <v>0</v>
      </c>
      <c r="O97" s="654">
        <v>0</v>
      </c>
      <c r="P97" s="560" t="s">
        <v>4042</v>
      </c>
      <c r="Q97" s="561" t="s">
        <v>4043</v>
      </c>
      <c r="R97" s="661">
        <f t="shared" si="3"/>
        <v>0</v>
      </c>
      <c r="S97" s="873">
        <f t="shared" si="4"/>
        <v>0</v>
      </c>
      <c r="T97" s="1013"/>
      <c r="U97" s="873">
        <v>0</v>
      </c>
      <c r="V97" s="873">
        <f t="shared" si="5"/>
        <v>0</v>
      </c>
      <c r="X97" s="1002" t="s">
        <v>4040</v>
      </c>
      <c r="Y97" s="1002" t="s">
        <v>4041</v>
      </c>
      <c r="Z97" s="1003">
        <v>5</v>
      </c>
      <c r="AA97" s="1004">
        <v>46360</v>
      </c>
      <c r="AB97" s="1004">
        <v>46367</v>
      </c>
      <c r="AC97" s="1004">
        <v>46360</v>
      </c>
      <c r="AD97" s="1004">
        <v>46367</v>
      </c>
      <c r="AE97" s="1005">
        <v>0</v>
      </c>
      <c r="AF97" s="1005">
        <v>0</v>
      </c>
      <c r="AG97" s="1003">
        <v>19.600000000000001</v>
      </c>
      <c r="AH97" s="1003">
        <v>0</v>
      </c>
      <c r="AI97" s="1003">
        <v>0</v>
      </c>
      <c r="AJ97" s="1003">
        <v>0</v>
      </c>
    </row>
    <row r="98" spans="2:36" ht="12.75" customHeight="1">
      <c r="B98" s="339" t="s">
        <v>4044</v>
      </c>
      <c r="C98" s="340"/>
      <c r="D98" s="341">
        <v>48</v>
      </c>
      <c r="E98" s="593">
        <v>46216</v>
      </c>
      <c r="F98" s="593">
        <v>46282</v>
      </c>
      <c r="G98" s="593">
        <v>46216</v>
      </c>
      <c r="H98" s="593">
        <v>46282</v>
      </c>
      <c r="I98" s="342">
        <v>0</v>
      </c>
      <c r="J98" s="342">
        <v>0</v>
      </c>
      <c r="K98" s="341">
        <v>1902</v>
      </c>
      <c r="L98" s="341">
        <v>0</v>
      </c>
      <c r="M98" s="341">
        <v>0</v>
      </c>
      <c r="N98" s="343">
        <v>0</v>
      </c>
      <c r="O98" s="385">
        <v>0</v>
      </c>
      <c r="P98" s="570"/>
      <c r="Q98" s="571"/>
      <c r="R98" s="662">
        <f t="shared" si="3"/>
        <v>0</v>
      </c>
      <c r="S98" s="874">
        <f t="shared" si="4"/>
        <v>0</v>
      </c>
      <c r="T98" s="1013"/>
      <c r="U98" s="874">
        <v>0</v>
      </c>
      <c r="V98" s="874">
        <f t="shared" si="5"/>
        <v>0</v>
      </c>
      <c r="X98" s="1002" t="s">
        <v>4044</v>
      </c>
      <c r="Z98" s="1003">
        <v>48</v>
      </c>
      <c r="AA98" s="1004">
        <v>46216</v>
      </c>
      <c r="AB98" s="1004">
        <v>46282</v>
      </c>
      <c r="AC98" s="1004">
        <v>46216</v>
      </c>
      <c r="AD98" s="1004">
        <v>46282</v>
      </c>
      <c r="AE98" s="1005">
        <v>0</v>
      </c>
      <c r="AF98" s="1005">
        <v>0</v>
      </c>
      <c r="AG98" s="1003">
        <v>1902</v>
      </c>
      <c r="AH98" s="1003">
        <v>0</v>
      </c>
      <c r="AI98" s="1003">
        <v>0</v>
      </c>
      <c r="AJ98" s="1003">
        <v>0</v>
      </c>
    </row>
    <row r="99" spans="2:36" ht="12.75" customHeight="1">
      <c r="B99" s="337" t="s">
        <v>187</v>
      </c>
      <c r="C99" s="314" t="s">
        <v>4045</v>
      </c>
      <c r="D99" s="315">
        <v>33</v>
      </c>
      <c r="E99" s="588">
        <v>46216</v>
      </c>
      <c r="F99" s="588">
        <v>46261</v>
      </c>
      <c r="G99" s="588">
        <v>46216</v>
      </c>
      <c r="H99" s="588">
        <v>46261</v>
      </c>
      <c r="I99" s="316">
        <v>0</v>
      </c>
      <c r="J99" s="316">
        <v>0</v>
      </c>
      <c r="K99" s="315">
        <v>1141.2</v>
      </c>
      <c r="L99" s="315">
        <v>0</v>
      </c>
      <c r="M99" s="315">
        <v>0</v>
      </c>
      <c r="N99" s="338">
        <v>0</v>
      </c>
      <c r="O99" s="654">
        <v>0</v>
      </c>
      <c r="P99" s="560" t="s">
        <v>4046</v>
      </c>
      <c r="Q99" s="561" t="s">
        <v>4047</v>
      </c>
      <c r="R99" s="661">
        <f t="shared" si="3"/>
        <v>0</v>
      </c>
      <c r="S99" s="873">
        <f t="shared" si="4"/>
        <v>0</v>
      </c>
      <c r="T99" s="1013"/>
      <c r="U99" s="873">
        <v>0</v>
      </c>
      <c r="V99" s="873">
        <f t="shared" si="5"/>
        <v>0</v>
      </c>
      <c r="X99" s="1002" t="s">
        <v>187</v>
      </c>
      <c r="Y99" s="1002" t="s">
        <v>4045</v>
      </c>
      <c r="Z99" s="1003">
        <v>33</v>
      </c>
      <c r="AA99" s="1004">
        <v>46216</v>
      </c>
      <c r="AB99" s="1004">
        <v>46261</v>
      </c>
      <c r="AC99" s="1004">
        <v>46216</v>
      </c>
      <c r="AD99" s="1004">
        <v>46261</v>
      </c>
      <c r="AE99" s="1005">
        <v>0</v>
      </c>
      <c r="AF99" s="1005">
        <v>0</v>
      </c>
      <c r="AG99" s="1003">
        <v>1141.2</v>
      </c>
      <c r="AH99" s="1003">
        <v>0</v>
      </c>
      <c r="AI99" s="1003">
        <v>0</v>
      </c>
      <c r="AJ99" s="1003">
        <v>0</v>
      </c>
    </row>
    <row r="100" spans="2:36" ht="12.75" customHeight="1">
      <c r="B100" s="337" t="s">
        <v>4048</v>
      </c>
      <c r="C100" s="314" t="s">
        <v>4049</v>
      </c>
      <c r="D100" s="315">
        <v>5</v>
      </c>
      <c r="E100" s="588">
        <v>46262</v>
      </c>
      <c r="F100" s="588">
        <v>46268</v>
      </c>
      <c r="G100" s="588">
        <v>46262</v>
      </c>
      <c r="H100" s="588">
        <v>46268</v>
      </c>
      <c r="I100" s="316">
        <v>0</v>
      </c>
      <c r="J100" s="316">
        <v>0</v>
      </c>
      <c r="K100" s="315">
        <v>190.2</v>
      </c>
      <c r="L100" s="315">
        <v>0</v>
      </c>
      <c r="M100" s="315">
        <v>0</v>
      </c>
      <c r="N100" s="338">
        <v>0</v>
      </c>
      <c r="O100" s="654">
        <v>0</v>
      </c>
      <c r="P100" s="560" t="s">
        <v>4050</v>
      </c>
      <c r="Q100" s="561" t="s">
        <v>4051</v>
      </c>
      <c r="R100" s="661">
        <f t="shared" si="3"/>
        <v>0</v>
      </c>
      <c r="S100" s="873">
        <f t="shared" si="4"/>
        <v>0</v>
      </c>
      <c r="T100" s="1013"/>
      <c r="U100" s="873">
        <v>0</v>
      </c>
      <c r="V100" s="873">
        <f t="shared" si="5"/>
        <v>0</v>
      </c>
      <c r="X100" s="1002" t="s">
        <v>4048</v>
      </c>
      <c r="Y100" s="1002" t="s">
        <v>4049</v>
      </c>
      <c r="Z100" s="1003">
        <v>5</v>
      </c>
      <c r="AA100" s="1004">
        <v>46262</v>
      </c>
      <c r="AB100" s="1004">
        <v>46268</v>
      </c>
      <c r="AC100" s="1004">
        <v>46262</v>
      </c>
      <c r="AD100" s="1004">
        <v>46268</v>
      </c>
      <c r="AE100" s="1005">
        <v>0</v>
      </c>
      <c r="AF100" s="1005">
        <v>0</v>
      </c>
      <c r="AG100" s="1003">
        <v>190.2</v>
      </c>
      <c r="AH100" s="1003">
        <v>0</v>
      </c>
      <c r="AI100" s="1003">
        <v>0</v>
      </c>
      <c r="AJ100" s="1003">
        <v>0</v>
      </c>
    </row>
    <row r="101" spans="2:36" ht="12.75" customHeight="1">
      <c r="B101" s="337" t="s">
        <v>4052</v>
      </c>
      <c r="C101" s="314" t="s">
        <v>4053</v>
      </c>
      <c r="D101" s="315">
        <v>5</v>
      </c>
      <c r="E101" s="588">
        <v>46269</v>
      </c>
      <c r="F101" s="588">
        <v>46275</v>
      </c>
      <c r="G101" s="588">
        <v>46269</v>
      </c>
      <c r="H101" s="588">
        <v>46275</v>
      </c>
      <c r="I101" s="316">
        <v>0</v>
      </c>
      <c r="J101" s="316">
        <v>0</v>
      </c>
      <c r="K101" s="315">
        <v>380.4</v>
      </c>
      <c r="L101" s="315">
        <v>0</v>
      </c>
      <c r="M101" s="315">
        <v>0</v>
      </c>
      <c r="N101" s="338">
        <v>0</v>
      </c>
      <c r="O101" s="654">
        <v>0</v>
      </c>
      <c r="P101" s="560" t="s">
        <v>4054</v>
      </c>
      <c r="Q101" s="561" t="s">
        <v>4055</v>
      </c>
      <c r="R101" s="661">
        <f t="shared" si="3"/>
        <v>0</v>
      </c>
      <c r="S101" s="873">
        <f t="shared" si="4"/>
        <v>0</v>
      </c>
      <c r="T101" s="1013"/>
      <c r="U101" s="873">
        <v>0</v>
      </c>
      <c r="V101" s="873">
        <f t="shared" si="5"/>
        <v>0</v>
      </c>
      <c r="X101" s="1002" t="s">
        <v>4052</v>
      </c>
      <c r="Y101" s="1002" t="s">
        <v>4053</v>
      </c>
      <c r="Z101" s="1003">
        <v>5</v>
      </c>
      <c r="AA101" s="1004">
        <v>46269</v>
      </c>
      <c r="AB101" s="1004">
        <v>46275</v>
      </c>
      <c r="AC101" s="1004">
        <v>46269</v>
      </c>
      <c r="AD101" s="1004">
        <v>46275</v>
      </c>
      <c r="AE101" s="1005">
        <v>0</v>
      </c>
      <c r="AF101" s="1005">
        <v>0</v>
      </c>
      <c r="AG101" s="1003">
        <v>380.4</v>
      </c>
      <c r="AH101" s="1003">
        <v>0</v>
      </c>
      <c r="AI101" s="1003">
        <v>0</v>
      </c>
      <c r="AJ101" s="1003">
        <v>0</v>
      </c>
    </row>
    <row r="102" spans="2:36" ht="12.75" customHeight="1">
      <c r="B102" s="337" t="s">
        <v>4056</v>
      </c>
      <c r="C102" s="314" t="s">
        <v>4057</v>
      </c>
      <c r="D102" s="315">
        <v>5</v>
      </c>
      <c r="E102" s="588">
        <v>46276</v>
      </c>
      <c r="F102" s="588">
        <v>46282</v>
      </c>
      <c r="G102" s="588">
        <v>46276</v>
      </c>
      <c r="H102" s="588">
        <v>46282</v>
      </c>
      <c r="I102" s="316">
        <v>0</v>
      </c>
      <c r="J102" s="316">
        <v>0</v>
      </c>
      <c r="K102" s="315">
        <v>190.2</v>
      </c>
      <c r="L102" s="315">
        <v>0</v>
      </c>
      <c r="M102" s="315">
        <v>0</v>
      </c>
      <c r="N102" s="338">
        <v>0</v>
      </c>
      <c r="O102" s="654">
        <v>0</v>
      </c>
      <c r="P102" s="560" t="s">
        <v>4051</v>
      </c>
      <c r="Q102" s="561" t="s">
        <v>4058</v>
      </c>
      <c r="R102" s="661">
        <f t="shared" si="3"/>
        <v>0</v>
      </c>
      <c r="S102" s="873">
        <f t="shared" si="4"/>
        <v>0</v>
      </c>
      <c r="T102" s="1013"/>
      <c r="U102" s="873">
        <v>0</v>
      </c>
      <c r="V102" s="873">
        <f t="shared" si="5"/>
        <v>0</v>
      </c>
      <c r="X102" s="1002" t="s">
        <v>4056</v>
      </c>
      <c r="Y102" s="1002" t="s">
        <v>4057</v>
      </c>
      <c r="Z102" s="1003">
        <v>5</v>
      </c>
      <c r="AA102" s="1004">
        <v>46276</v>
      </c>
      <c r="AB102" s="1004">
        <v>46282</v>
      </c>
      <c r="AC102" s="1004">
        <v>46276</v>
      </c>
      <c r="AD102" s="1004">
        <v>46282</v>
      </c>
      <c r="AE102" s="1005">
        <v>0</v>
      </c>
      <c r="AF102" s="1005">
        <v>0</v>
      </c>
      <c r="AG102" s="1003">
        <v>190.2</v>
      </c>
      <c r="AH102" s="1003">
        <v>0</v>
      </c>
      <c r="AI102" s="1003">
        <v>0</v>
      </c>
      <c r="AJ102" s="1003">
        <v>0</v>
      </c>
    </row>
    <row r="103" spans="2:36" ht="12.75" customHeight="1">
      <c r="B103" s="339" t="s">
        <v>4059</v>
      </c>
      <c r="C103" s="340"/>
      <c r="D103" s="341">
        <v>47</v>
      </c>
      <c r="E103" s="593">
        <v>46287</v>
      </c>
      <c r="F103" s="593">
        <v>46352</v>
      </c>
      <c r="G103" s="593">
        <v>46287</v>
      </c>
      <c r="H103" s="593">
        <v>46352</v>
      </c>
      <c r="I103" s="342">
        <v>0</v>
      </c>
      <c r="J103" s="342">
        <v>0</v>
      </c>
      <c r="K103" s="341">
        <v>1119.5999999999999</v>
      </c>
      <c r="L103" s="341">
        <v>0</v>
      </c>
      <c r="M103" s="341">
        <v>0</v>
      </c>
      <c r="N103" s="343">
        <v>0</v>
      </c>
      <c r="O103" s="385">
        <v>0</v>
      </c>
      <c r="P103" s="570"/>
      <c r="Q103" s="571"/>
      <c r="R103" s="662">
        <f t="shared" si="3"/>
        <v>0</v>
      </c>
      <c r="S103" s="874">
        <f t="shared" si="4"/>
        <v>0</v>
      </c>
      <c r="T103" s="1013"/>
      <c r="U103" s="874">
        <v>0</v>
      </c>
      <c r="V103" s="874">
        <f t="shared" si="5"/>
        <v>0</v>
      </c>
      <c r="X103" s="1002" t="s">
        <v>4059</v>
      </c>
      <c r="Z103" s="1003">
        <v>47</v>
      </c>
      <c r="AA103" s="1004">
        <v>46287</v>
      </c>
      <c r="AB103" s="1004">
        <v>46352</v>
      </c>
      <c r="AC103" s="1004">
        <v>46287</v>
      </c>
      <c r="AD103" s="1004">
        <v>46352</v>
      </c>
      <c r="AE103" s="1005">
        <v>0</v>
      </c>
      <c r="AF103" s="1005">
        <v>0</v>
      </c>
      <c r="AG103" s="1003">
        <v>1119.5999999999999</v>
      </c>
      <c r="AH103" s="1003">
        <v>0</v>
      </c>
      <c r="AI103" s="1003">
        <v>0</v>
      </c>
      <c r="AJ103" s="1003">
        <v>0</v>
      </c>
    </row>
    <row r="104" spans="2:36" ht="12.75" customHeight="1">
      <c r="B104" s="337" t="s">
        <v>191</v>
      </c>
      <c r="C104" s="314" t="s">
        <v>4060</v>
      </c>
      <c r="D104" s="315">
        <v>30</v>
      </c>
      <c r="E104" s="588">
        <v>46287</v>
      </c>
      <c r="F104" s="588">
        <v>46329</v>
      </c>
      <c r="G104" s="588">
        <v>46287</v>
      </c>
      <c r="H104" s="588">
        <v>46329</v>
      </c>
      <c r="I104" s="316">
        <v>0</v>
      </c>
      <c r="J104" s="316">
        <v>0</v>
      </c>
      <c r="K104" s="315">
        <v>671.7</v>
      </c>
      <c r="L104" s="315">
        <v>0</v>
      </c>
      <c r="M104" s="315">
        <v>0</v>
      </c>
      <c r="N104" s="338">
        <v>0</v>
      </c>
      <c r="O104" s="654">
        <v>0</v>
      </c>
      <c r="P104" s="560" t="s">
        <v>4061</v>
      </c>
      <c r="Q104" s="561" t="s">
        <v>4062</v>
      </c>
      <c r="R104" s="661">
        <f t="shared" si="3"/>
        <v>0</v>
      </c>
      <c r="S104" s="873">
        <f t="shared" si="4"/>
        <v>0</v>
      </c>
      <c r="T104" s="1013"/>
      <c r="U104" s="873">
        <v>0</v>
      </c>
      <c r="V104" s="873">
        <f t="shared" si="5"/>
        <v>0</v>
      </c>
      <c r="X104" s="1002" t="s">
        <v>191</v>
      </c>
      <c r="Y104" s="1002" t="s">
        <v>4060</v>
      </c>
      <c r="Z104" s="1003">
        <v>30</v>
      </c>
      <c r="AA104" s="1004">
        <v>46287</v>
      </c>
      <c r="AB104" s="1004">
        <v>46329</v>
      </c>
      <c r="AC104" s="1004">
        <v>46287</v>
      </c>
      <c r="AD104" s="1004">
        <v>46329</v>
      </c>
      <c r="AE104" s="1005">
        <v>0</v>
      </c>
      <c r="AF104" s="1005">
        <v>0</v>
      </c>
      <c r="AG104" s="1003">
        <v>671.7</v>
      </c>
      <c r="AH104" s="1003">
        <v>0</v>
      </c>
      <c r="AI104" s="1003">
        <v>0</v>
      </c>
      <c r="AJ104" s="1003">
        <v>0</v>
      </c>
    </row>
    <row r="105" spans="2:36" ht="12.75" customHeight="1">
      <c r="B105" s="337" t="s">
        <v>4063</v>
      </c>
      <c r="C105" s="314" t="s">
        <v>4064</v>
      </c>
      <c r="D105" s="315">
        <v>6</v>
      </c>
      <c r="E105" s="588">
        <v>46330</v>
      </c>
      <c r="F105" s="588">
        <v>46337</v>
      </c>
      <c r="G105" s="588">
        <v>46330</v>
      </c>
      <c r="H105" s="588">
        <v>46337</v>
      </c>
      <c r="I105" s="316">
        <v>0</v>
      </c>
      <c r="J105" s="316">
        <v>0</v>
      </c>
      <c r="K105" s="315">
        <v>112</v>
      </c>
      <c r="L105" s="315">
        <v>0</v>
      </c>
      <c r="M105" s="315">
        <v>0</v>
      </c>
      <c r="N105" s="338">
        <v>0</v>
      </c>
      <c r="O105" s="654">
        <v>0</v>
      </c>
      <c r="P105" s="560" t="s">
        <v>4065</v>
      </c>
      <c r="Q105" s="561" t="s">
        <v>4066</v>
      </c>
      <c r="R105" s="661">
        <f t="shared" si="3"/>
        <v>0</v>
      </c>
      <c r="S105" s="873">
        <f t="shared" si="4"/>
        <v>0</v>
      </c>
      <c r="T105" s="1013"/>
      <c r="U105" s="873">
        <v>0</v>
      </c>
      <c r="V105" s="873">
        <f t="shared" si="5"/>
        <v>0</v>
      </c>
      <c r="X105" s="1002" t="s">
        <v>4063</v>
      </c>
      <c r="Y105" s="1002" t="s">
        <v>4064</v>
      </c>
      <c r="Z105" s="1003">
        <v>6</v>
      </c>
      <c r="AA105" s="1004">
        <v>46330</v>
      </c>
      <c r="AB105" s="1004">
        <v>46337</v>
      </c>
      <c r="AC105" s="1004">
        <v>46330</v>
      </c>
      <c r="AD105" s="1004">
        <v>46337</v>
      </c>
      <c r="AE105" s="1005">
        <v>0</v>
      </c>
      <c r="AF105" s="1005">
        <v>0</v>
      </c>
      <c r="AG105" s="1003">
        <v>112</v>
      </c>
      <c r="AH105" s="1003">
        <v>0</v>
      </c>
      <c r="AI105" s="1003">
        <v>0</v>
      </c>
      <c r="AJ105" s="1003">
        <v>0</v>
      </c>
    </row>
    <row r="106" spans="2:36" ht="12.75" customHeight="1">
      <c r="B106" s="337" t="s">
        <v>4067</v>
      </c>
      <c r="C106" s="314" t="s">
        <v>4068</v>
      </c>
      <c r="D106" s="315">
        <v>6</v>
      </c>
      <c r="E106" s="588">
        <v>46338</v>
      </c>
      <c r="F106" s="588">
        <v>46345</v>
      </c>
      <c r="G106" s="588">
        <v>46338</v>
      </c>
      <c r="H106" s="588">
        <v>46345</v>
      </c>
      <c r="I106" s="316">
        <v>0</v>
      </c>
      <c r="J106" s="316">
        <v>0</v>
      </c>
      <c r="K106" s="315">
        <v>223.9</v>
      </c>
      <c r="L106" s="315">
        <v>0</v>
      </c>
      <c r="M106" s="315">
        <v>0</v>
      </c>
      <c r="N106" s="338">
        <v>0</v>
      </c>
      <c r="O106" s="654">
        <v>0</v>
      </c>
      <c r="P106" s="560" t="s">
        <v>4069</v>
      </c>
      <c r="Q106" s="561" t="s">
        <v>4070</v>
      </c>
      <c r="R106" s="661">
        <f t="shared" si="3"/>
        <v>0</v>
      </c>
      <c r="S106" s="873">
        <f t="shared" si="4"/>
        <v>0</v>
      </c>
      <c r="T106" s="1013"/>
      <c r="U106" s="873">
        <v>0</v>
      </c>
      <c r="V106" s="873">
        <f t="shared" si="5"/>
        <v>0</v>
      </c>
      <c r="X106" s="1002" t="s">
        <v>4067</v>
      </c>
      <c r="Y106" s="1002" t="s">
        <v>4068</v>
      </c>
      <c r="Z106" s="1003">
        <v>6</v>
      </c>
      <c r="AA106" s="1004">
        <v>46338</v>
      </c>
      <c r="AB106" s="1004">
        <v>46345</v>
      </c>
      <c r="AC106" s="1004">
        <v>46338</v>
      </c>
      <c r="AD106" s="1004">
        <v>46345</v>
      </c>
      <c r="AE106" s="1005">
        <v>0</v>
      </c>
      <c r="AF106" s="1005">
        <v>0</v>
      </c>
      <c r="AG106" s="1003">
        <v>223.9</v>
      </c>
      <c r="AH106" s="1003">
        <v>0</v>
      </c>
      <c r="AI106" s="1003">
        <v>0</v>
      </c>
      <c r="AJ106" s="1003">
        <v>0</v>
      </c>
    </row>
    <row r="107" spans="2:36" ht="12.75" customHeight="1">
      <c r="B107" s="337" t="s">
        <v>4071</v>
      </c>
      <c r="C107" s="314" t="s">
        <v>4072</v>
      </c>
      <c r="D107" s="315">
        <v>5</v>
      </c>
      <c r="E107" s="588">
        <v>46346</v>
      </c>
      <c r="F107" s="588">
        <v>46352</v>
      </c>
      <c r="G107" s="588">
        <v>46346</v>
      </c>
      <c r="H107" s="588">
        <v>46352</v>
      </c>
      <c r="I107" s="316">
        <v>0</v>
      </c>
      <c r="J107" s="316">
        <v>0</v>
      </c>
      <c r="K107" s="315">
        <v>112</v>
      </c>
      <c r="L107" s="315">
        <v>0</v>
      </c>
      <c r="M107" s="315">
        <v>0</v>
      </c>
      <c r="N107" s="338">
        <v>0</v>
      </c>
      <c r="O107" s="654">
        <v>0</v>
      </c>
      <c r="P107" s="560" t="s">
        <v>4066</v>
      </c>
      <c r="Q107" s="561" t="s">
        <v>4073</v>
      </c>
      <c r="R107" s="661">
        <f t="shared" si="3"/>
        <v>0</v>
      </c>
      <c r="S107" s="873">
        <f t="shared" si="4"/>
        <v>0</v>
      </c>
      <c r="T107" s="1013"/>
      <c r="U107" s="873">
        <v>0</v>
      </c>
      <c r="V107" s="873">
        <f t="shared" si="5"/>
        <v>0</v>
      </c>
      <c r="X107" s="1002" t="s">
        <v>4071</v>
      </c>
      <c r="Y107" s="1002" t="s">
        <v>4072</v>
      </c>
      <c r="Z107" s="1003">
        <v>5</v>
      </c>
      <c r="AA107" s="1004">
        <v>46346</v>
      </c>
      <c r="AB107" s="1004">
        <v>46352</v>
      </c>
      <c r="AC107" s="1004">
        <v>46346</v>
      </c>
      <c r="AD107" s="1004">
        <v>46352</v>
      </c>
      <c r="AE107" s="1005">
        <v>0</v>
      </c>
      <c r="AF107" s="1005">
        <v>0</v>
      </c>
      <c r="AG107" s="1003">
        <v>112</v>
      </c>
      <c r="AH107" s="1003">
        <v>0</v>
      </c>
      <c r="AI107" s="1003">
        <v>0</v>
      </c>
      <c r="AJ107" s="1003">
        <v>0</v>
      </c>
    </row>
    <row r="108" spans="2:36" ht="12.75" customHeight="1">
      <c r="B108" s="339" t="s">
        <v>4074</v>
      </c>
      <c r="C108" s="340"/>
      <c r="D108" s="341">
        <v>55</v>
      </c>
      <c r="E108" s="593">
        <v>46287</v>
      </c>
      <c r="F108" s="593">
        <v>46365</v>
      </c>
      <c r="G108" s="593">
        <v>46287</v>
      </c>
      <c r="H108" s="593">
        <v>46365</v>
      </c>
      <c r="I108" s="342">
        <v>0</v>
      </c>
      <c r="J108" s="342">
        <v>0</v>
      </c>
      <c r="K108" s="341">
        <v>314</v>
      </c>
      <c r="L108" s="341">
        <v>0</v>
      </c>
      <c r="M108" s="341">
        <v>0</v>
      </c>
      <c r="N108" s="343">
        <v>0</v>
      </c>
      <c r="O108" s="385">
        <v>0</v>
      </c>
      <c r="P108" s="570"/>
      <c r="Q108" s="571"/>
      <c r="R108" s="662">
        <f t="shared" si="3"/>
        <v>0</v>
      </c>
      <c r="S108" s="874">
        <f t="shared" si="4"/>
        <v>0</v>
      </c>
      <c r="T108" s="1013"/>
      <c r="U108" s="874">
        <v>0</v>
      </c>
      <c r="V108" s="874">
        <f t="shared" si="5"/>
        <v>0</v>
      </c>
      <c r="X108" s="1002" t="s">
        <v>4074</v>
      </c>
      <c r="Z108" s="1003">
        <v>55</v>
      </c>
      <c r="AA108" s="1004">
        <v>46287</v>
      </c>
      <c r="AB108" s="1004">
        <v>46365</v>
      </c>
      <c r="AC108" s="1004">
        <v>46287</v>
      </c>
      <c r="AD108" s="1004">
        <v>46365</v>
      </c>
      <c r="AE108" s="1005">
        <v>0</v>
      </c>
      <c r="AF108" s="1005">
        <v>0</v>
      </c>
      <c r="AG108" s="1003">
        <v>314</v>
      </c>
      <c r="AH108" s="1003">
        <v>0</v>
      </c>
      <c r="AI108" s="1003">
        <v>0</v>
      </c>
      <c r="AJ108" s="1003">
        <v>0</v>
      </c>
    </row>
    <row r="109" spans="2:36" ht="12.75" customHeight="1">
      <c r="B109" s="337" t="s">
        <v>195</v>
      </c>
      <c r="C109" s="314" t="s">
        <v>4075</v>
      </c>
      <c r="D109" s="315">
        <v>30</v>
      </c>
      <c r="E109" s="588">
        <v>46287</v>
      </c>
      <c r="F109" s="588">
        <v>46329</v>
      </c>
      <c r="G109" s="588">
        <v>46287</v>
      </c>
      <c r="H109" s="588">
        <v>46329</v>
      </c>
      <c r="I109" s="316">
        <v>0</v>
      </c>
      <c r="J109" s="316">
        <v>0</v>
      </c>
      <c r="K109" s="315">
        <v>188.4</v>
      </c>
      <c r="L109" s="315">
        <v>0</v>
      </c>
      <c r="M109" s="315">
        <v>0</v>
      </c>
      <c r="N109" s="338">
        <v>0</v>
      </c>
      <c r="O109" s="654">
        <v>0</v>
      </c>
      <c r="P109" s="560" t="s">
        <v>4076</v>
      </c>
      <c r="Q109" s="561" t="s">
        <v>4077</v>
      </c>
      <c r="R109" s="661">
        <f t="shared" si="3"/>
        <v>0</v>
      </c>
      <c r="S109" s="873">
        <f t="shared" si="4"/>
        <v>0</v>
      </c>
      <c r="T109" s="1013"/>
      <c r="U109" s="873">
        <v>0</v>
      </c>
      <c r="V109" s="873">
        <f t="shared" si="5"/>
        <v>0</v>
      </c>
      <c r="X109" s="1002" t="s">
        <v>195</v>
      </c>
      <c r="Y109" s="1002" t="s">
        <v>4075</v>
      </c>
      <c r="Z109" s="1003">
        <v>30</v>
      </c>
      <c r="AA109" s="1004">
        <v>46287</v>
      </c>
      <c r="AB109" s="1004">
        <v>46329</v>
      </c>
      <c r="AC109" s="1004">
        <v>46287</v>
      </c>
      <c r="AD109" s="1004">
        <v>46329</v>
      </c>
      <c r="AE109" s="1005">
        <v>0</v>
      </c>
      <c r="AF109" s="1005">
        <v>0</v>
      </c>
      <c r="AG109" s="1003">
        <v>188.4</v>
      </c>
      <c r="AH109" s="1003">
        <v>0</v>
      </c>
      <c r="AI109" s="1003">
        <v>0</v>
      </c>
      <c r="AJ109" s="1003">
        <v>0</v>
      </c>
    </row>
    <row r="110" spans="2:36" ht="12.75" customHeight="1">
      <c r="B110" s="337" t="s">
        <v>4078</v>
      </c>
      <c r="C110" s="314" t="s">
        <v>4079</v>
      </c>
      <c r="D110" s="315">
        <v>9</v>
      </c>
      <c r="E110" s="588">
        <v>46330</v>
      </c>
      <c r="F110" s="588">
        <v>46342</v>
      </c>
      <c r="G110" s="588">
        <v>46330</v>
      </c>
      <c r="H110" s="588">
        <v>46342</v>
      </c>
      <c r="I110" s="316">
        <v>0</v>
      </c>
      <c r="J110" s="316">
        <v>0</v>
      </c>
      <c r="K110" s="315">
        <v>31.4</v>
      </c>
      <c r="L110" s="315">
        <v>0</v>
      </c>
      <c r="M110" s="315">
        <v>0</v>
      </c>
      <c r="N110" s="338">
        <v>0</v>
      </c>
      <c r="O110" s="654">
        <v>0</v>
      </c>
      <c r="P110" s="560" t="s">
        <v>4080</v>
      </c>
      <c r="Q110" s="561" t="s">
        <v>4081</v>
      </c>
      <c r="R110" s="661">
        <f t="shared" si="3"/>
        <v>0</v>
      </c>
      <c r="S110" s="873">
        <f t="shared" si="4"/>
        <v>0</v>
      </c>
      <c r="T110" s="1013"/>
      <c r="U110" s="873">
        <v>0</v>
      </c>
      <c r="V110" s="873">
        <f t="shared" si="5"/>
        <v>0</v>
      </c>
      <c r="X110" s="1002" t="s">
        <v>4078</v>
      </c>
      <c r="Y110" s="1002" t="s">
        <v>4079</v>
      </c>
      <c r="Z110" s="1003">
        <v>9</v>
      </c>
      <c r="AA110" s="1004">
        <v>46330</v>
      </c>
      <c r="AB110" s="1004">
        <v>46342</v>
      </c>
      <c r="AC110" s="1004">
        <v>46330</v>
      </c>
      <c r="AD110" s="1004">
        <v>46342</v>
      </c>
      <c r="AE110" s="1005">
        <v>0</v>
      </c>
      <c r="AF110" s="1005">
        <v>0</v>
      </c>
      <c r="AG110" s="1003">
        <v>31.4</v>
      </c>
      <c r="AH110" s="1003">
        <v>0</v>
      </c>
      <c r="AI110" s="1003">
        <v>0</v>
      </c>
      <c r="AJ110" s="1003">
        <v>0</v>
      </c>
    </row>
    <row r="111" spans="2:36" ht="12.75" customHeight="1">
      <c r="B111" s="337" t="s">
        <v>4082</v>
      </c>
      <c r="C111" s="314" t="s">
        <v>4083</v>
      </c>
      <c r="D111" s="315">
        <v>8</v>
      </c>
      <c r="E111" s="588">
        <v>46343</v>
      </c>
      <c r="F111" s="588">
        <v>46352</v>
      </c>
      <c r="G111" s="588">
        <v>46343</v>
      </c>
      <c r="H111" s="588">
        <v>46352</v>
      </c>
      <c r="I111" s="316">
        <v>0</v>
      </c>
      <c r="J111" s="316">
        <v>0</v>
      </c>
      <c r="K111" s="315">
        <v>62.8</v>
      </c>
      <c r="L111" s="315">
        <v>0</v>
      </c>
      <c r="M111" s="315">
        <v>0</v>
      </c>
      <c r="N111" s="338">
        <v>0</v>
      </c>
      <c r="O111" s="654">
        <v>0</v>
      </c>
      <c r="P111" s="560" t="s">
        <v>4084</v>
      </c>
      <c r="Q111" s="561" t="s">
        <v>4085</v>
      </c>
      <c r="R111" s="661">
        <f t="shared" si="3"/>
        <v>0</v>
      </c>
      <c r="S111" s="873">
        <f t="shared" si="4"/>
        <v>0</v>
      </c>
      <c r="T111" s="1013"/>
      <c r="U111" s="873">
        <v>0</v>
      </c>
      <c r="V111" s="873">
        <f t="shared" si="5"/>
        <v>0</v>
      </c>
      <c r="X111" s="1002" t="s">
        <v>4082</v>
      </c>
      <c r="Y111" s="1002" t="s">
        <v>4083</v>
      </c>
      <c r="Z111" s="1003">
        <v>8</v>
      </c>
      <c r="AA111" s="1004">
        <v>46343</v>
      </c>
      <c r="AB111" s="1004">
        <v>46352</v>
      </c>
      <c r="AC111" s="1004">
        <v>46343</v>
      </c>
      <c r="AD111" s="1004">
        <v>46352</v>
      </c>
      <c r="AE111" s="1005">
        <v>0</v>
      </c>
      <c r="AF111" s="1005">
        <v>0</v>
      </c>
      <c r="AG111" s="1003">
        <v>62.8</v>
      </c>
      <c r="AH111" s="1003">
        <v>0</v>
      </c>
      <c r="AI111" s="1003">
        <v>0</v>
      </c>
      <c r="AJ111" s="1003">
        <v>0</v>
      </c>
    </row>
    <row r="112" spans="2:36" ht="12.75" customHeight="1">
      <c r="B112" s="337" t="s">
        <v>4086</v>
      </c>
      <c r="C112" s="314" t="s">
        <v>4087</v>
      </c>
      <c r="D112" s="315">
        <v>8</v>
      </c>
      <c r="E112" s="588">
        <v>46353</v>
      </c>
      <c r="F112" s="588">
        <v>46365</v>
      </c>
      <c r="G112" s="588">
        <v>46353</v>
      </c>
      <c r="H112" s="588">
        <v>46365</v>
      </c>
      <c r="I112" s="316">
        <v>0</v>
      </c>
      <c r="J112" s="316">
        <v>0</v>
      </c>
      <c r="K112" s="315">
        <v>31.4</v>
      </c>
      <c r="L112" s="315">
        <v>0</v>
      </c>
      <c r="M112" s="315">
        <v>0</v>
      </c>
      <c r="N112" s="338">
        <v>0</v>
      </c>
      <c r="O112" s="654">
        <v>0</v>
      </c>
      <c r="P112" s="560" t="s">
        <v>4088</v>
      </c>
      <c r="Q112" s="561" t="s">
        <v>4073</v>
      </c>
      <c r="R112" s="661">
        <f t="shared" si="3"/>
        <v>0</v>
      </c>
      <c r="S112" s="873">
        <f t="shared" si="4"/>
        <v>0</v>
      </c>
      <c r="T112" s="1013"/>
      <c r="U112" s="873">
        <v>0</v>
      </c>
      <c r="V112" s="873">
        <f t="shared" si="5"/>
        <v>0</v>
      </c>
      <c r="X112" s="1002" t="s">
        <v>4086</v>
      </c>
      <c r="Y112" s="1002" t="s">
        <v>4087</v>
      </c>
      <c r="Z112" s="1003">
        <v>8</v>
      </c>
      <c r="AA112" s="1004">
        <v>46353</v>
      </c>
      <c r="AB112" s="1004">
        <v>46365</v>
      </c>
      <c r="AC112" s="1004">
        <v>46353</v>
      </c>
      <c r="AD112" s="1004">
        <v>46365</v>
      </c>
      <c r="AE112" s="1005">
        <v>0</v>
      </c>
      <c r="AF112" s="1005">
        <v>0</v>
      </c>
      <c r="AG112" s="1003">
        <v>31.4</v>
      </c>
      <c r="AH112" s="1003">
        <v>0</v>
      </c>
      <c r="AI112" s="1003">
        <v>0</v>
      </c>
      <c r="AJ112" s="1003">
        <v>0</v>
      </c>
    </row>
    <row r="113" spans="2:36" ht="12.75" customHeight="1">
      <c r="B113" s="339" t="s">
        <v>4089</v>
      </c>
      <c r="C113" s="340"/>
      <c r="D113" s="341">
        <v>47</v>
      </c>
      <c r="E113" s="593">
        <v>46287</v>
      </c>
      <c r="F113" s="593">
        <v>46352</v>
      </c>
      <c r="G113" s="593">
        <v>46287</v>
      </c>
      <c r="H113" s="593">
        <v>46352</v>
      </c>
      <c r="I113" s="342">
        <v>0</v>
      </c>
      <c r="J113" s="342">
        <v>0</v>
      </c>
      <c r="K113" s="341">
        <v>2963</v>
      </c>
      <c r="L113" s="341">
        <v>0</v>
      </c>
      <c r="M113" s="341">
        <v>0</v>
      </c>
      <c r="N113" s="343">
        <v>0</v>
      </c>
      <c r="O113" s="385">
        <v>0</v>
      </c>
      <c r="P113" s="570"/>
      <c r="Q113" s="571"/>
      <c r="R113" s="662">
        <f t="shared" si="3"/>
        <v>0</v>
      </c>
      <c r="S113" s="874">
        <f t="shared" si="4"/>
        <v>0</v>
      </c>
      <c r="T113" s="1013"/>
      <c r="U113" s="874">
        <v>0</v>
      </c>
      <c r="V113" s="874">
        <f t="shared" si="5"/>
        <v>0</v>
      </c>
      <c r="X113" s="1002" t="s">
        <v>4089</v>
      </c>
      <c r="Z113" s="1003">
        <v>47</v>
      </c>
      <c r="AA113" s="1004">
        <v>46287</v>
      </c>
      <c r="AB113" s="1004">
        <v>46352</v>
      </c>
      <c r="AC113" s="1004">
        <v>46287</v>
      </c>
      <c r="AD113" s="1004">
        <v>46352</v>
      </c>
      <c r="AE113" s="1005">
        <v>0</v>
      </c>
      <c r="AF113" s="1005">
        <v>0</v>
      </c>
      <c r="AG113" s="1003">
        <v>2963</v>
      </c>
      <c r="AH113" s="1003">
        <v>0</v>
      </c>
      <c r="AI113" s="1003">
        <v>0</v>
      </c>
      <c r="AJ113" s="1003">
        <v>0</v>
      </c>
    </row>
    <row r="114" spans="2:36" ht="12.75" customHeight="1">
      <c r="B114" s="337" t="s">
        <v>199</v>
      </c>
      <c r="C114" s="314" t="s">
        <v>4090</v>
      </c>
      <c r="D114" s="315">
        <v>21</v>
      </c>
      <c r="E114" s="588">
        <v>46287</v>
      </c>
      <c r="F114" s="588">
        <v>46316</v>
      </c>
      <c r="G114" s="588">
        <v>46287</v>
      </c>
      <c r="H114" s="588">
        <v>46316</v>
      </c>
      <c r="I114" s="316">
        <v>0</v>
      </c>
      <c r="J114" s="316">
        <v>0</v>
      </c>
      <c r="K114" s="315">
        <v>1777.8</v>
      </c>
      <c r="L114" s="315">
        <v>0</v>
      </c>
      <c r="M114" s="315">
        <v>0</v>
      </c>
      <c r="N114" s="338">
        <v>0</v>
      </c>
      <c r="O114" s="654">
        <v>0</v>
      </c>
      <c r="P114" s="560" t="s">
        <v>4091</v>
      </c>
      <c r="Q114" s="561" t="s">
        <v>4092</v>
      </c>
      <c r="R114" s="661">
        <f t="shared" si="3"/>
        <v>0</v>
      </c>
      <c r="S114" s="873">
        <f t="shared" si="4"/>
        <v>0</v>
      </c>
      <c r="T114" s="1013"/>
      <c r="U114" s="873">
        <v>0</v>
      </c>
      <c r="V114" s="873">
        <f t="shared" si="5"/>
        <v>0</v>
      </c>
      <c r="X114" s="1002" t="s">
        <v>199</v>
      </c>
      <c r="Y114" s="1002" t="s">
        <v>4090</v>
      </c>
      <c r="Z114" s="1003">
        <v>21</v>
      </c>
      <c r="AA114" s="1004">
        <v>46287</v>
      </c>
      <c r="AB114" s="1004">
        <v>46316</v>
      </c>
      <c r="AC114" s="1004">
        <v>46287</v>
      </c>
      <c r="AD114" s="1004">
        <v>46316</v>
      </c>
      <c r="AE114" s="1005">
        <v>0</v>
      </c>
      <c r="AF114" s="1005">
        <v>0</v>
      </c>
      <c r="AG114" s="1003">
        <v>1777.8</v>
      </c>
      <c r="AH114" s="1003">
        <v>0</v>
      </c>
      <c r="AI114" s="1003">
        <v>0</v>
      </c>
      <c r="AJ114" s="1003">
        <v>0</v>
      </c>
    </row>
    <row r="115" spans="2:36" ht="12.75" customHeight="1">
      <c r="B115" s="337" t="s">
        <v>4093</v>
      </c>
      <c r="C115" s="314" t="s">
        <v>4094</v>
      </c>
      <c r="D115" s="315">
        <v>9</v>
      </c>
      <c r="E115" s="588">
        <v>46317</v>
      </c>
      <c r="F115" s="588">
        <v>46329</v>
      </c>
      <c r="G115" s="588">
        <v>46317</v>
      </c>
      <c r="H115" s="588">
        <v>46329</v>
      </c>
      <c r="I115" s="316">
        <v>0</v>
      </c>
      <c r="J115" s="316">
        <v>0</v>
      </c>
      <c r="K115" s="315">
        <v>296.3</v>
      </c>
      <c r="L115" s="315">
        <v>0</v>
      </c>
      <c r="M115" s="315">
        <v>0</v>
      </c>
      <c r="N115" s="338">
        <v>0</v>
      </c>
      <c r="O115" s="654">
        <v>0</v>
      </c>
      <c r="P115" s="560" t="s">
        <v>4095</v>
      </c>
      <c r="Q115" s="561" t="s">
        <v>4096</v>
      </c>
      <c r="R115" s="661">
        <f t="shared" si="3"/>
        <v>0</v>
      </c>
      <c r="S115" s="873">
        <f t="shared" si="4"/>
        <v>0</v>
      </c>
      <c r="T115" s="1013"/>
      <c r="U115" s="873">
        <v>0</v>
      </c>
      <c r="V115" s="873">
        <f t="shared" si="5"/>
        <v>0</v>
      </c>
      <c r="X115" s="1002" t="s">
        <v>4093</v>
      </c>
      <c r="Y115" s="1002" t="s">
        <v>4094</v>
      </c>
      <c r="Z115" s="1003">
        <v>9</v>
      </c>
      <c r="AA115" s="1004">
        <v>46317</v>
      </c>
      <c r="AB115" s="1004">
        <v>46329</v>
      </c>
      <c r="AC115" s="1004">
        <v>46317</v>
      </c>
      <c r="AD115" s="1004">
        <v>46329</v>
      </c>
      <c r="AE115" s="1005">
        <v>0</v>
      </c>
      <c r="AF115" s="1005">
        <v>0</v>
      </c>
      <c r="AG115" s="1003">
        <v>296.3</v>
      </c>
      <c r="AH115" s="1003">
        <v>0</v>
      </c>
      <c r="AI115" s="1003">
        <v>0</v>
      </c>
      <c r="AJ115" s="1003">
        <v>0</v>
      </c>
    </row>
    <row r="116" spans="2:36" ht="12.75" customHeight="1">
      <c r="B116" s="337" t="s">
        <v>4097</v>
      </c>
      <c r="C116" s="314" t="s">
        <v>4098</v>
      </c>
      <c r="D116" s="315">
        <v>9</v>
      </c>
      <c r="E116" s="588">
        <v>46330</v>
      </c>
      <c r="F116" s="588">
        <v>46342</v>
      </c>
      <c r="G116" s="588">
        <v>46330</v>
      </c>
      <c r="H116" s="588">
        <v>46342</v>
      </c>
      <c r="I116" s="316">
        <v>0</v>
      </c>
      <c r="J116" s="316">
        <v>0</v>
      </c>
      <c r="K116" s="315">
        <v>592.6</v>
      </c>
      <c r="L116" s="315">
        <v>0</v>
      </c>
      <c r="M116" s="315">
        <v>0</v>
      </c>
      <c r="N116" s="338">
        <v>0</v>
      </c>
      <c r="O116" s="654">
        <v>0</v>
      </c>
      <c r="P116" s="560" t="s">
        <v>4099</v>
      </c>
      <c r="Q116" s="561" t="s">
        <v>4100</v>
      </c>
      <c r="R116" s="661">
        <f t="shared" si="3"/>
        <v>0</v>
      </c>
      <c r="S116" s="873">
        <f t="shared" si="4"/>
        <v>0</v>
      </c>
      <c r="T116" s="1013"/>
      <c r="U116" s="873">
        <v>0</v>
      </c>
      <c r="V116" s="873">
        <f t="shared" si="5"/>
        <v>0</v>
      </c>
      <c r="X116" s="1002" t="s">
        <v>4097</v>
      </c>
      <c r="Y116" s="1002" t="s">
        <v>4098</v>
      </c>
      <c r="Z116" s="1003">
        <v>9</v>
      </c>
      <c r="AA116" s="1004">
        <v>46330</v>
      </c>
      <c r="AB116" s="1004">
        <v>46342</v>
      </c>
      <c r="AC116" s="1004">
        <v>46330</v>
      </c>
      <c r="AD116" s="1004">
        <v>46342</v>
      </c>
      <c r="AE116" s="1005">
        <v>0</v>
      </c>
      <c r="AF116" s="1005">
        <v>0</v>
      </c>
      <c r="AG116" s="1003">
        <v>592.6</v>
      </c>
      <c r="AH116" s="1003">
        <v>0</v>
      </c>
      <c r="AI116" s="1003">
        <v>0</v>
      </c>
      <c r="AJ116" s="1003">
        <v>0</v>
      </c>
    </row>
    <row r="117" spans="2:36" ht="12.75" customHeight="1">
      <c r="B117" s="337" t="s">
        <v>4101</v>
      </c>
      <c r="C117" s="314" t="s">
        <v>4102</v>
      </c>
      <c r="D117" s="315">
        <v>8</v>
      </c>
      <c r="E117" s="588">
        <v>46343</v>
      </c>
      <c r="F117" s="588">
        <v>46352</v>
      </c>
      <c r="G117" s="588">
        <v>46343</v>
      </c>
      <c r="H117" s="588">
        <v>46352</v>
      </c>
      <c r="I117" s="316">
        <v>0</v>
      </c>
      <c r="J117" s="316">
        <v>0</v>
      </c>
      <c r="K117" s="315">
        <v>296.3</v>
      </c>
      <c r="L117" s="315">
        <v>0</v>
      </c>
      <c r="M117" s="315">
        <v>0</v>
      </c>
      <c r="N117" s="338">
        <v>0</v>
      </c>
      <c r="O117" s="654">
        <v>0</v>
      </c>
      <c r="P117" s="560" t="s">
        <v>4096</v>
      </c>
      <c r="Q117" s="561" t="s">
        <v>4103</v>
      </c>
      <c r="R117" s="661">
        <f t="shared" si="3"/>
        <v>0</v>
      </c>
      <c r="S117" s="873">
        <f t="shared" si="4"/>
        <v>0</v>
      </c>
      <c r="T117" s="1013"/>
      <c r="U117" s="873">
        <v>0</v>
      </c>
      <c r="V117" s="873">
        <f t="shared" si="5"/>
        <v>0</v>
      </c>
      <c r="X117" s="1002" t="s">
        <v>4101</v>
      </c>
      <c r="Y117" s="1002" t="s">
        <v>4102</v>
      </c>
      <c r="Z117" s="1003">
        <v>8</v>
      </c>
      <c r="AA117" s="1004">
        <v>46343</v>
      </c>
      <c r="AB117" s="1004">
        <v>46352</v>
      </c>
      <c r="AC117" s="1004">
        <v>46343</v>
      </c>
      <c r="AD117" s="1004">
        <v>46352</v>
      </c>
      <c r="AE117" s="1005">
        <v>0</v>
      </c>
      <c r="AF117" s="1005">
        <v>0</v>
      </c>
      <c r="AG117" s="1003">
        <v>296.3</v>
      </c>
      <c r="AH117" s="1003">
        <v>0</v>
      </c>
      <c r="AI117" s="1003">
        <v>0</v>
      </c>
      <c r="AJ117" s="1003">
        <v>0</v>
      </c>
    </row>
    <row r="118" spans="2:36" ht="12.75" customHeight="1">
      <c r="B118" s="339" t="s">
        <v>4104</v>
      </c>
      <c r="C118" s="340"/>
      <c r="D118" s="341">
        <v>47</v>
      </c>
      <c r="E118" s="593">
        <v>46287</v>
      </c>
      <c r="F118" s="593">
        <v>46352</v>
      </c>
      <c r="G118" s="593">
        <v>46287</v>
      </c>
      <c r="H118" s="593">
        <v>46352</v>
      </c>
      <c r="I118" s="342">
        <v>0</v>
      </c>
      <c r="J118" s="342">
        <v>0</v>
      </c>
      <c r="K118" s="341">
        <v>331</v>
      </c>
      <c r="L118" s="341">
        <v>0</v>
      </c>
      <c r="M118" s="341">
        <v>0</v>
      </c>
      <c r="N118" s="343">
        <v>0</v>
      </c>
      <c r="O118" s="385">
        <v>0</v>
      </c>
      <c r="P118" s="570"/>
      <c r="Q118" s="571"/>
      <c r="R118" s="662">
        <f t="shared" si="3"/>
        <v>0</v>
      </c>
      <c r="S118" s="874">
        <f t="shared" si="4"/>
        <v>0</v>
      </c>
      <c r="T118" s="1013"/>
      <c r="U118" s="874">
        <v>0</v>
      </c>
      <c r="V118" s="874">
        <f t="shared" si="5"/>
        <v>0</v>
      </c>
      <c r="X118" s="1002" t="s">
        <v>4104</v>
      </c>
      <c r="Z118" s="1003">
        <v>47</v>
      </c>
      <c r="AA118" s="1004">
        <v>46287</v>
      </c>
      <c r="AB118" s="1004">
        <v>46352</v>
      </c>
      <c r="AC118" s="1004">
        <v>46287</v>
      </c>
      <c r="AD118" s="1004">
        <v>46352</v>
      </c>
      <c r="AE118" s="1005">
        <v>0</v>
      </c>
      <c r="AF118" s="1005">
        <v>0</v>
      </c>
      <c r="AG118" s="1003">
        <v>331</v>
      </c>
      <c r="AH118" s="1003">
        <v>0</v>
      </c>
      <c r="AI118" s="1003">
        <v>0</v>
      </c>
      <c r="AJ118" s="1003">
        <v>0</v>
      </c>
    </row>
    <row r="119" spans="2:36" ht="12.75" customHeight="1">
      <c r="B119" s="337" t="s">
        <v>203</v>
      </c>
      <c r="C119" s="314" t="s">
        <v>4105</v>
      </c>
      <c r="D119" s="315">
        <v>28</v>
      </c>
      <c r="E119" s="588">
        <v>46287</v>
      </c>
      <c r="F119" s="588">
        <v>46325</v>
      </c>
      <c r="G119" s="588">
        <v>46287</v>
      </c>
      <c r="H119" s="588">
        <v>46325</v>
      </c>
      <c r="I119" s="316">
        <v>0</v>
      </c>
      <c r="J119" s="316">
        <v>0</v>
      </c>
      <c r="K119" s="315">
        <v>198.6</v>
      </c>
      <c r="L119" s="315">
        <v>0</v>
      </c>
      <c r="M119" s="315">
        <v>0</v>
      </c>
      <c r="N119" s="338">
        <v>0</v>
      </c>
      <c r="O119" s="654">
        <v>0</v>
      </c>
      <c r="P119" s="560" t="s">
        <v>4106</v>
      </c>
      <c r="Q119" s="561" t="s">
        <v>4107</v>
      </c>
      <c r="R119" s="661">
        <f t="shared" si="3"/>
        <v>0</v>
      </c>
      <c r="S119" s="873">
        <f t="shared" si="4"/>
        <v>0</v>
      </c>
      <c r="T119" s="1013"/>
      <c r="U119" s="873">
        <v>0</v>
      </c>
      <c r="V119" s="873">
        <f t="shared" si="5"/>
        <v>0</v>
      </c>
      <c r="X119" s="1002" t="s">
        <v>203</v>
      </c>
      <c r="Y119" s="1002" t="s">
        <v>4105</v>
      </c>
      <c r="Z119" s="1003">
        <v>28</v>
      </c>
      <c r="AA119" s="1004">
        <v>46287</v>
      </c>
      <c r="AB119" s="1004">
        <v>46325</v>
      </c>
      <c r="AC119" s="1004">
        <v>46287</v>
      </c>
      <c r="AD119" s="1004">
        <v>46325</v>
      </c>
      <c r="AE119" s="1005">
        <v>0</v>
      </c>
      <c r="AF119" s="1005">
        <v>0</v>
      </c>
      <c r="AG119" s="1003">
        <v>198.6</v>
      </c>
      <c r="AH119" s="1003">
        <v>0</v>
      </c>
      <c r="AI119" s="1003">
        <v>0</v>
      </c>
      <c r="AJ119" s="1003">
        <v>0</v>
      </c>
    </row>
    <row r="120" spans="2:36" ht="12.75" customHeight="1">
      <c r="B120" s="337" t="s">
        <v>4108</v>
      </c>
      <c r="C120" s="314" t="s">
        <v>4109</v>
      </c>
      <c r="D120" s="315">
        <v>7</v>
      </c>
      <c r="E120" s="588">
        <v>46328</v>
      </c>
      <c r="F120" s="588">
        <v>46336</v>
      </c>
      <c r="G120" s="588">
        <v>46328</v>
      </c>
      <c r="H120" s="588">
        <v>46336</v>
      </c>
      <c r="I120" s="316">
        <v>0</v>
      </c>
      <c r="J120" s="316">
        <v>0</v>
      </c>
      <c r="K120" s="315">
        <v>33.1</v>
      </c>
      <c r="L120" s="315">
        <v>0</v>
      </c>
      <c r="M120" s="315">
        <v>0</v>
      </c>
      <c r="N120" s="338">
        <v>0</v>
      </c>
      <c r="O120" s="654">
        <v>0</v>
      </c>
      <c r="P120" s="560" t="s">
        <v>4110</v>
      </c>
      <c r="Q120" s="561" t="s">
        <v>4111</v>
      </c>
      <c r="R120" s="661">
        <f t="shared" si="3"/>
        <v>0</v>
      </c>
      <c r="S120" s="873">
        <f t="shared" si="4"/>
        <v>0</v>
      </c>
      <c r="T120" s="1013"/>
      <c r="U120" s="873">
        <v>0</v>
      </c>
      <c r="V120" s="873">
        <f t="shared" si="5"/>
        <v>0</v>
      </c>
      <c r="X120" s="1002" t="s">
        <v>4108</v>
      </c>
      <c r="Y120" s="1002" t="s">
        <v>4109</v>
      </c>
      <c r="Z120" s="1003">
        <v>7</v>
      </c>
      <c r="AA120" s="1004">
        <v>46328</v>
      </c>
      <c r="AB120" s="1004">
        <v>46336</v>
      </c>
      <c r="AC120" s="1004">
        <v>46328</v>
      </c>
      <c r="AD120" s="1004">
        <v>46336</v>
      </c>
      <c r="AE120" s="1005">
        <v>0</v>
      </c>
      <c r="AF120" s="1005">
        <v>0</v>
      </c>
      <c r="AG120" s="1003">
        <v>33.1</v>
      </c>
      <c r="AH120" s="1003">
        <v>0</v>
      </c>
      <c r="AI120" s="1003">
        <v>0</v>
      </c>
      <c r="AJ120" s="1003">
        <v>0</v>
      </c>
    </row>
    <row r="121" spans="2:36" ht="12.75" customHeight="1">
      <c r="B121" s="337" t="s">
        <v>4112</v>
      </c>
      <c r="C121" s="314" t="s">
        <v>4113</v>
      </c>
      <c r="D121" s="315">
        <v>6</v>
      </c>
      <c r="E121" s="588">
        <v>46337</v>
      </c>
      <c r="F121" s="588">
        <v>46344</v>
      </c>
      <c r="G121" s="588">
        <v>46337</v>
      </c>
      <c r="H121" s="588">
        <v>46344</v>
      </c>
      <c r="I121" s="316">
        <v>0</v>
      </c>
      <c r="J121" s="316">
        <v>0</v>
      </c>
      <c r="K121" s="315">
        <v>66.2</v>
      </c>
      <c r="L121" s="315">
        <v>0</v>
      </c>
      <c r="M121" s="315">
        <v>0</v>
      </c>
      <c r="N121" s="338">
        <v>0</v>
      </c>
      <c r="O121" s="654">
        <v>0</v>
      </c>
      <c r="P121" s="560" t="s">
        <v>4114</v>
      </c>
      <c r="Q121" s="561" t="s">
        <v>4115</v>
      </c>
      <c r="R121" s="661">
        <f t="shared" si="3"/>
        <v>0</v>
      </c>
      <c r="S121" s="873">
        <f t="shared" si="4"/>
        <v>0</v>
      </c>
      <c r="T121" s="1013"/>
      <c r="U121" s="873">
        <v>0</v>
      </c>
      <c r="V121" s="873">
        <f t="shared" si="5"/>
        <v>0</v>
      </c>
      <c r="X121" s="1002" t="s">
        <v>4112</v>
      </c>
      <c r="Y121" s="1002" t="s">
        <v>4113</v>
      </c>
      <c r="Z121" s="1003">
        <v>6</v>
      </c>
      <c r="AA121" s="1004">
        <v>46337</v>
      </c>
      <c r="AB121" s="1004">
        <v>46344</v>
      </c>
      <c r="AC121" s="1004">
        <v>46337</v>
      </c>
      <c r="AD121" s="1004">
        <v>46344</v>
      </c>
      <c r="AE121" s="1005">
        <v>0</v>
      </c>
      <c r="AF121" s="1005">
        <v>0</v>
      </c>
      <c r="AG121" s="1003">
        <v>66.2</v>
      </c>
      <c r="AH121" s="1003">
        <v>0</v>
      </c>
      <c r="AI121" s="1003">
        <v>0</v>
      </c>
      <c r="AJ121" s="1003">
        <v>0</v>
      </c>
    </row>
    <row r="122" spans="2:36" ht="12.75" customHeight="1">
      <c r="B122" s="337" t="s">
        <v>4116</v>
      </c>
      <c r="C122" s="314" t="s">
        <v>4117</v>
      </c>
      <c r="D122" s="315">
        <v>6</v>
      </c>
      <c r="E122" s="588">
        <v>46345</v>
      </c>
      <c r="F122" s="588">
        <v>46352</v>
      </c>
      <c r="G122" s="588">
        <v>46345</v>
      </c>
      <c r="H122" s="588">
        <v>46352</v>
      </c>
      <c r="I122" s="316">
        <v>0</v>
      </c>
      <c r="J122" s="316">
        <v>0</v>
      </c>
      <c r="K122" s="315">
        <v>33.1</v>
      </c>
      <c r="L122" s="315">
        <v>0</v>
      </c>
      <c r="M122" s="315">
        <v>0</v>
      </c>
      <c r="N122" s="338">
        <v>0</v>
      </c>
      <c r="O122" s="654">
        <v>0</v>
      </c>
      <c r="P122" s="560" t="s">
        <v>4111</v>
      </c>
      <c r="Q122" s="561" t="s">
        <v>4073</v>
      </c>
      <c r="R122" s="661">
        <f t="shared" si="3"/>
        <v>0</v>
      </c>
      <c r="S122" s="873">
        <f t="shared" si="4"/>
        <v>0</v>
      </c>
      <c r="T122" s="1013"/>
      <c r="U122" s="873">
        <v>0</v>
      </c>
      <c r="V122" s="873">
        <f t="shared" si="5"/>
        <v>0</v>
      </c>
      <c r="X122" s="1002" t="s">
        <v>4116</v>
      </c>
      <c r="Y122" s="1002" t="s">
        <v>4117</v>
      </c>
      <c r="Z122" s="1003">
        <v>6</v>
      </c>
      <c r="AA122" s="1004">
        <v>46345</v>
      </c>
      <c r="AB122" s="1004">
        <v>46352</v>
      </c>
      <c r="AC122" s="1004">
        <v>46345</v>
      </c>
      <c r="AD122" s="1004">
        <v>46352</v>
      </c>
      <c r="AE122" s="1005">
        <v>0</v>
      </c>
      <c r="AF122" s="1005">
        <v>0</v>
      </c>
      <c r="AG122" s="1003">
        <v>33.1</v>
      </c>
      <c r="AH122" s="1003">
        <v>0</v>
      </c>
      <c r="AI122" s="1003">
        <v>0</v>
      </c>
      <c r="AJ122" s="1003">
        <v>0</v>
      </c>
    </row>
    <row r="123" spans="2:36" ht="12.75" customHeight="1">
      <c r="B123" s="339" t="s">
        <v>4118</v>
      </c>
      <c r="C123" s="340"/>
      <c r="D123" s="341">
        <v>43</v>
      </c>
      <c r="E123" s="593">
        <v>46216</v>
      </c>
      <c r="F123" s="593">
        <v>46275</v>
      </c>
      <c r="G123" s="593">
        <v>46216</v>
      </c>
      <c r="H123" s="593">
        <v>46275</v>
      </c>
      <c r="I123" s="342">
        <v>0</v>
      </c>
      <c r="J123" s="342">
        <v>0</v>
      </c>
      <c r="K123" s="341">
        <v>72</v>
      </c>
      <c r="L123" s="341">
        <v>0</v>
      </c>
      <c r="M123" s="341">
        <v>0</v>
      </c>
      <c r="N123" s="343">
        <v>0</v>
      </c>
      <c r="O123" s="385">
        <v>0</v>
      </c>
      <c r="P123" s="570"/>
      <c r="Q123" s="571"/>
      <c r="R123" s="662">
        <f t="shared" si="3"/>
        <v>0</v>
      </c>
      <c r="S123" s="874">
        <f t="shared" si="4"/>
        <v>0</v>
      </c>
      <c r="T123" s="1013"/>
      <c r="U123" s="874">
        <v>0</v>
      </c>
      <c r="V123" s="874">
        <f t="shared" si="5"/>
        <v>0</v>
      </c>
      <c r="X123" s="1002" t="s">
        <v>4118</v>
      </c>
      <c r="Z123" s="1003">
        <v>43</v>
      </c>
      <c r="AA123" s="1004">
        <v>46216</v>
      </c>
      <c r="AB123" s="1004">
        <v>46275</v>
      </c>
      <c r="AC123" s="1004">
        <v>46216</v>
      </c>
      <c r="AD123" s="1004">
        <v>46275</v>
      </c>
      <c r="AE123" s="1005">
        <v>0</v>
      </c>
      <c r="AF123" s="1005">
        <v>0</v>
      </c>
      <c r="AG123" s="1003">
        <v>72</v>
      </c>
      <c r="AH123" s="1003">
        <v>0</v>
      </c>
      <c r="AI123" s="1003">
        <v>0</v>
      </c>
      <c r="AJ123" s="1003">
        <v>0</v>
      </c>
    </row>
    <row r="124" spans="2:36" ht="12.75" customHeight="1">
      <c r="B124" s="337" t="s">
        <v>207</v>
      </c>
      <c r="C124" s="314" t="s">
        <v>4119</v>
      </c>
      <c r="D124" s="315">
        <v>28</v>
      </c>
      <c r="E124" s="588">
        <v>46216</v>
      </c>
      <c r="F124" s="588">
        <v>46254</v>
      </c>
      <c r="G124" s="588">
        <v>46216</v>
      </c>
      <c r="H124" s="588">
        <v>46254</v>
      </c>
      <c r="I124" s="316">
        <v>0</v>
      </c>
      <c r="J124" s="316">
        <v>0</v>
      </c>
      <c r="K124" s="315">
        <v>43.2</v>
      </c>
      <c r="L124" s="315">
        <v>0</v>
      </c>
      <c r="M124" s="315">
        <v>0</v>
      </c>
      <c r="N124" s="338">
        <v>0</v>
      </c>
      <c r="O124" s="654">
        <v>0</v>
      </c>
      <c r="P124" s="560" t="s">
        <v>4046</v>
      </c>
      <c r="Q124" s="561" t="s">
        <v>4120</v>
      </c>
      <c r="R124" s="661">
        <f t="shared" si="3"/>
        <v>0</v>
      </c>
      <c r="S124" s="873">
        <f t="shared" si="4"/>
        <v>0</v>
      </c>
      <c r="T124" s="1013"/>
      <c r="U124" s="873">
        <v>0</v>
      </c>
      <c r="V124" s="873">
        <f t="shared" si="5"/>
        <v>0</v>
      </c>
      <c r="X124" s="1002" t="s">
        <v>207</v>
      </c>
      <c r="Y124" s="1002" t="s">
        <v>4119</v>
      </c>
      <c r="Z124" s="1003">
        <v>28</v>
      </c>
      <c r="AA124" s="1004">
        <v>46216</v>
      </c>
      <c r="AB124" s="1004">
        <v>46254</v>
      </c>
      <c r="AC124" s="1004">
        <v>46216</v>
      </c>
      <c r="AD124" s="1004">
        <v>46254</v>
      </c>
      <c r="AE124" s="1005">
        <v>0</v>
      </c>
      <c r="AF124" s="1005">
        <v>0</v>
      </c>
      <c r="AG124" s="1003">
        <v>43.2</v>
      </c>
      <c r="AH124" s="1003">
        <v>0</v>
      </c>
      <c r="AI124" s="1003">
        <v>0</v>
      </c>
      <c r="AJ124" s="1003">
        <v>0</v>
      </c>
    </row>
    <row r="125" spans="2:36" ht="12.75" customHeight="1">
      <c r="B125" s="337" t="s">
        <v>4121</v>
      </c>
      <c r="C125" s="314" t="s">
        <v>4122</v>
      </c>
      <c r="D125" s="315">
        <v>5</v>
      </c>
      <c r="E125" s="588">
        <v>46255</v>
      </c>
      <c r="F125" s="588">
        <v>46261</v>
      </c>
      <c r="G125" s="588">
        <v>46255</v>
      </c>
      <c r="H125" s="588">
        <v>46261</v>
      </c>
      <c r="I125" s="316">
        <v>0</v>
      </c>
      <c r="J125" s="316">
        <v>0</v>
      </c>
      <c r="K125" s="315">
        <v>7.2</v>
      </c>
      <c r="L125" s="315">
        <v>0</v>
      </c>
      <c r="M125" s="315">
        <v>0</v>
      </c>
      <c r="N125" s="338">
        <v>0</v>
      </c>
      <c r="O125" s="654">
        <v>0</v>
      </c>
      <c r="P125" s="560" t="s">
        <v>4123</v>
      </c>
      <c r="Q125" s="561" t="s">
        <v>4124</v>
      </c>
      <c r="R125" s="661">
        <f t="shared" si="3"/>
        <v>0</v>
      </c>
      <c r="S125" s="873">
        <f t="shared" si="4"/>
        <v>0</v>
      </c>
      <c r="T125" s="1013"/>
      <c r="U125" s="873">
        <v>0</v>
      </c>
      <c r="V125" s="873">
        <f t="shared" si="5"/>
        <v>0</v>
      </c>
      <c r="X125" s="1002" t="s">
        <v>4121</v>
      </c>
      <c r="Y125" s="1002" t="s">
        <v>4122</v>
      </c>
      <c r="Z125" s="1003">
        <v>5</v>
      </c>
      <c r="AA125" s="1004">
        <v>46255</v>
      </c>
      <c r="AB125" s="1004">
        <v>46261</v>
      </c>
      <c r="AC125" s="1004">
        <v>46255</v>
      </c>
      <c r="AD125" s="1004">
        <v>46261</v>
      </c>
      <c r="AE125" s="1005">
        <v>0</v>
      </c>
      <c r="AF125" s="1005">
        <v>0</v>
      </c>
      <c r="AG125" s="1003">
        <v>7.2</v>
      </c>
      <c r="AH125" s="1003">
        <v>0</v>
      </c>
      <c r="AI125" s="1003">
        <v>0</v>
      </c>
      <c r="AJ125" s="1003">
        <v>0</v>
      </c>
    </row>
    <row r="126" spans="2:36" ht="12.75" customHeight="1">
      <c r="B126" s="337" t="s">
        <v>4125</v>
      </c>
      <c r="C126" s="314" t="s">
        <v>4126</v>
      </c>
      <c r="D126" s="315">
        <v>5</v>
      </c>
      <c r="E126" s="588">
        <v>46262</v>
      </c>
      <c r="F126" s="588">
        <v>46268</v>
      </c>
      <c r="G126" s="588">
        <v>46262</v>
      </c>
      <c r="H126" s="588">
        <v>46268</v>
      </c>
      <c r="I126" s="316">
        <v>0</v>
      </c>
      <c r="J126" s="316">
        <v>0</v>
      </c>
      <c r="K126" s="315">
        <v>14.4</v>
      </c>
      <c r="L126" s="315">
        <v>0</v>
      </c>
      <c r="M126" s="315">
        <v>0</v>
      </c>
      <c r="N126" s="338">
        <v>0</v>
      </c>
      <c r="O126" s="654">
        <v>0</v>
      </c>
      <c r="P126" s="560" t="s">
        <v>4127</v>
      </c>
      <c r="Q126" s="561" t="s">
        <v>4128</v>
      </c>
      <c r="R126" s="661">
        <f t="shared" si="3"/>
        <v>0</v>
      </c>
      <c r="S126" s="873">
        <f t="shared" si="4"/>
        <v>0</v>
      </c>
      <c r="T126" s="1013"/>
      <c r="U126" s="873">
        <v>0</v>
      </c>
      <c r="V126" s="873">
        <f t="shared" si="5"/>
        <v>0</v>
      </c>
      <c r="X126" s="1002" t="s">
        <v>4125</v>
      </c>
      <c r="Y126" s="1002" t="s">
        <v>4126</v>
      </c>
      <c r="Z126" s="1003">
        <v>5</v>
      </c>
      <c r="AA126" s="1004">
        <v>46262</v>
      </c>
      <c r="AB126" s="1004">
        <v>46268</v>
      </c>
      <c r="AC126" s="1004">
        <v>46262</v>
      </c>
      <c r="AD126" s="1004">
        <v>46268</v>
      </c>
      <c r="AE126" s="1005">
        <v>0</v>
      </c>
      <c r="AF126" s="1005">
        <v>0</v>
      </c>
      <c r="AG126" s="1003">
        <v>14.4</v>
      </c>
      <c r="AH126" s="1003">
        <v>0</v>
      </c>
      <c r="AI126" s="1003">
        <v>0</v>
      </c>
      <c r="AJ126" s="1003">
        <v>0</v>
      </c>
    </row>
    <row r="127" spans="2:36" ht="12.75" customHeight="1">
      <c r="B127" s="337" t="s">
        <v>4129</v>
      </c>
      <c r="C127" s="314" t="s">
        <v>4130</v>
      </c>
      <c r="D127" s="315">
        <v>5</v>
      </c>
      <c r="E127" s="588">
        <v>46269</v>
      </c>
      <c r="F127" s="588">
        <v>46275</v>
      </c>
      <c r="G127" s="588">
        <v>46269</v>
      </c>
      <c r="H127" s="588">
        <v>46275</v>
      </c>
      <c r="I127" s="316">
        <v>0</v>
      </c>
      <c r="J127" s="316">
        <v>0</v>
      </c>
      <c r="K127" s="315">
        <v>7.2</v>
      </c>
      <c r="L127" s="315">
        <v>0</v>
      </c>
      <c r="M127" s="315">
        <v>0</v>
      </c>
      <c r="N127" s="338">
        <v>0</v>
      </c>
      <c r="O127" s="654">
        <v>0</v>
      </c>
      <c r="P127" s="560" t="s">
        <v>4124</v>
      </c>
      <c r="Q127" s="561" t="s">
        <v>4131</v>
      </c>
      <c r="R127" s="661">
        <f t="shared" si="3"/>
        <v>0</v>
      </c>
      <c r="S127" s="873">
        <f t="shared" si="4"/>
        <v>0</v>
      </c>
      <c r="T127" s="1013"/>
      <c r="U127" s="873">
        <v>0</v>
      </c>
      <c r="V127" s="873">
        <f t="shared" si="5"/>
        <v>0</v>
      </c>
      <c r="X127" s="1002" t="s">
        <v>4129</v>
      </c>
      <c r="Y127" s="1002" t="s">
        <v>4130</v>
      </c>
      <c r="Z127" s="1003">
        <v>5</v>
      </c>
      <c r="AA127" s="1004">
        <v>46269</v>
      </c>
      <c r="AB127" s="1004">
        <v>46275</v>
      </c>
      <c r="AC127" s="1004">
        <v>46269</v>
      </c>
      <c r="AD127" s="1004">
        <v>46275</v>
      </c>
      <c r="AE127" s="1005">
        <v>0</v>
      </c>
      <c r="AF127" s="1005">
        <v>0</v>
      </c>
      <c r="AG127" s="1003">
        <v>7.2</v>
      </c>
      <c r="AH127" s="1003">
        <v>0</v>
      </c>
      <c r="AI127" s="1003">
        <v>0</v>
      </c>
      <c r="AJ127" s="1003">
        <v>0</v>
      </c>
    </row>
    <row r="128" spans="2:36" ht="12.75" customHeight="1">
      <c r="B128" s="339" t="s">
        <v>4132</v>
      </c>
      <c r="C128" s="340"/>
      <c r="D128" s="341">
        <v>47</v>
      </c>
      <c r="E128" s="593">
        <v>46287</v>
      </c>
      <c r="F128" s="593">
        <v>46352</v>
      </c>
      <c r="G128" s="593">
        <v>46287</v>
      </c>
      <c r="H128" s="593">
        <v>46352</v>
      </c>
      <c r="I128" s="342">
        <v>0</v>
      </c>
      <c r="J128" s="342">
        <v>0</v>
      </c>
      <c r="K128" s="341">
        <v>2021</v>
      </c>
      <c r="L128" s="341">
        <v>0</v>
      </c>
      <c r="M128" s="341">
        <v>0</v>
      </c>
      <c r="N128" s="343">
        <v>0</v>
      </c>
      <c r="O128" s="385">
        <v>0</v>
      </c>
      <c r="P128" s="570"/>
      <c r="Q128" s="571"/>
      <c r="R128" s="662">
        <f t="shared" si="3"/>
        <v>0</v>
      </c>
      <c r="S128" s="874">
        <f t="shared" si="4"/>
        <v>0</v>
      </c>
      <c r="T128" s="1013"/>
      <c r="U128" s="874">
        <v>0</v>
      </c>
      <c r="V128" s="874">
        <f t="shared" si="5"/>
        <v>0</v>
      </c>
      <c r="X128" s="1002" t="s">
        <v>4132</v>
      </c>
      <c r="Z128" s="1003">
        <v>47</v>
      </c>
      <c r="AA128" s="1004">
        <v>46287</v>
      </c>
      <c r="AB128" s="1004">
        <v>46352</v>
      </c>
      <c r="AC128" s="1004">
        <v>46287</v>
      </c>
      <c r="AD128" s="1004">
        <v>46352</v>
      </c>
      <c r="AE128" s="1005">
        <v>0</v>
      </c>
      <c r="AF128" s="1005">
        <v>0</v>
      </c>
      <c r="AG128" s="1003">
        <v>2021</v>
      </c>
      <c r="AH128" s="1003">
        <v>0</v>
      </c>
      <c r="AI128" s="1003">
        <v>0</v>
      </c>
      <c r="AJ128" s="1003">
        <v>0</v>
      </c>
    </row>
    <row r="129" spans="2:36" ht="12.75" customHeight="1">
      <c r="B129" s="337" t="s">
        <v>211</v>
      </c>
      <c r="C129" s="314" t="s">
        <v>4133</v>
      </c>
      <c r="D129" s="315">
        <v>30</v>
      </c>
      <c r="E129" s="588">
        <v>46287</v>
      </c>
      <c r="F129" s="588">
        <v>46329</v>
      </c>
      <c r="G129" s="588">
        <v>46287</v>
      </c>
      <c r="H129" s="588">
        <v>46329</v>
      </c>
      <c r="I129" s="316">
        <v>0</v>
      </c>
      <c r="J129" s="316">
        <v>0</v>
      </c>
      <c r="K129" s="315">
        <v>1212.5999999999999</v>
      </c>
      <c r="L129" s="315">
        <v>0</v>
      </c>
      <c r="M129" s="315">
        <v>0</v>
      </c>
      <c r="N129" s="338">
        <v>0</v>
      </c>
      <c r="O129" s="654">
        <v>0</v>
      </c>
      <c r="P129" s="560" t="s">
        <v>4134</v>
      </c>
      <c r="Q129" s="561" t="s">
        <v>4135</v>
      </c>
      <c r="R129" s="661">
        <f t="shared" si="3"/>
        <v>0</v>
      </c>
      <c r="S129" s="873">
        <f t="shared" si="4"/>
        <v>0</v>
      </c>
      <c r="T129" s="1013"/>
      <c r="U129" s="873">
        <v>0</v>
      </c>
      <c r="V129" s="873">
        <f t="shared" si="5"/>
        <v>0</v>
      </c>
      <c r="X129" s="1002" t="s">
        <v>211</v>
      </c>
      <c r="Y129" s="1002" t="s">
        <v>4133</v>
      </c>
      <c r="Z129" s="1003">
        <v>30</v>
      </c>
      <c r="AA129" s="1004">
        <v>46287</v>
      </c>
      <c r="AB129" s="1004">
        <v>46329</v>
      </c>
      <c r="AC129" s="1004">
        <v>46287</v>
      </c>
      <c r="AD129" s="1004">
        <v>46329</v>
      </c>
      <c r="AE129" s="1005">
        <v>0</v>
      </c>
      <c r="AF129" s="1005">
        <v>0</v>
      </c>
      <c r="AG129" s="1003">
        <v>1212.5999999999999</v>
      </c>
      <c r="AH129" s="1003">
        <v>0</v>
      </c>
      <c r="AI129" s="1003">
        <v>0</v>
      </c>
      <c r="AJ129" s="1003">
        <v>0</v>
      </c>
    </row>
    <row r="130" spans="2:36" ht="12.75" customHeight="1">
      <c r="B130" s="337" t="s">
        <v>4136</v>
      </c>
      <c r="C130" s="314" t="s">
        <v>4137</v>
      </c>
      <c r="D130" s="315">
        <v>6</v>
      </c>
      <c r="E130" s="588">
        <v>46330</v>
      </c>
      <c r="F130" s="588">
        <v>46337</v>
      </c>
      <c r="G130" s="588">
        <v>46330</v>
      </c>
      <c r="H130" s="588">
        <v>46337</v>
      </c>
      <c r="I130" s="316">
        <v>0</v>
      </c>
      <c r="J130" s="316">
        <v>0</v>
      </c>
      <c r="K130" s="315">
        <v>202.1</v>
      </c>
      <c r="L130" s="315">
        <v>0</v>
      </c>
      <c r="M130" s="315">
        <v>0</v>
      </c>
      <c r="N130" s="338">
        <v>0</v>
      </c>
      <c r="O130" s="654">
        <v>0</v>
      </c>
      <c r="P130" s="560" t="s">
        <v>4138</v>
      </c>
      <c r="Q130" s="561" t="s">
        <v>4139</v>
      </c>
      <c r="R130" s="661">
        <f t="shared" si="3"/>
        <v>0</v>
      </c>
      <c r="S130" s="873">
        <f t="shared" si="4"/>
        <v>0</v>
      </c>
      <c r="T130" s="1013"/>
      <c r="U130" s="873">
        <v>0</v>
      </c>
      <c r="V130" s="873">
        <f t="shared" si="5"/>
        <v>0</v>
      </c>
      <c r="X130" s="1002" t="s">
        <v>4136</v>
      </c>
      <c r="Y130" s="1002" t="s">
        <v>4137</v>
      </c>
      <c r="Z130" s="1003">
        <v>6</v>
      </c>
      <c r="AA130" s="1004">
        <v>46330</v>
      </c>
      <c r="AB130" s="1004">
        <v>46337</v>
      </c>
      <c r="AC130" s="1004">
        <v>46330</v>
      </c>
      <c r="AD130" s="1004">
        <v>46337</v>
      </c>
      <c r="AE130" s="1005">
        <v>0</v>
      </c>
      <c r="AF130" s="1005">
        <v>0</v>
      </c>
      <c r="AG130" s="1003">
        <v>202.1</v>
      </c>
      <c r="AH130" s="1003">
        <v>0</v>
      </c>
      <c r="AI130" s="1003">
        <v>0</v>
      </c>
      <c r="AJ130" s="1003">
        <v>0</v>
      </c>
    </row>
    <row r="131" spans="2:36" ht="12.75" customHeight="1">
      <c r="B131" s="337" t="s">
        <v>4140</v>
      </c>
      <c r="C131" s="314" t="s">
        <v>4141</v>
      </c>
      <c r="D131" s="315">
        <v>6</v>
      </c>
      <c r="E131" s="588">
        <v>46338</v>
      </c>
      <c r="F131" s="588">
        <v>46345</v>
      </c>
      <c r="G131" s="588">
        <v>46338</v>
      </c>
      <c r="H131" s="588">
        <v>46345</v>
      </c>
      <c r="I131" s="316">
        <v>0</v>
      </c>
      <c r="J131" s="316">
        <v>0</v>
      </c>
      <c r="K131" s="315">
        <v>404.2</v>
      </c>
      <c r="L131" s="315">
        <v>0</v>
      </c>
      <c r="M131" s="315">
        <v>0</v>
      </c>
      <c r="N131" s="338">
        <v>0</v>
      </c>
      <c r="O131" s="654">
        <v>0</v>
      </c>
      <c r="P131" s="560" t="s">
        <v>4142</v>
      </c>
      <c r="Q131" s="561" t="s">
        <v>4143</v>
      </c>
      <c r="R131" s="661">
        <f t="shared" si="3"/>
        <v>0</v>
      </c>
      <c r="S131" s="873">
        <f t="shared" si="4"/>
        <v>0</v>
      </c>
      <c r="T131" s="1013"/>
      <c r="U131" s="873">
        <v>0</v>
      </c>
      <c r="V131" s="873">
        <f t="shared" si="5"/>
        <v>0</v>
      </c>
      <c r="X131" s="1002" t="s">
        <v>4140</v>
      </c>
      <c r="Y131" s="1002" t="s">
        <v>4141</v>
      </c>
      <c r="Z131" s="1003">
        <v>6</v>
      </c>
      <c r="AA131" s="1004">
        <v>46338</v>
      </c>
      <c r="AB131" s="1004">
        <v>46345</v>
      </c>
      <c r="AC131" s="1004">
        <v>46338</v>
      </c>
      <c r="AD131" s="1004">
        <v>46345</v>
      </c>
      <c r="AE131" s="1005">
        <v>0</v>
      </c>
      <c r="AF131" s="1005">
        <v>0</v>
      </c>
      <c r="AG131" s="1003">
        <v>404.2</v>
      </c>
      <c r="AH131" s="1003">
        <v>0</v>
      </c>
      <c r="AI131" s="1003">
        <v>0</v>
      </c>
      <c r="AJ131" s="1003">
        <v>0</v>
      </c>
    </row>
    <row r="132" spans="2:36" ht="12.75" customHeight="1">
      <c r="B132" s="337" t="s">
        <v>4144</v>
      </c>
      <c r="C132" s="314" t="s">
        <v>4145</v>
      </c>
      <c r="D132" s="315">
        <v>5</v>
      </c>
      <c r="E132" s="588">
        <v>46346</v>
      </c>
      <c r="F132" s="588">
        <v>46352</v>
      </c>
      <c r="G132" s="588">
        <v>46346</v>
      </c>
      <c r="H132" s="588">
        <v>46352</v>
      </c>
      <c r="I132" s="316">
        <v>0</v>
      </c>
      <c r="J132" s="316">
        <v>0</v>
      </c>
      <c r="K132" s="315">
        <v>202.1</v>
      </c>
      <c r="L132" s="315">
        <v>0</v>
      </c>
      <c r="M132" s="315">
        <v>0</v>
      </c>
      <c r="N132" s="338">
        <v>0</v>
      </c>
      <c r="O132" s="654">
        <v>0</v>
      </c>
      <c r="P132" s="560" t="s">
        <v>4139</v>
      </c>
      <c r="Q132" s="561" t="s">
        <v>4146</v>
      </c>
      <c r="R132" s="661">
        <f t="shared" si="3"/>
        <v>0</v>
      </c>
      <c r="S132" s="873">
        <f t="shared" si="4"/>
        <v>0</v>
      </c>
      <c r="T132" s="1013"/>
      <c r="U132" s="873">
        <v>0</v>
      </c>
      <c r="V132" s="873">
        <f t="shared" si="5"/>
        <v>0</v>
      </c>
      <c r="X132" s="1002" t="s">
        <v>4144</v>
      </c>
      <c r="Y132" s="1002" t="s">
        <v>4145</v>
      </c>
      <c r="Z132" s="1003">
        <v>5</v>
      </c>
      <c r="AA132" s="1004">
        <v>46346</v>
      </c>
      <c r="AB132" s="1004">
        <v>46352</v>
      </c>
      <c r="AC132" s="1004">
        <v>46346</v>
      </c>
      <c r="AD132" s="1004">
        <v>46352</v>
      </c>
      <c r="AE132" s="1005">
        <v>0</v>
      </c>
      <c r="AF132" s="1005">
        <v>0</v>
      </c>
      <c r="AG132" s="1003">
        <v>202.1</v>
      </c>
      <c r="AH132" s="1003">
        <v>0</v>
      </c>
      <c r="AI132" s="1003">
        <v>0</v>
      </c>
      <c r="AJ132" s="1003">
        <v>0</v>
      </c>
    </row>
    <row r="133" spans="2:36">
      <c r="B133" s="339" t="s">
        <v>4147</v>
      </c>
      <c r="C133" s="340"/>
      <c r="D133" s="341">
        <v>78</v>
      </c>
      <c r="E133" s="593">
        <v>46112</v>
      </c>
      <c r="F133" s="593">
        <v>46233</v>
      </c>
      <c r="G133" s="593">
        <v>46122</v>
      </c>
      <c r="H133" s="593">
        <v>46244</v>
      </c>
      <c r="I133" s="342">
        <v>0.10589999999999999</v>
      </c>
      <c r="J133" s="342">
        <v>0.06</v>
      </c>
      <c r="K133" s="341">
        <v>69</v>
      </c>
      <c r="L133" s="341">
        <v>7.31</v>
      </c>
      <c r="M133" s="341">
        <v>4.1399999999999997</v>
      </c>
      <c r="N133" s="343">
        <v>4.1399999999999997</v>
      </c>
      <c r="O133" s="385">
        <v>0</v>
      </c>
      <c r="P133" s="570"/>
      <c r="Q133" s="571"/>
      <c r="R133" s="662">
        <f t="shared" ref="R133:R196" si="6">+N133-L133</f>
        <v>-3.17</v>
      </c>
      <c r="S133" s="874">
        <f t="shared" ref="S133:S196" si="7">+R133/$K$5</f>
        <v>-2.5274269677254752E-5</v>
      </c>
      <c r="T133" s="1013"/>
      <c r="U133" s="874">
        <v>0</v>
      </c>
      <c r="V133" s="874">
        <f t="shared" ref="V133:V196" si="8">+S133-U133</f>
        <v>-2.5274269677254752E-5</v>
      </c>
      <c r="X133" s="1002" t="s">
        <v>4147</v>
      </c>
      <c r="Z133" s="1003">
        <v>78</v>
      </c>
      <c r="AA133" s="1004">
        <v>46112</v>
      </c>
      <c r="AB133" s="1004">
        <v>46233</v>
      </c>
      <c r="AC133" s="1004">
        <v>46122</v>
      </c>
      <c r="AD133" s="1004">
        <v>46244</v>
      </c>
      <c r="AE133" s="1005">
        <v>0.10589999999999999</v>
      </c>
      <c r="AF133" s="1005">
        <v>0.06</v>
      </c>
      <c r="AG133" s="1003">
        <v>69</v>
      </c>
      <c r="AH133" s="1003">
        <v>7.31</v>
      </c>
      <c r="AI133" s="1003">
        <v>4.1399999999999997</v>
      </c>
      <c r="AJ133" s="1003">
        <v>4.1399999999999997</v>
      </c>
    </row>
    <row r="134" spans="2:36">
      <c r="B134" s="337" t="s">
        <v>215</v>
      </c>
      <c r="C134" s="314" t="s">
        <v>4148</v>
      </c>
      <c r="D134" s="315">
        <v>68</v>
      </c>
      <c r="E134" s="588">
        <v>46112</v>
      </c>
      <c r="F134" s="588">
        <v>46211</v>
      </c>
      <c r="G134" s="588">
        <v>46122</v>
      </c>
      <c r="H134" s="588">
        <v>46223</v>
      </c>
      <c r="I134" s="316">
        <v>0.17649999999999999</v>
      </c>
      <c r="J134" s="316">
        <v>0.1</v>
      </c>
      <c r="K134" s="315">
        <v>41.4</v>
      </c>
      <c r="L134" s="315">
        <v>7.31</v>
      </c>
      <c r="M134" s="315">
        <v>4.1399999999999997</v>
      </c>
      <c r="N134" s="338">
        <v>4.1399999999999997</v>
      </c>
      <c r="O134" s="654">
        <v>0</v>
      </c>
      <c r="P134" s="560" t="s">
        <v>4149</v>
      </c>
      <c r="Q134" s="561" t="s">
        <v>4150</v>
      </c>
      <c r="R134" s="661">
        <f t="shared" si="6"/>
        <v>-3.17</v>
      </c>
      <c r="S134" s="873">
        <f t="shared" si="7"/>
        <v>-2.5274269677254752E-5</v>
      </c>
      <c r="T134" s="1013"/>
      <c r="U134" s="873">
        <v>0</v>
      </c>
      <c r="V134" s="873">
        <f t="shared" si="8"/>
        <v>-2.5274269677254752E-5</v>
      </c>
      <c r="X134" s="1002" t="s">
        <v>215</v>
      </c>
      <c r="Y134" s="1002" t="s">
        <v>4148</v>
      </c>
      <c r="Z134" s="1003">
        <v>68</v>
      </c>
      <c r="AA134" s="1004">
        <v>46112</v>
      </c>
      <c r="AB134" s="1004">
        <v>46211</v>
      </c>
      <c r="AC134" s="1004">
        <v>46122</v>
      </c>
      <c r="AD134" s="1004">
        <v>46223</v>
      </c>
      <c r="AE134" s="1005">
        <v>0.17649999999999999</v>
      </c>
      <c r="AF134" s="1005">
        <v>0.1</v>
      </c>
      <c r="AG134" s="1003">
        <v>41.4</v>
      </c>
      <c r="AH134" s="1003">
        <v>7.31</v>
      </c>
      <c r="AI134" s="1003">
        <v>4.1399999999999997</v>
      </c>
      <c r="AJ134" s="1003">
        <v>4.1399999999999997</v>
      </c>
    </row>
    <row r="135" spans="2:36" ht="12.75" customHeight="1">
      <c r="B135" s="337" t="s">
        <v>4151</v>
      </c>
      <c r="C135" s="314" t="s">
        <v>4152</v>
      </c>
      <c r="D135" s="315">
        <v>5</v>
      </c>
      <c r="E135" s="588">
        <v>46212</v>
      </c>
      <c r="F135" s="588">
        <v>46218</v>
      </c>
      <c r="G135" s="588">
        <v>46224</v>
      </c>
      <c r="H135" s="588">
        <v>46230</v>
      </c>
      <c r="I135" s="316">
        <v>0</v>
      </c>
      <c r="J135" s="316">
        <v>0</v>
      </c>
      <c r="K135" s="315">
        <v>6.9</v>
      </c>
      <c r="L135" s="315">
        <v>0</v>
      </c>
      <c r="M135" s="315">
        <v>0</v>
      </c>
      <c r="N135" s="338">
        <v>0</v>
      </c>
      <c r="O135" s="654">
        <v>0</v>
      </c>
      <c r="P135" s="560" t="s">
        <v>4153</v>
      </c>
      <c r="Q135" s="561" t="s">
        <v>4154</v>
      </c>
      <c r="R135" s="661">
        <f t="shared" si="6"/>
        <v>0</v>
      </c>
      <c r="S135" s="873">
        <f t="shared" si="7"/>
        <v>0</v>
      </c>
      <c r="T135" s="1013"/>
      <c r="U135" s="873">
        <v>0</v>
      </c>
      <c r="V135" s="873">
        <f t="shared" si="8"/>
        <v>0</v>
      </c>
      <c r="X135" s="1002" t="s">
        <v>4151</v>
      </c>
      <c r="Y135" s="1002" t="s">
        <v>4152</v>
      </c>
      <c r="Z135" s="1003">
        <v>5</v>
      </c>
      <c r="AA135" s="1004">
        <v>46212</v>
      </c>
      <c r="AB135" s="1004">
        <v>46218</v>
      </c>
      <c r="AC135" s="1004">
        <v>46224</v>
      </c>
      <c r="AD135" s="1004">
        <v>46230</v>
      </c>
      <c r="AE135" s="1005">
        <v>0</v>
      </c>
      <c r="AF135" s="1005">
        <v>0</v>
      </c>
      <c r="AG135" s="1003">
        <v>6.9</v>
      </c>
      <c r="AH135" s="1003">
        <v>0</v>
      </c>
      <c r="AI135" s="1003">
        <v>0</v>
      </c>
      <c r="AJ135" s="1003">
        <v>0</v>
      </c>
    </row>
    <row r="136" spans="2:36" ht="12.75" customHeight="1">
      <c r="B136" s="337" t="s">
        <v>4155</v>
      </c>
      <c r="C136" s="314" t="s">
        <v>4156</v>
      </c>
      <c r="D136" s="315">
        <v>5</v>
      </c>
      <c r="E136" s="588">
        <v>46220</v>
      </c>
      <c r="F136" s="588">
        <v>46226</v>
      </c>
      <c r="G136" s="588">
        <v>46231</v>
      </c>
      <c r="H136" s="588">
        <v>46237</v>
      </c>
      <c r="I136" s="316">
        <v>0</v>
      </c>
      <c r="J136" s="316">
        <v>0</v>
      </c>
      <c r="K136" s="315">
        <v>13.8</v>
      </c>
      <c r="L136" s="315">
        <v>0</v>
      </c>
      <c r="M136" s="315">
        <v>0</v>
      </c>
      <c r="N136" s="338">
        <v>0</v>
      </c>
      <c r="O136" s="654">
        <v>0</v>
      </c>
      <c r="P136" s="560" t="s">
        <v>4157</v>
      </c>
      <c r="Q136" s="561" t="s">
        <v>4158</v>
      </c>
      <c r="R136" s="661">
        <f t="shared" si="6"/>
        <v>0</v>
      </c>
      <c r="S136" s="873">
        <f t="shared" si="7"/>
        <v>0</v>
      </c>
      <c r="T136" s="1013"/>
      <c r="U136" s="873">
        <v>0</v>
      </c>
      <c r="V136" s="873">
        <f t="shared" si="8"/>
        <v>0</v>
      </c>
      <c r="X136" s="1002" t="s">
        <v>4155</v>
      </c>
      <c r="Y136" s="1002" t="s">
        <v>4156</v>
      </c>
      <c r="Z136" s="1003">
        <v>5</v>
      </c>
      <c r="AA136" s="1004">
        <v>46220</v>
      </c>
      <c r="AB136" s="1004">
        <v>46226</v>
      </c>
      <c r="AC136" s="1004">
        <v>46231</v>
      </c>
      <c r="AD136" s="1004">
        <v>46237</v>
      </c>
      <c r="AE136" s="1005">
        <v>0</v>
      </c>
      <c r="AF136" s="1005">
        <v>0</v>
      </c>
      <c r="AG136" s="1003">
        <v>13.8</v>
      </c>
      <c r="AH136" s="1003">
        <v>0</v>
      </c>
      <c r="AI136" s="1003">
        <v>0</v>
      </c>
      <c r="AJ136" s="1003">
        <v>0</v>
      </c>
    </row>
    <row r="137" spans="2:36" ht="12.75" customHeight="1">
      <c r="B137" s="337" t="s">
        <v>4159</v>
      </c>
      <c r="C137" s="314" t="s">
        <v>4160</v>
      </c>
      <c r="D137" s="315">
        <v>5</v>
      </c>
      <c r="E137" s="588">
        <v>46227</v>
      </c>
      <c r="F137" s="588">
        <v>46233</v>
      </c>
      <c r="G137" s="588">
        <v>46238</v>
      </c>
      <c r="H137" s="588">
        <v>46244</v>
      </c>
      <c r="I137" s="316">
        <v>0</v>
      </c>
      <c r="J137" s="316">
        <v>0</v>
      </c>
      <c r="K137" s="315">
        <v>6.9</v>
      </c>
      <c r="L137" s="315">
        <v>0</v>
      </c>
      <c r="M137" s="315">
        <v>0</v>
      </c>
      <c r="N137" s="338">
        <v>0</v>
      </c>
      <c r="O137" s="654">
        <v>0</v>
      </c>
      <c r="P137" s="560" t="s">
        <v>4154</v>
      </c>
      <c r="Q137" s="561" t="s">
        <v>4058</v>
      </c>
      <c r="R137" s="661">
        <f t="shared" si="6"/>
        <v>0</v>
      </c>
      <c r="S137" s="873">
        <f t="shared" si="7"/>
        <v>0</v>
      </c>
      <c r="T137" s="1013"/>
      <c r="U137" s="873">
        <v>0</v>
      </c>
      <c r="V137" s="873">
        <f t="shared" si="8"/>
        <v>0</v>
      </c>
      <c r="X137" s="1002" t="s">
        <v>4159</v>
      </c>
      <c r="Y137" s="1002" t="s">
        <v>4160</v>
      </c>
      <c r="Z137" s="1003">
        <v>5</v>
      </c>
      <c r="AA137" s="1004">
        <v>46227</v>
      </c>
      <c r="AB137" s="1004">
        <v>46233</v>
      </c>
      <c r="AC137" s="1004">
        <v>46238</v>
      </c>
      <c r="AD137" s="1004">
        <v>46244</v>
      </c>
      <c r="AE137" s="1005">
        <v>0</v>
      </c>
      <c r="AF137" s="1005">
        <v>0</v>
      </c>
      <c r="AG137" s="1003">
        <v>6.9</v>
      </c>
      <c r="AH137" s="1003">
        <v>0</v>
      </c>
      <c r="AI137" s="1003">
        <v>0</v>
      </c>
      <c r="AJ137" s="1003">
        <v>0</v>
      </c>
    </row>
    <row r="138" spans="2:36" ht="12.75" customHeight="1">
      <c r="B138" s="339" t="s">
        <v>4161</v>
      </c>
      <c r="C138" s="340"/>
      <c r="D138" s="341">
        <v>36</v>
      </c>
      <c r="E138" s="593">
        <v>46317</v>
      </c>
      <c r="F138" s="593">
        <v>46367</v>
      </c>
      <c r="G138" s="593">
        <v>46317</v>
      </c>
      <c r="H138" s="593">
        <v>46367</v>
      </c>
      <c r="I138" s="342">
        <v>0</v>
      </c>
      <c r="J138" s="342">
        <v>0</v>
      </c>
      <c r="K138" s="341">
        <v>1254</v>
      </c>
      <c r="L138" s="341">
        <v>0</v>
      </c>
      <c r="M138" s="341">
        <v>0</v>
      </c>
      <c r="N138" s="343">
        <v>0</v>
      </c>
      <c r="O138" s="385">
        <v>0</v>
      </c>
      <c r="P138" s="570"/>
      <c r="Q138" s="571"/>
      <c r="R138" s="662">
        <f t="shared" si="6"/>
        <v>0</v>
      </c>
      <c r="S138" s="874">
        <f t="shared" si="7"/>
        <v>0</v>
      </c>
      <c r="T138" s="1013"/>
      <c r="U138" s="874">
        <v>0</v>
      </c>
      <c r="V138" s="874">
        <f t="shared" si="8"/>
        <v>0</v>
      </c>
      <c r="X138" s="1002" t="s">
        <v>4161</v>
      </c>
      <c r="Z138" s="1003">
        <v>36</v>
      </c>
      <c r="AA138" s="1004">
        <v>46317</v>
      </c>
      <c r="AB138" s="1004">
        <v>46367</v>
      </c>
      <c r="AC138" s="1004">
        <v>46317</v>
      </c>
      <c r="AD138" s="1004">
        <v>46367</v>
      </c>
      <c r="AE138" s="1005">
        <v>0</v>
      </c>
      <c r="AF138" s="1005">
        <v>0</v>
      </c>
      <c r="AG138" s="1003">
        <v>1254</v>
      </c>
      <c r="AH138" s="1003">
        <v>0</v>
      </c>
      <c r="AI138" s="1003">
        <v>0</v>
      </c>
      <c r="AJ138" s="1003">
        <v>0</v>
      </c>
    </row>
    <row r="139" spans="2:36" ht="12.75" customHeight="1">
      <c r="B139" s="337" t="s">
        <v>219</v>
      </c>
      <c r="C139" s="314" t="s">
        <v>4162</v>
      </c>
      <c r="D139" s="315">
        <v>21</v>
      </c>
      <c r="E139" s="588">
        <v>46317</v>
      </c>
      <c r="F139" s="588">
        <v>46345</v>
      </c>
      <c r="G139" s="588">
        <v>46317</v>
      </c>
      <c r="H139" s="588">
        <v>46345</v>
      </c>
      <c r="I139" s="316">
        <v>0</v>
      </c>
      <c r="J139" s="316">
        <v>0</v>
      </c>
      <c r="K139" s="315">
        <v>752.4</v>
      </c>
      <c r="L139" s="315">
        <v>0</v>
      </c>
      <c r="M139" s="315">
        <v>0</v>
      </c>
      <c r="N139" s="338">
        <v>0</v>
      </c>
      <c r="O139" s="654">
        <v>0</v>
      </c>
      <c r="P139" s="560" t="s">
        <v>4163</v>
      </c>
      <c r="Q139" s="561" t="s">
        <v>4164</v>
      </c>
      <c r="R139" s="661">
        <f t="shared" si="6"/>
        <v>0</v>
      </c>
      <c r="S139" s="873">
        <f t="shared" si="7"/>
        <v>0</v>
      </c>
      <c r="T139" s="1013"/>
      <c r="U139" s="873">
        <v>0</v>
      </c>
      <c r="V139" s="873">
        <f t="shared" si="8"/>
        <v>0</v>
      </c>
      <c r="X139" s="1002" t="s">
        <v>219</v>
      </c>
      <c r="Y139" s="1002" t="s">
        <v>4162</v>
      </c>
      <c r="Z139" s="1003">
        <v>21</v>
      </c>
      <c r="AA139" s="1004">
        <v>46317</v>
      </c>
      <c r="AB139" s="1004">
        <v>46345</v>
      </c>
      <c r="AC139" s="1004">
        <v>46317</v>
      </c>
      <c r="AD139" s="1004">
        <v>46345</v>
      </c>
      <c r="AE139" s="1005">
        <v>0</v>
      </c>
      <c r="AF139" s="1005">
        <v>0</v>
      </c>
      <c r="AG139" s="1003">
        <v>752.4</v>
      </c>
      <c r="AH139" s="1003">
        <v>0</v>
      </c>
      <c r="AI139" s="1003">
        <v>0</v>
      </c>
      <c r="AJ139" s="1003">
        <v>0</v>
      </c>
    </row>
    <row r="140" spans="2:36" ht="12.75" customHeight="1">
      <c r="B140" s="337" t="s">
        <v>4165</v>
      </c>
      <c r="C140" s="314" t="s">
        <v>4166</v>
      </c>
      <c r="D140" s="315">
        <v>5</v>
      </c>
      <c r="E140" s="588">
        <v>46346</v>
      </c>
      <c r="F140" s="588">
        <v>46352</v>
      </c>
      <c r="G140" s="588">
        <v>46346</v>
      </c>
      <c r="H140" s="588">
        <v>46352</v>
      </c>
      <c r="I140" s="316">
        <v>0</v>
      </c>
      <c r="J140" s="316">
        <v>0</v>
      </c>
      <c r="K140" s="315">
        <v>125.4</v>
      </c>
      <c r="L140" s="315">
        <v>0</v>
      </c>
      <c r="M140" s="315">
        <v>0</v>
      </c>
      <c r="N140" s="338">
        <v>0</v>
      </c>
      <c r="O140" s="654">
        <v>0</v>
      </c>
      <c r="P140" s="560" t="s">
        <v>4167</v>
      </c>
      <c r="Q140" s="561" t="s">
        <v>4168</v>
      </c>
      <c r="R140" s="661">
        <f t="shared" si="6"/>
        <v>0</v>
      </c>
      <c r="S140" s="873">
        <f t="shared" si="7"/>
        <v>0</v>
      </c>
      <c r="T140" s="1013"/>
      <c r="U140" s="873">
        <v>0</v>
      </c>
      <c r="V140" s="873">
        <f t="shared" si="8"/>
        <v>0</v>
      </c>
      <c r="X140" s="1002" t="s">
        <v>4165</v>
      </c>
      <c r="Y140" s="1002" t="s">
        <v>4166</v>
      </c>
      <c r="Z140" s="1003">
        <v>5</v>
      </c>
      <c r="AA140" s="1004">
        <v>46346</v>
      </c>
      <c r="AB140" s="1004">
        <v>46352</v>
      </c>
      <c r="AC140" s="1004">
        <v>46346</v>
      </c>
      <c r="AD140" s="1004">
        <v>46352</v>
      </c>
      <c r="AE140" s="1005">
        <v>0</v>
      </c>
      <c r="AF140" s="1005">
        <v>0</v>
      </c>
      <c r="AG140" s="1003">
        <v>125.4</v>
      </c>
      <c r="AH140" s="1003">
        <v>0</v>
      </c>
      <c r="AI140" s="1003">
        <v>0</v>
      </c>
      <c r="AJ140" s="1003">
        <v>0</v>
      </c>
    </row>
    <row r="141" spans="2:36" ht="12.75" customHeight="1">
      <c r="B141" s="337" t="s">
        <v>4169</v>
      </c>
      <c r="C141" s="314" t="s">
        <v>4170</v>
      </c>
      <c r="D141" s="315">
        <v>5</v>
      </c>
      <c r="E141" s="588">
        <v>46353</v>
      </c>
      <c r="F141" s="588">
        <v>46359</v>
      </c>
      <c r="G141" s="588">
        <v>46353</v>
      </c>
      <c r="H141" s="588">
        <v>46359</v>
      </c>
      <c r="I141" s="316">
        <v>0</v>
      </c>
      <c r="J141" s="316">
        <v>0</v>
      </c>
      <c r="K141" s="315">
        <v>250.8</v>
      </c>
      <c r="L141" s="315">
        <v>0</v>
      </c>
      <c r="M141" s="315">
        <v>0</v>
      </c>
      <c r="N141" s="338">
        <v>0</v>
      </c>
      <c r="O141" s="654">
        <v>0</v>
      </c>
      <c r="P141" s="560" t="s">
        <v>4171</v>
      </c>
      <c r="Q141" s="561" t="s">
        <v>4172</v>
      </c>
      <c r="R141" s="661">
        <f t="shared" si="6"/>
        <v>0</v>
      </c>
      <c r="S141" s="873">
        <f t="shared" si="7"/>
        <v>0</v>
      </c>
      <c r="T141" s="1013"/>
      <c r="U141" s="873">
        <v>0</v>
      </c>
      <c r="V141" s="873">
        <f t="shared" si="8"/>
        <v>0</v>
      </c>
      <c r="X141" s="1002" t="s">
        <v>4169</v>
      </c>
      <c r="Y141" s="1002" t="s">
        <v>4170</v>
      </c>
      <c r="Z141" s="1003">
        <v>5</v>
      </c>
      <c r="AA141" s="1004">
        <v>46353</v>
      </c>
      <c r="AB141" s="1004">
        <v>46359</v>
      </c>
      <c r="AC141" s="1004">
        <v>46353</v>
      </c>
      <c r="AD141" s="1004">
        <v>46359</v>
      </c>
      <c r="AE141" s="1005">
        <v>0</v>
      </c>
      <c r="AF141" s="1005">
        <v>0</v>
      </c>
      <c r="AG141" s="1003">
        <v>250.8</v>
      </c>
      <c r="AH141" s="1003">
        <v>0</v>
      </c>
      <c r="AI141" s="1003">
        <v>0</v>
      </c>
      <c r="AJ141" s="1003">
        <v>0</v>
      </c>
    </row>
    <row r="142" spans="2:36" ht="12.75" customHeight="1">
      <c r="B142" s="337" t="s">
        <v>4173</v>
      </c>
      <c r="C142" s="314" t="s">
        <v>4174</v>
      </c>
      <c r="D142" s="315">
        <v>5</v>
      </c>
      <c r="E142" s="588">
        <v>46360</v>
      </c>
      <c r="F142" s="588">
        <v>46367</v>
      </c>
      <c r="G142" s="588">
        <v>46360</v>
      </c>
      <c r="H142" s="588">
        <v>46367</v>
      </c>
      <c r="I142" s="316">
        <v>0</v>
      </c>
      <c r="J142" s="316">
        <v>0</v>
      </c>
      <c r="K142" s="315">
        <v>125.4</v>
      </c>
      <c r="L142" s="315">
        <v>0</v>
      </c>
      <c r="M142" s="315">
        <v>0</v>
      </c>
      <c r="N142" s="338">
        <v>0</v>
      </c>
      <c r="O142" s="654">
        <v>0</v>
      </c>
      <c r="P142" s="560" t="s">
        <v>4168</v>
      </c>
      <c r="Q142" s="561" t="s">
        <v>4039</v>
      </c>
      <c r="R142" s="661">
        <f t="shared" si="6"/>
        <v>0</v>
      </c>
      <c r="S142" s="873">
        <f t="shared" si="7"/>
        <v>0</v>
      </c>
      <c r="T142" s="1013"/>
      <c r="U142" s="873">
        <v>0</v>
      </c>
      <c r="V142" s="873">
        <f t="shared" si="8"/>
        <v>0</v>
      </c>
      <c r="X142" s="1002" t="s">
        <v>4173</v>
      </c>
      <c r="Y142" s="1002" t="s">
        <v>4174</v>
      </c>
      <c r="Z142" s="1003">
        <v>5</v>
      </c>
      <c r="AA142" s="1004">
        <v>46360</v>
      </c>
      <c r="AB142" s="1004">
        <v>46367</v>
      </c>
      <c r="AC142" s="1004">
        <v>46360</v>
      </c>
      <c r="AD142" s="1004">
        <v>46367</v>
      </c>
      <c r="AE142" s="1005">
        <v>0</v>
      </c>
      <c r="AF142" s="1005">
        <v>0</v>
      </c>
      <c r="AG142" s="1003">
        <v>125.4</v>
      </c>
      <c r="AH142" s="1003">
        <v>0</v>
      </c>
      <c r="AI142" s="1003">
        <v>0</v>
      </c>
      <c r="AJ142" s="1003">
        <v>0</v>
      </c>
    </row>
    <row r="143" spans="2:36">
      <c r="B143" s="339" t="s">
        <v>4175</v>
      </c>
      <c r="C143" s="340"/>
      <c r="D143" s="341">
        <v>160</v>
      </c>
      <c r="E143" s="593">
        <v>46112</v>
      </c>
      <c r="F143" s="593">
        <v>46360</v>
      </c>
      <c r="G143" s="593">
        <v>46147</v>
      </c>
      <c r="H143" s="593">
        <v>46378</v>
      </c>
      <c r="I143" s="342">
        <v>1.44E-2</v>
      </c>
      <c r="J143" s="342">
        <v>0</v>
      </c>
      <c r="K143" s="341">
        <v>4904</v>
      </c>
      <c r="L143" s="341">
        <v>70.56</v>
      </c>
      <c r="M143" s="341">
        <v>0</v>
      </c>
      <c r="N143" s="343">
        <v>0</v>
      </c>
      <c r="O143" s="385">
        <v>0</v>
      </c>
      <c r="P143" s="570"/>
      <c r="Q143" s="571"/>
      <c r="R143" s="662">
        <f t="shared" si="6"/>
        <v>-70.56</v>
      </c>
      <c r="S143" s="874">
        <f t="shared" si="7"/>
        <v>-5.6257175660160731E-4</v>
      </c>
      <c r="T143" s="1013"/>
      <c r="U143" s="874">
        <v>0</v>
      </c>
      <c r="V143" s="874">
        <f t="shared" si="8"/>
        <v>-5.6257175660160731E-4</v>
      </c>
      <c r="X143" s="1002" t="s">
        <v>4175</v>
      </c>
      <c r="Z143" s="1003">
        <v>160</v>
      </c>
      <c r="AA143" s="1004">
        <v>46112</v>
      </c>
      <c r="AB143" s="1004">
        <v>46360</v>
      </c>
      <c r="AC143" s="1004">
        <v>46147</v>
      </c>
      <c r="AD143" s="1004">
        <v>46378</v>
      </c>
      <c r="AE143" s="1005">
        <v>1.44E-2</v>
      </c>
      <c r="AF143" s="1005">
        <v>0</v>
      </c>
      <c r="AG143" s="1003">
        <v>4904</v>
      </c>
      <c r="AH143" s="1003">
        <v>70.56</v>
      </c>
      <c r="AI143" s="1003">
        <v>0</v>
      </c>
      <c r="AJ143" s="1003">
        <v>0</v>
      </c>
    </row>
    <row r="144" spans="2:36">
      <c r="B144" s="337" t="s">
        <v>223</v>
      </c>
      <c r="C144" s="314" t="s">
        <v>4176</v>
      </c>
      <c r="D144" s="315">
        <v>18</v>
      </c>
      <c r="E144" s="588">
        <v>46112</v>
      </c>
      <c r="F144" s="588">
        <v>46136</v>
      </c>
      <c r="G144" s="588">
        <v>46169</v>
      </c>
      <c r="H144" s="588">
        <v>46192</v>
      </c>
      <c r="I144" s="316">
        <v>0.66669999999999996</v>
      </c>
      <c r="J144" s="316">
        <v>0</v>
      </c>
      <c r="K144" s="315">
        <v>93.6</v>
      </c>
      <c r="L144" s="315">
        <v>62.4</v>
      </c>
      <c r="M144" s="315">
        <v>0</v>
      </c>
      <c r="N144" s="338">
        <v>0</v>
      </c>
      <c r="O144" s="654">
        <v>0</v>
      </c>
      <c r="P144" s="560" t="s">
        <v>4149</v>
      </c>
      <c r="Q144" s="561" t="s">
        <v>4177</v>
      </c>
      <c r="R144" s="661">
        <f t="shared" si="6"/>
        <v>-62.4</v>
      </c>
      <c r="S144" s="873">
        <f t="shared" si="7"/>
        <v>-4.9751243781094524E-4</v>
      </c>
      <c r="T144" s="1013"/>
      <c r="U144" s="873">
        <v>0</v>
      </c>
      <c r="V144" s="873">
        <f t="shared" si="8"/>
        <v>-4.9751243781094524E-4</v>
      </c>
      <c r="X144" s="1002" t="s">
        <v>223</v>
      </c>
      <c r="Y144" s="1002" t="s">
        <v>4176</v>
      </c>
      <c r="Z144" s="1003">
        <v>18</v>
      </c>
      <c r="AA144" s="1004">
        <v>46112</v>
      </c>
      <c r="AB144" s="1004">
        <v>46136</v>
      </c>
      <c r="AC144" s="1004">
        <v>46169</v>
      </c>
      <c r="AD144" s="1004">
        <v>46192</v>
      </c>
      <c r="AE144" s="1005">
        <v>0.66669999999999996</v>
      </c>
      <c r="AF144" s="1005">
        <v>0</v>
      </c>
      <c r="AG144" s="1003">
        <v>93.6</v>
      </c>
      <c r="AH144" s="1003">
        <v>62.4</v>
      </c>
      <c r="AI144" s="1003">
        <v>0</v>
      </c>
      <c r="AJ144" s="1003">
        <v>0</v>
      </c>
    </row>
    <row r="145" spans="2:36">
      <c r="B145" s="337" t="s">
        <v>4178</v>
      </c>
      <c r="C145" s="314" t="s">
        <v>4179</v>
      </c>
      <c r="D145" s="315">
        <v>9</v>
      </c>
      <c r="E145" s="588">
        <v>46139</v>
      </c>
      <c r="F145" s="588">
        <v>46150</v>
      </c>
      <c r="G145" s="588">
        <v>46195</v>
      </c>
      <c r="H145" s="588">
        <v>46206</v>
      </c>
      <c r="I145" s="316">
        <v>0</v>
      </c>
      <c r="J145" s="316">
        <v>0</v>
      </c>
      <c r="K145" s="315">
        <v>15.6</v>
      </c>
      <c r="L145" s="315">
        <v>0</v>
      </c>
      <c r="M145" s="315">
        <v>0</v>
      </c>
      <c r="N145" s="338">
        <v>0</v>
      </c>
      <c r="O145" s="654">
        <v>0</v>
      </c>
      <c r="P145" s="560" t="s">
        <v>4180</v>
      </c>
      <c r="Q145" s="561" t="s">
        <v>4181</v>
      </c>
      <c r="R145" s="661">
        <f t="shared" si="6"/>
        <v>0</v>
      </c>
      <c r="S145" s="873">
        <f t="shared" si="7"/>
        <v>0</v>
      </c>
      <c r="T145" s="1013"/>
      <c r="U145" s="873">
        <v>0</v>
      </c>
      <c r="V145" s="873">
        <f t="shared" si="8"/>
        <v>0</v>
      </c>
      <c r="X145" s="1002" t="s">
        <v>4178</v>
      </c>
      <c r="Y145" s="1002" t="s">
        <v>4179</v>
      </c>
      <c r="Z145" s="1003">
        <v>9</v>
      </c>
      <c r="AA145" s="1004">
        <v>46139</v>
      </c>
      <c r="AB145" s="1004">
        <v>46150</v>
      </c>
      <c r="AC145" s="1004">
        <v>46195</v>
      </c>
      <c r="AD145" s="1004">
        <v>46206</v>
      </c>
      <c r="AE145" s="1005">
        <v>0</v>
      </c>
      <c r="AF145" s="1005">
        <v>0</v>
      </c>
      <c r="AG145" s="1003">
        <v>15.6</v>
      </c>
      <c r="AH145" s="1003">
        <v>0</v>
      </c>
      <c r="AI145" s="1003">
        <v>0</v>
      </c>
      <c r="AJ145" s="1003">
        <v>0</v>
      </c>
    </row>
    <row r="146" spans="2:36" ht="12.75" customHeight="1">
      <c r="B146" s="337" t="s">
        <v>4182</v>
      </c>
      <c r="C146" s="314" t="s">
        <v>4183</v>
      </c>
      <c r="D146" s="315">
        <v>8</v>
      </c>
      <c r="E146" s="588">
        <v>46153</v>
      </c>
      <c r="F146" s="588">
        <v>46162</v>
      </c>
      <c r="G146" s="588">
        <v>46209</v>
      </c>
      <c r="H146" s="588">
        <v>46218</v>
      </c>
      <c r="I146" s="316">
        <v>0</v>
      </c>
      <c r="J146" s="316">
        <v>0</v>
      </c>
      <c r="K146" s="315">
        <v>31.2</v>
      </c>
      <c r="L146" s="315">
        <v>0</v>
      </c>
      <c r="M146" s="315">
        <v>0</v>
      </c>
      <c r="N146" s="338">
        <v>0</v>
      </c>
      <c r="O146" s="654">
        <v>0</v>
      </c>
      <c r="P146" s="560" t="s">
        <v>4184</v>
      </c>
      <c r="Q146" s="561" t="s">
        <v>4185</v>
      </c>
      <c r="R146" s="661">
        <f t="shared" si="6"/>
        <v>0</v>
      </c>
      <c r="S146" s="873">
        <f t="shared" si="7"/>
        <v>0</v>
      </c>
      <c r="T146" s="1013"/>
      <c r="U146" s="873">
        <v>0</v>
      </c>
      <c r="V146" s="873">
        <f t="shared" si="8"/>
        <v>0</v>
      </c>
      <c r="X146" s="1002" t="s">
        <v>4182</v>
      </c>
      <c r="Y146" s="1002" t="s">
        <v>4183</v>
      </c>
      <c r="Z146" s="1003">
        <v>8</v>
      </c>
      <c r="AA146" s="1004">
        <v>46153</v>
      </c>
      <c r="AB146" s="1004">
        <v>46162</v>
      </c>
      <c r="AC146" s="1004">
        <v>46209</v>
      </c>
      <c r="AD146" s="1004">
        <v>46218</v>
      </c>
      <c r="AE146" s="1005">
        <v>0</v>
      </c>
      <c r="AF146" s="1005">
        <v>0</v>
      </c>
      <c r="AG146" s="1003">
        <v>31.2</v>
      </c>
      <c r="AH146" s="1003">
        <v>0</v>
      </c>
      <c r="AI146" s="1003">
        <v>0</v>
      </c>
      <c r="AJ146" s="1003">
        <v>0</v>
      </c>
    </row>
    <row r="147" spans="2:36" ht="12.75" customHeight="1">
      <c r="B147" s="337" t="s">
        <v>4186</v>
      </c>
      <c r="C147" s="314" t="s">
        <v>4187</v>
      </c>
      <c r="D147" s="315">
        <v>9</v>
      </c>
      <c r="E147" s="588">
        <v>46164</v>
      </c>
      <c r="F147" s="588">
        <v>46176</v>
      </c>
      <c r="G147" s="588">
        <v>46220</v>
      </c>
      <c r="H147" s="588">
        <v>46232</v>
      </c>
      <c r="I147" s="316">
        <v>0</v>
      </c>
      <c r="J147" s="316">
        <v>0</v>
      </c>
      <c r="K147" s="315">
        <v>15.6</v>
      </c>
      <c r="L147" s="315">
        <v>0</v>
      </c>
      <c r="M147" s="315">
        <v>0</v>
      </c>
      <c r="N147" s="338">
        <v>0</v>
      </c>
      <c r="O147" s="654">
        <v>0</v>
      </c>
      <c r="P147" s="560" t="s">
        <v>4181</v>
      </c>
      <c r="Q147" s="561" t="s">
        <v>4058</v>
      </c>
      <c r="R147" s="661">
        <f t="shared" si="6"/>
        <v>0</v>
      </c>
      <c r="S147" s="873">
        <f t="shared" si="7"/>
        <v>0</v>
      </c>
      <c r="T147" s="1013"/>
      <c r="U147" s="873">
        <v>0</v>
      </c>
      <c r="V147" s="873">
        <f t="shared" si="8"/>
        <v>0</v>
      </c>
      <c r="X147" s="1002" t="s">
        <v>4186</v>
      </c>
      <c r="Y147" s="1002" t="s">
        <v>4187</v>
      </c>
      <c r="Z147" s="1003">
        <v>9</v>
      </c>
      <c r="AA147" s="1004">
        <v>46164</v>
      </c>
      <c r="AB147" s="1004">
        <v>46176</v>
      </c>
      <c r="AC147" s="1004">
        <v>46220</v>
      </c>
      <c r="AD147" s="1004">
        <v>46232</v>
      </c>
      <c r="AE147" s="1005">
        <v>0</v>
      </c>
      <c r="AF147" s="1005">
        <v>0</v>
      </c>
      <c r="AG147" s="1003">
        <v>15.6</v>
      </c>
      <c r="AH147" s="1003">
        <v>0</v>
      </c>
      <c r="AI147" s="1003">
        <v>0</v>
      </c>
      <c r="AJ147" s="1003">
        <v>0</v>
      </c>
    </row>
    <row r="148" spans="2:36" ht="12.75" customHeight="1">
      <c r="B148" s="344" t="s">
        <v>4188</v>
      </c>
      <c r="C148" s="345"/>
      <c r="D148" s="346">
        <v>35</v>
      </c>
      <c r="E148" s="594">
        <v>46216</v>
      </c>
      <c r="F148" s="594">
        <v>46265</v>
      </c>
      <c r="G148" s="594">
        <v>46216</v>
      </c>
      <c r="H148" s="594">
        <v>46265</v>
      </c>
      <c r="I148" s="347">
        <v>0</v>
      </c>
      <c r="J148" s="347">
        <v>0</v>
      </c>
      <c r="K148" s="346">
        <v>286</v>
      </c>
      <c r="L148" s="346">
        <v>0</v>
      </c>
      <c r="M148" s="346">
        <v>0</v>
      </c>
      <c r="N148" s="348">
        <v>0</v>
      </c>
      <c r="O148" s="385">
        <v>0</v>
      </c>
      <c r="P148" s="572"/>
      <c r="Q148" s="573"/>
      <c r="R148" s="663">
        <f t="shared" si="6"/>
        <v>0</v>
      </c>
      <c r="S148" s="875">
        <f t="shared" si="7"/>
        <v>0</v>
      </c>
      <c r="T148" s="1013"/>
      <c r="U148" s="875">
        <v>0</v>
      </c>
      <c r="V148" s="875">
        <f t="shared" si="8"/>
        <v>0</v>
      </c>
      <c r="X148" s="1002" t="s">
        <v>4188</v>
      </c>
      <c r="Z148" s="1003">
        <v>35</v>
      </c>
      <c r="AA148" s="1004">
        <v>46216</v>
      </c>
      <c r="AB148" s="1004">
        <v>46265</v>
      </c>
      <c r="AC148" s="1004">
        <v>46216</v>
      </c>
      <c r="AD148" s="1004">
        <v>46265</v>
      </c>
      <c r="AE148" s="1005">
        <v>0</v>
      </c>
      <c r="AF148" s="1005">
        <v>0</v>
      </c>
      <c r="AG148" s="1003">
        <v>286</v>
      </c>
      <c r="AH148" s="1003">
        <v>0</v>
      </c>
      <c r="AI148" s="1003">
        <v>0</v>
      </c>
      <c r="AJ148" s="1003">
        <v>0</v>
      </c>
    </row>
    <row r="149" spans="2:36" ht="12.75" customHeight="1">
      <c r="B149" s="337" t="s">
        <v>227</v>
      </c>
      <c r="C149" s="314" t="s">
        <v>4189</v>
      </c>
      <c r="D149" s="315">
        <v>20</v>
      </c>
      <c r="E149" s="588">
        <v>46216</v>
      </c>
      <c r="F149" s="588">
        <v>46244</v>
      </c>
      <c r="G149" s="588">
        <v>46216</v>
      </c>
      <c r="H149" s="588">
        <v>46244</v>
      </c>
      <c r="I149" s="316">
        <v>0</v>
      </c>
      <c r="J149" s="316">
        <v>0</v>
      </c>
      <c r="K149" s="315">
        <v>171.6</v>
      </c>
      <c r="L149" s="315">
        <v>0</v>
      </c>
      <c r="M149" s="315">
        <v>0</v>
      </c>
      <c r="N149" s="338">
        <v>0</v>
      </c>
      <c r="O149" s="654">
        <v>0</v>
      </c>
      <c r="P149" s="560" t="s">
        <v>4046</v>
      </c>
      <c r="Q149" s="561" t="s">
        <v>4190</v>
      </c>
      <c r="R149" s="661">
        <f t="shared" si="6"/>
        <v>0</v>
      </c>
      <c r="S149" s="873">
        <f t="shared" si="7"/>
        <v>0</v>
      </c>
      <c r="T149" s="1013"/>
      <c r="U149" s="873">
        <v>0</v>
      </c>
      <c r="V149" s="873">
        <f t="shared" si="8"/>
        <v>0</v>
      </c>
      <c r="X149" s="1002" t="s">
        <v>227</v>
      </c>
      <c r="Y149" s="1002" t="s">
        <v>4189</v>
      </c>
      <c r="Z149" s="1003">
        <v>20</v>
      </c>
      <c r="AA149" s="1004">
        <v>46216</v>
      </c>
      <c r="AB149" s="1004">
        <v>46244</v>
      </c>
      <c r="AC149" s="1004">
        <v>46216</v>
      </c>
      <c r="AD149" s="1004">
        <v>46244</v>
      </c>
      <c r="AE149" s="1005">
        <v>0</v>
      </c>
      <c r="AF149" s="1005">
        <v>0</v>
      </c>
      <c r="AG149" s="1003">
        <v>171.6</v>
      </c>
      <c r="AH149" s="1003">
        <v>0</v>
      </c>
      <c r="AI149" s="1003">
        <v>0</v>
      </c>
      <c r="AJ149" s="1003">
        <v>0</v>
      </c>
    </row>
    <row r="150" spans="2:36" ht="12.75" customHeight="1">
      <c r="B150" s="337" t="s">
        <v>4191</v>
      </c>
      <c r="C150" s="314" t="s">
        <v>4192</v>
      </c>
      <c r="D150" s="315">
        <v>5</v>
      </c>
      <c r="E150" s="588">
        <v>46245</v>
      </c>
      <c r="F150" s="588">
        <v>46251</v>
      </c>
      <c r="G150" s="588">
        <v>46245</v>
      </c>
      <c r="H150" s="588">
        <v>46251</v>
      </c>
      <c r="I150" s="316">
        <v>0</v>
      </c>
      <c r="J150" s="316">
        <v>0</v>
      </c>
      <c r="K150" s="315">
        <v>28.6</v>
      </c>
      <c r="L150" s="315">
        <v>0</v>
      </c>
      <c r="M150" s="315">
        <v>0</v>
      </c>
      <c r="N150" s="338">
        <v>0</v>
      </c>
      <c r="O150" s="654">
        <v>0</v>
      </c>
      <c r="P150" s="560" t="s">
        <v>4193</v>
      </c>
      <c r="Q150" s="561" t="s">
        <v>4194</v>
      </c>
      <c r="R150" s="661">
        <f t="shared" si="6"/>
        <v>0</v>
      </c>
      <c r="S150" s="873">
        <f t="shared" si="7"/>
        <v>0</v>
      </c>
      <c r="T150" s="1013"/>
      <c r="U150" s="873">
        <v>0</v>
      </c>
      <c r="V150" s="873">
        <f t="shared" si="8"/>
        <v>0</v>
      </c>
      <c r="X150" s="1002" t="s">
        <v>4191</v>
      </c>
      <c r="Y150" s="1002" t="s">
        <v>4192</v>
      </c>
      <c r="Z150" s="1003">
        <v>5</v>
      </c>
      <c r="AA150" s="1004">
        <v>46245</v>
      </c>
      <c r="AB150" s="1004">
        <v>46251</v>
      </c>
      <c r="AC150" s="1004">
        <v>46245</v>
      </c>
      <c r="AD150" s="1004">
        <v>46251</v>
      </c>
      <c r="AE150" s="1005">
        <v>0</v>
      </c>
      <c r="AF150" s="1005">
        <v>0</v>
      </c>
      <c r="AG150" s="1003">
        <v>28.6</v>
      </c>
      <c r="AH150" s="1003">
        <v>0</v>
      </c>
      <c r="AI150" s="1003">
        <v>0</v>
      </c>
      <c r="AJ150" s="1003">
        <v>0</v>
      </c>
    </row>
    <row r="151" spans="2:36" ht="12.75" customHeight="1">
      <c r="B151" s="337" t="s">
        <v>4195</v>
      </c>
      <c r="C151" s="314" t="s">
        <v>4196</v>
      </c>
      <c r="D151" s="315">
        <v>5</v>
      </c>
      <c r="E151" s="588">
        <v>46252</v>
      </c>
      <c r="F151" s="588">
        <v>46258</v>
      </c>
      <c r="G151" s="588">
        <v>46252</v>
      </c>
      <c r="H151" s="588">
        <v>46258</v>
      </c>
      <c r="I151" s="316">
        <v>0</v>
      </c>
      <c r="J151" s="316">
        <v>0</v>
      </c>
      <c r="K151" s="315">
        <v>57.2</v>
      </c>
      <c r="L151" s="315">
        <v>0</v>
      </c>
      <c r="M151" s="315">
        <v>0</v>
      </c>
      <c r="N151" s="338">
        <v>0</v>
      </c>
      <c r="O151" s="654">
        <v>0</v>
      </c>
      <c r="P151" s="560" t="s">
        <v>4197</v>
      </c>
      <c r="Q151" s="561" t="s">
        <v>4198</v>
      </c>
      <c r="R151" s="661">
        <f t="shared" si="6"/>
        <v>0</v>
      </c>
      <c r="S151" s="873">
        <f t="shared" si="7"/>
        <v>0</v>
      </c>
      <c r="T151" s="1013"/>
      <c r="U151" s="873">
        <v>0</v>
      </c>
      <c r="V151" s="873">
        <f t="shared" si="8"/>
        <v>0</v>
      </c>
      <c r="X151" s="1002" t="s">
        <v>4195</v>
      </c>
      <c r="Y151" s="1002" t="s">
        <v>4196</v>
      </c>
      <c r="Z151" s="1003">
        <v>5</v>
      </c>
      <c r="AA151" s="1004">
        <v>46252</v>
      </c>
      <c r="AB151" s="1004">
        <v>46258</v>
      </c>
      <c r="AC151" s="1004">
        <v>46252</v>
      </c>
      <c r="AD151" s="1004">
        <v>46258</v>
      </c>
      <c r="AE151" s="1005">
        <v>0</v>
      </c>
      <c r="AF151" s="1005">
        <v>0</v>
      </c>
      <c r="AG151" s="1003">
        <v>57.2</v>
      </c>
      <c r="AH151" s="1003">
        <v>0</v>
      </c>
      <c r="AI151" s="1003">
        <v>0</v>
      </c>
      <c r="AJ151" s="1003">
        <v>0</v>
      </c>
    </row>
    <row r="152" spans="2:36" ht="12.75" customHeight="1">
      <c r="B152" s="337" t="s">
        <v>4199</v>
      </c>
      <c r="C152" s="314" t="s">
        <v>4200</v>
      </c>
      <c r="D152" s="315">
        <v>5</v>
      </c>
      <c r="E152" s="588">
        <v>46259</v>
      </c>
      <c r="F152" s="588">
        <v>46265</v>
      </c>
      <c r="G152" s="588">
        <v>46259</v>
      </c>
      <c r="H152" s="588">
        <v>46265</v>
      </c>
      <c r="I152" s="316">
        <v>0</v>
      </c>
      <c r="J152" s="316">
        <v>0</v>
      </c>
      <c r="K152" s="315">
        <v>28.6</v>
      </c>
      <c r="L152" s="315">
        <v>0</v>
      </c>
      <c r="M152" s="315">
        <v>0</v>
      </c>
      <c r="N152" s="338">
        <v>0</v>
      </c>
      <c r="O152" s="654">
        <v>0</v>
      </c>
      <c r="P152" s="560" t="s">
        <v>4194</v>
      </c>
      <c r="Q152" s="561" t="s">
        <v>4201</v>
      </c>
      <c r="R152" s="661">
        <f t="shared" si="6"/>
        <v>0</v>
      </c>
      <c r="S152" s="873">
        <f t="shared" si="7"/>
        <v>0</v>
      </c>
      <c r="T152" s="1013"/>
      <c r="U152" s="873">
        <v>0</v>
      </c>
      <c r="V152" s="873">
        <f t="shared" si="8"/>
        <v>0</v>
      </c>
      <c r="X152" s="1002" t="s">
        <v>4199</v>
      </c>
      <c r="Y152" s="1002" t="s">
        <v>4200</v>
      </c>
      <c r="Z152" s="1003">
        <v>5</v>
      </c>
      <c r="AA152" s="1004">
        <v>46259</v>
      </c>
      <c r="AB152" s="1004">
        <v>46265</v>
      </c>
      <c r="AC152" s="1004">
        <v>46259</v>
      </c>
      <c r="AD152" s="1004">
        <v>46265</v>
      </c>
      <c r="AE152" s="1005">
        <v>0</v>
      </c>
      <c r="AF152" s="1005">
        <v>0</v>
      </c>
      <c r="AG152" s="1003">
        <v>28.6</v>
      </c>
      <c r="AH152" s="1003">
        <v>0</v>
      </c>
      <c r="AI152" s="1003">
        <v>0</v>
      </c>
      <c r="AJ152" s="1003">
        <v>0</v>
      </c>
    </row>
    <row r="153" spans="2:36" ht="12.75" customHeight="1">
      <c r="B153" s="344" t="s">
        <v>4202</v>
      </c>
      <c r="C153" s="345"/>
      <c r="D153" s="346">
        <v>35</v>
      </c>
      <c r="E153" s="594">
        <v>46245</v>
      </c>
      <c r="F153" s="594">
        <v>46294</v>
      </c>
      <c r="G153" s="594">
        <v>46245</v>
      </c>
      <c r="H153" s="594">
        <v>46294</v>
      </c>
      <c r="I153" s="347">
        <v>0</v>
      </c>
      <c r="J153" s="347">
        <v>0</v>
      </c>
      <c r="K153" s="346">
        <v>216</v>
      </c>
      <c r="L153" s="346">
        <v>0</v>
      </c>
      <c r="M153" s="346">
        <v>0</v>
      </c>
      <c r="N153" s="348">
        <v>0</v>
      </c>
      <c r="O153" s="385">
        <v>0</v>
      </c>
      <c r="P153" s="572"/>
      <c r="Q153" s="573"/>
      <c r="R153" s="663">
        <f t="shared" si="6"/>
        <v>0</v>
      </c>
      <c r="S153" s="875">
        <f t="shared" si="7"/>
        <v>0</v>
      </c>
      <c r="T153" s="1013"/>
      <c r="U153" s="875">
        <v>0</v>
      </c>
      <c r="V153" s="875">
        <f t="shared" si="8"/>
        <v>0</v>
      </c>
      <c r="X153" s="1002" t="s">
        <v>4202</v>
      </c>
      <c r="Z153" s="1003">
        <v>35</v>
      </c>
      <c r="AA153" s="1004">
        <v>46245</v>
      </c>
      <c r="AB153" s="1004">
        <v>46294</v>
      </c>
      <c r="AC153" s="1004">
        <v>46245</v>
      </c>
      <c r="AD153" s="1004">
        <v>46294</v>
      </c>
      <c r="AE153" s="1005">
        <v>0</v>
      </c>
      <c r="AF153" s="1005">
        <v>0</v>
      </c>
      <c r="AG153" s="1003">
        <v>216</v>
      </c>
      <c r="AH153" s="1003">
        <v>0</v>
      </c>
      <c r="AI153" s="1003">
        <v>0</v>
      </c>
      <c r="AJ153" s="1003">
        <v>0</v>
      </c>
    </row>
    <row r="154" spans="2:36" ht="12.75" customHeight="1">
      <c r="B154" s="337" t="s">
        <v>231</v>
      </c>
      <c r="C154" s="314" t="s">
        <v>4203</v>
      </c>
      <c r="D154" s="315">
        <v>20</v>
      </c>
      <c r="E154" s="588">
        <v>46245</v>
      </c>
      <c r="F154" s="588">
        <v>46272</v>
      </c>
      <c r="G154" s="588">
        <v>46245</v>
      </c>
      <c r="H154" s="588">
        <v>46272</v>
      </c>
      <c r="I154" s="316">
        <v>0</v>
      </c>
      <c r="J154" s="316">
        <v>0</v>
      </c>
      <c r="K154" s="315">
        <v>129.6</v>
      </c>
      <c r="L154" s="315">
        <v>0</v>
      </c>
      <c r="M154" s="315">
        <v>0</v>
      </c>
      <c r="N154" s="338">
        <v>0</v>
      </c>
      <c r="O154" s="654">
        <v>0</v>
      </c>
      <c r="P154" s="560" t="s">
        <v>4046</v>
      </c>
      <c r="Q154" s="561" t="s">
        <v>4204</v>
      </c>
      <c r="R154" s="661">
        <f t="shared" si="6"/>
        <v>0</v>
      </c>
      <c r="S154" s="873">
        <f t="shared" si="7"/>
        <v>0</v>
      </c>
      <c r="T154" s="1013"/>
      <c r="U154" s="873">
        <v>0</v>
      </c>
      <c r="V154" s="873">
        <f t="shared" si="8"/>
        <v>0</v>
      </c>
      <c r="X154" s="1002" t="s">
        <v>231</v>
      </c>
      <c r="Y154" s="1002" t="s">
        <v>4203</v>
      </c>
      <c r="Z154" s="1003">
        <v>20</v>
      </c>
      <c r="AA154" s="1004">
        <v>46245</v>
      </c>
      <c r="AB154" s="1004">
        <v>46272</v>
      </c>
      <c r="AC154" s="1004">
        <v>46245</v>
      </c>
      <c r="AD154" s="1004">
        <v>46272</v>
      </c>
      <c r="AE154" s="1005">
        <v>0</v>
      </c>
      <c r="AF154" s="1005">
        <v>0</v>
      </c>
      <c r="AG154" s="1003">
        <v>129.6</v>
      </c>
      <c r="AH154" s="1003">
        <v>0</v>
      </c>
      <c r="AI154" s="1003">
        <v>0</v>
      </c>
      <c r="AJ154" s="1003">
        <v>0</v>
      </c>
    </row>
    <row r="155" spans="2:36" ht="12.75" customHeight="1">
      <c r="B155" s="337" t="s">
        <v>4205</v>
      </c>
      <c r="C155" s="314" t="s">
        <v>4206</v>
      </c>
      <c r="D155" s="315">
        <v>5</v>
      </c>
      <c r="E155" s="588">
        <v>46273</v>
      </c>
      <c r="F155" s="588">
        <v>46279</v>
      </c>
      <c r="G155" s="588">
        <v>46273</v>
      </c>
      <c r="H155" s="588">
        <v>46279</v>
      </c>
      <c r="I155" s="316">
        <v>0</v>
      </c>
      <c r="J155" s="316">
        <v>0</v>
      </c>
      <c r="K155" s="315">
        <v>21.6</v>
      </c>
      <c r="L155" s="315">
        <v>0</v>
      </c>
      <c r="M155" s="315">
        <v>0</v>
      </c>
      <c r="N155" s="338">
        <v>0</v>
      </c>
      <c r="O155" s="654">
        <v>0</v>
      </c>
      <c r="P155" s="560" t="s">
        <v>4207</v>
      </c>
      <c r="Q155" s="561" t="s">
        <v>4208</v>
      </c>
      <c r="R155" s="661">
        <f t="shared" si="6"/>
        <v>0</v>
      </c>
      <c r="S155" s="873">
        <f t="shared" si="7"/>
        <v>0</v>
      </c>
      <c r="T155" s="1013"/>
      <c r="U155" s="873">
        <v>0</v>
      </c>
      <c r="V155" s="873">
        <f t="shared" si="8"/>
        <v>0</v>
      </c>
      <c r="X155" s="1002" t="s">
        <v>4205</v>
      </c>
      <c r="Y155" s="1002" t="s">
        <v>4206</v>
      </c>
      <c r="Z155" s="1003">
        <v>5</v>
      </c>
      <c r="AA155" s="1004">
        <v>46273</v>
      </c>
      <c r="AB155" s="1004">
        <v>46279</v>
      </c>
      <c r="AC155" s="1004">
        <v>46273</v>
      </c>
      <c r="AD155" s="1004">
        <v>46279</v>
      </c>
      <c r="AE155" s="1005">
        <v>0</v>
      </c>
      <c r="AF155" s="1005">
        <v>0</v>
      </c>
      <c r="AG155" s="1003">
        <v>21.6</v>
      </c>
      <c r="AH155" s="1003">
        <v>0</v>
      </c>
      <c r="AI155" s="1003">
        <v>0</v>
      </c>
      <c r="AJ155" s="1003">
        <v>0</v>
      </c>
    </row>
    <row r="156" spans="2:36" ht="12.75" customHeight="1">
      <c r="B156" s="337" t="s">
        <v>4209</v>
      </c>
      <c r="C156" s="314" t="s">
        <v>4210</v>
      </c>
      <c r="D156" s="315">
        <v>5</v>
      </c>
      <c r="E156" s="588">
        <v>46280</v>
      </c>
      <c r="F156" s="588">
        <v>46287</v>
      </c>
      <c r="G156" s="588">
        <v>46280</v>
      </c>
      <c r="H156" s="588">
        <v>46287</v>
      </c>
      <c r="I156" s="316">
        <v>0</v>
      </c>
      <c r="J156" s="316">
        <v>0</v>
      </c>
      <c r="K156" s="315">
        <v>43.2</v>
      </c>
      <c r="L156" s="315">
        <v>0</v>
      </c>
      <c r="M156" s="315">
        <v>0</v>
      </c>
      <c r="N156" s="338">
        <v>0</v>
      </c>
      <c r="O156" s="654">
        <v>0</v>
      </c>
      <c r="P156" s="560" t="s">
        <v>4211</v>
      </c>
      <c r="Q156" s="561" t="s">
        <v>4212</v>
      </c>
      <c r="R156" s="661">
        <f t="shared" si="6"/>
        <v>0</v>
      </c>
      <c r="S156" s="873">
        <f t="shared" si="7"/>
        <v>0</v>
      </c>
      <c r="T156" s="1013"/>
      <c r="U156" s="873">
        <v>0</v>
      </c>
      <c r="V156" s="873">
        <f t="shared" si="8"/>
        <v>0</v>
      </c>
      <c r="X156" s="1002" t="s">
        <v>4209</v>
      </c>
      <c r="Y156" s="1002" t="s">
        <v>4210</v>
      </c>
      <c r="Z156" s="1003">
        <v>5</v>
      </c>
      <c r="AA156" s="1004">
        <v>46280</v>
      </c>
      <c r="AB156" s="1004">
        <v>46287</v>
      </c>
      <c r="AC156" s="1004">
        <v>46280</v>
      </c>
      <c r="AD156" s="1004">
        <v>46287</v>
      </c>
      <c r="AE156" s="1005">
        <v>0</v>
      </c>
      <c r="AF156" s="1005">
        <v>0</v>
      </c>
      <c r="AG156" s="1003">
        <v>43.2</v>
      </c>
      <c r="AH156" s="1003">
        <v>0</v>
      </c>
      <c r="AI156" s="1003">
        <v>0</v>
      </c>
      <c r="AJ156" s="1003">
        <v>0</v>
      </c>
    </row>
    <row r="157" spans="2:36" ht="12.75" customHeight="1">
      <c r="B157" s="337" t="s">
        <v>4213</v>
      </c>
      <c r="C157" s="314" t="s">
        <v>4214</v>
      </c>
      <c r="D157" s="315">
        <v>5</v>
      </c>
      <c r="E157" s="588">
        <v>46288</v>
      </c>
      <c r="F157" s="588">
        <v>46294</v>
      </c>
      <c r="G157" s="588">
        <v>46288</v>
      </c>
      <c r="H157" s="588">
        <v>46294</v>
      </c>
      <c r="I157" s="316">
        <v>0</v>
      </c>
      <c r="J157" s="316">
        <v>0</v>
      </c>
      <c r="K157" s="315">
        <v>21.6</v>
      </c>
      <c r="L157" s="315">
        <v>0</v>
      </c>
      <c r="M157" s="315">
        <v>0</v>
      </c>
      <c r="N157" s="338">
        <v>0</v>
      </c>
      <c r="O157" s="654">
        <v>0</v>
      </c>
      <c r="P157" s="560" t="s">
        <v>4208</v>
      </c>
      <c r="Q157" s="561" t="s">
        <v>4201</v>
      </c>
      <c r="R157" s="661">
        <f t="shared" si="6"/>
        <v>0</v>
      </c>
      <c r="S157" s="873">
        <f t="shared" si="7"/>
        <v>0</v>
      </c>
      <c r="T157" s="1013"/>
      <c r="U157" s="873">
        <v>0</v>
      </c>
      <c r="V157" s="873">
        <f t="shared" si="8"/>
        <v>0</v>
      </c>
      <c r="X157" s="1002" t="s">
        <v>4213</v>
      </c>
      <c r="Y157" s="1002" t="s">
        <v>4214</v>
      </c>
      <c r="Z157" s="1003">
        <v>5</v>
      </c>
      <c r="AA157" s="1004">
        <v>46288</v>
      </c>
      <c r="AB157" s="1004">
        <v>46294</v>
      </c>
      <c r="AC157" s="1004">
        <v>46288</v>
      </c>
      <c r="AD157" s="1004">
        <v>46294</v>
      </c>
      <c r="AE157" s="1005">
        <v>0</v>
      </c>
      <c r="AF157" s="1005">
        <v>0</v>
      </c>
      <c r="AG157" s="1003">
        <v>21.6</v>
      </c>
      <c r="AH157" s="1003">
        <v>0</v>
      </c>
      <c r="AI157" s="1003">
        <v>0</v>
      </c>
      <c r="AJ157" s="1003">
        <v>0</v>
      </c>
    </row>
    <row r="158" spans="2:36">
      <c r="B158" s="344" t="s">
        <v>4215</v>
      </c>
      <c r="C158" s="345"/>
      <c r="D158" s="346">
        <v>39</v>
      </c>
      <c r="E158" s="594">
        <v>46127</v>
      </c>
      <c r="F158" s="594">
        <v>46177</v>
      </c>
      <c r="G158" s="594">
        <v>46147</v>
      </c>
      <c r="H158" s="594">
        <v>46203</v>
      </c>
      <c r="I158" s="347">
        <v>0.06</v>
      </c>
      <c r="J158" s="347">
        <v>0</v>
      </c>
      <c r="K158" s="346">
        <v>136</v>
      </c>
      <c r="L158" s="346">
        <v>8.16</v>
      </c>
      <c r="M158" s="346">
        <v>0</v>
      </c>
      <c r="N158" s="348">
        <v>0</v>
      </c>
      <c r="O158" s="385">
        <v>0</v>
      </c>
      <c r="P158" s="572"/>
      <c r="Q158" s="573"/>
      <c r="R158" s="663">
        <f t="shared" si="6"/>
        <v>-8.16</v>
      </c>
      <c r="S158" s="875">
        <f t="shared" si="7"/>
        <v>-6.5059318790662069E-5</v>
      </c>
      <c r="T158" s="1013"/>
      <c r="U158" s="875">
        <v>0</v>
      </c>
      <c r="V158" s="875">
        <f t="shared" si="8"/>
        <v>-6.5059318790662069E-5</v>
      </c>
      <c r="X158" s="1002" t="s">
        <v>4215</v>
      </c>
      <c r="Z158" s="1003">
        <v>39</v>
      </c>
      <c r="AA158" s="1004">
        <v>46127</v>
      </c>
      <c r="AB158" s="1004">
        <v>46177</v>
      </c>
      <c r="AC158" s="1004">
        <v>46147</v>
      </c>
      <c r="AD158" s="1004">
        <v>46203</v>
      </c>
      <c r="AE158" s="1005">
        <v>0.06</v>
      </c>
      <c r="AF158" s="1005">
        <v>0</v>
      </c>
      <c r="AG158" s="1003">
        <v>136</v>
      </c>
      <c r="AH158" s="1003">
        <v>8.16</v>
      </c>
      <c r="AI158" s="1003">
        <v>0</v>
      </c>
      <c r="AJ158" s="1003">
        <v>0</v>
      </c>
    </row>
    <row r="159" spans="2:36">
      <c r="B159" s="337" t="s">
        <v>235</v>
      </c>
      <c r="C159" s="314" t="s">
        <v>4216</v>
      </c>
      <c r="D159" s="315">
        <v>20</v>
      </c>
      <c r="E159" s="588">
        <v>46127</v>
      </c>
      <c r="F159" s="588">
        <v>46155</v>
      </c>
      <c r="G159" s="588">
        <v>46147</v>
      </c>
      <c r="H159" s="588">
        <v>46175</v>
      </c>
      <c r="I159" s="316">
        <v>0.1</v>
      </c>
      <c r="J159" s="316">
        <v>0</v>
      </c>
      <c r="K159" s="315">
        <v>81.599999999999994</v>
      </c>
      <c r="L159" s="315">
        <v>8.16</v>
      </c>
      <c r="M159" s="315">
        <v>0</v>
      </c>
      <c r="N159" s="338">
        <v>0</v>
      </c>
      <c r="O159" s="654">
        <v>0</v>
      </c>
      <c r="P159" s="560" t="s">
        <v>4046</v>
      </c>
      <c r="Q159" s="561" t="s">
        <v>4217</v>
      </c>
      <c r="R159" s="661">
        <f t="shared" si="6"/>
        <v>-8.16</v>
      </c>
      <c r="S159" s="873">
        <f t="shared" si="7"/>
        <v>-6.5059318790662069E-5</v>
      </c>
      <c r="T159" s="1013"/>
      <c r="U159" s="873">
        <v>0</v>
      </c>
      <c r="V159" s="873">
        <f t="shared" si="8"/>
        <v>-6.5059318790662069E-5</v>
      </c>
      <c r="X159" s="1002" t="s">
        <v>235</v>
      </c>
      <c r="Y159" s="1002" t="s">
        <v>4216</v>
      </c>
      <c r="Z159" s="1003">
        <v>20</v>
      </c>
      <c r="AA159" s="1004">
        <v>46127</v>
      </c>
      <c r="AB159" s="1004">
        <v>46155</v>
      </c>
      <c r="AC159" s="1004">
        <v>46147</v>
      </c>
      <c r="AD159" s="1004">
        <v>46175</v>
      </c>
      <c r="AE159" s="1005">
        <v>0.1</v>
      </c>
      <c r="AF159" s="1005">
        <v>0</v>
      </c>
      <c r="AG159" s="1003">
        <v>81.599999999999994</v>
      </c>
      <c r="AH159" s="1003">
        <v>8.16</v>
      </c>
      <c r="AI159" s="1003">
        <v>0</v>
      </c>
      <c r="AJ159" s="1003">
        <v>0</v>
      </c>
    </row>
    <row r="160" spans="2:36" ht="12.75" customHeight="1">
      <c r="B160" s="337" t="s">
        <v>4218</v>
      </c>
      <c r="C160" s="314" t="s">
        <v>4219</v>
      </c>
      <c r="D160" s="315">
        <v>5</v>
      </c>
      <c r="E160" s="588">
        <v>46156</v>
      </c>
      <c r="F160" s="588">
        <v>46162</v>
      </c>
      <c r="G160" s="588">
        <v>46176</v>
      </c>
      <c r="H160" s="588">
        <v>46182</v>
      </c>
      <c r="I160" s="316">
        <v>0</v>
      </c>
      <c r="J160" s="316">
        <v>0</v>
      </c>
      <c r="K160" s="315">
        <v>13.6</v>
      </c>
      <c r="L160" s="315">
        <v>0</v>
      </c>
      <c r="M160" s="315">
        <v>0</v>
      </c>
      <c r="N160" s="338">
        <v>0</v>
      </c>
      <c r="O160" s="654">
        <v>0</v>
      </c>
      <c r="P160" s="560" t="s">
        <v>4220</v>
      </c>
      <c r="Q160" s="561" t="s">
        <v>4221</v>
      </c>
      <c r="R160" s="661">
        <f t="shared" si="6"/>
        <v>0</v>
      </c>
      <c r="S160" s="873">
        <f t="shared" si="7"/>
        <v>0</v>
      </c>
      <c r="T160" s="1013"/>
      <c r="U160" s="873">
        <v>0</v>
      </c>
      <c r="V160" s="873">
        <f t="shared" si="8"/>
        <v>0</v>
      </c>
      <c r="X160" s="1002" t="s">
        <v>4218</v>
      </c>
      <c r="Y160" s="1002" t="s">
        <v>4219</v>
      </c>
      <c r="Z160" s="1003">
        <v>5</v>
      </c>
      <c r="AA160" s="1004">
        <v>46156</v>
      </c>
      <c r="AB160" s="1004">
        <v>46162</v>
      </c>
      <c r="AC160" s="1004">
        <v>46176</v>
      </c>
      <c r="AD160" s="1004">
        <v>46182</v>
      </c>
      <c r="AE160" s="1005">
        <v>0</v>
      </c>
      <c r="AF160" s="1005">
        <v>0</v>
      </c>
      <c r="AG160" s="1003">
        <v>13.6</v>
      </c>
      <c r="AH160" s="1003">
        <v>0</v>
      </c>
      <c r="AI160" s="1003">
        <v>0</v>
      </c>
      <c r="AJ160" s="1003">
        <v>0</v>
      </c>
    </row>
    <row r="161" spans="2:36" ht="12.75" customHeight="1">
      <c r="B161" s="337" t="s">
        <v>4222</v>
      </c>
      <c r="C161" s="314" t="s">
        <v>4223</v>
      </c>
      <c r="D161" s="315">
        <v>5</v>
      </c>
      <c r="E161" s="588">
        <v>46164</v>
      </c>
      <c r="F161" s="588">
        <v>46170</v>
      </c>
      <c r="G161" s="588">
        <v>46189</v>
      </c>
      <c r="H161" s="588">
        <v>46195</v>
      </c>
      <c r="I161" s="316">
        <v>0</v>
      </c>
      <c r="J161" s="316">
        <v>0</v>
      </c>
      <c r="K161" s="315">
        <v>27.2</v>
      </c>
      <c r="L161" s="315">
        <v>0</v>
      </c>
      <c r="M161" s="315">
        <v>0</v>
      </c>
      <c r="N161" s="338">
        <v>0</v>
      </c>
      <c r="O161" s="654">
        <v>0</v>
      </c>
      <c r="P161" s="560" t="s">
        <v>4224</v>
      </c>
      <c r="Q161" s="561" t="s">
        <v>4225</v>
      </c>
      <c r="R161" s="661">
        <f t="shared" si="6"/>
        <v>0</v>
      </c>
      <c r="S161" s="873">
        <f t="shared" si="7"/>
        <v>0</v>
      </c>
      <c r="T161" s="1013"/>
      <c r="U161" s="873">
        <v>0</v>
      </c>
      <c r="V161" s="873">
        <f t="shared" si="8"/>
        <v>0</v>
      </c>
      <c r="X161" s="1002" t="s">
        <v>4222</v>
      </c>
      <c r="Y161" s="1002" t="s">
        <v>4223</v>
      </c>
      <c r="Z161" s="1003">
        <v>5</v>
      </c>
      <c r="AA161" s="1004">
        <v>46164</v>
      </c>
      <c r="AB161" s="1004">
        <v>46170</v>
      </c>
      <c r="AC161" s="1004">
        <v>46189</v>
      </c>
      <c r="AD161" s="1004">
        <v>46195</v>
      </c>
      <c r="AE161" s="1005">
        <v>0</v>
      </c>
      <c r="AF161" s="1005">
        <v>0</v>
      </c>
      <c r="AG161" s="1003">
        <v>27.2</v>
      </c>
      <c r="AH161" s="1003">
        <v>0</v>
      </c>
      <c r="AI161" s="1003">
        <v>0</v>
      </c>
      <c r="AJ161" s="1003">
        <v>0</v>
      </c>
    </row>
    <row r="162" spans="2:36" ht="12.75" customHeight="1">
      <c r="B162" s="337" t="s">
        <v>4226</v>
      </c>
      <c r="C162" s="314" t="s">
        <v>4227</v>
      </c>
      <c r="D162" s="315">
        <v>5</v>
      </c>
      <c r="E162" s="588">
        <v>46171</v>
      </c>
      <c r="F162" s="588">
        <v>46177</v>
      </c>
      <c r="G162" s="588">
        <v>46196</v>
      </c>
      <c r="H162" s="588">
        <v>46203</v>
      </c>
      <c r="I162" s="316">
        <v>0</v>
      </c>
      <c r="J162" s="316">
        <v>0</v>
      </c>
      <c r="K162" s="315">
        <v>13.6</v>
      </c>
      <c r="L162" s="315">
        <v>0</v>
      </c>
      <c r="M162" s="315">
        <v>0</v>
      </c>
      <c r="N162" s="338">
        <v>0</v>
      </c>
      <c r="O162" s="654">
        <v>0</v>
      </c>
      <c r="P162" s="560" t="s">
        <v>4221</v>
      </c>
      <c r="Q162" s="561" t="s">
        <v>4201</v>
      </c>
      <c r="R162" s="661">
        <f t="shared" si="6"/>
        <v>0</v>
      </c>
      <c r="S162" s="873">
        <f t="shared" si="7"/>
        <v>0</v>
      </c>
      <c r="T162" s="1013"/>
      <c r="U162" s="873">
        <v>0</v>
      </c>
      <c r="V162" s="873">
        <f t="shared" si="8"/>
        <v>0</v>
      </c>
      <c r="X162" s="1002" t="s">
        <v>4226</v>
      </c>
      <c r="Y162" s="1002" t="s">
        <v>4227</v>
      </c>
      <c r="Z162" s="1003">
        <v>5</v>
      </c>
      <c r="AA162" s="1004">
        <v>46171</v>
      </c>
      <c r="AB162" s="1004">
        <v>46177</v>
      </c>
      <c r="AC162" s="1004">
        <v>46196</v>
      </c>
      <c r="AD162" s="1004">
        <v>46203</v>
      </c>
      <c r="AE162" s="1005">
        <v>0</v>
      </c>
      <c r="AF162" s="1005">
        <v>0</v>
      </c>
      <c r="AG162" s="1003">
        <v>13.6</v>
      </c>
      <c r="AH162" s="1003">
        <v>0</v>
      </c>
      <c r="AI162" s="1003">
        <v>0</v>
      </c>
      <c r="AJ162" s="1003">
        <v>0</v>
      </c>
    </row>
    <row r="163" spans="2:36" ht="12.75" customHeight="1">
      <c r="B163" s="344" t="s">
        <v>4228</v>
      </c>
      <c r="C163" s="345"/>
      <c r="D163" s="346">
        <v>46</v>
      </c>
      <c r="E163" s="594">
        <v>46238</v>
      </c>
      <c r="F163" s="594">
        <v>46302</v>
      </c>
      <c r="G163" s="594">
        <v>46196</v>
      </c>
      <c r="H163" s="594">
        <v>46261</v>
      </c>
      <c r="I163" s="347">
        <v>0</v>
      </c>
      <c r="J163" s="347">
        <v>0</v>
      </c>
      <c r="K163" s="346">
        <v>125</v>
      </c>
      <c r="L163" s="346">
        <v>0</v>
      </c>
      <c r="M163" s="346">
        <v>0</v>
      </c>
      <c r="N163" s="348">
        <v>0</v>
      </c>
      <c r="O163" s="385">
        <v>0</v>
      </c>
      <c r="P163" s="572"/>
      <c r="Q163" s="573"/>
      <c r="R163" s="663">
        <f t="shared" si="6"/>
        <v>0</v>
      </c>
      <c r="S163" s="875">
        <f t="shared" si="7"/>
        <v>0</v>
      </c>
      <c r="T163" s="1013"/>
      <c r="U163" s="875">
        <v>0</v>
      </c>
      <c r="V163" s="875">
        <f t="shared" si="8"/>
        <v>0</v>
      </c>
      <c r="X163" s="1002" t="s">
        <v>4228</v>
      </c>
      <c r="Z163" s="1003">
        <v>46</v>
      </c>
      <c r="AA163" s="1004">
        <v>46238</v>
      </c>
      <c r="AB163" s="1004">
        <v>46302</v>
      </c>
      <c r="AC163" s="1004">
        <v>46196</v>
      </c>
      <c r="AD163" s="1004">
        <v>46261</v>
      </c>
      <c r="AE163" s="1005">
        <v>0</v>
      </c>
      <c r="AF163" s="1005">
        <v>0</v>
      </c>
      <c r="AG163" s="1003">
        <v>125</v>
      </c>
      <c r="AH163" s="1003">
        <v>0</v>
      </c>
      <c r="AI163" s="1003">
        <v>0</v>
      </c>
      <c r="AJ163" s="1003">
        <v>0</v>
      </c>
    </row>
    <row r="164" spans="2:36" ht="12.75" customHeight="1">
      <c r="B164" s="337" t="s">
        <v>239</v>
      </c>
      <c r="C164" s="314" t="s">
        <v>4229</v>
      </c>
      <c r="D164" s="315">
        <v>31</v>
      </c>
      <c r="E164" s="588">
        <v>46238</v>
      </c>
      <c r="F164" s="588">
        <v>46280</v>
      </c>
      <c r="G164" s="588">
        <v>46196</v>
      </c>
      <c r="H164" s="588">
        <v>46240</v>
      </c>
      <c r="I164" s="316">
        <v>0</v>
      </c>
      <c r="J164" s="316">
        <v>0</v>
      </c>
      <c r="K164" s="315">
        <v>75</v>
      </c>
      <c r="L164" s="315">
        <v>0</v>
      </c>
      <c r="M164" s="315">
        <v>0</v>
      </c>
      <c r="N164" s="338">
        <v>0</v>
      </c>
      <c r="O164" s="654">
        <v>0</v>
      </c>
      <c r="P164" s="560" t="s">
        <v>4046</v>
      </c>
      <c r="Q164" s="561" t="s">
        <v>4230</v>
      </c>
      <c r="R164" s="661">
        <f t="shared" si="6"/>
        <v>0</v>
      </c>
      <c r="S164" s="873">
        <f t="shared" si="7"/>
        <v>0</v>
      </c>
      <c r="T164" s="1013"/>
      <c r="U164" s="873">
        <v>0</v>
      </c>
      <c r="V164" s="873">
        <f t="shared" si="8"/>
        <v>0</v>
      </c>
      <c r="X164" s="1002" t="s">
        <v>239</v>
      </c>
      <c r="Y164" s="1002" t="s">
        <v>4229</v>
      </c>
      <c r="Z164" s="1003">
        <v>31</v>
      </c>
      <c r="AA164" s="1004">
        <v>46238</v>
      </c>
      <c r="AB164" s="1004">
        <v>46280</v>
      </c>
      <c r="AC164" s="1004">
        <v>46196</v>
      </c>
      <c r="AD164" s="1004">
        <v>46240</v>
      </c>
      <c r="AE164" s="1005">
        <v>0</v>
      </c>
      <c r="AF164" s="1005">
        <v>0</v>
      </c>
      <c r="AG164" s="1003">
        <v>75</v>
      </c>
      <c r="AH164" s="1003">
        <v>0</v>
      </c>
      <c r="AI164" s="1003">
        <v>0</v>
      </c>
      <c r="AJ164" s="1003">
        <v>0</v>
      </c>
    </row>
    <row r="165" spans="2:36" ht="12.75" customHeight="1">
      <c r="B165" s="337" t="s">
        <v>4231</v>
      </c>
      <c r="C165" s="314" t="s">
        <v>4232</v>
      </c>
      <c r="D165" s="315">
        <v>5</v>
      </c>
      <c r="E165" s="588">
        <v>46281</v>
      </c>
      <c r="F165" s="588">
        <v>46288</v>
      </c>
      <c r="G165" s="588">
        <v>46241</v>
      </c>
      <c r="H165" s="588">
        <v>46247</v>
      </c>
      <c r="I165" s="316">
        <v>0</v>
      </c>
      <c r="J165" s="316">
        <v>0</v>
      </c>
      <c r="K165" s="315">
        <v>12.5</v>
      </c>
      <c r="L165" s="315">
        <v>0</v>
      </c>
      <c r="M165" s="315">
        <v>0</v>
      </c>
      <c r="N165" s="338">
        <v>0</v>
      </c>
      <c r="O165" s="654">
        <v>0</v>
      </c>
      <c r="P165" s="560" t="s">
        <v>4233</v>
      </c>
      <c r="Q165" s="561" t="s">
        <v>4234</v>
      </c>
      <c r="R165" s="661">
        <f t="shared" si="6"/>
        <v>0</v>
      </c>
      <c r="S165" s="873">
        <f t="shared" si="7"/>
        <v>0</v>
      </c>
      <c r="T165" s="1013"/>
      <c r="U165" s="873">
        <v>0</v>
      </c>
      <c r="V165" s="873">
        <f t="shared" si="8"/>
        <v>0</v>
      </c>
      <c r="X165" s="1002" t="s">
        <v>4231</v>
      </c>
      <c r="Y165" s="1002" t="s">
        <v>4232</v>
      </c>
      <c r="Z165" s="1003">
        <v>5</v>
      </c>
      <c r="AA165" s="1004">
        <v>46281</v>
      </c>
      <c r="AB165" s="1004">
        <v>46288</v>
      </c>
      <c r="AC165" s="1004">
        <v>46241</v>
      </c>
      <c r="AD165" s="1004">
        <v>46247</v>
      </c>
      <c r="AE165" s="1005">
        <v>0</v>
      </c>
      <c r="AF165" s="1005">
        <v>0</v>
      </c>
      <c r="AG165" s="1003">
        <v>12.5</v>
      </c>
      <c r="AH165" s="1003">
        <v>0</v>
      </c>
      <c r="AI165" s="1003">
        <v>0</v>
      </c>
      <c r="AJ165" s="1003">
        <v>0</v>
      </c>
    </row>
    <row r="166" spans="2:36" ht="12.75" customHeight="1">
      <c r="B166" s="337" t="s">
        <v>4235</v>
      </c>
      <c r="C166" s="314" t="s">
        <v>4236</v>
      </c>
      <c r="D166" s="315">
        <v>5</v>
      </c>
      <c r="E166" s="588">
        <v>46289</v>
      </c>
      <c r="F166" s="588">
        <v>46295</v>
      </c>
      <c r="G166" s="588">
        <v>46248</v>
      </c>
      <c r="H166" s="588">
        <v>46254</v>
      </c>
      <c r="I166" s="316">
        <v>0</v>
      </c>
      <c r="J166" s="316">
        <v>0</v>
      </c>
      <c r="K166" s="315">
        <v>25</v>
      </c>
      <c r="L166" s="315">
        <v>0</v>
      </c>
      <c r="M166" s="315">
        <v>0</v>
      </c>
      <c r="N166" s="338">
        <v>0</v>
      </c>
      <c r="O166" s="654">
        <v>0</v>
      </c>
      <c r="P166" s="560" t="s">
        <v>4237</v>
      </c>
      <c r="Q166" s="561" t="s">
        <v>4238</v>
      </c>
      <c r="R166" s="661">
        <f t="shared" si="6"/>
        <v>0</v>
      </c>
      <c r="S166" s="873">
        <f t="shared" si="7"/>
        <v>0</v>
      </c>
      <c r="T166" s="1013"/>
      <c r="U166" s="873">
        <v>0</v>
      </c>
      <c r="V166" s="873">
        <f t="shared" si="8"/>
        <v>0</v>
      </c>
      <c r="X166" s="1002" t="s">
        <v>4235</v>
      </c>
      <c r="Y166" s="1002" t="s">
        <v>4236</v>
      </c>
      <c r="Z166" s="1003">
        <v>5</v>
      </c>
      <c r="AA166" s="1004">
        <v>46289</v>
      </c>
      <c r="AB166" s="1004">
        <v>46295</v>
      </c>
      <c r="AC166" s="1004">
        <v>46248</v>
      </c>
      <c r="AD166" s="1004">
        <v>46254</v>
      </c>
      <c r="AE166" s="1005">
        <v>0</v>
      </c>
      <c r="AF166" s="1005">
        <v>0</v>
      </c>
      <c r="AG166" s="1003">
        <v>25</v>
      </c>
      <c r="AH166" s="1003">
        <v>0</v>
      </c>
      <c r="AI166" s="1003">
        <v>0</v>
      </c>
      <c r="AJ166" s="1003">
        <v>0</v>
      </c>
    </row>
    <row r="167" spans="2:36" ht="12.75" customHeight="1">
      <c r="B167" s="337" t="s">
        <v>4239</v>
      </c>
      <c r="C167" s="314" t="s">
        <v>4240</v>
      </c>
      <c r="D167" s="315">
        <v>5</v>
      </c>
      <c r="E167" s="588">
        <v>46296</v>
      </c>
      <c r="F167" s="588">
        <v>46302</v>
      </c>
      <c r="G167" s="588">
        <v>46255</v>
      </c>
      <c r="H167" s="588">
        <v>46261</v>
      </c>
      <c r="I167" s="316">
        <v>0</v>
      </c>
      <c r="J167" s="316">
        <v>0</v>
      </c>
      <c r="K167" s="315">
        <v>12.5</v>
      </c>
      <c r="L167" s="315">
        <v>0</v>
      </c>
      <c r="M167" s="315">
        <v>0</v>
      </c>
      <c r="N167" s="338">
        <v>0</v>
      </c>
      <c r="O167" s="654">
        <v>0</v>
      </c>
      <c r="P167" s="560" t="s">
        <v>4234</v>
      </c>
      <c r="Q167" s="561" t="s">
        <v>4201</v>
      </c>
      <c r="R167" s="661">
        <f t="shared" si="6"/>
        <v>0</v>
      </c>
      <c r="S167" s="873">
        <f t="shared" si="7"/>
        <v>0</v>
      </c>
      <c r="T167" s="1013"/>
      <c r="U167" s="873">
        <v>0</v>
      </c>
      <c r="V167" s="873">
        <f t="shared" si="8"/>
        <v>0</v>
      </c>
      <c r="X167" s="1002" t="s">
        <v>4239</v>
      </c>
      <c r="Y167" s="1002" t="s">
        <v>4240</v>
      </c>
      <c r="Z167" s="1003">
        <v>5</v>
      </c>
      <c r="AA167" s="1004">
        <v>46296</v>
      </c>
      <c r="AB167" s="1004">
        <v>46302</v>
      </c>
      <c r="AC167" s="1004">
        <v>46255</v>
      </c>
      <c r="AD167" s="1004">
        <v>46261</v>
      </c>
      <c r="AE167" s="1005">
        <v>0</v>
      </c>
      <c r="AF167" s="1005">
        <v>0</v>
      </c>
      <c r="AG167" s="1003">
        <v>12.5</v>
      </c>
      <c r="AH167" s="1003">
        <v>0</v>
      </c>
      <c r="AI167" s="1003">
        <v>0</v>
      </c>
      <c r="AJ167" s="1003">
        <v>0</v>
      </c>
    </row>
    <row r="168" spans="2:36" ht="12.75" customHeight="1">
      <c r="B168" s="344" t="s">
        <v>4241</v>
      </c>
      <c r="C168" s="345"/>
      <c r="D168" s="346">
        <v>34</v>
      </c>
      <c r="E168" s="594">
        <v>46216</v>
      </c>
      <c r="F168" s="594">
        <v>46262</v>
      </c>
      <c r="G168" s="594">
        <v>46216</v>
      </c>
      <c r="H168" s="594">
        <v>46262</v>
      </c>
      <c r="I168" s="347">
        <v>0</v>
      </c>
      <c r="J168" s="347">
        <v>0</v>
      </c>
      <c r="K168" s="346">
        <v>151</v>
      </c>
      <c r="L168" s="346">
        <v>0</v>
      </c>
      <c r="M168" s="346">
        <v>0</v>
      </c>
      <c r="N168" s="348">
        <v>0</v>
      </c>
      <c r="O168" s="385">
        <v>0</v>
      </c>
      <c r="P168" s="572"/>
      <c r="Q168" s="573"/>
      <c r="R168" s="663">
        <f t="shared" si="6"/>
        <v>0</v>
      </c>
      <c r="S168" s="875">
        <f t="shared" si="7"/>
        <v>0</v>
      </c>
      <c r="T168" s="1013"/>
      <c r="U168" s="875">
        <v>0</v>
      </c>
      <c r="V168" s="875">
        <f t="shared" si="8"/>
        <v>0</v>
      </c>
      <c r="X168" s="1002" t="s">
        <v>4241</v>
      </c>
      <c r="Z168" s="1003">
        <v>34</v>
      </c>
      <c r="AA168" s="1004">
        <v>46216</v>
      </c>
      <c r="AB168" s="1004">
        <v>46262</v>
      </c>
      <c r="AC168" s="1004">
        <v>46216</v>
      </c>
      <c r="AD168" s="1004">
        <v>46262</v>
      </c>
      <c r="AE168" s="1005">
        <v>0</v>
      </c>
      <c r="AF168" s="1005">
        <v>0</v>
      </c>
      <c r="AG168" s="1003">
        <v>151</v>
      </c>
      <c r="AH168" s="1003">
        <v>0</v>
      </c>
      <c r="AI168" s="1003">
        <v>0</v>
      </c>
      <c r="AJ168" s="1003">
        <v>0</v>
      </c>
    </row>
    <row r="169" spans="2:36" ht="12.75" customHeight="1">
      <c r="B169" s="337" t="s">
        <v>243</v>
      </c>
      <c r="C169" s="314" t="s">
        <v>4242</v>
      </c>
      <c r="D169" s="315">
        <v>19</v>
      </c>
      <c r="E169" s="588">
        <v>46216</v>
      </c>
      <c r="F169" s="588">
        <v>46241</v>
      </c>
      <c r="G169" s="588">
        <v>46216</v>
      </c>
      <c r="H169" s="588">
        <v>46241</v>
      </c>
      <c r="I169" s="316">
        <v>0</v>
      </c>
      <c r="J169" s="316">
        <v>0</v>
      </c>
      <c r="K169" s="315">
        <v>90.6</v>
      </c>
      <c r="L169" s="315">
        <v>0</v>
      </c>
      <c r="M169" s="315">
        <v>0</v>
      </c>
      <c r="N169" s="338">
        <v>0</v>
      </c>
      <c r="O169" s="654">
        <v>0</v>
      </c>
      <c r="P169" s="560" t="s">
        <v>4046</v>
      </c>
      <c r="Q169" s="561" t="s">
        <v>4243</v>
      </c>
      <c r="R169" s="661">
        <f t="shared" si="6"/>
        <v>0</v>
      </c>
      <c r="S169" s="873">
        <f t="shared" si="7"/>
        <v>0</v>
      </c>
      <c r="T169" s="1013"/>
      <c r="U169" s="873">
        <v>0</v>
      </c>
      <c r="V169" s="873">
        <f t="shared" si="8"/>
        <v>0</v>
      </c>
      <c r="X169" s="1002" t="s">
        <v>243</v>
      </c>
      <c r="Y169" s="1002" t="s">
        <v>4242</v>
      </c>
      <c r="Z169" s="1003">
        <v>19</v>
      </c>
      <c r="AA169" s="1004">
        <v>46216</v>
      </c>
      <c r="AB169" s="1004">
        <v>46241</v>
      </c>
      <c r="AC169" s="1004">
        <v>46216</v>
      </c>
      <c r="AD169" s="1004">
        <v>46241</v>
      </c>
      <c r="AE169" s="1005">
        <v>0</v>
      </c>
      <c r="AF169" s="1005">
        <v>0</v>
      </c>
      <c r="AG169" s="1003">
        <v>90.6</v>
      </c>
      <c r="AH169" s="1003">
        <v>0</v>
      </c>
      <c r="AI169" s="1003">
        <v>0</v>
      </c>
      <c r="AJ169" s="1003">
        <v>0</v>
      </c>
    </row>
    <row r="170" spans="2:36" ht="12.75" customHeight="1">
      <c r="B170" s="337" t="s">
        <v>4244</v>
      </c>
      <c r="C170" s="314" t="s">
        <v>4245</v>
      </c>
      <c r="D170" s="315">
        <v>5</v>
      </c>
      <c r="E170" s="588">
        <v>46244</v>
      </c>
      <c r="F170" s="588">
        <v>46248</v>
      </c>
      <c r="G170" s="588">
        <v>46244</v>
      </c>
      <c r="H170" s="588">
        <v>46248</v>
      </c>
      <c r="I170" s="316">
        <v>0</v>
      </c>
      <c r="J170" s="316">
        <v>0</v>
      </c>
      <c r="K170" s="315">
        <v>15.1</v>
      </c>
      <c r="L170" s="315">
        <v>0</v>
      </c>
      <c r="M170" s="315">
        <v>0</v>
      </c>
      <c r="N170" s="338">
        <v>0</v>
      </c>
      <c r="O170" s="654">
        <v>0</v>
      </c>
      <c r="P170" s="560" t="s">
        <v>4246</v>
      </c>
      <c r="Q170" s="561" t="s">
        <v>4247</v>
      </c>
      <c r="R170" s="661">
        <f t="shared" si="6"/>
        <v>0</v>
      </c>
      <c r="S170" s="873">
        <f t="shared" si="7"/>
        <v>0</v>
      </c>
      <c r="T170" s="1013"/>
      <c r="U170" s="873">
        <v>0</v>
      </c>
      <c r="V170" s="873">
        <f t="shared" si="8"/>
        <v>0</v>
      </c>
      <c r="X170" s="1002" t="s">
        <v>4244</v>
      </c>
      <c r="Y170" s="1002" t="s">
        <v>4245</v>
      </c>
      <c r="Z170" s="1003">
        <v>5</v>
      </c>
      <c r="AA170" s="1004">
        <v>46244</v>
      </c>
      <c r="AB170" s="1004">
        <v>46248</v>
      </c>
      <c r="AC170" s="1004">
        <v>46244</v>
      </c>
      <c r="AD170" s="1004">
        <v>46248</v>
      </c>
      <c r="AE170" s="1005">
        <v>0</v>
      </c>
      <c r="AF170" s="1005">
        <v>0</v>
      </c>
      <c r="AG170" s="1003">
        <v>15.1</v>
      </c>
      <c r="AH170" s="1003">
        <v>0</v>
      </c>
      <c r="AI170" s="1003">
        <v>0</v>
      </c>
      <c r="AJ170" s="1003">
        <v>0</v>
      </c>
    </row>
    <row r="171" spans="2:36" ht="12.75" customHeight="1">
      <c r="B171" s="337" t="s">
        <v>4248</v>
      </c>
      <c r="C171" s="314" t="s">
        <v>4249</v>
      </c>
      <c r="D171" s="315">
        <v>5</v>
      </c>
      <c r="E171" s="588">
        <v>46251</v>
      </c>
      <c r="F171" s="588">
        <v>46255</v>
      </c>
      <c r="G171" s="588">
        <v>46251</v>
      </c>
      <c r="H171" s="588">
        <v>46255</v>
      </c>
      <c r="I171" s="316">
        <v>0</v>
      </c>
      <c r="J171" s="316">
        <v>0</v>
      </c>
      <c r="K171" s="315">
        <v>30.2</v>
      </c>
      <c r="L171" s="315">
        <v>0</v>
      </c>
      <c r="M171" s="315">
        <v>0</v>
      </c>
      <c r="N171" s="338">
        <v>0</v>
      </c>
      <c r="O171" s="654">
        <v>0</v>
      </c>
      <c r="P171" s="560" t="s">
        <v>4250</v>
      </c>
      <c r="Q171" s="561" t="s">
        <v>4251</v>
      </c>
      <c r="R171" s="661">
        <f t="shared" si="6"/>
        <v>0</v>
      </c>
      <c r="S171" s="873">
        <f t="shared" si="7"/>
        <v>0</v>
      </c>
      <c r="T171" s="1013"/>
      <c r="U171" s="873">
        <v>0</v>
      </c>
      <c r="V171" s="873">
        <f t="shared" si="8"/>
        <v>0</v>
      </c>
      <c r="X171" s="1002" t="s">
        <v>4248</v>
      </c>
      <c r="Y171" s="1002" t="s">
        <v>4249</v>
      </c>
      <c r="Z171" s="1003">
        <v>5</v>
      </c>
      <c r="AA171" s="1004">
        <v>46251</v>
      </c>
      <c r="AB171" s="1004">
        <v>46255</v>
      </c>
      <c r="AC171" s="1004">
        <v>46251</v>
      </c>
      <c r="AD171" s="1004">
        <v>46255</v>
      </c>
      <c r="AE171" s="1005">
        <v>0</v>
      </c>
      <c r="AF171" s="1005">
        <v>0</v>
      </c>
      <c r="AG171" s="1003">
        <v>30.2</v>
      </c>
      <c r="AH171" s="1003">
        <v>0</v>
      </c>
      <c r="AI171" s="1003">
        <v>0</v>
      </c>
      <c r="AJ171" s="1003">
        <v>0</v>
      </c>
    </row>
    <row r="172" spans="2:36" ht="12.75" customHeight="1">
      <c r="B172" s="337" t="s">
        <v>4252</v>
      </c>
      <c r="C172" s="314" t="s">
        <v>4253</v>
      </c>
      <c r="D172" s="315">
        <v>5</v>
      </c>
      <c r="E172" s="588">
        <v>46258</v>
      </c>
      <c r="F172" s="588">
        <v>46262</v>
      </c>
      <c r="G172" s="588">
        <v>46258</v>
      </c>
      <c r="H172" s="588">
        <v>46262</v>
      </c>
      <c r="I172" s="316">
        <v>0</v>
      </c>
      <c r="J172" s="316">
        <v>0</v>
      </c>
      <c r="K172" s="315">
        <v>15.1</v>
      </c>
      <c r="L172" s="315">
        <v>0</v>
      </c>
      <c r="M172" s="315">
        <v>0</v>
      </c>
      <c r="N172" s="338">
        <v>0</v>
      </c>
      <c r="O172" s="654">
        <v>0</v>
      </c>
      <c r="P172" s="560" t="s">
        <v>4247</v>
      </c>
      <c r="Q172" s="561" t="s">
        <v>4201</v>
      </c>
      <c r="R172" s="661">
        <f t="shared" si="6"/>
        <v>0</v>
      </c>
      <c r="S172" s="873">
        <f t="shared" si="7"/>
        <v>0</v>
      </c>
      <c r="T172" s="1013"/>
      <c r="U172" s="873">
        <v>0</v>
      </c>
      <c r="V172" s="873">
        <f t="shared" si="8"/>
        <v>0</v>
      </c>
      <c r="X172" s="1002" t="s">
        <v>4252</v>
      </c>
      <c r="Y172" s="1002" t="s">
        <v>4253</v>
      </c>
      <c r="Z172" s="1003">
        <v>5</v>
      </c>
      <c r="AA172" s="1004">
        <v>46258</v>
      </c>
      <c r="AB172" s="1004">
        <v>46262</v>
      </c>
      <c r="AC172" s="1004">
        <v>46258</v>
      </c>
      <c r="AD172" s="1004">
        <v>46262</v>
      </c>
      <c r="AE172" s="1005">
        <v>0</v>
      </c>
      <c r="AF172" s="1005">
        <v>0</v>
      </c>
      <c r="AG172" s="1003">
        <v>15.1</v>
      </c>
      <c r="AH172" s="1003">
        <v>0</v>
      </c>
      <c r="AI172" s="1003">
        <v>0</v>
      </c>
      <c r="AJ172" s="1003">
        <v>0</v>
      </c>
    </row>
    <row r="173" spans="2:36" ht="12.75" customHeight="1">
      <c r="B173" s="344" t="s">
        <v>4254</v>
      </c>
      <c r="C173" s="345"/>
      <c r="D173" s="346">
        <v>41</v>
      </c>
      <c r="E173" s="594">
        <v>46216</v>
      </c>
      <c r="F173" s="594">
        <v>46273</v>
      </c>
      <c r="G173" s="594">
        <v>46216</v>
      </c>
      <c r="H173" s="594">
        <v>46273</v>
      </c>
      <c r="I173" s="347">
        <v>0</v>
      </c>
      <c r="J173" s="347">
        <v>0</v>
      </c>
      <c r="K173" s="346">
        <v>158</v>
      </c>
      <c r="L173" s="346">
        <v>0</v>
      </c>
      <c r="M173" s="346">
        <v>0</v>
      </c>
      <c r="N173" s="348">
        <v>0</v>
      </c>
      <c r="O173" s="385">
        <v>0</v>
      </c>
      <c r="P173" s="572"/>
      <c r="Q173" s="573"/>
      <c r="R173" s="663">
        <f t="shared" si="6"/>
        <v>0</v>
      </c>
      <c r="S173" s="875">
        <f t="shared" si="7"/>
        <v>0</v>
      </c>
      <c r="T173" s="1013"/>
      <c r="U173" s="875">
        <v>0</v>
      </c>
      <c r="V173" s="875">
        <f t="shared" si="8"/>
        <v>0</v>
      </c>
      <c r="X173" s="1002" t="s">
        <v>4254</v>
      </c>
      <c r="Z173" s="1003">
        <v>41</v>
      </c>
      <c r="AA173" s="1004">
        <v>46216</v>
      </c>
      <c r="AB173" s="1004">
        <v>46273</v>
      </c>
      <c r="AC173" s="1004">
        <v>46216</v>
      </c>
      <c r="AD173" s="1004">
        <v>46273</v>
      </c>
      <c r="AE173" s="1005">
        <v>0</v>
      </c>
      <c r="AF173" s="1005">
        <v>0</v>
      </c>
      <c r="AG173" s="1003">
        <v>158</v>
      </c>
      <c r="AH173" s="1003">
        <v>0</v>
      </c>
      <c r="AI173" s="1003">
        <v>0</v>
      </c>
      <c r="AJ173" s="1003">
        <v>0</v>
      </c>
    </row>
    <row r="174" spans="2:36" ht="12.75" customHeight="1">
      <c r="B174" s="337" t="s">
        <v>247</v>
      </c>
      <c r="C174" s="314" t="s">
        <v>4255</v>
      </c>
      <c r="D174" s="315">
        <v>26</v>
      </c>
      <c r="E174" s="588">
        <v>46216</v>
      </c>
      <c r="F174" s="588">
        <v>46252</v>
      </c>
      <c r="G174" s="588">
        <v>46216</v>
      </c>
      <c r="H174" s="588">
        <v>46252</v>
      </c>
      <c r="I174" s="316">
        <v>0</v>
      </c>
      <c r="J174" s="316">
        <v>0</v>
      </c>
      <c r="K174" s="315">
        <v>94.8</v>
      </c>
      <c r="L174" s="315">
        <v>0</v>
      </c>
      <c r="M174" s="315">
        <v>0</v>
      </c>
      <c r="N174" s="338">
        <v>0</v>
      </c>
      <c r="O174" s="654">
        <v>0</v>
      </c>
      <c r="P174" s="560" t="s">
        <v>4046</v>
      </c>
      <c r="Q174" s="561" t="s">
        <v>4256</v>
      </c>
      <c r="R174" s="661">
        <f t="shared" si="6"/>
        <v>0</v>
      </c>
      <c r="S174" s="873">
        <f t="shared" si="7"/>
        <v>0</v>
      </c>
      <c r="T174" s="1013"/>
      <c r="U174" s="873">
        <v>0</v>
      </c>
      <c r="V174" s="873">
        <f t="shared" si="8"/>
        <v>0</v>
      </c>
      <c r="X174" s="1002" t="s">
        <v>247</v>
      </c>
      <c r="Y174" s="1002" t="s">
        <v>4255</v>
      </c>
      <c r="Z174" s="1003">
        <v>26</v>
      </c>
      <c r="AA174" s="1004">
        <v>46216</v>
      </c>
      <c r="AB174" s="1004">
        <v>46252</v>
      </c>
      <c r="AC174" s="1004">
        <v>46216</v>
      </c>
      <c r="AD174" s="1004">
        <v>46252</v>
      </c>
      <c r="AE174" s="1005">
        <v>0</v>
      </c>
      <c r="AF174" s="1005">
        <v>0</v>
      </c>
      <c r="AG174" s="1003">
        <v>94.8</v>
      </c>
      <c r="AH174" s="1003">
        <v>0</v>
      </c>
      <c r="AI174" s="1003">
        <v>0</v>
      </c>
      <c r="AJ174" s="1003">
        <v>0</v>
      </c>
    </row>
    <row r="175" spans="2:36" ht="12.75" customHeight="1">
      <c r="B175" s="337" t="s">
        <v>4257</v>
      </c>
      <c r="C175" s="314" t="s">
        <v>4258</v>
      </c>
      <c r="D175" s="315">
        <v>5</v>
      </c>
      <c r="E175" s="588">
        <v>46253</v>
      </c>
      <c r="F175" s="588">
        <v>46259</v>
      </c>
      <c r="G175" s="588">
        <v>46253</v>
      </c>
      <c r="H175" s="588">
        <v>46259</v>
      </c>
      <c r="I175" s="316">
        <v>0</v>
      </c>
      <c r="J175" s="316">
        <v>0</v>
      </c>
      <c r="K175" s="315">
        <v>15.8</v>
      </c>
      <c r="L175" s="315">
        <v>0</v>
      </c>
      <c r="M175" s="315">
        <v>0</v>
      </c>
      <c r="N175" s="338">
        <v>0</v>
      </c>
      <c r="O175" s="654">
        <v>0</v>
      </c>
      <c r="P175" s="560" t="s">
        <v>4259</v>
      </c>
      <c r="Q175" s="561" t="s">
        <v>4260</v>
      </c>
      <c r="R175" s="661">
        <f t="shared" si="6"/>
        <v>0</v>
      </c>
      <c r="S175" s="873">
        <f t="shared" si="7"/>
        <v>0</v>
      </c>
      <c r="T175" s="1013"/>
      <c r="U175" s="873">
        <v>0</v>
      </c>
      <c r="V175" s="873">
        <f t="shared" si="8"/>
        <v>0</v>
      </c>
      <c r="X175" s="1002" t="s">
        <v>4257</v>
      </c>
      <c r="Y175" s="1002" t="s">
        <v>4258</v>
      </c>
      <c r="Z175" s="1003">
        <v>5</v>
      </c>
      <c r="AA175" s="1004">
        <v>46253</v>
      </c>
      <c r="AB175" s="1004">
        <v>46259</v>
      </c>
      <c r="AC175" s="1004">
        <v>46253</v>
      </c>
      <c r="AD175" s="1004">
        <v>46259</v>
      </c>
      <c r="AE175" s="1005">
        <v>0</v>
      </c>
      <c r="AF175" s="1005">
        <v>0</v>
      </c>
      <c r="AG175" s="1003">
        <v>15.8</v>
      </c>
      <c r="AH175" s="1003">
        <v>0</v>
      </c>
      <c r="AI175" s="1003">
        <v>0</v>
      </c>
      <c r="AJ175" s="1003">
        <v>0</v>
      </c>
    </row>
    <row r="176" spans="2:36" ht="12.75" customHeight="1">
      <c r="B176" s="337" t="s">
        <v>4261</v>
      </c>
      <c r="C176" s="314" t="s">
        <v>4262</v>
      </c>
      <c r="D176" s="315">
        <v>5</v>
      </c>
      <c r="E176" s="588">
        <v>46260</v>
      </c>
      <c r="F176" s="588">
        <v>46266</v>
      </c>
      <c r="G176" s="588">
        <v>46260</v>
      </c>
      <c r="H176" s="588">
        <v>46266</v>
      </c>
      <c r="I176" s="316">
        <v>0</v>
      </c>
      <c r="J176" s="316">
        <v>0</v>
      </c>
      <c r="K176" s="315">
        <v>31.6</v>
      </c>
      <c r="L176" s="315">
        <v>0</v>
      </c>
      <c r="M176" s="315">
        <v>0</v>
      </c>
      <c r="N176" s="338">
        <v>0</v>
      </c>
      <c r="O176" s="654">
        <v>0</v>
      </c>
      <c r="P176" s="560" t="s">
        <v>4263</v>
      </c>
      <c r="Q176" s="561" t="s">
        <v>4264</v>
      </c>
      <c r="R176" s="661">
        <f t="shared" si="6"/>
        <v>0</v>
      </c>
      <c r="S176" s="873">
        <f t="shared" si="7"/>
        <v>0</v>
      </c>
      <c r="T176" s="1013"/>
      <c r="U176" s="873">
        <v>0</v>
      </c>
      <c r="V176" s="873">
        <f t="shared" si="8"/>
        <v>0</v>
      </c>
      <c r="X176" s="1002" t="s">
        <v>4261</v>
      </c>
      <c r="Y176" s="1002" t="s">
        <v>4262</v>
      </c>
      <c r="Z176" s="1003">
        <v>5</v>
      </c>
      <c r="AA176" s="1004">
        <v>46260</v>
      </c>
      <c r="AB176" s="1004">
        <v>46266</v>
      </c>
      <c r="AC176" s="1004">
        <v>46260</v>
      </c>
      <c r="AD176" s="1004">
        <v>46266</v>
      </c>
      <c r="AE176" s="1005">
        <v>0</v>
      </c>
      <c r="AF176" s="1005">
        <v>0</v>
      </c>
      <c r="AG176" s="1003">
        <v>31.6</v>
      </c>
      <c r="AH176" s="1003">
        <v>0</v>
      </c>
      <c r="AI176" s="1003">
        <v>0</v>
      </c>
      <c r="AJ176" s="1003">
        <v>0</v>
      </c>
    </row>
    <row r="177" spans="2:36" ht="12.75" customHeight="1">
      <c r="B177" s="337" t="s">
        <v>4265</v>
      </c>
      <c r="C177" s="314" t="s">
        <v>4266</v>
      </c>
      <c r="D177" s="315">
        <v>5</v>
      </c>
      <c r="E177" s="588">
        <v>46267</v>
      </c>
      <c r="F177" s="588">
        <v>46273</v>
      </c>
      <c r="G177" s="588">
        <v>46267</v>
      </c>
      <c r="H177" s="588">
        <v>46273</v>
      </c>
      <c r="I177" s="316">
        <v>0</v>
      </c>
      <c r="J177" s="316">
        <v>0</v>
      </c>
      <c r="K177" s="315">
        <v>15.8</v>
      </c>
      <c r="L177" s="315">
        <v>0</v>
      </c>
      <c r="M177" s="315">
        <v>0</v>
      </c>
      <c r="N177" s="338">
        <v>0</v>
      </c>
      <c r="O177" s="654">
        <v>0</v>
      </c>
      <c r="P177" s="560" t="s">
        <v>4260</v>
      </c>
      <c r="Q177" s="561" t="s">
        <v>4201</v>
      </c>
      <c r="R177" s="661">
        <f t="shared" si="6"/>
        <v>0</v>
      </c>
      <c r="S177" s="873">
        <f t="shared" si="7"/>
        <v>0</v>
      </c>
      <c r="T177" s="1013"/>
      <c r="U177" s="873">
        <v>0</v>
      </c>
      <c r="V177" s="873">
        <f t="shared" si="8"/>
        <v>0</v>
      </c>
      <c r="X177" s="1002" t="s">
        <v>4265</v>
      </c>
      <c r="Y177" s="1002" t="s">
        <v>4266</v>
      </c>
      <c r="Z177" s="1003">
        <v>5</v>
      </c>
      <c r="AA177" s="1004">
        <v>46267</v>
      </c>
      <c r="AB177" s="1004">
        <v>46273</v>
      </c>
      <c r="AC177" s="1004">
        <v>46267</v>
      </c>
      <c r="AD177" s="1004">
        <v>46273</v>
      </c>
      <c r="AE177" s="1005">
        <v>0</v>
      </c>
      <c r="AF177" s="1005">
        <v>0</v>
      </c>
      <c r="AG177" s="1003">
        <v>15.8</v>
      </c>
      <c r="AH177" s="1003">
        <v>0</v>
      </c>
      <c r="AI177" s="1003">
        <v>0</v>
      </c>
      <c r="AJ177" s="1003">
        <v>0</v>
      </c>
    </row>
    <row r="178" spans="2:36" ht="12.75" customHeight="1">
      <c r="B178" s="344" t="s">
        <v>4267</v>
      </c>
      <c r="C178" s="345"/>
      <c r="D178" s="346">
        <v>41</v>
      </c>
      <c r="E178" s="594">
        <v>46216</v>
      </c>
      <c r="F178" s="594">
        <v>46273</v>
      </c>
      <c r="G178" s="594">
        <v>46216</v>
      </c>
      <c r="H178" s="594">
        <v>46273</v>
      </c>
      <c r="I178" s="347">
        <v>0</v>
      </c>
      <c r="J178" s="347">
        <v>0</v>
      </c>
      <c r="K178" s="346">
        <v>54</v>
      </c>
      <c r="L178" s="346">
        <v>0</v>
      </c>
      <c r="M178" s="346">
        <v>0</v>
      </c>
      <c r="N178" s="348">
        <v>0</v>
      </c>
      <c r="O178" s="385">
        <v>0</v>
      </c>
      <c r="P178" s="572"/>
      <c r="Q178" s="573"/>
      <c r="R178" s="663">
        <f t="shared" si="6"/>
        <v>0</v>
      </c>
      <c r="S178" s="875">
        <f t="shared" si="7"/>
        <v>0</v>
      </c>
      <c r="T178" s="1013"/>
      <c r="U178" s="875">
        <v>0</v>
      </c>
      <c r="V178" s="875">
        <f t="shared" si="8"/>
        <v>0</v>
      </c>
      <c r="X178" s="1002" t="s">
        <v>4267</v>
      </c>
      <c r="Z178" s="1003">
        <v>41</v>
      </c>
      <c r="AA178" s="1004">
        <v>46216</v>
      </c>
      <c r="AB178" s="1004">
        <v>46273</v>
      </c>
      <c r="AC178" s="1004">
        <v>46216</v>
      </c>
      <c r="AD178" s="1004">
        <v>46273</v>
      </c>
      <c r="AE178" s="1005">
        <v>0</v>
      </c>
      <c r="AF178" s="1005">
        <v>0</v>
      </c>
      <c r="AG178" s="1003">
        <v>54</v>
      </c>
      <c r="AH178" s="1003">
        <v>0</v>
      </c>
      <c r="AI178" s="1003">
        <v>0</v>
      </c>
      <c r="AJ178" s="1003">
        <v>0</v>
      </c>
    </row>
    <row r="179" spans="2:36" ht="12.75" customHeight="1">
      <c r="B179" s="337" t="s">
        <v>251</v>
      </c>
      <c r="C179" s="314" t="s">
        <v>4268</v>
      </c>
      <c r="D179" s="315">
        <v>26</v>
      </c>
      <c r="E179" s="588">
        <v>46216</v>
      </c>
      <c r="F179" s="588">
        <v>46252</v>
      </c>
      <c r="G179" s="588">
        <v>46216</v>
      </c>
      <c r="H179" s="588">
        <v>46252</v>
      </c>
      <c r="I179" s="316">
        <v>0</v>
      </c>
      <c r="J179" s="316">
        <v>0</v>
      </c>
      <c r="K179" s="315">
        <v>32.4</v>
      </c>
      <c r="L179" s="315">
        <v>0</v>
      </c>
      <c r="M179" s="315">
        <v>0</v>
      </c>
      <c r="N179" s="338">
        <v>0</v>
      </c>
      <c r="O179" s="654">
        <v>0</v>
      </c>
      <c r="P179" s="560" t="s">
        <v>4046</v>
      </c>
      <c r="Q179" s="561" t="s">
        <v>4269</v>
      </c>
      <c r="R179" s="661">
        <f t="shared" si="6"/>
        <v>0</v>
      </c>
      <c r="S179" s="873">
        <f t="shared" si="7"/>
        <v>0</v>
      </c>
      <c r="T179" s="1013"/>
      <c r="U179" s="873">
        <v>0</v>
      </c>
      <c r="V179" s="873">
        <f t="shared" si="8"/>
        <v>0</v>
      </c>
      <c r="X179" s="1002" t="s">
        <v>251</v>
      </c>
      <c r="Y179" s="1002" t="s">
        <v>4268</v>
      </c>
      <c r="Z179" s="1003">
        <v>26</v>
      </c>
      <c r="AA179" s="1004">
        <v>46216</v>
      </c>
      <c r="AB179" s="1004">
        <v>46252</v>
      </c>
      <c r="AC179" s="1004">
        <v>46216</v>
      </c>
      <c r="AD179" s="1004">
        <v>46252</v>
      </c>
      <c r="AE179" s="1005">
        <v>0</v>
      </c>
      <c r="AF179" s="1005">
        <v>0</v>
      </c>
      <c r="AG179" s="1003">
        <v>32.4</v>
      </c>
      <c r="AH179" s="1003">
        <v>0</v>
      </c>
      <c r="AI179" s="1003">
        <v>0</v>
      </c>
      <c r="AJ179" s="1003">
        <v>0</v>
      </c>
    </row>
    <row r="180" spans="2:36" ht="12.75" customHeight="1">
      <c r="B180" s="337" t="s">
        <v>4270</v>
      </c>
      <c r="C180" s="314" t="s">
        <v>4271</v>
      </c>
      <c r="D180" s="315">
        <v>5</v>
      </c>
      <c r="E180" s="588">
        <v>46253</v>
      </c>
      <c r="F180" s="588">
        <v>46259</v>
      </c>
      <c r="G180" s="588">
        <v>46253</v>
      </c>
      <c r="H180" s="588">
        <v>46259</v>
      </c>
      <c r="I180" s="316">
        <v>0</v>
      </c>
      <c r="J180" s="316">
        <v>0</v>
      </c>
      <c r="K180" s="315">
        <v>5.4</v>
      </c>
      <c r="L180" s="315">
        <v>0</v>
      </c>
      <c r="M180" s="315">
        <v>0</v>
      </c>
      <c r="N180" s="338">
        <v>0</v>
      </c>
      <c r="O180" s="654">
        <v>0</v>
      </c>
      <c r="P180" s="560" t="s">
        <v>4272</v>
      </c>
      <c r="Q180" s="561" t="s">
        <v>4273</v>
      </c>
      <c r="R180" s="661">
        <f t="shared" si="6"/>
        <v>0</v>
      </c>
      <c r="S180" s="873">
        <f t="shared" si="7"/>
        <v>0</v>
      </c>
      <c r="T180" s="1013"/>
      <c r="U180" s="873">
        <v>0</v>
      </c>
      <c r="V180" s="873">
        <f t="shared" si="8"/>
        <v>0</v>
      </c>
      <c r="X180" s="1002" t="s">
        <v>4270</v>
      </c>
      <c r="Y180" s="1002" t="s">
        <v>4271</v>
      </c>
      <c r="Z180" s="1003">
        <v>5</v>
      </c>
      <c r="AA180" s="1004">
        <v>46253</v>
      </c>
      <c r="AB180" s="1004">
        <v>46259</v>
      </c>
      <c r="AC180" s="1004">
        <v>46253</v>
      </c>
      <c r="AD180" s="1004">
        <v>46259</v>
      </c>
      <c r="AE180" s="1005">
        <v>0</v>
      </c>
      <c r="AF180" s="1005">
        <v>0</v>
      </c>
      <c r="AG180" s="1003">
        <v>5.4</v>
      </c>
      <c r="AH180" s="1003">
        <v>0</v>
      </c>
      <c r="AI180" s="1003">
        <v>0</v>
      </c>
      <c r="AJ180" s="1003">
        <v>0</v>
      </c>
    </row>
    <row r="181" spans="2:36" ht="12.75" customHeight="1">
      <c r="B181" s="337" t="s">
        <v>4274</v>
      </c>
      <c r="C181" s="314" t="s">
        <v>4275</v>
      </c>
      <c r="D181" s="315">
        <v>5</v>
      </c>
      <c r="E181" s="588">
        <v>46260</v>
      </c>
      <c r="F181" s="588">
        <v>46266</v>
      </c>
      <c r="G181" s="588">
        <v>46260</v>
      </c>
      <c r="H181" s="588">
        <v>46266</v>
      </c>
      <c r="I181" s="316">
        <v>0</v>
      </c>
      <c r="J181" s="316">
        <v>0</v>
      </c>
      <c r="K181" s="315">
        <v>10.8</v>
      </c>
      <c r="L181" s="315">
        <v>0</v>
      </c>
      <c r="M181" s="315">
        <v>0</v>
      </c>
      <c r="N181" s="338">
        <v>0</v>
      </c>
      <c r="O181" s="654">
        <v>0</v>
      </c>
      <c r="P181" s="560" t="s">
        <v>4276</v>
      </c>
      <c r="Q181" s="561" t="s">
        <v>4277</v>
      </c>
      <c r="R181" s="661">
        <f t="shared" si="6"/>
        <v>0</v>
      </c>
      <c r="S181" s="873">
        <f t="shared" si="7"/>
        <v>0</v>
      </c>
      <c r="T181" s="1013"/>
      <c r="U181" s="873">
        <v>0</v>
      </c>
      <c r="V181" s="873">
        <f t="shared" si="8"/>
        <v>0</v>
      </c>
      <c r="X181" s="1002" t="s">
        <v>4274</v>
      </c>
      <c r="Y181" s="1002" t="s">
        <v>4275</v>
      </c>
      <c r="Z181" s="1003">
        <v>5</v>
      </c>
      <c r="AA181" s="1004">
        <v>46260</v>
      </c>
      <c r="AB181" s="1004">
        <v>46266</v>
      </c>
      <c r="AC181" s="1004">
        <v>46260</v>
      </c>
      <c r="AD181" s="1004">
        <v>46266</v>
      </c>
      <c r="AE181" s="1005">
        <v>0</v>
      </c>
      <c r="AF181" s="1005">
        <v>0</v>
      </c>
      <c r="AG181" s="1003">
        <v>10.8</v>
      </c>
      <c r="AH181" s="1003">
        <v>0</v>
      </c>
      <c r="AI181" s="1003">
        <v>0</v>
      </c>
      <c r="AJ181" s="1003">
        <v>0</v>
      </c>
    </row>
    <row r="182" spans="2:36" ht="12.75" customHeight="1">
      <c r="B182" s="337" t="s">
        <v>4278</v>
      </c>
      <c r="C182" s="314" t="s">
        <v>4279</v>
      </c>
      <c r="D182" s="315">
        <v>5</v>
      </c>
      <c r="E182" s="588">
        <v>46267</v>
      </c>
      <c r="F182" s="588">
        <v>46273</v>
      </c>
      <c r="G182" s="588">
        <v>46267</v>
      </c>
      <c r="H182" s="588">
        <v>46273</v>
      </c>
      <c r="I182" s="316">
        <v>0</v>
      </c>
      <c r="J182" s="316">
        <v>0</v>
      </c>
      <c r="K182" s="315">
        <v>5.4</v>
      </c>
      <c r="L182" s="315">
        <v>0</v>
      </c>
      <c r="M182" s="315">
        <v>0</v>
      </c>
      <c r="N182" s="338">
        <v>0</v>
      </c>
      <c r="O182" s="654">
        <v>0</v>
      </c>
      <c r="P182" s="560" t="s">
        <v>4273</v>
      </c>
      <c r="Q182" s="561" t="s">
        <v>4201</v>
      </c>
      <c r="R182" s="661">
        <f t="shared" si="6"/>
        <v>0</v>
      </c>
      <c r="S182" s="873">
        <f t="shared" si="7"/>
        <v>0</v>
      </c>
      <c r="T182" s="1013"/>
      <c r="U182" s="873">
        <v>0</v>
      </c>
      <c r="V182" s="873">
        <f t="shared" si="8"/>
        <v>0</v>
      </c>
      <c r="X182" s="1002" t="s">
        <v>4278</v>
      </c>
      <c r="Y182" s="1002" t="s">
        <v>4279</v>
      </c>
      <c r="Z182" s="1003">
        <v>5</v>
      </c>
      <c r="AA182" s="1004">
        <v>46267</v>
      </c>
      <c r="AB182" s="1004">
        <v>46273</v>
      </c>
      <c r="AC182" s="1004">
        <v>46267</v>
      </c>
      <c r="AD182" s="1004">
        <v>46273</v>
      </c>
      <c r="AE182" s="1005">
        <v>0</v>
      </c>
      <c r="AF182" s="1005">
        <v>0</v>
      </c>
      <c r="AG182" s="1003">
        <v>5.4</v>
      </c>
      <c r="AH182" s="1003">
        <v>0</v>
      </c>
      <c r="AI182" s="1003">
        <v>0</v>
      </c>
      <c r="AJ182" s="1003">
        <v>0</v>
      </c>
    </row>
    <row r="183" spans="2:36" ht="12.75" customHeight="1">
      <c r="B183" s="344" t="s">
        <v>4280</v>
      </c>
      <c r="C183" s="345"/>
      <c r="D183" s="346">
        <v>66</v>
      </c>
      <c r="E183" s="594">
        <v>46216</v>
      </c>
      <c r="F183" s="594">
        <v>46310</v>
      </c>
      <c r="G183" s="594">
        <v>46216</v>
      </c>
      <c r="H183" s="594">
        <v>46310</v>
      </c>
      <c r="I183" s="347">
        <v>0</v>
      </c>
      <c r="J183" s="347">
        <v>0</v>
      </c>
      <c r="K183" s="346">
        <v>193</v>
      </c>
      <c r="L183" s="346">
        <v>0</v>
      </c>
      <c r="M183" s="346">
        <v>0</v>
      </c>
      <c r="N183" s="348">
        <v>0</v>
      </c>
      <c r="O183" s="385">
        <v>0</v>
      </c>
      <c r="P183" s="572"/>
      <c r="Q183" s="573"/>
      <c r="R183" s="663">
        <f t="shared" si="6"/>
        <v>0</v>
      </c>
      <c r="S183" s="875">
        <f t="shared" si="7"/>
        <v>0</v>
      </c>
      <c r="T183" s="1013"/>
      <c r="U183" s="875">
        <v>0</v>
      </c>
      <c r="V183" s="875">
        <f t="shared" si="8"/>
        <v>0</v>
      </c>
      <c r="X183" s="1002" t="s">
        <v>4280</v>
      </c>
      <c r="Z183" s="1003">
        <v>66</v>
      </c>
      <c r="AA183" s="1004">
        <v>46216</v>
      </c>
      <c r="AB183" s="1004">
        <v>46310</v>
      </c>
      <c r="AC183" s="1004">
        <v>46216</v>
      </c>
      <c r="AD183" s="1004">
        <v>46310</v>
      </c>
      <c r="AE183" s="1005">
        <v>0</v>
      </c>
      <c r="AF183" s="1005">
        <v>0</v>
      </c>
      <c r="AG183" s="1003">
        <v>193</v>
      </c>
      <c r="AH183" s="1003">
        <v>0</v>
      </c>
      <c r="AI183" s="1003">
        <v>0</v>
      </c>
      <c r="AJ183" s="1003">
        <v>0</v>
      </c>
    </row>
    <row r="184" spans="2:36" ht="12.75" customHeight="1">
      <c r="B184" s="337" t="s">
        <v>255</v>
      </c>
      <c r="C184" s="314" t="s">
        <v>4281</v>
      </c>
      <c r="D184" s="315">
        <v>51</v>
      </c>
      <c r="E184" s="588">
        <v>46216</v>
      </c>
      <c r="F184" s="588">
        <v>46288</v>
      </c>
      <c r="G184" s="588">
        <v>46216</v>
      </c>
      <c r="H184" s="588">
        <v>46288</v>
      </c>
      <c r="I184" s="316">
        <v>0</v>
      </c>
      <c r="J184" s="316">
        <v>0</v>
      </c>
      <c r="K184" s="315">
        <v>115.8</v>
      </c>
      <c r="L184" s="315">
        <v>0</v>
      </c>
      <c r="M184" s="315">
        <v>0</v>
      </c>
      <c r="N184" s="338">
        <v>0</v>
      </c>
      <c r="O184" s="654">
        <v>0</v>
      </c>
      <c r="P184" s="560" t="s">
        <v>4046</v>
      </c>
      <c r="Q184" s="561" t="s">
        <v>4282</v>
      </c>
      <c r="R184" s="661">
        <f t="shared" si="6"/>
        <v>0</v>
      </c>
      <c r="S184" s="873">
        <f t="shared" si="7"/>
        <v>0</v>
      </c>
      <c r="T184" s="1013"/>
      <c r="U184" s="873">
        <v>0</v>
      </c>
      <c r="V184" s="873">
        <f t="shared" si="8"/>
        <v>0</v>
      </c>
      <c r="X184" s="1002" t="s">
        <v>255</v>
      </c>
      <c r="Y184" s="1002" t="s">
        <v>4281</v>
      </c>
      <c r="Z184" s="1003">
        <v>51</v>
      </c>
      <c r="AA184" s="1004">
        <v>46216</v>
      </c>
      <c r="AB184" s="1004">
        <v>46288</v>
      </c>
      <c r="AC184" s="1004">
        <v>46216</v>
      </c>
      <c r="AD184" s="1004">
        <v>46288</v>
      </c>
      <c r="AE184" s="1005">
        <v>0</v>
      </c>
      <c r="AF184" s="1005">
        <v>0</v>
      </c>
      <c r="AG184" s="1003">
        <v>115.8</v>
      </c>
      <c r="AH184" s="1003">
        <v>0</v>
      </c>
      <c r="AI184" s="1003">
        <v>0</v>
      </c>
      <c r="AJ184" s="1003">
        <v>0</v>
      </c>
    </row>
    <row r="185" spans="2:36" ht="12.75" customHeight="1">
      <c r="B185" s="337" t="s">
        <v>4283</v>
      </c>
      <c r="C185" s="314" t="s">
        <v>4284</v>
      </c>
      <c r="D185" s="315">
        <v>5</v>
      </c>
      <c r="E185" s="588">
        <v>46289</v>
      </c>
      <c r="F185" s="588">
        <v>46295</v>
      </c>
      <c r="G185" s="588">
        <v>46289</v>
      </c>
      <c r="H185" s="588">
        <v>46295</v>
      </c>
      <c r="I185" s="316">
        <v>0</v>
      </c>
      <c r="J185" s="316">
        <v>0</v>
      </c>
      <c r="K185" s="315">
        <v>19.3</v>
      </c>
      <c r="L185" s="315">
        <v>0</v>
      </c>
      <c r="M185" s="315">
        <v>0</v>
      </c>
      <c r="N185" s="338">
        <v>0</v>
      </c>
      <c r="O185" s="654">
        <v>0</v>
      </c>
      <c r="P185" s="560" t="s">
        <v>4285</v>
      </c>
      <c r="Q185" s="561" t="s">
        <v>4286</v>
      </c>
      <c r="R185" s="661">
        <f t="shared" si="6"/>
        <v>0</v>
      </c>
      <c r="S185" s="873">
        <f t="shared" si="7"/>
        <v>0</v>
      </c>
      <c r="T185" s="1013"/>
      <c r="U185" s="873">
        <v>0</v>
      </c>
      <c r="V185" s="873">
        <f t="shared" si="8"/>
        <v>0</v>
      </c>
      <c r="X185" s="1002" t="s">
        <v>4283</v>
      </c>
      <c r="Y185" s="1002" t="s">
        <v>4284</v>
      </c>
      <c r="Z185" s="1003">
        <v>5</v>
      </c>
      <c r="AA185" s="1004">
        <v>46289</v>
      </c>
      <c r="AB185" s="1004">
        <v>46295</v>
      </c>
      <c r="AC185" s="1004">
        <v>46289</v>
      </c>
      <c r="AD185" s="1004">
        <v>46295</v>
      </c>
      <c r="AE185" s="1005">
        <v>0</v>
      </c>
      <c r="AF185" s="1005">
        <v>0</v>
      </c>
      <c r="AG185" s="1003">
        <v>19.3</v>
      </c>
      <c r="AH185" s="1003">
        <v>0</v>
      </c>
      <c r="AI185" s="1003">
        <v>0</v>
      </c>
      <c r="AJ185" s="1003">
        <v>0</v>
      </c>
    </row>
    <row r="186" spans="2:36" ht="12.75" customHeight="1">
      <c r="B186" s="337" t="s">
        <v>4287</v>
      </c>
      <c r="C186" s="314" t="s">
        <v>4288</v>
      </c>
      <c r="D186" s="315">
        <v>5</v>
      </c>
      <c r="E186" s="588">
        <v>46296</v>
      </c>
      <c r="F186" s="588">
        <v>46302</v>
      </c>
      <c r="G186" s="588">
        <v>46296</v>
      </c>
      <c r="H186" s="588">
        <v>46302</v>
      </c>
      <c r="I186" s="316">
        <v>0</v>
      </c>
      <c r="J186" s="316">
        <v>0</v>
      </c>
      <c r="K186" s="315">
        <v>38.6</v>
      </c>
      <c r="L186" s="315">
        <v>0</v>
      </c>
      <c r="M186" s="315">
        <v>0</v>
      </c>
      <c r="N186" s="338">
        <v>0</v>
      </c>
      <c r="O186" s="654">
        <v>0</v>
      </c>
      <c r="P186" s="560" t="s">
        <v>4289</v>
      </c>
      <c r="Q186" s="561" t="s">
        <v>4290</v>
      </c>
      <c r="R186" s="661">
        <f t="shared" si="6"/>
        <v>0</v>
      </c>
      <c r="S186" s="873">
        <f t="shared" si="7"/>
        <v>0</v>
      </c>
      <c r="T186" s="1013"/>
      <c r="U186" s="873">
        <v>0</v>
      </c>
      <c r="V186" s="873">
        <f t="shared" si="8"/>
        <v>0</v>
      </c>
      <c r="X186" s="1002" t="s">
        <v>4287</v>
      </c>
      <c r="Y186" s="1002" t="s">
        <v>4288</v>
      </c>
      <c r="Z186" s="1003">
        <v>5</v>
      </c>
      <c r="AA186" s="1004">
        <v>46296</v>
      </c>
      <c r="AB186" s="1004">
        <v>46302</v>
      </c>
      <c r="AC186" s="1004">
        <v>46296</v>
      </c>
      <c r="AD186" s="1004">
        <v>46302</v>
      </c>
      <c r="AE186" s="1005">
        <v>0</v>
      </c>
      <c r="AF186" s="1005">
        <v>0</v>
      </c>
      <c r="AG186" s="1003">
        <v>38.6</v>
      </c>
      <c r="AH186" s="1003">
        <v>0</v>
      </c>
      <c r="AI186" s="1003">
        <v>0</v>
      </c>
      <c r="AJ186" s="1003">
        <v>0</v>
      </c>
    </row>
    <row r="187" spans="2:36" ht="12.75" customHeight="1">
      <c r="B187" s="337" t="s">
        <v>4291</v>
      </c>
      <c r="C187" s="314" t="s">
        <v>4292</v>
      </c>
      <c r="D187" s="315">
        <v>5</v>
      </c>
      <c r="E187" s="588">
        <v>46303</v>
      </c>
      <c r="F187" s="588">
        <v>46310</v>
      </c>
      <c r="G187" s="588">
        <v>46303</v>
      </c>
      <c r="H187" s="588">
        <v>46310</v>
      </c>
      <c r="I187" s="316">
        <v>0</v>
      </c>
      <c r="J187" s="316">
        <v>0</v>
      </c>
      <c r="K187" s="315">
        <v>19.3</v>
      </c>
      <c r="L187" s="315">
        <v>0</v>
      </c>
      <c r="M187" s="315">
        <v>0</v>
      </c>
      <c r="N187" s="338">
        <v>0</v>
      </c>
      <c r="O187" s="654">
        <v>0</v>
      </c>
      <c r="P187" s="560" t="s">
        <v>4286</v>
      </c>
      <c r="Q187" s="561" t="s">
        <v>4201</v>
      </c>
      <c r="R187" s="661">
        <f t="shared" si="6"/>
        <v>0</v>
      </c>
      <c r="S187" s="873">
        <f t="shared" si="7"/>
        <v>0</v>
      </c>
      <c r="T187" s="1013"/>
      <c r="U187" s="873">
        <v>0</v>
      </c>
      <c r="V187" s="873">
        <f t="shared" si="8"/>
        <v>0</v>
      </c>
      <c r="X187" s="1002" t="s">
        <v>4291</v>
      </c>
      <c r="Y187" s="1002" t="s">
        <v>4292</v>
      </c>
      <c r="Z187" s="1003">
        <v>5</v>
      </c>
      <c r="AA187" s="1004">
        <v>46303</v>
      </c>
      <c r="AB187" s="1004">
        <v>46310</v>
      </c>
      <c r="AC187" s="1004">
        <v>46303</v>
      </c>
      <c r="AD187" s="1004">
        <v>46310</v>
      </c>
      <c r="AE187" s="1005">
        <v>0</v>
      </c>
      <c r="AF187" s="1005">
        <v>0</v>
      </c>
      <c r="AG187" s="1003">
        <v>19.3</v>
      </c>
      <c r="AH187" s="1003">
        <v>0</v>
      </c>
      <c r="AI187" s="1003">
        <v>0</v>
      </c>
      <c r="AJ187" s="1003">
        <v>0</v>
      </c>
    </row>
    <row r="188" spans="2:36" ht="12.75" customHeight="1">
      <c r="B188" s="344" t="s">
        <v>4293</v>
      </c>
      <c r="C188" s="345"/>
      <c r="D188" s="346">
        <v>66</v>
      </c>
      <c r="E188" s="594">
        <v>46246</v>
      </c>
      <c r="F188" s="594">
        <v>46339</v>
      </c>
      <c r="G188" s="594">
        <v>46246</v>
      </c>
      <c r="H188" s="594">
        <v>46339</v>
      </c>
      <c r="I188" s="347">
        <v>0</v>
      </c>
      <c r="J188" s="347">
        <v>0</v>
      </c>
      <c r="K188" s="346">
        <v>193</v>
      </c>
      <c r="L188" s="346">
        <v>0</v>
      </c>
      <c r="M188" s="346">
        <v>0</v>
      </c>
      <c r="N188" s="348">
        <v>0</v>
      </c>
      <c r="O188" s="385">
        <v>0</v>
      </c>
      <c r="P188" s="572"/>
      <c r="Q188" s="573"/>
      <c r="R188" s="663">
        <f t="shared" si="6"/>
        <v>0</v>
      </c>
      <c r="S188" s="875">
        <f t="shared" si="7"/>
        <v>0</v>
      </c>
      <c r="T188" s="1013"/>
      <c r="U188" s="875">
        <v>0</v>
      </c>
      <c r="V188" s="875">
        <f t="shared" si="8"/>
        <v>0</v>
      </c>
      <c r="X188" s="1002" t="s">
        <v>4293</v>
      </c>
      <c r="Z188" s="1003">
        <v>66</v>
      </c>
      <c r="AA188" s="1004">
        <v>46246</v>
      </c>
      <c r="AB188" s="1004">
        <v>46339</v>
      </c>
      <c r="AC188" s="1004">
        <v>46246</v>
      </c>
      <c r="AD188" s="1004">
        <v>46339</v>
      </c>
      <c r="AE188" s="1005">
        <v>0</v>
      </c>
      <c r="AF188" s="1005">
        <v>0</v>
      </c>
      <c r="AG188" s="1003">
        <v>193</v>
      </c>
      <c r="AH188" s="1003">
        <v>0</v>
      </c>
      <c r="AI188" s="1003">
        <v>0</v>
      </c>
      <c r="AJ188" s="1003">
        <v>0</v>
      </c>
    </row>
    <row r="189" spans="2:36" ht="12.75" customHeight="1">
      <c r="B189" s="337" t="s">
        <v>259</v>
      </c>
      <c r="C189" s="314" t="s">
        <v>4294</v>
      </c>
      <c r="D189" s="315">
        <v>51</v>
      </c>
      <c r="E189" s="588">
        <v>46246</v>
      </c>
      <c r="F189" s="588">
        <v>46318</v>
      </c>
      <c r="G189" s="588">
        <v>46246</v>
      </c>
      <c r="H189" s="588">
        <v>46318</v>
      </c>
      <c r="I189" s="316">
        <v>0</v>
      </c>
      <c r="J189" s="316">
        <v>0</v>
      </c>
      <c r="K189" s="315">
        <v>115.8</v>
      </c>
      <c r="L189" s="315">
        <v>0</v>
      </c>
      <c r="M189" s="315">
        <v>0</v>
      </c>
      <c r="N189" s="338">
        <v>0</v>
      </c>
      <c r="O189" s="654">
        <v>0</v>
      </c>
      <c r="P189" s="560" t="s">
        <v>4046</v>
      </c>
      <c r="Q189" s="561" t="s">
        <v>4295</v>
      </c>
      <c r="R189" s="661">
        <f t="shared" si="6"/>
        <v>0</v>
      </c>
      <c r="S189" s="873">
        <f t="shared" si="7"/>
        <v>0</v>
      </c>
      <c r="T189" s="1013"/>
      <c r="U189" s="873">
        <v>0</v>
      </c>
      <c r="V189" s="873">
        <f t="shared" si="8"/>
        <v>0</v>
      </c>
      <c r="X189" s="1002" t="s">
        <v>259</v>
      </c>
      <c r="Y189" s="1002" t="s">
        <v>4294</v>
      </c>
      <c r="Z189" s="1003">
        <v>51</v>
      </c>
      <c r="AA189" s="1004">
        <v>46246</v>
      </c>
      <c r="AB189" s="1004">
        <v>46318</v>
      </c>
      <c r="AC189" s="1004">
        <v>46246</v>
      </c>
      <c r="AD189" s="1004">
        <v>46318</v>
      </c>
      <c r="AE189" s="1005">
        <v>0</v>
      </c>
      <c r="AF189" s="1005">
        <v>0</v>
      </c>
      <c r="AG189" s="1003">
        <v>115.8</v>
      </c>
      <c r="AH189" s="1003">
        <v>0</v>
      </c>
      <c r="AI189" s="1003">
        <v>0</v>
      </c>
      <c r="AJ189" s="1003">
        <v>0</v>
      </c>
    </row>
    <row r="190" spans="2:36" ht="12.75" customHeight="1">
      <c r="B190" s="337" t="s">
        <v>4296</v>
      </c>
      <c r="C190" s="314" t="s">
        <v>4297</v>
      </c>
      <c r="D190" s="315">
        <v>5</v>
      </c>
      <c r="E190" s="588">
        <v>46321</v>
      </c>
      <c r="F190" s="588">
        <v>46325</v>
      </c>
      <c r="G190" s="588">
        <v>46321</v>
      </c>
      <c r="H190" s="588">
        <v>46325</v>
      </c>
      <c r="I190" s="316">
        <v>0</v>
      </c>
      <c r="J190" s="316">
        <v>0</v>
      </c>
      <c r="K190" s="315">
        <v>19.3</v>
      </c>
      <c r="L190" s="315">
        <v>0</v>
      </c>
      <c r="M190" s="315">
        <v>0</v>
      </c>
      <c r="N190" s="338">
        <v>0</v>
      </c>
      <c r="O190" s="654">
        <v>0</v>
      </c>
      <c r="P190" s="560" t="s">
        <v>4298</v>
      </c>
      <c r="Q190" s="561" t="s">
        <v>4299</v>
      </c>
      <c r="R190" s="661">
        <f t="shared" si="6"/>
        <v>0</v>
      </c>
      <c r="S190" s="873">
        <f t="shared" si="7"/>
        <v>0</v>
      </c>
      <c r="T190" s="1013"/>
      <c r="U190" s="873">
        <v>0</v>
      </c>
      <c r="V190" s="873">
        <f t="shared" si="8"/>
        <v>0</v>
      </c>
      <c r="X190" s="1002" t="s">
        <v>4296</v>
      </c>
      <c r="Y190" s="1002" t="s">
        <v>4297</v>
      </c>
      <c r="Z190" s="1003">
        <v>5</v>
      </c>
      <c r="AA190" s="1004">
        <v>46321</v>
      </c>
      <c r="AB190" s="1004">
        <v>46325</v>
      </c>
      <c r="AC190" s="1004">
        <v>46321</v>
      </c>
      <c r="AD190" s="1004">
        <v>46325</v>
      </c>
      <c r="AE190" s="1005">
        <v>0</v>
      </c>
      <c r="AF190" s="1005">
        <v>0</v>
      </c>
      <c r="AG190" s="1003">
        <v>19.3</v>
      </c>
      <c r="AH190" s="1003">
        <v>0</v>
      </c>
      <c r="AI190" s="1003">
        <v>0</v>
      </c>
      <c r="AJ190" s="1003">
        <v>0</v>
      </c>
    </row>
    <row r="191" spans="2:36" ht="12.75" customHeight="1">
      <c r="B191" s="337" t="s">
        <v>4300</v>
      </c>
      <c r="C191" s="314" t="s">
        <v>4301</v>
      </c>
      <c r="D191" s="315">
        <v>5</v>
      </c>
      <c r="E191" s="588">
        <v>46328</v>
      </c>
      <c r="F191" s="588">
        <v>46332</v>
      </c>
      <c r="G191" s="588">
        <v>46328</v>
      </c>
      <c r="H191" s="588">
        <v>46332</v>
      </c>
      <c r="I191" s="316">
        <v>0</v>
      </c>
      <c r="J191" s="316">
        <v>0</v>
      </c>
      <c r="K191" s="315">
        <v>38.6</v>
      </c>
      <c r="L191" s="315">
        <v>0</v>
      </c>
      <c r="M191" s="315">
        <v>0</v>
      </c>
      <c r="N191" s="338">
        <v>0</v>
      </c>
      <c r="O191" s="654">
        <v>0</v>
      </c>
      <c r="P191" s="560" t="s">
        <v>4302</v>
      </c>
      <c r="Q191" s="561" t="s">
        <v>4303</v>
      </c>
      <c r="R191" s="661">
        <f t="shared" si="6"/>
        <v>0</v>
      </c>
      <c r="S191" s="873">
        <f t="shared" si="7"/>
        <v>0</v>
      </c>
      <c r="T191" s="1013"/>
      <c r="U191" s="873">
        <v>0</v>
      </c>
      <c r="V191" s="873">
        <f t="shared" si="8"/>
        <v>0</v>
      </c>
      <c r="X191" s="1002" t="s">
        <v>4300</v>
      </c>
      <c r="Y191" s="1002" t="s">
        <v>4301</v>
      </c>
      <c r="Z191" s="1003">
        <v>5</v>
      </c>
      <c r="AA191" s="1004">
        <v>46328</v>
      </c>
      <c r="AB191" s="1004">
        <v>46332</v>
      </c>
      <c r="AC191" s="1004">
        <v>46328</v>
      </c>
      <c r="AD191" s="1004">
        <v>46332</v>
      </c>
      <c r="AE191" s="1005">
        <v>0</v>
      </c>
      <c r="AF191" s="1005">
        <v>0</v>
      </c>
      <c r="AG191" s="1003">
        <v>38.6</v>
      </c>
      <c r="AH191" s="1003">
        <v>0</v>
      </c>
      <c r="AI191" s="1003">
        <v>0</v>
      </c>
      <c r="AJ191" s="1003">
        <v>0</v>
      </c>
    </row>
    <row r="192" spans="2:36" ht="12.75" customHeight="1">
      <c r="B192" s="337" t="s">
        <v>4304</v>
      </c>
      <c r="C192" s="314" t="s">
        <v>4305</v>
      </c>
      <c r="D192" s="315">
        <v>5</v>
      </c>
      <c r="E192" s="588">
        <v>46335</v>
      </c>
      <c r="F192" s="588">
        <v>46339</v>
      </c>
      <c r="G192" s="588">
        <v>46335</v>
      </c>
      <c r="H192" s="588">
        <v>46339</v>
      </c>
      <c r="I192" s="316">
        <v>0</v>
      </c>
      <c r="J192" s="316">
        <v>0</v>
      </c>
      <c r="K192" s="315">
        <v>19.3</v>
      </c>
      <c r="L192" s="315">
        <v>0</v>
      </c>
      <c r="M192" s="315">
        <v>0</v>
      </c>
      <c r="N192" s="338">
        <v>0</v>
      </c>
      <c r="O192" s="654">
        <v>0</v>
      </c>
      <c r="P192" s="560" t="s">
        <v>4299</v>
      </c>
      <c r="Q192" s="561" t="s">
        <v>4201</v>
      </c>
      <c r="R192" s="661">
        <f t="shared" si="6"/>
        <v>0</v>
      </c>
      <c r="S192" s="873">
        <f t="shared" si="7"/>
        <v>0</v>
      </c>
      <c r="T192" s="1013"/>
      <c r="U192" s="873">
        <v>0</v>
      </c>
      <c r="V192" s="873">
        <f t="shared" si="8"/>
        <v>0</v>
      </c>
      <c r="X192" s="1002" t="s">
        <v>4304</v>
      </c>
      <c r="Y192" s="1002" t="s">
        <v>4305</v>
      </c>
      <c r="Z192" s="1003">
        <v>5</v>
      </c>
      <c r="AA192" s="1004">
        <v>46335</v>
      </c>
      <c r="AB192" s="1004">
        <v>46339</v>
      </c>
      <c r="AC192" s="1004">
        <v>46335</v>
      </c>
      <c r="AD192" s="1004">
        <v>46339</v>
      </c>
      <c r="AE192" s="1005">
        <v>0</v>
      </c>
      <c r="AF192" s="1005">
        <v>0</v>
      </c>
      <c r="AG192" s="1003">
        <v>19.3</v>
      </c>
      <c r="AH192" s="1003">
        <v>0</v>
      </c>
      <c r="AI192" s="1003">
        <v>0</v>
      </c>
      <c r="AJ192" s="1003">
        <v>0</v>
      </c>
    </row>
    <row r="193" spans="2:36" ht="12.75" customHeight="1">
      <c r="B193" s="344" t="s">
        <v>4306</v>
      </c>
      <c r="C193" s="345"/>
      <c r="D193" s="346">
        <v>66</v>
      </c>
      <c r="E193" s="594">
        <v>46216</v>
      </c>
      <c r="F193" s="594">
        <v>46310</v>
      </c>
      <c r="G193" s="594">
        <v>46216</v>
      </c>
      <c r="H193" s="594">
        <v>46310</v>
      </c>
      <c r="I193" s="347">
        <v>0</v>
      </c>
      <c r="J193" s="347">
        <v>0</v>
      </c>
      <c r="K193" s="346">
        <v>193</v>
      </c>
      <c r="L193" s="346">
        <v>0</v>
      </c>
      <c r="M193" s="346">
        <v>0</v>
      </c>
      <c r="N193" s="348">
        <v>0</v>
      </c>
      <c r="O193" s="385">
        <v>0</v>
      </c>
      <c r="P193" s="572"/>
      <c r="Q193" s="573"/>
      <c r="R193" s="663">
        <f t="shared" si="6"/>
        <v>0</v>
      </c>
      <c r="S193" s="875">
        <f t="shared" si="7"/>
        <v>0</v>
      </c>
      <c r="T193" s="1013"/>
      <c r="U193" s="875">
        <v>0</v>
      </c>
      <c r="V193" s="875">
        <f t="shared" si="8"/>
        <v>0</v>
      </c>
      <c r="X193" s="1002" t="s">
        <v>4306</v>
      </c>
      <c r="Z193" s="1003">
        <v>66</v>
      </c>
      <c r="AA193" s="1004">
        <v>46216</v>
      </c>
      <c r="AB193" s="1004">
        <v>46310</v>
      </c>
      <c r="AC193" s="1004">
        <v>46216</v>
      </c>
      <c r="AD193" s="1004">
        <v>46310</v>
      </c>
      <c r="AE193" s="1005">
        <v>0</v>
      </c>
      <c r="AF193" s="1005">
        <v>0</v>
      </c>
      <c r="AG193" s="1003">
        <v>193</v>
      </c>
      <c r="AH193" s="1003">
        <v>0</v>
      </c>
      <c r="AI193" s="1003">
        <v>0</v>
      </c>
      <c r="AJ193" s="1003">
        <v>0</v>
      </c>
    </row>
    <row r="194" spans="2:36" ht="12.75" customHeight="1">
      <c r="B194" s="337" t="s">
        <v>263</v>
      </c>
      <c r="C194" s="314" t="s">
        <v>4307</v>
      </c>
      <c r="D194" s="315">
        <v>51</v>
      </c>
      <c r="E194" s="588">
        <v>46216</v>
      </c>
      <c r="F194" s="588">
        <v>46288</v>
      </c>
      <c r="G194" s="588">
        <v>46216</v>
      </c>
      <c r="H194" s="588">
        <v>46288</v>
      </c>
      <c r="I194" s="316">
        <v>0</v>
      </c>
      <c r="J194" s="316">
        <v>0</v>
      </c>
      <c r="K194" s="315">
        <v>115.8</v>
      </c>
      <c r="L194" s="315">
        <v>0</v>
      </c>
      <c r="M194" s="315">
        <v>0</v>
      </c>
      <c r="N194" s="338">
        <v>0</v>
      </c>
      <c r="O194" s="654">
        <v>0</v>
      </c>
      <c r="P194" s="560" t="s">
        <v>4046</v>
      </c>
      <c r="Q194" s="561" t="s">
        <v>4308</v>
      </c>
      <c r="R194" s="661">
        <f t="shared" si="6"/>
        <v>0</v>
      </c>
      <c r="S194" s="873">
        <f t="shared" si="7"/>
        <v>0</v>
      </c>
      <c r="T194" s="1013"/>
      <c r="U194" s="873">
        <v>0</v>
      </c>
      <c r="V194" s="873">
        <f t="shared" si="8"/>
        <v>0</v>
      </c>
      <c r="X194" s="1002" t="s">
        <v>263</v>
      </c>
      <c r="Y194" s="1002" t="s">
        <v>4307</v>
      </c>
      <c r="Z194" s="1003">
        <v>51</v>
      </c>
      <c r="AA194" s="1004">
        <v>46216</v>
      </c>
      <c r="AB194" s="1004">
        <v>46288</v>
      </c>
      <c r="AC194" s="1004">
        <v>46216</v>
      </c>
      <c r="AD194" s="1004">
        <v>46288</v>
      </c>
      <c r="AE194" s="1005">
        <v>0</v>
      </c>
      <c r="AF194" s="1005">
        <v>0</v>
      </c>
      <c r="AG194" s="1003">
        <v>115.8</v>
      </c>
      <c r="AH194" s="1003">
        <v>0</v>
      </c>
      <c r="AI194" s="1003">
        <v>0</v>
      </c>
      <c r="AJ194" s="1003">
        <v>0</v>
      </c>
    </row>
    <row r="195" spans="2:36" ht="12.75" customHeight="1">
      <c r="B195" s="337" t="s">
        <v>4309</v>
      </c>
      <c r="C195" s="314" t="s">
        <v>4310</v>
      </c>
      <c r="D195" s="315">
        <v>5</v>
      </c>
      <c r="E195" s="588">
        <v>46289</v>
      </c>
      <c r="F195" s="588">
        <v>46295</v>
      </c>
      <c r="G195" s="588">
        <v>46289</v>
      </c>
      <c r="H195" s="588">
        <v>46295</v>
      </c>
      <c r="I195" s="316">
        <v>0</v>
      </c>
      <c r="J195" s="316">
        <v>0</v>
      </c>
      <c r="K195" s="315">
        <v>19.3</v>
      </c>
      <c r="L195" s="315">
        <v>0</v>
      </c>
      <c r="M195" s="315">
        <v>0</v>
      </c>
      <c r="N195" s="338">
        <v>0</v>
      </c>
      <c r="O195" s="654">
        <v>0</v>
      </c>
      <c r="P195" s="560" t="s">
        <v>4311</v>
      </c>
      <c r="Q195" s="561" t="s">
        <v>4312</v>
      </c>
      <c r="R195" s="661">
        <f t="shared" si="6"/>
        <v>0</v>
      </c>
      <c r="S195" s="873">
        <f t="shared" si="7"/>
        <v>0</v>
      </c>
      <c r="T195" s="1013"/>
      <c r="U195" s="873">
        <v>0</v>
      </c>
      <c r="V195" s="873">
        <f t="shared" si="8"/>
        <v>0</v>
      </c>
      <c r="X195" s="1002" t="s">
        <v>4309</v>
      </c>
      <c r="Y195" s="1002" t="s">
        <v>4310</v>
      </c>
      <c r="Z195" s="1003">
        <v>5</v>
      </c>
      <c r="AA195" s="1004">
        <v>46289</v>
      </c>
      <c r="AB195" s="1004">
        <v>46295</v>
      </c>
      <c r="AC195" s="1004">
        <v>46289</v>
      </c>
      <c r="AD195" s="1004">
        <v>46295</v>
      </c>
      <c r="AE195" s="1005">
        <v>0</v>
      </c>
      <c r="AF195" s="1005">
        <v>0</v>
      </c>
      <c r="AG195" s="1003">
        <v>19.3</v>
      </c>
      <c r="AH195" s="1003">
        <v>0</v>
      </c>
      <c r="AI195" s="1003">
        <v>0</v>
      </c>
      <c r="AJ195" s="1003">
        <v>0</v>
      </c>
    </row>
    <row r="196" spans="2:36" ht="12.75" customHeight="1">
      <c r="B196" s="337" t="s">
        <v>4313</v>
      </c>
      <c r="C196" s="314" t="s">
        <v>4314</v>
      </c>
      <c r="D196" s="315">
        <v>5</v>
      </c>
      <c r="E196" s="588">
        <v>46296</v>
      </c>
      <c r="F196" s="588">
        <v>46302</v>
      </c>
      <c r="G196" s="588">
        <v>46296</v>
      </c>
      <c r="H196" s="588">
        <v>46302</v>
      </c>
      <c r="I196" s="316">
        <v>0</v>
      </c>
      <c r="J196" s="316">
        <v>0</v>
      </c>
      <c r="K196" s="315">
        <v>38.6</v>
      </c>
      <c r="L196" s="315">
        <v>0</v>
      </c>
      <c r="M196" s="315">
        <v>0</v>
      </c>
      <c r="N196" s="338">
        <v>0</v>
      </c>
      <c r="O196" s="654">
        <v>0</v>
      </c>
      <c r="P196" s="560" t="s">
        <v>4315</v>
      </c>
      <c r="Q196" s="561" t="s">
        <v>4316</v>
      </c>
      <c r="R196" s="661">
        <f t="shared" si="6"/>
        <v>0</v>
      </c>
      <c r="S196" s="873">
        <f t="shared" si="7"/>
        <v>0</v>
      </c>
      <c r="T196" s="1013"/>
      <c r="U196" s="873">
        <v>0</v>
      </c>
      <c r="V196" s="873">
        <f t="shared" si="8"/>
        <v>0</v>
      </c>
      <c r="X196" s="1002" t="s">
        <v>4313</v>
      </c>
      <c r="Y196" s="1002" t="s">
        <v>4314</v>
      </c>
      <c r="Z196" s="1003">
        <v>5</v>
      </c>
      <c r="AA196" s="1004">
        <v>46296</v>
      </c>
      <c r="AB196" s="1004">
        <v>46302</v>
      </c>
      <c r="AC196" s="1004">
        <v>46296</v>
      </c>
      <c r="AD196" s="1004">
        <v>46302</v>
      </c>
      <c r="AE196" s="1005">
        <v>0</v>
      </c>
      <c r="AF196" s="1005">
        <v>0</v>
      </c>
      <c r="AG196" s="1003">
        <v>38.6</v>
      </c>
      <c r="AH196" s="1003">
        <v>0</v>
      </c>
      <c r="AI196" s="1003">
        <v>0</v>
      </c>
      <c r="AJ196" s="1003">
        <v>0</v>
      </c>
    </row>
    <row r="197" spans="2:36" ht="12.75" customHeight="1">
      <c r="B197" s="337" t="s">
        <v>4317</v>
      </c>
      <c r="C197" s="314" t="s">
        <v>4318</v>
      </c>
      <c r="D197" s="315">
        <v>5</v>
      </c>
      <c r="E197" s="588">
        <v>46303</v>
      </c>
      <c r="F197" s="588">
        <v>46310</v>
      </c>
      <c r="G197" s="588">
        <v>46303</v>
      </c>
      <c r="H197" s="588">
        <v>46310</v>
      </c>
      <c r="I197" s="316">
        <v>0</v>
      </c>
      <c r="J197" s="316">
        <v>0</v>
      </c>
      <c r="K197" s="315">
        <v>19.3</v>
      </c>
      <c r="L197" s="315">
        <v>0</v>
      </c>
      <c r="M197" s="315">
        <v>0</v>
      </c>
      <c r="N197" s="338">
        <v>0</v>
      </c>
      <c r="O197" s="654">
        <v>0</v>
      </c>
      <c r="P197" s="560" t="s">
        <v>4312</v>
      </c>
      <c r="Q197" s="561" t="s">
        <v>4201</v>
      </c>
      <c r="R197" s="661">
        <f t="shared" ref="R197:R260" si="9">+N197-L197</f>
        <v>0</v>
      </c>
      <c r="S197" s="873">
        <f t="shared" ref="S197:S260" si="10">+R197/$K$5</f>
        <v>0</v>
      </c>
      <c r="T197" s="1013"/>
      <c r="U197" s="873">
        <v>0</v>
      </c>
      <c r="V197" s="873">
        <f t="shared" ref="V197:V260" si="11">+S197-U197</f>
        <v>0</v>
      </c>
      <c r="X197" s="1002" t="s">
        <v>4317</v>
      </c>
      <c r="Y197" s="1002" t="s">
        <v>4318</v>
      </c>
      <c r="Z197" s="1003">
        <v>5</v>
      </c>
      <c r="AA197" s="1004">
        <v>46303</v>
      </c>
      <c r="AB197" s="1004">
        <v>46310</v>
      </c>
      <c r="AC197" s="1004">
        <v>46303</v>
      </c>
      <c r="AD197" s="1004">
        <v>46310</v>
      </c>
      <c r="AE197" s="1005">
        <v>0</v>
      </c>
      <c r="AF197" s="1005">
        <v>0</v>
      </c>
      <c r="AG197" s="1003">
        <v>19.3</v>
      </c>
      <c r="AH197" s="1003">
        <v>0</v>
      </c>
      <c r="AI197" s="1003">
        <v>0</v>
      </c>
      <c r="AJ197" s="1003">
        <v>0</v>
      </c>
    </row>
    <row r="198" spans="2:36" ht="12.75" customHeight="1">
      <c r="B198" s="344" t="s">
        <v>4319</v>
      </c>
      <c r="C198" s="345"/>
      <c r="D198" s="346">
        <v>66</v>
      </c>
      <c r="E198" s="594">
        <v>46216</v>
      </c>
      <c r="F198" s="594">
        <v>46310</v>
      </c>
      <c r="G198" s="594">
        <v>46216</v>
      </c>
      <c r="H198" s="594">
        <v>46310</v>
      </c>
      <c r="I198" s="347">
        <v>0</v>
      </c>
      <c r="J198" s="347">
        <v>0</v>
      </c>
      <c r="K198" s="346">
        <v>156</v>
      </c>
      <c r="L198" s="346">
        <v>0</v>
      </c>
      <c r="M198" s="346">
        <v>0</v>
      </c>
      <c r="N198" s="348">
        <v>0</v>
      </c>
      <c r="O198" s="385">
        <v>0</v>
      </c>
      <c r="P198" s="572"/>
      <c r="Q198" s="573"/>
      <c r="R198" s="663">
        <f t="shared" si="9"/>
        <v>0</v>
      </c>
      <c r="S198" s="875">
        <f t="shared" si="10"/>
        <v>0</v>
      </c>
      <c r="T198" s="1013"/>
      <c r="U198" s="875">
        <v>0</v>
      </c>
      <c r="V198" s="875">
        <f t="shared" si="11"/>
        <v>0</v>
      </c>
      <c r="X198" s="1002" t="s">
        <v>4319</v>
      </c>
      <c r="Z198" s="1003">
        <v>66</v>
      </c>
      <c r="AA198" s="1004">
        <v>46216</v>
      </c>
      <c r="AB198" s="1004">
        <v>46310</v>
      </c>
      <c r="AC198" s="1004">
        <v>46216</v>
      </c>
      <c r="AD198" s="1004">
        <v>46310</v>
      </c>
      <c r="AE198" s="1005">
        <v>0</v>
      </c>
      <c r="AF198" s="1005">
        <v>0</v>
      </c>
      <c r="AG198" s="1003">
        <v>156</v>
      </c>
      <c r="AH198" s="1003">
        <v>0</v>
      </c>
      <c r="AI198" s="1003">
        <v>0</v>
      </c>
      <c r="AJ198" s="1003">
        <v>0</v>
      </c>
    </row>
    <row r="199" spans="2:36" ht="12.75" customHeight="1">
      <c r="B199" s="337" t="s">
        <v>267</v>
      </c>
      <c r="C199" s="314" t="s">
        <v>4320</v>
      </c>
      <c r="D199" s="315">
        <v>51</v>
      </c>
      <c r="E199" s="588">
        <v>46216</v>
      </c>
      <c r="F199" s="588">
        <v>46288</v>
      </c>
      <c r="G199" s="588">
        <v>46216</v>
      </c>
      <c r="H199" s="588">
        <v>46288</v>
      </c>
      <c r="I199" s="316">
        <v>0</v>
      </c>
      <c r="J199" s="316">
        <v>0</v>
      </c>
      <c r="K199" s="315">
        <v>93.6</v>
      </c>
      <c r="L199" s="315">
        <v>0</v>
      </c>
      <c r="M199" s="315">
        <v>0</v>
      </c>
      <c r="N199" s="338">
        <v>0</v>
      </c>
      <c r="O199" s="654">
        <v>0</v>
      </c>
      <c r="P199" s="560" t="s">
        <v>4046</v>
      </c>
      <c r="Q199" s="561" t="s">
        <v>4321</v>
      </c>
      <c r="R199" s="661">
        <f t="shared" si="9"/>
        <v>0</v>
      </c>
      <c r="S199" s="873">
        <f t="shared" si="10"/>
        <v>0</v>
      </c>
      <c r="T199" s="1013"/>
      <c r="U199" s="873">
        <v>0</v>
      </c>
      <c r="V199" s="873">
        <f t="shared" si="11"/>
        <v>0</v>
      </c>
      <c r="X199" s="1002" t="s">
        <v>267</v>
      </c>
      <c r="Y199" s="1002" t="s">
        <v>4320</v>
      </c>
      <c r="Z199" s="1003">
        <v>51</v>
      </c>
      <c r="AA199" s="1004">
        <v>46216</v>
      </c>
      <c r="AB199" s="1004">
        <v>46288</v>
      </c>
      <c r="AC199" s="1004">
        <v>46216</v>
      </c>
      <c r="AD199" s="1004">
        <v>46288</v>
      </c>
      <c r="AE199" s="1005">
        <v>0</v>
      </c>
      <c r="AF199" s="1005">
        <v>0</v>
      </c>
      <c r="AG199" s="1003">
        <v>93.6</v>
      </c>
      <c r="AH199" s="1003">
        <v>0</v>
      </c>
      <c r="AI199" s="1003">
        <v>0</v>
      </c>
      <c r="AJ199" s="1003">
        <v>0</v>
      </c>
    </row>
    <row r="200" spans="2:36" ht="12.75" customHeight="1">
      <c r="B200" s="337" t="s">
        <v>4322</v>
      </c>
      <c r="C200" s="314" t="s">
        <v>4323</v>
      </c>
      <c r="D200" s="315">
        <v>5</v>
      </c>
      <c r="E200" s="588">
        <v>46289</v>
      </c>
      <c r="F200" s="588">
        <v>46295</v>
      </c>
      <c r="G200" s="588">
        <v>46289</v>
      </c>
      <c r="H200" s="588">
        <v>46295</v>
      </c>
      <c r="I200" s="316">
        <v>0</v>
      </c>
      <c r="J200" s="316">
        <v>0</v>
      </c>
      <c r="K200" s="315">
        <v>15.6</v>
      </c>
      <c r="L200" s="315">
        <v>0</v>
      </c>
      <c r="M200" s="315">
        <v>0</v>
      </c>
      <c r="N200" s="338">
        <v>0</v>
      </c>
      <c r="O200" s="654">
        <v>0</v>
      </c>
      <c r="P200" s="560" t="s">
        <v>4324</v>
      </c>
      <c r="Q200" s="561" t="s">
        <v>4325</v>
      </c>
      <c r="R200" s="661">
        <f t="shared" si="9"/>
        <v>0</v>
      </c>
      <c r="S200" s="873">
        <f t="shared" si="10"/>
        <v>0</v>
      </c>
      <c r="T200" s="1013"/>
      <c r="U200" s="873">
        <v>0</v>
      </c>
      <c r="V200" s="873">
        <f t="shared" si="11"/>
        <v>0</v>
      </c>
      <c r="X200" s="1002" t="s">
        <v>4322</v>
      </c>
      <c r="Y200" s="1002" t="s">
        <v>4323</v>
      </c>
      <c r="Z200" s="1003">
        <v>5</v>
      </c>
      <c r="AA200" s="1004">
        <v>46289</v>
      </c>
      <c r="AB200" s="1004">
        <v>46295</v>
      </c>
      <c r="AC200" s="1004">
        <v>46289</v>
      </c>
      <c r="AD200" s="1004">
        <v>46295</v>
      </c>
      <c r="AE200" s="1005">
        <v>0</v>
      </c>
      <c r="AF200" s="1005">
        <v>0</v>
      </c>
      <c r="AG200" s="1003">
        <v>15.6</v>
      </c>
      <c r="AH200" s="1003">
        <v>0</v>
      </c>
      <c r="AI200" s="1003">
        <v>0</v>
      </c>
      <c r="AJ200" s="1003">
        <v>0</v>
      </c>
    </row>
    <row r="201" spans="2:36" ht="12.75" customHeight="1">
      <c r="B201" s="337" t="s">
        <v>4326</v>
      </c>
      <c r="C201" s="314" t="s">
        <v>4327</v>
      </c>
      <c r="D201" s="315">
        <v>5</v>
      </c>
      <c r="E201" s="588">
        <v>46296</v>
      </c>
      <c r="F201" s="588">
        <v>46302</v>
      </c>
      <c r="G201" s="588">
        <v>46296</v>
      </c>
      <c r="H201" s="588">
        <v>46302</v>
      </c>
      <c r="I201" s="316">
        <v>0</v>
      </c>
      <c r="J201" s="316">
        <v>0</v>
      </c>
      <c r="K201" s="315">
        <v>31.2</v>
      </c>
      <c r="L201" s="315">
        <v>0</v>
      </c>
      <c r="M201" s="315">
        <v>0</v>
      </c>
      <c r="N201" s="338">
        <v>0</v>
      </c>
      <c r="O201" s="654">
        <v>0</v>
      </c>
      <c r="P201" s="560" t="s">
        <v>4328</v>
      </c>
      <c r="Q201" s="561" t="s">
        <v>4329</v>
      </c>
      <c r="R201" s="661">
        <f t="shared" si="9"/>
        <v>0</v>
      </c>
      <c r="S201" s="873">
        <f t="shared" si="10"/>
        <v>0</v>
      </c>
      <c r="T201" s="1013"/>
      <c r="U201" s="873">
        <v>0</v>
      </c>
      <c r="V201" s="873">
        <f t="shared" si="11"/>
        <v>0</v>
      </c>
      <c r="X201" s="1002" t="s">
        <v>4326</v>
      </c>
      <c r="Y201" s="1002" t="s">
        <v>4327</v>
      </c>
      <c r="Z201" s="1003">
        <v>5</v>
      </c>
      <c r="AA201" s="1004">
        <v>46296</v>
      </c>
      <c r="AB201" s="1004">
        <v>46302</v>
      </c>
      <c r="AC201" s="1004">
        <v>46296</v>
      </c>
      <c r="AD201" s="1004">
        <v>46302</v>
      </c>
      <c r="AE201" s="1005">
        <v>0</v>
      </c>
      <c r="AF201" s="1005">
        <v>0</v>
      </c>
      <c r="AG201" s="1003">
        <v>31.2</v>
      </c>
      <c r="AH201" s="1003">
        <v>0</v>
      </c>
      <c r="AI201" s="1003">
        <v>0</v>
      </c>
      <c r="AJ201" s="1003">
        <v>0</v>
      </c>
    </row>
    <row r="202" spans="2:36" ht="12.75" customHeight="1">
      <c r="B202" s="337" t="s">
        <v>4330</v>
      </c>
      <c r="C202" s="314" t="s">
        <v>4331</v>
      </c>
      <c r="D202" s="315">
        <v>5</v>
      </c>
      <c r="E202" s="588">
        <v>46303</v>
      </c>
      <c r="F202" s="588">
        <v>46310</v>
      </c>
      <c r="G202" s="588">
        <v>46303</v>
      </c>
      <c r="H202" s="588">
        <v>46310</v>
      </c>
      <c r="I202" s="316">
        <v>0</v>
      </c>
      <c r="J202" s="316">
        <v>0</v>
      </c>
      <c r="K202" s="315">
        <v>15.6</v>
      </c>
      <c r="L202" s="315">
        <v>0</v>
      </c>
      <c r="M202" s="315">
        <v>0</v>
      </c>
      <c r="N202" s="338">
        <v>0</v>
      </c>
      <c r="O202" s="654">
        <v>0</v>
      </c>
      <c r="P202" s="560" t="s">
        <v>4325</v>
      </c>
      <c r="Q202" s="561" t="s">
        <v>4201</v>
      </c>
      <c r="R202" s="661">
        <f t="shared" si="9"/>
        <v>0</v>
      </c>
      <c r="S202" s="873">
        <f t="shared" si="10"/>
        <v>0</v>
      </c>
      <c r="T202" s="1013"/>
      <c r="U202" s="873">
        <v>0</v>
      </c>
      <c r="V202" s="873">
        <f t="shared" si="11"/>
        <v>0</v>
      </c>
      <c r="X202" s="1002" t="s">
        <v>4330</v>
      </c>
      <c r="Y202" s="1002" t="s">
        <v>4331</v>
      </c>
      <c r="Z202" s="1003">
        <v>5</v>
      </c>
      <c r="AA202" s="1004">
        <v>46303</v>
      </c>
      <c r="AB202" s="1004">
        <v>46310</v>
      </c>
      <c r="AC202" s="1004">
        <v>46303</v>
      </c>
      <c r="AD202" s="1004">
        <v>46310</v>
      </c>
      <c r="AE202" s="1005">
        <v>0</v>
      </c>
      <c r="AF202" s="1005">
        <v>0</v>
      </c>
      <c r="AG202" s="1003">
        <v>15.6</v>
      </c>
      <c r="AH202" s="1003">
        <v>0</v>
      </c>
      <c r="AI202" s="1003">
        <v>0</v>
      </c>
      <c r="AJ202" s="1003">
        <v>0</v>
      </c>
    </row>
    <row r="203" spans="2:36" ht="12.75" customHeight="1">
      <c r="B203" s="344" t="s">
        <v>4332</v>
      </c>
      <c r="C203" s="345"/>
      <c r="D203" s="346">
        <v>66</v>
      </c>
      <c r="E203" s="594">
        <v>46245</v>
      </c>
      <c r="F203" s="594">
        <v>46338</v>
      </c>
      <c r="G203" s="594">
        <v>46245</v>
      </c>
      <c r="H203" s="594">
        <v>46338</v>
      </c>
      <c r="I203" s="347">
        <v>0</v>
      </c>
      <c r="J203" s="347">
        <v>0</v>
      </c>
      <c r="K203" s="346">
        <v>176</v>
      </c>
      <c r="L203" s="346">
        <v>0</v>
      </c>
      <c r="M203" s="346">
        <v>0</v>
      </c>
      <c r="N203" s="348">
        <v>0</v>
      </c>
      <c r="O203" s="385">
        <v>0</v>
      </c>
      <c r="P203" s="572"/>
      <c r="Q203" s="573"/>
      <c r="R203" s="663">
        <f t="shared" si="9"/>
        <v>0</v>
      </c>
      <c r="S203" s="875">
        <f t="shared" si="10"/>
        <v>0</v>
      </c>
      <c r="T203" s="1013"/>
      <c r="U203" s="875">
        <v>0</v>
      </c>
      <c r="V203" s="875">
        <f t="shared" si="11"/>
        <v>0</v>
      </c>
      <c r="X203" s="1002" t="s">
        <v>4332</v>
      </c>
      <c r="Z203" s="1003">
        <v>66</v>
      </c>
      <c r="AA203" s="1004">
        <v>46245</v>
      </c>
      <c r="AB203" s="1004">
        <v>46338</v>
      </c>
      <c r="AC203" s="1004">
        <v>46245</v>
      </c>
      <c r="AD203" s="1004">
        <v>46338</v>
      </c>
      <c r="AE203" s="1005">
        <v>0</v>
      </c>
      <c r="AF203" s="1005">
        <v>0</v>
      </c>
      <c r="AG203" s="1003">
        <v>176</v>
      </c>
      <c r="AH203" s="1003">
        <v>0</v>
      </c>
      <c r="AI203" s="1003">
        <v>0</v>
      </c>
      <c r="AJ203" s="1003">
        <v>0</v>
      </c>
    </row>
    <row r="204" spans="2:36" ht="12.75" customHeight="1">
      <c r="B204" s="337" t="s">
        <v>271</v>
      </c>
      <c r="C204" s="314" t="s">
        <v>4333</v>
      </c>
      <c r="D204" s="315">
        <v>51</v>
      </c>
      <c r="E204" s="588">
        <v>46245</v>
      </c>
      <c r="F204" s="588">
        <v>46317</v>
      </c>
      <c r="G204" s="588">
        <v>46245</v>
      </c>
      <c r="H204" s="588">
        <v>46317</v>
      </c>
      <c r="I204" s="316">
        <v>0</v>
      </c>
      <c r="J204" s="316">
        <v>0</v>
      </c>
      <c r="K204" s="315">
        <v>105.6</v>
      </c>
      <c r="L204" s="315">
        <v>0</v>
      </c>
      <c r="M204" s="315">
        <v>0</v>
      </c>
      <c r="N204" s="338">
        <v>0</v>
      </c>
      <c r="O204" s="654">
        <v>0</v>
      </c>
      <c r="P204" s="560" t="s">
        <v>4046</v>
      </c>
      <c r="Q204" s="561" t="s">
        <v>4334</v>
      </c>
      <c r="R204" s="661">
        <f t="shared" si="9"/>
        <v>0</v>
      </c>
      <c r="S204" s="873">
        <f t="shared" si="10"/>
        <v>0</v>
      </c>
      <c r="T204" s="1013"/>
      <c r="U204" s="873">
        <v>0</v>
      </c>
      <c r="V204" s="873">
        <f t="shared" si="11"/>
        <v>0</v>
      </c>
      <c r="X204" s="1002" t="s">
        <v>271</v>
      </c>
      <c r="Y204" s="1002" t="s">
        <v>4333</v>
      </c>
      <c r="Z204" s="1003">
        <v>51</v>
      </c>
      <c r="AA204" s="1004">
        <v>46245</v>
      </c>
      <c r="AB204" s="1004">
        <v>46317</v>
      </c>
      <c r="AC204" s="1004">
        <v>46245</v>
      </c>
      <c r="AD204" s="1004">
        <v>46317</v>
      </c>
      <c r="AE204" s="1005">
        <v>0</v>
      </c>
      <c r="AF204" s="1005">
        <v>0</v>
      </c>
      <c r="AG204" s="1003">
        <v>105.6</v>
      </c>
      <c r="AH204" s="1003">
        <v>0</v>
      </c>
      <c r="AI204" s="1003">
        <v>0</v>
      </c>
      <c r="AJ204" s="1003">
        <v>0</v>
      </c>
    </row>
    <row r="205" spans="2:36" ht="12.75" customHeight="1">
      <c r="B205" s="337" t="s">
        <v>4335</v>
      </c>
      <c r="C205" s="314" t="s">
        <v>4336</v>
      </c>
      <c r="D205" s="315">
        <v>5</v>
      </c>
      <c r="E205" s="588">
        <v>46318</v>
      </c>
      <c r="F205" s="588">
        <v>46324</v>
      </c>
      <c r="G205" s="588">
        <v>46318</v>
      </c>
      <c r="H205" s="588">
        <v>46324</v>
      </c>
      <c r="I205" s="316">
        <v>0</v>
      </c>
      <c r="J205" s="316">
        <v>0</v>
      </c>
      <c r="K205" s="315">
        <v>17.600000000000001</v>
      </c>
      <c r="L205" s="315">
        <v>0</v>
      </c>
      <c r="M205" s="315">
        <v>0</v>
      </c>
      <c r="N205" s="338">
        <v>0</v>
      </c>
      <c r="O205" s="654">
        <v>0</v>
      </c>
      <c r="P205" s="560" t="s">
        <v>4337</v>
      </c>
      <c r="Q205" s="561" t="s">
        <v>4338</v>
      </c>
      <c r="R205" s="661">
        <f t="shared" si="9"/>
        <v>0</v>
      </c>
      <c r="S205" s="873">
        <f t="shared" si="10"/>
        <v>0</v>
      </c>
      <c r="T205" s="1013"/>
      <c r="U205" s="873">
        <v>0</v>
      </c>
      <c r="V205" s="873">
        <f t="shared" si="11"/>
        <v>0</v>
      </c>
      <c r="X205" s="1002" t="s">
        <v>4335</v>
      </c>
      <c r="Y205" s="1002" t="s">
        <v>4336</v>
      </c>
      <c r="Z205" s="1003">
        <v>5</v>
      </c>
      <c r="AA205" s="1004">
        <v>46318</v>
      </c>
      <c r="AB205" s="1004">
        <v>46324</v>
      </c>
      <c r="AC205" s="1004">
        <v>46318</v>
      </c>
      <c r="AD205" s="1004">
        <v>46324</v>
      </c>
      <c r="AE205" s="1005">
        <v>0</v>
      </c>
      <c r="AF205" s="1005">
        <v>0</v>
      </c>
      <c r="AG205" s="1003">
        <v>17.600000000000001</v>
      </c>
      <c r="AH205" s="1003">
        <v>0</v>
      </c>
      <c r="AI205" s="1003">
        <v>0</v>
      </c>
      <c r="AJ205" s="1003">
        <v>0</v>
      </c>
    </row>
    <row r="206" spans="2:36" ht="12.75" customHeight="1">
      <c r="B206" s="337" t="s">
        <v>4339</v>
      </c>
      <c r="C206" s="314" t="s">
        <v>4340</v>
      </c>
      <c r="D206" s="315">
        <v>5</v>
      </c>
      <c r="E206" s="588">
        <v>46325</v>
      </c>
      <c r="F206" s="588">
        <v>46331</v>
      </c>
      <c r="G206" s="588">
        <v>46325</v>
      </c>
      <c r="H206" s="588">
        <v>46331</v>
      </c>
      <c r="I206" s="316">
        <v>0</v>
      </c>
      <c r="J206" s="316">
        <v>0</v>
      </c>
      <c r="K206" s="315">
        <v>35.200000000000003</v>
      </c>
      <c r="L206" s="315">
        <v>0</v>
      </c>
      <c r="M206" s="315">
        <v>0</v>
      </c>
      <c r="N206" s="338">
        <v>0</v>
      </c>
      <c r="O206" s="654">
        <v>0</v>
      </c>
      <c r="P206" s="560" t="s">
        <v>4341</v>
      </c>
      <c r="Q206" s="561" t="s">
        <v>4342</v>
      </c>
      <c r="R206" s="661">
        <f t="shared" si="9"/>
        <v>0</v>
      </c>
      <c r="S206" s="873">
        <f t="shared" si="10"/>
        <v>0</v>
      </c>
      <c r="T206" s="1013"/>
      <c r="U206" s="873">
        <v>0</v>
      </c>
      <c r="V206" s="873">
        <f t="shared" si="11"/>
        <v>0</v>
      </c>
      <c r="X206" s="1002" t="s">
        <v>4339</v>
      </c>
      <c r="Y206" s="1002" t="s">
        <v>4340</v>
      </c>
      <c r="Z206" s="1003">
        <v>5</v>
      </c>
      <c r="AA206" s="1004">
        <v>46325</v>
      </c>
      <c r="AB206" s="1004">
        <v>46331</v>
      </c>
      <c r="AC206" s="1004">
        <v>46325</v>
      </c>
      <c r="AD206" s="1004">
        <v>46331</v>
      </c>
      <c r="AE206" s="1005">
        <v>0</v>
      </c>
      <c r="AF206" s="1005">
        <v>0</v>
      </c>
      <c r="AG206" s="1003">
        <v>35.200000000000003</v>
      </c>
      <c r="AH206" s="1003">
        <v>0</v>
      </c>
      <c r="AI206" s="1003">
        <v>0</v>
      </c>
      <c r="AJ206" s="1003">
        <v>0</v>
      </c>
    </row>
    <row r="207" spans="2:36" ht="12.75" customHeight="1">
      <c r="B207" s="337" t="s">
        <v>4343</v>
      </c>
      <c r="C207" s="314" t="s">
        <v>4344</v>
      </c>
      <c r="D207" s="315">
        <v>5</v>
      </c>
      <c r="E207" s="588">
        <v>46332</v>
      </c>
      <c r="F207" s="588">
        <v>46338</v>
      </c>
      <c r="G207" s="588">
        <v>46332</v>
      </c>
      <c r="H207" s="588">
        <v>46338</v>
      </c>
      <c r="I207" s="316">
        <v>0</v>
      </c>
      <c r="J207" s="316">
        <v>0</v>
      </c>
      <c r="K207" s="315">
        <v>17.600000000000001</v>
      </c>
      <c r="L207" s="315">
        <v>0</v>
      </c>
      <c r="M207" s="315">
        <v>0</v>
      </c>
      <c r="N207" s="338">
        <v>0</v>
      </c>
      <c r="O207" s="654">
        <v>0</v>
      </c>
      <c r="P207" s="560" t="s">
        <v>4338</v>
      </c>
      <c r="Q207" s="561" t="s">
        <v>4201</v>
      </c>
      <c r="R207" s="661">
        <f t="shared" si="9"/>
        <v>0</v>
      </c>
      <c r="S207" s="873">
        <f t="shared" si="10"/>
        <v>0</v>
      </c>
      <c r="T207" s="1013"/>
      <c r="U207" s="873">
        <v>0</v>
      </c>
      <c r="V207" s="873">
        <f t="shared" si="11"/>
        <v>0</v>
      </c>
      <c r="X207" s="1002" t="s">
        <v>4343</v>
      </c>
      <c r="Y207" s="1002" t="s">
        <v>4344</v>
      </c>
      <c r="Z207" s="1003">
        <v>5</v>
      </c>
      <c r="AA207" s="1004">
        <v>46332</v>
      </c>
      <c r="AB207" s="1004">
        <v>46338</v>
      </c>
      <c r="AC207" s="1004">
        <v>46332</v>
      </c>
      <c r="AD207" s="1004">
        <v>46338</v>
      </c>
      <c r="AE207" s="1005">
        <v>0</v>
      </c>
      <c r="AF207" s="1005">
        <v>0</v>
      </c>
      <c r="AG207" s="1003">
        <v>17.600000000000001</v>
      </c>
      <c r="AH207" s="1003">
        <v>0</v>
      </c>
      <c r="AI207" s="1003">
        <v>0</v>
      </c>
      <c r="AJ207" s="1003">
        <v>0</v>
      </c>
    </row>
    <row r="208" spans="2:36" ht="12.75" customHeight="1">
      <c r="B208" s="344" t="s">
        <v>4345</v>
      </c>
      <c r="C208" s="345"/>
      <c r="D208" s="346">
        <v>66</v>
      </c>
      <c r="E208" s="594">
        <v>46216</v>
      </c>
      <c r="F208" s="594">
        <v>46310</v>
      </c>
      <c r="G208" s="594">
        <v>46224</v>
      </c>
      <c r="H208" s="594">
        <v>46317</v>
      </c>
      <c r="I208" s="347">
        <v>0</v>
      </c>
      <c r="J208" s="347">
        <v>0</v>
      </c>
      <c r="K208" s="346">
        <v>151</v>
      </c>
      <c r="L208" s="346">
        <v>0</v>
      </c>
      <c r="M208" s="346">
        <v>0</v>
      </c>
      <c r="N208" s="348">
        <v>0</v>
      </c>
      <c r="O208" s="385">
        <v>0</v>
      </c>
      <c r="P208" s="572"/>
      <c r="Q208" s="573"/>
      <c r="R208" s="663">
        <f t="shared" si="9"/>
        <v>0</v>
      </c>
      <c r="S208" s="875">
        <f t="shared" si="10"/>
        <v>0</v>
      </c>
      <c r="T208" s="1013"/>
      <c r="U208" s="875">
        <v>0</v>
      </c>
      <c r="V208" s="875">
        <f t="shared" si="11"/>
        <v>0</v>
      </c>
      <c r="X208" s="1002" t="s">
        <v>4345</v>
      </c>
      <c r="Z208" s="1003">
        <v>66</v>
      </c>
      <c r="AA208" s="1004">
        <v>46216</v>
      </c>
      <c r="AB208" s="1004">
        <v>46310</v>
      </c>
      <c r="AC208" s="1004">
        <v>46224</v>
      </c>
      <c r="AD208" s="1004">
        <v>46317</v>
      </c>
      <c r="AE208" s="1005">
        <v>0</v>
      </c>
      <c r="AF208" s="1005">
        <v>0</v>
      </c>
      <c r="AG208" s="1003">
        <v>151</v>
      </c>
      <c r="AH208" s="1003">
        <v>0</v>
      </c>
      <c r="AI208" s="1003">
        <v>0</v>
      </c>
      <c r="AJ208" s="1003">
        <v>0</v>
      </c>
    </row>
    <row r="209" spans="2:36" ht="12.75" customHeight="1">
      <c r="B209" s="337" t="s">
        <v>275</v>
      </c>
      <c r="C209" s="314" t="s">
        <v>4346</v>
      </c>
      <c r="D209" s="315">
        <v>51</v>
      </c>
      <c r="E209" s="588">
        <v>46216</v>
      </c>
      <c r="F209" s="588">
        <v>46288</v>
      </c>
      <c r="G209" s="588">
        <v>46224</v>
      </c>
      <c r="H209" s="588">
        <v>46295</v>
      </c>
      <c r="I209" s="316">
        <v>0</v>
      </c>
      <c r="J209" s="316">
        <v>0</v>
      </c>
      <c r="K209" s="315">
        <v>90.6</v>
      </c>
      <c r="L209" s="315">
        <v>0</v>
      </c>
      <c r="M209" s="315">
        <v>0</v>
      </c>
      <c r="N209" s="338">
        <v>0</v>
      </c>
      <c r="O209" s="654">
        <v>0</v>
      </c>
      <c r="P209" s="560" t="s">
        <v>4046</v>
      </c>
      <c r="Q209" s="561" t="s">
        <v>4347</v>
      </c>
      <c r="R209" s="661">
        <f t="shared" si="9"/>
        <v>0</v>
      </c>
      <c r="S209" s="873">
        <f t="shared" si="10"/>
        <v>0</v>
      </c>
      <c r="T209" s="1013"/>
      <c r="U209" s="873">
        <v>0</v>
      </c>
      <c r="V209" s="873">
        <f t="shared" si="11"/>
        <v>0</v>
      </c>
      <c r="X209" s="1002" t="s">
        <v>275</v>
      </c>
      <c r="Y209" s="1002" t="s">
        <v>4346</v>
      </c>
      <c r="Z209" s="1003">
        <v>51</v>
      </c>
      <c r="AA209" s="1004">
        <v>46216</v>
      </c>
      <c r="AB209" s="1004">
        <v>46288</v>
      </c>
      <c r="AC209" s="1004">
        <v>46224</v>
      </c>
      <c r="AD209" s="1004">
        <v>46295</v>
      </c>
      <c r="AE209" s="1005">
        <v>0</v>
      </c>
      <c r="AF209" s="1005">
        <v>0</v>
      </c>
      <c r="AG209" s="1003">
        <v>90.6</v>
      </c>
      <c r="AH209" s="1003">
        <v>0</v>
      </c>
      <c r="AI209" s="1003">
        <v>0</v>
      </c>
      <c r="AJ209" s="1003">
        <v>0</v>
      </c>
    </row>
    <row r="210" spans="2:36" ht="12.75" customHeight="1">
      <c r="B210" s="337" t="s">
        <v>4348</v>
      </c>
      <c r="C210" s="314" t="s">
        <v>4349</v>
      </c>
      <c r="D210" s="315">
        <v>5</v>
      </c>
      <c r="E210" s="588">
        <v>46289</v>
      </c>
      <c r="F210" s="588">
        <v>46295</v>
      </c>
      <c r="G210" s="588">
        <v>46296</v>
      </c>
      <c r="H210" s="588">
        <v>46302</v>
      </c>
      <c r="I210" s="316">
        <v>0</v>
      </c>
      <c r="J210" s="316">
        <v>0</v>
      </c>
      <c r="K210" s="315">
        <v>15.1</v>
      </c>
      <c r="L210" s="315">
        <v>0</v>
      </c>
      <c r="M210" s="315">
        <v>0</v>
      </c>
      <c r="N210" s="338">
        <v>0</v>
      </c>
      <c r="O210" s="654">
        <v>0</v>
      </c>
      <c r="P210" s="560" t="s">
        <v>4350</v>
      </c>
      <c r="Q210" s="561" t="s">
        <v>4351</v>
      </c>
      <c r="R210" s="661">
        <f t="shared" si="9"/>
        <v>0</v>
      </c>
      <c r="S210" s="873">
        <f t="shared" si="10"/>
        <v>0</v>
      </c>
      <c r="T210" s="1013"/>
      <c r="U210" s="873">
        <v>0</v>
      </c>
      <c r="V210" s="873">
        <f t="shared" si="11"/>
        <v>0</v>
      </c>
      <c r="X210" s="1002" t="s">
        <v>4348</v>
      </c>
      <c r="Y210" s="1002" t="s">
        <v>4349</v>
      </c>
      <c r="Z210" s="1003">
        <v>5</v>
      </c>
      <c r="AA210" s="1004">
        <v>46289</v>
      </c>
      <c r="AB210" s="1004">
        <v>46295</v>
      </c>
      <c r="AC210" s="1004">
        <v>46296</v>
      </c>
      <c r="AD210" s="1004">
        <v>46302</v>
      </c>
      <c r="AE210" s="1005">
        <v>0</v>
      </c>
      <c r="AF210" s="1005">
        <v>0</v>
      </c>
      <c r="AG210" s="1003">
        <v>15.1</v>
      </c>
      <c r="AH210" s="1003">
        <v>0</v>
      </c>
      <c r="AI210" s="1003">
        <v>0</v>
      </c>
      <c r="AJ210" s="1003">
        <v>0</v>
      </c>
    </row>
    <row r="211" spans="2:36" ht="12.75" customHeight="1">
      <c r="B211" s="337" t="s">
        <v>4352</v>
      </c>
      <c r="C211" s="314" t="s">
        <v>4353</v>
      </c>
      <c r="D211" s="315">
        <v>5</v>
      </c>
      <c r="E211" s="588">
        <v>46296</v>
      </c>
      <c r="F211" s="588">
        <v>46302</v>
      </c>
      <c r="G211" s="588">
        <v>46303</v>
      </c>
      <c r="H211" s="588">
        <v>46310</v>
      </c>
      <c r="I211" s="316">
        <v>0</v>
      </c>
      <c r="J211" s="316">
        <v>0</v>
      </c>
      <c r="K211" s="315">
        <v>30.2</v>
      </c>
      <c r="L211" s="315">
        <v>0</v>
      </c>
      <c r="M211" s="315">
        <v>0</v>
      </c>
      <c r="N211" s="338">
        <v>0</v>
      </c>
      <c r="O211" s="654">
        <v>0</v>
      </c>
      <c r="P211" s="560" t="s">
        <v>4354</v>
      </c>
      <c r="Q211" s="561" t="s">
        <v>4355</v>
      </c>
      <c r="R211" s="661">
        <f t="shared" si="9"/>
        <v>0</v>
      </c>
      <c r="S211" s="873">
        <f t="shared" si="10"/>
        <v>0</v>
      </c>
      <c r="T211" s="1013"/>
      <c r="U211" s="873">
        <v>0</v>
      </c>
      <c r="V211" s="873">
        <f t="shared" si="11"/>
        <v>0</v>
      </c>
      <c r="X211" s="1002" t="s">
        <v>4352</v>
      </c>
      <c r="Y211" s="1002" t="s">
        <v>4353</v>
      </c>
      <c r="Z211" s="1003">
        <v>5</v>
      </c>
      <c r="AA211" s="1004">
        <v>46296</v>
      </c>
      <c r="AB211" s="1004">
        <v>46302</v>
      </c>
      <c r="AC211" s="1004">
        <v>46303</v>
      </c>
      <c r="AD211" s="1004">
        <v>46310</v>
      </c>
      <c r="AE211" s="1005">
        <v>0</v>
      </c>
      <c r="AF211" s="1005">
        <v>0</v>
      </c>
      <c r="AG211" s="1003">
        <v>30.2</v>
      </c>
      <c r="AH211" s="1003">
        <v>0</v>
      </c>
      <c r="AI211" s="1003">
        <v>0</v>
      </c>
      <c r="AJ211" s="1003">
        <v>0</v>
      </c>
    </row>
    <row r="212" spans="2:36" ht="12.75" customHeight="1">
      <c r="B212" s="337" t="s">
        <v>4356</v>
      </c>
      <c r="C212" s="314" t="s">
        <v>4357</v>
      </c>
      <c r="D212" s="315">
        <v>5</v>
      </c>
      <c r="E212" s="588">
        <v>46303</v>
      </c>
      <c r="F212" s="588">
        <v>46310</v>
      </c>
      <c r="G212" s="588">
        <v>46311</v>
      </c>
      <c r="H212" s="588">
        <v>46317</v>
      </c>
      <c r="I212" s="316">
        <v>0</v>
      </c>
      <c r="J212" s="316">
        <v>0</v>
      </c>
      <c r="K212" s="315">
        <v>15.1</v>
      </c>
      <c r="L212" s="315">
        <v>0</v>
      </c>
      <c r="M212" s="315">
        <v>0</v>
      </c>
      <c r="N212" s="338">
        <v>0</v>
      </c>
      <c r="O212" s="654">
        <v>0</v>
      </c>
      <c r="P212" s="560" t="s">
        <v>4351</v>
      </c>
      <c r="Q212" s="561" t="s">
        <v>4201</v>
      </c>
      <c r="R212" s="661">
        <f t="shared" si="9"/>
        <v>0</v>
      </c>
      <c r="S212" s="873">
        <f t="shared" si="10"/>
        <v>0</v>
      </c>
      <c r="T212" s="1013"/>
      <c r="U212" s="873">
        <v>0</v>
      </c>
      <c r="V212" s="873">
        <f t="shared" si="11"/>
        <v>0</v>
      </c>
      <c r="X212" s="1002" t="s">
        <v>4356</v>
      </c>
      <c r="Y212" s="1002" t="s">
        <v>4357</v>
      </c>
      <c r="Z212" s="1003">
        <v>5</v>
      </c>
      <c r="AA212" s="1004">
        <v>46303</v>
      </c>
      <c r="AB212" s="1004">
        <v>46310</v>
      </c>
      <c r="AC212" s="1004">
        <v>46311</v>
      </c>
      <c r="AD212" s="1004">
        <v>46317</v>
      </c>
      <c r="AE212" s="1005">
        <v>0</v>
      </c>
      <c r="AF212" s="1005">
        <v>0</v>
      </c>
      <c r="AG212" s="1003">
        <v>15.1</v>
      </c>
      <c r="AH212" s="1003">
        <v>0</v>
      </c>
      <c r="AI212" s="1003">
        <v>0</v>
      </c>
      <c r="AJ212" s="1003">
        <v>0</v>
      </c>
    </row>
    <row r="213" spans="2:36" ht="12.75" customHeight="1">
      <c r="B213" s="344" t="s">
        <v>4358</v>
      </c>
      <c r="C213" s="345"/>
      <c r="D213" s="346">
        <v>66</v>
      </c>
      <c r="E213" s="594">
        <v>46216</v>
      </c>
      <c r="F213" s="594">
        <v>46310</v>
      </c>
      <c r="G213" s="594">
        <v>46224</v>
      </c>
      <c r="H213" s="594">
        <v>46317</v>
      </c>
      <c r="I213" s="347">
        <v>0</v>
      </c>
      <c r="J213" s="347">
        <v>0</v>
      </c>
      <c r="K213" s="346">
        <v>186</v>
      </c>
      <c r="L213" s="346">
        <v>0</v>
      </c>
      <c r="M213" s="346">
        <v>0</v>
      </c>
      <c r="N213" s="348">
        <v>0</v>
      </c>
      <c r="O213" s="385">
        <v>0</v>
      </c>
      <c r="P213" s="572"/>
      <c r="Q213" s="573"/>
      <c r="R213" s="663">
        <f t="shared" si="9"/>
        <v>0</v>
      </c>
      <c r="S213" s="875">
        <f t="shared" si="10"/>
        <v>0</v>
      </c>
      <c r="T213" s="1013"/>
      <c r="U213" s="875">
        <v>0</v>
      </c>
      <c r="V213" s="875">
        <f t="shared" si="11"/>
        <v>0</v>
      </c>
      <c r="X213" s="1002" t="s">
        <v>4358</v>
      </c>
      <c r="Z213" s="1003">
        <v>66</v>
      </c>
      <c r="AA213" s="1004">
        <v>46216</v>
      </c>
      <c r="AB213" s="1004">
        <v>46310</v>
      </c>
      <c r="AC213" s="1004">
        <v>46224</v>
      </c>
      <c r="AD213" s="1004">
        <v>46317</v>
      </c>
      <c r="AE213" s="1005">
        <v>0</v>
      </c>
      <c r="AF213" s="1005">
        <v>0</v>
      </c>
      <c r="AG213" s="1003">
        <v>186</v>
      </c>
      <c r="AH213" s="1003">
        <v>0</v>
      </c>
      <c r="AI213" s="1003">
        <v>0</v>
      </c>
      <c r="AJ213" s="1003">
        <v>0</v>
      </c>
    </row>
    <row r="214" spans="2:36" ht="12.75" customHeight="1">
      <c r="B214" s="337" t="s">
        <v>279</v>
      </c>
      <c r="C214" s="314" t="s">
        <v>4359</v>
      </c>
      <c r="D214" s="315">
        <v>51</v>
      </c>
      <c r="E214" s="588">
        <v>46216</v>
      </c>
      <c r="F214" s="588">
        <v>46288</v>
      </c>
      <c r="G214" s="588">
        <v>46224</v>
      </c>
      <c r="H214" s="588">
        <v>46295</v>
      </c>
      <c r="I214" s="316">
        <v>0</v>
      </c>
      <c r="J214" s="316">
        <v>0</v>
      </c>
      <c r="K214" s="315">
        <v>111.6</v>
      </c>
      <c r="L214" s="315">
        <v>0</v>
      </c>
      <c r="M214" s="315">
        <v>0</v>
      </c>
      <c r="N214" s="338">
        <v>0</v>
      </c>
      <c r="O214" s="654">
        <v>0</v>
      </c>
      <c r="P214" s="560" t="s">
        <v>4046</v>
      </c>
      <c r="Q214" s="561" t="s">
        <v>4360</v>
      </c>
      <c r="R214" s="661">
        <f t="shared" si="9"/>
        <v>0</v>
      </c>
      <c r="S214" s="873">
        <f t="shared" si="10"/>
        <v>0</v>
      </c>
      <c r="T214" s="1013"/>
      <c r="U214" s="873">
        <v>0</v>
      </c>
      <c r="V214" s="873">
        <f t="shared" si="11"/>
        <v>0</v>
      </c>
      <c r="X214" s="1002" t="s">
        <v>279</v>
      </c>
      <c r="Y214" s="1002" t="s">
        <v>4359</v>
      </c>
      <c r="Z214" s="1003">
        <v>51</v>
      </c>
      <c r="AA214" s="1004">
        <v>46216</v>
      </c>
      <c r="AB214" s="1004">
        <v>46288</v>
      </c>
      <c r="AC214" s="1004">
        <v>46224</v>
      </c>
      <c r="AD214" s="1004">
        <v>46295</v>
      </c>
      <c r="AE214" s="1005">
        <v>0</v>
      </c>
      <c r="AF214" s="1005">
        <v>0</v>
      </c>
      <c r="AG214" s="1003">
        <v>111.6</v>
      </c>
      <c r="AH214" s="1003">
        <v>0</v>
      </c>
      <c r="AI214" s="1003">
        <v>0</v>
      </c>
      <c r="AJ214" s="1003">
        <v>0</v>
      </c>
    </row>
    <row r="215" spans="2:36" ht="12.75" customHeight="1">
      <c r="B215" s="337" t="s">
        <v>4361</v>
      </c>
      <c r="C215" s="314" t="s">
        <v>4362</v>
      </c>
      <c r="D215" s="315">
        <v>5</v>
      </c>
      <c r="E215" s="588">
        <v>46289</v>
      </c>
      <c r="F215" s="588">
        <v>46295</v>
      </c>
      <c r="G215" s="588">
        <v>46296</v>
      </c>
      <c r="H215" s="588">
        <v>46302</v>
      </c>
      <c r="I215" s="316">
        <v>0</v>
      </c>
      <c r="J215" s="316">
        <v>0</v>
      </c>
      <c r="K215" s="315">
        <v>18.600000000000001</v>
      </c>
      <c r="L215" s="315">
        <v>0</v>
      </c>
      <c r="M215" s="315">
        <v>0</v>
      </c>
      <c r="N215" s="338">
        <v>0</v>
      </c>
      <c r="O215" s="654">
        <v>0</v>
      </c>
      <c r="P215" s="560" t="s">
        <v>4363</v>
      </c>
      <c r="Q215" s="561" t="s">
        <v>4364</v>
      </c>
      <c r="R215" s="661">
        <f t="shared" si="9"/>
        <v>0</v>
      </c>
      <c r="S215" s="873">
        <f t="shared" si="10"/>
        <v>0</v>
      </c>
      <c r="T215" s="1013"/>
      <c r="U215" s="873">
        <v>0</v>
      </c>
      <c r="V215" s="873">
        <f t="shared" si="11"/>
        <v>0</v>
      </c>
      <c r="X215" s="1002" t="s">
        <v>4361</v>
      </c>
      <c r="Y215" s="1002" t="s">
        <v>4362</v>
      </c>
      <c r="Z215" s="1003">
        <v>5</v>
      </c>
      <c r="AA215" s="1004">
        <v>46289</v>
      </c>
      <c r="AB215" s="1004">
        <v>46295</v>
      </c>
      <c r="AC215" s="1004">
        <v>46296</v>
      </c>
      <c r="AD215" s="1004">
        <v>46302</v>
      </c>
      <c r="AE215" s="1005">
        <v>0</v>
      </c>
      <c r="AF215" s="1005">
        <v>0</v>
      </c>
      <c r="AG215" s="1003">
        <v>18.600000000000001</v>
      </c>
      <c r="AH215" s="1003">
        <v>0</v>
      </c>
      <c r="AI215" s="1003">
        <v>0</v>
      </c>
      <c r="AJ215" s="1003">
        <v>0</v>
      </c>
    </row>
    <row r="216" spans="2:36" ht="12.75" customHeight="1">
      <c r="B216" s="337" t="s">
        <v>4365</v>
      </c>
      <c r="C216" s="314" t="s">
        <v>4366</v>
      </c>
      <c r="D216" s="315">
        <v>5</v>
      </c>
      <c r="E216" s="588">
        <v>46296</v>
      </c>
      <c r="F216" s="588">
        <v>46302</v>
      </c>
      <c r="G216" s="588">
        <v>46303</v>
      </c>
      <c r="H216" s="588">
        <v>46310</v>
      </c>
      <c r="I216" s="316">
        <v>0</v>
      </c>
      <c r="J216" s="316">
        <v>0</v>
      </c>
      <c r="K216" s="315">
        <v>37.200000000000003</v>
      </c>
      <c r="L216" s="315">
        <v>0</v>
      </c>
      <c r="M216" s="315">
        <v>0</v>
      </c>
      <c r="N216" s="338">
        <v>0</v>
      </c>
      <c r="O216" s="654">
        <v>0</v>
      </c>
      <c r="P216" s="560" t="s">
        <v>4367</v>
      </c>
      <c r="Q216" s="561" t="s">
        <v>4368</v>
      </c>
      <c r="R216" s="661">
        <f t="shared" si="9"/>
        <v>0</v>
      </c>
      <c r="S216" s="873">
        <f t="shared" si="10"/>
        <v>0</v>
      </c>
      <c r="T216" s="1013"/>
      <c r="U216" s="873">
        <v>0</v>
      </c>
      <c r="V216" s="873">
        <f t="shared" si="11"/>
        <v>0</v>
      </c>
      <c r="X216" s="1002" t="s">
        <v>4365</v>
      </c>
      <c r="Y216" s="1002" t="s">
        <v>4366</v>
      </c>
      <c r="Z216" s="1003">
        <v>5</v>
      </c>
      <c r="AA216" s="1004">
        <v>46296</v>
      </c>
      <c r="AB216" s="1004">
        <v>46302</v>
      </c>
      <c r="AC216" s="1004">
        <v>46303</v>
      </c>
      <c r="AD216" s="1004">
        <v>46310</v>
      </c>
      <c r="AE216" s="1005">
        <v>0</v>
      </c>
      <c r="AF216" s="1005">
        <v>0</v>
      </c>
      <c r="AG216" s="1003">
        <v>37.200000000000003</v>
      </c>
      <c r="AH216" s="1003">
        <v>0</v>
      </c>
      <c r="AI216" s="1003">
        <v>0</v>
      </c>
      <c r="AJ216" s="1003">
        <v>0</v>
      </c>
    </row>
    <row r="217" spans="2:36" ht="12.75" customHeight="1">
      <c r="B217" s="337" t="s">
        <v>4369</v>
      </c>
      <c r="C217" s="314" t="s">
        <v>4370</v>
      </c>
      <c r="D217" s="315">
        <v>5</v>
      </c>
      <c r="E217" s="588">
        <v>46303</v>
      </c>
      <c r="F217" s="588">
        <v>46310</v>
      </c>
      <c r="G217" s="588">
        <v>46311</v>
      </c>
      <c r="H217" s="588">
        <v>46317</v>
      </c>
      <c r="I217" s="316">
        <v>0</v>
      </c>
      <c r="J217" s="316">
        <v>0</v>
      </c>
      <c r="K217" s="315">
        <v>18.600000000000001</v>
      </c>
      <c r="L217" s="315">
        <v>0</v>
      </c>
      <c r="M217" s="315">
        <v>0</v>
      </c>
      <c r="N217" s="338">
        <v>0</v>
      </c>
      <c r="O217" s="654">
        <v>0</v>
      </c>
      <c r="P217" s="560" t="s">
        <v>4364</v>
      </c>
      <c r="Q217" s="561" t="s">
        <v>4201</v>
      </c>
      <c r="R217" s="661">
        <f t="shared" si="9"/>
        <v>0</v>
      </c>
      <c r="S217" s="873">
        <f t="shared" si="10"/>
        <v>0</v>
      </c>
      <c r="T217" s="1013"/>
      <c r="U217" s="873">
        <v>0</v>
      </c>
      <c r="V217" s="873">
        <f t="shared" si="11"/>
        <v>0</v>
      </c>
      <c r="X217" s="1002" t="s">
        <v>4369</v>
      </c>
      <c r="Y217" s="1002" t="s">
        <v>4370</v>
      </c>
      <c r="Z217" s="1003">
        <v>5</v>
      </c>
      <c r="AA217" s="1004">
        <v>46303</v>
      </c>
      <c r="AB217" s="1004">
        <v>46310</v>
      </c>
      <c r="AC217" s="1004">
        <v>46311</v>
      </c>
      <c r="AD217" s="1004">
        <v>46317</v>
      </c>
      <c r="AE217" s="1005">
        <v>0</v>
      </c>
      <c r="AF217" s="1005">
        <v>0</v>
      </c>
      <c r="AG217" s="1003">
        <v>18.600000000000001</v>
      </c>
      <c r="AH217" s="1003">
        <v>0</v>
      </c>
      <c r="AI217" s="1003">
        <v>0</v>
      </c>
      <c r="AJ217" s="1003">
        <v>0</v>
      </c>
    </row>
    <row r="218" spans="2:36" ht="12.75" customHeight="1">
      <c r="B218" s="344" t="s">
        <v>4371</v>
      </c>
      <c r="C218" s="345"/>
      <c r="D218" s="346">
        <v>66</v>
      </c>
      <c r="E218" s="594">
        <v>46216</v>
      </c>
      <c r="F218" s="594">
        <v>46310</v>
      </c>
      <c r="G218" s="594">
        <v>46224</v>
      </c>
      <c r="H218" s="594">
        <v>46317</v>
      </c>
      <c r="I218" s="347">
        <v>0</v>
      </c>
      <c r="J218" s="347">
        <v>0</v>
      </c>
      <c r="K218" s="346">
        <v>151</v>
      </c>
      <c r="L218" s="346">
        <v>0</v>
      </c>
      <c r="M218" s="346">
        <v>0</v>
      </c>
      <c r="N218" s="348">
        <v>0</v>
      </c>
      <c r="O218" s="385">
        <v>0</v>
      </c>
      <c r="P218" s="572"/>
      <c r="Q218" s="573"/>
      <c r="R218" s="663">
        <f t="shared" si="9"/>
        <v>0</v>
      </c>
      <c r="S218" s="875">
        <f t="shared" si="10"/>
        <v>0</v>
      </c>
      <c r="T218" s="1013"/>
      <c r="U218" s="875">
        <v>0</v>
      </c>
      <c r="V218" s="875">
        <f t="shared" si="11"/>
        <v>0</v>
      </c>
      <c r="X218" s="1002" t="s">
        <v>4371</v>
      </c>
      <c r="Z218" s="1003">
        <v>66</v>
      </c>
      <c r="AA218" s="1004">
        <v>46216</v>
      </c>
      <c r="AB218" s="1004">
        <v>46310</v>
      </c>
      <c r="AC218" s="1004">
        <v>46224</v>
      </c>
      <c r="AD218" s="1004">
        <v>46317</v>
      </c>
      <c r="AE218" s="1005">
        <v>0</v>
      </c>
      <c r="AF218" s="1005">
        <v>0</v>
      </c>
      <c r="AG218" s="1003">
        <v>151</v>
      </c>
      <c r="AH218" s="1003">
        <v>0</v>
      </c>
      <c r="AI218" s="1003">
        <v>0</v>
      </c>
      <c r="AJ218" s="1003">
        <v>0</v>
      </c>
    </row>
    <row r="219" spans="2:36" ht="12.75" customHeight="1">
      <c r="B219" s="337" t="s">
        <v>283</v>
      </c>
      <c r="C219" s="314" t="s">
        <v>4372</v>
      </c>
      <c r="D219" s="315">
        <v>51</v>
      </c>
      <c r="E219" s="588">
        <v>46216</v>
      </c>
      <c r="F219" s="588">
        <v>46288</v>
      </c>
      <c r="G219" s="588">
        <v>46224</v>
      </c>
      <c r="H219" s="588">
        <v>46295</v>
      </c>
      <c r="I219" s="316">
        <v>0</v>
      </c>
      <c r="J219" s="316">
        <v>0</v>
      </c>
      <c r="K219" s="315">
        <v>90.6</v>
      </c>
      <c r="L219" s="315">
        <v>0</v>
      </c>
      <c r="M219" s="315">
        <v>0</v>
      </c>
      <c r="N219" s="338">
        <v>0</v>
      </c>
      <c r="O219" s="654">
        <v>0</v>
      </c>
      <c r="P219" s="560" t="s">
        <v>4046</v>
      </c>
      <c r="Q219" s="561" t="s">
        <v>4373</v>
      </c>
      <c r="R219" s="661">
        <f t="shared" si="9"/>
        <v>0</v>
      </c>
      <c r="S219" s="873">
        <f t="shared" si="10"/>
        <v>0</v>
      </c>
      <c r="T219" s="1013"/>
      <c r="U219" s="873">
        <v>0</v>
      </c>
      <c r="V219" s="873">
        <f t="shared" si="11"/>
        <v>0</v>
      </c>
      <c r="X219" s="1002" t="s">
        <v>283</v>
      </c>
      <c r="Y219" s="1002" t="s">
        <v>4372</v>
      </c>
      <c r="Z219" s="1003">
        <v>51</v>
      </c>
      <c r="AA219" s="1004">
        <v>46216</v>
      </c>
      <c r="AB219" s="1004">
        <v>46288</v>
      </c>
      <c r="AC219" s="1004">
        <v>46224</v>
      </c>
      <c r="AD219" s="1004">
        <v>46295</v>
      </c>
      <c r="AE219" s="1005">
        <v>0</v>
      </c>
      <c r="AF219" s="1005">
        <v>0</v>
      </c>
      <c r="AG219" s="1003">
        <v>90.6</v>
      </c>
      <c r="AH219" s="1003">
        <v>0</v>
      </c>
      <c r="AI219" s="1003">
        <v>0</v>
      </c>
      <c r="AJ219" s="1003">
        <v>0</v>
      </c>
    </row>
    <row r="220" spans="2:36" ht="12.75" customHeight="1">
      <c r="B220" s="337" t="s">
        <v>4374</v>
      </c>
      <c r="C220" s="314" t="s">
        <v>4375</v>
      </c>
      <c r="D220" s="315">
        <v>5</v>
      </c>
      <c r="E220" s="588">
        <v>46289</v>
      </c>
      <c r="F220" s="588">
        <v>46295</v>
      </c>
      <c r="G220" s="588">
        <v>46296</v>
      </c>
      <c r="H220" s="588">
        <v>46302</v>
      </c>
      <c r="I220" s="316">
        <v>0</v>
      </c>
      <c r="J220" s="316">
        <v>0</v>
      </c>
      <c r="K220" s="315">
        <v>15.1</v>
      </c>
      <c r="L220" s="315">
        <v>0</v>
      </c>
      <c r="M220" s="315">
        <v>0</v>
      </c>
      <c r="N220" s="338">
        <v>0</v>
      </c>
      <c r="O220" s="654">
        <v>0</v>
      </c>
      <c r="P220" s="560" t="s">
        <v>4376</v>
      </c>
      <c r="Q220" s="561" t="s">
        <v>4377</v>
      </c>
      <c r="R220" s="661">
        <f t="shared" si="9"/>
        <v>0</v>
      </c>
      <c r="S220" s="873">
        <f t="shared" si="10"/>
        <v>0</v>
      </c>
      <c r="T220" s="1013"/>
      <c r="U220" s="873">
        <v>0</v>
      </c>
      <c r="V220" s="873">
        <f t="shared" si="11"/>
        <v>0</v>
      </c>
      <c r="X220" s="1002" t="s">
        <v>4374</v>
      </c>
      <c r="Y220" s="1002" t="s">
        <v>4375</v>
      </c>
      <c r="Z220" s="1003">
        <v>5</v>
      </c>
      <c r="AA220" s="1004">
        <v>46289</v>
      </c>
      <c r="AB220" s="1004">
        <v>46295</v>
      </c>
      <c r="AC220" s="1004">
        <v>46296</v>
      </c>
      <c r="AD220" s="1004">
        <v>46302</v>
      </c>
      <c r="AE220" s="1005">
        <v>0</v>
      </c>
      <c r="AF220" s="1005">
        <v>0</v>
      </c>
      <c r="AG220" s="1003">
        <v>15.1</v>
      </c>
      <c r="AH220" s="1003">
        <v>0</v>
      </c>
      <c r="AI220" s="1003">
        <v>0</v>
      </c>
      <c r="AJ220" s="1003">
        <v>0</v>
      </c>
    </row>
    <row r="221" spans="2:36" ht="12.75" customHeight="1">
      <c r="B221" s="337" t="s">
        <v>4378</v>
      </c>
      <c r="C221" s="314" t="s">
        <v>4379</v>
      </c>
      <c r="D221" s="315">
        <v>5</v>
      </c>
      <c r="E221" s="588">
        <v>46296</v>
      </c>
      <c r="F221" s="588">
        <v>46302</v>
      </c>
      <c r="G221" s="588">
        <v>46303</v>
      </c>
      <c r="H221" s="588">
        <v>46310</v>
      </c>
      <c r="I221" s="316">
        <v>0</v>
      </c>
      <c r="J221" s="316">
        <v>0</v>
      </c>
      <c r="K221" s="315">
        <v>30.2</v>
      </c>
      <c r="L221" s="315">
        <v>0</v>
      </c>
      <c r="M221" s="315">
        <v>0</v>
      </c>
      <c r="N221" s="338">
        <v>0</v>
      </c>
      <c r="O221" s="654">
        <v>0</v>
      </c>
      <c r="P221" s="560" t="s">
        <v>4380</v>
      </c>
      <c r="Q221" s="561" t="s">
        <v>4381</v>
      </c>
      <c r="R221" s="661">
        <f t="shared" si="9"/>
        <v>0</v>
      </c>
      <c r="S221" s="873">
        <f t="shared" si="10"/>
        <v>0</v>
      </c>
      <c r="T221" s="1013"/>
      <c r="U221" s="873">
        <v>0</v>
      </c>
      <c r="V221" s="873">
        <f t="shared" si="11"/>
        <v>0</v>
      </c>
      <c r="X221" s="1002" t="s">
        <v>4378</v>
      </c>
      <c r="Y221" s="1002" t="s">
        <v>4379</v>
      </c>
      <c r="Z221" s="1003">
        <v>5</v>
      </c>
      <c r="AA221" s="1004">
        <v>46296</v>
      </c>
      <c r="AB221" s="1004">
        <v>46302</v>
      </c>
      <c r="AC221" s="1004">
        <v>46303</v>
      </c>
      <c r="AD221" s="1004">
        <v>46310</v>
      </c>
      <c r="AE221" s="1005">
        <v>0</v>
      </c>
      <c r="AF221" s="1005">
        <v>0</v>
      </c>
      <c r="AG221" s="1003">
        <v>30.2</v>
      </c>
      <c r="AH221" s="1003">
        <v>0</v>
      </c>
      <c r="AI221" s="1003">
        <v>0</v>
      </c>
      <c r="AJ221" s="1003">
        <v>0</v>
      </c>
    </row>
    <row r="222" spans="2:36" ht="12.75" customHeight="1">
      <c r="B222" s="337" t="s">
        <v>4382</v>
      </c>
      <c r="C222" s="314" t="s">
        <v>4383</v>
      </c>
      <c r="D222" s="315">
        <v>5</v>
      </c>
      <c r="E222" s="588">
        <v>46303</v>
      </c>
      <c r="F222" s="588">
        <v>46310</v>
      </c>
      <c r="G222" s="588">
        <v>46311</v>
      </c>
      <c r="H222" s="588">
        <v>46317</v>
      </c>
      <c r="I222" s="316">
        <v>0</v>
      </c>
      <c r="J222" s="316">
        <v>0</v>
      </c>
      <c r="K222" s="315">
        <v>15.1</v>
      </c>
      <c r="L222" s="315">
        <v>0</v>
      </c>
      <c r="M222" s="315">
        <v>0</v>
      </c>
      <c r="N222" s="338">
        <v>0</v>
      </c>
      <c r="O222" s="654">
        <v>0</v>
      </c>
      <c r="P222" s="560" t="s">
        <v>4377</v>
      </c>
      <c r="Q222" s="561" t="s">
        <v>4201</v>
      </c>
      <c r="R222" s="661">
        <f t="shared" si="9"/>
        <v>0</v>
      </c>
      <c r="S222" s="873">
        <f t="shared" si="10"/>
        <v>0</v>
      </c>
      <c r="T222" s="1013"/>
      <c r="U222" s="873">
        <v>0</v>
      </c>
      <c r="V222" s="873">
        <f t="shared" si="11"/>
        <v>0</v>
      </c>
      <c r="X222" s="1002" t="s">
        <v>4382</v>
      </c>
      <c r="Y222" s="1002" t="s">
        <v>4383</v>
      </c>
      <c r="Z222" s="1003">
        <v>5</v>
      </c>
      <c r="AA222" s="1004">
        <v>46303</v>
      </c>
      <c r="AB222" s="1004">
        <v>46310</v>
      </c>
      <c r="AC222" s="1004">
        <v>46311</v>
      </c>
      <c r="AD222" s="1004">
        <v>46317</v>
      </c>
      <c r="AE222" s="1005">
        <v>0</v>
      </c>
      <c r="AF222" s="1005">
        <v>0</v>
      </c>
      <c r="AG222" s="1003">
        <v>15.1</v>
      </c>
      <c r="AH222" s="1003">
        <v>0</v>
      </c>
      <c r="AI222" s="1003">
        <v>0</v>
      </c>
      <c r="AJ222" s="1003">
        <v>0</v>
      </c>
    </row>
    <row r="223" spans="2:36" ht="12.75" customHeight="1">
      <c r="B223" s="344" t="s">
        <v>4384</v>
      </c>
      <c r="C223" s="345"/>
      <c r="D223" s="346">
        <v>66</v>
      </c>
      <c r="E223" s="594">
        <v>46189</v>
      </c>
      <c r="F223" s="594">
        <v>46282</v>
      </c>
      <c r="G223" s="594">
        <v>46189</v>
      </c>
      <c r="H223" s="594">
        <v>46282</v>
      </c>
      <c r="I223" s="347">
        <v>0</v>
      </c>
      <c r="J223" s="347">
        <v>0</v>
      </c>
      <c r="K223" s="346">
        <v>104</v>
      </c>
      <c r="L223" s="346">
        <v>0</v>
      </c>
      <c r="M223" s="346">
        <v>0</v>
      </c>
      <c r="N223" s="348">
        <v>0</v>
      </c>
      <c r="O223" s="385">
        <v>0</v>
      </c>
      <c r="P223" s="572"/>
      <c r="Q223" s="573"/>
      <c r="R223" s="663">
        <f t="shared" si="9"/>
        <v>0</v>
      </c>
      <c r="S223" s="875">
        <f t="shared" si="10"/>
        <v>0</v>
      </c>
      <c r="T223" s="1013"/>
      <c r="U223" s="875">
        <v>0</v>
      </c>
      <c r="V223" s="875">
        <f t="shared" si="11"/>
        <v>0</v>
      </c>
      <c r="X223" s="1002" t="s">
        <v>4384</v>
      </c>
      <c r="Z223" s="1003">
        <v>66</v>
      </c>
      <c r="AA223" s="1004">
        <v>46189</v>
      </c>
      <c r="AB223" s="1004">
        <v>46282</v>
      </c>
      <c r="AC223" s="1004">
        <v>46189</v>
      </c>
      <c r="AD223" s="1004">
        <v>46282</v>
      </c>
      <c r="AE223" s="1005">
        <v>0</v>
      </c>
      <c r="AF223" s="1005">
        <v>0</v>
      </c>
      <c r="AG223" s="1003">
        <v>104</v>
      </c>
      <c r="AH223" s="1003">
        <v>0</v>
      </c>
      <c r="AI223" s="1003">
        <v>0</v>
      </c>
      <c r="AJ223" s="1003">
        <v>0</v>
      </c>
    </row>
    <row r="224" spans="2:36" ht="12.75" customHeight="1">
      <c r="B224" s="337" t="s">
        <v>287</v>
      </c>
      <c r="C224" s="314" t="s">
        <v>4385</v>
      </c>
      <c r="D224" s="315">
        <v>51</v>
      </c>
      <c r="E224" s="588">
        <v>46189</v>
      </c>
      <c r="F224" s="588">
        <v>46261</v>
      </c>
      <c r="G224" s="588">
        <v>46189</v>
      </c>
      <c r="H224" s="588">
        <v>46261</v>
      </c>
      <c r="I224" s="316">
        <v>0</v>
      </c>
      <c r="J224" s="316">
        <v>0</v>
      </c>
      <c r="K224" s="315">
        <v>62.4</v>
      </c>
      <c r="L224" s="315">
        <v>0</v>
      </c>
      <c r="M224" s="315">
        <v>0</v>
      </c>
      <c r="N224" s="338">
        <v>0</v>
      </c>
      <c r="O224" s="654">
        <v>0</v>
      </c>
      <c r="P224" s="560" t="s">
        <v>4046</v>
      </c>
      <c r="Q224" s="561" t="s">
        <v>4386</v>
      </c>
      <c r="R224" s="661">
        <f t="shared" si="9"/>
        <v>0</v>
      </c>
      <c r="S224" s="873">
        <f t="shared" si="10"/>
        <v>0</v>
      </c>
      <c r="T224" s="1013"/>
      <c r="U224" s="873">
        <v>0</v>
      </c>
      <c r="V224" s="873">
        <f t="shared" si="11"/>
        <v>0</v>
      </c>
      <c r="X224" s="1002" t="s">
        <v>287</v>
      </c>
      <c r="Y224" s="1002" t="s">
        <v>4385</v>
      </c>
      <c r="Z224" s="1003">
        <v>51</v>
      </c>
      <c r="AA224" s="1004">
        <v>46189</v>
      </c>
      <c r="AB224" s="1004">
        <v>46261</v>
      </c>
      <c r="AC224" s="1004">
        <v>46189</v>
      </c>
      <c r="AD224" s="1004">
        <v>46261</v>
      </c>
      <c r="AE224" s="1005">
        <v>0</v>
      </c>
      <c r="AF224" s="1005">
        <v>0</v>
      </c>
      <c r="AG224" s="1003">
        <v>62.4</v>
      </c>
      <c r="AH224" s="1003">
        <v>0</v>
      </c>
      <c r="AI224" s="1003">
        <v>0</v>
      </c>
      <c r="AJ224" s="1003">
        <v>0</v>
      </c>
    </row>
    <row r="225" spans="2:36" ht="12.75" customHeight="1">
      <c r="B225" s="337" t="s">
        <v>4387</v>
      </c>
      <c r="C225" s="314" t="s">
        <v>4388</v>
      </c>
      <c r="D225" s="315">
        <v>5</v>
      </c>
      <c r="E225" s="588">
        <v>46262</v>
      </c>
      <c r="F225" s="588">
        <v>46268</v>
      </c>
      <c r="G225" s="588">
        <v>46262</v>
      </c>
      <c r="H225" s="588">
        <v>46268</v>
      </c>
      <c r="I225" s="316">
        <v>0</v>
      </c>
      <c r="J225" s="316">
        <v>0</v>
      </c>
      <c r="K225" s="315">
        <v>10.4</v>
      </c>
      <c r="L225" s="315">
        <v>0</v>
      </c>
      <c r="M225" s="315">
        <v>0</v>
      </c>
      <c r="N225" s="338">
        <v>0</v>
      </c>
      <c r="O225" s="654">
        <v>0</v>
      </c>
      <c r="P225" s="560" t="s">
        <v>4389</v>
      </c>
      <c r="Q225" s="561" t="s">
        <v>4390</v>
      </c>
      <c r="R225" s="661">
        <f t="shared" si="9"/>
        <v>0</v>
      </c>
      <c r="S225" s="873">
        <f t="shared" si="10"/>
        <v>0</v>
      </c>
      <c r="T225" s="1013"/>
      <c r="U225" s="873">
        <v>0</v>
      </c>
      <c r="V225" s="873">
        <f t="shared" si="11"/>
        <v>0</v>
      </c>
      <c r="X225" s="1002" t="s">
        <v>4387</v>
      </c>
      <c r="Y225" s="1002" t="s">
        <v>4388</v>
      </c>
      <c r="Z225" s="1003">
        <v>5</v>
      </c>
      <c r="AA225" s="1004">
        <v>46262</v>
      </c>
      <c r="AB225" s="1004">
        <v>46268</v>
      </c>
      <c r="AC225" s="1004">
        <v>46262</v>
      </c>
      <c r="AD225" s="1004">
        <v>46268</v>
      </c>
      <c r="AE225" s="1005">
        <v>0</v>
      </c>
      <c r="AF225" s="1005">
        <v>0</v>
      </c>
      <c r="AG225" s="1003">
        <v>10.4</v>
      </c>
      <c r="AH225" s="1003">
        <v>0</v>
      </c>
      <c r="AI225" s="1003">
        <v>0</v>
      </c>
      <c r="AJ225" s="1003">
        <v>0</v>
      </c>
    </row>
    <row r="226" spans="2:36" ht="12.75" customHeight="1">
      <c r="B226" s="337" t="s">
        <v>4391</v>
      </c>
      <c r="C226" s="314" t="s">
        <v>4392</v>
      </c>
      <c r="D226" s="315">
        <v>5</v>
      </c>
      <c r="E226" s="588">
        <v>46269</v>
      </c>
      <c r="F226" s="588">
        <v>46275</v>
      </c>
      <c r="G226" s="588">
        <v>46269</v>
      </c>
      <c r="H226" s="588">
        <v>46275</v>
      </c>
      <c r="I226" s="316">
        <v>0</v>
      </c>
      <c r="J226" s="316">
        <v>0</v>
      </c>
      <c r="K226" s="315">
        <v>20.8</v>
      </c>
      <c r="L226" s="315">
        <v>0</v>
      </c>
      <c r="M226" s="315">
        <v>0</v>
      </c>
      <c r="N226" s="338">
        <v>0</v>
      </c>
      <c r="O226" s="654">
        <v>0</v>
      </c>
      <c r="P226" s="560" t="s">
        <v>4393</v>
      </c>
      <c r="Q226" s="561" t="s">
        <v>4394</v>
      </c>
      <c r="R226" s="661">
        <f t="shared" si="9"/>
        <v>0</v>
      </c>
      <c r="S226" s="873">
        <f t="shared" si="10"/>
        <v>0</v>
      </c>
      <c r="T226" s="1013"/>
      <c r="U226" s="873">
        <v>0</v>
      </c>
      <c r="V226" s="873">
        <f t="shared" si="11"/>
        <v>0</v>
      </c>
      <c r="X226" s="1002" t="s">
        <v>4391</v>
      </c>
      <c r="Y226" s="1002" t="s">
        <v>4392</v>
      </c>
      <c r="Z226" s="1003">
        <v>5</v>
      </c>
      <c r="AA226" s="1004">
        <v>46269</v>
      </c>
      <c r="AB226" s="1004">
        <v>46275</v>
      </c>
      <c r="AC226" s="1004">
        <v>46269</v>
      </c>
      <c r="AD226" s="1004">
        <v>46275</v>
      </c>
      <c r="AE226" s="1005">
        <v>0</v>
      </c>
      <c r="AF226" s="1005">
        <v>0</v>
      </c>
      <c r="AG226" s="1003">
        <v>20.8</v>
      </c>
      <c r="AH226" s="1003">
        <v>0</v>
      </c>
      <c r="AI226" s="1003">
        <v>0</v>
      </c>
      <c r="AJ226" s="1003">
        <v>0</v>
      </c>
    </row>
    <row r="227" spans="2:36" ht="12.75" customHeight="1">
      <c r="B227" s="337" t="s">
        <v>4395</v>
      </c>
      <c r="C227" s="314" t="s">
        <v>4396</v>
      </c>
      <c r="D227" s="315">
        <v>5</v>
      </c>
      <c r="E227" s="588">
        <v>46276</v>
      </c>
      <c r="F227" s="588">
        <v>46282</v>
      </c>
      <c r="G227" s="588">
        <v>46276</v>
      </c>
      <c r="H227" s="588">
        <v>46282</v>
      </c>
      <c r="I227" s="316">
        <v>0</v>
      </c>
      <c r="J227" s="316">
        <v>0</v>
      </c>
      <c r="K227" s="315">
        <v>10.4</v>
      </c>
      <c r="L227" s="315">
        <v>0</v>
      </c>
      <c r="M227" s="315">
        <v>0</v>
      </c>
      <c r="N227" s="338">
        <v>0</v>
      </c>
      <c r="O227" s="654">
        <v>0</v>
      </c>
      <c r="P227" s="560" t="s">
        <v>4390</v>
      </c>
      <c r="Q227" s="561" t="s">
        <v>4201</v>
      </c>
      <c r="R227" s="661">
        <f t="shared" si="9"/>
        <v>0</v>
      </c>
      <c r="S227" s="873">
        <f t="shared" si="10"/>
        <v>0</v>
      </c>
      <c r="T227" s="1013"/>
      <c r="U227" s="873">
        <v>0</v>
      </c>
      <c r="V227" s="873">
        <f t="shared" si="11"/>
        <v>0</v>
      </c>
      <c r="X227" s="1002" t="s">
        <v>4395</v>
      </c>
      <c r="Y227" s="1002" t="s">
        <v>4396</v>
      </c>
      <c r="Z227" s="1003">
        <v>5</v>
      </c>
      <c r="AA227" s="1004">
        <v>46276</v>
      </c>
      <c r="AB227" s="1004">
        <v>46282</v>
      </c>
      <c r="AC227" s="1004">
        <v>46276</v>
      </c>
      <c r="AD227" s="1004">
        <v>46282</v>
      </c>
      <c r="AE227" s="1005">
        <v>0</v>
      </c>
      <c r="AF227" s="1005">
        <v>0</v>
      </c>
      <c r="AG227" s="1003">
        <v>10.4</v>
      </c>
      <c r="AH227" s="1003">
        <v>0</v>
      </c>
      <c r="AI227" s="1003">
        <v>0</v>
      </c>
      <c r="AJ227" s="1003">
        <v>0</v>
      </c>
    </row>
    <row r="228" spans="2:36" ht="12.75" customHeight="1">
      <c r="B228" s="344" t="s">
        <v>4397</v>
      </c>
      <c r="C228" s="345"/>
      <c r="D228" s="346">
        <v>66</v>
      </c>
      <c r="E228" s="594">
        <v>46251</v>
      </c>
      <c r="F228" s="594">
        <v>46360</v>
      </c>
      <c r="G228" s="594">
        <v>46282</v>
      </c>
      <c r="H228" s="594">
        <v>46378</v>
      </c>
      <c r="I228" s="347">
        <v>0</v>
      </c>
      <c r="J228" s="347">
        <v>0</v>
      </c>
      <c r="K228" s="346">
        <v>385</v>
      </c>
      <c r="L228" s="346">
        <v>0</v>
      </c>
      <c r="M228" s="346">
        <v>0</v>
      </c>
      <c r="N228" s="348">
        <v>0</v>
      </c>
      <c r="O228" s="385">
        <v>0</v>
      </c>
      <c r="P228" s="572"/>
      <c r="Q228" s="573"/>
      <c r="R228" s="663">
        <f t="shared" si="9"/>
        <v>0</v>
      </c>
      <c r="S228" s="875">
        <f t="shared" si="10"/>
        <v>0</v>
      </c>
      <c r="T228" s="1013"/>
      <c r="U228" s="875">
        <v>0</v>
      </c>
      <c r="V228" s="875">
        <f t="shared" si="11"/>
        <v>0</v>
      </c>
      <c r="X228" s="1002" t="s">
        <v>4397</v>
      </c>
      <c r="Z228" s="1003">
        <v>66</v>
      </c>
      <c r="AA228" s="1004">
        <v>46251</v>
      </c>
      <c r="AB228" s="1004">
        <v>46360</v>
      </c>
      <c r="AC228" s="1004">
        <v>46282</v>
      </c>
      <c r="AD228" s="1004">
        <v>46378</v>
      </c>
      <c r="AE228" s="1005">
        <v>0</v>
      </c>
      <c r="AF228" s="1005">
        <v>0</v>
      </c>
      <c r="AG228" s="1003">
        <v>385</v>
      </c>
      <c r="AH228" s="1003">
        <v>0</v>
      </c>
      <c r="AI228" s="1003">
        <v>0</v>
      </c>
      <c r="AJ228" s="1003">
        <v>0</v>
      </c>
    </row>
    <row r="229" spans="2:36" ht="12.75" customHeight="1">
      <c r="B229" s="337" t="s">
        <v>291</v>
      </c>
      <c r="C229" s="314" t="s">
        <v>4398</v>
      </c>
      <c r="D229" s="315">
        <v>39</v>
      </c>
      <c r="E229" s="588">
        <v>46251</v>
      </c>
      <c r="F229" s="588">
        <v>46323</v>
      </c>
      <c r="G229" s="588">
        <v>46282</v>
      </c>
      <c r="H229" s="588">
        <v>46338</v>
      </c>
      <c r="I229" s="316">
        <v>0</v>
      </c>
      <c r="J229" s="316">
        <v>0</v>
      </c>
      <c r="K229" s="315">
        <v>231</v>
      </c>
      <c r="L229" s="315">
        <v>0</v>
      </c>
      <c r="M229" s="315">
        <v>0</v>
      </c>
      <c r="N229" s="338">
        <v>0</v>
      </c>
      <c r="O229" s="654">
        <v>0</v>
      </c>
      <c r="P229" s="560" t="s">
        <v>4399</v>
      </c>
      <c r="Q229" s="561" t="s">
        <v>4400</v>
      </c>
      <c r="R229" s="661">
        <f t="shared" si="9"/>
        <v>0</v>
      </c>
      <c r="S229" s="873">
        <f t="shared" si="10"/>
        <v>0</v>
      </c>
      <c r="T229" s="1013"/>
      <c r="U229" s="873">
        <v>0</v>
      </c>
      <c r="V229" s="873">
        <f t="shared" si="11"/>
        <v>0</v>
      </c>
      <c r="X229" s="1002" t="s">
        <v>291</v>
      </c>
      <c r="Y229" s="1002" t="s">
        <v>4398</v>
      </c>
      <c r="Z229" s="1003">
        <v>39</v>
      </c>
      <c r="AA229" s="1004">
        <v>46251</v>
      </c>
      <c r="AB229" s="1004">
        <v>46323</v>
      </c>
      <c r="AC229" s="1004">
        <v>46282</v>
      </c>
      <c r="AD229" s="1004">
        <v>46338</v>
      </c>
      <c r="AE229" s="1005">
        <v>0</v>
      </c>
      <c r="AF229" s="1005">
        <v>0</v>
      </c>
      <c r="AG229" s="1003">
        <v>231</v>
      </c>
      <c r="AH229" s="1003">
        <v>0</v>
      </c>
      <c r="AI229" s="1003">
        <v>0</v>
      </c>
      <c r="AJ229" s="1003">
        <v>0</v>
      </c>
    </row>
    <row r="230" spans="2:36" ht="12.75" customHeight="1">
      <c r="B230" s="337" t="s">
        <v>4401</v>
      </c>
      <c r="C230" s="314" t="s">
        <v>4402</v>
      </c>
      <c r="D230" s="315">
        <v>9</v>
      </c>
      <c r="E230" s="588">
        <v>46324</v>
      </c>
      <c r="F230" s="588">
        <v>46336</v>
      </c>
      <c r="G230" s="588">
        <v>46339</v>
      </c>
      <c r="H230" s="588">
        <v>46351</v>
      </c>
      <c r="I230" s="316">
        <v>0</v>
      </c>
      <c r="J230" s="316">
        <v>0</v>
      </c>
      <c r="K230" s="315">
        <v>38.5</v>
      </c>
      <c r="L230" s="315">
        <v>0</v>
      </c>
      <c r="M230" s="315">
        <v>0</v>
      </c>
      <c r="N230" s="338">
        <v>0</v>
      </c>
      <c r="O230" s="654">
        <v>0</v>
      </c>
      <c r="P230" s="560" t="s">
        <v>4403</v>
      </c>
      <c r="Q230" s="561" t="s">
        <v>4404</v>
      </c>
      <c r="R230" s="661">
        <f t="shared" si="9"/>
        <v>0</v>
      </c>
      <c r="S230" s="873">
        <f t="shared" si="10"/>
        <v>0</v>
      </c>
      <c r="T230" s="1013"/>
      <c r="U230" s="873">
        <v>0</v>
      </c>
      <c r="V230" s="873">
        <f t="shared" si="11"/>
        <v>0</v>
      </c>
      <c r="X230" s="1002" t="s">
        <v>4401</v>
      </c>
      <c r="Y230" s="1002" t="s">
        <v>4402</v>
      </c>
      <c r="Z230" s="1003">
        <v>9</v>
      </c>
      <c r="AA230" s="1004">
        <v>46324</v>
      </c>
      <c r="AB230" s="1004">
        <v>46336</v>
      </c>
      <c r="AC230" s="1004">
        <v>46339</v>
      </c>
      <c r="AD230" s="1004">
        <v>46351</v>
      </c>
      <c r="AE230" s="1005">
        <v>0</v>
      </c>
      <c r="AF230" s="1005">
        <v>0</v>
      </c>
      <c r="AG230" s="1003">
        <v>38.5</v>
      </c>
      <c r="AH230" s="1003">
        <v>0</v>
      </c>
      <c r="AI230" s="1003">
        <v>0</v>
      </c>
      <c r="AJ230" s="1003">
        <v>0</v>
      </c>
    </row>
    <row r="231" spans="2:36" ht="12.75" customHeight="1">
      <c r="B231" s="337" t="s">
        <v>4405</v>
      </c>
      <c r="C231" s="314" t="s">
        <v>4406</v>
      </c>
      <c r="D231" s="315">
        <v>9</v>
      </c>
      <c r="E231" s="588">
        <v>46337</v>
      </c>
      <c r="F231" s="588">
        <v>46349</v>
      </c>
      <c r="G231" s="588">
        <v>46352</v>
      </c>
      <c r="H231" s="588">
        <v>46365</v>
      </c>
      <c r="I231" s="316">
        <v>0</v>
      </c>
      <c r="J231" s="316">
        <v>0</v>
      </c>
      <c r="K231" s="315">
        <v>77</v>
      </c>
      <c r="L231" s="315">
        <v>0</v>
      </c>
      <c r="M231" s="315">
        <v>0</v>
      </c>
      <c r="N231" s="338">
        <v>0</v>
      </c>
      <c r="O231" s="654">
        <v>0</v>
      </c>
      <c r="P231" s="560" t="s">
        <v>4407</v>
      </c>
      <c r="Q231" s="561" t="s">
        <v>4408</v>
      </c>
      <c r="R231" s="661">
        <f t="shared" si="9"/>
        <v>0</v>
      </c>
      <c r="S231" s="873">
        <f t="shared" si="10"/>
        <v>0</v>
      </c>
      <c r="T231" s="1013"/>
      <c r="U231" s="873">
        <v>0</v>
      </c>
      <c r="V231" s="873">
        <f t="shared" si="11"/>
        <v>0</v>
      </c>
      <c r="X231" s="1002" t="s">
        <v>4405</v>
      </c>
      <c r="Y231" s="1002" t="s">
        <v>4406</v>
      </c>
      <c r="Z231" s="1003">
        <v>9</v>
      </c>
      <c r="AA231" s="1004">
        <v>46337</v>
      </c>
      <c r="AB231" s="1004">
        <v>46349</v>
      </c>
      <c r="AC231" s="1004">
        <v>46352</v>
      </c>
      <c r="AD231" s="1004">
        <v>46365</v>
      </c>
      <c r="AE231" s="1005">
        <v>0</v>
      </c>
      <c r="AF231" s="1005">
        <v>0</v>
      </c>
      <c r="AG231" s="1003">
        <v>77</v>
      </c>
      <c r="AH231" s="1003">
        <v>0</v>
      </c>
      <c r="AI231" s="1003">
        <v>0</v>
      </c>
      <c r="AJ231" s="1003">
        <v>0</v>
      </c>
    </row>
    <row r="232" spans="2:36" ht="12.75" customHeight="1">
      <c r="B232" s="337" t="s">
        <v>4409</v>
      </c>
      <c r="C232" s="314" t="s">
        <v>4410</v>
      </c>
      <c r="D232" s="315">
        <v>9</v>
      </c>
      <c r="E232" s="588">
        <v>46350</v>
      </c>
      <c r="F232" s="588">
        <v>46360</v>
      </c>
      <c r="G232" s="588">
        <v>46366</v>
      </c>
      <c r="H232" s="588">
        <v>46378</v>
      </c>
      <c r="I232" s="316">
        <v>0</v>
      </c>
      <c r="J232" s="316">
        <v>0</v>
      </c>
      <c r="K232" s="315">
        <v>38.5</v>
      </c>
      <c r="L232" s="315">
        <v>0</v>
      </c>
      <c r="M232" s="315">
        <v>0</v>
      </c>
      <c r="N232" s="338">
        <v>0</v>
      </c>
      <c r="O232" s="654">
        <v>0</v>
      </c>
      <c r="P232" s="560" t="s">
        <v>4404</v>
      </c>
      <c r="Q232" s="561" t="s">
        <v>4201</v>
      </c>
      <c r="R232" s="661">
        <f t="shared" si="9"/>
        <v>0</v>
      </c>
      <c r="S232" s="873">
        <f t="shared" si="10"/>
        <v>0</v>
      </c>
      <c r="T232" s="1013"/>
      <c r="U232" s="873">
        <v>0</v>
      </c>
      <c r="V232" s="873">
        <f t="shared" si="11"/>
        <v>0</v>
      </c>
      <c r="X232" s="1002" t="s">
        <v>4409</v>
      </c>
      <c r="Y232" s="1002" t="s">
        <v>4410</v>
      </c>
      <c r="Z232" s="1003">
        <v>9</v>
      </c>
      <c r="AA232" s="1004">
        <v>46350</v>
      </c>
      <c r="AB232" s="1004">
        <v>46360</v>
      </c>
      <c r="AC232" s="1004">
        <v>46366</v>
      </c>
      <c r="AD232" s="1004">
        <v>46378</v>
      </c>
      <c r="AE232" s="1005">
        <v>0</v>
      </c>
      <c r="AF232" s="1005">
        <v>0</v>
      </c>
      <c r="AG232" s="1003">
        <v>38.5</v>
      </c>
      <c r="AH232" s="1003">
        <v>0</v>
      </c>
      <c r="AI232" s="1003">
        <v>0</v>
      </c>
      <c r="AJ232" s="1003">
        <v>0</v>
      </c>
    </row>
    <row r="233" spans="2:36" ht="12.75" customHeight="1">
      <c r="B233" s="344" t="s">
        <v>4411</v>
      </c>
      <c r="C233" s="345"/>
      <c r="D233" s="346">
        <v>66</v>
      </c>
      <c r="E233" s="594">
        <v>46216</v>
      </c>
      <c r="F233" s="594">
        <v>46310</v>
      </c>
      <c r="G233" s="594">
        <v>46216</v>
      </c>
      <c r="H233" s="594">
        <v>46310</v>
      </c>
      <c r="I233" s="347">
        <v>0</v>
      </c>
      <c r="J233" s="347">
        <v>0</v>
      </c>
      <c r="K233" s="346">
        <v>156</v>
      </c>
      <c r="L233" s="346">
        <v>0</v>
      </c>
      <c r="M233" s="346">
        <v>0</v>
      </c>
      <c r="N233" s="348">
        <v>0</v>
      </c>
      <c r="O233" s="385">
        <v>0</v>
      </c>
      <c r="P233" s="572"/>
      <c r="Q233" s="573"/>
      <c r="R233" s="663">
        <f t="shared" si="9"/>
        <v>0</v>
      </c>
      <c r="S233" s="875">
        <f t="shared" si="10"/>
        <v>0</v>
      </c>
      <c r="T233" s="1013"/>
      <c r="U233" s="875">
        <v>0</v>
      </c>
      <c r="V233" s="875">
        <f t="shared" si="11"/>
        <v>0</v>
      </c>
      <c r="X233" s="1002" t="s">
        <v>4411</v>
      </c>
      <c r="Z233" s="1003">
        <v>66</v>
      </c>
      <c r="AA233" s="1004">
        <v>46216</v>
      </c>
      <c r="AB233" s="1004">
        <v>46310</v>
      </c>
      <c r="AC233" s="1004">
        <v>46216</v>
      </c>
      <c r="AD233" s="1004">
        <v>46310</v>
      </c>
      <c r="AE233" s="1005">
        <v>0</v>
      </c>
      <c r="AF233" s="1005">
        <v>0</v>
      </c>
      <c r="AG233" s="1003">
        <v>156</v>
      </c>
      <c r="AH233" s="1003">
        <v>0</v>
      </c>
      <c r="AI233" s="1003">
        <v>0</v>
      </c>
      <c r="AJ233" s="1003">
        <v>0</v>
      </c>
    </row>
    <row r="234" spans="2:36" ht="12.75" customHeight="1">
      <c r="B234" s="337" t="s">
        <v>295</v>
      </c>
      <c r="C234" s="314" t="s">
        <v>4412</v>
      </c>
      <c r="D234" s="315">
        <v>51</v>
      </c>
      <c r="E234" s="588">
        <v>46216</v>
      </c>
      <c r="F234" s="588">
        <v>46288</v>
      </c>
      <c r="G234" s="588">
        <v>46216</v>
      </c>
      <c r="H234" s="588">
        <v>46288</v>
      </c>
      <c r="I234" s="316">
        <v>0</v>
      </c>
      <c r="J234" s="316">
        <v>0</v>
      </c>
      <c r="K234" s="315">
        <v>93.6</v>
      </c>
      <c r="L234" s="315">
        <v>0</v>
      </c>
      <c r="M234" s="315">
        <v>0</v>
      </c>
      <c r="N234" s="338">
        <v>0</v>
      </c>
      <c r="O234" s="654">
        <v>0</v>
      </c>
      <c r="P234" s="560" t="s">
        <v>4046</v>
      </c>
      <c r="Q234" s="561" t="s">
        <v>4413</v>
      </c>
      <c r="R234" s="661">
        <f t="shared" si="9"/>
        <v>0</v>
      </c>
      <c r="S234" s="873">
        <f t="shared" si="10"/>
        <v>0</v>
      </c>
      <c r="T234" s="1013"/>
      <c r="U234" s="873">
        <v>0</v>
      </c>
      <c r="V234" s="873">
        <f t="shared" si="11"/>
        <v>0</v>
      </c>
      <c r="X234" s="1002" t="s">
        <v>295</v>
      </c>
      <c r="Y234" s="1002" t="s">
        <v>4412</v>
      </c>
      <c r="Z234" s="1003">
        <v>51</v>
      </c>
      <c r="AA234" s="1004">
        <v>46216</v>
      </c>
      <c r="AB234" s="1004">
        <v>46288</v>
      </c>
      <c r="AC234" s="1004">
        <v>46216</v>
      </c>
      <c r="AD234" s="1004">
        <v>46288</v>
      </c>
      <c r="AE234" s="1005">
        <v>0</v>
      </c>
      <c r="AF234" s="1005">
        <v>0</v>
      </c>
      <c r="AG234" s="1003">
        <v>93.6</v>
      </c>
      <c r="AH234" s="1003">
        <v>0</v>
      </c>
      <c r="AI234" s="1003">
        <v>0</v>
      </c>
      <c r="AJ234" s="1003">
        <v>0</v>
      </c>
    </row>
    <row r="235" spans="2:36" ht="12.75" customHeight="1">
      <c r="B235" s="337" t="s">
        <v>4414</v>
      </c>
      <c r="C235" s="314" t="s">
        <v>4415</v>
      </c>
      <c r="D235" s="315">
        <v>5</v>
      </c>
      <c r="E235" s="588">
        <v>46289</v>
      </c>
      <c r="F235" s="588">
        <v>46295</v>
      </c>
      <c r="G235" s="588">
        <v>46289</v>
      </c>
      <c r="H235" s="588">
        <v>46295</v>
      </c>
      <c r="I235" s="316">
        <v>0</v>
      </c>
      <c r="J235" s="316">
        <v>0</v>
      </c>
      <c r="K235" s="315">
        <v>15.6</v>
      </c>
      <c r="L235" s="315">
        <v>0</v>
      </c>
      <c r="M235" s="315">
        <v>0</v>
      </c>
      <c r="N235" s="338">
        <v>0</v>
      </c>
      <c r="O235" s="654">
        <v>0</v>
      </c>
      <c r="P235" s="560" t="s">
        <v>4416</v>
      </c>
      <c r="Q235" s="561" t="s">
        <v>4417</v>
      </c>
      <c r="R235" s="661">
        <f t="shared" si="9"/>
        <v>0</v>
      </c>
      <c r="S235" s="873">
        <f t="shared" si="10"/>
        <v>0</v>
      </c>
      <c r="T235" s="1013"/>
      <c r="U235" s="873">
        <v>0</v>
      </c>
      <c r="V235" s="873">
        <f t="shared" si="11"/>
        <v>0</v>
      </c>
      <c r="X235" s="1002" t="s">
        <v>4414</v>
      </c>
      <c r="Y235" s="1002" t="s">
        <v>4415</v>
      </c>
      <c r="Z235" s="1003">
        <v>5</v>
      </c>
      <c r="AA235" s="1004">
        <v>46289</v>
      </c>
      <c r="AB235" s="1004">
        <v>46295</v>
      </c>
      <c r="AC235" s="1004">
        <v>46289</v>
      </c>
      <c r="AD235" s="1004">
        <v>46295</v>
      </c>
      <c r="AE235" s="1005">
        <v>0</v>
      </c>
      <c r="AF235" s="1005">
        <v>0</v>
      </c>
      <c r="AG235" s="1003">
        <v>15.6</v>
      </c>
      <c r="AH235" s="1003">
        <v>0</v>
      </c>
      <c r="AI235" s="1003">
        <v>0</v>
      </c>
      <c r="AJ235" s="1003">
        <v>0</v>
      </c>
    </row>
    <row r="236" spans="2:36" ht="12.75" customHeight="1">
      <c r="B236" s="337" t="s">
        <v>4418</v>
      </c>
      <c r="C236" s="314" t="s">
        <v>4419</v>
      </c>
      <c r="D236" s="315">
        <v>5</v>
      </c>
      <c r="E236" s="588">
        <v>46296</v>
      </c>
      <c r="F236" s="588">
        <v>46302</v>
      </c>
      <c r="G236" s="588">
        <v>46296</v>
      </c>
      <c r="H236" s="588">
        <v>46302</v>
      </c>
      <c r="I236" s="316">
        <v>0</v>
      </c>
      <c r="J236" s="316">
        <v>0</v>
      </c>
      <c r="K236" s="315">
        <v>31.2</v>
      </c>
      <c r="L236" s="315">
        <v>0</v>
      </c>
      <c r="M236" s="315">
        <v>0</v>
      </c>
      <c r="N236" s="338">
        <v>0</v>
      </c>
      <c r="O236" s="654">
        <v>0</v>
      </c>
      <c r="P236" s="560" t="s">
        <v>4420</v>
      </c>
      <c r="Q236" s="561" t="s">
        <v>4421</v>
      </c>
      <c r="R236" s="661">
        <f t="shared" si="9"/>
        <v>0</v>
      </c>
      <c r="S236" s="873">
        <f t="shared" si="10"/>
        <v>0</v>
      </c>
      <c r="T236" s="1013"/>
      <c r="U236" s="873">
        <v>0</v>
      </c>
      <c r="V236" s="873">
        <f t="shared" si="11"/>
        <v>0</v>
      </c>
      <c r="X236" s="1002" t="s">
        <v>4418</v>
      </c>
      <c r="Y236" s="1002" t="s">
        <v>4419</v>
      </c>
      <c r="Z236" s="1003">
        <v>5</v>
      </c>
      <c r="AA236" s="1004">
        <v>46296</v>
      </c>
      <c r="AB236" s="1004">
        <v>46302</v>
      </c>
      <c r="AC236" s="1004">
        <v>46296</v>
      </c>
      <c r="AD236" s="1004">
        <v>46302</v>
      </c>
      <c r="AE236" s="1005">
        <v>0</v>
      </c>
      <c r="AF236" s="1005">
        <v>0</v>
      </c>
      <c r="AG236" s="1003">
        <v>31.2</v>
      </c>
      <c r="AH236" s="1003">
        <v>0</v>
      </c>
      <c r="AI236" s="1003">
        <v>0</v>
      </c>
      <c r="AJ236" s="1003">
        <v>0</v>
      </c>
    </row>
    <row r="237" spans="2:36" ht="12.75" customHeight="1">
      <c r="B237" s="337" t="s">
        <v>4422</v>
      </c>
      <c r="C237" s="314" t="s">
        <v>4423</v>
      </c>
      <c r="D237" s="315">
        <v>5</v>
      </c>
      <c r="E237" s="588">
        <v>46303</v>
      </c>
      <c r="F237" s="588">
        <v>46310</v>
      </c>
      <c r="G237" s="588">
        <v>46303</v>
      </c>
      <c r="H237" s="588">
        <v>46310</v>
      </c>
      <c r="I237" s="316">
        <v>0</v>
      </c>
      <c r="J237" s="316">
        <v>0</v>
      </c>
      <c r="K237" s="315">
        <v>15.6</v>
      </c>
      <c r="L237" s="315">
        <v>0</v>
      </c>
      <c r="M237" s="315">
        <v>0</v>
      </c>
      <c r="N237" s="338">
        <v>0</v>
      </c>
      <c r="O237" s="654">
        <v>0</v>
      </c>
      <c r="P237" s="560" t="s">
        <v>4417</v>
      </c>
      <c r="Q237" s="561" t="s">
        <v>4201</v>
      </c>
      <c r="R237" s="661">
        <f t="shared" si="9"/>
        <v>0</v>
      </c>
      <c r="S237" s="873">
        <f t="shared" si="10"/>
        <v>0</v>
      </c>
      <c r="T237" s="1013"/>
      <c r="U237" s="873">
        <v>0</v>
      </c>
      <c r="V237" s="873">
        <f t="shared" si="11"/>
        <v>0</v>
      </c>
      <c r="X237" s="1002" t="s">
        <v>4422</v>
      </c>
      <c r="Y237" s="1002" t="s">
        <v>4423</v>
      </c>
      <c r="Z237" s="1003">
        <v>5</v>
      </c>
      <c r="AA237" s="1004">
        <v>46303</v>
      </c>
      <c r="AB237" s="1004">
        <v>46310</v>
      </c>
      <c r="AC237" s="1004">
        <v>46303</v>
      </c>
      <c r="AD237" s="1004">
        <v>46310</v>
      </c>
      <c r="AE237" s="1005">
        <v>0</v>
      </c>
      <c r="AF237" s="1005">
        <v>0</v>
      </c>
      <c r="AG237" s="1003">
        <v>15.6</v>
      </c>
      <c r="AH237" s="1003">
        <v>0</v>
      </c>
      <c r="AI237" s="1003">
        <v>0</v>
      </c>
      <c r="AJ237" s="1003">
        <v>0</v>
      </c>
    </row>
    <row r="238" spans="2:36" ht="12.75" customHeight="1">
      <c r="B238" s="344" t="s">
        <v>4424</v>
      </c>
      <c r="C238" s="345"/>
      <c r="D238" s="346">
        <v>66</v>
      </c>
      <c r="E238" s="594">
        <v>46216</v>
      </c>
      <c r="F238" s="594">
        <v>46310</v>
      </c>
      <c r="G238" s="594">
        <v>46216</v>
      </c>
      <c r="H238" s="594">
        <v>46310</v>
      </c>
      <c r="I238" s="347">
        <v>0</v>
      </c>
      <c r="J238" s="347">
        <v>0</v>
      </c>
      <c r="K238" s="346">
        <v>184</v>
      </c>
      <c r="L238" s="346">
        <v>0</v>
      </c>
      <c r="M238" s="346">
        <v>0</v>
      </c>
      <c r="N238" s="348">
        <v>0</v>
      </c>
      <c r="O238" s="385">
        <v>0</v>
      </c>
      <c r="P238" s="572"/>
      <c r="Q238" s="573"/>
      <c r="R238" s="663">
        <f t="shared" si="9"/>
        <v>0</v>
      </c>
      <c r="S238" s="875">
        <f t="shared" si="10"/>
        <v>0</v>
      </c>
      <c r="T238" s="1013"/>
      <c r="U238" s="875">
        <v>0</v>
      </c>
      <c r="V238" s="875">
        <f t="shared" si="11"/>
        <v>0</v>
      </c>
      <c r="X238" s="1002" t="s">
        <v>4424</v>
      </c>
      <c r="Z238" s="1003">
        <v>66</v>
      </c>
      <c r="AA238" s="1004">
        <v>46216</v>
      </c>
      <c r="AB238" s="1004">
        <v>46310</v>
      </c>
      <c r="AC238" s="1004">
        <v>46216</v>
      </c>
      <c r="AD238" s="1004">
        <v>46310</v>
      </c>
      <c r="AE238" s="1005">
        <v>0</v>
      </c>
      <c r="AF238" s="1005">
        <v>0</v>
      </c>
      <c r="AG238" s="1003">
        <v>184</v>
      </c>
      <c r="AH238" s="1003">
        <v>0</v>
      </c>
      <c r="AI238" s="1003">
        <v>0</v>
      </c>
      <c r="AJ238" s="1003">
        <v>0</v>
      </c>
    </row>
    <row r="239" spans="2:36" ht="12.75" customHeight="1">
      <c r="B239" s="337" t="s">
        <v>299</v>
      </c>
      <c r="C239" s="314" t="s">
        <v>4425</v>
      </c>
      <c r="D239" s="315">
        <v>51</v>
      </c>
      <c r="E239" s="588">
        <v>46216</v>
      </c>
      <c r="F239" s="588">
        <v>46288</v>
      </c>
      <c r="G239" s="588">
        <v>46216</v>
      </c>
      <c r="H239" s="588">
        <v>46288</v>
      </c>
      <c r="I239" s="316">
        <v>0</v>
      </c>
      <c r="J239" s="316">
        <v>0</v>
      </c>
      <c r="K239" s="315">
        <v>110.4</v>
      </c>
      <c r="L239" s="315">
        <v>0</v>
      </c>
      <c r="M239" s="315">
        <v>0</v>
      </c>
      <c r="N239" s="338">
        <v>0</v>
      </c>
      <c r="O239" s="654">
        <v>0</v>
      </c>
      <c r="P239" s="560" t="s">
        <v>4046</v>
      </c>
      <c r="Q239" s="561" t="s">
        <v>4426</v>
      </c>
      <c r="R239" s="661">
        <f t="shared" si="9"/>
        <v>0</v>
      </c>
      <c r="S239" s="873">
        <f t="shared" si="10"/>
        <v>0</v>
      </c>
      <c r="T239" s="1013"/>
      <c r="U239" s="873">
        <v>0</v>
      </c>
      <c r="V239" s="873">
        <f t="shared" si="11"/>
        <v>0</v>
      </c>
      <c r="X239" s="1002" t="s">
        <v>299</v>
      </c>
      <c r="Y239" s="1002" t="s">
        <v>4425</v>
      </c>
      <c r="Z239" s="1003">
        <v>51</v>
      </c>
      <c r="AA239" s="1004">
        <v>46216</v>
      </c>
      <c r="AB239" s="1004">
        <v>46288</v>
      </c>
      <c r="AC239" s="1004">
        <v>46216</v>
      </c>
      <c r="AD239" s="1004">
        <v>46288</v>
      </c>
      <c r="AE239" s="1005">
        <v>0</v>
      </c>
      <c r="AF239" s="1005">
        <v>0</v>
      </c>
      <c r="AG239" s="1003">
        <v>110.4</v>
      </c>
      <c r="AH239" s="1003">
        <v>0</v>
      </c>
      <c r="AI239" s="1003">
        <v>0</v>
      </c>
      <c r="AJ239" s="1003">
        <v>0</v>
      </c>
    </row>
    <row r="240" spans="2:36" ht="12.75" customHeight="1">
      <c r="B240" s="337" t="s">
        <v>4427</v>
      </c>
      <c r="C240" s="314" t="s">
        <v>4428</v>
      </c>
      <c r="D240" s="315">
        <v>5</v>
      </c>
      <c r="E240" s="588">
        <v>46289</v>
      </c>
      <c r="F240" s="588">
        <v>46295</v>
      </c>
      <c r="G240" s="588">
        <v>46289</v>
      </c>
      <c r="H240" s="588">
        <v>46295</v>
      </c>
      <c r="I240" s="316">
        <v>0</v>
      </c>
      <c r="J240" s="316">
        <v>0</v>
      </c>
      <c r="K240" s="315">
        <v>18.399999999999999</v>
      </c>
      <c r="L240" s="315">
        <v>0</v>
      </c>
      <c r="M240" s="315">
        <v>0</v>
      </c>
      <c r="N240" s="338">
        <v>0</v>
      </c>
      <c r="O240" s="654">
        <v>0</v>
      </c>
      <c r="P240" s="560" t="s">
        <v>4429</v>
      </c>
      <c r="Q240" s="561" t="s">
        <v>4430</v>
      </c>
      <c r="R240" s="661">
        <f t="shared" si="9"/>
        <v>0</v>
      </c>
      <c r="S240" s="873">
        <f t="shared" si="10"/>
        <v>0</v>
      </c>
      <c r="T240" s="1013"/>
      <c r="U240" s="873">
        <v>0</v>
      </c>
      <c r="V240" s="873">
        <f t="shared" si="11"/>
        <v>0</v>
      </c>
      <c r="X240" s="1002" t="s">
        <v>4427</v>
      </c>
      <c r="Y240" s="1002" t="s">
        <v>4428</v>
      </c>
      <c r="Z240" s="1003">
        <v>5</v>
      </c>
      <c r="AA240" s="1004">
        <v>46289</v>
      </c>
      <c r="AB240" s="1004">
        <v>46295</v>
      </c>
      <c r="AC240" s="1004">
        <v>46289</v>
      </c>
      <c r="AD240" s="1004">
        <v>46295</v>
      </c>
      <c r="AE240" s="1005">
        <v>0</v>
      </c>
      <c r="AF240" s="1005">
        <v>0</v>
      </c>
      <c r="AG240" s="1003">
        <v>18.399999999999999</v>
      </c>
      <c r="AH240" s="1003">
        <v>0</v>
      </c>
      <c r="AI240" s="1003">
        <v>0</v>
      </c>
      <c r="AJ240" s="1003">
        <v>0</v>
      </c>
    </row>
    <row r="241" spans="2:36" ht="12.75" customHeight="1">
      <c r="B241" s="337" t="s">
        <v>4431</v>
      </c>
      <c r="C241" s="314" t="s">
        <v>4432</v>
      </c>
      <c r="D241" s="315">
        <v>5</v>
      </c>
      <c r="E241" s="588">
        <v>46296</v>
      </c>
      <c r="F241" s="588">
        <v>46302</v>
      </c>
      <c r="G241" s="588">
        <v>46296</v>
      </c>
      <c r="H241" s="588">
        <v>46302</v>
      </c>
      <c r="I241" s="316">
        <v>0</v>
      </c>
      <c r="J241" s="316">
        <v>0</v>
      </c>
      <c r="K241" s="315">
        <v>36.799999999999997</v>
      </c>
      <c r="L241" s="315">
        <v>0</v>
      </c>
      <c r="M241" s="315">
        <v>0</v>
      </c>
      <c r="N241" s="338">
        <v>0</v>
      </c>
      <c r="O241" s="654">
        <v>0</v>
      </c>
      <c r="P241" s="560" t="s">
        <v>4433</v>
      </c>
      <c r="Q241" s="561" t="s">
        <v>4434</v>
      </c>
      <c r="R241" s="661">
        <f t="shared" si="9"/>
        <v>0</v>
      </c>
      <c r="S241" s="873">
        <f t="shared" si="10"/>
        <v>0</v>
      </c>
      <c r="T241" s="1013"/>
      <c r="U241" s="873">
        <v>0</v>
      </c>
      <c r="V241" s="873">
        <f t="shared" si="11"/>
        <v>0</v>
      </c>
      <c r="X241" s="1002" t="s">
        <v>4431</v>
      </c>
      <c r="Y241" s="1002" t="s">
        <v>4432</v>
      </c>
      <c r="Z241" s="1003">
        <v>5</v>
      </c>
      <c r="AA241" s="1004">
        <v>46296</v>
      </c>
      <c r="AB241" s="1004">
        <v>46302</v>
      </c>
      <c r="AC241" s="1004">
        <v>46296</v>
      </c>
      <c r="AD241" s="1004">
        <v>46302</v>
      </c>
      <c r="AE241" s="1005">
        <v>0</v>
      </c>
      <c r="AF241" s="1005">
        <v>0</v>
      </c>
      <c r="AG241" s="1003">
        <v>36.799999999999997</v>
      </c>
      <c r="AH241" s="1003">
        <v>0</v>
      </c>
      <c r="AI241" s="1003">
        <v>0</v>
      </c>
      <c r="AJ241" s="1003">
        <v>0</v>
      </c>
    </row>
    <row r="242" spans="2:36" ht="12.75" customHeight="1">
      <c r="B242" s="337" t="s">
        <v>4435</v>
      </c>
      <c r="C242" s="314" t="s">
        <v>4436</v>
      </c>
      <c r="D242" s="315">
        <v>5</v>
      </c>
      <c r="E242" s="588">
        <v>46303</v>
      </c>
      <c r="F242" s="588">
        <v>46310</v>
      </c>
      <c r="G242" s="588">
        <v>46303</v>
      </c>
      <c r="H242" s="588">
        <v>46310</v>
      </c>
      <c r="I242" s="316">
        <v>0</v>
      </c>
      <c r="J242" s="316">
        <v>0</v>
      </c>
      <c r="K242" s="315">
        <v>18.399999999999999</v>
      </c>
      <c r="L242" s="315">
        <v>0</v>
      </c>
      <c r="M242" s="315">
        <v>0</v>
      </c>
      <c r="N242" s="338">
        <v>0</v>
      </c>
      <c r="O242" s="654">
        <v>0</v>
      </c>
      <c r="P242" s="560" t="s">
        <v>4430</v>
      </c>
      <c r="Q242" s="561" t="s">
        <v>4201</v>
      </c>
      <c r="R242" s="661">
        <f t="shared" si="9"/>
        <v>0</v>
      </c>
      <c r="S242" s="873">
        <f t="shared" si="10"/>
        <v>0</v>
      </c>
      <c r="T242" s="1013"/>
      <c r="U242" s="873">
        <v>0</v>
      </c>
      <c r="V242" s="873">
        <f t="shared" si="11"/>
        <v>0</v>
      </c>
      <c r="X242" s="1002" t="s">
        <v>4435</v>
      </c>
      <c r="Y242" s="1002" t="s">
        <v>4436</v>
      </c>
      <c r="Z242" s="1003">
        <v>5</v>
      </c>
      <c r="AA242" s="1004">
        <v>46303</v>
      </c>
      <c r="AB242" s="1004">
        <v>46310</v>
      </c>
      <c r="AC242" s="1004">
        <v>46303</v>
      </c>
      <c r="AD242" s="1004">
        <v>46310</v>
      </c>
      <c r="AE242" s="1005">
        <v>0</v>
      </c>
      <c r="AF242" s="1005">
        <v>0</v>
      </c>
      <c r="AG242" s="1003">
        <v>18.399999999999999</v>
      </c>
      <c r="AH242" s="1003">
        <v>0</v>
      </c>
      <c r="AI242" s="1003">
        <v>0</v>
      </c>
      <c r="AJ242" s="1003">
        <v>0</v>
      </c>
    </row>
    <row r="243" spans="2:36" ht="12.75" customHeight="1">
      <c r="B243" s="344" t="s">
        <v>4437</v>
      </c>
      <c r="C243" s="345"/>
      <c r="D243" s="346">
        <v>66</v>
      </c>
      <c r="E243" s="594">
        <v>46216</v>
      </c>
      <c r="F243" s="594">
        <v>46310</v>
      </c>
      <c r="G243" s="594">
        <v>46216</v>
      </c>
      <c r="H243" s="594">
        <v>46310</v>
      </c>
      <c r="I243" s="347">
        <v>0</v>
      </c>
      <c r="J243" s="347">
        <v>0</v>
      </c>
      <c r="K243" s="346">
        <v>238</v>
      </c>
      <c r="L243" s="346">
        <v>0</v>
      </c>
      <c r="M243" s="346">
        <v>0</v>
      </c>
      <c r="N243" s="348">
        <v>0</v>
      </c>
      <c r="O243" s="385">
        <v>0</v>
      </c>
      <c r="P243" s="572"/>
      <c r="Q243" s="573"/>
      <c r="R243" s="663">
        <f t="shared" si="9"/>
        <v>0</v>
      </c>
      <c r="S243" s="875">
        <f t="shared" si="10"/>
        <v>0</v>
      </c>
      <c r="T243" s="1013"/>
      <c r="U243" s="875">
        <v>0</v>
      </c>
      <c r="V243" s="875">
        <f t="shared" si="11"/>
        <v>0</v>
      </c>
      <c r="X243" s="1002" t="s">
        <v>4437</v>
      </c>
      <c r="Z243" s="1003">
        <v>66</v>
      </c>
      <c r="AA243" s="1004">
        <v>46216</v>
      </c>
      <c r="AB243" s="1004">
        <v>46310</v>
      </c>
      <c r="AC243" s="1004">
        <v>46216</v>
      </c>
      <c r="AD243" s="1004">
        <v>46310</v>
      </c>
      <c r="AE243" s="1005">
        <v>0</v>
      </c>
      <c r="AF243" s="1005">
        <v>0</v>
      </c>
      <c r="AG243" s="1003">
        <v>238</v>
      </c>
      <c r="AH243" s="1003">
        <v>0</v>
      </c>
      <c r="AI243" s="1003">
        <v>0</v>
      </c>
      <c r="AJ243" s="1003">
        <v>0</v>
      </c>
    </row>
    <row r="244" spans="2:36" ht="12.75" customHeight="1">
      <c r="B244" s="337" t="s">
        <v>303</v>
      </c>
      <c r="C244" s="314" t="s">
        <v>4438</v>
      </c>
      <c r="D244" s="315">
        <v>51</v>
      </c>
      <c r="E244" s="588">
        <v>46216</v>
      </c>
      <c r="F244" s="588">
        <v>46288</v>
      </c>
      <c r="G244" s="588">
        <v>46216</v>
      </c>
      <c r="H244" s="588">
        <v>46288</v>
      </c>
      <c r="I244" s="316">
        <v>0</v>
      </c>
      <c r="J244" s="316">
        <v>0</v>
      </c>
      <c r="K244" s="315">
        <v>142.80000000000001</v>
      </c>
      <c r="L244" s="315">
        <v>0</v>
      </c>
      <c r="M244" s="315">
        <v>0</v>
      </c>
      <c r="N244" s="338">
        <v>0</v>
      </c>
      <c r="O244" s="654">
        <v>0</v>
      </c>
      <c r="P244" s="560" t="s">
        <v>4046</v>
      </c>
      <c r="Q244" s="561" t="s">
        <v>4439</v>
      </c>
      <c r="R244" s="661">
        <f t="shared" si="9"/>
        <v>0</v>
      </c>
      <c r="S244" s="873">
        <f t="shared" si="10"/>
        <v>0</v>
      </c>
      <c r="T244" s="1013"/>
      <c r="U244" s="873">
        <v>0</v>
      </c>
      <c r="V244" s="873">
        <f t="shared" si="11"/>
        <v>0</v>
      </c>
      <c r="X244" s="1002" t="s">
        <v>303</v>
      </c>
      <c r="Y244" s="1002" t="s">
        <v>4438</v>
      </c>
      <c r="Z244" s="1003">
        <v>51</v>
      </c>
      <c r="AA244" s="1004">
        <v>46216</v>
      </c>
      <c r="AB244" s="1004">
        <v>46288</v>
      </c>
      <c r="AC244" s="1004">
        <v>46216</v>
      </c>
      <c r="AD244" s="1004">
        <v>46288</v>
      </c>
      <c r="AE244" s="1005">
        <v>0</v>
      </c>
      <c r="AF244" s="1005">
        <v>0</v>
      </c>
      <c r="AG244" s="1003">
        <v>142.80000000000001</v>
      </c>
      <c r="AH244" s="1003">
        <v>0</v>
      </c>
      <c r="AI244" s="1003">
        <v>0</v>
      </c>
      <c r="AJ244" s="1003">
        <v>0</v>
      </c>
    </row>
    <row r="245" spans="2:36" ht="12.75" customHeight="1">
      <c r="B245" s="337" t="s">
        <v>4440</v>
      </c>
      <c r="C245" s="314" t="s">
        <v>4441</v>
      </c>
      <c r="D245" s="315">
        <v>5</v>
      </c>
      <c r="E245" s="588">
        <v>46289</v>
      </c>
      <c r="F245" s="588">
        <v>46295</v>
      </c>
      <c r="G245" s="588">
        <v>46289</v>
      </c>
      <c r="H245" s="588">
        <v>46295</v>
      </c>
      <c r="I245" s="316">
        <v>0</v>
      </c>
      <c r="J245" s="316">
        <v>0</v>
      </c>
      <c r="K245" s="315">
        <v>23.8</v>
      </c>
      <c r="L245" s="315">
        <v>0</v>
      </c>
      <c r="M245" s="315">
        <v>0</v>
      </c>
      <c r="N245" s="338">
        <v>0</v>
      </c>
      <c r="O245" s="654">
        <v>0</v>
      </c>
      <c r="P245" s="560" t="s">
        <v>4442</v>
      </c>
      <c r="Q245" s="561" t="s">
        <v>4443</v>
      </c>
      <c r="R245" s="661">
        <f t="shared" si="9"/>
        <v>0</v>
      </c>
      <c r="S245" s="873">
        <f t="shared" si="10"/>
        <v>0</v>
      </c>
      <c r="T245" s="1013"/>
      <c r="U245" s="873">
        <v>0</v>
      </c>
      <c r="V245" s="873">
        <f t="shared" si="11"/>
        <v>0</v>
      </c>
      <c r="X245" s="1002" t="s">
        <v>4440</v>
      </c>
      <c r="Y245" s="1002" t="s">
        <v>4441</v>
      </c>
      <c r="Z245" s="1003">
        <v>5</v>
      </c>
      <c r="AA245" s="1004">
        <v>46289</v>
      </c>
      <c r="AB245" s="1004">
        <v>46295</v>
      </c>
      <c r="AC245" s="1004">
        <v>46289</v>
      </c>
      <c r="AD245" s="1004">
        <v>46295</v>
      </c>
      <c r="AE245" s="1005">
        <v>0</v>
      </c>
      <c r="AF245" s="1005">
        <v>0</v>
      </c>
      <c r="AG245" s="1003">
        <v>23.8</v>
      </c>
      <c r="AH245" s="1003">
        <v>0</v>
      </c>
      <c r="AI245" s="1003">
        <v>0</v>
      </c>
      <c r="AJ245" s="1003">
        <v>0</v>
      </c>
    </row>
    <row r="246" spans="2:36" ht="12.75" customHeight="1">
      <c r="B246" s="337" t="s">
        <v>4444</v>
      </c>
      <c r="C246" s="314" t="s">
        <v>4445</v>
      </c>
      <c r="D246" s="315">
        <v>5</v>
      </c>
      <c r="E246" s="588">
        <v>46296</v>
      </c>
      <c r="F246" s="588">
        <v>46302</v>
      </c>
      <c r="G246" s="588">
        <v>46296</v>
      </c>
      <c r="H246" s="588">
        <v>46302</v>
      </c>
      <c r="I246" s="316">
        <v>0</v>
      </c>
      <c r="J246" s="316">
        <v>0</v>
      </c>
      <c r="K246" s="315">
        <v>47.6</v>
      </c>
      <c r="L246" s="315">
        <v>0</v>
      </c>
      <c r="M246" s="315">
        <v>0</v>
      </c>
      <c r="N246" s="338">
        <v>0</v>
      </c>
      <c r="O246" s="654">
        <v>0</v>
      </c>
      <c r="P246" s="560" t="s">
        <v>4446</v>
      </c>
      <c r="Q246" s="561" t="s">
        <v>4447</v>
      </c>
      <c r="R246" s="661">
        <f t="shared" si="9"/>
        <v>0</v>
      </c>
      <c r="S246" s="873">
        <f t="shared" si="10"/>
        <v>0</v>
      </c>
      <c r="T246" s="1013"/>
      <c r="U246" s="873">
        <v>0</v>
      </c>
      <c r="V246" s="873">
        <f t="shared" si="11"/>
        <v>0</v>
      </c>
      <c r="X246" s="1002" t="s">
        <v>4444</v>
      </c>
      <c r="Y246" s="1002" t="s">
        <v>4445</v>
      </c>
      <c r="Z246" s="1003">
        <v>5</v>
      </c>
      <c r="AA246" s="1004">
        <v>46296</v>
      </c>
      <c r="AB246" s="1004">
        <v>46302</v>
      </c>
      <c r="AC246" s="1004">
        <v>46296</v>
      </c>
      <c r="AD246" s="1004">
        <v>46302</v>
      </c>
      <c r="AE246" s="1005">
        <v>0</v>
      </c>
      <c r="AF246" s="1005">
        <v>0</v>
      </c>
      <c r="AG246" s="1003">
        <v>47.6</v>
      </c>
      <c r="AH246" s="1003">
        <v>0</v>
      </c>
      <c r="AI246" s="1003">
        <v>0</v>
      </c>
      <c r="AJ246" s="1003">
        <v>0</v>
      </c>
    </row>
    <row r="247" spans="2:36" ht="12.75" customHeight="1">
      <c r="B247" s="337" t="s">
        <v>4448</v>
      </c>
      <c r="C247" s="314" t="s">
        <v>4449</v>
      </c>
      <c r="D247" s="315">
        <v>5</v>
      </c>
      <c r="E247" s="588">
        <v>46303</v>
      </c>
      <c r="F247" s="588">
        <v>46310</v>
      </c>
      <c r="G247" s="588">
        <v>46303</v>
      </c>
      <c r="H247" s="588">
        <v>46310</v>
      </c>
      <c r="I247" s="316">
        <v>0</v>
      </c>
      <c r="J247" s="316">
        <v>0</v>
      </c>
      <c r="K247" s="315">
        <v>23.8</v>
      </c>
      <c r="L247" s="315">
        <v>0</v>
      </c>
      <c r="M247" s="315">
        <v>0</v>
      </c>
      <c r="N247" s="338">
        <v>0</v>
      </c>
      <c r="O247" s="654">
        <v>0</v>
      </c>
      <c r="P247" s="560" t="s">
        <v>4443</v>
      </c>
      <c r="Q247" s="561" t="s">
        <v>4201</v>
      </c>
      <c r="R247" s="661">
        <f t="shared" si="9"/>
        <v>0</v>
      </c>
      <c r="S247" s="873">
        <f t="shared" si="10"/>
        <v>0</v>
      </c>
      <c r="T247" s="1013"/>
      <c r="U247" s="873">
        <v>0</v>
      </c>
      <c r="V247" s="873">
        <f t="shared" si="11"/>
        <v>0</v>
      </c>
      <c r="X247" s="1002" t="s">
        <v>4448</v>
      </c>
      <c r="Y247" s="1002" t="s">
        <v>4449</v>
      </c>
      <c r="Z247" s="1003">
        <v>5</v>
      </c>
      <c r="AA247" s="1004">
        <v>46303</v>
      </c>
      <c r="AB247" s="1004">
        <v>46310</v>
      </c>
      <c r="AC247" s="1004">
        <v>46303</v>
      </c>
      <c r="AD247" s="1004">
        <v>46310</v>
      </c>
      <c r="AE247" s="1005">
        <v>0</v>
      </c>
      <c r="AF247" s="1005">
        <v>0</v>
      </c>
      <c r="AG247" s="1003">
        <v>23.8</v>
      </c>
      <c r="AH247" s="1003">
        <v>0</v>
      </c>
      <c r="AI247" s="1003">
        <v>0</v>
      </c>
      <c r="AJ247" s="1003">
        <v>0</v>
      </c>
    </row>
    <row r="248" spans="2:36" ht="12.75" customHeight="1">
      <c r="B248" s="344" t="s">
        <v>4450</v>
      </c>
      <c r="C248" s="345"/>
      <c r="D248" s="346">
        <v>66</v>
      </c>
      <c r="E248" s="594">
        <v>46216</v>
      </c>
      <c r="F248" s="594">
        <v>46310</v>
      </c>
      <c r="G248" s="594">
        <v>46216</v>
      </c>
      <c r="H248" s="594">
        <v>46310</v>
      </c>
      <c r="I248" s="347">
        <v>0</v>
      </c>
      <c r="J248" s="347">
        <v>0</v>
      </c>
      <c r="K248" s="346">
        <v>181</v>
      </c>
      <c r="L248" s="346">
        <v>0</v>
      </c>
      <c r="M248" s="346">
        <v>0</v>
      </c>
      <c r="N248" s="348">
        <v>0</v>
      </c>
      <c r="O248" s="385">
        <v>0</v>
      </c>
      <c r="P248" s="572"/>
      <c r="Q248" s="573"/>
      <c r="R248" s="663">
        <f t="shared" si="9"/>
        <v>0</v>
      </c>
      <c r="S248" s="875">
        <f t="shared" si="10"/>
        <v>0</v>
      </c>
      <c r="T248" s="1013"/>
      <c r="U248" s="875">
        <v>0</v>
      </c>
      <c r="V248" s="875">
        <f t="shared" si="11"/>
        <v>0</v>
      </c>
      <c r="X248" s="1002" t="s">
        <v>4450</v>
      </c>
      <c r="Z248" s="1003">
        <v>66</v>
      </c>
      <c r="AA248" s="1004">
        <v>46216</v>
      </c>
      <c r="AB248" s="1004">
        <v>46310</v>
      </c>
      <c r="AC248" s="1004">
        <v>46216</v>
      </c>
      <c r="AD248" s="1004">
        <v>46310</v>
      </c>
      <c r="AE248" s="1005">
        <v>0</v>
      </c>
      <c r="AF248" s="1005">
        <v>0</v>
      </c>
      <c r="AG248" s="1003">
        <v>181</v>
      </c>
      <c r="AH248" s="1003">
        <v>0</v>
      </c>
      <c r="AI248" s="1003">
        <v>0</v>
      </c>
      <c r="AJ248" s="1003">
        <v>0</v>
      </c>
    </row>
    <row r="249" spans="2:36" ht="12.75" customHeight="1">
      <c r="B249" s="337" t="s">
        <v>307</v>
      </c>
      <c r="C249" s="314" t="s">
        <v>4451</v>
      </c>
      <c r="D249" s="315">
        <v>51</v>
      </c>
      <c r="E249" s="588">
        <v>46216</v>
      </c>
      <c r="F249" s="588">
        <v>46288</v>
      </c>
      <c r="G249" s="588">
        <v>46216</v>
      </c>
      <c r="H249" s="588">
        <v>46288</v>
      </c>
      <c r="I249" s="316">
        <v>0</v>
      </c>
      <c r="J249" s="316">
        <v>0</v>
      </c>
      <c r="K249" s="315">
        <v>108.6</v>
      </c>
      <c r="L249" s="315">
        <v>0</v>
      </c>
      <c r="M249" s="315">
        <v>0</v>
      </c>
      <c r="N249" s="338">
        <v>0</v>
      </c>
      <c r="O249" s="654">
        <v>0</v>
      </c>
      <c r="P249" s="560" t="s">
        <v>4046</v>
      </c>
      <c r="Q249" s="561" t="s">
        <v>4452</v>
      </c>
      <c r="R249" s="661">
        <f t="shared" si="9"/>
        <v>0</v>
      </c>
      <c r="S249" s="873">
        <f t="shared" si="10"/>
        <v>0</v>
      </c>
      <c r="T249" s="1013"/>
      <c r="U249" s="873">
        <v>0</v>
      </c>
      <c r="V249" s="873">
        <f t="shared" si="11"/>
        <v>0</v>
      </c>
      <c r="X249" s="1002" t="s">
        <v>307</v>
      </c>
      <c r="Y249" s="1002" t="s">
        <v>4451</v>
      </c>
      <c r="Z249" s="1003">
        <v>51</v>
      </c>
      <c r="AA249" s="1004">
        <v>46216</v>
      </c>
      <c r="AB249" s="1004">
        <v>46288</v>
      </c>
      <c r="AC249" s="1004">
        <v>46216</v>
      </c>
      <c r="AD249" s="1004">
        <v>46288</v>
      </c>
      <c r="AE249" s="1005">
        <v>0</v>
      </c>
      <c r="AF249" s="1005">
        <v>0</v>
      </c>
      <c r="AG249" s="1003">
        <v>108.6</v>
      </c>
      <c r="AH249" s="1003">
        <v>0</v>
      </c>
      <c r="AI249" s="1003">
        <v>0</v>
      </c>
      <c r="AJ249" s="1003">
        <v>0</v>
      </c>
    </row>
    <row r="250" spans="2:36" ht="12.75" customHeight="1">
      <c r="B250" s="337" t="s">
        <v>4453</v>
      </c>
      <c r="C250" s="314" t="s">
        <v>4454</v>
      </c>
      <c r="D250" s="315">
        <v>5</v>
      </c>
      <c r="E250" s="588">
        <v>46289</v>
      </c>
      <c r="F250" s="588">
        <v>46295</v>
      </c>
      <c r="G250" s="588">
        <v>46289</v>
      </c>
      <c r="H250" s="588">
        <v>46295</v>
      </c>
      <c r="I250" s="316">
        <v>0</v>
      </c>
      <c r="J250" s="316">
        <v>0</v>
      </c>
      <c r="K250" s="315">
        <v>18.100000000000001</v>
      </c>
      <c r="L250" s="315">
        <v>0</v>
      </c>
      <c r="M250" s="315">
        <v>0</v>
      </c>
      <c r="N250" s="338">
        <v>0</v>
      </c>
      <c r="O250" s="654">
        <v>0</v>
      </c>
      <c r="P250" s="560" t="s">
        <v>4455</v>
      </c>
      <c r="Q250" s="561" t="s">
        <v>4456</v>
      </c>
      <c r="R250" s="661">
        <f t="shared" si="9"/>
        <v>0</v>
      </c>
      <c r="S250" s="873">
        <f t="shared" si="10"/>
        <v>0</v>
      </c>
      <c r="T250" s="1013"/>
      <c r="U250" s="873">
        <v>0</v>
      </c>
      <c r="V250" s="873">
        <f t="shared" si="11"/>
        <v>0</v>
      </c>
      <c r="X250" s="1002" t="s">
        <v>4453</v>
      </c>
      <c r="Y250" s="1002" t="s">
        <v>4454</v>
      </c>
      <c r="Z250" s="1003">
        <v>5</v>
      </c>
      <c r="AA250" s="1004">
        <v>46289</v>
      </c>
      <c r="AB250" s="1004">
        <v>46295</v>
      </c>
      <c r="AC250" s="1004">
        <v>46289</v>
      </c>
      <c r="AD250" s="1004">
        <v>46295</v>
      </c>
      <c r="AE250" s="1005">
        <v>0</v>
      </c>
      <c r="AF250" s="1005">
        <v>0</v>
      </c>
      <c r="AG250" s="1003">
        <v>18.100000000000001</v>
      </c>
      <c r="AH250" s="1003">
        <v>0</v>
      </c>
      <c r="AI250" s="1003">
        <v>0</v>
      </c>
      <c r="AJ250" s="1003">
        <v>0</v>
      </c>
    </row>
    <row r="251" spans="2:36" ht="12.75" customHeight="1">
      <c r="B251" s="337" t="s">
        <v>4457</v>
      </c>
      <c r="C251" s="314" t="s">
        <v>4458</v>
      </c>
      <c r="D251" s="315">
        <v>5</v>
      </c>
      <c r="E251" s="588">
        <v>46296</v>
      </c>
      <c r="F251" s="588">
        <v>46302</v>
      </c>
      <c r="G251" s="588">
        <v>46296</v>
      </c>
      <c r="H251" s="588">
        <v>46302</v>
      </c>
      <c r="I251" s="316">
        <v>0</v>
      </c>
      <c r="J251" s="316">
        <v>0</v>
      </c>
      <c r="K251" s="315">
        <v>36.200000000000003</v>
      </c>
      <c r="L251" s="315">
        <v>0</v>
      </c>
      <c r="M251" s="315">
        <v>0</v>
      </c>
      <c r="N251" s="338">
        <v>0</v>
      </c>
      <c r="O251" s="654">
        <v>0</v>
      </c>
      <c r="P251" s="560" t="s">
        <v>4459</v>
      </c>
      <c r="Q251" s="561" t="s">
        <v>4460</v>
      </c>
      <c r="R251" s="661">
        <f t="shared" si="9"/>
        <v>0</v>
      </c>
      <c r="S251" s="873">
        <f t="shared" si="10"/>
        <v>0</v>
      </c>
      <c r="T251" s="1013"/>
      <c r="U251" s="873">
        <v>0</v>
      </c>
      <c r="V251" s="873">
        <f t="shared" si="11"/>
        <v>0</v>
      </c>
      <c r="X251" s="1002" t="s">
        <v>4457</v>
      </c>
      <c r="Y251" s="1002" t="s">
        <v>4458</v>
      </c>
      <c r="Z251" s="1003">
        <v>5</v>
      </c>
      <c r="AA251" s="1004">
        <v>46296</v>
      </c>
      <c r="AB251" s="1004">
        <v>46302</v>
      </c>
      <c r="AC251" s="1004">
        <v>46296</v>
      </c>
      <c r="AD251" s="1004">
        <v>46302</v>
      </c>
      <c r="AE251" s="1005">
        <v>0</v>
      </c>
      <c r="AF251" s="1005">
        <v>0</v>
      </c>
      <c r="AG251" s="1003">
        <v>36.200000000000003</v>
      </c>
      <c r="AH251" s="1003">
        <v>0</v>
      </c>
      <c r="AI251" s="1003">
        <v>0</v>
      </c>
      <c r="AJ251" s="1003">
        <v>0</v>
      </c>
    </row>
    <row r="252" spans="2:36" ht="12.75" customHeight="1">
      <c r="B252" s="337" t="s">
        <v>4461</v>
      </c>
      <c r="C252" s="314" t="s">
        <v>4462</v>
      </c>
      <c r="D252" s="315">
        <v>5</v>
      </c>
      <c r="E252" s="588">
        <v>46303</v>
      </c>
      <c r="F252" s="588">
        <v>46310</v>
      </c>
      <c r="G252" s="588">
        <v>46303</v>
      </c>
      <c r="H252" s="588">
        <v>46310</v>
      </c>
      <c r="I252" s="316">
        <v>0</v>
      </c>
      <c r="J252" s="316">
        <v>0</v>
      </c>
      <c r="K252" s="315">
        <v>18.100000000000001</v>
      </c>
      <c r="L252" s="315">
        <v>0</v>
      </c>
      <c r="M252" s="315">
        <v>0</v>
      </c>
      <c r="N252" s="338">
        <v>0</v>
      </c>
      <c r="O252" s="654">
        <v>0</v>
      </c>
      <c r="P252" s="560" t="s">
        <v>4456</v>
      </c>
      <c r="Q252" s="561" t="s">
        <v>4201</v>
      </c>
      <c r="R252" s="661">
        <f t="shared" si="9"/>
        <v>0</v>
      </c>
      <c r="S252" s="873">
        <f t="shared" si="10"/>
        <v>0</v>
      </c>
      <c r="T252" s="1013"/>
      <c r="U252" s="873">
        <v>0</v>
      </c>
      <c r="V252" s="873">
        <f t="shared" si="11"/>
        <v>0</v>
      </c>
      <c r="X252" s="1002" t="s">
        <v>4461</v>
      </c>
      <c r="Y252" s="1002" t="s">
        <v>4462</v>
      </c>
      <c r="Z252" s="1003">
        <v>5</v>
      </c>
      <c r="AA252" s="1004">
        <v>46303</v>
      </c>
      <c r="AB252" s="1004">
        <v>46310</v>
      </c>
      <c r="AC252" s="1004">
        <v>46303</v>
      </c>
      <c r="AD252" s="1004">
        <v>46310</v>
      </c>
      <c r="AE252" s="1005">
        <v>0</v>
      </c>
      <c r="AF252" s="1005">
        <v>0</v>
      </c>
      <c r="AG252" s="1003">
        <v>18.100000000000001</v>
      </c>
      <c r="AH252" s="1003">
        <v>0</v>
      </c>
      <c r="AI252" s="1003">
        <v>0</v>
      </c>
      <c r="AJ252" s="1003">
        <v>0</v>
      </c>
    </row>
    <row r="253" spans="2:36" ht="12.75" customHeight="1">
      <c r="B253" s="344" t="s">
        <v>4463</v>
      </c>
      <c r="C253" s="345"/>
      <c r="D253" s="346">
        <v>35</v>
      </c>
      <c r="E253" s="594">
        <v>46216</v>
      </c>
      <c r="F253" s="594">
        <v>46265</v>
      </c>
      <c r="G253" s="594">
        <v>46216</v>
      </c>
      <c r="H253" s="594">
        <v>46265</v>
      </c>
      <c r="I253" s="347">
        <v>0</v>
      </c>
      <c r="J253" s="347">
        <v>0</v>
      </c>
      <c r="K253" s="346">
        <v>158</v>
      </c>
      <c r="L253" s="346">
        <v>0</v>
      </c>
      <c r="M253" s="346">
        <v>0</v>
      </c>
      <c r="N253" s="348">
        <v>0</v>
      </c>
      <c r="O253" s="385">
        <v>0</v>
      </c>
      <c r="P253" s="572"/>
      <c r="Q253" s="573"/>
      <c r="R253" s="663">
        <f t="shared" si="9"/>
        <v>0</v>
      </c>
      <c r="S253" s="875">
        <f t="shared" si="10"/>
        <v>0</v>
      </c>
      <c r="T253" s="1013"/>
      <c r="U253" s="875">
        <v>0</v>
      </c>
      <c r="V253" s="875">
        <f t="shared" si="11"/>
        <v>0</v>
      </c>
      <c r="X253" s="1002" t="s">
        <v>4463</v>
      </c>
      <c r="Z253" s="1003">
        <v>35</v>
      </c>
      <c r="AA253" s="1004">
        <v>46216</v>
      </c>
      <c r="AB253" s="1004">
        <v>46265</v>
      </c>
      <c r="AC253" s="1004">
        <v>46216</v>
      </c>
      <c r="AD253" s="1004">
        <v>46265</v>
      </c>
      <c r="AE253" s="1005">
        <v>0</v>
      </c>
      <c r="AF253" s="1005">
        <v>0</v>
      </c>
      <c r="AG253" s="1003">
        <v>158</v>
      </c>
      <c r="AH253" s="1003">
        <v>0</v>
      </c>
      <c r="AI253" s="1003">
        <v>0</v>
      </c>
      <c r="AJ253" s="1003">
        <v>0</v>
      </c>
    </row>
    <row r="254" spans="2:36" ht="12.75" customHeight="1">
      <c r="B254" s="337" t="s">
        <v>311</v>
      </c>
      <c r="C254" s="314" t="s">
        <v>4464</v>
      </c>
      <c r="D254" s="315">
        <v>20</v>
      </c>
      <c r="E254" s="588">
        <v>46216</v>
      </c>
      <c r="F254" s="588">
        <v>46244</v>
      </c>
      <c r="G254" s="588">
        <v>46216</v>
      </c>
      <c r="H254" s="588">
        <v>46244</v>
      </c>
      <c r="I254" s="316">
        <v>0</v>
      </c>
      <c r="J254" s="316">
        <v>0</v>
      </c>
      <c r="K254" s="315">
        <v>94.8</v>
      </c>
      <c r="L254" s="315">
        <v>0</v>
      </c>
      <c r="M254" s="315">
        <v>0</v>
      </c>
      <c r="N254" s="338">
        <v>0</v>
      </c>
      <c r="O254" s="654">
        <v>0</v>
      </c>
      <c r="P254" s="560" t="s">
        <v>4046</v>
      </c>
      <c r="Q254" s="561" t="s">
        <v>4465</v>
      </c>
      <c r="R254" s="661">
        <f t="shared" si="9"/>
        <v>0</v>
      </c>
      <c r="S254" s="873">
        <f t="shared" si="10"/>
        <v>0</v>
      </c>
      <c r="T254" s="1013"/>
      <c r="U254" s="873">
        <v>0</v>
      </c>
      <c r="V254" s="873">
        <f t="shared" si="11"/>
        <v>0</v>
      </c>
      <c r="X254" s="1002" t="s">
        <v>311</v>
      </c>
      <c r="Y254" s="1002" t="s">
        <v>4464</v>
      </c>
      <c r="Z254" s="1003">
        <v>20</v>
      </c>
      <c r="AA254" s="1004">
        <v>46216</v>
      </c>
      <c r="AB254" s="1004">
        <v>46244</v>
      </c>
      <c r="AC254" s="1004">
        <v>46216</v>
      </c>
      <c r="AD254" s="1004">
        <v>46244</v>
      </c>
      <c r="AE254" s="1005">
        <v>0</v>
      </c>
      <c r="AF254" s="1005">
        <v>0</v>
      </c>
      <c r="AG254" s="1003">
        <v>94.8</v>
      </c>
      <c r="AH254" s="1003">
        <v>0</v>
      </c>
      <c r="AI254" s="1003">
        <v>0</v>
      </c>
      <c r="AJ254" s="1003">
        <v>0</v>
      </c>
    </row>
    <row r="255" spans="2:36" ht="12.75" customHeight="1">
      <c r="B255" s="337" t="s">
        <v>4466</v>
      </c>
      <c r="C255" s="314" t="s">
        <v>4467</v>
      </c>
      <c r="D255" s="315">
        <v>5</v>
      </c>
      <c r="E255" s="588">
        <v>46245</v>
      </c>
      <c r="F255" s="588">
        <v>46251</v>
      </c>
      <c r="G255" s="588">
        <v>46245</v>
      </c>
      <c r="H255" s="588">
        <v>46251</v>
      </c>
      <c r="I255" s="316">
        <v>0</v>
      </c>
      <c r="J255" s="316">
        <v>0</v>
      </c>
      <c r="K255" s="315">
        <v>15.8</v>
      </c>
      <c r="L255" s="315">
        <v>0</v>
      </c>
      <c r="M255" s="315">
        <v>0</v>
      </c>
      <c r="N255" s="338">
        <v>0</v>
      </c>
      <c r="O255" s="654">
        <v>0</v>
      </c>
      <c r="P255" s="560" t="s">
        <v>4468</v>
      </c>
      <c r="Q255" s="561" t="s">
        <v>4469</v>
      </c>
      <c r="R255" s="661">
        <f t="shared" si="9"/>
        <v>0</v>
      </c>
      <c r="S255" s="873">
        <f t="shared" si="10"/>
        <v>0</v>
      </c>
      <c r="T255" s="1013"/>
      <c r="U255" s="873">
        <v>0</v>
      </c>
      <c r="V255" s="873">
        <f t="shared" si="11"/>
        <v>0</v>
      </c>
      <c r="X255" s="1002" t="s">
        <v>4466</v>
      </c>
      <c r="Y255" s="1002" t="s">
        <v>4467</v>
      </c>
      <c r="Z255" s="1003">
        <v>5</v>
      </c>
      <c r="AA255" s="1004">
        <v>46245</v>
      </c>
      <c r="AB255" s="1004">
        <v>46251</v>
      </c>
      <c r="AC255" s="1004">
        <v>46245</v>
      </c>
      <c r="AD255" s="1004">
        <v>46251</v>
      </c>
      <c r="AE255" s="1005">
        <v>0</v>
      </c>
      <c r="AF255" s="1005">
        <v>0</v>
      </c>
      <c r="AG255" s="1003">
        <v>15.8</v>
      </c>
      <c r="AH255" s="1003">
        <v>0</v>
      </c>
      <c r="AI255" s="1003">
        <v>0</v>
      </c>
      <c r="AJ255" s="1003">
        <v>0</v>
      </c>
    </row>
    <row r="256" spans="2:36" ht="12.75" customHeight="1">
      <c r="B256" s="337" t="s">
        <v>4470</v>
      </c>
      <c r="C256" s="314" t="s">
        <v>4471</v>
      </c>
      <c r="D256" s="315">
        <v>5</v>
      </c>
      <c r="E256" s="588">
        <v>46252</v>
      </c>
      <c r="F256" s="588">
        <v>46258</v>
      </c>
      <c r="G256" s="588">
        <v>46252</v>
      </c>
      <c r="H256" s="588">
        <v>46258</v>
      </c>
      <c r="I256" s="316">
        <v>0</v>
      </c>
      <c r="J256" s="316">
        <v>0</v>
      </c>
      <c r="K256" s="315">
        <v>31.6</v>
      </c>
      <c r="L256" s="315">
        <v>0</v>
      </c>
      <c r="M256" s="315">
        <v>0</v>
      </c>
      <c r="N256" s="338">
        <v>0</v>
      </c>
      <c r="O256" s="654">
        <v>0</v>
      </c>
      <c r="P256" s="560" t="s">
        <v>4472</v>
      </c>
      <c r="Q256" s="561" t="s">
        <v>4473</v>
      </c>
      <c r="R256" s="661">
        <f t="shared" si="9"/>
        <v>0</v>
      </c>
      <c r="S256" s="873">
        <f t="shared" si="10"/>
        <v>0</v>
      </c>
      <c r="T256" s="1013"/>
      <c r="U256" s="873">
        <v>0</v>
      </c>
      <c r="V256" s="873">
        <f t="shared" si="11"/>
        <v>0</v>
      </c>
      <c r="X256" s="1002" t="s">
        <v>4470</v>
      </c>
      <c r="Y256" s="1002" t="s">
        <v>4471</v>
      </c>
      <c r="Z256" s="1003">
        <v>5</v>
      </c>
      <c r="AA256" s="1004">
        <v>46252</v>
      </c>
      <c r="AB256" s="1004">
        <v>46258</v>
      </c>
      <c r="AC256" s="1004">
        <v>46252</v>
      </c>
      <c r="AD256" s="1004">
        <v>46258</v>
      </c>
      <c r="AE256" s="1005">
        <v>0</v>
      </c>
      <c r="AF256" s="1005">
        <v>0</v>
      </c>
      <c r="AG256" s="1003">
        <v>31.6</v>
      </c>
      <c r="AH256" s="1003">
        <v>0</v>
      </c>
      <c r="AI256" s="1003">
        <v>0</v>
      </c>
      <c r="AJ256" s="1003">
        <v>0</v>
      </c>
    </row>
    <row r="257" spans="2:36" ht="12.75" customHeight="1">
      <c r="B257" s="337" t="s">
        <v>4474</v>
      </c>
      <c r="C257" s="314" t="s">
        <v>4475</v>
      </c>
      <c r="D257" s="315">
        <v>5</v>
      </c>
      <c r="E257" s="588">
        <v>46259</v>
      </c>
      <c r="F257" s="588">
        <v>46265</v>
      </c>
      <c r="G257" s="588">
        <v>46259</v>
      </c>
      <c r="H257" s="588">
        <v>46265</v>
      </c>
      <c r="I257" s="316">
        <v>0</v>
      </c>
      <c r="J257" s="316">
        <v>0</v>
      </c>
      <c r="K257" s="315">
        <v>15.8</v>
      </c>
      <c r="L257" s="315">
        <v>0</v>
      </c>
      <c r="M257" s="315">
        <v>0</v>
      </c>
      <c r="N257" s="338">
        <v>0</v>
      </c>
      <c r="O257" s="654">
        <v>0</v>
      </c>
      <c r="P257" s="560" t="s">
        <v>4469</v>
      </c>
      <c r="Q257" s="561" t="s">
        <v>4201</v>
      </c>
      <c r="R257" s="661">
        <f t="shared" si="9"/>
        <v>0</v>
      </c>
      <c r="S257" s="873">
        <f t="shared" si="10"/>
        <v>0</v>
      </c>
      <c r="T257" s="1013"/>
      <c r="U257" s="873">
        <v>0</v>
      </c>
      <c r="V257" s="873">
        <f t="shared" si="11"/>
        <v>0</v>
      </c>
      <c r="X257" s="1002" t="s">
        <v>4474</v>
      </c>
      <c r="Y257" s="1002" t="s">
        <v>4475</v>
      </c>
      <c r="Z257" s="1003">
        <v>5</v>
      </c>
      <c r="AA257" s="1004">
        <v>46259</v>
      </c>
      <c r="AB257" s="1004">
        <v>46265</v>
      </c>
      <c r="AC257" s="1004">
        <v>46259</v>
      </c>
      <c r="AD257" s="1004">
        <v>46265</v>
      </c>
      <c r="AE257" s="1005">
        <v>0</v>
      </c>
      <c r="AF257" s="1005">
        <v>0</v>
      </c>
      <c r="AG257" s="1003">
        <v>15.8</v>
      </c>
      <c r="AH257" s="1003">
        <v>0</v>
      </c>
      <c r="AI257" s="1003">
        <v>0</v>
      </c>
      <c r="AJ257" s="1003">
        <v>0</v>
      </c>
    </row>
    <row r="258" spans="2:36" ht="12.75" customHeight="1">
      <c r="B258" s="344" t="s">
        <v>4476</v>
      </c>
      <c r="C258" s="345"/>
      <c r="D258" s="346">
        <v>34</v>
      </c>
      <c r="E258" s="594">
        <v>46216</v>
      </c>
      <c r="F258" s="594">
        <v>46262</v>
      </c>
      <c r="G258" s="594">
        <v>46216</v>
      </c>
      <c r="H258" s="594">
        <v>46262</v>
      </c>
      <c r="I258" s="347">
        <v>0</v>
      </c>
      <c r="J258" s="347">
        <v>0</v>
      </c>
      <c r="K258" s="346">
        <v>196</v>
      </c>
      <c r="L258" s="346">
        <v>0</v>
      </c>
      <c r="M258" s="346">
        <v>0</v>
      </c>
      <c r="N258" s="348">
        <v>0</v>
      </c>
      <c r="O258" s="385">
        <v>0</v>
      </c>
      <c r="P258" s="572"/>
      <c r="Q258" s="573"/>
      <c r="R258" s="663">
        <f t="shared" si="9"/>
        <v>0</v>
      </c>
      <c r="S258" s="875">
        <f t="shared" si="10"/>
        <v>0</v>
      </c>
      <c r="T258" s="1013"/>
      <c r="U258" s="875">
        <v>0</v>
      </c>
      <c r="V258" s="875">
        <f t="shared" si="11"/>
        <v>0</v>
      </c>
      <c r="X258" s="1002" t="s">
        <v>4476</v>
      </c>
      <c r="Z258" s="1003">
        <v>34</v>
      </c>
      <c r="AA258" s="1004">
        <v>46216</v>
      </c>
      <c r="AB258" s="1004">
        <v>46262</v>
      </c>
      <c r="AC258" s="1004">
        <v>46216</v>
      </c>
      <c r="AD258" s="1004">
        <v>46262</v>
      </c>
      <c r="AE258" s="1005">
        <v>0</v>
      </c>
      <c r="AF258" s="1005">
        <v>0</v>
      </c>
      <c r="AG258" s="1003">
        <v>196</v>
      </c>
      <c r="AH258" s="1003">
        <v>0</v>
      </c>
      <c r="AI258" s="1003">
        <v>0</v>
      </c>
      <c r="AJ258" s="1003">
        <v>0</v>
      </c>
    </row>
    <row r="259" spans="2:36" ht="12.75" customHeight="1">
      <c r="B259" s="337" t="s">
        <v>315</v>
      </c>
      <c r="C259" s="314" t="s">
        <v>4477</v>
      </c>
      <c r="D259" s="315">
        <v>19</v>
      </c>
      <c r="E259" s="588">
        <v>46216</v>
      </c>
      <c r="F259" s="588">
        <v>46241</v>
      </c>
      <c r="G259" s="588">
        <v>46216</v>
      </c>
      <c r="H259" s="588">
        <v>46241</v>
      </c>
      <c r="I259" s="316">
        <v>0</v>
      </c>
      <c r="J259" s="316">
        <v>0</v>
      </c>
      <c r="K259" s="315">
        <v>117.6</v>
      </c>
      <c r="L259" s="315">
        <v>0</v>
      </c>
      <c r="M259" s="315">
        <v>0</v>
      </c>
      <c r="N259" s="338">
        <v>0</v>
      </c>
      <c r="O259" s="654">
        <v>0</v>
      </c>
      <c r="P259" s="560" t="s">
        <v>4046</v>
      </c>
      <c r="Q259" s="561" t="s">
        <v>4478</v>
      </c>
      <c r="R259" s="661">
        <f t="shared" si="9"/>
        <v>0</v>
      </c>
      <c r="S259" s="873">
        <f t="shared" si="10"/>
        <v>0</v>
      </c>
      <c r="T259" s="1013"/>
      <c r="U259" s="873">
        <v>0</v>
      </c>
      <c r="V259" s="873">
        <f t="shared" si="11"/>
        <v>0</v>
      </c>
      <c r="X259" s="1002" t="s">
        <v>315</v>
      </c>
      <c r="Y259" s="1002" t="s">
        <v>4477</v>
      </c>
      <c r="Z259" s="1003">
        <v>19</v>
      </c>
      <c r="AA259" s="1004">
        <v>46216</v>
      </c>
      <c r="AB259" s="1004">
        <v>46241</v>
      </c>
      <c r="AC259" s="1004">
        <v>46216</v>
      </c>
      <c r="AD259" s="1004">
        <v>46241</v>
      </c>
      <c r="AE259" s="1005">
        <v>0</v>
      </c>
      <c r="AF259" s="1005">
        <v>0</v>
      </c>
      <c r="AG259" s="1003">
        <v>117.6</v>
      </c>
      <c r="AH259" s="1003">
        <v>0</v>
      </c>
      <c r="AI259" s="1003">
        <v>0</v>
      </c>
      <c r="AJ259" s="1003">
        <v>0</v>
      </c>
    </row>
    <row r="260" spans="2:36" ht="12.75" customHeight="1">
      <c r="B260" s="337" t="s">
        <v>4479</v>
      </c>
      <c r="C260" s="314" t="s">
        <v>4480</v>
      </c>
      <c r="D260" s="315">
        <v>5</v>
      </c>
      <c r="E260" s="588">
        <v>46244</v>
      </c>
      <c r="F260" s="588">
        <v>46248</v>
      </c>
      <c r="G260" s="588">
        <v>46244</v>
      </c>
      <c r="H260" s="588">
        <v>46248</v>
      </c>
      <c r="I260" s="316">
        <v>0</v>
      </c>
      <c r="J260" s="316">
        <v>0</v>
      </c>
      <c r="K260" s="315">
        <v>19.600000000000001</v>
      </c>
      <c r="L260" s="315">
        <v>0</v>
      </c>
      <c r="M260" s="315">
        <v>0</v>
      </c>
      <c r="N260" s="338">
        <v>0</v>
      </c>
      <c r="O260" s="654">
        <v>0</v>
      </c>
      <c r="P260" s="560" t="s">
        <v>4481</v>
      </c>
      <c r="Q260" s="561" t="s">
        <v>4482</v>
      </c>
      <c r="R260" s="661">
        <f t="shared" si="9"/>
        <v>0</v>
      </c>
      <c r="S260" s="873">
        <f t="shared" si="10"/>
        <v>0</v>
      </c>
      <c r="T260" s="1013"/>
      <c r="U260" s="873">
        <v>0</v>
      </c>
      <c r="V260" s="873">
        <f t="shared" si="11"/>
        <v>0</v>
      </c>
      <c r="X260" s="1002" t="s">
        <v>4479</v>
      </c>
      <c r="Y260" s="1002" t="s">
        <v>4480</v>
      </c>
      <c r="Z260" s="1003">
        <v>5</v>
      </c>
      <c r="AA260" s="1004">
        <v>46244</v>
      </c>
      <c r="AB260" s="1004">
        <v>46248</v>
      </c>
      <c r="AC260" s="1004">
        <v>46244</v>
      </c>
      <c r="AD260" s="1004">
        <v>46248</v>
      </c>
      <c r="AE260" s="1005">
        <v>0</v>
      </c>
      <c r="AF260" s="1005">
        <v>0</v>
      </c>
      <c r="AG260" s="1003">
        <v>19.600000000000001</v>
      </c>
      <c r="AH260" s="1003">
        <v>0</v>
      </c>
      <c r="AI260" s="1003">
        <v>0</v>
      </c>
      <c r="AJ260" s="1003">
        <v>0</v>
      </c>
    </row>
    <row r="261" spans="2:36" ht="12.75" customHeight="1">
      <c r="B261" s="337" t="s">
        <v>4483</v>
      </c>
      <c r="C261" s="314" t="s">
        <v>4484</v>
      </c>
      <c r="D261" s="315">
        <v>5</v>
      </c>
      <c r="E261" s="588">
        <v>46251</v>
      </c>
      <c r="F261" s="588">
        <v>46255</v>
      </c>
      <c r="G261" s="588">
        <v>46251</v>
      </c>
      <c r="H261" s="588">
        <v>46255</v>
      </c>
      <c r="I261" s="316">
        <v>0</v>
      </c>
      <c r="J261" s="316">
        <v>0</v>
      </c>
      <c r="K261" s="315">
        <v>39.200000000000003</v>
      </c>
      <c r="L261" s="315">
        <v>0</v>
      </c>
      <c r="M261" s="315">
        <v>0</v>
      </c>
      <c r="N261" s="338">
        <v>0</v>
      </c>
      <c r="O261" s="654">
        <v>0</v>
      </c>
      <c r="P261" s="560" t="s">
        <v>4485</v>
      </c>
      <c r="Q261" s="561" t="s">
        <v>4486</v>
      </c>
      <c r="R261" s="661">
        <f t="shared" ref="R261:R324" si="12">+N261-L261</f>
        <v>0</v>
      </c>
      <c r="S261" s="873">
        <f t="shared" ref="S261:S324" si="13">+R261/$K$5</f>
        <v>0</v>
      </c>
      <c r="T261" s="1013"/>
      <c r="U261" s="873">
        <v>0</v>
      </c>
      <c r="V261" s="873">
        <f t="shared" ref="V261:V324" si="14">+S261-U261</f>
        <v>0</v>
      </c>
      <c r="X261" s="1002" t="s">
        <v>4483</v>
      </c>
      <c r="Y261" s="1002" t="s">
        <v>4484</v>
      </c>
      <c r="Z261" s="1003">
        <v>5</v>
      </c>
      <c r="AA261" s="1004">
        <v>46251</v>
      </c>
      <c r="AB261" s="1004">
        <v>46255</v>
      </c>
      <c r="AC261" s="1004">
        <v>46251</v>
      </c>
      <c r="AD261" s="1004">
        <v>46255</v>
      </c>
      <c r="AE261" s="1005">
        <v>0</v>
      </c>
      <c r="AF261" s="1005">
        <v>0</v>
      </c>
      <c r="AG261" s="1003">
        <v>39.200000000000003</v>
      </c>
      <c r="AH261" s="1003">
        <v>0</v>
      </c>
      <c r="AI261" s="1003">
        <v>0</v>
      </c>
      <c r="AJ261" s="1003">
        <v>0</v>
      </c>
    </row>
    <row r="262" spans="2:36" ht="12.75" customHeight="1">
      <c r="B262" s="337" t="s">
        <v>4487</v>
      </c>
      <c r="C262" s="314" t="s">
        <v>4488</v>
      </c>
      <c r="D262" s="315">
        <v>5</v>
      </c>
      <c r="E262" s="588">
        <v>46258</v>
      </c>
      <c r="F262" s="588">
        <v>46262</v>
      </c>
      <c r="G262" s="588">
        <v>46258</v>
      </c>
      <c r="H262" s="588">
        <v>46262</v>
      </c>
      <c r="I262" s="316">
        <v>0</v>
      </c>
      <c r="J262" s="316">
        <v>0</v>
      </c>
      <c r="K262" s="315">
        <v>19.600000000000001</v>
      </c>
      <c r="L262" s="315">
        <v>0</v>
      </c>
      <c r="M262" s="315">
        <v>0</v>
      </c>
      <c r="N262" s="338">
        <v>0</v>
      </c>
      <c r="O262" s="654">
        <v>0</v>
      </c>
      <c r="P262" s="560" t="s">
        <v>4482</v>
      </c>
      <c r="Q262" s="561" t="s">
        <v>4201</v>
      </c>
      <c r="R262" s="661">
        <f t="shared" si="12"/>
        <v>0</v>
      </c>
      <c r="S262" s="873">
        <f t="shared" si="13"/>
        <v>0</v>
      </c>
      <c r="T262" s="1013"/>
      <c r="U262" s="873">
        <v>0</v>
      </c>
      <c r="V262" s="873">
        <f t="shared" si="14"/>
        <v>0</v>
      </c>
      <c r="X262" s="1002" t="s">
        <v>4487</v>
      </c>
      <c r="Y262" s="1002" t="s">
        <v>4488</v>
      </c>
      <c r="Z262" s="1003">
        <v>5</v>
      </c>
      <c r="AA262" s="1004">
        <v>46258</v>
      </c>
      <c r="AB262" s="1004">
        <v>46262</v>
      </c>
      <c r="AC262" s="1004">
        <v>46258</v>
      </c>
      <c r="AD262" s="1004">
        <v>46262</v>
      </c>
      <c r="AE262" s="1005">
        <v>0</v>
      </c>
      <c r="AF262" s="1005">
        <v>0</v>
      </c>
      <c r="AG262" s="1003">
        <v>19.600000000000001</v>
      </c>
      <c r="AH262" s="1003">
        <v>0</v>
      </c>
      <c r="AI262" s="1003">
        <v>0</v>
      </c>
      <c r="AJ262" s="1003">
        <v>0</v>
      </c>
    </row>
    <row r="263" spans="2:36" ht="12.75" customHeight="1">
      <c r="B263" s="344" t="s">
        <v>4489</v>
      </c>
      <c r="C263" s="345"/>
      <c r="D263" s="346">
        <v>46</v>
      </c>
      <c r="E263" s="594">
        <v>46216</v>
      </c>
      <c r="F263" s="594">
        <v>46280</v>
      </c>
      <c r="G263" s="594">
        <v>46216</v>
      </c>
      <c r="H263" s="594">
        <v>46280</v>
      </c>
      <c r="I263" s="347">
        <v>0</v>
      </c>
      <c r="J263" s="347">
        <v>0</v>
      </c>
      <c r="K263" s="346">
        <v>163</v>
      </c>
      <c r="L263" s="346">
        <v>0</v>
      </c>
      <c r="M263" s="346">
        <v>0</v>
      </c>
      <c r="N263" s="348">
        <v>0</v>
      </c>
      <c r="O263" s="385">
        <v>0</v>
      </c>
      <c r="P263" s="572"/>
      <c r="Q263" s="573"/>
      <c r="R263" s="663">
        <f t="shared" si="12"/>
        <v>0</v>
      </c>
      <c r="S263" s="875">
        <f t="shared" si="13"/>
        <v>0</v>
      </c>
      <c r="T263" s="1013"/>
      <c r="U263" s="875">
        <v>0</v>
      </c>
      <c r="V263" s="875">
        <f t="shared" si="14"/>
        <v>0</v>
      </c>
      <c r="X263" s="1002" t="s">
        <v>4489</v>
      </c>
      <c r="Z263" s="1003">
        <v>46</v>
      </c>
      <c r="AA263" s="1004">
        <v>46216</v>
      </c>
      <c r="AB263" s="1004">
        <v>46280</v>
      </c>
      <c r="AC263" s="1004">
        <v>46216</v>
      </c>
      <c r="AD263" s="1004">
        <v>46280</v>
      </c>
      <c r="AE263" s="1005">
        <v>0</v>
      </c>
      <c r="AF263" s="1005">
        <v>0</v>
      </c>
      <c r="AG263" s="1003">
        <v>163</v>
      </c>
      <c r="AH263" s="1003">
        <v>0</v>
      </c>
      <c r="AI263" s="1003">
        <v>0</v>
      </c>
      <c r="AJ263" s="1003">
        <v>0</v>
      </c>
    </row>
    <row r="264" spans="2:36" ht="12.75" customHeight="1">
      <c r="B264" s="337" t="s">
        <v>319</v>
      </c>
      <c r="C264" s="314" t="s">
        <v>4490</v>
      </c>
      <c r="D264" s="315">
        <v>31</v>
      </c>
      <c r="E264" s="588">
        <v>46216</v>
      </c>
      <c r="F264" s="588">
        <v>46259</v>
      </c>
      <c r="G264" s="588">
        <v>46216</v>
      </c>
      <c r="H264" s="588">
        <v>46259</v>
      </c>
      <c r="I264" s="316">
        <v>0</v>
      </c>
      <c r="J264" s="316">
        <v>0</v>
      </c>
      <c r="K264" s="315">
        <v>97.8</v>
      </c>
      <c r="L264" s="315">
        <v>0</v>
      </c>
      <c r="M264" s="315">
        <v>0</v>
      </c>
      <c r="N264" s="338">
        <v>0</v>
      </c>
      <c r="O264" s="654">
        <v>0</v>
      </c>
      <c r="P264" s="560" t="s">
        <v>4046</v>
      </c>
      <c r="Q264" s="561" t="s">
        <v>4491</v>
      </c>
      <c r="R264" s="661">
        <f t="shared" si="12"/>
        <v>0</v>
      </c>
      <c r="S264" s="873">
        <f t="shared" si="13"/>
        <v>0</v>
      </c>
      <c r="T264" s="1013"/>
      <c r="U264" s="873">
        <v>0</v>
      </c>
      <c r="V264" s="873">
        <f t="shared" si="14"/>
        <v>0</v>
      </c>
      <c r="X264" s="1002" t="s">
        <v>319</v>
      </c>
      <c r="Y264" s="1002" t="s">
        <v>4490</v>
      </c>
      <c r="Z264" s="1003">
        <v>31</v>
      </c>
      <c r="AA264" s="1004">
        <v>46216</v>
      </c>
      <c r="AB264" s="1004">
        <v>46259</v>
      </c>
      <c r="AC264" s="1004">
        <v>46216</v>
      </c>
      <c r="AD264" s="1004">
        <v>46259</v>
      </c>
      <c r="AE264" s="1005">
        <v>0</v>
      </c>
      <c r="AF264" s="1005">
        <v>0</v>
      </c>
      <c r="AG264" s="1003">
        <v>97.8</v>
      </c>
      <c r="AH264" s="1003">
        <v>0</v>
      </c>
      <c r="AI264" s="1003">
        <v>0</v>
      </c>
      <c r="AJ264" s="1003">
        <v>0</v>
      </c>
    </row>
    <row r="265" spans="2:36" ht="12.75" customHeight="1">
      <c r="B265" s="337" t="s">
        <v>4492</v>
      </c>
      <c r="C265" s="314" t="s">
        <v>4493</v>
      </c>
      <c r="D265" s="315">
        <v>5</v>
      </c>
      <c r="E265" s="588">
        <v>46260</v>
      </c>
      <c r="F265" s="588">
        <v>46266</v>
      </c>
      <c r="G265" s="588">
        <v>46260</v>
      </c>
      <c r="H265" s="588">
        <v>46266</v>
      </c>
      <c r="I265" s="316">
        <v>0</v>
      </c>
      <c r="J265" s="316">
        <v>0</v>
      </c>
      <c r="K265" s="315">
        <v>16.3</v>
      </c>
      <c r="L265" s="315">
        <v>0</v>
      </c>
      <c r="M265" s="315">
        <v>0</v>
      </c>
      <c r="N265" s="338">
        <v>0</v>
      </c>
      <c r="O265" s="654">
        <v>0</v>
      </c>
      <c r="P265" s="560" t="s">
        <v>4494</v>
      </c>
      <c r="Q265" s="561" t="s">
        <v>4495</v>
      </c>
      <c r="R265" s="661">
        <f t="shared" si="12"/>
        <v>0</v>
      </c>
      <c r="S265" s="873">
        <f t="shared" si="13"/>
        <v>0</v>
      </c>
      <c r="T265" s="1013"/>
      <c r="U265" s="873">
        <v>0</v>
      </c>
      <c r="V265" s="873">
        <f t="shared" si="14"/>
        <v>0</v>
      </c>
      <c r="X265" s="1002" t="s">
        <v>4492</v>
      </c>
      <c r="Y265" s="1002" t="s">
        <v>4493</v>
      </c>
      <c r="Z265" s="1003">
        <v>5</v>
      </c>
      <c r="AA265" s="1004">
        <v>46260</v>
      </c>
      <c r="AB265" s="1004">
        <v>46266</v>
      </c>
      <c r="AC265" s="1004">
        <v>46260</v>
      </c>
      <c r="AD265" s="1004">
        <v>46266</v>
      </c>
      <c r="AE265" s="1005">
        <v>0</v>
      </c>
      <c r="AF265" s="1005">
        <v>0</v>
      </c>
      <c r="AG265" s="1003">
        <v>16.3</v>
      </c>
      <c r="AH265" s="1003">
        <v>0</v>
      </c>
      <c r="AI265" s="1003">
        <v>0</v>
      </c>
      <c r="AJ265" s="1003">
        <v>0</v>
      </c>
    </row>
    <row r="266" spans="2:36" ht="12.75" customHeight="1">
      <c r="B266" s="337" t="s">
        <v>4496</v>
      </c>
      <c r="C266" s="314" t="s">
        <v>4497</v>
      </c>
      <c r="D266" s="315">
        <v>5</v>
      </c>
      <c r="E266" s="588">
        <v>46267</v>
      </c>
      <c r="F266" s="588">
        <v>46273</v>
      </c>
      <c r="G266" s="588">
        <v>46267</v>
      </c>
      <c r="H266" s="588">
        <v>46273</v>
      </c>
      <c r="I266" s="316">
        <v>0</v>
      </c>
      <c r="J266" s="316">
        <v>0</v>
      </c>
      <c r="K266" s="315">
        <v>32.6</v>
      </c>
      <c r="L266" s="315">
        <v>0</v>
      </c>
      <c r="M266" s="315">
        <v>0</v>
      </c>
      <c r="N266" s="338">
        <v>0</v>
      </c>
      <c r="O266" s="654">
        <v>0</v>
      </c>
      <c r="P266" s="560" t="s">
        <v>4498</v>
      </c>
      <c r="Q266" s="561" t="s">
        <v>4499</v>
      </c>
      <c r="R266" s="661">
        <f t="shared" si="12"/>
        <v>0</v>
      </c>
      <c r="S266" s="873">
        <f t="shared" si="13"/>
        <v>0</v>
      </c>
      <c r="T266" s="1013"/>
      <c r="U266" s="873">
        <v>0</v>
      </c>
      <c r="V266" s="873">
        <f t="shared" si="14"/>
        <v>0</v>
      </c>
      <c r="X266" s="1002" t="s">
        <v>4496</v>
      </c>
      <c r="Y266" s="1002" t="s">
        <v>4497</v>
      </c>
      <c r="Z266" s="1003">
        <v>5</v>
      </c>
      <c r="AA266" s="1004">
        <v>46267</v>
      </c>
      <c r="AB266" s="1004">
        <v>46273</v>
      </c>
      <c r="AC266" s="1004">
        <v>46267</v>
      </c>
      <c r="AD266" s="1004">
        <v>46273</v>
      </c>
      <c r="AE266" s="1005">
        <v>0</v>
      </c>
      <c r="AF266" s="1005">
        <v>0</v>
      </c>
      <c r="AG266" s="1003">
        <v>32.6</v>
      </c>
      <c r="AH266" s="1003">
        <v>0</v>
      </c>
      <c r="AI266" s="1003">
        <v>0</v>
      </c>
      <c r="AJ266" s="1003">
        <v>0</v>
      </c>
    </row>
    <row r="267" spans="2:36" ht="12.75" customHeight="1">
      <c r="B267" s="337" t="s">
        <v>4500</v>
      </c>
      <c r="C267" s="314" t="s">
        <v>4501</v>
      </c>
      <c r="D267" s="315">
        <v>5</v>
      </c>
      <c r="E267" s="588">
        <v>46274</v>
      </c>
      <c r="F267" s="588">
        <v>46280</v>
      </c>
      <c r="G267" s="588">
        <v>46274</v>
      </c>
      <c r="H267" s="588">
        <v>46280</v>
      </c>
      <c r="I267" s="316">
        <v>0</v>
      </c>
      <c r="J267" s="316">
        <v>0</v>
      </c>
      <c r="K267" s="315">
        <v>16.3</v>
      </c>
      <c r="L267" s="315">
        <v>0</v>
      </c>
      <c r="M267" s="315">
        <v>0</v>
      </c>
      <c r="N267" s="338">
        <v>0</v>
      </c>
      <c r="O267" s="654">
        <v>0</v>
      </c>
      <c r="P267" s="560" t="s">
        <v>4495</v>
      </c>
      <c r="Q267" s="561" t="s">
        <v>4201</v>
      </c>
      <c r="R267" s="661">
        <f t="shared" si="12"/>
        <v>0</v>
      </c>
      <c r="S267" s="873">
        <f t="shared" si="13"/>
        <v>0</v>
      </c>
      <c r="T267" s="1013"/>
      <c r="U267" s="873">
        <v>0</v>
      </c>
      <c r="V267" s="873">
        <f t="shared" si="14"/>
        <v>0</v>
      </c>
      <c r="X267" s="1002" t="s">
        <v>4500</v>
      </c>
      <c r="Y267" s="1002" t="s">
        <v>4501</v>
      </c>
      <c r="Z267" s="1003">
        <v>5</v>
      </c>
      <c r="AA267" s="1004">
        <v>46274</v>
      </c>
      <c r="AB267" s="1004">
        <v>46280</v>
      </c>
      <c r="AC267" s="1004">
        <v>46274</v>
      </c>
      <c r="AD267" s="1004">
        <v>46280</v>
      </c>
      <c r="AE267" s="1005">
        <v>0</v>
      </c>
      <c r="AF267" s="1005">
        <v>0</v>
      </c>
      <c r="AG267" s="1003">
        <v>16.3</v>
      </c>
      <c r="AH267" s="1003">
        <v>0</v>
      </c>
      <c r="AI267" s="1003">
        <v>0</v>
      </c>
      <c r="AJ267" s="1003">
        <v>0</v>
      </c>
    </row>
    <row r="268" spans="2:36" ht="12.75" customHeight="1">
      <c r="B268" s="344" t="s">
        <v>4502</v>
      </c>
      <c r="C268" s="345"/>
      <c r="D268" s="346">
        <v>46</v>
      </c>
      <c r="E268" s="594">
        <v>46237</v>
      </c>
      <c r="F268" s="594">
        <v>46301</v>
      </c>
      <c r="G268" s="594">
        <v>46251</v>
      </c>
      <c r="H268" s="594">
        <v>46316</v>
      </c>
      <c r="I268" s="347">
        <v>0</v>
      </c>
      <c r="J268" s="347">
        <v>0</v>
      </c>
      <c r="K268" s="346">
        <v>229</v>
      </c>
      <c r="L268" s="346">
        <v>0</v>
      </c>
      <c r="M268" s="346">
        <v>0</v>
      </c>
      <c r="N268" s="348">
        <v>0</v>
      </c>
      <c r="O268" s="385">
        <v>0</v>
      </c>
      <c r="P268" s="572"/>
      <c r="Q268" s="573"/>
      <c r="R268" s="663">
        <f t="shared" si="12"/>
        <v>0</v>
      </c>
      <c r="S268" s="875">
        <f t="shared" si="13"/>
        <v>0</v>
      </c>
      <c r="T268" s="1013"/>
      <c r="U268" s="875">
        <v>0</v>
      </c>
      <c r="V268" s="875">
        <f t="shared" si="14"/>
        <v>0</v>
      </c>
      <c r="X268" s="1002" t="s">
        <v>4502</v>
      </c>
      <c r="Z268" s="1003">
        <v>46</v>
      </c>
      <c r="AA268" s="1004">
        <v>46237</v>
      </c>
      <c r="AB268" s="1004">
        <v>46301</v>
      </c>
      <c r="AC268" s="1004">
        <v>46251</v>
      </c>
      <c r="AD268" s="1004">
        <v>46316</v>
      </c>
      <c r="AE268" s="1005">
        <v>0</v>
      </c>
      <c r="AF268" s="1005">
        <v>0</v>
      </c>
      <c r="AG268" s="1003">
        <v>229</v>
      </c>
      <c r="AH268" s="1003">
        <v>0</v>
      </c>
      <c r="AI268" s="1003">
        <v>0</v>
      </c>
      <c r="AJ268" s="1003">
        <v>0</v>
      </c>
    </row>
    <row r="269" spans="2:36" ht="12.75" customHeight="1">
      <c r="B269" s="337" t="s">
        <v>323</v>
      </c>
      <c r="C269" s="314" t="s">
        <v>4503</v>
      </c>
      <c r="D269" s="315">
        <v>31</v>
      </c>
      <c r="E269" s="588">
        <v>46237</v>
      </c>
      <c r="F269" s="588">
        <v>46279</v>
      </c>
      <c r="G269" s="588">
        <v>46251</v>
      </c>
      <c r="H269" s="588">
        <v>46294</v>
      </c>
      <c r="I269" s="316">
        <v>0</v>
      </c>
      <c r="J269" s="316">
        <v>0</v>
      </c>
      <c r="K269" s="315">
        <v>137.4</v>
      </c>
      <c r="L269" s="315">
        <v>0</v>
      </c>
      <c r="M269" s="315">
        <v>0</v>
      </c>
      <c r="N269" s="338">
        <v>0</v>
      </c>
      <c r="O269" s="654">
        <v>0</v>
      </c>
      <c r="P269" s="560" t="s">
        <v>4046</v>
      </c>
      <c r="Q269" s="561" t="s">
        <v>4504</v>
      </c>
      <c r="R269" s="661">
        <f t="shared" si="12"/>
        <v>0</v>
      </c>
      <c r="S269" s="873">
        <f t="shared" si="13"/>
        <v>0</v>
      </c>
      <c r="T269" s="1013"/>
      <c r="U269" s="873">
        <v>0</v>
      </c>
      <c r="V269" s="873">
        <f t="shared" si="14"/>
        <v>0</v>
      </c>
      <c r="X269" s="1002" t="s">
        <v>323</v>
      </c>
      <c r="Y269" s="1002" t="s">
        <v>4503</v>
      </c>
      <c r="Z269" s="1003">
        <v>31</v>
      </c>
      <c r="AA269" s="1004">
        <v>46237</v>
      </c>
      <c r="AB269" s="1004">
        <v>46279</v>
      </c>
      <c r="AC269" s="1004">
        <v>46251</v>
      </c>
      <c r="AD269" s="1004">
        <v>46294</v>
      </c>
      <c r="AE269" s="1005">
        <v>0</v>
      </c>
      <c r="AF269" s="1005">
        <v>0</v>
      </c>
      <c r="AG269" s="1003">
        <v>137.4</v>
      </c>
      <c r="AH269" s="1003">
        <v>0</v>
      </c>
      <c r="AI269" s="1003">
        <v>0</v>
      </c>
      <c r="AJ269" s="1003">
        <v>0</v>
      </c>
    </row>
    <row r="270" spans="2:36" ht="12.75" customHeight="1">
      <c r="B270" s="337" t="s">
        <v>4505</v>
      </c>
      <c r="C270" s="314" t="s">
        <v>4506</v>
      </c>
      <c r="D270" s="315">
        <v>5</v>
      </c>
      <c r="E270" s="588">
        <v>46280</v>
      </c>
      <c r="F270" s="588">
        <v>46287</v>
      </c>
      <c r="G270" s="588">
        <v>46295</v>
      </c>
      <c r="H270" s="588">
        <v>46301</v>
      </c>
      <c r="I270" s="316">
        <v>0</v>
      </c>
      <c r="J270" s="316">
        <v>0</v>
      </c>
      <c r="K270" s="315">
        <v>22.9</v>
      </c>
      <c r="L270" s="315">
        <v>0</v>
      </c>
      <c r="M270" s="315">
        <v>0</v>
      </c>
      <c r="N270" s="338">
        <v>0</v>
      </c>
      <c r="O270" s="654">
        <v>0</v>
      </c>
      <c r="P270" s="560" t="s">
        <v>4507</v>
      </c>
      <c r="Q270" s="561" t="s">
        <v>4508</v>
      </c>
      <c r="R270" s="661">
        <f t="shared" si="12"/>
        <v>0</v>
      </c>
      <c r="S270" s="873">
        <f t="shared" si="13"/>
        <v>0</v>
      </c>
      <c r="T270" s="1013"/>
      <c r="U270" s="873">
        <v>0</v>
      </c>
      <c r="V270" s="873">
        <f t="shared" si="14"/>
        <v>0</v>
      </c>
      <c r="X270" s="1002" t="s">
        <v>4505</v>
      </c>
      <c r="Y270" s="1002" t="s">
        <v>4506</v>
      </c>
      <c r="Z270" s="1003">
        <v>5</v>
      </c>
      <c r="AA270" s="1004">
        <v>46280</v>
      </c>
      <c r="AB270" s="1004">
        <v>46287</v>
      </c>
      <c r="AC270" s="1004">
        <v>46295</v>
      </c>
      <c r="AD270" s="1004">
        <v>46301</v>
      </c>
      <c r="AE270" s="1005">
        <v>0</v>
      </c>
      <c r="AF270" s="1005">
        <v>0</v>
      </c>
      <c r="AG270" s="1003">
        <v>22.9</v>
      </c>
      <c r="AH270" s="1003">
        <v>0</v>
      </c>
      <c r="AI270" s="1003">
        <v>0</v>
      </c>
      <c r="AJ270" s="1003">
        <v>0</v>
      </c>
    </row>
    <row r="271" spans="2:36" ht="12.75" customHeight="1">
      <c r="B271" s="337" t="s">
        <v>4509</v>
      </c>
      <c r="C271" s="314" t="s">
        <v>4510</v>
      </c>
      <c r="D271" s="315">
        <v>5</v>
      </c>
      <c r="E271" s="588">
        <v>46288</v>
      </c>
      <c r="F271" s="588">
        <v>46294</v>
      </c>
      <c r="G271" s="588">
        <v>46302</v>
      </c>
      <c r="H271" s="588">
        <v>46309</v>
      </c>
      <c r="I271" s="316">
        <v>0</v>
      </c>
      <c r="J271" s="316">
        <v>0</v>
      </c>
      <c r="K271" s="315">
        <v>45.8</v>
      </c>
      <c r="L271" s="315">
        <v>0</v>
      </c>
      <c r="M271" s="315">
        <v>0</v>
      </c>
      <c r="N271" s="338">
        <v>0</v>
      </c>
      <c r="O271" s="654">
        <v>0</v>
      </c>
      <c r="P271" s="560" t="s">
        <v>4511</v>
      </c>
      <c r="Q271" s="561" t="s">
        <v>4512</v>
      </c>
      <c r="R271" s="661">
        <f t="shared" si="12"/>
        <v>0</v>
      </c>
      <c r="S271" s="873">
        <f t="shared" si="13"/>
        <v>0</v>
      </c>
      <c r="T271" s="1013"/>
      <c r="U271" s="873">
        <v>0</v>
      </c>
      <c r="V271" s="873">
        <f t="shared" si="14"/>
        <v>0</v>
      </c>
      <c r="X271" s="1002" t="s">
        <v>4509</v>
      </c>
      <c r="Y271" s="1002" t="s">
        <v>4510</v>
      </c>
      <c r="Z271" s="1003">
        <v>5</v>
      </c>
      <c r="AA271" s="1004">
        <v>46288</v>
      </c>
      <c r="AB271" s="1004">
        <v>46294</v>
      </c>
      <c r="AC271" s="1004">
        <v>46302</v>
      </c>
      <c r="AD271" s="1004">
        <v>46309</v>
      </c>
      <c r="AE271" s="1005">
        <v>0</v>
      </c>
      <c r="AF271" s="1005">
        <v>0</v>
      </c>
      <c r="AG271" s="1003">
        <v>45.8</v>
      </c>
      <c r="AH271" s="1003">
        <v>0</v>
      </c>
      <c r="AI271" s="1003">
        <v>0</v>
      </c>
      <c r="AJ271" s="1003">
        <v>0</v>
      </c>
    </row>
    <row r="272" spans="2:36" ht="12.75" customHeight="1">
      <c r="B272" s="337" t="s">
        <v>4513</v>
      </c>
      <c r="C272" s="314" t="s">
        <v>4514</v>
      </c>
      <c r="D272" s="315">
        <v>5</v>
      </c>
      <c r="E272" s="588">
        <v>46295</v>
      </c>
      <c r="F272" s="588">
        <v>46301</v>
      </c>
      <c r="G272" s="588">
        <v>46310</v>
      </c>
      <c r="H272" s="588">
        <v>46316</v>
      </c>
      <c r="I272" s="316">
        <v>0</v>
      </c>
      <c r="J272" s="316">
        <v>0</v>
      </c>
      <c r="K272" s="315">
        <v>22.9</v>
      </c>
      <c r="L272" s="315">
        <v>0</v>
      </c>
      <c r="M272" s="315">
        <v>0</v>
      </c>
      <c r="N272" s="338">
        <v>0</v>
      </c>
      <c r="O272" s="654">
        <v>0</v>
      </c>
      <c r="P272" s="560" t="s">
        <v>4508</v>
      </c>
      <c r="Q272" s="561" t="s">
        <v>4201</v>
      </c>
      <c r="R272" s="661">
        <f t="shared" si="12"/>
        <v>0</v>
      </c>
      <c r="S272" s="873">
        <f t="shared" si="13"/>
        <v>0</v>
      </c>
      <c r="T272" s="1013"/>
      <c r="U272" s="873">
        <v>0</v>
      </c>
      <c r="V272" s="873">
        <f t="shared" si="14"/>
        <v>0</v>
      </c>
      <c r="X272" s="1002" t="s">
        <v>4513</v>
      </c>
      <c r="Y272" s="1002" t="s">
        <v>4514</v>
      </c>
      <c r="Z272" s="1003">
        <v>5</v>
      </c>
      <c r="AA272" s="1004">
        <v>46295</v>
      </c>
      <c r="AB272" s="1004">
        <v>46301</v>
      </c>
      <c r="AC272" s="1004">
        <v>46310</v>
      </c>
      <c r="AD272" s="1004">
        <v>46316</v>
      </c>
      <c r="AE272" s="1005">
        <v>0</v>
      </c>
      <c r="AF272" s="1005">
        <v>0</v>
      </c>
      <c r="AG272" s="1003">
        <v>22.9</v>
      </c>
      <c r="AH272" s="1003">
        <v>0</v>
      </c>
      <c r="AI272" s="1003">
        <v>0</v>
      </c>
      <c r="AJ272" s="1003">
        <v>0</v>
      </c>
    </row>
    <row r="273" spans="2:36" ht="12.75" customHeight="1">
      <c r="B273" s="344" t="s">
        <v>4515</v>
      </c>
      <c r="C273" s="345"/>
      <c r="D273" s="346">
        <v>36</v>
      </c>
      <c r="E273" s="594">
        <v>46216</v>
      </c>
      <c r="F273" s="594">
        <v>46266</v>
      </c>
      <c r="G273" s="594">
        <v>46216</v>
      </c>
      <c r="H273" s="594">
        <v>46266</v>
      </c>
      <c r="I273" s="347">
        <v>0</v>
      </c>
      <c r="J273" s="347">
        <v>0</v>
      </c>
      <c r="K273" s="346">
        <v>229</v>
      </c>
      <c r="L273" s="346">
        <v>0</v>
      </c>
      <c r="M273" s="346">
        <v>0</v>
      </c>
      <c r="N273" s="348">
        <v>0</v>
      </c>
      <c r="O273" s="385">
        <v>0</v>
      </c>
      <c r="P273" s="572"/>
      <c r="Q273" s="573"/>
      <c r="R273" s="663">
        <f t="shared" si="12"/>
        <v>0</v>
      </c>
      <c r="S273" s="875">
        <f t="shared" si="13"/>
        <v>0</v>
      </c>
      <c r="T273" s="1013"/>
      <c r="U273" s="875">
        <v>0</v>
      </c>
      <c r="V273" s="875">
        <f t="shared" si="14"/>
        <v>0</v>
      </c>
      <c r="X273" s="1002" t="s">
        <v>4515</v>
      </c>
      <c r="Z273" s="1003">
        <v>36</v>
      </c>
      <c r="AA273" s="1004">
        <v>46216</v>
      </c>
      <c r="AB273" s="1004">
        <v>46266</v>
      </c>
      <c r="AC273" s="1004">
        <v>46216</v>
      </c>
      <c r="AD273" s="1004">
        <v>46266</v>
      </c>
      <c r="AE273" s="1005">
        <v>0</v>
      </c>
      <c r="AF273" s="1005">
        <v>0</v>
      </c>
      <c r="AG273" s="1003">
        <v>229</v>
      </c>
      <c r="AH273" s="1003">
        <v>0</v>
      </c>
      <c r="AI273" s="1003">
        <v>0</v>
      </c>
      <c r="AJ273" s="1003">
        <v>0</v>
      </c>
    </row>
    <row r="274" spans="2:36" ht="12.75" customHeight="1">
      <c r="B274" s="337" t="s">
        <v>327</v>
      </c>
      <c r="C274" s="314" t="s">
        <v>4516</v>
      </c>
      <c r="D274" s="315">
        <v>19</v>
      </c>
      <c r="E274" s="588">
        <v>46216</v>
      </c>
      <c r="F274" s="588">
        <v>46241</v>
      </c>
      <c r="G274" s="588">
        <v>46216</v>
      </c>
      <c r="H274" s="588">
        <v>46241</v>
      </c>
      <c r="I274" s="316">
        <v>0</v>
      </c>
      <c r="J274" s="316">
        <v>0</v>
      </c>
      <c r="K274" s="315">
        <v>137.4</v>
      </c>
      <c r="L274" s="315">
        <v>0</v>
      </c>
      <c r="M274" s="315">
        <v>0</v>
      </c>
      <c r="N274" s="338">
        <v>0</v>
      </c>
      <c r="O274" s="654">
        <v>0</v>
      </c>
      <c r="P274" s="560" t="s">
        <v>4046</v>
      </c>
      <c r="Q274" s="561" t="s">
        <v>4517</v>
      </c>
      <c r="R274" s="661">
        <f t="shared" si="12"/>
        <v>0</v>
      </c>
      <c r="S274" s="873">
        <f t="shared" si="13"/>
        <v>0</v>
      </c>
      <c r="T274" s="1013"/>
      <c r="U274" s="873">
        <v>0</v>
      </c>
      <c r="V274" s="873">
        <f t="shared" si="14"/>
        <v>0</v>
      </c>
      <c r="X274" s="1002" t="s">
        <v>327</v>
      </c>
      <c r="Y274" s="1002" t="s">
        <v>4516</v>
      </c>
      <c r="Z274" s="1003">
        <v>19</v>
      </c>
      <c r="AA274" s="1004">
        <v>46216</v>
      </c>
      <c r="AB274" s="1004">
        <v>46241</v>
      </c>
      <c r="AC274" s="1004">
        <v>46216</v>
      </c>
      <c r="AD274" s="1004">
        <v>46241</v>
      </c>
      <c r="AE274" s="1005">
        <v>0</v>
      </c>
      <c r="AF274" s="1005">
        <v>0</v>
      </c>
      <c r="AG274" s="1003">
        <v>137.4</v>
      </c>
      <c r="AH274" s="1003">
        <v>0</v>
      </c>
      <c r="AI274" s="1003">
        <v>0</v>
      </c>
      <c r="AJ274" s="1003">
        <v>0</v>
      </c>
    </row>
    <row r="275" spans="2:36" ht="12.75" customHeight="1">
      <c r="B275" s="337" t="s">
        <v>4518</v>
      </c>
      <c r="C275" s="314" t="s">
        <v>4519</v>
      </c>
      <c r="D275" s="315">
        <v>7</v>
      </c>
      <c r="E275" s="588">
        <v>46244</v>
      </c>
      <c r="F275" s="588">
        <v>46252</v>
      </c>
      <c r="G275" s="588">
        <v>46244</v>
      </c>
      <c r="H275" s="588">
        <v>46252</v>
      </c>
      <c r="I275" s="316">
        <v>0</v>
      </c>
      <c r="J275" s="316">
        <v>0</v>
      </c>
      <c r="K275" s="315">
        <v>22.9</v>
      </c>
      <c r="L275" s="315">
        <v>0</v>
      </c>
      <c r="M275" s="315">
        <v>0</v>
      </c>
      <c r="N275" s="338">
        <v>0</v>
      </c>
      <c r="O275" s="654">
        <v>0</v>
      </c>
      <c r="P275" s="560" t="s">
        <v>4520</v>
      </c>
      <c r="Q275" s="561" t="s">
        <v>4521</v>
      </c>
      <c r="R275" s="661">
        <f t="shared" si="12"/>
        <v>0</v>
      </c>
      <c r="S275" s="873">
        <f t="shared" si="13"/>
        <v>0</v>
      </c>
      <c r="T275" s="1013"/>
      <c r="U275" s="873">
        <v>0</v>
      </c>
      <c r="V275" s="873">
        <f t="shared" si="14"/>
        <v>0</v>
      </c>
      <c r="X275" s="1002" t="s">
        <v>4518</v>
      </c>
      <c r="Y275" s="1002" t="s">
        <v>4519</v>
      </c>
      <c r="Z275" s="1003">
        <v>7</v>
      </c>
      <c r="AA275" s="1004">
        <v>46244</v>
      </c>
      <c r="AB275" s="1004">
        <v>46252</v>
      </c>
      <c r="AC275" s="1004">
        <v>46244</v>
      </c>
      <c r="AD275" s="1004">
        <v>46252</v>
      </c>
      <c r="AE275" s="1005">
        <v>0</v>
      </c>
      <c r="AF275" s="1005">
        <v>0</v>
      </c>
      <c r="AG275" s="1003">
        <v>22.9</v>
      </c>
      <c r="AH275" s="1003">
        <v>0</v>
      </c>
      <c r="AI275" s="1003">
        <v>0</v>
      </c>
      <c r="AJ275" s="1003">
        <v>0</v>
      </c>
    </row>
    <row r="276" spans="2:36" ht="12.75" customHeight="1">
      <c r="B276" s="337" t="s">
        <v>4522</v>
      </c>
      <c r="C276" s="314" t="s">
        <v>4523</v>
      </c>
      <c r="D276" s="315">
        <v>5</v>
      </c>
      <c r="E276" s="588">
        <v>46253</v>
      </c>
      <c r="F276" s="588">
        <v>46259</v>
      </c>
      <c r="G276" s="588">
        <v>46253</v>
      </c>
      <c r="H276" s="588">
        <v>46259</v>
      </c>
      <c r="I276" s="316">
        <v>0</v>
      </c>
      <c r="J276" s="316">
        <v>0</v>
      </c>
      <c r="K276" s="315">
        <v>45.8</v>
      </c>
      <c r="L276" s="315">
        <v>0</v>
      </c>
      <c r="M276" s="315">
        <v>0</v>
      </c>
      <c r="N276" s="338">
        <v>0</v>
      </c>
      <c r="O276" s="654">
        <v>0</v>
      </c>
      <c r="P276" s="560" t="s">
        <v>4524</v>
      </c>
      <c r="Q276" s="561" t="s">
        <v>4525</v>
      </c>
      <c r="R276" s="661">
        <f t="shared" si="12"/>
        <v>0</v>
      </c>
      <c r="S276" s="873">
        <f t="shared" si="13"/>
        <v>0</v>
      </c>
      <c r="T276" s="1013"/>
      <c r="U276" s="873">
        <v>0</v>
      </c>
      <c r="V276" s="873">
        <f t="shared" si="14"/>
        <v>0</v>
      </c>
      <c r="X276" s="1002" t="s">
        <v>4522</v>
      </c>
      <c r="Y276" s="1002" t="s">
        <v>4523</v>
      </c>
      <c r="Z276" s="1003">
        <v>5</v>
      </c>
      <c r="AA276" s="1004">
        <v>46253</v>
      </c>
      <c r="AB276" s="1004">
        <v>46259</v>
      </c>
      <c r="AC276" s="1004">
        <v>46253</v>
      </c>
      <c r="AD276" s="1004">
        <v>46259</v>
      </c>
      <c r="AE276" s="1005">
        <v>0</v>
      </c>
      <c r="AF276" s="1005">
        <v>0</v>
      </c>
      <c r="AG276" s="1003">
        <v>45.8</v>
      </c>
      <c r="AH276" s="1003">
        <v>0</v>
      </c>
      <c r="AI276" s="1003">
        <v>0</v>
      </c>
      <c r="AJ276" s="1003">
        <v>0</v>
      </c>
    </row>
    <row r="277" spans="2:36" ht="12.75" customHeight="1">
      <c r="B277" s="337" t="s">
        <v>4526</v>
      </c>
      <c r="C277" s="314" t="s">
        <v>4527</v>
      </c>
      <c r="D277" s="315">
        <v>5</v>
      </c>
      <c r="E277" s="588">
        <v>46260</v>
      </c>
      <c r="F277" s="588">
        <v>46266</v>
      </c>
      <c r="G277" s="588">
        <v>46260</v>
      </c>
      <c r="H277" s="588">
        <v>46266</v>
      </c>
      <c r="I277" s="316">
        <v>0</v>
      </c>
      <c r="J277" s="316">
        <v>0</v>
      </c>
      <c r="K277" s="315">
        <v>22.9</v>
      </c>
      <c r="L277" s="315">
        <v>0</v>
      </c>
      <c r="M277" s="315">
        <v>0</v>
      </c>
      <c r="N277" s="338">
        <v>0</v>
      </c>
      <c r="O277" s="654">
        <v>0</v>
      </c>
      <c r="P277" s="560" t="s">
        <v>4521</v>
      </c>
      <c r="Q277" s="561" t="s">
        <v>4201</v>
      </c>
      <c r="R277" s="661">
        <f t="shared" si="12"/>
        <v>0</v>
      </c>
      <c r="S277" s="873">
        <f t="shared" si="13"/>
        <v>0</v>
      </c>
      <c r="T277" s="1013"/>
      <c r="U277" s="873">
        <v>0</v>
      </c>
      <c r="V277" s="873">
        <f t="shared" si="14"/>
        <v>0</v>
      </c>
      <c r="X277" s="1002" t="s">
        <v>4526</v>
      </c>
      <c r="Y277" s="1002" t="s">
        <v>4527</v>
      </c>
      <c r="Z277" s="1003">
        <v>5</v>
      </c>
      <c r="AA277" s="1004">
        <v>46260</v>
      </c>
      <c r="AB277" s="1004">
        <v>46266</v>
      </c>
      <c r="AC277" s="1004">
        <v>46260</v>
      </c>
      <c r="AD277" s="1004">
        <v>46266</v>
      </c>
      <c r="AE277" s="1005">
        <v>0</v>
      </c>
      <c r="AF277" s="1005">
        <v>0</v>
      </c>
      <c r="AG277" s="1003">
        <v>22.9</v>
      </c>
      <c r="AH277" s="1003">
        <v>0</v>
      </c>
      <c r="AI277" s="1003">
        <v>0</v>
      </c>
      <c r="AJ277" s="1003">
        <v>0</v>
      </c>
    </row>
    <row r="278" spans="2:36" ht="12.75" customHeight="1">
      <c r="B278" s="339" t="s">
        <v>4528</v>
      </c>
      <c r="C278" s="340"/>
      <c r="D278" s="341">
        <v>57</v>
      </c>
      <c r="E278" s="593">
        <v>46287</v>
      </c>
      <c r="F278" s="593">
        <v>46367</v>
      </c>
      <c r="G278" s="593">
        <v>46287</v>
      </c>
      <c r="H278" s="593">
        <v>46367</v>
      </c>
      <c r="I278" s="342">
        <v>0</v>
      </c>
      <c r="J278" s="342">
        <v>0</v>
      </c>
      <c r="K278" s="341">
        <v>208</v>
      </c>
      <c r="L278" s="341">
        <v>0</v>
      </c>
      <c r="M278" s="341">
        <v>0</v>
      </c>
      <c r="N278" s="343">
        <v>0</v>
      </c>
      <c r="O278" s="385">
        <v>0</v>
      </c>
      <c r="P278" s="570"/>
      <c r="Q278" s="571"/>
      <c r="R278" s="662">
        <f t="shared" si="12"/>
        <v>0</v>
      </c>
      <c r="S278" s="874">
        <f t="shared" si="13"/>
        <v>0</v>
      </c>
      <c r="T278" s="1013"/>
      <c r="U278" s="874">
        <v>0</v>
      </c>
      <c r="V278" s="874">
        <f t="shared" si="14"/>
        <v>0</v>
      </c>
      <c r="X278" s="1002" t="s">
        <v>4528</v>
      </c>
      <c r="Z278" s="1003">
        <v>57</v>
      </c>
      <c r="AA278" s="1004">
        <v>46287</v>
      </c>
      <c r="AB278" s="1004">
        <v>46367</v>
      </c>
      <c r="AC278" s="1004">
        <v>46287</v>
      </c>
      <c r="AD278" s="1004">
        <v>46367</v>
      </c>
      <c r="AE278" s="1005">
        <v>0</v>
      </c>
      <c r="AF278" s="1005">
        <v>0</v>
      </c>
      <c r="AG278" s="1003">
        <v>208</v>
      </c>
      <c r="AH278" s="1003">
        <v>0</v>
      </c>
      <c r="AI278" s="1003">
        <v>0</v>
      </c>
      <c r="AJ278" s="1003">
        <v>0</v>
      </c>
    </row>
    <row r="279" spans="2:36" ht="12.75" customHeight="1">
      <c r="B279" s="337" t="s">
        <v>331</v>
      </c>
      <c r="C279" s="314" t="s">
        <v>4529</v>
      </c>
      <c r="D279" s="315">
        <v>30</v>
      </c>
      <c r="E279" s="588">
        <v>46287</v>
      </c>
      <c r="F279" s="588">
        <v>46329</v>
      </c>
      <c r="G279" s="588">
        <v>46287</v>
      </c>
      <c r="H279" s="588">
        <v>46329</v>
      </c>
      <c r="I279" s="316">
        <v>0</v>
      </c>
      <c r="J279" s="316">
        <v>0</v>
      </c>
      <c r="K279" s="315">
        <v>124.8</v>
      </c>
      <c r="L279" s="315">
        <v>0</v>
      </c>
      <c r="M279" s="315">
        <v>0</v>
      </c>
      <c r="N279" s="338">
        <v>0</v>
      </c>
      <c r="O279" s="654">
        <v>0</v>
      </c>
      <c r="P279" s="560" t="s">
        <v>4530</v>
      </c>
      <c r="Q279" s="561" t="s">
        <v>4531</v>
      </c>
      <c r="R279" s="661">
        <f t="shared" si="12"/>
        <v>0</v>
      </c>
      <c r="S279" s="873">
        <f t="shared" si="13"/>
        <v>0</v>
      </c>
      <c r="T279" s="1013"/>
      <c r="U279" s="873">
        <v>0</v>
      </c>
      <c r="V279" s="873">
        <f t="shared" si="14"/>
        <v>0</v>
      </c>
      <c r="X279" s="1002" t="s">
        <v>331</v>
      </c>
      <c r="Y279" s="1002" t="s">
        <v>4529</v>
      </c>
      <c r="Z279" s="1003">
        <v>30</v>
      </c>
      <c r="AA279" s="1004">
        <v>46287</v>
      </c>
      <c r="AB279" s="1004">
        <v>46329</v>
      </c>
      <c r="AC279" s="1004">
        <v>46287</v>
      </c>
      <c r="AD279" s="1004">
        <v>46329</v>
      </c>
      <c r="AE279" s="1005">
        <v>0</v>
      </c>
      <c r="AF279" s="1005">
        <v>0</v>
      </c>
      <c r="AG279" s="1003">
        <v>124.8</v>
      </c>
      <c r="AH279" s="1003">
        <v>0</v>
      </c>
      <c r="AI279" s="1003">
        <v>0</v>
      </c>
      <c r="AJ279" s="1003">
        <v>0</v>
      </c>
    </row>
    <row r="280" spans="2:36" ht="12.75" customHeight="1">
      <c r="B280" s="337" t="s">
        <v>4532</v>
      </c>
      <c r="C280" s="314" t="s">
        <v>4533</v>
      </c>
      <c r="D280" s="315">
        <v>12</v>
      </c>
      <c r="E280" s="588">
        <v>46330</v>
      </c>
      <c r="F280" s="588">
        <v>46345</v>
      </c>
      <c r="G280" s="588">
        <v>46330</v>
      </c>
      <c r="H280" s="588">
        <v>46345</v>
      </c>
      <c r="I280" s="316">
        <v>0</v>
      </c>
      <c r="J280" s="316">
        <v>0</v>
      </c>
      <c r="K280" s="315">
        <v>20.8</v>
      </c>
      <c r="L280" s="315">
        <v>0</v>
      </c>
      <c r="M280" s="315">
        <v>0</v>
      </c>
      <c r="N280" s="338">
        <v>0</v>
      </c>
      <c r="O280" s="654">
        <v>0</v>
      </c>
      <c r="P280" s="560" t="s">
        <v>4534</v>
      </c>
      <c r="Q280" s="561" t="s">
        <v>4535</v>
      </c>
      <c r="R280" s="661">
        <f t="shared" si="12"/>
        <v>0</v>
      </c>
      <c r="S280" s="873">
        <f t="shared" si="13"/>
        <v>0</v>
      </c>
      <c r="T280" s="1013"/>
      <c r="U280" s="873">
        <v>0</v>
      </c>
      <c r="V280" s="873">
        <f t="shared" si="14"/>
        <v>0</v>
      </c>
      <c r="X280" s="1002" t="s">
        <v>4532</v>
      </c>
      <c r="Y280" s="1002" t="s">
        <v>4533</v>
      </c>
      <c r="Z280" s="1003">
        <v>12</v>
      </c>
      <c r="AA280" s="1004">
        <v>46330</v>
      </c>
      <c r="AB280" s="1004">
        <v>46345</v>
      </c>
      <c r="AC280" s="1004">
        <v>46330</v>
      </c>
      <c r="AD280" s="1004">
        <v>46345</v>
      </c>
      <c r="AE280" s="1005">
        <v>0</v>
      </c>
      <c r="AF280" s="1005">
        <v>0</v>
      </c>
      <c r="AG280" s="1003">
        <v>20.8</v>
      </c>
      <c r="AH280" s="1003">
        <v>0</v>
      </c>
      <c r="AI280" s="1003">
        <v>0</v>
      </c>
      <c r="AJ280" s="1003">
        <v>0</v>
      </c>
    </row>
    <row r="281" spans="2:36" ht="12.75" customHeight="1">
      <c r="B281" s="337" t="s">
        <v>4536</v>
      </c>
      <c r="C281" s="314" t="s">
        <v>4537</v>
      </c>
      <c r="D281" s="315">
        <v>8</v>
      </c>
      <c r="E281" s="588">
        <v>46346</v>
      </c>
      <c r="F281" s="588">
        <v>46357</v>
      </c>
      <c r="G281" s="588">
        <v>46346</v>
      </c>
      <c r="H281" s="588">
        <v>46357</v>
      </c>
      <c r="I281" s="316">
        <v>0</v>
      </c>
      <c r="J281" s="316">
        <v>0</v>
      </c>
      <c r="K281" s="315">
        <v>41.6</v>
      </c>
      <c r="L281" s="315">
        <v>0</v>
      </c>
      <c r="M281" s="315">
        <v>0</v>
      </c>
      <c r="N281" s="338">
        <v>0</v>
      </c>
      <c r="O281" s="654">
        <v>0</v>
      </c>
      <c r="P281" s="560" t="s">
        <v>4538</v>
      </c>
      <c r="Q281" s="561" t="s">
        <v>4539</v>
      </c>
      <c r="R281" s="661">
        <f t="shared" si="12"/>
        <v>0</v>
      </c>
      <c r="S281" s="873">
        <f t="shared" si="13"/>
        <v>0</v>
      </c>
      <c r="T281" s="1013"/>
      <c r="U281" s="873">
        <v>0</v>
      </c>
      <c r="V281" s="873">
        <f t="shared" si="14"/>
        <v>0</v>
      </c>
      <c r="X281" s="1002" t="s">
        <v>4536</v>
      </c>
      <c r="Y281" s="1002" t="s">
        <v>4537</v>
      </c>
      <c r="Z281" s="1003">
        <v>8</v>
      </c>
      <c r="AA281" s="1004">
        <v>46346</v>
      </c>
      <c r="AB281" s="1004">
        <v>46357</v>
      </c>
      <c r="AC281" s="1004">
        <v>46346</v>
      </c>
      <c r="AD281" s="1004">
        <v>46357</v>
      </c>
      <c r="AE281" s="1005">
        <v>0</v>
      </c>
      <c r="AF281" s="1005">
        <v>0</v>
      </c>
      <c r="AG281" s="1003">
        <v>41.6</v>
      </c>
      <c r="AH281" s="1003">
        <v>0</v>
      </c>
      <c r="AI281" s="1003">
        <v>0</v>
      </c>
      <c r="AJ281" s="1003">
        <v>0</v>
      </c>
    </row>
    <row r="282" spans="2:36" ht="12.75" customHeight="1">
      <c r="B282" s="337" t="s">
        <v>4540</v>
      </c>
      <c r="C282" s="314" t="s">
        <v>4541</v>
      </c>
      <c r="D282" s="315">
        <v>7</v>
      </c>
      <c r="E282" s="588">
        <v>46358</v>
      </c>
      <c r="F282" s="588">
        <v>46367</v>
      </c>
      <c r="G282" s="588">
        <v>46358</v>
      </c>
      <c r="H282" s="588">
        <v>46367</v>
      </c>
      <c r="I282" s="316">
        <v>0</v>
      </c>
      <c r="J282" s="316">
        <v>0</v>
      </c>
      <c r="K282" s="315">
        <v>20.8</v>
      </c>
      <c r="L282" s="315">
        <v>0</v>
      </c>
      <c r="M282" s="315">
        <v>0</v>
      </c>
      <c r="N282" s="338">
        <v>0</v>
      </c>
      <c r="O282" s="654">
        <v>0</v>
      </c>
      <c r="P282" s="560" t="s">
        <v>4535</v>
      </c>
      <c r="Q282" s="561" t="s">
        <v>4542</v>
      </c>
      <c r="R282" s="661">
        <f t="shared" si="12"/>
        <v>0</v>
      </c>
      <c r="S282" s="873">
        <f t="shared" si="13"/>
        <v>0</v>
      </c>
      <c r="T282" s="1013"/>
      <c r="U282" s="873">
        <v>0</v>
      </c>
      <c r="V282" s="873">
        <f t="shared" si="14"/>
        <v>0</v>
      </c>
      <c r="X282" s="1002" t="s">
        <v>4540</v>
      </c>
      <c r="Y282" s="1002" t="s">
        <v>4541</v>
      </c>
      <c r="Z282" s="1003">
        <v>7</v>
      </c>
      <c r="AA282" s="1004">
        <v>46358</v>
      </c>
      <c r="AB282" s="1004">
        <v>46367</v>
      </c>
      <c r="AC282" s="1004">
        <v>46358</v>
      </c>
      <c r="AD282" s="1004">
        <v>46367</v>
      </c>
      <c r="AE282" s="1005">
        <v>0</v>
      </c>
      <c r="AF282" s="1005">
        <v>0</v>
      </c>
      <c r="AG282" s="1003">
        <v>20.8</v>
      </c>
      <c r="AH282" s="1003">
        <v>0</v>
      </c>
      <c r="AI282" s="1003">
        <v>0</v>
      </c>
      <c r="AJ282" s="1003">
        <v>0</v>
      </c>
    </row>
    <row r="283" spans="2:36" ht="12.75" customHeight="1">
      <c r="B283" s="339" t="s">
        <v>4543</v>
      </c>
      <c r="C283" s="340"/>
      <c r="D283" s="341">
        <v>60</v>
      </c>
      <c r="E283" s="593">
        <v>46216</v>
      </c>
      <c r="F283" s="593">
        <v>46293</v>
      </c>
      <c r="G283" s="593">
        <v>46122</v>
      </c>
      <c r="H283" s="593">
        <v>46217</v>
      </c>
      <c r="I283" s="342">
        <v>0</v>
      </c>
      <c r="J283" s="342">
        <v>0.06</v>
      </c>
      <c r="K283" s="341">
        <v>27</v>
      </c>
      <c r="L283" s="341">
        <v>0</v>
      </c>
      <c r="M283" s="341">
        <v>1.62</v>
      </c>
      <c r="N283" s="343">
        <v>1.62</v>
      </c>
      <c r="O283" s="385">
        <v>0</v>
      </c>
      <c r="P283" s="570"/>
      <c r="Q283" s="571"/>
      <c r="R283" s="662">
        <f t="shared" si="12"/>
        <v>1.62</v>
      </c>
      <c r="S283" s="874">
        <f t="shared" si="13"/>
        <v>1.2916188289322618E-5</v>
      </c>
      <c r="T283" s="1013"/>
      <c r="U283" s="874">
        <v>0</v>
      </c>
      <c r="V283" s="874">
        <f t="shared" si="14"/>
        <v>1.2916188289322618E-5</v>
      </c>
      <c r="X283" s="1002" t="s">
        <v>4543</v>
      </c>
      <c r="Z283" s="1003">
        <v>60</v>
      </c>
      <c r="AA283" s="1004">
        <v>46216</v>
      </c>
      <c r="AB283" s="1004">
        <v>46293</v>
      </c>
      <c r="AC283" s="1004">
        <v>46122</v>
      </c>
      <c r="AD283" s="1004">
        <v>46217</v>
      </c>
      <c r="AE283" s="1005">
        <v>0</v>
      </c>
      <c r="AF283" s="1005">
        <v>0.06</v>
      </c>
      <c r="AG283" s="1003">
        <v>27</v>
      </c>
      <c r="AH283" s="1003">
        <v>0</v>
      </c>
      <c r="AI283" s="1003">
        <v>1.62</v>
      </c>
      <c r="AJ283" s="1003">
        <v>1.62</v>
      </c>
    </row>
    <row r="284" spans="2:36" ht="12.75" customHeight="1">
      <c r="B284" s="337" t="s">
        <v>335</v>
      </c>
      <c r="C284" s="314" t="s">
        <v>4544</v>
      </c>
      <c r="D284" s="315">
        <v>50</v>
      </c>
      <c r="E284" s="588">
        <v>46216</v>
      </c>
      <c r="F284" s="588">
        <v>46269</v>
      </c>
      <c r="G284" s="588">
        <v>46122</v>
      </c>
      <c r="H284" s="588">
        <v>46195</v>
      </c>
      <c r="I284" s="316">
        <v>0</v>
      </c>
      <c r="J284" s="316">
        <v>0.1</v>
      </c>
      <c r="K284" s="315">
        <v>16.2</v>
      </c>
      <c r="L284" s="315">
        <v>0</v>
      </c>
      <c r="M284" s="315">
        <v>1.62</v>
      </c>
      <c r="N284" s="338">
        <v>1.62</v>
      </c>
      <c r="O284" s="654">
        <v>0</v>
      </c>
      <c r="P284" s="560" t="s">
        <v>4046</v>
      </c>
      <c r="Q284" s="561" t="s">
        <v>4545</v>
      </c>
      <c r="R284" s="661">
        <f t="shared" si="12"/>
        <v>1.62</v>
      </c>
      <c r="S284" s="873">
        <f t="shared" si="13"/>
        <v>1.2916188289322618E-5</v>
      </c>
      <c r="T284" s="1013"/>
      <c r="U284" s="873">
        <v>0</v>
      </c>
      <c r="V284" s="873">
        <f t="shared" si="14"/>
        <v>1.2916188289322618E-5</v>
      </c>
      <c r="X284" s="1002" t="s">
        <v>335</v>
      </c>
      <c r="Y284" s="1002" t="s">
        <v>4544</v>
      </c>
      <c r="Z284" s="1003">
        <v>50</v>
      </c>
      <c r="AA284" s="1004">
        <v>46216</v>
      </c>
      <c r="AB284" s="1004">
        <v>46269</v>
      </c>
      <c r="AC284" s="1004">
        <v>46122</v>
      </c>
      <c r="AD284" s="1004">
        <v>46195</v>
      </c>
      <c r="AE284" s="1005">
        <v>0</v>
      </c>
      <c r="AF284" s="1005">
        <v>0.1</v>
      </c>
      <c r="AG284" s="1003">
        <v>16.2</v>
      </c>
      <c r="AH284" s="1003">
        <v>0</v>
      </c>
      <c r="AI284" s="1003">
        <v>1.62</v>
      </c>
      <c r="AJ284" s="1003">
        <v>1.62</v>
      </c>
    </row>
    <row r="285" spans="2:36" ht="12.75" customHeight="1">
      <c r="B285" s="337" t="s">
        <v>4546</v>
      </c>
      <c r="C285" s="314" t="s">
        <v>4547</v>
      </c>
      <c r="D285" s="315">
        <v>5</v>
      </c>
      <c r="E285" s="588">
        <v>46272</v>
      </c>
      <c r="F285" s="588">
        <v>46276</v>
      </c>
      <c r="G285" s="588">
        <v>46196</v>
      </c>
      <c r="H285" s="588">
        <v>46203</v>
      </c>
      <c r="I285" s="316">
        <v>0</v>
      </c>
      <c r="J285" s="316">
        <v>0</v>
      </c>
      <c r="K285" s="315">
        <v>2.7</v>
      </c>
      <c r="L285" s="315">
        <v>0</v>
      </c>
      <c r="M285" s="315">
        <v>0</v>
      </c>
      <c r="N285" s="338">
        <v>0</v>
      </c>
      <c r="O285" s="654">
        <v>0</v>
      </c>
      <c r="P285" s="560" t="s">
        <v>4548</v>
      </c>
      <c r="Q285" s="561" t="s">
        <v>4549</v>
      </c>
      <c r="R285" s="661">
        <f t="shared" si="12"/>
        <v>0</v>
      </c>
      <c r="S285" s="873">
        <f t="shared" si="13"/>
        <v>0</v>
      </c>
      <c r="T285" s="1013"/>
      <c r="U285" s="873">
        <v>0</v>
      </c>
      <c r="V285" s="873">
        <f t="shared" si="14"/>
        <v>0</v>
      </c>
      <c r="X285" s="1002" t="s">
        <v>4546</v>
      </c>
      <c r="Y285" s="1002" t="s">
        <v>4547</v>
      </c>
      <c r="Z285" s="1003">
        <v>5</v>
      </c>
      <c r="AA285" s="1004">
        <v>46272</v>
      </c>
      <c r="AB285" s="1004">
        <v>46276</v>
      </c>
      <c r="AC285" s="1004">
        <v>46196</v>
      </c>
      <c r="AD285" s="1004">
        <v>46203</v>
      </c>
      <c r="AE285" s="1005">
        <v>0</v>
      </c>
      <c r="AF285" s="1005">
        <v>0</v>
      </c>
      <c r="AG285" s="1003">
        <v>2.7</v>
      </c>
      <c r="AH285" s="1003">
        <v>0</v>
      </c>
      <c r="AI285" s="1003">
        <v>0</v>
      </c>
      <c r="AJ285" s="1003">
        <v>0</v>
      </c>
    </row>
    <row r="286" spans="2:36" ht="12.75" customHeight="1">
      <c r="B286" s="337" t="s">
        <v>4550</v>
      </c>
      <c r="C286" s="314" t="s">
        <v>4551</v>
      </c>
      <c r="D286" s="315">
        <v>5</v>
      </c>
      <c r="E286" s="588">
        <v>46279</v>
      </c>
      <c r="F286" s="588">
        <v>46286</v>
      </c>
      <c r="G286" s="588">
        <v>46204</v>
      </c>
      <c r="H286" s="588">
        <v>46210</v>
      </c>
      <c r="I286" s="316">
        <v>0</v>
      </c>
      <c r="J286" s="316">
        <v>0</v>
      </c>
      <c r="K286" s="315">
        <v>5.4</v>
      </c>
      <c r="L286" s="315">
        <v>0</v>
      </c>
      <c r="M286" s="315">
        <v>0</v>
      </c>
      <c r="N286" s="338">
        <v>0</v>
      </c>
      <c r="O286" s="654">
        <v>0</v>
      </c>
      <c r="P286" s="560" t="s">
        <v>4552</v>
      </c>
      <c r="Q286" s="561" t="s">
        <v>4553</v>
      </c>
      <c r="R286" s="661">
        <f t="shared" si="12"/>
        <v>0</v>
      </c>
      <c r="S286" s="873">
        <f t="shared" si="13"/>
        <v>0</v>
      </c>
      <c r="T286" s="1013"/>
      <c r="U286" s="873">
        <v>0</v>
      </c>
      <c r="V286" s="873">
        <f t="shared" si="14"/>
        <v>0</v>
      </c>
      <c r="X286" s="1002" t="s">
        <v>4550</v>
      </c>
      <c r="Y286" s="1002" t="s">
        <v>4551</v>
      </c>
      <c r="Z286" s="1003">
        <v>5</v>
      </c>
      <c r="AA286" s="1004">
        <v>46279</v>
      </c>
      <c r="AB286" s="1004">
        <v>46286</v>
      </c>
      <c r="AC286" s="1004">
        <v>46204</v>
      </c>
      <c r="AD286" s="1004">
        <v>46210</v>
      </c>
      <c r="AE286" s="1005">
        <v>0</v>
      </c>
      <c r="AF286" s="1005">
        <v>0</v>
      </c>
      <c r="AG286" s="1003">
        <v>5.4</v>
      </c>
      <c r="AH286" s="1003">
        <v>0</v>
      </c>
      <c r="AI286" s="1003">
        <v>0</v>
      </c>
      <c r="AJ286" s="1003">
        <v>0</v>
      </c>
    </row>
    <row r="287" spans="2:36" ht="12.75" customHeight="1">
      <c r="B287" s="337" t="s">
        <v>4554</v>
      </c>
      <c r="C287" s="314" t="s">
        <v>4555</v>
      </c>
      <c r="D287" s="315">
        <v>5</v>
      </c>
      <c r="E287" s="588">
        <v>46287</v>
      </c>
      <c r="F287" s="588">
        <v>46293</v>
      </c>
      <c r="G287" s="588">
        <v>46211</v>
      </c>
      <c r="H287" s="588">
        <v>46217</v>
      </c>
      <c r="I287" s="316">
        <v>0</v>
      </c>
      <c r="J287" s="316">
        <v>0</v>
      </c>
      <c r="K287" s="315">
        <v>2.7</v>
      </c>
      <c r="L287" s="315">
        <v>0</v>
      </c>
      <c r="M287" s="315">
        <v>0</v>
      </c>
      <c r="N287" s="338">
        <v>0</v>
      </c>
      <c r="O287" s="654">
        <v>0</v>
      </c>
      <c r="P287" s="560" t="s">
        <v>4549</v>
      </c>
      <c r="Q287" s="561" t="s">
        <v>4058</v>
      </c>
      <c r="R287" s="661">
        <f t="shared" si="12"/>
        <v>0</v>
      </c>
      <c r="S287" s="873">
        <f t="shared" si="13"/>
        <v>0</v>
      </c>
      <c r="T287" s="1013"/>
      <c r="U287" s="873">
        <v>0</v>
      </c>
      <c r="V287" s="873">
        <f t="shared" si="14"/>
        <v>0</v>
      </c>
      <c r="X287" s="1002" t="s">
        <v>4554</v>
      </c>
      <c r="Y287" s="1002" t="s">
        <v>4555</v>
      </c>
      <c r="Z287" s="1003">
        <v>5</v>
      </c>
      <c r="AA287" s="1004">
        <v>46287</v>
      </c>
      <c r="AB287" s="1004">
        <v>46293</v>
      </c>
      <c r="AC287" s="1004">
        <v>46211</v>
      </c>
      <c r="AD287" s="1004">
        <v>46217</v>
      </c>
      <c r="AE287" s="1005">
        <v>0</v>
      </c>
      <c r="AF287" s="1005">
        <v>0</v>
      </c>
      <c r="AG287" s="1003">
        <v>2.7</v>
      </c>
      <c r="AH287" s="1003">
        <v>0</v>
      </c>
      <c r="AI287" s="1003">
        <v>0</v>
      </c>
      <c r="AJ287" s="1003">
        <v>0</v>
      </c>
    </row>
    <row r="288" spans="2:36" ht="12.75" customHeight="1">
      <c r="B288" s="339" t="s">
        <v>4556</v>
      </c>
      <c r="C288" s="340"/>
      <c r="D288" s="341">
        <v>60</v>
      </c>
      <c r="E288" s="593">
        <v>46216</v>
      </c>
      <c r="F288" s="593">
        <v>46293</v>
      </c>
      <c r="G288" s="593">
        <v>46122</v>
      </c>
      <c r="H288" s="593">
        <v>46217</v>
      </c>
      <c r="I288" s="342">
        <v>0</v>
      </c>
      <c r="J288" s="342">
        <v>0.06</v>
      </c>
      <c r="K288" s="341">
        <v>27</v>
      </c>
      <c r="L288" s="341">
        <v>0</v>
      </c>
      <c r="M288" s="341">
        <v>1.62</v>
      </c>
      <c r="N288" s="343">
        <v>1.62</v>
      </c>
      <c r="O288" s="385">
        <v>0</v>
      </c>
      <c r="P288" s="570"/>
      <c r="Q288" s="571"/>
      <c r="R288" s="662">
        <f t="shared" si="12"/>
        <v>1.62</v>
      </c>
      <c r="S288" s="874">
        <f t="shared" si="13"/>
        <v>1.2916188289322618E-5</v>
      </c>
      <c r="T288" s="1013"/>
      <c r="U288" s="874">
        <v>0</v>
      </c>
      <c r="V288" s="874">
        <f t="shared" si="14"/>
        <v>1.2916188289322618E-5</v>
      </c>
      <c r="X288" s="1002" t="s">
        <v>4556</v>
      </c>
      <c r="Z288" s="1003">
        <v>60</v>
      </c>
      <c r="AA288" s="1004">
        <v>46216</v>
      </c>
      <c r="AB288" s="1004">
        <v>46293</v>
      </c>
      <c r="AC288" s="1004">
        <v>46122</v>
      </c>
      <c r="AD288" s="1004">
        <v>46217</v>
      </c>
      <c r="AE288" s="1005">
        <v>0</v>
      </c>
      <c r="AF288" s="1005">
        <v>0.06</v>
      </c>
      <c r="AG288" s="1003">
        <v>27</v>
      </c>
      <c r="AH288" s="1003">
        <v>0</v>
      </c>
      <c r="AI288" s="1003">
        <v>1.62</v>
      </c>
      <c r="AJ288" s="1003">
        <v>1.62</v>
      </c>
    </row>
    <row r="289" spans="2:36" ht="12.75" customHeight="1">
      <c r="B289" s="337" t="s">
        <v>339</v>
      </c>
      <c r="C289" s="314" t="s">
        <v>4557</v>
      </c>
      <c r="D289" s="315">
        <v>50</v>
      </c>
      <c r="E289" s="588">
        <v>46216</v>
      </c>
      <c r="F289" s="588">
        <v>46269</v>
      </c>
      <c r="G289" s="588">
        <v>46122</v>
      </c>
      <c r="H289" s="588">
        <v>46195</v>
      </c>
      <c r="I289" s="316">
        <v>0</v>
      </c>
      <c r="J289" s="316">
        <v>0.1</v>
      </c>
      <c r="K289" s="315">
        <v>16.2</v>
      </c>
      <c r="L289" s="315">
        <v>0</v>
      </c>
      <c r="M289" s="315">
        <v>1.62</v>
      </c>
      <c r="N289" s="338">
        <v>1.62</v>
      </c>
      <c r="O289" s="654">
        <v>0</v>
      </c>
      <c r="P289" s="560" t="s">
        <v>4046</v>
      </c>
      <c r="Q289" s="561" t="s">
        <v>4558</v>
      </c>
      <c r="R289" s="661">
        <f t="shared" si="12"/>
        <v>1.62</v>
      </c>
      <c r="S289" s="873">
        <f t="shared" si="13"/>
        <v>1.2916188289322618E-5</v>
      </c>
      <c r="T289" s="1013"/>
      <c r="U289" s="873">
        <v>0</v>
      </c>
      <c r="V289" s="873">
        <f t="shared" si="14"/>
        <v>1.2916188289322618E-5</v>
      </c>
      <c r="X289" s="1002" t="s">
        <v>339</v>
      </c>
      <c r="Y289" s="1002" t="s">
        <v>4557</v>
      </c>
      <c r="Z289" s="1003">
        <v>50</v>
      </c>
      <c r="AA289" s="1004">
        <v>46216</v>
      </c>
      <c r="AB289" s="1004">
        <v>46269</v>
      </c>
      <c r="AC289" s="1004">
        <v>46122</v>
      </c>
      <c r="AD289" s="1004">
        <v>46195</v>
      </c>
      <c r="AE289" s="1005">
        <v>0</v>
      </c>
      <c r="AF289" s="1005">
        <v>0.1</v>
      </c>
      <c r="AG289" s="1003">
        <v>16.2</v>
      </c>
      <c r="AH289" s="1003">
        <v>0</v>
      </c>
      <c r="AI289" s="1003">
        <v>1.62</v>
      </c>
      <c r="AJ289" s="1003">
        <v>1.62</v>
      </c>
    </row>
    <row r="290" spans="2:36" ht="12.75" customHeight="1">
      <c r="B290" s="337" t="s">
        <v>4559</v>
      </c>
      <c r="C290" s="314" t="s">
        <v>4560</v>
      </c>
      <c r="D290" s="315">
        <v>5</v>
      </c>
      <c r="E290" s="588">
        <v>46272</v>
      </c>
      <c r="F290" s="588">
        <v>46276</v>
      </c>
      <c r="G290" s="588">
        <v>46196</v>
      </c>
      <c r="H290" s="588">
        <v>46203</v>
      </c>
      <c r="I290" s="316">
        <v>0</v>
      </c>
      <c r="J290" s="316">
        <v>0</v>
      </c>
      <c r="K290" s="315">
        <v>2.7</v>
      </c>
      <c r="L290" s="315">
        <v>0</v>
      </c>
      <c r="M290" s="315">
        <v>0</v>
      </c>
      <c r="N290" s="338">
        <v>0</v>
      </c>
      <c r="O290" s="654">
        <v>0</v>
      </c>
      <c r="P290" s="560" t="s">
        <v>4561</v>
      </c>
      <c r="Q290" s="561" t="s">
        <v>4562</v>
      </c>
      <c r="R290" s="661">
        <f t="shared" si="12"/>
        <v>0</v>
      </c>
      <c r="S290" s="873">
        <f t="shared" si="13"/>
        <v>0</v>
      </c>
      <c r="T290" s="1013"/>
      <c r="U290" s="873">
        <v>0</v>
      </c>
      <c r="V290" s="873">
        <f t="shared" si="14"/>
        <v>0</v>
      </c>
      <c r="X290" s="1002" t="s">
        <v>4559</v>
      </c>
      <c r="Y290" s="1002" t="s">
        <v>4560</v>
      </c>
      <c r="Z290" s="1003">
        <v>5</v>
      </c>
      <c r="AA290" s="1004">
        <v>46272</v>
      </c>
      <c r="AB290" s="1004">
        <v>46276</v>
      </c>
      <c r="AC290" s="1004">
        <v>46196</v>
      </c>
      <c r="AD290" s="1004">
        <v>46203</v>
      </c>
      <c r="AE290" s="1005">
        <v>0</v>
      </c>
      <c r="AF290" s="1005">
        <v>0</v>
      </c>
      <c r="AG290" s="1003">
        <v>2.7</v>
      </c>
      <c r="AH290" s="1003">
        <v>0</v>
      </c>
      <c r="AI290" s="1003">
        <v>0</v>
      </c>
      <c r="AJ290" s="1003">
        <v>0</v>
      </c>
    </row>
    <row r="291" spans="2:36" ht="12.75" customHeight="1">
      <c r="B291" s="337" t="s">
        <v>4563</v>
      </c>
      <c r="C291" s="314" t="s">
        <v>4564</v>
      </c>
      <c r="D291" s="315">
        <v>5</v>
      </c>
      <c r="E291" s="588">
        <v>46279</v>
      </c>
      <c r="F291" s="588">
        <v>46286</v>
      </c>
      <c r="G291" s="588">
        <v>46204</v>
      </c>
      <c r="H291" s="588">
        <v>46210</v>
      </c>
      <c r="I291" s="316">
        <v>0</v>
      </c>
      <c r="J291" s="316">
        <v>0</v>
      </c>
      <c r="K291" s="315">
        <v>5.4</v>
      </c>
      <c r="L291" s="315">
        <v>0</v>
      </c>
      <c r="M291" s="315">
        <v>0</v>
      </c>
      <c r="N291" s="338">
        <v>0</v>
      </c>
      <c r="O291" s="654">
        <v>0</v>
      </c>
      <c r="P291" s="560" t="s">
        <v>4565</v>
      </c>
      <c r="Q291" s="561" t="s">
        <v>4566</v>
      </c>
      <c r="R291" s="661">
        <f t="shared" si="12"/>
        <v>0</v>
      </c>
      <c r="S291" s="873">
        <f t="shared" si="13"/>
        <v>0</v>
      </c>
      <c r="T291" s="1013"/>
      <c r="U291" s="873">
        <v>0</v>
      </c>
      <c r="V291" s="873">
        <f t="shared" si="14"/>
        <v>0</v>
      </c>
      <c r="X291" s="1002" t="s">
        <v>4563</v>
      </c>
      <c r="Y291" s="1002" t="s">
        <v>4564</v>
      </c>
      <c r="Z291" s="1003">
        <v>5</v>
      </c>
      <c r="AA291" s="1004">
        <v>46279</v>
      </c>
      <c r="AB291" s="1004">
        <v>46286</v>
      </c>
      <c r="AC291" s="1004">
        <v>46204</v>
      </c>
      <c r="AD291" s="1004">
        <v>46210</v>
      </c>
      <c r="AE291" s="1005">
        <v>0</v>
      </c>
      <c r="AF291" s="1005">
        <v>0</v>
      </c>
      <c r="AG291" s="1003">
        <v>5.4</v>
      </c>
      <c r="AH291" s="1003">
        <v>0</v>
      </c>
      <c r="AI291" s="1003">
        <v>0</v>
      </c>
      <c r="AJ291" s="1003">
        <v>0</v>
      </c>
    </row>
    <row r="292" spans="2:36" ht="12.75" customHeight="1">
      <c r="B292" s="337" t="s">
        <v>4567</v>
      </c>
      <c r="C292" s="314" t="s">
        <v>4568</v>
      </c>
      <c r="D292" s="315">
        <v>5</v>
      </c>
      <c r="E292" s="588">
        <v>46287</v>
      </c>
      <c r="F292" s="588">
        <v>46293</v>
      </c>
      <c r="G292" s="588">
        <v>46211</v>
      </c>
      <c r="H292" s="588">
        <v>46217</v>
      </c>
      <c r="I292" s="316">
        <v>0</v>
      </c>
      <c r="J292" s="316">
        <v>0</v>
      </c>
      <c r="K292" s="315">
        <v>2.7</v>
      </c>
      <c r="L292" s="315">
        <v>0</v>
      </c>
      <c r="M292" s="315">
        <v>0</v>
      </c>
      <c r="N292" s="338">
        <v>0</v>
      </c>
      <c r="O292" s="654">
        <v>0</v>
      </c>
      <c r="P292" s="560" t="s">
        <v>4562</v>
      </c>
      <c r="Q292" s="561" t="s">
        <v>4058</v>
      </c>
      <c r="R292" s="661">
        <f t="shared" si="12"/>
        <v>0</v>
      </c>
      <c r="S292" s="873">
        <f t="shared" si="13"/>
        <v>0</v>
      </c>
      <c r="T292" s="1013"/>
      <c r="U292" s="873">
        <v>0</v>
      </c>
      <c r="V292" s="873">
        <f t="shared" si="14"/>
        <v>0</v>
      </c>
      <c r="X292" s="1002" t="s">
        <v>4567</v>
      </c>
      <c r="Y292" s="1002" t="s">
        <v>4568</v>
      </c>
      <c r="Z292" s="1003">
        <v>5</v>
      </c>
      <c r="AA292" s="1004">
        <v>46287</v>
      </c>
      <c r="AB292" s="1004">
        <v>46293</v>
      </c>
      <c r="AC292" s="1004">
        <v>46211</v>
      </c>
      <c r="AD292" s="1004">
        <v>46217</v>
      </c>
      <c r="AE292" s="1005">
        <v>0</v>
      </c>
      <c r="AF292" s="1005">
        <v>0</v>
      </c>
      <c r="AG292" s="1003">
        <v>2.7</v>
      </c>
      <c r="AH292" s="1003">
        <v>0</v>
      </c>
      <c r="AI292" s="1003">
        <v>0</v>
      </c>
      <c r="AJ292" s="1003">
        <v>0</v>
      </c>
    </row>
    <row r="293" spans="2:36" ht="12.75" customHeight="1">
      <c r="B293" s="339" t="s">
        <v>4569</v>
      </c>
      <c r="C293" s="340"/>
      <c r="D293" s="341">
        <v>37</v>
      </c>
      <c r="E293" s="593">
        <v>46330</v>
      </c>
      <c r="F293" s="593">
        <v>46384</v>
      </c>
      <c r="G293" s="593">
        <v>46330</v>
      </c>
      <c r="H293" s="593">
        <v>46384</v>
      </c>
      <c r="I293" s="342">
        <v>0</v>
      </c>
      <c r="J293" s="342">
        <v>0</v>
      </c>
      <c r="K293" s="341">
        <v>121</v>
      </c>
      <c r="L293" s="341">
        <v>0</v>
      </c>
      <c r="M293" s="341">
        <v>0</v>
      </c>
      <c r="N293" s="343">
        <v>0</v>
      </c>
      <c r="O293" s="385">
        <v>0</v>
      </c>
      <c r="P293" s="570"/>
      <c r="Q293" s="571"/>
      <c r="R293" s="662">
        <f t="shared" si="12"/>
        <v>0</v>
      </c>
      <c r="S293" s="874">
        <f t="shared" si="13"/>
        <v>0</v>
      </c>
      <c r="T293" s="1013"/>
      <c r="U293" s="874">
        <v>0</v>
      </c>
      <c r="V293" s="874">
        <f t="shared" si="14"/>
        <v>0</v>
      </c>
      <c r="X293" s="1002" t="s">
        <v>4569</v>
      </c>
      <c r="Z293" s="1003">
        <v>37</v>
      </c>
      <c r="AA293" s="1004">
        <v>46330</v>
      </c>
      <c r="AB293" s="1004">
        <v>46384</v>
      </c>
      <c r="AC293" s="1004">
        <v>46330</v>
      </c>
      <c r="AD293" s="1004">
        <v>46384</v>
      </c>
      <c r="AE293" s="1005">
        <v>0</v>
      </c>
      <c r="AF293" s="1005">
        <v>0</v>
      </c>
      <c r="AG293" s="1003">
        <v>121</v>
      </c>
      <c r="AH293" s="1003">
        <v>0</v>
      </c>
      <c r="AI293" s="1003">
        <v>0</v>
      </c>
      <c r="AJ293" s="1003">
        <v>0</v>
      </c>
    </row>
    <row r="294" spans="2:36" ht="12.75" customHeight="1">
      <c r="B294" s="337" t="s">
        <v>343</v>
      </c>
      <c r="C294" s="314" t="s">
        <v>4570</v>
      </c>
      <c r="D294" s="315">
        <v>22</v>
      </c>
      <c r="E294" s="588">
        <v>46330</v>
      </c>
      <c r="F294" s="588">
        <v>46359</v>
      </c>
      <c r="G294" s="588">
        <v>46330</v>
      </c>
      <c r="H294" s="588">
        <v>46359</v>
      </c>
      <c r="I294" s="316">
        <v>0</v>
      </c>
      <c r="J294" s="316">
        <v>0</v>
      </c>
      <c r="K294" s="315">
        <v>72.599999999999994</v>
      </c>
      <c r="L294" s="315">
        <v>0</v>
      </c>
      <c r="M294" s="315">
        <v>0</v>
      </c>
      <c r="N294" s="338">
        <v>0</v>
      </c>
      <c r="O294" s="654">
        <v>0</v>
      </c>
      <c r="P294" s="560" t="s">
        <v>4571</v>
      </c>
      <c r="Q294" s="561" t="s">
        <v>4572</v>
      </c>
      <c r="R294" s="661">
        <f t="shared" si="12"/>
        <v>0</v>
      </c>
      <c r="S294" s="873">
        <f t="shared" si="13"/>
        <v>0</v>
      </c>
      <c r="T294" s="1013"/>
      <c r="U294" s="873">
        <v>0</v>
      </c>
      <c r="V294" s="873">
        <f t="shared" si="14"/>
        <v>0</v>
      </c>
      <c r="X294" s="1002" t="s">
        <v>343</v>
      </c>
      <c r="Y294" s="1002" t="s">
        <v>4570</v>
      </c>
      <c r="Z294" s="1003">
        <v>22</v>
      </c>
      <c r="AA294" s="1004">
        <v>46330</v>
      </c>
      <c r="AB294" s="1004">
        <v>46359</v>
      </c>
      <c r="AC294" s="1004">
        <v>46330</v>
      </c>
      <c r="AD294" s="1004">
        <v>46359</v>
      </c>
      <c r="AE294" s="1005">
        <v>0</v>
      </c>
      <c r="AF294" s="1005">
        <v>0</v>
      </c>
      <c r="AG294" s="1003">
        <v>72.599999999999994</v>
      </c>
      <c r="AH294" s="1003">
        <v>0</v>
      </c>
      <c r="AI294" s="1003">
        <v>0</v>
      </c>
      <c r="AJ294" s="1003">
        <v>0</v>
      </c>
    </row>
    <row r="295" spans="2:36" ht="12.75" customHeight="1">
      <c r="B295" s="337" t="s">
        <v>4573</v>
      </c>
      <c r="C295" s="314" t="s">
        <v>4574</v>
      </c>
      <c r="D295" s="315">
        <v>5</v>
      </c>
      <c r="E295" s="588">
        <v>46360</v>
      </c>
      <c r="F295" s="588">
        <v>46367</v>
      </c>
      <c r="G295" s="588">
        <v>46360</v>
      </c>
      <c r="H295" s="588">
        <v>46367</v>
      </c>
      <c r="I295" s="316">
        <v>0</v>
      </c>
      <c r="J295" s="316">
        <v>0</v>
      </c>
      <c r="K295" s="315">
        <v>12.1</v>
      </c>
      <c r="L295" s="315">
        <v>0</v>
      </c>
      <c r="M295" s="315">
        <v>0</v>
      </c>
      <c r="N295" s="338">
        <v>0</v>
      </c>
      <c r="O295" s="654">
        <v>0</v>
      </c>
      <c r="P295" s="560" t="s">
        <v>4575</v>
      </c>
      <c r="Q295" s="561" t="s">
        <v>4542</v>
      </c>
      <c r="R295" s="661">
        <f t="shared" si="12"/>
        <v>0</v>
      </c>
      <c r="S295" s="873">
        <f t="shared" si="13"/>
        <v>0</v>
      </c>
      <c r="T295" s="1013"/>
      <c r="U295" s="873">
        <v>0</v>
      </c>
      <c r="V295" s="873">
        <f t="shared" si="14"/>
        <v>0</v>
      </c>
      <c r="X295" s="1002" t="s">
        <v>4573</v>
      </c>
      <c r="Y295" s="1002" t="s">
        <v>4574</v>
      </c>
      <c r="Z295" s="1003">
        <v>5</v>
      </c>
      <c r="AA295" s="1004">
        <v>46360</v>
      </c>
      <c r="AB295" s="1004">
        <v>46367</v>
      </c>
      <c r="AC295" s="1004">
        <v>46360</v>
      </c>
      <c r="AD295" s="1004">
        <v>46367</v>
      </c>
      <c r="AE295" s="1005">
        <v>0</v>
      </c>
      <c r="AF295" s="1005">
        <v>0</v>
      </c>
      <c r="AG295" s="1003">
        <v>12.1</v>
      </c>
      <c r="AH295" s="1003">
        <v>0</v>
      </c>
      <c r="AI295" s="1003">
        <v>0</v>
      </c>
      <c r="AJ295" s="1003">
        <v>0</v>
      </c>
    </row>
    <row r="296" spans="2:36" ht="12.75" customHeight="1">
      <c r="B296" s="337" t="s">
        <v>4576</v>
      </c>
      <c r="C296" s="314" t="s">
        <v>4577</v>
      </c>
      <c r="D296" s="315">
        <v>5</v>
      </c>
      <c r="E296" s="588">
        <v>46370</v>
      </c>
      <c r="F296" s="588">
        <v>46374</v>
      </c>
      <c r="G296" s="588">
        <v>46370</v>
      </c>
      <c r="H296" s="588">
        <v>46374</v>
      </c>
      <c r="I296" s="316">
        <v>0</v>
      </c>
      <c r="J296" s="316">
        <v>0</v>
      </c>
      <c r="K296" s="315">
        <v>24.2</v>
      </c>
      <c r="L296" s="315">
        <v>0</v>
      </c>
      <c r="M296" s="315">
        <v>0</v>
      </c>
      <c r="N296" s="338">
        <v>0</v>
      </c>
      <c r="O296" s="654">
        <v>0</v>
      </c>
      <c r="P296" s="560" t="s">
        <v>4578</v>
      </c>
      <c r="Q296" s="561" t="s">
        <v>4579</v>
      </c>
      <c r="R296" s="661">
        <f t="shared" si="12"/>
        <v>0</v>
      </c>
      <c r="S296" s="873">
        <f t="shared" si="13"/>
        <v>0</v>
      </c>
      <c r="T296" s="1013"/>
      <c r="U296" s="873">
        <v>0</v>
      </c>
      <c r="V296" s="873">
        <f t="shared" si="14"/>
        <v>0</v>
      </c>
      <c r="X296" s="1002" t="s">
        <v>4576</v>
      </c>
      <c r="Y296" s="1002" t="s">
        <v>4577</v>
      </c>
      <c r="Z296" s="1003">
        <v>5</v>
      </c>
      <c r="AA296" s="1004">
        <v>46370</v>
      </c>
      <c r="AB296" s="1004">
        <v>46374</v>
      </c>
      <c r="AC296" s="1004">
        <v>46370</v>
      </c>
      <c r="AD296" s="1004">
        <v>46374</v>
      </c>
      <c r="AE296" s="1005">
        <v>0</v>
      </c>
      <c r="AF296" s="1005">
        <v>0</v>
      </c>
      <c r="AG296" s="1003">
        <v>24.2</v>
      </c>
      <c r="AH296" s="1003">
        <v>0</v>
      </c>
      <c r="AI296" s="1003">
        <v>0</v>
      </c>
      <c r="AJ296" s="1003">
        <v>0</v>
      </c>
    </row>
    <row r="297" spans="2:36" ht="12.75" customHeight="1">
      <c r="B297" s="337" t="s">
        <v>4580</v>
      </c>
      <c r="C297" s="314" t="s">
        <v>4581</v>
      </c>
      <c r="D297" s="315">
        <v>5</v>
      </c>
      <c r="E297" s="588">
        <v>46377</v>
      </c>
      <c r="F297" s="588">
        <v>46384</v>
      </c>
      <c r="G297" s="588">
        <v>46377</v>
      </c>
      <c r="H297" s="588">
        <v>46384</v>
      </c>
      <c r="I297" s="316">
        <v>0</v>
      </c>
      <c r="J297" s="316">
        <v>0</v>
      </c>
      <c r="K297" s="315">
        <v>12.1</v>
      </c>
      <c r="L297" s="315">
        <v>0</v>
      </c>
      <c r="M297" s="315">
        <v>0</v>
      </c>
      <c r="N297" s="338">
        <v>0</v>
      </c>
      <c r="O297" s="654">
        <v>0</v>
      </c>
      <c r="P297" s="560" t="s">
        <v>4542</v>
      </c>
      <c r="Q297" s="561" t="s">
        <v>4582</v>
      </c>
      <c r="R297" s="661">
        <f t="shared" si="12"/>
        <v>0</v>
      </c>
      <c r="S297" s="873">
        <f t="shared" si="13"/>
        <v>0</v>
      </c>
      <c r="T297" s="1013"/>
      <c r="U297" s="873">
        <v>0</v>
      </c>
      <c r="V297" s="873">
        <f t="shared" si="14"/>
        <v>0</v>
      </c>
      <c r="X297" s="1002" t="s">
        <v>4580</v>
      </c>
      <c r="Y297" s="1002" t="s">
        <v>4581</v>
      </c>
      <c r="Z297" s="1003">
        <v>5</v>
      </c>
      <c r="AA297" s="1004">
        <v>46377</v>
      </c>
      <c r="AB297" s="1004">
        <v>46384</v>
      </c>
      <c r="AC297" s="1004">
        <v>46377</v>
      </c>
      <c r="AD297" s="1004">
        <v>46384</v>
      </c>
      <c r="AE297" s="1005">
        <v>0</v>
      </c>
      <c r="AF297" s="1005">
        <v>0</v>
      </c>
      <c r="AG297" s="1003">
        <v>12.1</v>
      </c>
      <c r="AH297" s="1003">
        <v>0</v>
      </c>
      <c r="AI297" s="1003">
        <v>0</v>
      </c>
      <c r="AJ297" s="1003">
        <v>0</v>
      </c>
    </row>
    <row r="298" spans="2:36" ht="12.75" customHeight="1">
      <c r="B298" s="339" t="s">
        <v>4583</v>
      </c>
      <c r="C298" s="340"/>
      <c r="D298" s="341">
        <v>48</v>
      </c>
      <c r="E298" s="593">
        <v>46265</v>
      </c>
      <c r="F298" s="593">
        <v>46352</v>
      </c>
      <c r="G298" s="593">
        <v>46269</v>
      </c>
      <c r="H298" s="593">
        <v>46338</v>
      </c>
      <c r="I298" s="342">
        <v>0</v>
      </c>
      <c r="J298" s="342">
        <v>0</v>
      </c>
      <c r="K298" s="341">
        <v>215</v>
      </c>
      <c r="L298" s="341">
        <v>0</v>
      </c>
      <c r="M298" s="341">
        <v>0</v>
      </c>
      <c r="N298" s="343">
        <v>0</v>
      </c>
      <c r="O298" s="385">
        <v>0</v>
      </c>
      <c r="P298" s="570"/>
      <c r="Q298" s="571"/>
      <c r="R298" s="662">
        <f t="shared" si="12"/>
        <v>0</v>
      </c>
      <c r="S298" s="874">
        <f t="shared" si="13"/>
        <v>0</v>
      </c>
      <c r="T298" s="1013"/>
      <c r="U298" s="874">
        <v>0</v>
      </c>
      <c r="V298" s="874">
        <f t="shared" si="14"/>
        <v>0</v>
      </c>
      <c r="X298" s="1002" t="s">
        <v>4583</v>
      </c>
      <c r="Z298" s="1003">
        <v>48</v>
      </c>
      <c r="AA298" s="1004">
        <v>46265</v>
      </c>
      <c r="AB298" s="1004">
        <v>46352</v>
      </c>
      <c r="AC298" s="1004">
        <v>46269</v>
      </c>
      <c r="AD298" s="1004">
        <v>46338</v>
      </c>
      <c r="AE298" s="1005">
        <v>0</v>
      </c>
      <c r="AF298" s="1005">
        <v>0</v>
      </c>
      <c r="AG298" s="1003">
        <v>215</v>
      </c>
      <c r="AH298" s="1003">
        <v>0</v>
      </c>
      <c r="AI298" s="1003">
        <v>0</v>
      </c>
      <c r="AJ298" s="1003">
        <v>0</v>
      </c>
    </row>
    <row r="299" spans="2:36" ht="12.75" customHeight="1">
      <c r="B299" s="337" t="s">
        <v>347</v>
      </c>
      <c r="C299" s="314" t="s">
        <v>4584</v>
      </c>
      <c r="D299" s="315">
        <v>20</v>
      </c>
      <c r="E299" s="588">
        <v>46265</v>
      </c>
      <c r="F299" s="588">
        <v>46316</v>
      </c>
      <c r="G299" s="588">
        <v>46269</v>
      </c>
      <c r="H299" s="588">
        <v>46297</v>
      </c>
      <c r="I299" s="316">
        <v>0</v>
      </c>
      <c r="J299" s="316">
        <v>0</v>
      </c>
      <c r="K299" s="315">
        <v>129</v>
      </c>
      <c r="L299" s="315">
        <v>0</v>
      </c>
      <c r="M299" s="315">
        <v>0</v>
      </c>
      <c r="N299" s="338">
        <v>0</v>
      </c>
      <c r="O299" s="654">
        <v>0</v>
      </c>
      <c r="P299" s="560" t="s">
        <v>4585</v>
      </c>
      <c r="Q299" s="561" t="s">
        <v>4586</v>
      </c>
      <c r="R299" s="661">
        <f t="shared" si="12"/>
        <v>0</v>
      </c>
      <c r="S299" s="873">
        <f t="shared" si="13"/>
        <v>0</v>
      </c>
      <c r="T299" s="1013"/>
      <c r="U299" s="873">
        <v>0</v>
      </c>
      <c r="V299" s="873">
        <f t="shared" si="14"/>
        <v>0</v>
      </c>
      <c r="X299" s="1002" t="s">
        <v>347</v>
      </c>
      <c r="Y299" s="1002" t="s">
        <v>4584</v>
      </c>
      <c r="Z299" s="1003">
        <v>20</v>
      </c>
      <c r="AA299" s="1004">
        <v>46265</v>
      </c>
      <c r="AB299" s="1004">
        <v>46316</v>
      </c>
      <c r="AC299" s="1004">
        <v>46269</v>
      </c>
      <c r="AD299" s="1004">
        <v>46297</v>
      </c>
      <c r="AE299" s="1005">
        <v>0</v>
      </c>
      <c r="AF299" s="1005">
        <v>0</v>
      </c>
      <c r="AG299" s="1003">
        <v>129</v>
      </c>
      <c r="AH299" s="1003">
        <v>0</v>
      </c>
      <c r="AI299" s="1003">
        <v>0</v>
      </c>
      <c r="AJ299" s="1003">
        <v>0</v>
      </c>
    </row>
    <row r="300" spans="2:36" ht="12.75" customHeight="1">
      <c r="B300" s="337" t="s">
        <v>4587</v>
      </c>
      <c r="C300" s="314" t="s">
        <v>4588</v>
      </c>
      <c r="D300" s="315">
        <v>9</v>
      </c>
      <c r="E300" s="588">
        <v>46317</v>
      </c>
      <c r="F300" s="588">
        <v>46329</v>
      </c>
      <c r="G300" s="588">
        <v>46300</v>
      </c>
      <c r="H300" s="588">
        <v>46311</v>
      </c>
      <c r="I300" s="316">
        <v>0</v>
      </c>
      <c r="J300" s="316">
        <v>0</v>
      </c>
      <c r="K300" s="315">
        <v>21.5</v>
      </c>
      <c r="L300" s="315">
        <v>0</v>
      </c>
      <c r="M300" s="315">
        <v>0</v>
      </c>
      <c r="N300" s="338">
        <v>0</v>
      </c>
      <c r="O300" s="654">
        <v>0</v>
      </c>
      <c r="P300" s="560" t="s">
        <v>4589</v>
      </c>
      <c r="Q300" s="561" t="s">
        <v>4590</v>
      </c>
      <c r="R300" s="661">
        <f t="shared" si="12"/>
        <v>0</v>
      </c>
      <c r="S300" s="873">
        <f t="shared" si="13"/>
        <v>0</v>
      </c>
      <c r="T300" s="1013"/>
      <c r="U300" s="873">
        <v>0</v>
      </c>
      <c r="V300" s="873">
        <f t="shared" si="14"/>
        <v>0</v>
      </c>
      <c r="X300" s="1002" t="s">
        <v>4587</v>
      </c>
      <c r="Y300" s="1002" t="s">
        <v>4588</v>
      </c>
      <c r="Z300" s="1003">
        <v>9</v>
      </c>
      <c r="AA300" s="1004">
        <v>46317</v>
      </c>
      <c r="AB300" s="1004">
        <v>46329</v>
      </c>
      <c r="AC300" s="1004">
        <v>46300</v>
      </c>
      <c r="AD300" s="1004">
        <v>46311</v>
      </c>
      <c r="AE300" s="1005">
        <v>0</v>
      </c>
      <c r="AF300" s="1005">
        <v>0</v>
      </c>
      <c r="AG300" s="1003">
        <v>21.5</v>
      </c>
      <c r="AH300" s="1003">
        <v>0</v>
      </c>
      <c r="AI300" s="1003">
        <v>0</v>
      </c>
      <c r="AJ300" s="1003">
        <v>0</v>
      </c>
    </row>
    <row r="301" spans="2:36" ht="12.75" customHeight="1">
      <c r="B301" s="337" t="s">
        <v>4591</v>
      </c>
      <c r="C301" s="314" t="s">
        <v>4592</v>
      </c>
      <c r="D301" s="315">
        <v>9</v>
      </c>
      <c r="E301" s="588">
        <v>46330</v>
      </c>
      <c r="F301" s="588">
        <v>46342</v>
      </c>
      <c r="G301" s="588">
        <v>46316</v>
      </c>
      <c r="H301" s="588">
        <v>46328</v>
      </c>
      <c r="I301" s="316">
        <v>0</v>
      </c>
      <c r="J301" s="316">
        <v>0</v>
      </c>
      <c r="K301" s="315">
        <v>43</v>
      </c>
      <c r="L301" s="315">
        <v>0</v>
      </c>
      <c r="M301" s="315">
        <v>0</v>
      </c>
      <c r="N301" s="338">
        <v>0</v>
      </c>
      <c r="O301" s="654">
        <v>0</v>
      </c>
      <c r="P301" s="560" t="s">
        <v>4593</v>
      </c>
      <c r="Q301" s="561" t="s">
        <v>4594</v>
      </c>
      <c r="R301" s="661">
        <f t="shared" si="12"/>
        <v>0</v>
      </c>
      <c r="S301" s="873">
        <f t="shared" si="13"/>
        <v>0</v>
      </c>
      <c r="T301" s="1013"/>
      <c r="U301" s="873">
        <v>0</v>
      </c>
      <c r="V301" s="873">
        <f t="shared" si="14"/>
        <v>0</v>
      </c>
      <c r="X301" s="1002" t="s">
        <v>4591</v>
      </c>
      <c r="Y301" s="1002" t="s">
        <v>4592</v>
      </c>
      <c r="Z301" s="1003">
        <v>9</v>
      </c>
      <c r="AA301" s="1004">
        <v>46330</v>
      </c>
      <c r="AB301" s="1004">
        <v>46342</v>
      </c>
      <c r="AC301" s="1004">
        <v>46316</v>
      </c>
      <c r="AD301" s="1004">
        <v>46328</v>
      </c>
      <c r="AE301" s="1005">
        <v>0</v>
      </c>
      <c r="AF301" s="1005">
        <v>0</v>
      </c>
      <c r="AG301" s="1003">
        <v>43</v>
      </c>
      <c r="AH301" s="1003">
        <v>0</v>
      </c>
      <c r="AI301" s="1003">
        <v>0</v>
      </c>
      <c r="AJ301" s="1003">
        <v>0</v>
      </c>
    </row>
    <row r="302" spans="2:36" ht="12.75" customHeight="1">
      <c r="B302" s="337" t="s">
        <v>4595</v>
      </c>
      <c r="C302" s="314" t="s">
        <v>4596</v>
      </c>
      <c r="D302" s="315">
        <v>8</v>
      </c>
      <c r="E302" s="588">
        <v>46343</v>
      </c>
      <c r="F302" s="588">
        <v>46352</v>
      </c>
      <c r="G302" s="588">
        <v>46329</v>
      </c>
      <c r="H302" s="588">
        <v>46338</v>
      </c>
      <c r="I302" s="316">
        <v>0</v>
      </c>
      <c r="J302" s="316">
        <v>0</v>
      </c>
      <c r="K302" s="315">
        <v>21.5</v>
      </c>
      <c r="L302" s="315">
        <v>0</v>
      </c>
      <c r="M302" s="315">
        <v>0</v>
      </c>
      <c r="N302" s="338">
        <v>0</v>
      </c>
      <c r="O302" s="654">
        <v>0</v>
      </c>
      <c r="P302" s="560" t="s">
        <v>4590</v>
      </c>
      <c r="Q302" s="561" t="s">
        <v>4035</v>
      </c>
      <c r="R302" s="661">
        <f t="shared" si="12"/>
        <v>0</v>
      </c>
      <c r="S302" s="873">
        <f t="shared" si="13"/>
        <v>0</v>
      </c>
      <c r="T302" s="1013"/>
      <c r="U302" s="873">
        <v>0</v>
      </c>
      <c r="V302" s="873">
        <f t="shared" si="14"/>
        <v>0</v>
      </c>
      <c r="X302" s="1002" t="s">
        <v>4595</v>
      </c>
      <c r="Y302" s="1002" t="s">
        <v>4596</v>
      </c>
      <c r="Z302" s="1003">
        <v>8</v>
      </c>
      <c r="AA302" s="1004">
        <v>46343</v>
      </c>
      <c r="AB302" s="1004">
        <v>46352</v>
      </c>
      <c r="AC302" s="1004">
        <v>46329</v>
      </c>
      <c r="AD302" s="1004">
        <v>46338</v>
      </c>
      <c r="AE302" s="1005">
        <v>0</v>
      </c>
      <c r="AF302" s="1005">
        <v>0</v>
      </c>
      <c r="AG302" s="1003">
        <v>21.5</v>
      </c>
      <c r="AH302" s="1003">
        <v>0</v>
      </c>
      <c r="AI302" s="1003">
        <v>0</v>
      </c>
      <c r="AJ302" s="1003">
        <v>0</v>
      </c>
    </row>
    <row r="303" spans="2:36" ht="12.75" customHeight="1">
      <c r="B303" s="339" t="s">
        <v>4597</v>
      </c>
      <c r="C303" s="340"/>
      <c r="D303" s="341">
        <v>48</v>
      </c>
      <c r="E303" s="593">
        <v>46265</v>
      </c>
      <c r="F303" s="593">
        <v>46352</v>
      </c>
      <c r="G303" s="593">
        <v>46269</v>
      </c>
      <c r="H303" s="593">
        <v>46338</v>
      </c>
      <c r="I303" s="342">
        <v>0</v>
      </c>
      <c r="J303" s="342">
        <v>0</v>
      </c>
      <c r="K303" s="341">
        <v>60</v>
      </c>
      <c r="L303" s="341">
        <v>0</v>
      </c>
      <c r="M303" s="341">
        <v>0</v>
      </c>
      <c r="N303" s="343">
        <v>0</v>
      </c>
      <c r="O303" s="385">
        <v>0</v>
      </c>
      <c r="P303" s="570"/>
      <c r="Q303" s="571"/>
      <c r="R303" s="662">
        <f t="shared" si="12"/>
        <v>0</v>
      </c>
      <c r="S303" s="874">
        <f t="shared" si="13"/>
        <v>0</v>
      </c>
      <c r="T303" s="1013"/>
      <c r="U303" s="874">
        <v>0</v>
      </c>
      <c r="V303" s="874">
        <f t="shared" si="14"/>
        <v>0</v>
      </c>
      <c r="X303" s="1002" t="s">
        <v>4597</v>
      </c>
      <c r="Z303" s="1003">
        <v>48</v>
      </c>
      <c r="AA303" s="1004">
        <v>46265</v>
      </c>
      <c r="AB303" s="1004">
        <v>46352</v>
      </c>
      <c r="AC303" s="1004">
        <v>46269</v>
      </c>
      <c r="AD303" s="1004">
        <v>46338</v>
      </c>
      <c r="AE303" s="1005">
        <v>0</v>
      </c>
      <c r="AF303" s="1005">
        <v>0</v>
      </c>
      <c r="AG303" s="1003">
        <v>60</v>
      </c>
      <c r="AH303" s="1003">
        <v>0</v>
      </c>
      <c r="AI303" s="1003">
        <v>0</v>
      </c>
      <c r="AJ303" s="1003">
        <v>0</v>
      </c>
    </row>
    <row r="304" spans="2:36" ht="12.75" customHeight="1">
      <c r="B304" s="337" t="s">
        <v>351</v>
      </c>
      <c r="C304" s="314" t="s">
        <v>4598</v>
      </c>
      <c r="D304" s="315">
        <v>20</v>
      </c>
      <c r="E304" s="588">
        <v>46265</v>
      </c>
      <c r="F304" s="588">
        <v>46316</v>
      </c>
      <c r="G304" s="588">
        <v>46269</v>
      </c>
      <c r="H304" s="588">
        <v>46297</v>
      </c>
      <c r="I304" s="316">
        <v>0</v>
      </c>
      <c r="J304" s="316">
        <v>0</v>
      </c>
      <c r="K304" s="315">
        <v>36</v>
      </c>
      <c r="L304" s="315">
        <v>0</v>
      </c>
      <c r="M304" s="315">
        <v>0</v>
      </c>
      <c r="N304" s="338">
        <v>0</v>
      </c>
      <c r="O304" s="654">
        <v>0</v>
      </c>
      <c r="P304" s="560" t="s">
        <v>4599</v>
      </c>
      <c r="Q304" s="561" t="s">
        <v>4600</v>
      </c>
      <c r="R304" s="661">
        <f t="shared" si="12"/>
        <v>0</v>
      </c>
      <c r="S304" s="873">
        <f t="shared" si="13"/>
        <v>0</v>
      </c>
      <c r="T304" s="1013"/>
      <c r="U304" s="873">
        <v>0</v>
      </c>
      <c r="V304" s="873">
        <f t="shared" si="14"/>
        <v>0</v>
      </c>
      <c r="X304" s="1002" t="s">
        <v>351</v>
      </c>
      <c r="Y304" s="1002" t="s">
        <v>4598</v>
      </c>
      <c r="Z304" s="1003">
        <v>20</v>
      </c>
      <c r="AA304" s="1004">
        <v>46265</v>
      </c>
      <c r="AB304" s="1004">
        <v>46316</v>
      </c>
      <c r="AC304" s="1004">
        <v>46269</v>
      </c>
      <c r="AD304" s="1004">
        <v>46297</v>
      </c>
      <c r="AE304" s="1005">
        <v>0</v>
      </c>
      <c r="AF304" s="1005">
        <v>0</v>
      </c>
      <c r="AG304" s="1003">
        <v>36</v>
      </c>
      <c r="AH304" s="1003">
        <v>0</v>
      </c>
      <c r="AI304" s="1003">
        <v>0</v>
      </c>
      <c r="AJ304" s="1003">
        <v>0</v>
      </c>
    </row>
    <row r="305" spans="2:36" ht="12.75" customHeight="1">
      <c r="B305" s="337" t="s">
        <v>4601</v>
      </c>
      <c r="C305" s="314" t="s">
        <v>4602</v>
      </c>
      <c r="D305" s="315">
        <v>9</v>
      </c>
      <c r="E305" s="588">
        <v>46317</v>
      </c>
      <c r="F305" s="588">
        <v>46329</v>
      </c>
      <c r="G305" s="588">
        <v>46300</v>
      </c>
      <c r="H305" s="588">
        <v>46311</v>
      </c>
      <c r="I305" s="316">
        <v>0</v>
      </c>
      <c r="J305" s="316">
        <v>0</v>
      </c>
      <c r="K305" s="315">
        <v>6</v>
      </c>
      <c r="L305" s="315">
        <v>0</v>
      </c>
      <c r="M305" s="315">
        <v>0</v>
      </c>
      <c r="N305" s="338">
        <v>0</v>
      </c>
      <c r="O305" s="654">
        <v>0</v>
      </c>
      <c r="P305" s="560" t="s">
        <v>4603</v>
      </c>
      <c r="Q305" s="561" t="s">
        <v>4604</v>
      </c>
      <c r="R305" s="661">
        <f t="shared" si="12"/>
        <v>0</v>
      </c>
      <c r="S305" s="873">
        <f t="shared" si="13"/>
        <v>0</v>
      </c>
      <c r="T305" s="1013"/>
      <c r="U305" s="873">
        <v>0</v>
      </c>
      <c r="V305" s="873">
        <f t="shared" si="14"/>
        <v>0</v>
      </c>
      <c r="X305" s="1002" t="s">
        <v>4601</v>
      </c>
      <c r="Y305" s="1002" t="s">
        <v>4602</v>
      </c>
      <c r="Z305" s="1003">
        <v>9</v>
      </c>
      <c r="AA305" s="1004">
        <v>46317</v>
      </c>
      <c r="AB305" s="1004">
        <v>46329</v>
      </c>
      <c r="AC305" s="1004">
        <v>46300</v>
      </c>
      <c r="AD305" s="1004">
        <v>46311</v>
      </c>
      <c r="AE305" s="1005">
        <v>0</v>
      </c>
      <c r="AF305" s="1005">
        <v>0</v>
      </c>
      <c r="AG305" s="1003">
        <v>6</v>
      </c>
      <c r="AH305" s="1003">
        <v>0</v>
      </c>
      <c r="AI305" s="1003">
        <v>0</v>
      </c>
      <c r="AJ305" s="1003">
        <v>0</v>
      </c>
    </row>
    <row r="306" spans="2:36" ht="12.75" customHeight="1">
      <c r="B306" s="337" t="s">
        <v>4605</v>
      </c>
      <c r="C306" s="314" t="s">
        <v>4606</v>
      </c>
      <c r="D306" s="315">
        <v>9</v>
      </c>
      <c r="E306" s="588">
        <v>46330</v>
      </c>
      <c r="F306" s="588">
        <v>46342</v>
      </c>
      <c r="G306" s="588">
        <v>46316</v>
      </c>
      <c r="H306" s="588">
        <v>46328</v>
      </c>
      <c r="I306" s="316">
        <v>0</v>
      </c>
      <c r="J306" s="316">
        <v>0</v>
      </c>
      <c r="K306" s="315">
        <v>12</v>
      </c>
      <c r="L306" s="315">
        <v>0</v>
      </c>
      <c r="M306" s="315">
        <v>0</v>
      </c>
      <c r="N306" s="338">
        <v>0</v>
      </c>
      <c r="O306" s="654">
        <v>0</v>
      </c>
      <c r="P306" s="560" t="s">
        <v>4607</v>
      </c>
      <c r="Q306" s="561" t="s">
        <v>4608</v>
      </c>
      <c r="R306" s="661">
        <f t="shared" si="12"/>
        <v>0</v>
      </c>
      <c r="S306" s="873">
        <f t="shared" si="13"/>
        <v>0</v>
      </c>
      <c r="T306" s="1013"/>
      <c r="U306" s="873">
        <v>0</v>
      </c>
      <c r="V306" s="873">
        <f t="shared" si="14"/>
        <v>0</v>
      </c>
      <c r="X306" s="1002" t="s">
        <v>4605</v>
      </c>
      <c r="Y306" s="1002" t="s">
        <v>4606</v>
      </c>
      <c r="Z306" s="1003">
        <v>9</v>
      </c>
      <c r="AA306" s="1004">
        <v>46330</v>
      </c>
      <c r="AB306" s="1004">
        <v>46342</v>
      </c>
      <c r="AC306" s="1004">
        <v>46316</v>
      </c>
      <c r="AD306" s="1004">
        <v>46328</v>
      </c>
      <c r="AE306" s="1005">
        <v>0</v>
      </c>
      <c r="AF306" s="1005">
        <v>0</v>
      </c>
      <c r="AG306" s="1003">
        <v>12</v>
      </c>
      <c r="AH306" s="1003">
        <v>0</v>
      </c>
      <c r="AI306" s="1003">
        <v>0</v>
      </c>
      <c r="AJ306" s="1003">
        <v>0</v>
      </c>
    </row>
    <row r="307" spans="2:36" ht="12.75" customHeight="1">
      <c r="B307" s="337" t="s">
        <v>4609</v>
      </c>
      <c r="C307" s="314" t="s">
        <v>4610</v>
      </c>
      <c r="D307" s="315">
        <v>8</v>
      </c>
      <c r="E307" s="588">
        <v>46343</v>
      </c>
      <c r="F307" s="588">
        <v>46352</v>
      </c>
      <c r="G307" s="588">
        <v>46329</v>
      </c>
      <c r="H307" s="588">
        <v>46338</v>
      </c>
      <c r="I307" s="316">
        <v>0</v>
      </c>
      <c r="J307" s="316">
        <v>0</v>
      </c>
      <c r="K307" s="315">
        <v>6</v>
      </c>
      <c r="L307" s="315">
        <v>0</v>
      </c>
      <c r="M307" s="315">
        <v>0</v>
      </c>
      <c r="N307" s="338">
        <v>0</v>
      </c>
      <c r="O307" s="654">
        <v>0</v>
      </c>
      <c r="P307" s="560" t="s">
        <v>4604</v>
      </c>
      <c r="Q307" s="561" t="s">
        <v>4035</v>
      </c>
      <c r="R307" s="661">
        <f t="shared" si="12"/>
        <v>0</v>
      </c>
      <c r="S307" s="873">
        <f t="shared" si="13"/>
        <v>0</v>
      </c>
      <c r="T307" s="1013"/>
      <c r="U307" s="873">
        <v>0</v>
      </c>
      <c r="V307" s="873">
        <f t="shared" si="14"/>
        <v>0</v>
      </c>
      <c r="X307" s="1002" t="s">
        <v>4609</v>
      </c>
      <c r="Y307" s="1002" t="s">
        <v>4610</v>
      </c>
      <c r="Z307" s="1003">
        <v>8</v>
      </c>
      <c r="AA307" s="1004">
        <v>46343</v>
      </c>
      <c r="AB307" s="1004">
        <v>46352</v>
      </c>
      <c r="AC307" s="1004">
        <v>46329</v>
      </c>
      <c r="AD307" s="1004">
        <v>46338</v>
      </c>
      <c r="AE307" s="1005">
        <v>0</v>
      </c>
      <c r="AF307" s="1005">
        <v>0</v>
      </c>
      <c r="AG307" s="1003">
        <v>6</v>
      </c>
      <c r="AH307" s="1003">
        <v>0</v>
      </c>
      <c r="AI307" s="1003">
        <v>0</v>
      </c>
      <c r="AJ307" s="1003">
        <v>0</v>
      </c>
    </row>
    <row r="308" spans="2:36" ht="12.75" customHeight="1">
      <c r="B308" s="339" t="s">
        <v>4611</v>
      </c>
      <c r="C308" s="340"/>
      <c r="D308" s="341">
        <v>57</v>
      </c>
      <c r="E308" s="593">
        <v>46346</v>
      </c>
      <c r="F308" s="593">
        <v>46384</v>
      </c>
      <c r="G308" s="593">
        <v>46301</v>
      </c>
      <c r="H308" s="593">
        <v>46384</v>
      </c>
      <c r="I308" s="342">
        <v>0</v>
      </c>
      <c r="J308" s="342">
        <v>0</v>
      </c>
      <c r="K308" s="341">
        <v>27</v>
      </c>
      <c r="L308" s="341">
        <v>0</v>
      </c>
      <c r="M308" s="341">
        <v>0</v>
      </c>
      <c r="N308" s="343">
        <v>0</v>
      </c>
      <c r="O308" s="385">
        <v>0</v>
      </c>
      <c r="P308" s="570"/>
      <c r="Q308" s="571"/>
      <c r="R308" s="662">
        <f t="shared" si="12"/>
        <v>0</v>
      </c>
      <c r="S308" s="874">
        <f t="shared" si="13"/>
        <v>0</v>
      </c>
      <c r="T308" s="1013"/>
      <c r="U308" s="874">
        <v>0</v>
      </c>
      <c r="V308" s="874">
        <f t="shared" si="14"/>
        <v>0</v>
      </c>
      <c r="X308" s="1002" t="s">
        <v>4611</v>
      </c>
      <c r="Z308" s="1003">
        <v>57</v>
      </c>
      <c r="AA308" s="1004">
        <v>46346</v>
      </c>
      <c r="AB308" s="1004">
        <v>46384</v>
      </c>
      <c r="AC308" s="1004">
        <v>46301</v>
      </c>
      <c r="AD308" s="1004">
        <v>46384</v>
      </c>
      <c r="AE308" s="1005">
        <v>0</v>
      </c>
      <c r="AF308" s="1005">
        <v>0</v>
      </c>
      <c r="AG308" s="1003">
        <v>27</v>
      </c>
      <c r="AH308" s="1003">
        <v>0</v>
      </c>
      <c r="AI308" s="1003">
        <v>0</v>
      </c>
      <c r="AJ308" s="1003">
        <v>0</v>
      </c>
    </row>
    <row r="309" spans="2:36" ht="12.75" customHeight="1">
      <c r="B309" s="337" t="s">
        <v>355</v>
      </c>
      <c r="C309" s="314" t="s">
        <v>4612</v>
      </c>
      <c r="D309" s="315">
        <v>10</v>
      </c>
      <c r="E309" s="588">
        <v>46346</v>
      </c>
      <c r="F309" s="588">
        <v>46359</v>
      </c>
      <c r="G309" s="588">
        <v>46301</v>
      </c>
      <c r="H309" s="588">
        <v>46315</v>
      </c>
      <c r="I309" s="316">
        <v>0</v>
      </c>
      <c r="J309" s="316">
        <v>0</v>
      </c>
      <c r="K309" s="315">
        <v>16.2</v>
      </c>
      <c r="L309" s="315">
        <v>0</v>
      </c>
      <c r="M309" s="315">
        <v>0</v>
      </c>
      <c r="N309" s="338">
        <v>0</v>
      </c>
      <c r="O309" s="654">
        <v>0</v>
      </c>
      <c r="P309" s="560" t="s">
        <v>4034</v>
      </c>
      <c r="Q309" s="561" t="s">
        <v>4613</v>
      </c>
      <c r="R309" s="661">
        <f t="shared" si="12"/>
        <v>0</v>
      </c>
      <c r="S309" s="873">
        <f t="shared" si="13"/>
        <v>0</v>
      </c>
      <c r="T309" s="1013"/>
      <c r="U309" s="873">
        <v>0</v>
      </c>
      <c r="V309" s="873">
        <f t="shared" si="14"/>
        <v>0</v>
      </c>
      <c r="X309" s="1002" t="s">
        <v>355</v>
      </c>
      <c r="Y309" s="1002" t="s">
        <v>4612</v>
      </c>
      <c r="Z309" s="1003">
        <v>10</v>
      </c>
      <c r="AA309" s="1004">
        <v>46346</v>
      </c>
      <c r="AB309" s="1004">
        <v>46359</v>
      </c>
      <c r="AC309" s="1004">
        <v>46301</v>
      </c>
      <c r="AD309" s="1004">
        <v>46315</v>
      </c>
      <c r="AE309" s="1005">
        <v>0</v>
      </c>
      <c r="AF309" s="1005">
        <v>0</v>
      </c>
      <c r="AG309" s="1003">
        <v>16.2</v>
      </c>
      <c r="AH309" s="1003">
        <v>0</v>
      </c>
      <c r="AI309" s="1003">
        <v>0</v>
      </c>
      <c r="AJ309" s="1003">
        <v>0</v>
      </c>
    </row>
    <row r="310" spans="2:36" ht="12.75" customHeight="1">
      <c r="B310" s="337" t="s">
        <v>4614</v>
      </c>
      <c r="C310" s="314" t="s">
        <v>4615</v>
      </c>
      <c r="D310" s="315">
        <v>5</v>
      </c>
      <c r="E310" s="588">
        <v>46360</v>
      </c>
      <c r="F310" s="588">
        <v>46367</v>
      </c>
      <c r="G310" s="588">
        <v>46316</v>
      </c>
      <c r="H310" s="588">
        <v>46322</v>
      </c>
      <c r="I310" s="316">
        <v>0</v>
      </c>
      <c r="J310" s="316">
        <v>0</v>
      </c>
      <c r="K310" s="315">
        <v>2.7</v>
      </c>
      <c r="L310" s="315">
        <v>0</v>
      </c>
      <c r="M310" s="315">
        <v>0</v>
      </c>
      <c r="N310" s="338">
        <v>0</v>
      </c>
      <c r="O310" s="654">
        <v>0</v>
      </c>
      <c r="P310" s="560" t="s">
        <v>4616</v>
      </c>
      <c r="Q310" s="561" t="s">
        <v>4617</v>
      </c>
      <c r="R310" s="661">
        <f t="shared" si="12"/>
        <v>0</v>
      </c>
      <c r="S310" s="873">
        <f t="shared" si="13"/>
        <v>0</v>
      </c>
      <c r="T310" s="1013"/>
      <c r="U310" s="873">
        <v>0</v>
      </c>
      <c r="V310" s="873">
        <f t="shared" si="14"/>
        <v>0</v>
      </c>
      <c r="X310" s="1002" t="s">
        <v>4614</v>
      </c>
      <c r="Y310" s="1002" t="s">
        <v>4615</v>
      </c>
      <c r="Z310" s="1003">
        <v>5</v>
      </c>
      <c r="AA310" s="1004">
        <v>46360</v>
      </c>
      <c r="AB310" s="1004">
        <v>46367</v>
      </c>
      <c r="AC310" s="1004">
        <v>46316</v>
      </c>
      <c r="AD310" s="1004">
        <v>46322</v>
      </c>
      <c r="AE310" s="1005">
        <v>0</v>
      </c>
      <c r="AF310" s="1005">
        <v>0</v>
      </c>
      <c r="AG310" s="1003">
        <v>2.7</v>
      </c>
      <c r="AH310" s="1003">
        <v>0</v>
      </c>
      <c r="AI310" s="1003">
        <v>0</v>
      </c>
      <c r="AJ310" s="1003">
        <v>0</v>
      </c>
    </row>
    <row r="311" spans="2:36" ht="12.75" customHeight="1">
      <c r="B311" s="337" t="s">
        <v>4618</v>
      </c>
      <c r="C311" s="314" t="s">
        <v>4619</v>
      </c>
      <c r="D311" s="315">
        <v>5</v>
      </c>
      <c r="E311" s="588">
        <v>46370</v>
      </c>
      <c r="F311" s="588">
        <v>46374</v>
      </c>
      <c r="G311" s="588">
        <v>46370</v>
      </c>
      <c r="H311" s="588">
        <v>46374</v>
      </c>
      <c r="I311" s="316">
        <v>0</v>
      </c>
      <c r="J311" s="316">
        <v>0</v>
      </c>
      <c r="K311" s="315">
        <v>5.4</v>
      </c>
      <c r="L311" s="315">
        <v>0</v>
      </c>
      <c r="M311" s="315">
        <v>0</v>
      </c>
      <c r="N311" s="338">
        <v>0</v>
      </c>
      <c r="O311" s="654">
        <v>0</v>
      </c>
      <c r="P311" s="560" t="s">
        <v>4620</v>
      </c>
      <c r="Q311" s="561" t="s">
        <v>4621</v>
      </c>
      <c r="R311" s="661">
        <f t="shared" si="12"/>
        <v>0</v>
      </c>
      <c r="S311" s="873">
        <f t="shared" si="13"/>
        <v>0</v>
      </c>
      <c r="T311" s="1013"/>
      <c r="U311" s="873">
        <v>0</v>
      </c>
      <c r="V311" s="873">
        <f t="shared" si="14"/>
        <v>0</v>
      </c>
      <c r="X311" s="1002" t="s">
        <v>4618</v>
      </c>
      <c r="Y311" s="1002" t="s">
        <v>4619</v>
      </c>
      <c r="Z311" s="1003">
        <v>5</v>
      </c>
      <c r="AA311" s="1004">
        <v>46370</v>
      </c>
      <c r="AB311" s="1004">
        <v>46374</v>
      </c>
      <c r="AC311" s="1004">
        <v>46370</v>
      </c>
      <c r="AD311" s="1004">
        <v>46374</v>
      </c>
      <c r="AE311" s="1005">
        <v>0</v>
      </c>
      <c r="AF311" s="1005">
        <v>0</v>
      </c>
      <c r="AG311" s="1003">
        <v>5.4</v>
      </c>
      <c r="AH311" s="1003">
        <v>0</v>
      </c>
      <c r="AI311" s="1003">
        <v>0</v>
      </c>
      <c r="AJ311" s="1003">
        <v>0</v>
      </c>
    </row>
    <row r="312" spans="2:36" ht="12.75" customHeight="1">
      <c r="B312" s="337" t="s">
        <v>4622</v>
      </c>
      <c r="C312" s="314" t="s">
        <v>4623</v>
      </c>
      <c r="D312" s="315">
        <v>5</v>
      </c>
      <c r="E312" s="588">
        <v>46377</v>
      </c>
      <c r="F312" s="588">
        <v>46384</v>
      </c>
      <c r="G312" s="588">
        <v>46377</v>
      </c>
      <c r="H312" s="588">
        <v>46384</v>
      </c>
      <c r="I312" s="316">
        <v>0</v>
      </c>
      <c r="J312" s="316">
        <v>0</v>
      </c>
      <c r="K312" s="315">
        <v>2.7</v>
      </c>
      <c r="L312" s="315">
        <v>0</v>
      </c>
      <c r="M312" s="315">
        <v>0</v>
      </c>
      <c r="N312" s="338">
        <v>0</v>
      </c>
      <c r="O312" s="654">
        <v>0</v>
      </c>
      <c r="P312" s="560" t="s">
        <v>4617</v>
      </c>
      <c r="Q312" s="561" t="s">
        <v>3876</v>
      </c>
      <c r="R312" s="661">
        <f t="shared" si="12"/>
        <v>0</v>
      </c>
      <c r="S312" s="873">
        <f t="shared" si="13"/>
        <v>0</v>
      </c>
      <c r="T312" s="1013"/>
      <c r="U312" s="873">
        <v>0</v>
      </c>
      <c r="V312" s="873">
        <f t="shared" si="14"/>
        <v>0</v>
      </c>
      <c r="X312" s="1002" t="s">
        <v>4622</v>
      </c>
      <c r="Y312" s="1002" t="s">
        <v>4623</v>
      </c>
      <c r="Z312" s="1003">
        <v>5</v>
      </c>
      <c r="AA312" s="1004">
        <v>46377</v>
      </c>
      <c r="AB312" s="1004">
        <v>46384</v>
      </c>
      <c r="AC312" s="1004">
        <v>46377</v>
      </c>
      <c r="AD312" s="1004">
        <v>46384</v>
      </c>
      <c r="AE312" s="1005">
        <v>0</v>
      </c>
      <c r="AF312" s="1005">
        <v>0</v>
      </c>
      <c r="AG312" s="1003">
        <v>2.7</v>
      </c>
      <c r="AH312" s="1003">
        <v>0</v>
      </c>
      <c r="AI312" s="1003">
        <v>0</v>
      </c>
      <c r="AJ312" s="1003">
        <v>0</v>
      </c>
    </row>
    <row r="313" spans="2:36" ht="12.75" customHeight="1">
      <c r="B313" s="339" t="s">
        <v>4624</v>
      </c>
      <c r="C313" s="340"/>
      <c r="D313" s="341">
        <v>21</v>
      </c>
      <c r="E313" s="593">
        <v>46317</v>
      </c>
      <c r="F313" s="593">
        <v>46345</v>
      </c>
      <c r="G313" s="593">
        <v>46287</v>
      </c>
      <c r="H313" s="593">
        <v>46316</v>
      </c>
      <c r="I313" s="342">
        <v>0</v>
      </c>
      <c r="J313" s="342">
        <v>0</v>
      </c>
      <c r="K313" s="341">
        <v>18</v>
      </c>
      <c r="L313" s="341">
        <v>0</v>
      </c>
      <c r="M313" s="341">
        <v>0</v>
      </c>
      <c r="N313" s="343">
        <v>0</v>
      </c>
      <c r="O313" s="385">
        <v>0</v>
      </c>
      <c r="P313" s="570"/>
      <c r="Q313" s="571"/>
      <c r="R313" s="662">
        <f t="shared" si="12"/>
        <v>0</v>
      </c>
      <c r="S313" s="874">
        <f t="shared" si="13"/>
        <v>0</v>
      </c>
      <c r="T313" s="1013"/>
      <c r="U313" s="874">
        <v>0</v>
      </c>
      <c r="V313" s="874">
        <f t="shared" si="14"/>
        <v>0</v>
      </c>
      <c r="X313" s="1002" t="s">
        <v>4624</v>
      </c>
      <c r="Z313" s="1003">
        <v>21</v>
      </c>
      <c r="AA313" s="1004">
        <v>46317</v>
      </c>
      <c r="AB313" s="1004">
        <v>46345</v>
      </c>
      <c r="AC313" s="1004">
        <v>46287</v>
      </c>
      <c r="AD313" s="1004">
        <v>46316</v>
      </c>
      <c r="AE313" s="1005">
        <v>0</v>
      </c>
      <c r="AF313" s="1005">
        <v>0</v>
      </c>
      <c r="AG313" s="1003">
        <v>18</v>
      </c>
      <c r="AH313" s="1003">
        <v>0</v>
      </c>
      <c r="AI313" s="1003">
        <v>0</v>
      </c>
      <c r="AJ313" s="1003">
        <v>0</v>
      </c>
    </row>
    <row r="314" spans="2:36" ht="12.75" customHeight="1">
      <c r="B314" s="337" t="s">
        <v>359</v>
      </c>
      <c r="C314" s="314" t="s">
        <v>4625</v>
      </c>
      <c r="D314" s="315">
        <v>6</v>
      </c>
      <c r="E314" s="588">
        <v>46317</v>
      </c>
      <c r="F314" s="588">
        <v>46324</v>
      </c>
      <c r="G314" s="588">
        <v>46287</v>
      </c>
      <c r="H314" s="588">
        <v>46294</v>
      </c>
      <c r="I314" s="316">
        <v>0</v>
      </c>
      <c r="J314" s="316">
        <v>0</v>
      </c>
      <c r="K314" s="315">
        <v>10.8</v>
      </c>
      <c r="L314" s="315">
        <v>0</v>
      </c>
      <c r="M314" s="315">
        <v>0</v>
      </c>
      <c r="N314" s="338">
        <v>0</v>
      </c>
      <c r="O314" s="654">
        <v>0</v>
      </c>
      <c r="P314" s="560" t="s">
        <v>4034</v>
      </c>
      <c r="Q314" s="561" t="s">
        <v>4626</v>
      </c>
      <c r="R314" s="661">
        <f t="shared" si="12"/>
        <v>0</v>
      </c>
      <c r="S314" s="873">
        <f t="shared" si="13"/>
        <v>0</v>
      </c>
      <c r="T314" s="1013"/>
      <c r="U314" s="873">
        <v>0</v>
      </c>
      <c r="V314" s="873">
        <f t="shared" si="14"/>
        <v>0</v>
      </c>
      <c r="X314" s="1002" t="s">
        <v>359</v>
      </c>
      <c r="Y314" s="1002" t="s">
        <v>4625</v>
      </c>
      <c r="Z314" s="1003">
        <v>6</v>
      </c>
      <c r="AA314" s="1004">
        <v>46317</v>
      </c>
      <c r="AB314" s="1004">
        <v>46324</v>
      </c>
      <c r="AC314" s="1004">
        <v>46287</v>
      </c>
      <c r="AD314" s="1004">
        <v>46294</v>
      </c>
      <c r="AE314" s="1005">
        <v>0</v>
      </c>
      <c r="AF314" s="1005">
        <v>0</v>
      </c>
      <c r="AG314" s="1003">
        <v>10.8</v>
      </c>
      <c r="AH314" s="1003">
        <v>0</v>
      </c>
      <c r="AI314" s="1003">
        <v>0</v>
      </c>
      <c r="AJ314" s="1003">
        <v>0</v>
      </c>
    </row>
    <row r="315" spans="2:36" ht="12.75" customHeight="1">
      <c r="B315" s="337" t="s">
        <v>4627</v>
      </c>
      <c r="C315" s="314" t="s">
        <v>4628</v>
      </c>
      <c r="D315" s="315">
        <v>5</v>
      </c>
      <c r="E315" s="588">
        <v>46325</v>
      </c>
      <c r="F315" s="588">
        <v>46331</v>
      </c>
      <c r="G315" s="588">
        <v>46295</v>
      </c>
      <c r="H315" s="588">
        <v>46301</v>
      </c>
      <c r="I315" s="316">
        <v>0</v>
      </c>
      <c r="J315" s="316">
        <v>0</v>
      </c>
      <c r="K315" s="315">
        <v>1.8</v>
      </c>
      <c r="L315" s="315">
        <v>0</v>
      </c>
      <c r="M315" s="315">
        <v>0</v>
      </c>
      <c r="N315" s="338">
        <v>0</v>
      </c>
      <c r="O315" s="654">
        <v>0</v>
      </c>
      <c r="P315" s="560" t="s">
        <v>4629</v>
      </c>
      <c r="Q315" s="561" t="s">
        <v>4630</v>
      </c>
      <c r="R315" s="661">
        <f t="shared" si="12"/>
        <v>0</v>
      </c>
      <c r="S315" s="873">
        <f t="shared" si="13"/>
        <v>0</v>
      </c>
      <c r="T315" s="1013"/>
      <c r="U315" s="873">
        <v>0</v>
      </c>
      <c r="V315" s="873">
        <f t="shared" si="14"/>
        <v>0</v>
      </c>
      <c r="X315" s="1002" t="s">
        <v>4627</v>
      </c>
      <c r="Y315" s="1002" t="s">
        <v>4628</v>
      </c>
      <c r="Z315" s="1003">
        <v>5</v>
      </c>
      <c r="AA315" s="1004">
        <v>46325</v>
      </c>
      <c r="AB315" s="1004">
        <v>46331</v>
      </c>
      <c r="AC315" s="1004">
        <v>46295</v>
      </c>
      <c r="AD315" s="1004">
        <v>46301</v>
      </c>
      <c r="AE315" s="1005">
        <v>0</v>
      </c>
      <c r="AF315" s="1005">
        <v>0</v>
      </c>
      <c r="AG315" s="1003">
        <v>1.8</v>
      </c>
      <c r="AH315" s="1003">
        <v>0</v>
      </c>
      <c r="AI315" s="1003">
        <v>0</v>
      </c>
      <c r="AJ315" s="1003">
        <v>0</v>
      </c>
    </row>
    <row r="316" spans="2:36" ht="12.75" customHeight="1">
      <c r="B316" s="337" t="s">
        <v>4631</v>
      </c>
      <c r="C316" s="314" t="s">
        <v>4632</v>
      </c>
      <c r="D316" s="315">
        <v>5</v>
      </c>
      <c r="E316" s="588">
        <v>46332</v>
      </c>
      <c r="F316" s="588">
        <v>46338</v>
      </c>
      <c r="G316" s="588">
        <v>46302</v>
      </c>
      <c r="H316" s="588">
        <v>46309</v>
      </c>
      <c r="I316" s="316">
        <v>0</v>
      </c>
      <c r="J316" s="316">
        <v>0</v>
      </c>
      <c r="K316" s="315">
        <v>3.6</v>
      </c>
      <c r="L316" s="315">
        <v>0</v>
      </c>
      <c r="M316" s="315">
        <v>0</v>
      </c>
      <c r="N316" s="338">
        <v>0</v>
      </c>
      <c r="O316" s="654">
        <v>0</v>
      </c>
      <c r="P316" s="560" t="s">
        <v>4626</v>
      </c>
      <c r="Q316" s="561" t="s">
        <v>4633</v>
      </c>
      <c r="R316" s="661">
        <f t="shared" si="12"/>
        <v>0</v>
      </c>
      <c r="S316" s="873">
        <f t="shared" si="13"/>
        <v>0</v>
      </c>
      <c r="T316" s="1013"/>
      <c r="U316" s="873">
        <v>0</v>
      </c>
      <c r="V316" s="873">
        <f t="shared" si="14"/>
        <v>0</v>
      </c>
      <c r="X316" s="1002" t="s">
        <v>4631</v>
      </c>
      <c r="Y316" s="1002" t="s">
        <v>4632</v>
      </c>
      <c r="Z316" s="1003">
        <v>5</v>
      </c>
      <c r="AA316" s="1004">
        <v>46332</v>
      </c>
      <c r="AB316" s="1004">
        <v>46338</v>
      </c>
      <c r="AC316" s="1004">
        <v>46302</v>
      </c>
      <c r="AD316" s="1004">
        <v>46309</v>
      </c>
      <c r="AE316" s="1005">
        <v>0</v>
      </c>
      <c r="AF316" s="1005">
        <v>0</v>
      </c>
      <c r="AG316" s="1003">
        <v>3.6</v>
      </c>
      <c r="AH316" s="1003">
        <v>0</v>
      </c>
      <c r="AI316" s="1003">
        <v>0</v>
      </c>
      <c r="AJ316" s="1003">
        <v>0</v>
      </c>
    </row>
    <row r="317" spans="2:36" ht="12.75" customHeight="1">
      <c r="B317" s="337" t="s">
        <v>4634</v>
      </c>
      <c r="C317" s="314" t="s">
        <v>4635</v>
      </c>
      <c r="D317" s="315">
        <v>5</v>
      </c>
      <c r="E317" s="588">
        <v>46339</v>
      </c>
      <c r="F317" s="588">
        <v>46345</v>
      </c>
      <c r="G317" s="588">
        <v>46310</v>
      </c>
      <c r="H317" s="588">
        <v>46316</v>
      </c>
      <c r="I317" s="316">
        <v>0</v>
      </c>
      <c r="J317" s="316">
        <v>0</v>
      </c>
      <c r="K317" s="315">
        <v>1.8</v>
      </c>
      <c r="L317" s="315">
        <v>0</v>
      </c>
      <c r="M317" s="315">
        <v>0</v>
      </c>
      <c r="N317" s="338">
        <v>0</v>
      </c>
      <c r="O317" s="654">
        <v>0</v>
      </c>
      <c r="P317" s="560" t="s">
        <v>4630</v>
      </c>
      <c r="Q317" s="561" t="s">
        <v>4636</v>
      </c>
      <c r="R317" s="661">
        <f t="shared" si="12"/>
        <v>0</v>
      </c>
      <c r="S317" s="873">
        <f t="shared" si="13"/>
        <v>0</v>
      </c>
      <c r="T317" s="1013"/>
      <c r="U317" s="873">
        <v>0</v>
      </c>
      <c r="V317" s="873">
        <f t="shared" si="14"/>
        <v>0</v>
      </c>
      <c r="X317" s="1002" t="s">
        <v>4634</v>
      </c>
      <c r="Y317" s="1002" t="s">
        <v>4635</v>
      </c>
      <c r="Z317" s="1003">
        <v>5</v>
      </c>
      <c r="AA317" s="1004">
        <v>46339</v>
      </c>
      <c r="AB317" s="1004">
        <v>46345</v>
      </c>
      <c r="AC317" s="1004">
        <v>46310</v>
      </c>
      <c r="AD317" s="1004">
        <v>46316</v>
      </c>
      <c r="AE317" s="1005">
        <v>0</v>
      </c>
      <c r="AF317" s="1005">
        <v>0</v>
      </c>
      <c r="AG317" s="1003">
        <v>1.8</v>
      </c>
      <c r="AH317" s="1003">
        <v>0</v>
      </c>
      <c r="AI317" s="1003">
        <v>0</v>
      </c>
      <c r="AJ317" s="1003">
        <v>0</v>
      </c>
    </row>
    <row r="318" spans="2:36" ht="12.75" customHeight="1">
      <c r="B318" s="339" t="s">
        <v>4637</v>
      </c>
      <c r="C318" s="340"/>
      <c r="D318" s="341">
        <v>26</v>
      </c>
      <c r="E318" s="593">
        <v>46346</v>
      </c>
      <c r="F318" s="593">
        <v>46385</v>
      </c>
      <c r="G318" s="593">
        <v>46301</v>
      </c>
      <c r="H318" s="593">
        <v>46337</v>
      </c>
      <c r="I318" s="342">
        <v>0</v>
      </c>
      <c r="J318" s="342">
        <v>0</v>
      </c>
      <c r="K318" s="341">
        <v>15</v>
      </c>
      <c r="L318" s="341">
        <v>0</v>
      </c>
      <c r="M318" s="341">
        <v>0</v>
      </c>
      <c r="N318" s="343">
        <v>0</v>
      </c>
      <c r="O318" s="385">
        <v>0</v>
      </c>
      <c r="P318" s="570"/>
      <c r="Q318" s="571"/>
      <c r="R318" s="662">
        <f t="shared" si="12"/>
        <v>0</v>
      </c>
      <c r="S318" s="874">
        <f t="shared" si="13"/>
        <v>0</v>
      </c>
      <c r="T318" s="1013"/>
      <c r="U318" s="874">
        <v>0</v>
      </c>
      <c r="V318" s="874">
        <f t="shared" si="14"/>
        <v>0</v>
      </c>
      <c r="X318" s="1002" t="s">
        <v>4637</v>
      </c>
      <c r="Z318" s="1003">
        <v>26</v>
      </c>
      <c r="AA318" s="1004">
        <v>46346</v>
      </c>
      <c r="AB318" s="1004">
        <v>46385</v>
      </c>
      <c r="AC318" s="1004">
        <v>46301</v>
      </c>
      <c r="AD318" s="1004">
        <v>46337</v>
      </c>
      <c r="AE318" s="1005">
        <v>0</v>
      </c>
      <c r="AF318" s="1005">
        <v>0</v>
      </c>
      <c r="AG318" s="1003">
        <v>15</v>
      </c>
      <c r="AH318" s="1003">
        <v>0</v>
      </c>
      <c r="AI318" s="1003">
        <v>0</v>
      </c>
      <c r="AJ318" s="1003">
        <v>0</v>
      </c>
    </row>
    <row r="319" spans="2:36" ht="12.75" customHeight="1">
      <c r="B319" s="337" t="s">
        <v>363</v>
      </c>
      <c r="C319" s="314" t="s">
        <v>4638</v>
      </c>
      <c r="D319" s="315">
        <v>11</v>
      </c>
      <c r="E319" s="588">
        <v>46346</v>
      </c>
      <c r="F319" s="588">
        <v>46360</v>
      </c>
      <c r="G319" s="588">
        <v>46301</v>
      </c>
      <c r="H319" s="588">
        <v>46316</v>
      </c>
      <c r="I319" s="316">
        <v>0</v>
      </c>
      <c r="J319" s="316">
        <v>0</v>
      </c>
      <c r="K319" s="315">
        <v>9</v>
      </c>
      <c r="L319" s="315">
        <v>0</v>
      </c>
      <c r="M319" s="315">
        <v>0</v>
      </c>
      <c r="N319" s="338">
        <v>0</v>
      </c>
      <c r="O319" s="654">
        <v>0</v>
      </c>
      <c r="P319" s="560" t="s">
        <v>4034</v>
      </c>
      <c r="Q319" s="561" t="s">
        <v>4639</v>
      </c>
      <c r="R319" s="661">
        <f t="shared" si="12"/>
        <v>0</v>
      </c>
      <c r="S319" s="873">
        <f t="shared" si="13"/>
        <v>0</v>
      </c>
      <c r="T319" s="1013"/>
      <c r="U319" s="873">
        <v>0</v>
      </c>
      <c r="V319" s="873">
        <f t="shared" si="14"/>
        <v>0</v>
      </c>
      <c r="X319" s="1002" t="s">
        <v>363</v>
      </c>
      <c r="Y319" s="1002" t="s">
        <v>4638</v>
      </c>
      <c r="Z319" s="1003">
        <v>11</v>
      </c>
      <c r="AA319" s="1004">
        <v>46346</v>
      </c>
      <c r="AB319" s="1004">
        <v>46360</v>
      </c>
      <c r="AC319" s="1004">
        <v>46301</v>
      </c>
      <c r="AD319" s="1004">
        <v>46316</v>
      </c>
      <c r="AE319" s="1005">
        <v>0</v>
      </c>
      <c r="AF319" s="1005">
        <v>0</v>
      </c>
      <c r="AG319" s="1003">
        <v>9</v>
      </c>
      <c r="AH319" s="1003">
        <v>0</v>
      </c>
      <c r="AI319" s="1003">
        <v>0</v>
      </c>
      <c r="AJ319" s="1003">
        <v>0</v>
      </c>
    </row>
    <row r="320" spans="2:36" ht="12.75" customHeight="1">
      <c r="B320" s="337" t="s">
        <v>4640</v>
      </c>
      <c r="C320" s="314" t="s">
        <v>4641</v>
      </c>
      <c r="D320" s="315">
        <v>5</v>
      </c>
      <c r="E320" s="588">
        <v>46363</v>
      </c>
      <c r="F320" s="588">
        <v>46370</v>
      </c>
      <c r="G320" s="588">
        <v>46317</v>
      </c>
      <c r="H320" s="588">
        <v>46323</v>
      </c>
      <c r="I320" s="316">
        <v>0</v>
      </c>
      <c r="J320" s="316">
        <v>0</v>
      </c>
      <c r="K320" s="315">
        <v>1.5</v>
      </c>
      <c r="L320" s="315">
        <v>0</v>
      </c>
      <c r="M320" s="315">
        <v>0</v>
      </c>
      <c r="N320" s="338">
        <v>0</v>
      </c>
      <c r="O320" s="654">
        <v>0</v>
      </c>
      <c r="P320" s="560" t="s">
        <v>4642</v>
      </c>
      <c r="Q320" s="561" t="s">
        <v>4643</v>
      </c>
      <c r="R320" s="661">
        <f t="shared" si="12"/>
        <v>0</v>
      </c>
      <c r="S320" s="873">
        <f t="shared" si="13"/>
        <v>0</v>
      </c>
      <c r="T320" s="1013"/>
      <c r="U320" s="873">
        <v>0</v>
      </c>
      <c r="V320" s="873">
        <f t="shared" si="14"/>
        <v>0</v>
      </c>
      <c r="X320" s="1002" t="s">
        <v>4640</v>
      </c>
      <c r="Y320" s="1002" t="s">
        <v>4641</v>
      </c>
      <c r="Z320" s="1003">
        <v>5</v>
      </c>
      <c r="AA320" s="1004">
        <v>46363</v>
      </c>
      <c r="AB320" s="1004">
        <v>46370</v>
      </c>
      <c r="AC320" s="1004">
        <v>46317</v>
      </c>
      <c r="AD320" s="1004">
        <v>46323</v>
      </c>
      <c r="AE320" s="1005">
        <v>0</v>
      </c>
      <c r="AF320" s="1005">
        <v>0</v>
      </c>
      <c r="AG320" s="1003">
        <v>1.5</v>
      </c>
      <c r="AH320" s="1003">
        <v>0</v>
      </c>
      <c r="AI320" s="1003">
        <v>0</v>
      </c>
      <c r="AJ320" s="1003">
        <v>0</v>
      </c>
    </row>
    <row r="321" spans="2:36" ht="12.75" customHeight="1">
      <c r="B321" s="337" t="s">
        <v>4644</v>
      </c>
      <c r="C321" s="314" t="s">
        <v>4645</v>
      </c>
      <c r="D321" s="315">
        <v>5</v>
      </c>
      <c r="E321" s="588">
        <v>46371</v>
      </c>
      <c r="F321" s="588">
        <v>46377</v>
      </c>
      <c r="G321" s="588">
        <v>46324</v>
      </c>
      <c r="H321" s="588">
        <v>46330</v>
      </c>
      <c r="I321" s="316">
        <v>0</v>
      </c>
      <c r="J321" s="316">
        <v>0</v>
      </c>
      <c r="K321" s="315">
        <v>3</v>
      </c>
      <c r="L321" s="315">
        <v>0</v>
      </c>
      <c r="M321" s="315">
        <v>0</v>
      </c>
      <c r="N321" s="338">
        <v>0</v>
      </c>
      <c r="O321" s="654">
        <v>0</v>
      </c>
      <c r="P321" s="560" t="s">
        <v>4639</v>
      </c>
      <c r="Q321" s="561" t="s">
        <v>4646</v>
      </c>
      <c r="R321" s="661">
        <f t="shared" si="12"/>
        <v>0</v>
      </c>
      <c r="S321" s="873">
        <f t="shared" si="13"/>
        <v>0</v>
      </c>
      <c r="T321" s="1013"/>
      <c r="U321" s="873">
        <v>0</v>
      </c>
      <c r="V321" s="873">
        <f t="shared" si="14"/>
        <v>0</v>
      </c>
      <c r="X321" s="1002" t="s">
        <v>4644</v>
      </c>
      <c r="Y321" s="1002" t="s">
        <v>4645</v>
      </c>
      <c r="Z321" s="1003">
        <v>5</v>
      </c>
      <c r="AA321" s="1004">
        <v>46371</v>
      </c>
      <c r="AB321" s="1004">
        <v>46377</v>
      </c>
      <c r="AC321" s="1004">
        <v>46324</v>
      </c>
      <c r="AD321" s="1004">
        <v>46330</v>
      </c>
      <c r="AE321" s="1005">
        <v>0</v>
      </c>
      <c r="AF321" s="1005">
        <v>0</v>
      </c>
      <c r="AG321" s="1003">
        <v>3</v>
      </c>
      <c r="AH321" s="1003">
        <v>0</v>
      </c>
      <c r="AI321" s="1003">
        <v>0</v>
      </c>
      <c r="AJ321" s="1003">
        <v>0</v>
      </c>
    </row>
    <row r="322" spans="2:36" ht="12.75" customHeight="1">
      <c r="B322" s="337" t="s">
        <v>4647</v>
      </c>
      <c r="C322" s="314" t="s">
        <v>4648</v>
      </c>
      <c r="D322" s="315">
        <v>5</v>
      </c>
      <c r="E322" s="588">
        <v>46378</v>
      </c>
      <c r="F322" s="588">
        <v>46385</v>
      </c>
      <c r="G322" s="588">
        <v>46331</v>
      </c>
      <c r="H322" s="588">
        <v>46337</v>
      </c>
      <c r="I322" s="316">
        <v>0</v>
      </c>
      <c r="J322" s="316">
        <v>0</v>
      </c>
      <c r="K322" s="315">
        <v>1.5</v>
      </c>
      <c r="L322" s="315">
        <v>0</v>
      </c>
      <c r="M322" s="315">
        <v>0</v>
      </c>
      <c r="N322" s="338">
        <v>0</v>
      </c>
      <c r="O322" s="654">
        <v>0</v>
      </c>
      <c r="P322" s="560" t="s">
        <v>4643</v>
      </c>
      <c r="Q322" s="561" t="s">
        <v>4649</v>
      </c>
      <c r="R322" s="661">
        <f t="shared" si="12"/>
        <v>0</v>
      </c>
      <c r="S322" s="873">
        <f t="shared" si="13"/>
        <v>0</v>
      </c>
      <c r="T322" s="1013"/>
      <c r="U322" s="873">
        <v>0</v>
      </c>
      <c r="V322" s="873">
        <f t="shared" si="14"/>
        <v>0</v>
      </c>
      <c r="X322" s="1002" t="s">
        <v>4647</v>
      </c>
      <c r="Y322" s="1002" t="s">
        <v>4648</v>
      </c>
      <c r="Z322" s="1003">
        <v>5</v>
      </c>
      <c r="AA322" s="1004">
        <v>46378</v>
      </c>
      <c r="AB322" s="1004">
        <v>46385</v>
      </c>
      <c r="AC322" s="1004">
        <v>46331</v>
      </c>
      <c r="AD322" s="1004">
        <v>46337</v>
      </c>
      <c r="AE322" s="1005">
        <v>0</v>
      </c>
      <c r="AF322" s="1005">
        <v>0</v>
      </c>
      <c r="AG322" s="1003">
        <v>1.5</v>
      </c>
      <c r="AH322" s="1003">
        <v>0</v>
      </c>
      <c r="AI322" s="1003">
        <v>0</v>
      </c>
      <c r="AJ322" s="1003">
        <v>0</v>
      </c>
    </row>
    <row r="323" spans="2:36">
      <c r="B323" s="332" t="s">
        <v>4650</v>
      </c>
      <c r="C323" s="333"/>
      <c r="D323" s="334">
        <v>43</v>
      </c>
      <c r="E323" s="592">
        <v>46139</v>
      </c>
      <c r="F323" s="592">
        <v>46199</v>
      </c>
      <c r="G323" s="592">
        <v>46139</v>
      </c>
      <c r="H323" s="592">
        <v>46199</v>
      </c>
      <c r="I323" s="335">
        <v>0</v>
      </c>
      <c r="J323" s="335">
        <v>0</v>
      </c>
      <c r="K323" s="334">
        <v>834</v>
      </c>
      <c r="L323" s="334">
        <v>0</v>
      </c>
      <c r="M323" s="334">
        <v>0</v>
      </c>
      <c r="N323" s="336">
        <v>0</v>
      </c>
      <c r="O323" s="385">
        <v>0</v>
      </c>
      <c r="P323" s="568"/>
      <c r="Q323" s="569"/>
      <c r="R323" s="660">
        <f t="shared" si="12"/>
        <v>0</v>
      </c>
      <c r="S323" s="872">
        <f t="shared" si="13"/>
        <v>0</v>
      </c>
      <c r="T323" s="1013"/>
      <c r="U323" s="872">
        <v>0</v>
      </c>
      <c r="V323" s="872">
        <f t="shared" si="14"/>
        <v>0</v>
      </c>
      <c r="X323" s="1002" t="s">
        <v>4650</v>
      </c>
      <c r="Z323" s="1003">
        <v>43</v>
      </c>
      <c r="AA323" s="1004">
        <v>46139</v>
      </c>
      <c r="AB323" s="1004">
        <v>46199</v>
      </c>
      <c r="AC323" s="1004">
        <v>46139</v>
      </c>
      <c r="AD323" s="1004">
        <v>46199</v>
      </c>
      <c r="AE323" s="1005">
        <v>0</v>
      </c>
      <c r="AF323" s="1005">
        <v>0</v>
      </c>
      <c r="AG323" s="1003">
        <v>834</v>
      </c>
      <c r="AH323" s="1003">
        <v>0</v>
      </c>
      <c r="AI323" s="1003">
        <v>0</v>
      </c>
      <c r="AJ323" s="1003">
        <v>0</v>
      </c>
    </row>
    <row r="324" spans="2:36" ht="12.75" customHeight="1">
      <c r="B324" s="339" t="s">
        <v>4651</v>
      </c>
      <c r="C324" s="340"/>
      <c r="D324" s="341">
        <v>38</v>
      </c>
      <c r="E324" s="593">
        <v>46147</v>
      </c>
      <c r="F324" s="593">
        <v>46199</v>
      </c>
      <c r="G324" s="593">
        <v>46147</v>
      </c>
      <c r="H324" s="593">
        <v>46199</v>
      </c>
      <c r="I324" s="342">
        <v>0</v>
      </c>
      <c r="J324" s="342">
        <v>0</v>
      </c>
      <c r="K324" s="341">
        <v>439</v>
      </c>
      <c r="L324" s="341">
        <v>0</v>
      </c>
      <c r="M324" s="341">
        <v>0</v>
      </c>
      <c r="N324" s="343">
        <v>0</v>
      </c>
      <c r="O324" s="385">
        <v>0</v>
      </c>
      <c r="P324" s="570"/>
      <c r="Q324" s="571"/>
      <c r="R324" s="662">
        <f t="shared" si="12"/>
        <v>0</v>
      </c>
      <c r="S324" s="874">
        <f t="shared" si="13"/>
        <v>0</v>
      </c>
      <c r="T324" s="1013"/>
      <c r="U324" s="874">
        <v>0</v>
      </c>
      <c r="V324" s="874">
        <f t="shared" si="14"/>
        <v>0</v>
      </c>
      <c r="X324" s="1002" t="s">
        <v>4651</v>
      </c>
      <c r="Z324" s="1003">
        <v>38</v>
      </c>
      <c r="AA324" s="1004">
        <v>46147</v>
      </c>
      <c r="AB324" s="1004">
        <v>46199</v>
      </c>
      <c r="AC324" s="1004">
        <v>46147</v>
      </c>
      <c r="AD324" s="1004">
        <v>46199</v>
      </c>
      <c r="AE324" s="1005">
        <v>0</v>
      </c>
      <c r="AF324" s="1005">
        <v>0</v>
      </c>
      <c r="AG324" s="1003">
        <v>439</v>
      </c>
      <c r="AH324" s="1003">
        <v>0</v>
      </c>
      <c r="AI324" s="1003">
        <v>0</v>
      </c>
      <c r="AJ324" s="1003">
        <v>0</v>
      </c>
    </row>
    <row r="325" spans="2:36" ht="12.75" customHeight="1">
      <c r="B325" s="337" t="s">
        <v>369</v>
      </c>
      <c r="C325" s="314" t="s">
        <v>4652</v>
      </c>
      <c r="D325" s="315">
        <v>23</v>
      </c>
      <c r="E325" s="588">
        <v>46147</v>
      </c>
      <c r="F325" s="588">
        <v>46178</v>
      </c>
      <c r="G325" s="588">
        <v>46147</v>
      </c>
      <c r="H325" s="588">
        <v>46178</v>
      </c>
      <c r="I325" s="316">
        <v>0</v>
      </c>
      <c r="J325" s="316">
        <v>0</v>
      </c>
      <c r="K325" s="315">
        <v>263.39999999999998</v>
      </c>
      <c r="L325" s="315">
        <v>0</v>
      </c>
      <c r="M325" s="315">
        <v>0</v>
      </c>
      <c r="N325" s="338">
        <v>0</v>
      </c>
      <c r="O325" s="654">
        <v>0</v>
      </c>
      <c r="P325" s="560" t="s">
        <v>4653</v>
      </c>
      <c r="Q325" s="561" t="s">
        <v>4654</v>
      </c>
      <c r="R325" s="661">
        <f t="shared" ref="R325:R388" si="15">+N325-L325</f>
        <v>0</v>
      </c>
      <c r="S325" s="873">
        <f t="shared" ref="S325:S388" si="16">+R325/$K$5</f>
        <v>0</v>
      </c>
      <c r="T325" s="1013"/>
      <c r="U325" s="873">
        <v>0</v>
      </c>
      <c r="V325" s="873">
        <f t="shared" ref="V325:V388" si="17">+S325-U325</f>
        <v>0</v>
      </c>
      <c r="X325" s="1002" t="s">
        <v>369</v>
      </c>
      <c r="Y325" s="1002" t="s">
        <v>4652</v>
      </c>
      <c r="Z325" s="1003">
        <v>23</v>
      </c>
      <c r="AA325" s="1004">
        <v>46147</v>
      </c>
      <c r="AB325" s="1004">
        <v>46178</v>
      </c>
      <c r="AC325" s="1004">
        <v>46147</v>
      </c>
      <c r="AD325" s="1004">
        <v>46178</v>
      </c>
      <c r="AE325" s="1005">
        <v>0</v>
      </c>
      <c r="AF325" s="1005">
        <v>0</v>
      </c>
      <c r="AG325" s="1003">
        <v>263.39999999999998</v>
      </c>
      <c r="AH325" s="1003">
        <v>0</v>
      </c>
      <c r="AI325" s="1003">
        <v>0</v>
      </c>
      <c r="AJ325" s="1003">
        <v>0</v>
      </c>
    </row>
    <row r="326" spans="2:36" ht="12.75" customHeight="1">
      <c r="B326" s="337" t="s">
        <v>4655</v>
      </c>
      <c r="C326" s="314" t="s">
        <v>4656</v>
      </c>
      <c r="D326" s="315">
        <v>5</v>
      </c>
      <c r="E326" s="588">
        <v>46181</v>
      </c>
      <c r="F326" s="588">
        <v>46185</v>
      </c>
      <c r="G326" s="588">
        <v>46181</v>
      </c>
      <c r="H326" s="588">
        <v>46185</v>
      </c>
      <c r="I326" s="316">
        <v>0</v>
      </c>
      <c r="J326" s="316">
        <v>0</v>
      </c>
      <c r="K326" s="315">
        <v>43.9</v>
      </c>
      <c r="L326" s="315">
        <v>0</v>
      </c>
      <c r="M326" s="315">
        <v>0</v>
      </c>
      <c r="N326" s="338">
        <v>0</v>
      </c>
      <c r="O326" s="654">
        <v>0</v>
      </c>
      <c r="P326" s="560" t="s">
        <v>4657</v>
      </c>
      <c r="Q326" s="561" t="s">
        <v>4658</v>
      </c>
      <c r="R326" s="661">
        <f t="shared" si="15"/>
        <v>0</v>
      </c>
      <c r="S326" s="873">
        <f t="shared" si="16"/>
        <v>0</v>
      </c>
      <c r="T326" s="1013"/>
      <c r="U326" s="873">
        <v>0</v>
      </c>
      <c r="V326" s="873">
        <f t="shared" si="17"/>
        <v>0</v>
      </c>
      <c r="X326" s="1002" t="s">
        <v>4655</v>
      </c>
      <c r="Y326" s="1002" t="s">
        <v>4656</v>
      </c>
      <c r="Z326" s="1003">
        <v>5</v>
      </c>
      <c r="AA326" s="1004">
        <v>46181</v>
      </c>
      <c r="AB326" s="1004">
        <v>46185</v>
      </c>
      <c r="AC326" s="1004">
        <v>46181</v>
      </c>
      <c r="AD326" s="1004">
        <v>46185</v>
      </c>
      <c r="AE326" s="1005">
        <v>0</v>
      </c>
      <c r="AF326" s="1005">
        <v>0</v>
      </c>
      <c r="AG326" s="1003">
        <v>43.9</v>
      </c>
      <c r="AH326" s="1003">
        <v>0</v>
      </c>
      <c r="AI326" s="1003">
        <v>0</v>
      </c>
      <c r="AJ326" s="1003">
        <v>0</v>
      </c>
    </row>
    <row r="327" spans="2:36" ht="12.75" customHeight="1">
      <c r="B327" s="337" t="s">
        <v>4659</v>
      </c>
      <c r="C327" s="314" t="s">
        <v>4660</v>
      </c>
      <c r="D327" s="315">
        <v>5</v>
      </c>
      <c r="E327" s="588">
        <v>46188</v>
      </c>
      <c r="F327" s="588">
        <v>46192</v>
      </c>
      <c r="G327" s="588">
        <v>46188</v>
      </c>
      <c r="H327" s="588">
        <v>46192</v>
      </c>
      <c r="I327" s="316">
        <v>0</v>
      </c>
      <c r="J327" s="316">
        <v>0</v>
      </c>
      <c r="K327" s="315">
        <v>87.8</v>
      </c>
      <c r="L327" s="315">
        <v>0</v>
      </c>
      <c r="M327" s="315">
        <v>0</v>
      </c>
      <c r="N327" s="338">
        <v>0</v>
      </c>
      <c r="O327" s="654">
        <v>0</v>
      </c>
      <c r="P327" s="560" t="s">
        <v>4661</v>
      </c>
      <c r="Q327" s="561" t="s">
        <v>4662</v>
      </c>
      <c r="R327" s="661">
        <f t="shared" si="15"/>
        <v>0</v>
      </c>
      <c r="S327" s="873">
        <f t="shared" si="16"/>
        <v>0</v>
      </c>
      <c r="T327" s="1013"/>
      <c r="U327" s="873">
        <v>0</v>
      </c>
      <c r="V327" s="873">
        <f t="shared" si="17"/>
        <v>0</v>
      </c>
      <c r="X327" s="1002" t="s">
        <v>4659</v>
      </c>
      <c r="Y327" s="1002" t="s">
        <v>4660</v>
      </c>
      <c r="Z327" s="1003">
        <v>5</v>
      </c>
      <c r="AA327" s="1004">
        <v>46188</v>
      </c>
      <c r="AB327" s="1004">
        <v>46192</v>
      </c>
      <c r="AC327" s="1004">
        <v>46188</v>
      </c>
      <c r="AD327" s="1004">
        <v>46192</v>
      </c>
      <c r="AE327" s="1005">
        <v>0</v>
      </c>
      <c r="AF327" s="1005">
        <v>0</v>
      </c>
      <c r="AG327" s="1003">
        <v>87.8</v>
      </c>
      <c r="AH327" s="1003">
        <v>0</v>
      </c>
      <c r="AI327" s="1003">
        <v>0</v>
      </c>
      <c r="AJ327" s="1003">
        <v>0</v>
      </c>
    </row>
    <row r="328" spans="2:36" ht="12.75" customHeight="1">
      <c r="B328" s="337" t="s">
        <v>4663</v>
      </c>
      <c r="C328" s="314" t="s">
        <v>4664</v>
      </c>
      <c r="D328" s="315">
        <v>5</v>
      </c>
      <c r="E328" s="588">
        <v>46195</v>
      </c>
      <c r="F328" s="588">
        <v>46199</v>
      </c>
      <c r="G328" s="588">
        <v>46195</v>
      </c>
      <c r="H328" s="588">
        <v>46199</v>
      </c>
      <c r="I328" s="316">
        <v>0</v>
      </c>
      <c r="J328" s="316">
        <v>0</v>
      </c>
      <c r="K328" s="315">
        <v>43.9</v>
      </c>
      <c r="L328" s="315">
        <v>0</v>
      </c>
      <c r="M328" s="315">
        <v>0</v>
      </c>
      <c r="N328" s="338">
        <v>0</v>
      </c>
      <c r="O328" s="654">
        <v>0</v>
      </c>
      <c r="P328" s="560" t="s">
        <v>4658</v>
      </c>
      <c r="Q328" s="561" t="s">
        <v>4665</v>
      </c>
      <c r="R328" s="661">
        <f t="shared" si="15"/>
        <v>0</v>
      </c>
      <c r="S328" s="873">
        <f t="shared" si="16"/>
        <v>0</v>
      </c>
      <c r="T328" s="1013"/>
      <c r="U328" s="873">
        <v>0</v>
      </c>
      <c r="V328" s="873">
        <f t="shared" si="17"/>
        <v>0</v>
      </c>
      <c r="X328" s="1002" t="s">
        <v>4663</v>
      </c>
      <c r="Y328" s="1002" t="s">
        <v>4664</v>
      </c>
      <c r="Z328" s="1003">
        <v>5</v>
      </c>
      <c r="AA328" s="1004">
        <v>46195</v>
      </c>
      <c r="AB328" s="1004">
        <v>46199</v>
      </c>
      <c r="AC328" s="1004">
        <v>46195</v>
      </c>
      <c r="AD328" s="1004">
        <v>46199</v>
      </c>
      <c r="AE328" s="1005">
        <v>0</v>
      </c>
      <c r="AF328" s="1005">
        <v>0</v>
      </c>
      <c r="AG328" s="1003">
        <v>43.9</v>
      </c>
      <c r="AH328" s="1003">
        <v>0</v>
      </c>
      <c r="AI328" s="1003">
        <v>0</v>
      </c>
      <c r="AJ328" s="1003">
        <v>0</v>
      </c>
    </row>
    <row r="329" spans="2:36">
      <c r="B329" s="339" t="s">
        <v>4666</v>
      </c>
      <c r="C329" s="340"/>
      <c r="D329" s="341">
        <v>23</v>
      </c>
      <c r="E329" s="593">
        <v>46139</v>
      </c>
      <c r="F329" s="593">
        <v>46171</v>
      </c>
      <c r="G329" s="593">
        <v>46139</v>
      </c>
      <c r="H329" s="593">
        <v>46171</v>
      </c>
      <c r="I329" s="342">
        <v>0</v>
      </c>
      <c r="J329" s="342">
        <v>0</v>
      </c>
      <c r="K329" s="341">
        <v>201</v>
      </c>
      <c r="L329" s="341">
        <v>0</v>
      </c>
      <c r="M329" s="341">
        <v>0</v>
      </c>
      <c r="N329" s="343">
        <v>0</v>
      </c>
      <c r="O329" s="385">
        <v>0</v>
      </c>
      <c r="P329" s="570"/>
      <c r="Q329" s="571"/>
      <c r="R329" s="662">
        <f t="shared" si="15"/>
        <v>0</v>
      </c>
      <c r="S329" s="874">
        <f t="shared" si="16"/>
        <v>0</v>
      </c>
      <c r="T329" s="1013"/>
      <c r="U329" s="874">
        <v>0</v>
      </c>
      <c r="V329" s="874">
        <f t="shared" si="17"/>
        <v>0</v>
      </c>
      <c r="X329" s="1002" t="s">
        <v>4666</v>
      </c>
      <c r="Z329" s="1003">
        <v>23</v>
      </c>
      <c r="AA329" s="1004">
        <v>46139</v>
      </c>
      <c r="AB329" s="1004">
        <v>46171</v>
      </c>
      <c r="AC329" s="1004">
        <v>46139</v>
      </c>
      <c r="AD329" s="1004">
        <v>46171</v>
      </c>
      <c r="AE329" s="1005">
        <v>0</v>
      </c>
      <c r="AF329" s="1005">
        <v>0</v>
      </c>
      <c r="AG329" s="1003">
        <v>201</v>
      </c>
      <c r="AH329" s="1003">
        <v>0</v>
      </c>
      <c r="AI329" s="1003">
        <v>0</v>
      </c>
      <c r="AJ329" s="1003">
        <v>0</v>
      </c>
    </row>
    <row r="330" spans="2:36">
      <c r="B330" s="337" t="s">
        <v>372</v>
      </c>
      <c r="C330" s="314" t="s">
        <v>4667</v>
      </c>
      <c r="D330" s="315">
        <v>8</v>
      </c>
      <c r="E330" s="588">
        <v>46139</v>
      </c>
      <c r="F330" s="588">
        <v>46149</v>
      </c>
      <c r="G330" s="588">
        <v>46139</v>
      </c>
      <c r="H330" s="588">
        <v>46149</v>
      </c>
      <c r="I330" s="316">
        <v>0</v>
      </c>
      <c r="J330" s="316">
        <v>0</v>
      </c>
      <c r="K330" s="315">
        <v>120.6</v>
      </c>
      <c r="L330" s="315">
        <v>0</v>
      </c>
      <c r="M330" s="315">
        <v>0</v>
      </c>
      <c r="N330" s="338">
        <v>0</v>
      </c>
      <c r="O330" s="654">
        <v>0</v>
      </c>
      <c r="P330" s="560" t="s">
        <v>4653</v>
      </c>
      <c r="Q330" s="561" t="s">
        <v>4668</v>
      </c>
      <c r="R330" s="661">
        <f t="shared" si="15"/>
        <v>0</v>
      </c>
      <c r="S330" s="873">
        <f t="shared" si="16"/>
        <v>0</v>
      </c>
      <c r="T330" s="1013"/>
      <c r="U330" s="873">
        <v>0</v>
      </c>
      <c r="V330" s="873">
        <f t="shared" si="17"/>
        <v>0</v>
      </c>
      <c r="X330" s="1002" t="s">
        <v>372</v>
      </c>
      <c r="Y330" s="1002" t="s">
        <v>4667</v>
      </c>
      <c r="Z330" s="1003">
        <v>8</v>
      </c>
      <c r="AA330" s="1004">
        <v>46139</v>
      </c>
      <c r="AB330" s="1004">
        <v>46149</v>
      </c>
      <c r="AC330" s="1004">
        <v>46139</v>
      </c>
      <c r="AD330" s="1004">
        <v>46149</v>
      </c>
      <c r="AE330" s="1005">
        <v>0</v>
      </c>
      <c r="AF330" s="1005">
        <v>0</v>
      </c>
      <c r="AG330" s="1003">
        <v>120.6</v>
      </c>
      <c r="AH330" s="1003">
        <v>0</v>
      </c>
      <c r="AI330" s="1003">
        <v>0</v>
      </c>
      <c r="AJ330" s="1003">
        <v>0</v>
      </c>
    </row>
    <row r="331" spans="2:36" ht="12.75" customHeight="1">
      <c r="B331" s="337" t="s">
        <v>4669</v>
      </c>
      <c r="C331" s="314" t="s">
        <v>4670</v>
      </c>
      <c r="D331" s="315">
        <v>5</v>
      </c>
      <c r="E331" s="588">
        <v>46150</v>
      </c>
      <c r="F331" s="588">
        <v>46156</v>
      </c>
      <c r="G331" s="588">
        <v>46150</v>
      </c>
      <c r="H331" s="588">
        <v>46156</v>
      </c>
      <c r="I331" s="316">
        <v>0</v>
      </c>
      <c r="J331" s="316">
        <v>0</v>
      </c>
      <c r="K331" s="315">
        <v>20.100000000000001</v>
      </c>
      <c r="L331" s="315">
        <v>0</v>
      </c>
      <c r="M331" s="315">
        <v>0</v>
      </c>
      <c r="N331" s="338">
        <v>0</v>
      </c>
      <c r="O331" s="654">
        <v>0</v>
      </c>
      <c r="P331" s="560" t="s">
        <v>4671</v>
      </c>
      <c r="Q331" s="561" t="s">
        <v>4672</v>
      </c>
      <c r="R331" s="661">
        <f t="shared" si="15"/>
        <v>0</v>
      </c>
      <c r="S331" s="873">
        <f t="shared" si="16"/>
        <v>0</v>
      </c>
      <c r="T331" s="1013"/>
      <c r="U331" s="873">
        <v>0</v>
      </c>
      <c r="V331" s="873">
        <f t="shared" si="17"/>
        <v>0</v>
      </c>
      <c r="X331" s="1002" t="s">
        <v>4669</v>
      </c>
      <c r="Y331" s="1002" t="s">
        <v>4670</v>
      </c>
      <c r="Z331" s="1003">
        <v>5</v>
      </c>
      <c r="AA331" s="1004">
        <v>46150</v>
      </c>
      <c r="AB331" s="1004">
        <v>46156</v>
      </c>
      <c r="AC331" s="1004">
        <v>46150</v>
      </c>
      <c r="AD331" s="1004">
        <v>46156</v>
      </c>
      <c r="AE331" s="1005">
        <v>0</v>
      </c>
      <c r="AF331" s="1005">
        <v>0</v>
      </c>
      <c r="AG331" s="1003">
        <v>20.100000000000001</v>
      </c>
      <c r="AH331" s="1003">
        <v>0</v>
      </c>
      <c r="AI331" s="1003">
        <v>0</v>
      </c>
      <c r="AJ331" s="1003">
        <v>0</v>
      </c>
    </row>
    <row r="332" spans="2:36" ht="12.75" customHeight="1">
      <c r="B332" s="337" t="s">
        <v>4673</v>
      </c>
      <c r="C332" s="314" t="s">
        <v>4674</v>
      </c>
      <c r="D332" s="315">
        <v>5</v>
      </c>
      <c r="E332" s="588">
        <v>46157</v>
      </c>
      <c r="F332" s="588">
        <v>46164</v>
      </c>
      <c r="G332" s="588">
        <v>46157</v>
      </c>
      <c r="H332" s="588">
        <v>46164</v>
      </c>
      <c r="I332" s="316">
        <v>0</v>
      </c>
      <c r="J332" s="316">
        <v>0</v>
      </c>
      <c r="K332" s="315">
        <v>40.200000000000003</v>
      </c>
      <c r="L332" s="315">
        <v>0</v>
      </c>
      <c r="M332" s="315">
        <v>0</v>
      </c>
      <c r="N332" s="338">
        <v>0</v>
      </c>
      <c r="O332" s="654">
        <v>0</v>
      </c>
      <c r="P332" s="560" t="s">
        <v>4675</v>
      </c>
      <c r="Q332" s="561" t="s">
        <v>4676</v>
      </c>
      <c r="R332" s="661">
        <f t="shared" si="15"/>
        <v>0</v>
      </c>
      <c r="S332" s="873">
        <f t="shared" si="16"/>
        <v>0</v>
      </c>
      <c r="T332" s="1013"/>
      <c r="U332" s="873">
        <v>0</v>
      </c>
      <c r="V332" s="873">
        <f t="shared" si="17"/>
        <v>0</v>
      </c>
      <c r="X332" s="1002" t="s">
        <v>4673</v>
      </c>
      <c r="Y332" s="1002" t="s">
        <v>4674</v>
      </c>
      <c r="Z332" s="1003">
        <v>5</v>
      </c>
      <c r="AA332" s="1004">
        <v>46157</v>
      </c>
      <c r="AB332" s="1004">
        <v>46164</v>
      </c>
      <c r="AC332" s="1004">
        <v>46157</v>
      </c>
      <c r="AD332" s="1004">
        <v>46164</v>
      </c>
      <c r="AE332" s="1005">
        <v>0</v>
      </c>
      <c r="AF332" s="1005">
        <v>0</v>
      </c>
      <c r="AG332" s="1003">
        <v>40.200000000000003</v>
      </c>
      <c r="AH332" s="1003">
        <v>0</v>
      </c>
      <c r="AI332" s="1003">
        <v>0</v>
      </c>
      <c r="AJ332" s="1003">
        <v>0</v>
      </c>
    </row>
    <row r="333" spans="2:36" ht="12.75" customHeight="1">
      <c r="B333" s="337" t="s">
        <v>4677</v>
      </c>
      <c r="C333" s="314" t="s">
        <v>4678</v>
      </c>
      <c r="D333" s="315">
        <v>5</v>
      </c>
      <c r="E333" s="588">
        <v>46167</v>
      </c>
      <c r="F333" s="588">
        <v>46171</v>
      </c>
      <c r="G333" s="588">
        <v>46167</v>
      </c>
      <c r="H333" s="588">
        <v>46171</v>
      </c>
      <c r="I333" s="316">
        <v>0</v>
      </c>
      <c r="J333" s="316">
        <v>0</v>
      </c>
      <c r="K333" s="315">
        <v>20.100000000000001</v>
      </c>
      <c r="L333" s="315">
        <v>0</v>
      </c>
      <c r="M333" s="315">
        <v>0</v>
      </c>
      <c r="N333" s="338">
        <v>0</v>
      </c>
      <c r="O333" s="654">
        <v>0</v>
      </c>
      <c r="P333" s="560" t="s">
        <v>4672</v>
      </c>
      <c r="Q333" s="561" t="s">
        <v>4665</v>
      </c>
      <c r="R333" s="661">
        <f t="shared" si="15"/>
        <v>0</v>
      </c>
      <c r="S333" s="873">
        <f t="shared" si="16"/>
        <v>0</v>
      </c>
      <c r="T333" s="1013"/>
      <c r="U333" s="873">
        <v>0</v>
      </c>
      <c r="V333" s="873">
        <f t="shared" si="17"/>
        <v>0</v>
      </c>
      <c r="X333" s="1002" t="s">
        <v>4677</v>
      </c>
      <c r="Y333" s="1002" t="s">
        <v>4678</v>
      </c>
      <c r="Z333" s="1003">
        <v>5</v>
      </c>
      <c r="AA333" s="1004">
        <v>46167</v>
      </c>
      <c r="AB333" s="1004">
        <v>46171</v>
      </c>
      <c r="AC333" s="1004">
        <v>46167</v>
      </c>
      <c r="AD333" s="1004">
        <v>46171</v>
      </c>
      <c r="AE333" s="1005">
        <v>0</v>
      </c>
      <c r="AF333" s="1005">
        <v>0</v>
      </c>
      <c r="AG333" s="1003">
        <v>20.100000000000001</v>
      </c>
      <c r="AH333" s="1003">
        <v>0</v>
      </c>
      <c r="AI333" s="1003">
        <v>0</v>
      </c>
      <c r="AJ333" s="1003">
        <v>0</v>
      </c>
    </row>
    <row r="334" spans="2:36">
      <c r="B334" s="339" t="s">
        <v>4679</v>
      </c>
      <c r="C334" s="340"/>
      <c r="D334" s="341">
        <v>38</v>
      </c>
      <c r="E334" s="593">
        <v>46139</v>
      </c>
      <c r="F334" s="593">
        <v>46192</v>
      </c>
      <c r="G334" s="593">
        <v>46139</v>
      </c>
      <c r="H334" s="593">
        <v>46192</v>
      </c>
      <c r="I334" s="342">
        <v>0</v>
      </c>
      <c r="J334" s="342">
        <v>0</v>
      </c>
      <c r="K334" s="341">
        <v>194</v>
      </c>
      <c r="L334" s="341">
        <v>0</v>
      </c>
      <c r="M334" s="341">
        <v>0</v>
      </c>
      <c r="N334" s="343">
        <v>0</v>
      </c>
      <c r="O334" s="385">
        <v>0</v>
      </c>
      <c r="P334" s="570"/>
      <c r="Q334" s="571"/>
      <c r="R334" s="662">
        <f t="shared" si="15"/>
        <v>0</v>
      </c>
      <c r="S334" s="874">
        <f t="shared" si="16"/>
        <v>0</v>
      </c>
      <c r="T334" s="1013"/>
      <c r="U334" s="874">
        <v>0</v>
      </c>
      <c r="V334" s="874">
        <f t="shared" si="17"/>
        <v>0</v>
      </c>
      <c r="X334" s="1002" t="s">
        <v>4679</v>
      </c>
      <c r="Z334" s="1003">
        <v>38</v>
      </c>
      <c r="AA334" s="1004">
        <v>46139</v>
      </c>
      <c r="AB334" s="1004">
        <v>46192</v>
      </c>
      <c r="AC334" s="1004">
        <v>46139</v>
      </c>
      <c r="AD334" s="1004">
        <v>46192</v>
      </c>
      <c r="AE334" s="1005">
        <v>0</v>
      </c>
      <c r="AF334" s="1005">
        <v>0</v>
      </c>
      <c r="AG334" s="1003">
        <v>194</v>
      </c>
      <c r="AH334" s="1003">
        <v>0</v>
      </c>
      <c r="AI334" s="1003">
        <v>0</v>
      </c>
      <c r="AJ334" s="1003">
        <v>0</v>
      </c>
    </row>
    <row r="335" spans="2:36">
      <c r="B335" s="337" t="s">
        <v>375</v>
      </c>
      <c r="C335" s="314" t="s">
        <v>4680</v>
      </c>
      <c r="D335" s="315">
        <v>23</v>
      </c>
      <c r="E335" s="588">
        <v>46139</v>
      </c>
      <c r="F335" s="588">
        <v>46171</v>
      </c>
      <c r="G335" s="588">
        <v>46139</v>
      </c>
      <c r="H335" s="588">
        <v>46171</v>
      </c>
      <c r="I335" s="316">
        <v>0</v>
      </c>
      <c r="J335" s="316">
        <v>0</v>
      </c>
      <c r="K335" s="315">
        <v>116.4</v>
      </c>
      <c r="L335" s="315">
        <v>0</v>
      </c>
      <c r="M335" s="315">
        <v>0</v>
      </c>
      <c r="N335" s="338">
        <v>0</v>
      </c>
      <c r="O335" s="654">
        <v>0</v>
      </c>
      <c r="P335" s="560" t="s">
        <v>4653</v>
      </c>
      <c r="Q335" s="561" t="s">
        <v>4681</v>
      </c>
      <c r="R335" s="661">
        <f t="shared" si="15"/>
        <v>0</v>
      </c>
      <c r="S335" s="873">
        <f t="shared" si="16"/>
        <v>0</v>
      </c>
      <c r="T335" s="1013"/>
      <c r="U335" s="873">
        <v>0</v>
      </c>
      <c r="V335" s="873">
        <f t="shared" si="17"/>
        <v>0</v>
      </c>
      <c r="X335" s="1002" t="s">
        <v>375</v>
      </c>
      <c r="Y335" s="1002" t="s">
        <v>4680</v>
      </c>
      <c r="Z335" s="1003">
        <v>23</v>
      </c>
      <c r="AA335" s="1004">
        <v>46139</v>
      </c>
      <c r="AB335" s="1004">
        <v>46171</v>
      </c>
      <c r="AC335" s="1004">
        <v>46139</v>
      </c>
      <c r="AD335" s="1004">
        <v>46171</v>
      </c>
      <c r="AE335" s="1005">
        <v>0</v>
      </c>
      <c r="AF335" s="1005">
        <v>0</v>
      </c>
      <c r="AG335" s="1003">
        <v>116.4</v>
      </c>
      <c r="AH335" s="1003">
        <v>0</v>
      </c>
      <c r="AI335" s="1003">
        <v>0</v>
      </c>
      <c r="AJ335" s="1003">
        <v>0</v>
      </c>
    </row>
    <row r="336" spans="2:36" ht="12.75" customHeight="1">
      <c r="B336" s="337" t="s">
        <v>4682</v>
      </c>
      <c r="C336" s="314" t="s">
        <v>4683</v>
      </c>
      <c r="D336" s="315">
        <v>5</v>
      </c>
      <c r="E336" s="588">
        <v>46174</v>
      </c>
      <c r="F336" s="588">
        <v>46178</v>
      </c>
      <c r="G336" s="588">
        <v>46174</v>
      </c>
      <c r="H336" s="588">
        <v>46178</v>
      </c>
      <c r="I336" s="316">
        <v>0</v>
      </c>
      <c r="J336" s="316">
        <v>0</v>
      </c>
      <c r="K336" s="315">
        <v>19.399999999999999</v>
      </c>
      <c r="L336" s="315">
        <v>0</v>
      </c>
      <c r="M336" s="315">
        <v>0</v>
      </c>
      <c r="N336" s="338">
        <v>0</v>
      </c>
      <c r="O336" s="654">
        <v>0</v>
      </c>
      <c r="P336" s="560" t="s">
        <v>4684</v>
      </c>
      <c r="Q336" s="561" t="s">
        <v>4685</v>
      </c>
      <c r="R336" s="661">
        <f t="shared" si="15"/>
        <v>0</v>
      </c>
      <c r="S336" s="873">
        <f t="shared" si="16"/>
        <v>0</v>
      </c>
      <c r="T336" s="1013"/>
      <c r="U336" s="873">
        <v>0</v>
      </c>
      <c r="V336" s="873">
        <f t="shared" si="17"/>
        <v>0</v>
      </c>
      <c r="X336" s="1002" t="s">
        <v>4682</v>
      </c>
      <c r="Y336" s="1002" t="s">
        <v>4683</v>
      </c>
      <c r="Z336" s="1003">
        <v>5</v>
      </c>
      <c r="AA336" s="1004">
        <v>46174</v>
      </c>
      <c r="AB336" s="1004">
        <v>46178</v>
      </c>
      <c r="AC336" s="1004">
        <v>46174</v>
      </c>
      <c r="AD336" s="1004">
        <v>46178</v>
      </c>
      <c r="AE336" s="1005">
        <v>0</v>
      </c>
      <c r="AF336" s="1005">
        <v>0</v>
      </c>
      <c r="AG336" s="1003">
        <v>19.399999999999999</v>
      </c>
      <c r="AH336" s="1003">
        <v>0</v>
      </c>
      <c r="AI336" s="1003">
        <v>0</v>
      </c>
      <c r="AJ336" s="1003">
        <v>0</v>
      </c>
    </row>
    <row r="337" spans="2:36" ht="12.75" customHeight="1">
      <c r="B337" s="337" t="s">
        <v>4686</v>
      </c>
      <c r="C337" s="314" t="s">
        <v>4687</v>
      </c>
      <c r="D337" s="315">
        <v>5</v>
      </c>
      <c r="E337" s="588">
        <v>46181</v>
      </c>
      <c r="F337" s="588">
        <v>46185</v>
      </c>
      <c r="G337" s="588">
        <v>46181</v>
      </c>
      <c r="H337" s="588">
        <v>46185</v>
      </c>
      <c r="I337" s="316">
        <v>0</v>
      </c>
      <c r="J337" s="316">
        <v>0</v>
      </c>
      <c r="K337" s="315">
        <v>38.799999999999997</v>
      </c>
      <c r="L337" s="315">
        <v>0</v>
      </c>
      <c r="M337" s="315">
        <v>0</v>
      </c>
      <c r="N337" s="338">
        <v>0</v>
      </c>
      <c r="O337" s="654">
        <v>0</v>
      </c>
      <c r="P337" s="560" t="s">
        <v>4688</v>
      </c>
      <c r="Q337" s="561" t="s">
        <v>4689</v>
      </c>
      <c r="R337" s="661">
        <f t="shared" si="15"/>
        <v>0</v>
      </c>
      <c r="S337" s="873">
        <f t="shared" si="16"/>
        <v>0</v>
      </c>
      <c r="T337" s="1013"/>
      <c r="U337" s="873">
        <v>0</v>
      </c>
      <c r="V337" s="873">
        <f t="shared" si="17"/>
        <v>0</v>
      </c>
      <c r="X337" s="1002" t="s">
        <v>4686</v>
      </c>
      <c r="Y337" s="1002" t="s">
        <v>4687</v>
      </c>
      <c r="Z337" s="1003">
        <v>5</v>
      </c>
      <c r="AA337" s="1004">
        <v>46181</v>
      </c>
      <c r="AB337" s="1004">
        <v>46185</v>
      </c>
      <c r="AC337" s="1004">
        <v>46181</v>
      </c>
      <c r="AD337" s="1004">
        <v>46185</v>
      </c>
      <c r="AE337" s="1005">
        <v>0</v>
      </c>
      <c r="AF337" s="1005">
        <v>0</v>
      </c>
      <c r="AG337" s="1003">
        <v>38.799999999999997</v>
      </c>
      <c r="AH337" s="1003">
        <v>0</v>
      </c>
      <c r="AI337" s="1003">
        <v>0</v>
      </c>
      <c r="AJ337" s="1003">
        <v>0</v>
      </c>
    </row>
    <row r="338" spans="2:36" ht="12.75" customHeight="1">
      <c r="B338" s="337" t="s">
        <v>4690</v>
      </c>
      <c r="C338" s="314" t="s">
        <v>4691</v>
      </c>
      <c r="D338" s="315">
        <v>5</v>
      </c>
      <c r="E338" s="588">
        <v>46188</v>
      </c>
      <c r="F338" s="588">
        <v>46192</v>
      </c>
      <c r="G338" s="588">
        <v>46188</v>
      </c>
      <c r="H338" s="588">
        <v>46192</v>
      </c>
      <c r="I338" s="316">
        <v>0</v>
      </c>
      <c r="J338" s="316">
        <v>0</v>
      </c>
      <c r="K338" s="315">
        <v>19.399999999999999</v>
      </c>
      <c r="L338" s="315">
        <v>0</v>
      </c>
      <c r="M338" s="315">
        <v>0</v>
      </c>
      <c r="N338" s="338">
        <v>0</v>
      </c>
      <c r="O338" s="654">
        <v>0</v>
      </c>
      <c r="P338" s="560" t="s">
        <v>4685</v>
      </c>
      <c r="Q338" s="561" t="s">
        <v>4665</v>
      </c>
      <c r="R338" s="661">
        <f t="shared" si="15"/>
        <v>0</v>
      </c>
      <c r="S338" s="873">
        <f t="shared" si="16"/>
        <v>0</v>
      </c>
      <c r="T338" s="1013"/>
      <c r="U338" s="873">
        <v>0</v>
      </c>
      <c r="V338" s="873">
        <f t="shared" si="17"/>
        <v>0</v>
      </c>
      <c r="X338" s="1002" t="s">
        <v>4690</v>
      </c>
      <c r="Y338" s="1002" t="s">
        <v>4691</v>
      </c>
      <c r="Z338" s="1003">
        <v>5</v>
      </c>
      <c r="AA338" s="1004">
        <v>46188</v>
      </c>
      <c r="AB338" s="1004">
        <v>46192</v>
      </c>
      <c r="AC338" s="1004">
        <v>46188</v>
      </c>
      <c r="AD338" s="1004">
        <v>46192</v>
      </c>
      <c r="AE338" s="1005">
        <v>0</v>
      </c>
      <c r="AF338" s="1005">
        <v>0</v>
      </c>
      <c r="AG338" s="1003">
        <v>19.399999999999999</v>
      </c>
      <c r="AH338" s="1003">
        <v>0</v>
      </c>
      <c r="AI338" s="1003">
        <v>0</v>
      </c>
      <c r="AJ338" s="1003">
        <v>0</v>
      </c>
    </row>
    <row r="339" spans="2:36" ht="12.75" customHeight="1">
      <c r="B339" s="332" t="s">
        <v>4692</v>
      </c>
      <c r="C339" s="333"/>
      <c r="D339" s="334">
        <v>41</v>
      </c>
      <c r="E339" s="592">
        <v>46203</v>
      </c>
      <c r="F339" s="592">
        <v>46260</v>
      </c>
      <c r="G339" s="592">
        <v>46203</v>
      </c>
      <c r="H339" s="592">
        <v>46260</v>
      </c>
      <c r="I339" s="335">
        <v>0</v>
      </c>
      <c r="J339" s="335">
        <v>0</v>
      </c>
      <c r="K339" s="334">
        <v>627</v>
      </c>
      <c r="L339" s="334">
        <v>0</v>
      </c>
      <c r="M339" s="334">
        <v>0</v>
      </c>
      <c r="N339" s="336">
        <v>0</v>
      </c>
      <c r="O339" s="385">
        <v>0</v>
      </c>
      <c r="P339" s="568"/>
      <c r="Q339" s="569"/>
      <c r="R339" s="660">
        <f t="shared" si="15"/>
        <v>0</v>
      </c>
      <c r="S339" s="872">
        <f t="shared" si="16"/>
        <v>0</v>
      </c>
      <c r="T339" s="1013"/>
      <c r="U339" s="872">
        <v>0</v>
      </c>
      <c r="V339" s="872">
        <f t="shared" si="17"/>
        <v>0</v>
      </c>
      <c r="X339" s="1002" t="s">
        <v>4692</v>
      </c>
      <c r="Z339" s="1003">
        <v>41</v>
      </c>
      <c r="AA339" s="1004">
        <v>46203</v>
      </c>
      <c r="AB339" s="1004">
        <v>46260</v>
      </c>
      <c r="AC339" s="1004">
        <v>46203</v>
      </c>
      <c r="AD339" s="1004">
        <v>46260</v>
      </c>
      <c r="AE339" s="1005">
        <v>0</v>
      </c>
      <c r="AF339" s="1005">
        <v>0</v>
      </c>
      <c r="AG339" s="1003">
        <v>627</v>
      </c>
      <c r="AH339" s="1003">
        <v>0</v>
      </c>
      <c r="AI339" s="1003">
        <v>0</v>
      </c>
      <c r="AJ339" s="1003">
        <v>0</v>
      </c>
    </row>
    <row r="340" spans="2:36" ht="12.75" customHeight="1">
      <c r="B340" s="337" t="s">
        <v>380</v>
      </c>
      <c r="C340" s="314" t="s">
        <v>4693</v>
      </c>
      <c r="D340" s="315">
        <v>9</v>
      </c>
      <c r="E340" s="588">
        <v>46203</v>
      </c>
      <c r="F340" s="588">
        <v>46213</v>
      </c>
      <c r="G340" s="588">
        <v>46203</v>
      </c>
      <c r="H340" s="588">
        <v>46213</v>
      </c>
      <c r="I340" s="316">
        <v>0</v>
      </c>
      <c r="J340" s="316">
        <v>0</v>
      </c>
      <c r="K340" s="315">
        <v>319</v>
      </c>
      <c r="L340" s="315">
        <v>0</v>
      </c>
      <c r="M340" s="315">
        <v>0</v>
      </c>
      <c r="N340" s="338">
        <v>0</v>
      </c>
      <c r="O340" s="654">
        <v>0</v>
      </c>
      <c r="P340" s="560" t="s">
        <v>4653</v>
      </c>
      <c r="Q340" s="561" t="s">
        <v>4694</v>
      </c>
      <c r="R340" s="661">
        <f t="shared" si="15"/>
        <v>0</v>
      </c>
      <c r="S340" s="873">
        <f t="shared" si="16"/>
        <v>0</v>
      </c>
      <c r="T340" s="1013"/>
      <c r="U340" s="873">
        <v>0</v>
      </c>
      <c r="V340" s="873">
        <f t="shared" si="17"/>
        <v>0</v>
      </c>
      <c r="X340" s="1002" t="s">
        <v>380</v>
      </c>
      <c r="Y340" s="1002" t="s">
        <v>4693</v>
      </c>
      <c r="Z340" s="1003">
        <v>9</v>
      </c>
      <c r="AA340" s="1004">
        <v>46203</v>
      </c>
      <c r="AB340" s="1004">
        <v>46213</v>
      </c>
      <c r="AC340" s="1004">
        <v>46203</v>
      </c>
      <c r="AD340" s="1004">
        <v>46213</v>
      </c>
      <c r="AE340" s="1005">
        <v>0</v>
      </c>
      <c r="AF340" s="1005">
        <v>0</v>
      </c>
      <c r="AG340" s="1003">
        <v>319</v>
      </c>
      <c r="AH340" s="1003">
        <v>0</v>
      </c>
      <c r="AI340" s="1003">
        <v>0</v>
      </c>
      <c r="AJ340" s="1003">
        <v>0</v>
      </c>
    </row>
    <row r="341" spans="2:36" ht="12.75" customHeight="1">
      <c r="B341" s="337" t="s">
        <v>383</v>
      </c>
      <c r="C341" s="314" t="s">
        <v>4695</v>
      </c>
      <c r="D341" s="315">
        <v>3</v>
      </c>
      <c r="E341" s="588">
        <v>46216</v>
      </c>
      <c r="F341" s="588">
        <v>46218</v>
      </c>
      <c r="G341" s="588">
        <v>46216</v>
      </c>
      <c r="H341" s="588">
        <v>46218</v>
      </c>
      <c r="I341" s="316">
        <v>0</v>
      </c>
      <c r="J341" s="316">
        <v>0</v>
      </c>
      <c r="K341" s="315">
        <v>50</v>
      </c>
      <c r="L341" s="315">
        <v>0</v>
      </c>
      <c r="M341" s="315">
        <v>0</v>
      </c>
      <c r="N341" s="338">
        <v>0</v>
      </c>
      <c r="O341" s="654">
        <v>0</v>
      </c>
      <c r="P341" s="560" t="s">
        <v>4696</v>
      </c>
      <c r="Q341" s="561" t="s">
        <v>4697</v>
      </c>
      <c r="R341" s="661">
        <f t="shared" si="15"/>
        <v>0</v>
      </c>
      <c r="S341" s="873">
        <f t="shared" si="16"/>
        <v>0</v>
      </c>
      <c r="T341" s="1013"/>
      <c r="U341" s="873">
        <v>0</v>
      </c>
      <c r="V341" s="873">
        <f t="shared" si="17"/>
        <v>0</v>
      </c>
      <c r="X341" s="1002" t="s">
        <v>383</v>
      </c>
      <c r="Y341" s="1002" t="s">
        <v>4695</v>
      </c>
      <c r="Z341" s="1003">
        <v>3</v>
      </c>
      <c r="AA341" s="1004">
        <v>46216</v>
      </c>
      <c r="AB341" s="1004">
        <v>46218</v>
      </c>
      <c r="AC341" s="1004">
        <v>46216</v>
      </c>
      <c r="AD341" s="1004">
        <v>46218</v>
      </c>
      <c r="AE341" s="1005">
        <v>0</v>
      </c>
      <c r="AF341" s="1005">
        <v>0</v>
      </c>
      <c r="AG341" s="1003">
        <v>50</v>
      </c>
      <c r="AH341" s="1003">
        <v>0</v>
      </c>
      <c r="AI341" s="1003">
        <v>0</v>
      </c>
      <c r="AJ341" s="1003">
        <v>0</v>
      </c>
    </row>
    <row r="342" spans="2:36" ht="12.75" customHeight="1">
      <c r="B342" s="337" t="s">
        <v>386</v>
      </c>
      <c r="C342" s="314" t="s">
        <v>4698</v>
      </c>
      <c r="D342" s="315">
        <v>3</v>
      </c>
      <c r="E342" s="588">
        <v>46220</v>
      </c>
      <c r="F342" s="588">
        <v>46224</v>
      </c>
      <c r="G342" s="588">
        <v>46220</v>
      </c>
      <c r="H342" s="588">
        <v>46224</v>
      </c>
      <c r="I342" s="316">
        <v>0</v>
      </c>
      <c r="J342" s="316">
        <v>0</v>
      </c>
      <c r="K342" s="315">
        <v>50</v>
      </c>
      <c r="L342" s="315">
        <v>0</v>
      </c>
      <c r="M342" s="315">
        <v>0</v>
      </c>
      <c r="N342" s="338">
        <v>0</v>
      </c>
      <c r="O342" s="654">
        <v>0</v>
      </c>
      <c r="P342" s="560" t="s">
        <v>4694</v>
      </c>
      <c r="Q342" s="561" t="s">
        <v>4699</v>
      </c>
      <c r="R342" s="661">
        <f t="shared" si="15"/>
        <v>0</v>
      </c>
      <c r="S342" s="873">
        <f t="shared" si="16"/>
        <v>0</v>
      </c>
      <c r="T342" s="1013"/>
      <c r="U342" s="873">
        <v>0</v>
      </c>
      <c r="V342" s="873">
        <f t="shared" si="17"/>
        <v>0</v>
      </c>
      <c r="X342" s="1002" t="s">
        <v>386</v>
      </c>
      <c r="Y342" s="1002" t="s">
        <v>4698</v>
      </c>
      <c r="Z342" s="1003">
        <v>3</v>
      </c>
      <c r="AA342" s="1004">
        <v>46220</v>
      </c>
      <c r="AB342" s="1004">
        <v>46224</v>
      </c>
      <c r="AC342" s="1004">
        <v>46220</v>
      </c>
      <c r="AD342" s="1004">
        <v>46224</v>
      </c>
      <c r="AE342" s="1005">
        <v>0</v>
      </c>
      <c r="AF342" s="1005">
        <v>0</v>
      </c>
      <c r="AG342" s="1003">
        <v>50</v>
      </c>
      <c r="AH342" s="1003">
        <v>0</v>
      </c>
      <c r="AI342" s="1003">
        <v>0</v>
      </c>
      <c r="AJ342" s="1003">
        <v>0</v>
      </c>
    </row>
    <row r="343" spans="2:36" ht="12.75" customHeight="1">
      <c r="B343" s="337" t="s">
        <v>4700</v>
      </c>
      <c r="C343" s="314" t="s">
        <v>4701</v>
      </c>
      <c r="D343" s="315">
        <v>3</v>
      </c>
      <c r="E343" s="588">
        <v>46225</v>
      </c>
      <c r="F343" s="588">
        <v>46227</v>
      </c>
      <c r="G343" s="588">
        <v>46225</v>
      </c>
      <c r="H343" s="588">
        <v>46227</v>
      </c>
      <c r="I343" s="316">
        <v>0</v>
      </c>
      <c r="J343" s="316">
        <v>0</v>
      </c>
      <c r="K343" s="315">
        <v>50</v>
      </c>
      <c r="L343" s="315">
        <v>0</v>
      </c>
      <c r="M343" s="315">
        <v>0</v>
      </c>
      <c r="N343" s="338">
        <v>0</v>
      </c>
      <c r="O343" s="654">
        <v>0</v>
      </c>
      <c r="P343" s="560" t="s">
        <v>4702</v>
      </c>
      <c r="Q343" s="561" t="s">
        <v>4703</v>
      </c>
      <c r="R343" s="661">
        <f t="shared" si="15"/>
        <v>0</v>
      </c>
      <c r="S343" s="873">
        <f t="shared" si="16"/>
        <v>0</v>
      </c>
      <c r="T343" s="1013"/>
      <c r="U343" s="873">
        <v>0</v>
      </c>
      <c r="V343" s="873">
        <f t="shared" si="17"/>
        <v>0</v>
      </c>
      <c r="X343" s="1002" t="s">
        <v>4700</v>
      </c>
      <c r="Y343" s="1002" t="s">
        <v>4701</v>
      </c>
      <c r="Z343" s="1003">
        <v>3</v>
      </c>
      <c r="AA343" s="1004">
        <v>46225</v>
      </c>
      <c r="AB343" s="1004">
        <v>46227</v>
      </c>
      <c r="AC343" s="1004">
        <v>46225</v>
      </c>
      <c r="AD343" s="1004">
        <v>46227</v>
      </c>
      <c r="AE343" s="1005">
        <v>0</v>
      </c>
      <c r="AF343" s="1005">
        <v>0</v>
      </c>
      <c r="AG343" s="1003">
        <v>50</v>
      </c>
      <c r="AH343" s="1003">
        <v>0</v>
      </c>
      <c r="AI343" s="1003">
        <v>0</v>
      </c>
      <c r="AJ343" s="1003">
        <v>0</v>
      </c>
    </row>
    <row r="344" spans="2:36" ht="12.75" customHeight="1">
      <c r="B344" s="337" t="s">
        <v>4704</v>
      </c>
      <c r="C344" s="314" t="s">
        <v>4705</v>
      </c>
      <c r="D344" s="315">
        <v>3</v>
      </c>
      <c r="E344" s="588">
        <v>46230</v>
      </c>
      <c r="F344" s="588">
        <v>46232</v>
      </c>
      <c r="G344" s="588">
        <v>46230</v>
      </c>
      <c r="H344" s="588">
        <v>46232</v>
      </c>
      <c r="I344" s="316">
        <v>0</v>
      </c>
      <c r="J344" s="316">
        <v>0</v>
      </c>
      <c r="K344" s="315">
        <v>50</v>
      </c>
      <c r="L344" s="315">
        <v>0</v>
      </c>
      <c r="M344" s="315">
        <v>0</v>
      </c>
      <c r="N344" s="338">
        <v>0</v>
      </c>
      <c r="O344" s="654">
        <v>0</v>
      </c>
      <c r="P344" s="560" t="s">
        <v>4706</v>
      </c>
      <c r="Q344" s="561" t="s">
        <v>4707</v>
      </c>
      <c r="R344" s="661">
        <f t="shared" si="15"/>
        <v>0</v>
      </c>
      <c r="S344" s="873">
        <f t="shared" si="16"/>
        <v>0</v>
      </c>
      <c r="T344" s="1013"/>
      <c r="U344" s="873">
        <v>0</v>
      </c>
      <c r="V344" s="873">
        <f t="shared" si="17"/>
        <v>0</v>
      </c>
      <c r="X344" s="1002" t="s">
        <v>4704</v>
      </c>
      <c r="Y344" s="1002" t="s">
        <v>4705</v>
      </c>
      <c r="Z344" s="1003">
        <v>3</v>
      </c>
      <c r="AA344" s="1004">
        <v>46230</v>
      </c>
      <c r="AB344" s="1004">
        <v>46232</v>
      </c>
      <c r="AC344" s="1004">
        <v>46230</v>
      </c>
      <c r="AD344" s="1004">
        <v>46232</v>
      </c>
      <c r="AE344" s="1005">
        <v>0</v>
      </c>
      <c r="AF344" s="1005">
        <v>0</v>
      </c>
      <c r="AG344" s="1003">
        <v>50</v>
      </c>
      <c r="AH344" s="1003">
        <v>0</v>
      </c>
      <c r="AI344" s="1003">
        <v>0</v>
      </c>
      <c r="AJ344" s="1003">
        <v>0</v>
      </c>
    </row>
    <row r="345" spans="2:36" ht="12.75" customHeight="1">
      <c r="B345" s="337" t="s">
        <v>4708</v>
      </c>
      <c r="C345" s="314" t="s">
        <v>4709</v>
      </c>
      <c r="D345" s="315">
        <v>5</v>
      </c>
      <c r="E345" s="588">
        <v>46233</v>
      </c>
      <c r="F345" s="588">
        <v>46239</v>
      </c>
      <c r="G345" s="588">
        <v>46233</v>
      </c>
      <c r="H345" s="588">
        <v>46239</v>
      </c>
      <c r="I345" s="316">
        <v>0</v>
      </c>
      <c r="J345" s="316">
        <v>0</v>
      </c>
      <c r="K345" s="315">
        <v>64.8</v>
      </c>
      <c r="L345" s="315">
        <v>0</v>
      </c>
      <c r="M345" s="315">
        <v>0</v>
      </c>
      <c r="N345" s="338">
        <v>0</v>
      </c>
      <c r="O345" s="654">
        <v>0</v>
      </c>
      <c r="P345" s="560" t="s">
        <v>4703</v>
      </c>
      <c r="Q345" s="561" t="s">
        <v>4665</v>
      </c>
      <c r="R345" s="661">
        <f t="shared" si="15"/>
        <v>0</v>
      </c>
      <c r="S345" s="873">
        <f t="shared" si="16"/>
        <v>0</v>
      </c>
      <c r="T345" s="1013"/>
      <c r="U345" s="873">
        <v>0</v>
      </c>
      <c r="V345" s="873">
        <f t="shared" si="17"/>
        <v>0</v>
      </c>
      <c r="X345" s="1002" t="s">
        <v>4708</v>
      </c>
      <c r="Y345" s="1002" t="s">
        <v>4709</v>
      </c>
      <c r="Z345" s="1003">
        <v>5</v>
      </c>
      <c r="AA345" s="1004">
        <v>46233</v>
      </c>
      <c r="AB345" s="1004">
        <v>46239</v>
      </c>
      <c r="AC345" s="1004">
        <v>46233</v>
      </c>
      <c r="AD345" s="1004">
        <v>46239</v>
      </c>
      <c r="AE345" s="1005">
        <v>0</v>
      </c>
      <c r="AF345" s="1005">
        <v>0</v>
      </c>
      <c r="AG345" s="1003">
        <v>64.8</v>
      </c>
      <c r="AH345" s="1003">
        <v>0</v>
      </c>
      <c r="AI345" s="1003">
        <v>0</v>
      </c>
      <c r="AJ345" s="1003">
        <v>0</v>
      </c>
    </row>
    <row r="346" spans="2:36" ht="12.75" customHeight="1">
      <c r="B346" s="337" t="s">
        <v>4710</v>
      </c>
      <c r="C346" s="314" t="s">
        <v>4711</v>
      </c>
      <c r="D346" s="315">
        <v>5</v>
      </c>
      <c r="E346" s="588">
        <v>46240</v>
      </c>
      <c r="F346" s="588">
        <v>46246</v>
      </c>
      <c r="G346" s="588">
        <v>46240</v>
      </c>
      <c r="H346" s="588">
        <v>46246</v>
      </c>
      <c r="I346" s="316">
        <v>0</v>
      </c>
      <c r="J346" s="316">
        <v>0</v>
      </c>
      <c r="K346" s="315">
        <v>10.8</v>
      </c>
      <c r="L346" s="315">
        <v>0</v>
      </c>
      <c r="M346" s="315">
        <v>0</v>
      </c>
      <c r="N346" s="338">
        <v>0</v>
      </c>
      <c r="O346" s="654">
        <v>0</v>
      </c>
      <c r="R346" s="661">
        <f t="shared" si="15"/>
        <v>0</v>
      </c>
      <c r="S346" s="873">
        <f t="shared" si="16"/>
        <v>0</v>
      </c>
      <c r="T346" s="1013"/>
      <c r="U346" s="873">
        <v>0</v>
      </c>
      <c r="V346" s="873">
        <f t="shared" si="17"/>
        <v>0</v>
      </c>
      <c r="X346" s="1002" t="s">
        <v>4710</v>
      </c>
      <c r="Y346" s="1002" t="s">
        <v>4711</v>
      </c>
      <c r="Z346" s="1003">
        <v>5</v>
      </c>
      <c r="AA346" s="1004">
        <v>46240</v>
      </c>
      <c r="AB346" s="1004">
        <v>46246</v>
      </c>
      <c r="AC346" s="1004">
        <v>46240</v>
      </c>
      <c r="AD346" s="1004">
        <v>46246</v>
      </c>
      <c r="AE346" s="1005">
        <v>0</v>
      </c>
      <c r="AF346" s="1005">
        <v>0</v>
      </c>
      <c r="AG346" s="1003">
        <v>10.8</v>
      </c>
      <c r="AH346" s="1003">
        <v>0</v>
      </c>
      <c r="AI346" s="1003">
        <v>0</v>
      </c>
      <c r="AJ346" s="1003">
        <v>0</v>
      </c>
    </row>
    <row r="347" spans="2:36" ht="12.75" customHeight="1">
      <c r="B347" s="337" t="s">
        <v>4712</v>
      </c>
      <c r="C347" s="314" t="s">
        <v>4713</v>
      </c>
      <c r="D347" s="315">
        <v>5</v>
      </c>
      <c r="E347" s="588">
        <v>46247</v>
      </c>
      <c r="F347" s="588">
        <v>46253</v>
      </c>
      <c r="G347" s="588">
        <v>46247</v>
      </c>
      <c r="H347" s="588">
        <v>46253</v>
      </c>
      <c r="I347" s="316">
        <v>0</v>
      </c>
      <c r="J347" s="316">
        <v>0</v>
      </c>
      <c r="K347" s="315">
        <v>21.6</v>
      </c>
      <c r="L347" s="315">
        <v>0</v>
      </c>
      <c r="M347" s="315">
        <v>0</v>
      </c>
      <c r="N347" s="338">
        <v>0</v>
      </c>
      <c r="O347" s="654">
        <v>0</v>
      </c>
      <c r="R347" s="661">
        <f t="shared" si="15"/>
        <v>0</v>
      </c>
      <c r="S347" s="873">
        <f t="shared" si="16"/>
        <v>0</v>
      </c>
      <c r="T347" s="1013"/>
      <c r="U347" s="873">
        <v>0</v>
      </c>
      <c r="V347" s="873">
        <f t="shared" si="17"/>
        <v>0</v>
      </c>
      <c r="X347" s="1002" t="s">
        <v>4712</v>
      </c>
      <c r="Y347" s="1002" t="s">
        <v>4713</v>
      </c>
      <c r="Z347" s="1003">
        <v>5</v>
      </c>
      <c r="AA347" s="1004">
        <v>46247</v>
      </c>
      <c r="AB347" s="1004">
        <v>46253</v>
      </c>
      <c r="AC347" s="1004">
        <v>46247</v>
      </c>
      <c r="AD347" s="1004">
        <v>46253</v>
      </c>
      <c r="AE347" s="1005">
        <v>0</v>
      </c>
      <c r="AF347" s="1005">
        <v>0</v>
      </c>
      <c r="AG347" s="1003">
        <v>21.6</v>
      </c>
      <c r="AH347" s="1003">
        <v>0</v>
      </c>
      <c r="AI347" s="1003">
        <v>0</v>
      </c>
      <c r="AJ347" s="1003">
        <v>0</v>
      </c>
    </row>
    <row r="348" spans="2:36" ht="12.75" customHeight="1">
      <c r="B348" s="337" t="s">
        <v>4714</v>
      </c>
      <c r="C348" s="314" t="s">
        <v>4715</v>
      </c>
      <c r="D348" s="315">
        <v>5</v>
      </c>
      <c r="E348" s="588">
        <v>46254</v>
      </c>
      <c r="F348" s="588">
        <v>46260</v>
      </c>
      <c r="G348" s="588">
        <v>46254</v>
      </c>
      <c r="H348" s="588">
        <v>46260</v>
      </c>
      <c r="I348" s="316">
        <v>0</v>
      </c>
      <c r="J348" s="316">
        <v>0</v>
      </c>
      <c r="K348" s="315">
        <v>10.8</v>
      </c>
      <c r="L348" s="315">
        <v>0</v>
      </c>
      <c r="M348" s="315">
        <v>0</v>
      </c>
      <c r="N348" s="338">
        <v>0</v>
      </c>
      <c r="O348" s="654">
        <v>0</v>
      </c>
      <c r="R348" s="661">
        <f t="shared" si="15"/>
        <v>0</v>
      </c>
      <c r="S348" s="873">
        <f t="shared" si="16"/>
        <v>0</v>
      </c>
      <c r="T348" s="1013"/>
      <c r="U348" s="873">
        <v>0</v>
      </c>
      <c r="V348" s="873">
        <f t="shared" si="17"/>
        <v>0</v>
      </c>
      <c r="X348" s="1002" t="s">
        <v>4714</v>
      </c>
      <c r="Y348" s="1002" t="s">
        <v>4715</v>
      </c>
      <c r="Z348" s="1003">
        <v>5</v>
      </c>
      <c r="AA348" s="1004">
        <v>46254</v>
      </c>
      <c r="AB348" s="1004">
        <v>46260</v>
      </c>
      <c r="AC348" s="1004">
        <v>46254</v>
      </c>
      <c r="AD348" s="1004">
        <v>46260</v>
      </c>
      <c r="AE348" s="1005">
        <v>0</v>
      </c>
      <c r="AF348" s="1005">
        <v>0</v>
      </c>
      <c r="AG348" s="1003">
        <v>10.8</v>
      </c>
      <c r="AH348" s="1003">
        <v>0</v>
      </c>
      <c r="AI348" s="1003">
        <v>0</v>
      </c>
      <c r="AJ348" s="1003">
        <v>0</v>
      </c>
    </row>
    <row r="349" spans="2:36" ht="12.75" customHeight="1">
      <c r="B349" s="332" t="s">
        <v>4716</v>
      </c>
      <c r="C349" s="333"/>
      <c r="D349" s="334">
        <v>49</v>
      </c>
      <c r="E349" s="592">
        <v>46220</v>
      </c>
      <c r="F349" s="592">
        <v>46289</v>
      </c>
      <c r="G349" s="592">
        <v>46220</v>
      </c>
      <c r="H349" s="592">
        <v>46289</v>
      </c>
      <c r="I349" s="335">
        <v>0</v>
      </c>
      <c r="J349" s="335">
        <v>0</v>
      </c>
      <c r="K349" s="334">
        <v>829</v>
      </c>
      <c r="L349" s="334">
        <v>0</v>
      </c>
      <c r="M349" s="334">
        <v>0</v>
      </c>
      <c r="N349" s="336">
        <v>0</v>
      </c>
      <c r="O349" s="385">
        <v>0</v>
      </c>
      <c r="P349" s="568"/>
      <c r="Q349" s="569"/>
      <c r="R349" s="660">
        <f t="shared" si="15"/>
        <v>0</v>
      </c>
      <c r="S349" s="872">
        <f t="shared" si="16"/>
        <v>0</v>
      </c>
      <c r="T349" s="1013"/>
      <c r="U349" s="872">
        <v>0</v>
      </c>
      <c r="V349" s="872">
        <f t="shared" si="17"/>
        <v>0</v>
      </c>
      <c r="X349" s="1002" t="s">
        <v>4716</v>
      </c>
      <c r="Z349" s="1003">
        <v>49</v>
      </c>
      <c r="AA349" s="1004">
        <v>46220</v>
      </c>
      <c r="AB349" s="1004">
        <v>46289</v>
      </c>
      <c r="AC349" s="1004">
        <v>46220</v>
      </c>
      <c r="AD349" s="1004">
        <v>46289</v>
      </c>
      <c r="AE349" s="1005">
        <v>0</v>
      </c>
      <c r="AF349" s="1005">
        <v>0</v>
      </c>
      <c r="AG349" s="1003">
        <v>829</v>
      </c>
      <c r="AH349" s="1003">
        <v>0</v>
      </c>
      <c r="AI349" s="1003">
        <v>0</v>
      </c>
      <c r="AJ349" s="1003">
        <v>0</v>
      </c>
    </row>
    <row r="350" spans="2:36" ht="12.75" customHeight="1">
      <c r="B350" s="339" t="s">
        <v>4717</v>
      </c>
      <c r="C350" s="340"/>
      <c r="D350" s="341">
        <v>25</v>
      </c>
      <c r="E350" s="593">
        <v>46220</v>
      </c>
      <c r="F350" s="593">
        <v>46254</v>
      </c>
      <c r="G350" s="593">
        <v>46220</v>
      </c>
      <c r="H350" s="593">
        <v>46254</v>
      </c>
      <c r="I350" s="342">
        <v>0</v>
      </c>
      <c r="J350" s="342">
        <v>0</v>
      </c>
      <c r="K350" s="341">
        <v>245</v>
      </c>
      <c r="L350" s="341">
        <v>0</v>
      </c>
      <c r="M350" s="341">
        <v>0</v>
      </c>
      <c r="N350" s="343">
        <v>0</v>
      </c>
      <c r="O350" s="385">
        <v>0</v>
      </c>
      <c r="P350" s="570"/>
      <c r="Q350" s="571"/>
      <c r="R350" s="662">
        <f t="shared" si="15"/>
        <v>0</v>
      </c>
      <c r="S350" s="874">
        <f t="shared" si="16"/>
        <v>0</v>
      </c>
      <c r="T350" s="1013"/>
      <c r="U350" s="874">
        <v>0</v>
      </c>
      <c r="V350" s="874">
        <f t="shared" si="17"/>
        <v>0</v>
      </c>
      <c r="X350" s="1002" t="s">
        <v>4717</v>
      </c>
      <c r="Z350" s="1003">
        <v>25</v>
      </c>
      <c r="AA350" s="1004">
        <v>46220</v>
      </c>
      <c r="AB350" s="1004">
        <v>46254</v>
      </c>
      <c r="AC350" s="1004">
        <v>46220</v>
      </c>
      <c r="AD350" s="1004">
        <v>46254</v>
      </c>
      <c r="AE350" s="1005">
        <v>0</v>
      </c>
      <c r="AF350" s="1005">
        <v>0</v>
      </c>
      <c r="AG350" s="1003">
        <v>245</v>
      </c>
      <c r="AH350" s="1003">
        <v>0</v>
      </c>
      <c r="AI350" s="1003">
        <v>0</v>
      </c>
      <c r="AJ350" s="1003">
        <v>0</v>
      </c>
    </row>
    <row r="351" spans="2:36" ht="12.75" customHeight="1">
      <c r="B351" s="337" t="s">
        <v>391</v>
      </c>
      <c r="C351" s="314" t="s">
        <v>4718</v>
      </c>
      <c r="D351" s="315">
        <v>10</v>
      </c>
      <c r="E351" s="588">
        <v>46220</v>
      </c>
      <c r="F351" s="588">
        <v>46233</v>
      </c>
      <c r="G351" s="588">
        <v>46220</v>
      </c>
      <c r="H351" s="588">
        <v>46233</v>
      </c>
      <c r="I351" s="316">
        <v>0</v>
      </c>
      <c r="J351" s="316">
        <v>0</v>
      </c>
      <c r="K351" s="315">
        <v>147</v>
      </c>
      <c r="L351" s="315">
        <v>0</v>
      </c>
      <c r="M351" s="315">
        <v>0</v>
      </c>
      <c r="N351" s="338">
        <v>0</v>
      </c>
      <c r="O351" s="654">
        <v>0</v>
      </c>
      <c r="P351" s="560" t="s">
        <v>4694</v>
      </c>
      <c r="Q351" s="561" t="s">
        <v>4719</v>
      </c>
      <c r="R351" s="661">
        <f t="shared" si="15"/>
        <v>0</v>
      </c>
      <c r="S351" s="873">
        <f t="shared" si="16"/>
        <v>0</v>
      </c>
      <c r="T351" s="1013"/>
      <c r="U351" s="873">
        <v>0</v>
      </c>
      <c r="V351" s="873">
        <f t="shared" si="17"/>
        <v>0</v>
      </c>
      <c r="X351" s="1002" t="s">
        <v>391</v>
      </c>
      <c r="Y351" s="1002" t="s">
        <v>4718</v>
      </c>
      <c r="Z351" s="1003">
        <v>10</v>
      </c>
      <c r="AA351" s="1004">
        <v>46220</v>
      </c>
      <c r="AB351" s="1004">
        <v>46233</v>
      </c>
      <c r="AC351" s="1004">
        <v>46220</v>
      </c>
      <c r="AD351" s="1004">
        <v>46233</v>
      </c>
      <c r="AE351" s="1005">
        <v>0</v>
      </c>
      <c r="AF351" s="1005">
        <v>0</v>
      </c>
      <c r="AG351" s="1003">
        <v>147</v>
      </c>
      <c r="AH351" s="1003">
        <v>0</v>
      </c>
      <c r="AI351" s="1003">
        <v>0</v>
      </c>
      <c r="AJ351" s="1003">
        <v>0</v>
      </c>
    </row>
    <row r="352" spans="2:36" ht="12.75" customHeight="1">
      <c r="B352" s="337" t="s">
        <v>4720</v>
      </c>
      <c r="C352" s="314" t="s">
        <v>4721</v>
      </c>
      <c r="D352" s="315">
        <v>5</v>
      </c>
      <c r="E352" s="588">
        <v>46234</v>
      </c>
      <c r="F352" s="588">
        <v>46240</v>
      </c>
      <c r="G352" s="588">
        <v>46234</v>
      </c>
      <c r="H352" s="588">
        <v>46240</v>
      </c>
      <c r="I352" s="316">
        <v>0</v>
      </c>
      <c r="J352" s="316">
        <v>0</v>
      </c>
      <c r="K352" s="315">
        <v>24.5</v>
      </c>
      <c r="L352" s="315">
        <v>0</v>
      </c>
      <c r="M352" s="315">
        <v>0</v>
      </c>
      <c r="N352" s="338">
        <v>0</v>
      </c>
      <c r="O352" s="654">
        <v>0</v>
      </c>
      <c r="P352" s="560" t="s">
        <v>4722</v>
      </c>
      <c r="Q352" s="561" t="s">
        <v>4723</v>
      </c>
      <c r="R352" s="661">
        <f t="shared" si="15"/>
        <v>0</v>
      </c>
      <c r="S352" s="873">
        <f t="shared" si="16"/>
        <v>0</v>
      </c>
      <c r="T352" s="1013"/>
      <c r="U352" s="873">
        <v>0</v>
      </c>
      <c r="V352" s="873">
        <f t="shared" si="17"/>
        <v>0</v>
      </c>
      <c r="X352" s="1002" t="s">
        <v>4720</v>
      </c>
      <c r="Y352" s="1002" t="s">
        <v>4721</v>
      </c>
      <c r="Z352" s="1003">
        <v>5</v>
      </c>
      <c r="AA352" s="1004">
        <v>46234</v>
      </c>
      <c r="AB352" s="1004">
        <v>46240</v>
      </c>
      <c r="AC352" s="1004">
        <v>46234</v>
      </c>
      <c r="AD352" s="1004">
        <v>46240</v>
      </c>
      <c r="AE352" s="1005">
        <v>0</v>
      </c>
      <c r="AF352" s="1005">
        <v>0</v>
      </c>
      <c r="AG352" s="1003">
        <v>24.5</v>
      </c>
      <c r="AH352" s="1003">
        <v>0</v>
      </c>
      <c r="AI352" s="1003">
        <v>0</v>
      </c>
      <c r="AJ352" s="1003">
        <v>0</v>
      </c>
    </row>
    <row r="353" spans="2:36" ht="12.75" customHeight="1">
      <c r="B353" s="337" t="s">
        <v>4724</v>
      </c>
      <c r="C353" s="314" t="s">
        <v>4725</v>
      </c>
      <c r="D353" s="315">
        <v>5</v>
      </c>
      <c r="E353" s="588">
        <v>46241</v>
      </c>
      <c r="F353" s="588">
        <v>46247</v>
      </c>
      <c r="G353" s="588">
        <v>46241</v>
      </c>
      <c r="H353" s="588">
        <v>46247</v>
      </c>
      <c r="I353" s="316">
        <v>0</v>
      </c>
      <c r="J353" s="316">
        <v>0</v>
      </c>
      <c r="K353" s="315">
        <v>49</v>
      </c>
      <c r="L353" s="315">
        <v>0</v>
      </c>
      <c r="M353" s="315">
        <v>0</v>
      </c>
      <c r="N353" s="338">
        <v>0</v>
      </c>
      <c r="O353" s="654">
        <v>0</v>
      </c>
      <c r="P353" s="560" t="s">
        <v>4726</v>
      </c>
      <c r="Q353" s="561" t="s">
        <v>4727</v>
      </c>
      <c r="R353" s="661">
        <f t="shared" si="15"/>
        <v>0</v>
      </c>
      <c r="S353" s="873">
        <f t="shared" si="16"/>
        <v>0</v>
      </c>
      <c r="T353" s="1013"/>
      <c r="U353" s="873">
        <v>0</v>
      </c>
      <c r="V353" s="873">
        <f t="shared" si="17"/>
        <v>0</v>
      </c>
      <c r="X353" s="1002" t="s">
        <v>4724</v>
      </c>
      <c r="Y353" s="1002" t="s">
        <v>4725</v>
      </c>
      <c r="Z353" s="1003">
        <v>5</v>
      </c>
      <c r="AA353" s="1004">
        <v>46241</v>
      </c>
      <c r="AB353" s="1004">
        <v>46247</v>
      </c>
      <c r="AC353" s="1004">
        <v>46241</v>
      </c>
      <c r="AD353" s="1004">
        <v>46247</v>
      </c>
      <c r="AE353" s="1005">
        <v>0</v>
      </c>
      <c r="AF353" s="1005">
        <v>0</v>
      </c>
      <c r="AG353" s="1003">
        <v>49</v>
      </c>
      <c r="AH353" s="1003">
        <v>0</v>
      </c>
      <c r="AI353" s="1003">
        <v>0</v>
      </c>
      <c r="AJ353" s="1003">
        <v>0</v>
      </c>
    </row>
    <row r="354" spans="2:36" ht="12.75" customHeight="1">
      <c r="B354" s="337" t="s">
        <v>4728</v>
      </c>
      <c r="C354" s="314" t="s">
        <v>4729</v>
      </c>
      <c r="D354" s="315">
        <v>5</v>
      </c>
      <c r="E354" s="588">
        <v>46248</v>
      </c>
      <c r="F354" s="588">
        <v>46254</v>
      </c>
      <c r="G354" s="588">
        <v>46248</v>
      </c>
      <c r="H354" s="588">
        <v>46254</v>
      </c>
      <c r="I354" s="316">
        <v>0</v>
      </c>
      <c r="J354" s="316">
        <v>0</v>
      </c>
      <c r="K354" s="315">
        <v>24.5</v>
      </c>
      <c r="L354" s="315">
        <v>0</v>
      </c>
      <c r="M354" s="315">
        <v>0</v>
      </c>
      <c r="N354" s="338">
        <v>0</v>
      </c>
      <c r="O354" s="654">
        <v>0</v>
      </c>
      <c r="P354" s="560" t="s">
        <v>4723</v>
      </c>
      <c r="Q354" s="561" t="s">
        <v>4665</v>
      </c>
      <c r="R354" s="661">
        <f t="shared" si="15"/>
        <v>0</v>
      </c>
      <c r="S354" s="873">
        <f t="shared" si="16"/>
        <v>0</v>
      </c>
      <c r="T354" s="1013"/>
      <c r="U354" s="873">
        <v>0</v>
      </c>
      <c r="V354" s="873">
        <f t="shared" si="17"/>
        <v>0</v>
      </c>
      <c r="X354" s="1002" t="s">
        <v>4728</v>
      </c>
      <c r="Y354" s="1002" t="s">
        <v>4729</v>
      </c>
      <c r="Z354" s="1003">
        <v>5</v>
      </c>
      <c r="AA354" s="1004">
        <v>46248</v>
      </c>
      <c r="AB354" s="1004">
        <v>46254</v>
      </c>
      <c r="AC354" s="1004">
        <v>46248</v>
      </c>
      <c r="AD354" s="1004">
        <v>46254</v>
      </c>
      <c r="AE354" s="1005">
        <v>0</v>
      </c>
      <c r="AF354" s="1005">
        <v>0</v>
      </c>
      <c r="AG354" s="1003">
        <v>24.5</v>
      </c>
      <c r="AH354" s="1003">
        <v>0</v>
      </c>
      <c r="AI354" s="1003">
        <v>0</v>
      </c>
      <c r="AJ354" s="1003">
        <v>0</v>
      </c>
    </row>
    <row r="355" spans="2:36" ht="12.75" customHeight="1">
      <c r="B355" s="339" t="s">
        <v>4730</v>
      </c>
      <c r="C355" s="340"/>
      <c r="D355" s="341">
        <v>25</v>
      </c>
      <c r="E355" s="593">
        <v>46232</v>
      </c>
      <c r="F355" s="593">
        <v>46266</v>
      </c>
      <c r="G355" s="593">
        <v>46232</v>
      </c>
      <c r="H355" s="593">
        <v>46266</v>
      </c>
      <c r="I355" s="342">
        <v>0</v>
      </c>
      <c r="J355" s="342">
        <v>0</v>
      </c>
      <c r="K355" s="341">
        <v>309</v>
      </c>
      <c r="L355" s="341">
        <v>0</v>
      </c>
      <c r="M355" s="341">
        <v>0</v>
      </c>
      <c r="N355" s="343">
        <v>0</v>
      </c>
      <c r="O355" s="385">
        <v>0</v>
      </c>
      <c r="P355" s="570"/>
      <c r="Q355" s="571"/>
      <c r="R355" s="662">
        <f t="shared" si="15"/>
        <v>0</v>
      </c>
      <c r="S355" s="874">
        <f t="shared" si="16"/>
        <v>0</v>
      </c>
      <c r="T355" s="1013"/>
      <c r="U355" s="874">
        <v>0</v>
      </c>
      <c r="V355" s="874">
        <f t="shared" si="17"/>
        <v>0</v>
      </c>
      <c r="X355" s="1002" t="s">
        <v>4730</v>
      </c>
      <c r="Z355" s="1003">
        <v>25</v>
      </c>
      <c r="AA355" s="1004">
        <v>46232</v>
      </c>
      <c r="AB355" s="1004">
        <v>46266</v>
      </c>
      <c r="AC355" s="1004">
        <v>46232</v>
      </c>
      <c r="AD355" s="1004">
        <v>46266</v>
      </c>
      <c r="AE355" s="1005">
        <v>0</v>
      </c>
      <c r="AF355" s="1005">
        <v>0</v>
      </c>
      <c r="AG355" s="1003">
        <v>309</v>
      </c>
      <c r="AH355" s="1003">
        <v>0</v>
      </c>
      <c r="AI355" s="1003">
        <v>0</v>
      </c>
      <c r="AJ355" s="1003">
        <v>0</v>
      </c>
    </row>
    <row r="356" spans="2:36" ht="12.75" customHeight="1">
      <c r="B356" s="337" t="s">
        <v>394</v>
      </c>
      <c r="C356" s="314" t="s">
        <v>4731</v>
      </c>
      <c r="D356" s="315">
        <v>10</v>
      </c>
      <c r="E356" s="588">
        <v>46232</v>
      </c>
      <c r="F356" s="588">
        <v>46245</v>
      </c>
      <c r="G356" s="588">
        <v>46232</v>
      </c>
      <c r="H356" s="588">
        <v>46245</v>
      </c>
      <c r="I356" s="316">
        <v>0</v>
      </c>
      <c r="J356" s="316">
        <v>0</v>
      </c>
      <c r="K356" s="315">
        <v>185.4</v>
      </c>
      <c r="L356" s="315">
        <v>0</v>
      </c>
      <c r="M356" s="315">
        <v>0</v>
      </c>
      <c r="N356" s="338">
        <v>0</v>
      </c>
      <c r="O356" s="654">
        <v>0</v>
      </c>
      <c r="P356" s="560" t="s">
        <v>4722</v>
      </c>
      <c r="Q356" s="561" t="s">
        <v>4732</v>
      </c>
      <c r="R356" s="661">
        <f t="shared" si="15"/>
        <v>0</v>
      </c>
      <c r="S356" s="873">
        <f t="shared" si="16"/>
        <v>0</v>
      </c>
      <c r="T356" s="1013"/>
      <c r="U356" s="873">
        <v>0</v>
      </c>
      <c r="V356" s="873">
        <f t="shared" si="17"/>
        <v>0</v>
      </c>
      <c r="X356" s="1002" t="s">
        <v>394</v>
      </c>
      <c r="Y356" s="1002" t="s">
        <v>4731</v>
      </c>
      <c r="Z356" s="1003">
        <v>10</v>
      </c>
      <c r="AA356" s="1004">
        <v>46232</v>
      </c>
      <c r="AB356" s="1004">
        <v>46245</v>
      </c>
      <c r="AC356" s="1004">
        <v>46232</v>
      </c>
      <c r="AD356" s="1004">
        <v>46245</v>
      </c>
      <c r="AE356" s="1005">
        <v>0</v>
      </c>
      <c r="AF356" s="1005">
        <v>0</v>
      </c>
      <c r="AG356" s="1003">
        <v>185.4</v>
      </c>
      <c r="AH356" s="1003">
        <v>0</v>
      </c>
      <c r="AI356" s="1003">
        <v>0</v>
      </c>
      <c r="AJ356" s="1003">
        <v>0</v>
      </c>
    </row>
    <row r="357" spans="2:36" ht="12.75" customHeight="1">
      <c r="B357" s="337" t="s">
        <v>4733</v>
      </c>
      <c r="C357" s="314" t="s">
        <v>4734</v>
      </c>
      <c r="D357" s="315">
        <v>5</v>
      </c>
      <c r="E357" s="588">
        <v>46246</v>
      </c>
      <c r="F357" s="588">
        <v>46252</v>
      </c>
      <c r="G357" s="588">
        <v>46246</v>
      </c>
      <c r="H357" s="588">
        <v>46252</v>
      </c>
      <c r="I357" s="316">
        <v>0</v>
      </c>
      <c r="J357" s="316">
        <v>0</v>
      </c>
      <c r="K357" s="315">
        <v>30.9</v>
      </c>
      <c r="L357" s="315">
        <v>0</v>
      </c>
      <c r="M357" s="315">
        <v>0</v>
      </c>
      <c r="N357" s="338">
        <v>0</v>
      </c>
      <c r="O357" s="654">
        <v>0</v>
      </c>
      <c r="P357" s="560" t="s">
        <v>4735</v>
      </c>
      <c r="Q357" s="561" t="s">
        <v>4736</v>
      </c>
      <c r="R357" s="661">
        <f t="shared" si="15"/>
        <v>0</v>
      </c>
      <c r="S357" s="873">
        <f t="shared" si="16"/>
        <v>0</v>
      </c>
      <c r="T357" s="1013"/>
      <c r="U357" s="873">
        <v>0</v>
      </c>
      <c r="V357" s="873">
        <f t="shared" si="17"/>
        <v>0</v>
      </c>
      <c r="X357" s="1002" t="s">
        <v>4733</v>
      </c>
      <c r="Y357" s="1002" t="s">
        <v>4734</v>
      </c>
      <c r="Z357" s="1003">
        <v>5</v>
      </c>
      <c r="AA357" s="1004">
        <v>46246</v>
      </c>
      <c r="AB357" s="1004">
        <v>46252</v>
      </c>
      <c r="AC357" s="1004">
        <v>46246</v>
      </c>
      <c r="AD357" s="1004">
        <v>46252</v>
      </c>
      <c r="AE357" s="1005">
        <v>0</v>
      </c>
      <c r="AF357" s="1005">
        <v>0</v>
      </c>
      <c r="AG357" s="1003">
        <v>30.9</v>
      </c>
      <c r="AH357" s="1003">
        <v>0</v>
      </c>
      <c r="AI357" s="1003">
        <v>0</v>
      </c>
      <c r="AJ357" s="1003">
        <v>0</v>
      </c>
    </row>
    <row r="358" spans="2:36" ht="12.75" customHeight="1">
      <c r="B358" s="337" t="s">
        <v>4737</v>
      </c>
      <c r="C358" s="314" t="s">
        <v>4738</v>
      </c>
      <c r="D358" s="315">
        <v>5</v>
      </c>
      <c r="E358" s="588">
        <v>46253</v>
      </c>
      <c r="F358" s="588">
        <v>46259</v>
      </c>
      <c r="G358" s="588">
        <v>46253</v>
      </c>
      <c r="H358" s="588">
        <v>46259</v>
      </c>
      <c r="I358" s="316">
        <v>0</v>
      </c>
      <c r="J358" s="316">
        <v>0</v>
      </c>
      <c r="K358" s="315">
        <v>61.8</v>
      </c>
      <c r="L358" s="315">
        <v>0</v>
      </c>
      <c r="M358" s="315">
        <v>0</v>
      </c>
      <c r="N358" s="338">
        <v>0</v>
      </c>
      <c r="O358" s="654">
        <v>0</v>
      </c>
      <c r="P358" s="560" t="s">
        <v>4739</v>
      </c>
      <c r="Q358" s="561" t="s">
        <v>4740</v>
      </c>
      <c r="R358" s="661">
        <f t="shared" si="15"/>
        <v>0</v>
      </c>
      <c r="S358" s="873">
        <f t="shared" si="16"/>
        <v>0</v>
      </c>
      <c r="T358" s="1013"/>
      <c r="U358" s="873">
        <v>0</v>
      </c>
      <c r="V358" s="873">
        <f t="shared" si="17"/>
        <v>0</v>
      </c>
      <c r="X358" s="1002" t="s">
        <v>4737</v>
      </c>
      <c r="Y358" s="1002" t="s">
        <v>4738</v>
      </c>
      <c r="Z358" s="1003">
        <v>5</v>
      </c>
      <c r="AA358" s="1004">
        <v>46253</v>
      </c>
      <c r="AB358" s="1004">
        <v>46259</v>
      </c>
      <c r="AC358" s="1004">
        <v>46253</v>
      </c>
      <c r="AD358" s="1004">
        <v>46259</v>
      </c>
      <c r="AE358" s="1005">
        <v>0</v>
      </c>
      <c r="AF358" s="1005">
        <v>0</v>
      </c>
      <c r="AG358" s="1003">
        <v>61.8</v>
      </c>
      <c r="AH358" s="1003">
        <v>0</v>
      </c>
      <c r="AI358" s="1003">
        <v>0</v>
      </c>
      <c r="AJ358" s="1003">
        <v>0</v>
      </c>
    </row>
    <row r="359" spans="2:36" ht="12.75" customHeight="1">
      <c r="B359" s="337" t="s">
        <v>4741</v>
      </c>
      <c r="C359" s="314" t="s">
        <v>4742</v>
      </c>
      <c r="D359" s="315">
        <v>5</v>
      </c>
      <c r="E359" s="588">
        <v>46260</v>
      </c>
      <c r="F359" s="588">
        <v>46266</v>
      </c>
      <c r="G359" s="588">
        <v>46260</v>
      </c>
      <c r="H359" s="588">
        <v>46266</v>
      </c>
      <c r="I359" s="316">
        <v>0</v>
      </c>
      <c r="J359" s="316">
        <v>0</v>
      </c>
      <c r="K359" s="315">
        <v>30.9</v>
      </c>
      <c r="L359" s="315">
        <v>0</v>
      </c>
      <c r="M359" s="315">
        <v>0</v>
      </c>
      <c r="N359" s="338">
        <v>0</v>
      </c>
      <c r="O359" s="654">
        <v>0</v>
      </c>
      <c r="P359" s="560" t="s">
        <v>4736</v>
      </c>
      <c r="Q359" s="561" t="s">
        <v>4665</v>
      </c>
      <c r="R359" s="661">
        <f t="shared" si="15"/>
        <v>0</v>
      </c>
      <c r="S359" s="873">
        <f t="shared" si="16"/>
        <v>0</v>
      </c>
      <c r="T359" s="1013"/>
      <c r="U359" s="873">
        <v>0</v>
      </c>
      <c r="V359" s="873">
        <f t="shared" si="17"/>
        <v>0</v>
      </c>
      <c r="X359" s="1002" t="s">
        <v>4741</v>
      </c>
      <c r="Y359" s="1002" t="s">
        <v>4742</v>
      </c>
      <c r="Z359" s="1003">
        <v>5</v>
      </c>
      <c r="AA359" s="1004">
        <v>46260</v>
      </c>
      <c r="AB359" s="1004">
        <v>46266</v>
      </c>
      <c r="AC359" s="1004">
        <v>46260</v>
      </c>
      <c r="AD359" s="1004">
        <v>46266</v>
      </c>
      <c r="AE359" s="1005">
        <v>0</v>
      </c>
      <c r="AF359" s="1005">
        <v>0</v>
      </c>
      <c r="AG359" s="1003">
        <v>30.9</v>
      </c>
      <c r="AH359" s="1003">
        <v>0</v>
      </c>
      <c r="AI359" s="1003">
        <v>0</v>
      </c>
      <c r="AJ359" s="1003">
        <v>0</v>
      </c>
    </row>
    <row r="360" spans="2:36" ht="12.75" customHeight="1">
      <c r="B360" s="339" t="s">
        <v>4743</v>
      </c>
      <c r="C360" s="340"/>
      <c r="D360" s="341">
        <v>49</v>
      </c>
      <c r="E360" s="593">
        <v>46220</v>
      </c>
      <c r="F360" s="593">
        <v>46289</v>
      </c>
      <c r="G360" s="593">
        <v>46220</v>
      </c>
      <c r="H360" s="593">
        <v>46289</v>
      </c>
      <c r="I360" s="342">
        <v>0</v>
      </c>
      <c r="J360" s="342">
        <v>0</v>
      </c>
      <c r="K360" s="341">
        <v>275</v>
      </c>
      <c r="L360" s="341">
        <v>0</v>
      </c>
      <c r="M360" s="341">
        <v>0</v>
      </c>
      <c r="N360" s="343">
        <v>0</v>
      </c>
      <c r="O360" s="385">
        <v>0</v>
      </c>
      <c r="P360" s="570"/>
      <c r="Q360" s="571"/>
      <c r="R360" s="662">
        <f t="shared" si="15"/>
        <v>0</v>
      </c>
      <c r="S360" s="874">
        <f t="shared" si="16"/>
        <v>0</v>
      </c>
      <c r="T360" s="1013"/>
      <c r="U360" s="874">
        <v>0</v>
      </c>
      <c r="V360" s="874">
        <f t="shared" si="17"/>
        <v>0</v>
      </c>
      <c r="X360" s="1002" t="s">
        <v>4743</v>
      </c>
      <c r="Z360" s="1003">
        <v>49</v>
      </c>
      <c r="AA360" s="1004">
        <v>46220</v>
      </c>
      <c r="AB360" s="1004">
        <v>46289</v>
      </c>
      <c r="AC360" s="1004">
        <v>46220</v>
      </c>
      <c r="AD360" s="1004">
        <v>46289</v>
      </c>
      <c r="AE360" s="1005">
        <v>0</v>
      </c>
      <c r="AF360" s="1005">
        <v>0</v>
      </c>
      <c r="AG360" s="1003">
        <v>275</v>
      </c>
      <c r="AH360" s="1003">
        <v>0</v>
      </c>
      <c r="AI360" s="1003">
        <v>0</v>
      </c>
      <c r="AJ360" s="1003">
        <v>0</v>
      </c>
    </row>
    <row r="361" spans="2:36" ht="12.75" customHeight="1">
      <c r="B361" s="337" t="s">
        <v>396</v>
      </c>
      <c r="C361" s="314" t="s">
        <v>4744</v>
      </c>
      <c r="D361" s="315">
        <v>34</v>
      </c>
      <c r="E361" s="588">
        <v>46220</v>
      </c>
      <c r="F361" s="588">
        <v>46267</v>
      </c>
      <c r="G361" s="588">
        <v>46220</v>
      </c>
      <c r="H361" s="588">
        <v>46267</v>
      </c>
      <c r="I361" s="316">
        <v>0</v>
      </c>
      <c r="J361" s="316">
        <v>0</v>
      </c>
      <c r="K361" s="315">
        <v>165</v>
      </c>
      <c r="L361" s="315">
        <v>0</v>
      </c>
      <c r="M361" s="315">
        <v>0</v>
      </c>
      <c r="N361" s="338">
        <v>0</v>
      </c>
      <c r="O361" s="654">
        <v>0</v>
      </c>
      <c r="P361" s="560" t="s">
        <v>4722</v>
      </c>
      <c r="Q361" s="561" t="s">
        <v>4745</v>
      </c>
      <c r="R361" s="661">
        <f t="shared" si="15"/>
        <v>0</v>
      </c>
      <c r="S361" s="873">
        <f t="shared" si="16"/>
        <v>0</v>
      </c>
      <c r="T361" s="1013"/>
      <c r="U361" s="873">
        <v>0</v>
      </c>
      <c r="V361" s="873">
        <f t="shared" si="17"/>
        <v>0</v>
      </c>
      <c r="X361" s="1002" t="s">
        <v>396</v>
      </c>
      <c r="Y361" s="1002" t="s">
        <v>4744</v>
      </c>
      <c r="Z361" s="1003">
        <v>34</v>
      </c>
      <c r="AA361" s="1004">
        <v>46220</v>
      </c>
      <c r="AB361" s="1004">
        <v>46267</v>
      </c>
      <c r="AC361" s="1004">
        <v>46220</v>
      </c>
      <c r="AD361" s="1004">
        <v>46267</v>
      </c>
      <c r="AE361" s="1005">
        <v>0</v>
      </c>
      <c r="AF361" s="1005">
        <v>0</v>
      </c>
      <c r="AG361" s="1003">
        <v>165</v>
      </c>
      <c r="AH361" s="1003">
        <v>0</v>
      </c>
      <c r="AI361" s="1003">
        <v>0</v>
      </c>
      <c r="AJ361" s="1003">
        <v>0</v>
      </c>
    </row>
    <row r="362" spans="2:36" ht="12.75" customHeight="1">
      <c r="B362" s="337" t="s">
        <v>4746</v>
      </c>
      <c r="C362" s="314" t="s">
        <v>4747</v>
      </c>
      <c r="D362" s="315">
        <v>5</v>
      </c>
      <c r="E362" s="588">
        <v>46268</v>
      </c>
      <c r="F362" s="588">
        <v>46274</v>
      </c>
      <c r="G362" s="588">
        <v>46268</v>
      </c>
      <c r="H362" s="588">
        <v>46274</v>
      </c>
      <c r="I362" s="316">
        <v>0</v>
      </c>
      <c r="J362" s="316">
        <v>0</v>
      </c>
      <c r="K362" s="315">
        <v>27.5</v>
      </c>
      <c r="L362" s="315">
        <v>0</v>
      </c>
      <c r="M362" s="315">
        <v>0</v>
      </c>
      <c r="N362" s="338">
        <v>0</v>
      </c>
      <c r="O362" s="654">
        <v>0</v>
      </c>
      <c r="P362" s="560" t="s">
        <v>4748</v>
      </c>
      <c r="Q362" s="561" t="s">
        <v>4749</v>
      </c>
      <c r="R362" s="661">
        <f t="shared" si="15"/>
        <v>0</v>
      </c>
      <c r="S362" s="873">
        <f t="shared" si="16"/>
        <v>0</v>
      </c>
      <c r="T362" s="1013"/>
      <c r="U362" s="873">
        <v>0</v>
      </c>
      <c r="V362" s="873">
        <f t="shared" si="17"/>
        <v>0</v>
      </c>
      <c r="X362" s="1002" t="s">
        <v>4746</v>
      </c>
      <c r="Y362" s="1002" t="s">
        <v>4747</v>
      </c>
      <c r="Z362" s="1003">
        <v>5</v>
      </c>
      <c r="AA362" s="1004">
        <v>46268</v>
      </c>
      <c r="AB362" s="1004">
        <v>46274</v>
      </c>
      <c r="AC362" s="1004">
        <v>46268</v>
      </c>
      <c r="AD362" s="1004">
        <v>46274</v>
      </c>
      <c r="AE362" s="1005">
        <v>0</v>
      </c>
      <c r="AF362" s="1005">
        <v>0</v>
      </c>
      <c r="AG362" s="1003">
        <v>27.5</v>
      </c>
      <c r="AH362" s="1003">
        <v>0</v>
      </c>
      <c r="AI362" s="1003">
        <v>0</v>
      </c>
      <c r="AJ362" s="1003">
        <v>0</v>
      </c>
    </row>
    <row r="363" spans="2:36" ht="12.75" customHeight="1">
      <c r="B363" s="337" t="s">
        <v>4750</v>
      </c>
      <c r="C363" s="314" t="s">
        <v>4751</v>
      </c>
      <c r="D363" s="315">
        <v>5</v>
      </c>
      <c r="E363" s="588">
        <v>46275</v>
      </c>
      <c r="F363" s="588">
        <v>46281</v>
      </c>
      <c r="G363" s="588">
        <v>46275</v>
      </c>
      <c r="H363" s="588">
        <v>46281</v>
      </c>
      <c r="I363" s="316">
        <v>0</v>
      </c>
      <c r="J363" s="316">
        <v>0</v>
      </c>
      <c r="K363" s="315">
        <v>55</v>
      </c>
      <c r="L363" s="315">
        <v>0</v>
      </c>
      <c r="M363" s="315">
        <v>0</v>
      </c>
      <c r="N363" s="338">
        <v>0</v>
      </c>
      <c r="O363" s="654">
        <v>0</v>
      </c>
      <c r="P363" s="560" t="s">
        <v>4752</v>
      </c>
      <c r="Q363" s="561" t="s">
        <v>4753</v>
      </c>
      <c r="R363" s="661">
        <f t="shared" si="15"/>
        <v>0</v>
      </c>
      <c r="S363" s="873">
        <f t="shared" si="16"/>
        <v>0</v>
      </c>
      <c r="T363" s="1013"/>
      <c r="U363" s="873">
        <v>0</v>
      </c>
      <c r="V363" s="873">
        <f t="shared" si="17"/>
        <v>0</v>
      </c>
      <c r="X363" s="1002" t="s">
        <v>4750</v>
      </c>
      <c r="Y363" s="1002" t="s">
        <v>4751</v>
      </c>
      <c r="Z363" s="1003">
        <v>5</v>
      </c>
      <c r="AA363" s="1004">
        <v>46275</v>
      </c>
      <c r="AB363" s="1004">
        <v>46281</v>
      </c>
      <c r="AC363" s="1004">
        <v>46275</v>
      </c>
      <c r="AD363" s="1004">
        <v>46281</v>
      </c>
      <c r="AE363" s="1005">
        <v>0</v>
      </c>
      <c r="AF363" s="1005">
        <v>0</v>
      </c>
      <c r="AG363" s="1003">
        <v>55</v>
      </c>
      <c r="AH363" s="1003">
        <v>0</v>
      </c>
      <c r="AI363" s="1003">
        <v>0</v>
      </c>
      <c r="AJ363" s="1003">
        <v>0</v>
      </c>
    </row>
    <row r="364" spans="2:36" ht="12.75" customHeight="1">
      <c r="B364" s="337" t="s">
        <v>4754</v>
      </c>
      <c r="C364" s="314" t="s">
        <v>4755</v>
      </c>
      <c r="D364" s="315">
        <v>5</v>
      </c>
      <c r="E364" s="588">
        <v>46282</v>
      </c>
      <c r="F364" s="588">
        <v>46289</v>
      </c>
      <c r="G364" s="588">
        <v>46282</v>
      </c>
      <c r="H364" s="588">
        <v>46289</v>
      </c>
      <c r="I364" s="316">
        <v>0</v>
      </c>
      <c r="J364" s="316">
        <v>0</v>
      </c>
      <c r="K364" s="315">
        <v>27.5</v>
      </c>
      <c r="L364" s="315">
        <v>0</v>
      </c>
      <c r="M364" s="315">
        <v>0</v>
      </c>
      <c r="N364" s="338">
        <v>0</v>
      </c>
      <c r="O364" s="654">
        <v>0</v>
      </c>
      <c r="P364" s="560" t="s">
        <v>4749</v>
      </c>
      <c r="Q364" s="561" t="s">
        <v>4665</v>
      </c>
      <c r="R364" s="661">
        <f t="shared" si="15"/>
        <v>0</v>
      </c>
      <c r="S364" s="873">
        <f t="shared" si="16"/>
        <v>0</v>
      </c>
      <c r="T364" s="1013"/>
      <c r="U364" s="873">
        <v>0</v>
      </c>
      <c r="V364" s="873">
        <f t="shared" si="17"/>
        <v>0</v>
      </c>
      <c r="X364" s="1002" t="s">
        <v>4754</v>
      </c>
      <c r="Y364" s="1002" t="s">
        <v>4755</v>
      </c>
      <c r="Z364" s="1003">
        <v>5</v>
      </c>
      <c r="AA364" s="1004">
        <v>46282</v>
      </c>
      <c r="AB364" s="1004">
        <v>46289</v>
      </c>
      <c r="AC364" s="1004">
        <v>46282</v>
      </c>
      <c r="AD364" s="1004">
        <v>46289</v>
      </c>
      <c r="AE364" s="1005">
        <v>0</v>
      </c>
      <c r="AF364" s="1005">
        <v>0</v>
      </c>
      <c r="AG364" s="1003">
        <v>27.5</v>
      </c>
      <c r="AH364" s="1003">
        <v>0</v>
      </c>
      <c r="AI364" s="1003">
        <v>0</v>
      </c>
      <c r="AJ364" s="1003">
        <v>0</v>
      </c>
    </row>
    <row r="365" spans="2:36">
      <c r="B365" s="332" t="s">
        <v>4756</v>
      </c>
      <c r="C365" s="333"/>
      <c r="D365" s="334">
        <v>68</v>
      </c>
      <c r="E365" s="592">
        <v>46139</v>
      </c>
      <c r="F365" s="592">
        <v>46238</v>
      </c>
      <c r="G365" s="592">
        <v>46139</v>
      </c>
      <c r="H365" s="592">
        <v>46238</v>
      </c>
      <c r="I365" s="335">
        <v>0</v>
      </c>
      <c r="J365" s="335">
        <v>0</v>
      </c>
      <c r="K365" s="334">
        <v>626</v>
      </c>
      <c r="L365" s="334">
        <v>0</v>
      </c>
      <c r="M365" s="334">
        <v>0</v>
      </c>
      <c r="N365" s="336">
        <v>0</v>
      </c>
      <c r="O365" s="385">
        <v>0</v>
      </c>
      <c r="P365" s="568"/>
      <c r="Q365" s="569"/>
      <c r="R365" s="660">
        <f t="shared" si="15"/>
        <v>0</v>
      </c>
      <c r="S365" s="872">
        <f t="shared" si="16"/>
        <v>0</v>
      </c>
      <c r="T365" s="1013"/>
      <c r="U365" s="872">
        <v>0</v>
      </c>
      <c r="V365" s="872">
        <f t="shared" si="17"/>
        <v>0</v>
      </c>
      <c r="X365" s="1002" t="s">
        <v>4756</v>
      </c>
      <c r="Z365" s="1003">
        <v>68</v>
      </c>
      <c r="AA365" s="1004">
        <v>46139</v>
      </c>
      <c r="AB365" s="1004">
        <v>46238</v>
      </c>
      <c r="AC365" s="1004">
        <v>46139</v>
      </c>
      <c r="AD365" s="1004">
        <v>46238</v>
      </c>
      <c r="AE365" s="1005">
        <v>0</v>
      </c>
      <c r="AF365" s="1005">
        <v>0</v>
      </c>
      <c r="AG365" s="1003">
        <v>626</v>
      </c>
      <c r="AH365" s="1003">
        <v>0</v>
      </c>
      <c r="AI365" s="1003">
        <v>0</v>
      </c>
      <c r="AJ365" s="1003">
        <v>0</v>
      </c>
    </row>
    <row r="366" spans="2:36">
      <c r="B366" s="337" t="s">
        <v>401</v>
      </c>
      <c r="C366" s="314" t="s">
        <v>4757</v>
      </c>
      <c r="D366" s="315">
        <v>14</v>
      </c>
      <c r="E366" s="588">
        <v>46139</v>
      </c>
      <c r="F366" s="588">
        <v>46157</v>
      </c>
      <c r="G366" s="588">
        <v>46139</v>
      </c>
      <c r="H366" s="588">
        <v>46157</v>
      </c>
      <c r="I366" s="316">
        <v>0</v>
      </c>
      <c r="J366" s="316">
        <v>0</v>
      </c>
      <c r="K366" s="315">
        <v>221</v>
      </c>
      <c r="L366" s="315">
        <v>0</v>
      </c>
      <c r="M366" s="315">
        <v>0</v>
      </c>
      <c r="N366" s="338">
        <v>0</v>
      </c>
      <c r="O366" s="654">
        <v>0</v>
      </c>
      <c r="P366" s="560" t="s">
        <v>4046</v>
      </c>
      <c r="Q366" s="561" t="s">
        <v>4758</v>
      </c>
      <c r="R366" s="661">
        <f t="shared" si="15"/>
        <v>0</v>
      </c>
      <c r="S366" s="873">
        <f t="shared" si="16"/>
        <v>0</v>
      </c>
      <c r="T366" s="1013"/>
      <c r="U366" s="873">
        <v>0</v>
      </c>
      <c r="V366" s="873">
        <f t="shared" si="17"/>
        <v>0</v>
      </c>
      <c r="X366" s="1002" t="s">
        <v>401</v>
      </c>
      <c r="Y366" s="1002" t="s">
        <v>4757</v>
      </c>
      <c r="Z366" s="1003">
        <v>14</v>
      </c>
      <c r="AA366" s="1004">
        <v>46139</v>
      </c>
      <c r="AB366" s="1004">
        <v>46157</v>
      </c>
      <c r="AC366" s="1004">
        <v>46139</v>
      </c>
      <c r="AD366" s="1004">
        <v>46157</v>
      </c>
      <c r="AE366" s="1005">
        <v>0</v>
      </c>
      <c r="AF366" s="1005">
        <v>0</v>
      </c>
      <c r="AG366" s="1003">
        <v>221</v>
      </c>
      <c r="AH366" s="1003">
        <v>0</v>
      </c>
      <c r="AI366" s="1003">
        <v>0</v>
      </c>
      <c r="AJ366" s="1003">
        <v>0</v>
      </c>
    </row>
    <row r="367" spans="2:36" ht="12.75" customHeight="1">
      <c r="B367" s="337" t="s">
        <v>403</v>
      </c>
      <c r="C367" s="314" t="s">
        <v>4759</v>
      </c>
      <c r="D367" s="315">
        <v>5</v>
      </c>
      <c r="E367" s="588">
        <v>46160</v>
      </c>
      <c r="F367" s="588">
        <v>46167</v>
      </c>
      <c r="G367" s="588">
        <v>46160</v>
      </c>
      <c r="H367" s="588">
        <v>46167</v>
      </c>
      <c r="I367" s="316">
        <v>0</v>
      </c>
      <c r="J367" s="316">
        <v>0</v>
      </c>
      <c r="K367" s="315">
        <v>76</v>
      </c>
      <c r="L367" s="315">
        <v>0</v>
      </c>
      <c r="M367" s="315">
        <v>0</v>
      </c>
      <c r="N367" s="338">
        <v>0</v>
      </c>
      <c r="O367" s="654">
        <v>0</v>
      </c>
      <c r="P367" s="560" t="s">
        <v>4760</v>
      </c>
      <c r="Q367" s="561" t="s">
        <v>4761</v>
      </c>
      <c r="R367" s="661">
        <f t="shared" si="15"/>
        <v>0</v>
      </c>
      <c r="S367" s="873">
        <f t="shared" si="16"/>
        <v>0</v>
      </c>
      <c r="T367" s="1013"/>
      <c r="U367" s="873">
        <v>0</v>
      </c>
      <c r="V367" s="873">
        <f t="shared" si="17"/>
        <v>0</v>
      </c>
      <c r="X367" s="1002" t="s">
        <v>403</v>
      </c>
      <c r="Y367" s="1002" t="s">
        <v>4759</v>
      </c>
      <c r="Z367" s="1003">
        <v>5</v>
      </c>
      <c r="AA367" s="1004">
        <v>46160</v>
      </c>
      <c r="AB367" s="1004">
        <v>46167</v>
      </c>
      <c r="AC367" s="1004">
        <v>46160</v>
      </c>
      <c r="AD367" s="1004">
        <v>46167</v>
      </c>
      <c r="AE367" s="1005">
        <v>0</v>
      </c>
      <c r="AF367" s="1005">
        <v>0</v>
      </c>
      <c r="AG367" s="1003">
        <v>76</v>
      </c>
      <c r="AH367" s="1003">
        <v>0</v>
      </c>
      <c r="AI367" s="1003">
        <v>0</v>
      </c>
      <c r="AJ367" s="1003">
        <v>0</v>
      </c>
    </row>
    <row r="368" spans="2:36" ht="12.75" customHeight="1">
      <c r="B368" s="337" t="s">
        <v>405</v>
      </c>
      <c r="C368" s="314" t="s">
        <v>4762</v>
      </c>
      <c r="D368" s="315">
        <v>5</v>
      </c>
      <c r="E368" s="588">
        <v>46168</v>
      </c>
      <c r="F368" s="588">
        <v>46174</v>
      </c>
      <c r="G368" s="588">
        <v>46168</v>
      </c>
      <c r="H368" s="588">
        <v>46174</v>
      </c>
      <c r="I368" s="316">
        <v>0</v>
      </c>
      <c r="J368" s="316">
        <v>0</v>
      </c>
      <c r="K368" s="315">
        <v>76</v>
      </c>
      <c r="L368" s="315">
        <v>0</v>
      </c>
      <c r="M368" s="315">
        <v>0</v>
      </c>
      <c r="N368" s="338">
        <v>0</v>
      </c>
      <c r="O368" s="654">
        <v>0</v>
      </c>
      <c r="P368" s="560" t="s">
        <v>4758</v>
      </c>
      <c r="Q368" s="561" t="s">
        <v>4763</v>
      </c>
      <c r="R368" s="661">
        <f t="shared" si="15"/>
        <v>0</v>
      </c>
      <c r="S368" s="873">
        <f t="shared" si="16"/>
        <v>0</v>
      </c>
      <c r="T368" s="1013"/>
      <c r="U368" s="873">
        <v>0</v>
      </c>
      <c r="V368" s="873">
        <f t="shared" si="17"/>
        <v>0</v>
      </c>
      <c r="X368" s="1002" t="s">
        <v>405</v>
      </c>
      <c r="Y368" s="1002" t="s">
        <v>4762</v>
      </c>
      <c r="Z368" s="1003">
        <v>5</v>
      </c>
      <c r="AA368" s="1004">
        <v>46168</v>
      </c>
      <c r="AB368" s="1004">
        <v>46174</v>
      </c>
      <c r="AC368" s="1004">
        <v>46168</v>
      </c>
      <c r="AD368" s="1004">
        <v>46174</v>
      </c>
      <c r="AE368" s="1005">
        <v>0</v>
      </c>
      <c r="AF368" s="1005">
        <v>0</v>
      </c>
      <c r="AG368" s="1003">
        <v>76</v>
      </c>
      <c r="AH368" s="1003">
        <v>0</v>
      </c>
      <c r="AI368" s="1003">
        <v>0</v>
      </c>
      <c r="AJ368" s="1003">
        <v>0</v>
      </c>
    </row>
    <row r="369" spans="2:36" ht="12.75" customHeight="1">
      <c r="B369" s="337" t="s">
        <v>4764</v>
      </c>
      <c r="C369" s="314" t="s">
        <v>4765</v>
      </c>
      <c r="D369" s="315">
        <v>5</v>
      </c>
      <c r="E369" s="588">
        <v>46175</v>
      </c>
      <c r="F369" s="588">
        <v>46181</v>
      </c>
      <c r="G369" s="588">
        <v>46175</v>
      </c>
      <c r="H369" s="588">
        <v>46181</v>
      </c>
      <c r="I369" s="316">
        <v>0</v>
      </c>
      <c r="J369" s="316">
        <v>0</v>
      </c>
      <c r="K369" s="315">
        <v>76</v>
      </c>
      <c r="L369" s="315">
        <v>0</v>
      </c>
      <c r="M369" s="315">
        <v>0</v>
      </c>
      <c r="N369" s="338">
        <v>0</v>
      </c>
      <c r="O369" s="654">
        <v>0</v>
      </c>
      <c r="P369" s="560" t="s">
        <v>4761</v>
      </c>
      <c r="Q369" s="561" t="s">
        <v>4766</v>
      </c>
      <c r="R369" s="661">
        <f t="shared" si="15"/>
        <v>0</v>
      </c>
      <c r="S369" s="873">
        <f t="shared" si="16"/>
        <v>0</v>
      </c>
      <c r="T369" s="1013"/>
      <c r="U369" s="873">
        <v>0</v>
      </c>
      <c r="V369" s="873">
        <f t="shared" si="17"/>
        <v>0</v>
      </c>
      <c r="X369" s="1002" t="s">
        <v>4764</v>
      </c>
      <c r="Y369" s="1002" t="s">
        <v>4765</v>
      </c>
      <c r="Z369" s="1003">
        <v>5</v>
      </c>
      <c r="AA369" s="1004">
        <v>46175</v>
      </c>
      <c r="AB369" s="1004">
        <v>46181</v>
      </c>
      <c r="AC369" s="1004">
        <v>46175</v>
      </c>
      <c r="AD369" s="1004">
        <v>46181</v>
      </c>
      <c r="AE369" s="1005">
        <v>0</v>
      </c>
      <c r="AF369" s="1005">
        <v>0</v>
      </c>
      <c r="AG369" s="1003">
        <v>76</v>
      </c>
      <c r="AH369" s="1003">
        <v>0</v>
      </c>
      <c r="AI369" s="1003">
        <v>0</v>
      </c>
      <c r="AJ369" s="1003">
        <v>0</v>
      </c>
    </row>
    <row r="370" spans="2:36" ht="12.75" customHeight="1">
      <c r="B370" s="337" t="s">
        <v>4767</v>
      </c>
      <c r="C370" s="314" t="s">
        <v>4768</v>
      </c>
      <c r="D370" s="315">
        <v>5</v>
      </c>
      <c r="E370" s="588">
        <v>46182</v>
      </c>
      <c r="F370" s="588">
        <v>46188</v>
      </c>
      <c r="G370" s="588">
        <v>46182</v>
      </c>
      <c r="H370" s="588">
        <v>46188</v>
      </c>
      <c r="I370" s="316">
        <v>0</v>
      </c>
      <c r="J370" s="316">
        <v>0</v>
      </c>
      <c r="K370" s="315">
        <v>76</v>
      </c>
      <c r="L370" s="315">
        <v>0</v>
      </c>
      <c r="M370" s="315">
        <v>0</v>
      </c>
      <c r="N370" s="338">
        <v>0</v>
      </c>
      <c r="O370" s="654">
        <v>0</v>
      </c>
      <c r="P370" s="560" t="s">
        <v>4769</v>
      </c>
      <c r="Q370" s="561" t="s">
        <v>4770</v>
      </c>
      <c r="R370" s="661">
        <f t="shared" si="15"/>
        <v>0</v>
      </c>
      <c r="S370" s="873">
        <f t="shared" si="16"/>
        <v>0</v>
      </c>
      <c r="T370" s="1013"/>
      <c r="U370" s="873">
        <v>0</v>
      </c>
      <c r="V370" s="873">
        <f t="shared" si="17"/>
        <v>0</v>
      </c>
      <c r="X370" s="1002" t="s">
        <v>4767</v>
      </c>
      <c r="Y370" s="1002" t="s">
        <v>4768</v>
      </c>
      <c r="Z370" s="1003">
        <v>5</v>
      </c>
      <c r="AA370" s="1004">
        <v>46182</v>
      </c>
      <c r="AB370" s="1004">
        <v>46188</v>
      </c>
      <c r="AC370" s="1004">
        <v>46182</v>
      </c>
      <c r="AD370" s="1004">
        <v>46188</v>
      </c>
      <c r="AE370" s="1005">
        <v>0</v>
      </c>
      <c r="AF370" s="1005">
        <v>0</v>
      </c>
      <c r="AG370" s="1003">
        <v>76</v>
      </c>
      <c r="AH370" s="1003">
        <v>0</v>
      </c>
      <c r="AI370" s="1003">
        <v>0</v>
      </c>
      <c r="AJ370" s="1003">
        <v>0</v>
      </c>
    </row>
    <row r="371" spans="2:36" ht="12.75" customHeight="1">
      <c r="B371" s="337" t="s">
        <v>4771</v>
      </c>
      <c r="C371" s="314" t="s">
        <v>4772</v>
      </c>
      <c r="D371" s="315">
        <v>19</v>
      </c>
      <c r="E371" s="588">
        <v>46189</v>
      </c>
      <c r="F371" s="588">
        <v>46216</v>
      </c>
      <c r="G371" s="588">
        <v>46189</v>
      </c>
      <c r="H371" s="588">
        <v>46216</v>
      </c>
      <c r="I371" s="316">
        <v>0</v>
      </c>
      <c r="J371" s="316">
        <v>0</v>
      </c>
      <c r="K371" s="315">
        <v>60.6</v>
      </c>
      <c r="L371" s="315">
        <v>0</v>
      </c>
      <c r="M371" s="315">
        <v>0</v>
      </c>
      <c r="N371" s="338">
        <v>0</v>
      </c>
      <c r="O371" s="654">
        <v>0</v>
      </c>
      <c r="P371" s="560" t="s">
        <v>4766</v>
      </c>
      <c r="Q371" s="561" t="s">
        <v>4665</v>
      </c>
      <c r="R371" s="661">
        <f t="shared" si="15"/>
        <v>0</v>
      </c>
      <c r="S371" s="873">
        <f t="shared" si="16"/>
        <v>0</v>
      </c>
      <c r="T371" s="1013"/>
      <c r="U371" s="873">
        <v>0</v>
      </c>
      <c r="V371" s="873">
        <f t="shared" si="17"/>
        <v>0</v>
      </c>
      <c r="X371" s="1002" t="s">
        <v>4771</v>
      </c>
      <c r="Y371" s="1002" t="s">
        <v>4772</v>
      </c>
      <c r="Z371" s="1003">
        <v>19</v>
      </c>
      <c r="AA371" s="1004">
        <v>46189</v>
      </c>
      <c r="AB371" s="1004">
        <v>46216</v>
      </c>
      <c r="AC371" s="1004">
        <v>46189</v>
      </c>
      <c r="AD371" s="1004">
        <v>46216</v>
      </c>
      <c r="AE371" s="1005">
        <v>0</v>
      </c>
      <c r="AF371" s="1005">
        <v>0</v>
      </c>
      <c r="AG371" s="1003">
        <v>60.6</v>
      </c>
      <c r="AH371" s="1003">
        <v>0</v>
      </c>
      <c r="AI371" s="1003">
        <v>0</v>
      </c>
      <c r="AJ371" s="1003">
        <v>0</v>
      </c>
    </row>
    <row r="372" spans="2:36" ht="12.75" customHeight="1">
      <c r="B372" s="337" t="s">
        <v>4773</v>
      </c>
      <c r="C372" s="314" t="s">
        <v>4774</v>
      </c>
      <c r="D372" s="315">
        <v>5</v>
      </c>
      <c r="E372" s="588">
        <v>46217</v>
      </c>
      <c r="F372" s="588">
        <v>46224</v>
      </c>
      <c r="G372" s="588">
        <v>46217</v>
      </c>
      <c r="H372" s="588">
        <v>46224</v>
      </c>
      <c r="I372" s="316">
        <v>0</v>
      </c>
      <c r="J372" s="316">
        <v>0</v>
      </c>
      <c r="K372" s="315">
        <v>10.1</v>
      </c>
      <c r="L372" s="315">
        <v>0</v>
      </c>
      <c r="M372" s="315">
        <v>0</v>
      </c>
      <c r="N372" s="338">
        <v>0</v>
      </c>
      <c r="O372" s="654">
        <v>0</v>
      </c>
      <c r="R372" s="661">
        <f t="shared" si="15"/>
        <v>0</v>
      </c>
      <c r="S372" s="873">
        <f t="shared" si="16"/>
        <v>0</v>
      </c>
      <c r="T372" s="1013"/>
      <c r="U372" s="873">
        <v>0</v>
      </c>
      <c r="V372" s="873">
        <f t="shared" si="17"/>
        <v>0</v>
      </c>
      <c r="X372" s="1002" t="s">
        <v>4773</v>
      </c>
      <c r="Y372" s="1002" t="s">
        <v>4774</v>
      </c>
      <c r="Z372" s="1003">
        <v>5</v>
      </c>
      <c r="AA372" s="1004">
        <v>46217</v>
      </c>
      <c r="AB372" s="1004">
        <v>46224</v>
      </c>
      <c r="AC372" s="1004">
        <v>46217</v>
      </c>
      <c r="AD372" s="1004">
        <v>46224</v>
      </c>
      <c r="AE372" s="1005">
        <v>0</v>
      </c>
      <c r="AF372" s="1005">
        <v>0</v>
      </c>
      <c r="AG372" s="1003">
        <v>10.1</v>
      </c>
      <c r="AH372" s="1003">
        <v>0</v>
      </c>
      <c r="AI372" s="1003">
        <v>0</v>
      </c>
      <c r="AJ372" s="1003">
        <v>0</v>
      </c>
    </row>
    <row r="373" spans="2:36" ht="12.75" customHeight="1">
      <c r="B373" s="337" t="s">
        <v>4775</v>
      </c>
      <c r="C373" s="314" t="s">
        <v>4776</v>
      </c>
      <c r="D373" s="315">
        <v>5</v>
      </c>
      <c r="E373" s="588">
        <v>46225</v>
      </c>
      <c r="F373" s="588">
        <v>46231</v>
      </c>
      <c r="G373" s="588">
        <v>46225</v>
      </c>
      <c r="H373" s="588">
        <v>46231</v>
      </c>
      <c r="I373" s="316">
        <v>0</v>
      </c>
      <c r="J373" s="316">
        <v>0</v>
      </c>
      <c r="K373" s="315">
        <v>20.2</v>
      </c>
      <c r="L373" s="315">
        <v>0</v>
      </c>
      <c r="M373" s="315">
        <v>0</v>
      </c>
      <c r="N373" s="338">
        <v>0</v>
      </c>
      <c r="O373" s="654">
        <v>0</v>
      </c>
      <c r="R373" s="661">
        <f t="shared" si="15"/>
        <v>0</v>
      </c>
      <c r="S373" s="873">
        <f t="shared" si="16"/>
        <v>0</v>
      </c>
      <c r="T373" s="1013"/>
      <c r="U373" s="873">
        <v>0</v>
      </c>
      <c r="V373" s="873">
        <f t="shared" si="17"/>
        <v>0</v>
      </c>
      <c r="X373" s="1002" t="s">
        <v>4775</v>
      </c>
      <c r="Y373" s="1002" t="s">
        <v>4776</v>
      </c>
      <c r="Z373" s="1003">
        <v>5</v>
      </c>
      <c r="AA373" s="1004">
        <v>46225</v>
      </c>
      <c r="AB373" s="1004">
        <v>46231</v>
      </c>
      <c r="AC373" s="1004">
        <v>46225</v>
      </c>
      <c r="AD373" s="1004">
        <v>46231</v>
      </c>
      <c r="AE373" s="1005">
        <v>0</v>
      </c>
      <c r="AF373" s="1005">
        <v>0</v>
      </c>
      <c r="AG373" s="1003">
        <v>20.2</v>
      </c>
      <c r="AH373" s="1003">
        <v>0</v>
      </c>
      <c r="AI373" s="1003">
        <v>0</v>
      </c>
      <c r="AJ373" s="1003">
        <v>0</v>
      </c>
    </row>
    <row r="374" spans="2:36" ht="12.75" customHeight="1">
      <c r="B374" s="337" t="s">
        <v>4777</v>
      </c>
      <c r="C374" s="314" t="s">
        <v>4778</v>
      </c>
      <c r="D374" s="315">
        <v>5</v>
      </c>
      <c r="E374" s="588">
        <v>46232</v>
      </c>
      <c r="F374" s="588">
        <v>46238</v>
      </c>
      <c r="G374" s="588">
        <v>46232</v>
      </c>
      <c r="H374" s="588">
        <v>46238</v>
      </c>
      <c r="I374" s="316">
        <v>0</v>
      </c>
      <c r="J374" s="316">
        <v>0</v>
      </c>
      <c r="K374" s="315">
        <v>10.1</v>
      </c>
      <c r="L374" s="315">
        <v>0</v>
      </c>
      <c r="M374" s="315">
        <v>0</v>
      </c>
      <c r="N374" s="338">
        <v>0</v>
      </c>
      <c r="O374" s="654">
        <v>0</v>
      </c>
      <c r="R374" s="661">
        <f t="shared" si="15"/>
        <v>0</v>
      </c>
      <c r="S374" s="873">
        <f t="shared" si="16"/>
        <v>0</v>
      </c>
      <c r="T374" s="1013"/>
      <c r="U374" s="873">
        <v>0</v>
      </c>
      <c r="V374" s="873">
        <f t="shared" si="17"/>
        <v>0</v>
      </c>
      <c r="X374" s="1002" t="s">
        <v>4777</v>
      </c>
      <c r="Y374" s="1002" t="s">
        <v>4778</v>
      </c>
      <c r="Z374" s="1003">
        <v>5</v>
      </c>
      <c r="AA374" s="1004">
        <v>46232</v>
      </c>
      <c r="AB374" s="1004">
        <v>46238</v>
      </c>
      <c r="AC374" s="1004">
        <v>46232</v>
      </c>
      <c r="AD374" s="1004">
        <v>46238</v>
      </c>
      <c r="AE374" s="1005">
        <v>0</v>
      </c>
      <c r="AF374" s="1005">
        <v>0</v>
      </c>
      <c r="AG374" s="1003">
        <v>10.1</v>
      </c>
      <c r="AH374" s="1003">
        <v>0</v>
      </c>
      <c r="AI374" s="1003">
        <v>0</v>
      </c>
      <c r="AJ374" s="1003">
        <v>0</v>
      </c>
    </row>
    <row r="375" spans="2:36">
      <c r="B375" s="332" t="s">
        <v>4779</v>
      </c>
      <c r="C375" s="333"/>
      <c r="D375" s="334">
        <v>69</v>
      </c>
      <c r="E375" s="592">
        <v>46139</v>
      </c>
      <c r="F375" s="592">
        <v>46239</v>
      </c>
      <c r="G375" s="592">
        <v>46139</v>
      </c>
      <c r="H375" s="592">
        <v>46239</v>
      </c>
      <c r="I375" s="335">
        <v>0</v>
      </c>
      <c r="J375" s="335">
        <v>0</v>
      </c>
      <c r="K375" s="334">
        <v>526.70000000000005</v>
      </c>
      <c r="L375" s="334">
        <v>0</v>
      </c>
      <c r="M375" s="334">
        <v>0</v>
      </c>
      <c r="N375" s="336">
        <v>0</v>
      </c>
      <c r="O375" s="385">
        <v>0</v>
      </c>
      <c r="P375" s="568"/>
      <c r="Q375" s="569"/>
      <c r="R375" s="660">
        <f t="shared" si="15"/>
        <v>0</v>
      </c>
      <c r="S375" s="872">
        <f t="shared" si="16"/>
        <v>0</v>
      </c>
      <c r="T375" s="1013"/>
      <c r="U375" s="872">
        <v>0</v>
      </c>
      <c r="V375" s="872">
        <f t="shared" si="17"/>
        <v>0</v>
      </c>
      <c r="X375" s="1002" t="s">
        <v>4779</v>
      </c>
      <c r="Z375" s="1003">
        <v>69</v>
      </c>
      <c r="AA375" s="1004">
        <v>46139</v>
      </c>
      <c r="AB375" s="1004">
        <v>46239</v>
      </c>
      <c r="AC375" s="1004">
        <v>46139</v>
      </c>
      <c r="AD375" s="1004">
        <v>46239</v>
      </c>
      <c r="AE375" s="1005">
        <v>0</v>
      </c>
      <c r="AF375" s="1005">
        <v>0</v>
      </c>
      <c r="AG375" s="1003">
        <v>526.70000000000005</v>
      </c>
      <c r="AH375" s="1003">
        <v>0</v>
      </c>
      <c r="AI375" s="1003">
        <v>0</v>
      </c>
      <c r="AJ375" s="1003">
        <v>0</v>
      </c>
    </row>
    <row r="376" spans="2:36">
      <c r="B376" s="337" t="s">
        <v>409</v>
      </c>
      <c r="C376" s="314" t="s">
        <v>4780</v>
      </c>
      <c r="D376" s="315">
        <v>10</v>
      </c>
      <c r="E376" s="588">
        <v>46139</v>
      </c>
      <c r="F376" s="588">
        <v>46153</v>
      </c>
      <c r="G376" s="588">
        <v>46139</v>
      </c>
      <c r="H376" s="588">
        <v>46153</v>
      </c>
      <c r="I376" s="316">
        <v>0</v>
      </c>
      <c r="J376" s="316">
        <v>0</v>
      </c>
      <c r="K376" s="315">
        <v>184</v>
      </c>
      <c r="L376" s="315">
        <v>0</v>
      </c>
      <c r="M376" s="315">
        <v>0</v>
      </c>
      <c r="N376" s="338">
        <v>0</v>
      </c>
      <c r="O376" s="654">
        <v>0</v>
      </c>
      <c r="P376" s="560" t="s">
        <v>4046</v>
      </c>
      <c r="Q376" s="561" t="s">
        <v>4781</v>
      </c>
      <c r="R376" s="661">
        <f t="shared" si="15"/>
        <v>0</v>
      </c>
      <c r="S376" s="873">
        <f t="shared" si="16"/>
        <v>0</v>
      </c>
      <c r="T376" s="1013"/>
      <c r="U376" s="873">
        <v>0</v>
      </c>
      <c r="V376" s="873">
        <f t="shared" si="17"/>
        <v>0</v>
      </c>
      <c r="X376" s="1002" t="s">
        <v>409</v>
      </c>
      <c r="Y376" s="1002" t="s">
        <v>4780</v>
      </c>
      <c r="Z376" s="1003">
        <v>10</v>
      </c>
      <c r="AA376" s="1004">
        <v>46139</v>
      </c>
      <c r="AB376" s="1004">
        <v>46153</v>
      </c>
      <c r="AC376" s="1004">
        <v>46139</v>
      </c>
      <c r="AD376" s="1004">
        <v>46153</v>
      </c>
      <c r="AE376" s="1005">
        <v>0</v>
      </c>
      <c r="AF376" s="1005">
        <v>0</v>
      </c>
      <c r="AG376" s="1003">
        <v>184</v>
      </c>
      <c r="AH376" s="1003">
        <v>0</v>
      </c>
      <c r="AI376" s="1003">
        <v>0</v>
      </c>
      <c r="AJ376" s="1003">
        <v>0</v>
      </c>
    </row>
    <row r="377" spans="2:36" ht="12.75" customHeight="1">
      <c r="B377" s="337" t="s">
        <v>411</v>
      </c>
      <c r="C377" s="314" t="s">
        <v>4782</v>
      </c>
      <c r="D377" s="315">
        <v>5</v>
      </c>
      <c r="E377" s="588">
        <v>46154</v>
      </c>
      <c r="F377" s="588">
        <v>46160</v>
      </c>
      <c r="G377" s="588">
        <v>46154</v>
      </c>
      <c r="H377" s="588">
        <v>46160</v>
      </c>
      <c r="I377" s="316">
        <v>0</v>
      </c>
      <c r="J377" s="316">
        <v>0</v>
      </c>
      <c r="K377" s="315">
        <v>63.5</v>
      </c>
      <c r="L377" s="315">
        <v>0</v>
      </c>
      <c r="M377" s="315">
        <v>0</v>
      </c>
      <c r="N377" s="338">
        <v>0</v>
      </c>
      <c r="O377" s="654">
        <v>0</v>
      </c>
      <c r="P377" s="560" t="s">
        <v>4783</v>
      </c>
      <c r="Q377" s="561" t="s">
        <v>4784</v>
      </c>
      <c r="R377" s="661">
        <f t="shared" si="15"/>
        <v>0</v>
      </c>
      <c r="S377" s="873">
        <f t="shared" si="16"/>
        <v>0</v>
      </c>
      <c r="T377" s="1013"/>
      <c r="U377" s="873">
        <v>0</v>
      </c>
      <c r="V377" s="873">
        <f t="shared" si="17"/>
        <v>0</v>
      </c>
      <c r="X377" s="1002" t="s">
        <v>411</v>
      </c>
      <c r="Y377" s="1002" t="s">
        <v>4782</v>
      </c>
      <c r="Z377" s="1003">
        <v>5</v>
      </c>
      <c r="AA377" s="1004">
        <v>46154</v>
      </c>
      <c r="AB377" s="1004">
        <v>46160</v>
      </c>
      <c r="AC377" s="1004">
        <v>46154</v>
      </c>
      <c r="AD377" s="1004">
        <v>46160</v>
      </c>
      <c r="AE377" s="1005">
        <v>0</v>
      </c>
      <c r="AF377" s="1005">
        <v>0</v>
      </c>
      <c r="AG377" s="1003">
        <v>63.5</v>
      </c>
      <c r="AH377" s="1003">
        <v>0</v>
      </c>
      <c r="AI377" s="1003">
        <v>0</v>
      </c>
      <c r="AJ377" s="1003">
        <v>0</v>
      </c>
    </row>
    <row r="378" spans="2:36" ht="12.75" customHeight="1">
      <c r="B378" s="337" t="s">
        <v>413</v>
      </c>
      <c r="C378" s="314" t="s">
        <v>4785</v>
      </c>
      <c r="D378" s="315">
        <v>5</v>
      </c>
      <c r="E378" s="588">
        <v>46161</v>
      </c>
      <c r="F378" s="588">
        <v>46168</v>
      </c>
      <c r="G378" s="588">
        <v>46161</v>
      </c>
      <c r="H378" s="588">
        <v>46168</v>
      </c>
      <c r="I378" s="316">
        <v>0</v>
      </c>
      <c r="J378" s="316">
        <v>0</v>
      </c>
      <c r="K378" s="315">
        <v>63.5</v>
      </c>
      <c r="L378" s="315">
        <v>0</v>
      </c>
      <c r="M378" s="315">
        <v>0</v>
      </c>
      <c r="N378" s="338">
        <v>0</v>
      </c>
      <c r="O378" s="654">
        <v>0</v>
      </c>
      <c r="P378" s="560" t="s">
        <v>4781</v>
      </c>
      <c r="Q378" s="561" t="s">
        <v>4786</v>
      </c>
      <c r="R378" s="661">
        <f t="shared" si="15"/>
        <v>0</v>
      </c>
      <c r="S378" s="873">
        <f t="shared" si="16"/>
        <v>0</v>
      </c>
      <c r="T378" s="1013"/>
      <c r="U378" s="873">
        <v>0</v>
      </c>
      <c r="V378" s="873">
        <f t="shared" si="17"/>
        <v>0</v>
      </c>
      <c r="X378" s="1002" t="s">
        <v>413</v>
      </c>
      <c r="Y378" s="1002" t="s">
        <v>4785</v>
      </c>
      <c r="Z378" s="1003">
        <v>5</v>
      </c>
      <c r="AA378" s="1004">
        <v>46161</v>
      </c>
      <c r="AB378" s="1004">
        <v>46168</v>
      </c>
      <c r="AC378" s="1004">
        <v>46161</v>
      </c>
      <c r="AD378" s="1004">
        <v>46168</v>
      </c>
      <c r="AE378" s="1005">
        <v>0</v>
      </c>
      <c r="AF378" s="1005">
        <v>0</v>
      </c>
      <c r="AG378" s="1003">
        <v>63.5</v>
      </c>
      <c r="AH378" s="1003">
        <v>0</v>
      </c>
      <c r="AI378" s="1003">
        <v>0</v>
      </c>
      <c r="AJ378" s="1003">
        <v>0</v>
      </c>
    </row>
    <row r="379" spans="2:36" ht="12.75" customHeight="1">
      <c r="B379" s="337" t="s">
        <v>4787</v>
      </c>
      <c r="C379" s="314" t="s">
        <v>4788</v>
      </c>
      <c r="D379" s="315">
        <v>5</v>
      </c>
      <c r="E379" s="588">
        <v>46169</v>
      </c>
      <c r="F379" s="588">
        <v>46175</v>
      </c>
      <c r="G379" s="588">
        <v>46169</v>
      </c>
      <c r="H379" s="588">
        <v>46175</v>
      </c>
      <c r="I379" s="316">
        <v>0</v>
      </c>
      <c r="J379" s="316">
        <v>0</v>
      </c>
      <c r="K379" s="315">
        <v>63.5</v>
      </c>
      <c r="L379" s="315">
        <v>0</v>
      </c>
      <c r="M379" s="315">
        <v>0</v>
      </c>
      <c r="N379" s="338">
        <v>0</v>
      </c>
      <c r="O379" s="654">
        <v>0</v>
      </c>
      <c r="P379" s="560" t="s">
        <v>4784</v>
      </c>
      <c r="Q379" s="561" t="s">
        <v>4789</v>
      </c>
      <c r="R379" s="661">
        <f t="shared" si="15"/>
        <v>0</v>
      </c>
      <c r="S379" s="873">
        <f t="shared" si="16"/>
        <v>0</v>
      </c>
      <c r="T379" s="1013"/>
      <c r="U379" s="873">
        <v>0</v>
      </c>
      <c r="V379" s="873">
        <f t="shared" si="17"/>
        <v>0</v>
      </c>
      <c r="X379" s="1002" t="s">
        <v>4787</v>
      </c>
      <c r="Y379" s="1002" t="s">
        <v>4788</v>
      </c>
      <c r="Z379" s="1003">
        <v>5</v>
      </c>
      <c r="AA379" s="1004">
        <v>46169</v>
      </c>
      <c r="AB379" s="1004">
        <v>46175</v>
      </c>
      <c r="AC379" s="1004">
        <v>46169</v>
      </c>
      <c r="AD379" s="1004">
        <v>46175</v>
      </c>
      <c r="AE379" s="1005">
        <v>0</v>
      </c>
      <c r="AF379" s="1005">
        <v>0</v>
      </c>
      <c r="AG379" s="1003">
        <v>63.5</v>
      </c>
      <c r="AH379" s="1003">
        <v>0</v>
      </c>
      <c r="AI379" s="1003">
        <v>0</v>
      </c>
      <c r="AJ379" s="1003">
        <v>0</v>
      </c>
    </row>
    <row r="380" spans="2:36" ht="12.75" customHeight="1">
      <c r="B380" s="337" t="s">
        <v>4790</v>
      </c>
      <c r="C380" s="314" t="s">
        <v>4791</v>
      </c>
      <c r="D380" s="315">
        <v>5</v>
      </c>
      <c r="E380" s="588">
        <v>46176</v>
      </c>
      <c r="F380" s="588">
        <v>46182</v>
      </c>
      <c r="G380" s="588">
        <v>46176</v>
      </c>
      <c r="H380" s="588">
        <v>46182</v>
      </c>
      <c r="I380" s="316">
        <v>0</v>
      </c>
      <c r="J380" s="316">
        <v>0</v>
      </c>
      <c r="K380" s="315">
        <v>63.5</v>
      </c>
      <c r="L380" s="315">
        <v>0</v>
      </c>
      <c r="M380" s="315">
        <v>0</v>
      </c>
      <c r="N380" s="338">
        <v>0</v>
      </c>
      <c r="O380" s="654">
        <v>0</v>
      </c>
      <c r="P380" s="560" t="s">
        <v>4792</v>
      </c>
      <c r="Q380" s="561" t="s">
        <v>4793</v>
      </c>
      <c r="R380" s="661">
        <f t="shared" si="15"/>
        <v>0</v>
      </c>
      <c r="S380" s="873">
        <f t="shared" si="16"/>
        <v>0</v>
      </c>
      <c r="T380" s="1013"/>
      <c r="U380" s="873">
        <v>0</v>
      </c>
      <c r="V380" s="873">
        <f t="shared" si="17"/>
        <v>0</v>
      </c>
      <c r="X380" s="1002" t="s">
        <v>4790</v>
      </c>
      <c r="Y380" s="1002" t="s">
        <v>4791</v>
      </c>
      <c r="Z380" s="1003">
        <v>5</v>
      </c>
      <c r="AA380" s="1004">
        <v>46176</v>
      </c>
      <c r="AB380" s="1004">
        <v>46182</v>
      </c>
      <c r="AC380" s="1004">
        <v>46176</v>
      </c>
      <c r="AD380" s="1004">
        <v>46182</v>
      </c>
      <c r="AE380" s="1005">
        <v>0</v>
      </c>
      <c r="AF380" s="1005">
        <v>0</v>
      </c>
      <c r="AG380" s="1003">
        <v>63.5</v>
      </c>
      <c r="AH380" s="1003">
        <v>0</v>
      </c>
      <c r="AI380" s="1003">
        <v>0</v>
      </c>
      <c r="AJ380" s="1003">
        <v>0</v>
      </c>
    </row>
    <row r="381" spans="2:36" ht="12.75" customHeight="1">
      <c r="B381" s="337" t="s">
        <v>4794</v>
      </c>
      <c r="C381" s="314" t="s">
        <v>4795</v>
      </c>
      <c r="D381" s="315">
        <v>24</v>
      </c>
      <c r="E381" s="588">
        <v>46183</v>
      </c>
      <c r="F381" s="588">
        <v>46217</v>
      </c>
      <c r="G381" s="588">
        <v>46183</v>
      </c>
      <c r="H381" s="588">
        <v>46217</v>
      </c>
      <c r="I381" s="316">
        <v>0</v>
      </c>
      <c r="J381" s="316">
        <v>0</v>
      </c>
      <c r="K381" s="315">
        <v>53.2</v>
      </c>
      <c r="L381" s="315">
        <v>0</v>
      </c>
      <c r="M381" s="315">
        <v>0</v>
      </c>
      <c r="N381" s="338">
        <v>0</v>
      </c>
      <c r="O381" s="654">
        <v>0</v>
      </c>
      <c r="P381" s="560" t="s">
        <v>4789</v>
      </c>
      <c r="Q381" s="561" t="s">
        <v>4665</v>
      </c>
      <c r="R381" s="661">
        <f t="shared" si="15"/>
        <v>0</v>
      </c>
      <c r="S381" s="873">
        <f t="shared" si="16"/>
        <v>0</v>
      </c>
      <c r="T381" s="1013"/>
      <c r="U381" s="873">
        <v>0</v>
      </c>
      <c r="V381" s="873">
        <f t="shared" si="17"/>
        <v>0</v>
      </c>
      <c r="X381" s="1002" t="s">
        <v>4794</v>
      </c>
      <c r="Y381" s="1002" t="s">
        <v>4795</v>
      </c>
      <c r="Z381" s="1003">
        <v>24</v>
      </c>
      <c r="AA381" s="1004">
        <v>46183</v>
      </c>
      <c r="AB381" s="1004">
        <v>46217</v>
      </c>
      <c r="AC381" s="1004">
        <v>46183</v>
      </c>
      <c r="AD381" s="1004">
        <v>46217</v>
      </c>
      <c r="AE381" s="1005">
        <v>0</v>
      </c>
      <c r="AF381" s="1005">
        <v>0</v>
      </c>
      <c r="AG381" s="1003">
        <v>53.2</v>
      </c>
      <c r="AH381" s="1003">
        <v>0</v>
      </c>
      <c r="AI381" s="1003">
        <v>0</v>
      </c>
      <c r="AJ381" s="1003">
        <v>0</v>
      </c>
    </row>
    <row r="382" spans="2:36" ht="12.75" customHeight="1">
      <c r="B382" s="337" t="s">
        <v>4796</v>
      </c>
      <c r="C382" s="314" t="s">
        <v>4797</v>
      </c>
      <c r="D382" s="315">
        <v>5</v>
      </c>
      <c r="E382" s="588">
        <v>46218</v>
      </c>
      <c r="F382" s="588">
        <v>46225</v>
      </c>
      <c r="G382" s="588">
        <v>46218</v>
      </c>
      <c r="H382" s="588">
        <v>46225</v>
      </c>
      <c r="I382" s="316">
        <v>0</v>
      </c>
      <c r="J382" s="316">
        <v>0</v>
      </c>
      <c r="K382" s="315">
        <v>8.9</v>
      </c>
      <c r="L382" s="315">
        <v>0</v>
      </c>
      <c r="M382" s="315">
        <v>0</v>
      </c>
      <c r="N382" s="338">
        <v>0</v>
      </c>
      <c r="O382" s="654">
        <v>0</v>
      </c>
      <c r="R382" s="661">
        <f t="shared" si="15"/>
        <v>0</v>
      </c>
      <c r="S382" s="873">
        <f t="shared" si="16"/>
        <v>0</v>
      </c>
      <c r="T382" s="1013"/>
      <c r="U382" s="873">
        <v>0</v>
      </c>
      <c r="V382" s="873">
        <f t="shared" si="17"/>
        <v>0</v>
      </c>
      <c r="X382" s="1002" t="s">
        <v>4796</v>
      </c>
      <c r="Y382" s="1002" t="s">
        <v>4797</v>
      </c>
      <c r="Z382" s="1003">
        <v>5</v>
      </c>
      <c r="AA382" s="1004">
        <v>46218</v>
      </c>
      <c r="AB382" s="1004">
        <v>46225</v>
      </c>
      <c r="AC382" s="1004">
        <v>46218</v>
      </c>
      <c r="AD382" s="1004">
        <v>46225</v>
      </c>
      <c r="AE382" s="1005">
        <v>0</v>
      </c>
      <c r="AF382" s="1005">
        <v>0</v>
      </c>
      <c r="AG382" s="1003">
        <v>8.9</v>
      </c>
      <c r="AH382" s="1003">
        <v>0</v>
      </c>
      <c r="AI382" s="1003">
        <v>0</v>
      </c>
      <c r="AJ382" s="1003">
        <v>0</v>
      </c>
    </row>
    <row r="383" spans="2:36" ht="12.75" customHeight="1">
      <c r="B383" s="337" t="s">
        <v>4798</v>
      </c>
      <c r="C383" s="314" t="s">
        <v>4799</v>
      </c>
      <c r="D383" s="315">
        <v>5</v>
      </c>
      <c r="E383" s="588">
        <v>46226</v>
      </c>
      <c r="F383" s="588">
        <v>46232</v>
      </c>
      <c r="G383" s="588">
        <v>46226</v>
      </c>
      <c r="H383" s="588">
        <v>46232</v>
      </c>
      <c r="I383" s="316">
        <v>0</v>
      </c>
      <c r="J383" s="316">
        <v>0</v>
      </c>
      <c r="K383" s="315">
        <v>17.7</v>
      </c>
      <c r="L383" s="315">
        <v>0</v>
      </c>
      <c r="M383" s="315">
        <v>0</v>
      </c>
      <c r="N383" s="338">
        <v>0</v>
      </c>
      <c r="O383" s="654">
        <v>0</v>
      </c>
      <c r="R383" s="661">
        <f t="shared" si="15"/>
        <v>0</v>
      </c>
      <c r="S383" s="873">
        <f t="shared" si="16"/>
        <v>0</v>
      </c>
      <c r="T383" s="1013"/>
      <c r="U383" s="873">
        <v>0</v>
      </c>
      <c r="V383" s="873">
        <f t="shared" si="17"/>
        <v>0</v>
      </c>
      <c r="X383" s="1002" t="s">
        <v>4798</v>
      </c>
      <c r="Y383" s="1002" t="s">
        <v>4799</v>
      </c>
      <c r="Z383" s="1003">
        <v>5</v>
      </c>
      <c r="AA383" s="1004">
        <v>46226</v>
      </c>
      <c r="AB383" s="1004">
        <v>46232</v>
      </c>
      <c r="AC383" s="1004">
        <v>46226</v>
      </c>
      <c r="AD383" s="1004">
        <v>46232</v>
      </c>
      <c r="AE383" s="1005">
        <v>0</v>
      </c>
      <c r="AF383" s="1005">
        <v>0</v>
      </c>
      <c r="AG383" s="1003">
        <v>17.7</v>
      </c>
      <c r="AH383" s="1003">
        <v>0</v>
      </c>
      <c r="AI383" s="1003">
        <v>0</v>
      </c>
      <c r="AJ383" s="1003">
        <v>0</v>
      </c>
    </row>
    <row r="384" spans="2:36" ht="12.75" customHeight="1">
      <c r="B384" s="337" t="s">
        <v>4800</v>
      </c>
      <c r="C384" s="314" t="s">
        <v>4801</v>
      </c>
      <c r="D384" s="315">
        <v>5</v>
      </c>
      <c r="E384" s="588">
        <v>46233</v>
      </c>
      <c r="F384" s="588">
        <v>46239</v>
      </c>
      <c r="G384" s="588">
        <v>46233</v>
      </c>
      <c r="H384" s="588">
        <v>46239</v>
      </c>
      <c r="I384" s="316">
        <v>0</v>
      </c>
      <c r="J384" s="316">
        <v>0</v>
      </c>
      <c r="K384" s="315">
        <v>8.9</v>
      </c>
      <c r="L384" s="315">
        <v>0</v>
      </c>
      <c r="M384" s="315">
        <v>0</v>
      </c>
      <c r="N384" s="338">
        <v>0</v>
      </c>
      <c r="O384" s="654">
        <v>0</v>
      </c>
      <c r="R384" s="661">
        <f t="shared" si="15"/>
        <v>0</v>
      </c>
      <c r="S384" s="873">
        <f t="shared" si="16"/>
        <v>0</v>
      </c>
      <c r="T384" s="1013"/>
      <c r="U384" s="873">
        <v>0</v>
      </c>
      <c r="V384" s="873">
        <f t="shared" si="17"/>
        <v>0</v>
      </c>
      <c r="X384" s="1002" t="s">
        <v>4800</v>
      </c>
      <c r="Y384" s="1002" t="s">
        <v>4801</v>
      </c>
      <c r="Z384" s="1003">
        <v>5</v>
      </c>
      <c r="AA384" s="1004">
        <v>46233</v>
      </c>
      <c r="AB384" s="1004">
        <v>46239</v>
      </c>
      <c r="AC384" s="1004">
        <v>46233</v>
      </c>
      <c r="AD384" s="1004">
        <v>46239</v>
      </c>
      <c r="AE384" s="1005">
        <v>0</v>
      </c>
      <c r="AF384" s="1005">
        <v>0</v>
      </c>
      <c r="AG384" s="1003">
        <v>8.9</v>
      </c>
      <c r="AH384" s="1003">
        <v>0</v>
      </c>
      <c r="AI384" s="1003">
        <v>0</v>
      </c>
      <c r="AJ384" s="1003">
        <v>0</v>
      </c>
    </row>
    <row r="385" spans="2:36">
      <c r="B385" s="332" t="s">
        <v>4802</v>
      </c>
      <c r="C385" s="333"/>
      <c r="D385" s="334">
        <v>50</v>
      </c>
      <c r="E385" s="592">
        <v>46139</v>
      </c>
      <c r="F385" s="592">
        <v>46211</v>
      </c>
      <c r="G385" s="592">
        <v>46139</v>
      </c>
      <c r="H385" s="592">
        <v>46211</v>
      </c>
      <c r="I385" s="335">
        <v>0</v>
      </c>
      <c r="J385" s="335">
        <v>0</v>
      </c>
      <c r="K385" s="334">
        <v>602.29999999999995</v>
      </c>
      <c r="L385" s="334">
        <v>0</v>
      </c>
      <c r="M385" s="334">
        <v>0</v>
      </c>
      <c r="N385" s="336">
        <v>0</v>
      </c>
      <c r="O385" s="385">
        <v>0</v>
      </c>
      <c r="P385" s="568"/>
      <c r="Q385" s="569"/>
      <c r="R385" s="660">
        <f t="shared" si="15"/>
        <v>0</v>
      </c>
      <c r="S385" s="872">
        <f t="shared" si="16"/>
        <v>0</v>
      </c>
      <c r="T385" s="1013"/>
      <c r="U385" s="872">
        <v>0</v>
      </c>
      <c r="V385" s="872">
        <f t="shared" si="17"/>
        <v>0</v>
      </c>
      <c r="X385" s="1002" t="s">
        <v>4802</v>
      </c>
      <c r="Z385" s="1003">
        <v>50</v>
      </c>
      <c r="AA385" s="1004">
        <v>46139</v>
      </c>
      <c r="AB385" s="1004">
        <v>46211</v>
      </c>
      <c r="AC385" s="1004">
        <v>46139</v>
      </c>
      <c r="AD385" s="1004">
        <v>46211</v>
      </c>
      <c r="AE385" s="1005">
        <v>0</v>
      </c>
      <c r="AF385" s="1005">
        <v>0</v>
      </c>
      <c r="AG385" s="1003">
        <v>602.29999999999995</v>
      </c>
      <c r="AH385" s="1003">
        <v>0</v>
      </c>
      <c r="AI385" s="1003">
        <v>0</v>
      </c>
      <c r="AJ385" s="1003">
        <v>0</v>
      </c>
    </row>
    <row r="386" spans="2:36">
      <c r="B386" s="337" t="s">
        <v>417</v>
      </c>
      <c r="C386" s="314" t="s">
        <v>4803</v>
      </c>
      <c r="D386" s="315">
        <v>10</v>
      </c>
      <c r="E386" s="588">
        <v>46139</v>
      </c>
      <c r="F386" s="588">
        <v>46153</v>
      </c>
      <c r="G386" s="588">
        <v>46139</v>
      </c>
      <c r="H386" s="588">
        <v>46153</v>
      </c>
      <c r="I386" s="316">
        <v>0</v>
      </c>
      <c r="J386" s="316">
        <v>0</v>
      </c>
      <c r="K386" s="315">
        <v>158</v>
      </c>
      <c r="L386" s="315">
        <v>0</v>
      </c>
      <c r="M386" s="315">
        <v>0</v>
      </c>
      <c r="N386" s="338">
        <v>0</v>
      </c>
      <c r="O386" s="654">
        <v>0</v>
      </c>
      <c r="P386" s="560" t="s">
        <v>4046</v>
      </c>
      <c r="Q386" s="561" t="s">
        <v>4804</v>
      </c>
      <c r="R386" s="661">
        <f t="shared" si="15"/>
        <v>0</v>
      </c>
      <c r="S386" s="873">
        <f t="shared" si="16"/>
        <v>0</v>
      </c>
      <c r="T386" s="1013"/>
      <c r="U386" s="873">
        <v>0</v>
      </c>
      <c r="V386" s="873">
        <f t="shared" si="17"/>
        <v>0</v>
      </c>
      <c r="X386" s="1002" t="s">
        <v>417</v>
      </c>
      <c r="Y386" s="1002" t="s">
        <v>4803</v>
      </c>
      <c r="Z386" s="1003">
        <v>10</v>
      </c>
      <c r="AA386" s="1004">
        <v>46139</v>
      </c>
      <c r="AB386" s="1004">
        <v>46153</v>
      </c>
      <c r="AC386" s="1004">
        <v>46139</v>
      </c>
      <c r="AD386" s="1004">
        <v>46153</v>
      </c>
      <c r="AE386" s="1005">
        <v>0</v>
      </c>
      <c r="AF386" s="1005">
        <v>0</v>
      </c>
      <c r="AG386" s="1003">
        <v>158</v>
      </c>
      <c r="AH386" s="1003">
        <v>0</v>
      </c>
      <c r="AI386" s="1003">
        <v>0</v>
      </c>
      <c r="AJ386" s="1003">
        <v>0</v>
      </c>
    </row>
    <row r="387" spans="2:36" ht="12.75" customHeight="1">
      <c r="B387" s="337" t="s">
        <v>419</v>
      </c>
      <c r="C387" s="314" t="s">
        <v>4805</v>
      </c>
      <c r="D387" s="315">
        <v>5</v>
      </c>
      <c r="E387" s="588">
        <v>46154</v>
      </c>
      <c r="F387" s="588">
        <v>46160</v>
      </c>
      <c r="G387" s="588">
        <v>46154</v>
      </c>
      <c r="H387" s="588">
        <v>46160</v>
      </c>
      <c r="I387" s="316">
        <v>0</v>
      </c>
      <c r="J387" s="316">
        <v>0</v>
      </c>
      <c r="K387" s="315">
        <v>88.4</v>
      </c>
      <c r="L387" s="315">
        <v>0</v>
      </c>
      <c r="M387" s="315">
        <v>0</v>
      </c>
      <c r="N387" s="338">
        <v>0</v>
      </c>
      <c r="O387" s="654">
        <v>0</v>
      </c>
      <c r="P387" s="560" t="s">
        <v>4806</v>
      </c>
      <c r="Q387" s="561" t="s">
        <v>4807</v>
      </c>
      <c r="R387" s="661">
        <f t="shared" si="15"/>
        <v>0</v>
      </c>
      <c r="S387" s="873">
        <f t="shared" si="16"/>
        <v>0</v>
      </c>
      <c r="T387" s="1013"/>
      <c r="U387" s="873">
        <v>0</v>
      </c>
      <c r="V387" s="873">
        <f t="shared" si="17"/>
        <v>0</v>
      </c>
      <c r="X387" s="1002" t="s">
        <v>419</v>
      </c>
      <c r="Y387" s="1002" t="s">
        <v>4805</v>
      </c>
      <c r="Z387" s="1003">
        <v>5</v>
      </c>
      <c r="AA387" s="1004">
        <v>46154</v>
      </c>
      <c r="AB387" s="1004">
        <v>46160</v>
      </c>
      <c r="AC387" s="1004">
        <v>46154</v>
      </c>
      <c r="AD387" s="1004">
        <v>46160</v>
      </c>
      <c r="AE387" s="1005">
        <v>0</v>
      </c>
      <c r="AF387" s="1005">
        <v>0</v>
      </c>
      <c r="AG387" s="1003">
        <v>88.4</v>
      </c>
      <c r="AH387" s="1003">
        <v>0</v>
      </c>
      <c r="AI387" s="1003">
        <v>0</v>
      </c>
      <c r="AJ387" s="1003">
        <v>0</v>
      </c>
    </row>
    <row r="388" spans="2:36" ht="12.75" customHeight="1">
      <c r="B388" s="337" t="s">
        <v>421</v>
      </c>
      <c r="C388" s="314" t="s">
        <v>4808</v>
      </c>
      <c r="D388" s="315">
        <v>5</v>
      </c>
      <c r="E388" s="588">
        <v>46161</v>
      </c>
      <c r="F388" s="588">
        <v>46168</v>
      </c>
      <c r="G388" s="588">
        <v>46161</v>
      </c>
      <c r="H388" s="588">
        <v>46168</v>
      </c>
      <c r="I388" s="316">
        <v>0</v>
      </c>
      <c r="J388" s="316">
        <v>0</v>
      </c>
      <c r="K388" s="315">
        <v>88.4</v>
      </c>
      <c r="L388" s="315">
        <v>0</v>
      </c>
      <c r="M388" s="315">
        <v>0</v>
      </c>
      <c r="N388" s="338">
        <v>0</v>
      </c>
      <c r="O388" s="654">
        <v>0</v>
      </c>
      <c r="P388" s="560" t="s">
        <v>4809</v>
      </c>
      <c r="Q388" s="561" t="s">
        <v>4810</v>
      </c>
      <c r="R388" s="661">
        <f t="shared" si="15"/>
        <v>0</v>
      </c>
      <c r="S388" s="873">
        <f t="shared" si="16"/>
        <v>0</v>
      </c>
      <c r="T388" s="1013"/>
      <c r="U388" s="873">
        <v>0</v>
      </c>
      <c r="V388" s="873">
        <f t="shared" si="17"/>
        <v>0</v>
      </c>
      <c r="X388" s="1002" t="s">
        <v>421</v>
      </c>
      <c r="Y388" s="1002" t="s">
        <v>4808</v>
      </c>
      <c r="Z388" s="1003">
        <v>5</v>
      </c>
      <c r="AA388" s="1004">
        <v>46161</v>
      </c>
      <c r="AB388" s="1004">
        <v>46168</v>
      </c>
      <c r="AC388" s="1004">
        <v>46161</v>
      </c>
      <c r="AD388" s="1004">
        <v>46168</v>
      </c>
      <c r="AE388" s="1005">
        <v>0</v>
      </c>
      <c r="AF388" s="1005">
        <v>0</v>
      </c>
      <c r="AG388" s="1003">
        <v>88.4</v>
      </c>
      <c r="AH388" s="1003">
        <v>0</v>
      </c>
      <c r="AI388" s="1003">
        <v>0</v>
      </c>
      <c r="AJ388" s="1003">
        <v>0</v>
      </c>
    </row>
    <row r="389" spans="2:36" ht="12.75" customHeight="1">
      <c r="B389" s="337" t="s">
        <v>4811</v>
      </c>
      <c r="C389" s="314" t="s">
        <v>4812</v>
      </c>
      <c r="D389" s="315">
        <v>5</v>
      </c>
      <c r="E389" s="588">
        <v>46169</v>
      </c>
      <c r="F389" s="588">
        <v>46175</v>
      </c>
      <c r="G389" s="588">
        <v>46169</v>
      </c>
      <c r="H389" s="588">
        <v>46175</v>
      </c>
      <c r="I389" s="316">
        <v>0</v>
      </c>
      <c r="J389" s="316">
        <v>0</v>
      </c>
      <c r="K389" s="315">
        <v>88.4</v>
      </c>
      <c r="L389" s="315">
        <v>0</v>
      </c>
      <c r="M389" s="315">
        <v>0</v>
      </c>
      <c r="N389" s="338">
        <v>0</v>
      </c>
      <c r="O389" s="654">
        <v>0</v>
      </c>
      <c r="P389" s="560" t="s">
        <v>4807</v>
      </c>
      <c r="Q389" s="561" t="s">
        <v>4813</v>
      </c>
      <c r="R389" s="661">
        <f t="shared" ref="R389:R452" si="18">+N389-L389</f>
        <v>0</v>
      </c>
      <c r="S389" s="873">
        <f t="shared" ref="S389:S452" si="19">+R389/$K$5</f>
        <v>0</v>
      </c>
      <c r="T389" s="1013"/>
      <c r="U389" s="873">
        <v>0</v>
      </c>
      <c r="V389" s="873">
        <f t="shared" ref="V389:V452" si="20">+S389-U389</f>
        <v>0</v>
      </c>
      <c r="X389" s="1002" t="s">
        <v>4811</v>
      </c>
      <c r="Y389" s="1002" t="s">
        <v>4812</v>
      </c>
      <c r="Z389" s="1003">
        <v>5</v>
      </c>
      <c r="AA389" s="1004">
        <v>46169</v>
      </c>
      <c r="AB389" s="1004">
        <v>46175</v>
      </c>
      <c r="AC389" s="1004">
        <v>46169</v>
      </c>
      <c r="AD389" s="1004">
        <v>46175</v>
      </c>
      <c r="AE389" s="1005">
        <v>0</v>
      </c>
      <c r="AF389" s="1005">
        <v>0</v>
      </c>
      <c r="AG389" s="1003">
        <v>88.4</v>
      </c>
      <c r="AH389" s="1003">
        <v>0</v>
      </c>
      <c r="AI389" s="1003">
        <v>0</v>
      </c>
      <c r="AJ389" s="1003">
        <v>0</v>
      </c>
    </row>
    <row r="390" spans="2:36" ht="12.75" customHeight="1">
      <c r="B390" s="337" t="s">
        <v>4814</v>
      </c>
      <c r="C390" s="314" t="s">
        <v>4815</v>
      </c>
      <c r="D390" s="315">
        <v>5</v>
      </c>
      <c r="E390" s="588">
        <v>46176</v>
      </c>
      <c r="F390" s="588">
        <v>46182</v>
      </c>
      <c r="G390" s="588">
        <v>46176</v>
      </c>
      <c r="H390" s="588">
        <v>46182</v>
      </c>
      <c r="I390" s="316">
        <v>0</v>
      </c>
      <c r="J390" s="316">
        <v>0</v>
      </c>
      <c r="K390" s="315">
        <v>88.4</v>
      </c>
      <c r="L390" s="315">
        <v>0</v>
      </c>
      <c r="M390" s="315">
        <v>0</v>
      </c>
      <c r="N390" s="338">
        <v>0</v>
      </c>
      <c r="O390" s="654">
        <v>0</v>
      </c>
      <c r="P390" s="560" t="s">
        <v>4816</v>
      </c>
      <c r="Q390" s="561" t="s">
        <v>4817</v>
      </c>
      <c r="R390" s="661">
        <f t="shared" si="18"/>
        <v>0</v>
      </c>
      <c r="S390" s="873">
        <f t="shared" si="19"/>
        <v>0</v>
      </c>
      <c r="T390" s="1013"/>
      <c r="U390" s="873">
        <v>0</v>
      </c>
      <c r="V390" s="873">
        <f t="shared" si="20"/>
        <v>0</v>
      </c>
      <c r="X390" s="1002" t="s">
        <v>4814</v>
      </c>
      <c r="Y390" s="1002" t="s">
        <v>4815</v>
      </c>
      <c r="Z390" s="1003">
        <v>5</v>
      </c>
      <c r="AA390" s="1004">
        <v>46176</v>
      </c>
      <c r="AB390" s="1004">
        <v>46182</v>
      </c>
      <c r="AC390" s="1004">
        <v>46176</v>
      </c>
      <c r="AD390" s="1004">
        <v>46182</v>
      </c>
      <c r="AE390" s="1005">
        <v>0</v>
      </c>
      <c r="AF390" s="1005">
        <v>0</v>
      </c>
      <c r="AG390" s="1003">
        <v>88.4</v>
      </c>
      <c r="AH390" s="1003">
        <v>0</v>
      </c>
      <c r="AI390" s="1003">
        <v>0</v>
      </c>
      <c r="AJ390" s="1003">
        <v>0</v>
      </c>
    </row>
    <row r="391" spans="2:36" ht="12.75" customHeight="1">
      <c r="B391" s="337" t="s">
        <v>4818</v>
      </c>
      <c r="C391" s="314" t="s">
        <v>4819</v>
      </c>
      <c r="D391" s="315">
        <v>5</v>
      </c>
      <c r="E391" s="588">
        <v>46183</v>
      </c>
      <c r="F391" s="588">
        <v>46189</v>
      </c>
      <c r="G391" s="588">
        <v>46183</v>
      </c>
      <c r="H391" s="588">
        <v>46189</v>
      </c>
      <c r="I391" s="316">
        <v>0</v>
      </c>
      <c r="J391" s="316">
        <v>0</v>
      </c>
      <c r="K391" s="315">
        <v>54.4</v>
      </c>
      <c r="L391" s="315">
        <v>0</v>
      </c>
      <c r="M391" s="315">
        <v>0</v>
      </c>
      <c r="N391" s="338">
        <v>0</v>
      </c>
      <c r="O391" s="654">
        <v>0</v>
      </c>
      <c r="P391" s="560" t="s">
        <v>4813</v>
      </c>
      <c r="Q391" s="561" t="s">
        <v>4665</v>
      </c>
      <c r="R391" s="661">
        <f t="shared" si="18"/>
        <v>0</v>
      </c>
      <c r="S391" s="873">
        <f t="shared" si="19"/>
        <v>0</v>
      </c>
      <c r="T391" s="1013"/>
      <c r="U391" s="873">
        <v>0</v>
      </c>
      <c r="V391" s="873">
        <f t="shared" si="20"/>
        <v>0</v>
      </c>
      <c r="X391" s="1002" t="s">
        <v>4818</v>
      </c>
      <c r="Y391" s="1002" t="s">
        <v>4819</v>
      </c>
      <c r="Z391" s="1003">
        <v>5</v>
      </c>
      <c r="AA391" s="1004">
        <v>46183</v>
      </c>
      <c r="AB391" s="1004">
        <v>46189</v>
      </c>
      <c r="AC391" s="1004">
        <v>46183</v>
      </c>
      <c r="AD391" s="1004">
        <v>46189</v>
      </c>
      <c r="AE391" s="1005">
        <v>0</v>
      </c>
      <c r="AF391" s="1005">
        <v>0</v>
      </c>
      <c r="AG391" s="1003">
        <v>54.4</v>
      </c>
      <c r="AH391" s="1003">
        <v>0</v>
      </c>
      <c r="AI391" s="1003">
        <v>0</v>
      </c>
      <c r="AJ391" s="1003">
        <v>0</v>
      </c>
    </row>
    <row r="392" spans="2:36" ht="12.75" customHeight="1">
      <c r="B392" s="337" t="s">
        <v>4820</v>
      </c>
      <c r="C392" s="314" t="s">
        <v>4821</v>
      </c>
      <c r="D392" s="315">
        <v>5</v>
      </c>
      <c r="E392" s="588">
        <v>46190</v>
      </c>
      <c r="F392" s="588">
        <v>46196</v>
      </c>
      <c r="G392" s="588">
        <v>46190</v>
      </c>
      <c r="H392" s="588">
        <v>46196</v>
      </c>
      <c r="I392" s="316">
        <v>0</v>
      </c>
      <c r="J392" s="316">
        <v>0</v>
      </c>
      <c r="K392" s="315">
        <v>9.1</v>
      </c>
      <c r="L392" s="315">
        <v>0</v>
      </c>
      <c r="M392" s="315">
        <v>0</v>
      </c>
      <c r="N392" s="338">
        <v>0</v>
      </c>
      <c r="O392" s="654">
        <v>0</v>
      </c>
      <c r="R392" s="661">
        <f t="shared" si="18"/>
        <v>0</v>
      </c>
      <c r="S392" s="873">
        <f t="shared" si="19"/>
        <v>0</v>
      </c>
      <c r="T392" s="1013"/>
      <c r="U392" s="873">
        <v>0</v>
      </c>
      <c r="V392" s="873">
        <f t="shared" si="20"/>
        <v>0</v>
      </c>
      <c r="X392" s="1002" t="s">
        <v>4820</v>
      </c>
      <c r="Y392" s="1002" t="s">
        <v>4821</v>
      </c>
      <c r="Z392" s="1003">
        <v>5</v>
      </c>
      <c r="AA392" s="1004">
        <v>46190</v>
      </c>
      <c r="AB392" s="1004">
        <v>46196</v>
      </c>
      <c r="AC392" s="1004">
        <v>46190</v>
      </c>
      <c r="AD392" s="1004">
        <v>46196</v>
      </c>
      <c r="AE392" s="1005">
        <v>0</v>
      </c>
      <c r="AF392" s="1005">
        <v>0</v>
      </c>
      <c r="AG392" s="1003">
        <v>9.1</v>
      </c>
      <c r="AH392" s="1003">
        <v>0</v>
      </c>
      <c r="AI392" s="1003">
        <v>0</v>
      </c>
      <c r="AJ392" s="1003">
        <v>0</v>
      </c>
    </row>
    <row r="393" spans="2:36" ht="12.75" customHeight="1">
      <c r="B393" s="337" t="s">
        <v>4822</v>
      </c>
      <c r="C393" s="314" t="s">
        <v>4823</v>
      </c>
      <c r="D393" s="315">
        <v>5</v>
      </c>
      <c r="E393" s="588">
        <v>46197</v>
      </c>
      <c r="F393" s="588">
        <v>46204</v>
      </c>
      <c r="G393" s="588">
        <v>46197</v>
      </c>
      <c r="H393" s="588">
        <v>46204</v>
      </c>
      <c r="I393" s="316">
        <v>0</v>
      </c>
      <c r="J393" s="316">
        <v>0</v>
      </c>
      <c r="K393" s="315">
        <v>18.100000000000001</v>
      </c>
      <c r="L393" s="315">
        <v>0</v>
      </c>
      <c r="M393" s="315">
        <v>0</v>
      </c>
      <c r="N393" s="338">
        <v>0</v>
      </c>
      <c r="O393" s="654">
        <v>0</v>
      </c>
      <c r="R393" s="661">
        <f t="shared" si="18"/>
        <v>0</v>
      </c>
      <c r="S393" s="873">
        <f t="shared" si="19"/>
        <v>0</v>
      </c>
      <c r="T393" s="1013"/>
      <c r="U393" s="873">
        <v>0</v>
      </c>
      <c r="V393" s="873">
        <f t="shared" si="20"/>
        <v>0</v>
      </c>
      <c r="X393" s="1002" t="s">
        <v>4822</v>
      </c>
      <c r="Y393" s="1002" t="s">
        <v>4823</v>
      </c>
      <c r="Z393" s="1003">
        <v>5</v>
      </c>
      <c r="AA393" s="1004">
        <v>46197</v>
      </c>
      <c r="AB393" s="1004">
        <v>46204</v>
      </c>
      <c r="AC393" s="1004">
        <v>46197</v>
      </c>
      <c r="AD393" s="1004">
        <v>46204</v>
      </c>
      <c r="AE393" s="1005">
        <v>0</v>
      </c>
      <c r="AF393" s="1005">
        <v>0</v>
      </c>
      <c r="AG393" s="1003">
        <v>18.100000000000001</v>
      </c>
      <c r="AH393" s="1003">
        <v>0</v>
      </c>
      <c r="AI393" s="1003">
        <v>0</v>
      </c>
      <c r="AJ393" s="1003">
        <v>0</v>
      </c>
    </row>
    <row r="394" spans="2:36" ht="12.75" customHeight="1">
      <c r="B394" s="337" t="s">
        <v>4824</v>
      </c>
      <c r="C394" s="314" t="s">
        <v>4825</v>
      </c>
      <c r="D394" s="315">
        <v>5</v>
      </c>
      <c r="E394" s="588">
        <v>46205</v>
      </c>
      <c r="F394" s="588">
        <v>46211</v>
      </c>
      <c r="G394" s="588">
        <v>46205</v>
      </c>
      <c r="H394" s="588">
        <v>46211</v>
      </c>
      <c r="I394" s="316">
        <v>0</v>
      </c>
      <c r="J394" s="316">
        <v>0</v>
      </c>
      <c r="K394" s="315">
        <v>9.1</v>
      </c>
      <c r="L394" s="315">
        <v>0</v>
      </c>
      <c r="M394" s="315">
        <v>0</v>
      </c>
      <c r="N394" s="338">
        <v>0</v>
      </c>
      <c r="O394" s="654">
        <v>0</v>
      </c>
      <c r="R394" s="661">
        <f t="shared" si="18"/>
        <v>0</v>
      </c>
      <c r="S394" s="873">
        <f t="shared" si="19"/>
        <v>0</v>
      </c>
      <c r="T394" s="1013"/>
      <c r="U394" s="873">
        <v>0</v>
      </c>
      <c r="V394" s="873">
        <f t="shared" si="20"/>
        <v>0</v>
      </c>
      <c r="X394" s="1002" t="s">
        <v>4824</v>
      </c>
      <c r="Y394" s="1002" t="s">
        <v>4825</v>
      </c>
      <c r="Z394" s="1003">
        <v>5</v>
      </c>
      <c r="AA394" s="1004">
        <v>46205</v>
      </c>
      <c r="AB394" s="1004">
        <v>46211</v>
      </c>
      <c r="AC394" s="1004">
        <v>46205</v>
      </c>
      <c r="AD394" s="1004">
        <v>46211</v>
      </c>
      <c r="AE394" s="1005">
        <v>0</v>
      </c>
      <c r="AF394" s="1005">
        <v>0</v>
      </c>
      <c r="AG394" s="1003">
        <v>9.1</v>
      </c>
      <c r="AH394" s="1003">
        <v>0</v>
      </c>
      <c r="AI394" s="1003">
        <v>0</v>
      </c>
      <c r="AJ394" s="1003">
        <v>0</v>
      </c>
    </row>
    <row r="395" spans="2:36" ht="12.75" customHeight="1">
      <c r="B395" s="332" t="s">
        <v>4826</v>
      </c>
      <c r="C395" s="333"/>
      <c r="D395" s="334">
        <v>47</v>
      </c>
      <c r="E395" s="592">
        <v>46240</v>
      </c>
      <c r="F395" s="592">
        <v>46308</v>
      </c>
      <c r="G395" s="592">
        <v>46240</v>
      </c>
      <c r="H395" s="592">
        <v>46308</v>
      </c>
      <c r="I395" s="335">
        <v>0</v>
      </c>
      <c r="J395" s="335">
        <v>0</v>
      </c>
      <c r="K395" s="334">
        <v>623.1</v>
      </c>
      <c r="L395" s="334">
        <v>0</v>
      </c>
      <c r="M395" s="334">
        <v>0</v>
      </c>
      <c r="N395" s="336">
        <v>0</v>
      </c>
      <c r="O395" s="385">
        <v>0</v>
      </c>
      <c r="P395" s="568"/>
      <c r="Q395" s="569"/>
      <c r="R395" s="660">
        <f t="shared" si="18"/>
        <v>0</v>
      </c>
      <c r="S395" s="872">
        <f t="shared" si="19"/>
        <v>0</v>
      </c>
      <c r="T395" s="1013"/>
      <c r="U395" s="872">
        <v>0</v>
      </c>
      <c r="V395" s="872">
        <f t="shared" si="20"/>
        <v>0</v>
      </c>
      <c r="X395" s="1002" t="s">
        <v>4826</v>
      </c>
      <c r="Z395" s="1003">
        <v>47</v>
      </c>
      <c r="AA395" s="1004">
        <v>46240</v>
      </c>
      <c r="AB395" s="1004">
        <v>46308</v>
      </c>
      <c r="AC395" s="1004">
        <v>46240</v>
      </c>
      <c r="AD395" s="1004">
        <v>46308</v>
      </c>
      <c r="AE395" s="1005">
        <v>0</v>
      </c>
      <c r="AF395" s="1005">
        <v>0</v>
      </c>
      <c r="AG395" s="1003">
        <v>623.1</v>
      </c>
      <c r="AH395" s="1003">
        <v>0</v>
      </c>
      <c r="AI395" s="1003">
        <v>0</v>
      </c>
      <c r="AJ395" s="1003">
        <v>0</v>
      </c>
    </row>
    <row r="396" spans="2:36" ht="12.75" customHeight="1">
      <c r="B396" s="337" t="s">
        <v>425</v>
      </c>
      <c r="C396" s="314" t="s">
        <v>4827</v>
      </c>
      <c r="D396" s="315">
        <v>10</v>
      </c>
      <c r="E396" s="588">
        <v>46240</v>
      </c>
      <c r="F396" s="588">
        <v>46253</v>
      </c>
      <c r="G396" s="588">
        <v>46240</v>
      </c>
      <c r="H396" s="588">
        <v>46253</v>
      </c>
      <c r="I396" s="316">
        <v>0</v>
      </c>
      <c r="J396" s="316">
        <v>0</v>
      </c>
      <c r="K396" s="315">
        <v>322</v>
      </c>
      <c r="L396" s="315">
        <v>0</v>
      </c>
      <c r="M396" s="315">
        <v>0</v>
      </c>
      <c r="N396" s="338">
        <v>0</v>
      </c>
      <c r="O396" s="654">
        <v>0</v>
      </c>
      <c r="P396" s="560" t="s">
        <v>4046</v>
      </c>
      <c r="Q396" s="561" t="s">
        <v>4828</v>
      </c>
      <c r="R396" s="661">
        <f t="shared" si="18"/>
        <v>0</v>
      </c>
      <c r="S396" s="873">
        <f t="shared" si="19"/>
        <v>0</v>
      </c>
      <c r="T396" s="1013"/>
      <c r="U396" s="873">
        <v>0</v>
      </c>
      <c r="V396" s="873">
        <f t="shared" si="20"/>
        <v>0</v>
      </c>
      <c r="X396" s="1002" t="s">
        <v>425</v>
      </c>
      <c r="Y396" s="1002" t="s">
        <v>4827</v>
      </c>
      <c r="Z396" s="1003">
        <v>10</v>
      </c>
      <c r="AA396" s="1004">
        <v>46240</v>
      </c>
      <c r="AB396" s="1004">
        <v>46253</v>
      </c>
      <c r="AC396" s="1004">
        <v>46240</v>
      </c>
      <c r="AD396" s="1004">
        <v>46253</v>
      </c>
      <c r="AE396" s="1005">
        <v>0</v>
      </c>
      <c r="AF396" s="1005">
        <v>0</v>
      </c>
      <c r="AG396" s="1003">
        <v>322</v>
      </c>
      <c r="AH396" s="1003">
        <v>0</v>
      </c>
      <c r="AI396" s="1003">
        <v>0</v>
      </c>
      <c r="AJ396" s="1003">
        <v>0</v>
      </c>
    </row>
    <row r="397" spans="2:36" ht="12.75" customHeight="1">
      <c r="B397" s="337" t="s">
        <v>427</v>
      </c>
      <c r="C397" s="314" t="s">
        <v>4829</v>
      </c>
      <c r="D397" s="315">
        <v>5</v>
      </c>
      <c r="E397" s="588">
        <v>46254</v>
      </c>
      <c r="F397" s="588">
        <v>46260</v>
      </c>
      <c r="G397" s="588">
        <v>46254</v>
      </c>
      <c r="H397" s="588">
        <v>46260</v>
      </c>
      <c r="I397" s="316">
        <v>0</v>
      </c>
      <c r="J397" s="316">
        <v>0</v>
      </c>
      <c r="K397" s="315">
        <v>42</v>
      </c>
      <c r="L397" s="315">
        <v>0</v>
      </c>
      <c r="M397" s="315">
        <v>0</v>
      </c>
      <c r="N397" s="338">
        <v>0</v>
      </c>
      <c r="O397" s="654">
        <v>0</v>
      </c>
      <c r="P397" s="560" t="s">
        <v>4830</v>
      </c>
      <c r="Q397" s="561" t="s">
        <v>4831</v>
      </c>
      <c r="R397" s="661">
        <f t="shared" si="18"/>
        <v>0</v>
      </c>
      <c r="S397" s="873">
        <f t="shared" si="19"/>
        <v>0</v>
      </c>
      <c r="T397" s="1013"/>
      <c r="U397" s="873">
        <v>0</v>
      </c>
      <c r="V397" s="873">
        <f t="shared" si="20"/>
        <v>0</v>
      </c>
      <c r="X397" s="1002" t="s">
        <v>427</v>
      </c>
      <c r="Y397" s="1002" t="s">
        <v>4829</v>
      </c>
      <c r="Z397" s="1003">
        <v>5</v>
      </c>
      <c r="AA397" s="1004">
        <v>46254</v>
      </c>
      <c r="AB397" s="1004">
        <v>46260</v>
      </c>
      <c r="AC397" s="1004">
        <v>46254</v>
      </c>
      <c r="AD397" s="1004">
        <v>46260</v>
      </c>
      <c r="AE397" s="1005">
        <v>0</v>
      </c>
      <c r="AF397" s="1005">
        <v>0</v>
      </c>
      <c r="AG397" s="1003">
        <v>42</v>
      </c>
      <c r="AH397" s="1003">
        <v>0</v>
      </c>
      <c r="AI397" s="1003">
        <v>0</v>
      </c>
      <c r="AJ397" s="1003">
        <v>0</v>
      </c>
    </row>
    <row r="398" spans="2:36" ht="12.75" customHeight="1">
      <c r="B398" s="337" t="s">
        <v>429</v>
      </c>
      <c r="C398" s="314" t="s">
        <v>4832</v>
      </c>
      <c r="D398" s="315">
        <v>4</v>
      </c>
      <c r="E398" s="588">
        <v>46261</v>
      </c>
      <c r="F398" s="588">
        <v>46266</v>
      </c>
      <c r="G398" s="588">
        <v>46261</v>
      </c>
      <c r="H398" s="588">
        <v>46266</v>
      </c>
      <c r="I398" s="316">
        <v>0</v>
      </c>
      <c r="J398" s="316">
        <v>0</v>
      </c>
      <c r="K398" s="315">
        <v>42</v>
      </c>
      <c r="L398" s="315">
        <v>0</v>
      </c>
      <c r="M398" s="315">
        <v>0</v>
      </c>
      <c r="N398" s="338">
        <v>0</v>
      </c>
      <c r="O398" s="654">
        <v>0</v>
      </c>
      <c r="P398" s="560" t="s">
        <v>4828</v>
      </c>
      <c r="Q398" s="561" t="s">
        <v>4833</v>
      </c>
      <c r="R398" s="661">
        <f t="shared" si="18"/>
        <v>0</v>
      </c>
      <c r="S398" s="873">
        <f t="shared" si="19"/>
        <v>0</v>
      </c>
      <c r="T398" s="1013"/>
      <c r="U398" s="873">
        <v>0</v>
      </c>
      <c r="V398" s="873">
        <f t="shared" si="20"/>
        <v>0</v>
      </c>
      <c r="X398" s="1002" t="s">
        <v>429</v>
      </c>
      <c r="Y398" s="1002" t="s">
        <v>4832</v>
      </c>
      <c r="Z398" s="1003">
        <v>4</v>
      </c>
      <c r="AA398" s="1004">
        <v>46261</v>
      </c>
      <c r="AB398" s="1004">
        <v>46266</v>
      </c>
      <c r="AC398" s="1004">
        <v>46261</v>
      </c>
      <c r="AD398" s="1004">
        <v>46266</v>
      </c>
      <c r="AE398" s="1005">
        <v>0</v>
      </c>
      <c r="AF398" s="1005">
        <v>0</v>
      </c>
      <c r="AG398" s="1003">
        <v>42</v>
      </c>
      <c r="AH398" s="1003">
        <v>0</v>
      </c>
      <c r="AI398" s="1003">
        <v>0</v>
      </c>
      <c r="AJ398" s="1003">
        <v>0</v>
      </c>
    </row>
    <row r="399" spans="2:36" ht="12.75" customHeight="1">
      <c r="B399" s="337" t="s">
        <v>4834</v>
      </c>
      <c r="C399" s="314" t="s">
        <v>4835</v>
      </c>
      <c r="D399" s="315">
        <v>4</v>
      </c>
      <c r="E399" s="588">
        <v>46267</v>
      </c>
      <c r="F399" s="588">
        <v>46272</v>
      </c>
      <c r="G399" s="588">
        <v>46267</v>
      </c>
      <c r="H399" s="588">
        <v>46272</v>
      </c>
      <c r="I399" s="316">
        <v>0</v>
      </c>
      <c r="J399" s="316">
        <v>0</v>
      </c>
      <c r="K399" s="315">
        <v>42</v>
      </c>
      <c r="L399" s="315">
        <v>0</v>
      </c>
      <c r="M399" s="315">
        <v>0</v>
      </c>
      <c r="N399" s="338">
        <v>0</v>
      </c>
      <c r="O399" s="654">
        <v>0</v>
      </c>
      <c r="P399" s="560" t="s">
        <v>4831</v>
      </c>
      <c r="Q399" s="561" t="s">
        <v>4836</v>
      </c>
      <c r="R399" s="661">
        <f t="shared" si="18"/>
        <v>0</v>
      </c>
      <c r="S399" s="873">
        <f t="shared" si="19"/>
        <v>0</v>
      </c>
      <c r="T399" s="1013"/>
      <c r="U399" s="873">
        <v>0</v>
      </c>
      <c r="V399" s="873">
        <f t="shared" si="20"/>
        <v>0</v>
      </c>
      <c r="X399" s="1002" t="s">
        <v>4834</v>
      </c>
      <c r="Y399" s="1002" t="s">
        <v>4835</v>
      </c>
      <c r="Z399" s="1003">
        <v>4</v>
      </c>
      <c r="AA399" s="1004">
        <v>46267</v>
      </c>
      <c r="AB399" s="1004">
        <v>46272</v>
      </c>
      <c r="AC399" s="1004">
        <v>46267</v>
      </c>
      <c r="AD399" s="1004">
        <v>46272</v>
      </c>
      <c r="AE399" s="1005">
        <v>0</v>
      </c>
      <c r="AF399" s="1005">
        <v>0</v>
      </c>
      <c r="AG399" s="1003">
        <v>42</v>
      </c>
      <c r="AH399" s="1003">
        <v>0</v>
      </c>
      <c r="AI399" s="1003">
        <v>0</v>
      </c>
      <c r="AJ399" s="1003">
        <v>0</v>
      </c>
    </row>
    <row r="400" spans="2:36" ht="12.75" customHeight="1">
      <c r="B400" s="337" t="s">
        <v>4837</v>
      </c>
      <c r="C400" s="314" t="s">
        <v>4838</v>
      </c>
      <c r="D400" s="315">
        <v>4</v>
      </c>
      <c r="E400" s="588">
        <v>46273</v>
      </c>
      <c r="F400" s="588">
        <v>46276</v>
      </c>
      <c r="G400" s="588">
        <v>46273</v>
      </c>
      <c r="H400" s="588">
        <v>46276</v>
      </c>
      <c r="I400" s="316">
        <v>0</v>
      </c>
      <c r="J400" s="316">
        <v>0</v>
      </c>
      <c r="K400" s="315">
        <v>42</v>
      </c>
      <c r="L400" s="315">
        <v>0</v>
      </c>
      <c r="M400" s="315">
        <v>0</v>
      </c>
      <c r="N400" s="338">
        <v>0</v>
      </c>
      <c r="O400" s="654">
        <v>0</v>
      </c>
      <c r="P400" s="560" t="s">
        <v>4839</v>
      </c>
      <c r="Q400" s="561" t="s">
        <v>4840</v>
      </c>
      <c r="R400" s="661">
        <f t="shared" si="18"/>
        <v>0</v>
      </c>
      <c r="S400" s="873">
        <f t="shared" si="19"/>
        <v>0</v>
      </c>
      <c r="T400" s="1013"/>
      <c r="U400" s="873">
        <v>0</v>
      </c>
      <c r="V400" s="873">
        <f t="shared" si="20"/>
        <v>0</v>
      </c>
      <c r="X400" s="1002" t="s">
        <v>4837</v>
      </c>
      <c r="Y400" s="1002" t="s">
        <v>4838</v>
      </c>
      <c r="Z400" s="1003">
        <v>4</v>
      </c>
      <c r="AA400" s="1004">
        <v>46273</v>
      </c>
      <c r="AB400" s="1004">
        <v>46276</v>
      </c>
      <c r="AC400" s="1004">
        <v>46273</v>
      </c>
      <c r="AD400" s="1004">
        <v>46276</v>
      </c>
      <c r="AE400" s="1005">
        <v>0</v>
      </c>
      <c r="AF400" s="1005">
        <v>0</v>
      </c>
      <c r="AG400" s="1003">
        <v>42</v>
      </c>
      <c r="AH400" s="1003">
        <v>0</v>
      </c>
      <c r="AI400" s="1003">
        <v>0</v>
      </c>
      <c r="AJ400" s="1003">
        <v>0</v>
      </c>
    </row>
    <row r="401" spans="2:36" ht="12.75" customHeight="1">
      <c r="B401" s="337" t="s">
        <v>4841</v>
      </c>
      <c r="C401" s="314" t="s">
        <v>4842</v>
      </c>
      <c r="D401" s="315">
        <v>5</v>
      </c>
      <c r="E401" s="588">
        <v>46279</v>
      </c>
      <c r="F401" s="588">
        <v>46286</v>
      </c>
      <c r="G401" s="588">
        <v>46279</v>
      </c>
      <c r="H401" s="588">
        <v>46286</v>
      </c>
      <c r="I401" s="316">
        <v>0</v>
      </c>
      <c r="J401" s="316">
        <v>0</v>
      </c>
      <c r="K401" s="315">
        <v>79.900000000000006</v>
      </c>
      <c r="L401" s="315">
        <v>0</v>
      </c>
      <c r="M401" s="315">
        <v>0</v>
      </c>
      <c r="N401" s="338">
        <v>0</v>
      </c>
      <c r="O401" s="654">
        <v>0</v>
      </c>
      <c r="P401" s="560" t="s">
        <v>4836</v>
      </c>
      <c r="Q401" s="561" t="s">
        <v>4665</v>
      </c>
      <c r="R401" s="661">
        <f t="shared" si="18"/>
        <v>0</v>
      </c>
      <c r="S401" s="873">
        <f t="shared" si="19"/>
        <v>0</v>
      </c>
      <c r="T401" s="1013"/>
      <c r="U401" s="873">
        <v>0</v>
      </c>
      <c r="V401" s="873">
        <f t="shared" si="20"/>
        <v>0</v>
      </c>
      <c r="X401" s="1002" t="s">
        <v>4841</v>
      </c>
      <c r="Y401" s="1002" t="s">
        <v>4842</v>
      </c>
      <c r="Z401" s="1003">
        <v>5</v>
      </c>
      <c r="AA401" s="1004">
        <v>46279</v>
      </c>
      <c r="AB401" s="1004">
        <v>46286</v>
      </c>
      <c r="AC401" s="1004">
        <v>46279</v>
      </c>
      <c r="AD401" s="1004">
        <v>46286</v>
      </c>
      <c r="AE401" s="1005">
        <v>0</v>
      </c>
      <c r="AF401" s="1005">
        <v>0</v>
      </c>
      <c r="AG401" s="1003">
        <v>79.900000000000006</v>
      </c>
      <c r="AH401" s="1003">
        <v>0</v>
      </c>
      <c r="AI401" s="1003">
        <v>0</v>
      </c>
      <c r="AJ401" s="1003">
        <v>0</v>
      </c>
    </row>
    <row r="402" spans="2:36" ht="12.75" customHeight="1">
      <c r="B402" s="337" t="s">
        <v>4843</v>
      </c>
      <c r="C402" s="314" t="s">
        <v>4844</v>
      </c>
      <c r="D402" s="315">
        <v>5</v>
      </c>
      <c r="E402" s="588">
        <v>46287</v>
      </c>
      <c r="F402" s="588">
        <v>46293</v>
      </c>
      <c r="G402" s="588">
        <v>46287</v>
      </c>
      <c r="H402" s="588">
        <v>46293</v>
      </c>
      <c r="I402" s="316">
        <v>0</v>
      </c>
      <c r="J402" s="316">
        <v>0</v>
      </c>
      <c r="K402" s="315">
        <v>13.3</v>
      </c>
      <c r="L402" s="315">
        <v>0</v>
      </c>
      <c r="M402" s="315">
        <v>0</v>
      </c>
      <c r="N402" s="338">
        <v>0</v>
      </c>
      <c r="O402" s="654">
        <v>0</v>
      </c>
      <c r="R402" s="661">
        <f t="shared" si="18"/>
        <v>0</v>
      </c>
      <c r="S402" s="873">
        <f t="shared" si="19"/>
        <v>0</v>
      </c>
      <c r="T402" s="1013"/>
      <c r="U402" s="873">
        <v>0</v>
      </c>
      <c r="V402" s="873">
        <f t="shared" si="20"/>
        <v>0</v>
      </c>
      <c r="X402" s="1002" t="s">
        <v>4843</v>
      </c>
      <c r="Y402" s="1002" t="s">
        <v>4844</v>
      </c>
      <c r="Z402" s="1003">
        <v>5</v>
      </c>
      <c r="AA402" s="1004">
        <v>46287</v>
      </c>
      <c r="AB402" s="1004">
        <v>46293</v>
      </c>
      <c r="AC402" s="1004">
        <v>46287</v>
      </c>
      <c r="AD402" s="1004">
        <v>46293</v>
      </c>
      <c r="AE402" s="1005">
        <v>0</v>
      </c>
      <c r="AF402" s="1005">
        <v>0</v>
      </c>
      <c r="AG402" s="1003">
        <v>13.3</v>
      </c>
      <c r="AH402" s="1003">
        <v>0</v>
      </c>
      <c r="AI402" s="1003">
        <v>0</v>
      </c>
      <c r="AJ402" s="1003">
        <v>0</v>
      </c>
    </row>
    <row r="403" spans="2:36" ht="12.75" customHeight="1">
      <c r="B403" s="337" t="s">
        <v>4845</v>
      </c>
      <c r="C403" s="314" t="s">
        <v>4846</v>
      </c>
      <c r="D403" s="315">
        <v>5</v>
      </c>
      <c r="E403" s="588">
        <v>46294</v>
      </c>
      <c r="F403" s="588">
        <v>46300</v>
      </c>
      <c r="G403" s="588">
        <v>46294</v>
      </c>
      <c r="H403" s="588">
        <v>46300</v>
      </c>
      <c r="I403" s="316">
        <v>0</v>
      </c>
      <c r="J403" s="316">
        <v>0</v>
      </c>
      <c r="K403" s="315">
        <v>26.6</v>
      </c>
      <c r="L403" s="315">
        <v>0</v>
      </c>
      <c r="M403" s="315">
        <v>0</v>
      </c>
      <c r="N403" s="338">
        <v>0</v>
      </c>
      <c r="O403" s="654">
        <v>0</v>
      </c>
      <c r="R403" s="661">
        <f t="shared" si="18"/>
        <v>0</v>
      </c>
      <c r="S403" s="873">
        <f t="shared" si="19"/>
        <v>0</v>
      </c>
      <c r="T403" s="1013"/>
      <c r="U403" s="873">
        <v>0</v>
      </c>
      <c r="V403" s="873">
        <f t="shared" si="20"/>
        <v>0</v>
      </c>
      <c r="X403" s="1002" t="s">
        <v>4845</v>
      </c>
      <c r="Y403" s="1002" t="s">
        <v>4846</v>
      </c>
      <c r="Z403" s="1003">
        <v>5</v>
      </c>
      <c r="AA403" s="1004">
        <v>46294</v>
      </c>
      <c r="AB403" s="1004">
        <v>46300</v>
      </c>
      <c r="AC403" s="1004">
        <v>46294</v>
      </c>
      <c r="AD403" s="1004">
        <v>46300</v>
      </c>
      <c r="AE403" s="1005">
        <v>0</v>
      </c>
      <c r="AF403" s="1005">
        <v>0</v>
      </c>
      <c r="AG403" s="1003">
        <v>26.6</v>
      </c>
      <c r="AH403" s="1003">
        <v>0</v>
      </c>
      <c r="AI403" s="1003">
        <v>0</v>
      </c>
      <c r="AJ403" s="1003">
        <v>0</v>
      </c>
    </row>
    <row r="404" spans="2:36" ht="12.75" customHeight="1">
      <c r="B404" s="337" t="s">
        <v>4847</v>
      </c>
      <c r="C404" s="314" t="s">
        <v>4848</v>
      </c>
      <c r="D404" s="315">
        <v>5</v>
      </c>
      <c r="E404" s="588">
        <v>46301</v>
      </c>
      <c r="F404" s="588">
        <v>46308</v>
      </c>
      <c r="G404" s="588">
        <v>46301</v>
      </c>
      <c r="H404" s="588">
        <v>46308</v>
      </c>
      <c r="I404" s="316">
        <v>0</v>
      </c>
      <c r="J404" s="316">
        <v>0</v>
      </c>
      <c r="K404" s="315">
        <v>13.3</v>
      </c>
      <c r="L404" s="315">
        <v>0</v>
      </c>
      <c r="M404" s="315">
        <v>0</v>
      </c>
      <c r="N404" s="338">
        <v>0</v>
      </c>
      <c r="O404" s="654">
        <v>0</v>
      </c>
      <c r="R404" s="661">
        <f t="shared" si="18"/>
        <v>0</v>
      </c>
      <c r="S404" s="873">
        <f t="shared" si="19"/>
        <v>0</v>
      </c>
      <c r="T404" s="1013"/>
      <c r="U404" s="873">
        <v>0</v>
      </c>
      <c r="V404" s="873">
        <f t="shared" si="20"/>
        <v>0</v>
      </c>
      <c r="X404" s="1002" t="s">
        <v>4847</v>
      </c>
      <c r="Y404" s="1002" t="s">
        <v>4848</v>
      </c>
      <c r="Z404" s="1003">
        <v>5</v>
      </c>
      <c r="AA404" s="1004">
        <v>46301</v>
      </c>
      <c r="AB404" s="1004">
        <v>46308</v>
      </c>
      <c r="AC404" s="1004">
        <v>46301</v>
      </c>
      <c r="AD404" s="1004">
        <v>46308</v>
      </c>
      <c r="AE404" s="1005">
        <v>0</v>
      </c>
      <c r="AF404" s="1005">
        <v>0</v>
      </c>
      <c r="AG404" s="1003">
        <v>13.3</v>
      </c>
      <c r="AH404" s="1003">
        <v>0</v>
      </c>
      <c r="AI404" s="1003">
        <v>0</v>
      </c>
      <c r="AJ404" s="1003">
        <v>0</v>
      </c>
    </row>
    <row r="405" spans="2:36" ht="12.75" customHeight="1">
      <c r="B405" s="332" t="s">
        <v>4849</v>
      </c>
      <c r="C405" s="333"/>
      <c r="D405" s="334">
        <v>37</v>
      </c>
      <c r="E405" s="592">
        <v>46254</v>
      </c>
      <c r="F405" s="592">
        <v>46308</v>
      </c>
      <c r="G405" s="592">
        <v>46254</v>
      </c>
      <c r="H405" s="592">
        <v>46308</v>
      </c>
      <c r="I405" s="335">
        <v>0</v>
      </c>
      <c r="J405" s="335">
        <v>0</v>
      </c>
      <c r="K405" s="334">
        <v>337.1</v>
      </c>
      <c r="L405" s="334">
        <v>0</v>
      </c>
      <c r="M405" s="334">
        <v>0</v>
      </c>
      <c r="N405" s="336">
        <v>0</v>
      </c>
      <c r="O405" s="385">
        <v>0</v>
      </c>
      <c r="P405" s="568"/>
      <c r="Q405" s="569"/>
      <c r="R405" s="660">
        <f t="shared" si="18"/>
        <v>0</v>
      </c>
      <c r="S405" s="872">
        <f t="shared" si="19"/>
        <v>0</v>
      </c>
      <c r="T405" s="1013"/>
      <c r="U405" s="872">
        <v>0</v>
      </c>
      <c r="V405" s="872">
        <f t="shared" si="20"/>
        <v>0</v>
      </c>
      <c r="X405" s="1002" t="s">
        <v>4849</v>
      </c>
      <c r="Z405" s="1003">
        <v>37</v>
      </c>
      <c r="AA405" s="1004">
        <v>46254</v>
      </c>
      <c r="AB405" s="1004">
        <v>46308</v>
      </c>
      <c r="AC405" s="1004">
        <v>46254</v>
      </c>
      <c r="AD405" s="1004">
        <v>46308</v>
      </c>
      <c r="AE405" s="1005">
        <v>0</v>
      </c>
      <c r="AF405" s="1005">
        <v>0</v>
      </c>
      <c r="AG405" s="1003">
        <v>337.1</v>
      </c>
      <c r="AH405" s="1003">
        <v>0</v>
      </c>
      <c r="AI405" s="1003">
        <v>0</v>
      </c>
      <c r="AJ405" s="1003">
        <v>0</v>
      </c>
    </row>
    <row r="406" spans="2:36" ht="12.75" customHeight="1">
      <c r="B406" s="337" t="s">
        <v>433</v>
      </c>
      <c r="C406" s="314" t="s">
        <v>4850</v>
      </c>
      <c r="D406" s="315">
        <v>2</v>
      </c>
      <c r="E406" s="588">
        <v>46254</v>
      </c>
      <c r="F406" s="588">
        <v>46255</v>
      </c>
      <c r="G406" s="588">
        <v>46254</v>
      </c>
      <c r="H406" s="588">
        <v>46255</v>
      </c>
      <c r="I406" s="316">
        <v>0</v>
      </c>
      <c r="J406" s="316">
        <v>0</v>
      </c>
      <c r="K406" s="315">
        <v>7</v>
      </c>
      <c r="L406" s="315">
        <v>0</v>
      </c>
      <c r="M406" s="315">
        <v>0</v>
      </c>
      <c r="N406" s="338">
        <v>0</v>
      </c>
      <c r="O406" s="654">
        <v>0</v>
      </c>
      <c r="P406" s="560" t="s">
        <v>4806</v>
      </c>
      <c r="Q406" s="561" t="s">
        <v>4851</v>
      </c>
      <c r="R406" s="661">
        <f t="shared" si="18"/>
        <v>0</v>
      </c>
      <c r="S406" s="873">
        <f t="shared" si="19"/>
        <v>0</v>
      </c>
      <c r="T406" s="1013"/>
      <c r="U406" s="873">
        <v>0</v>
      </c>
      <c r="V406" s="873">
        <f t="shared" si="20"/>
        <v>0</v>
      </c>
      <c r="X406" s="1002" t="s">
        <v>433</v>
      </c>
      <c r="Y406" s="1002" t="s">
        <v>4850</v>
      </c>
      <c r="Z406" s="1003">
        <v>2</v>
      </c>
      <c r="AA406" s="1004">
        <v>46254</v>
      </c>
      <c r="AB406" s="1004">
        <v>46255</v>
      </c>
      <c r="AC406" s="1004">
        <v>46254</v>
      </c>
      <c r="AD406" s="1004">
        <v>46255</v>
      </c>
      <c r="AE406" s="1005">
        <v>0</v>
      </c>
      <c r="AF406" s="1005">
        <v>0</v>
      </c>
      <c r="AG406" s="1003">
        <v>7</v>
      </c>
      <c r="AH406" s="1003">
        <v>0</v>
      </c>
      <c r="AI406" s="1003">
        <v>0</v>
      </c>
      <c r="AJ406" s="1003">
        <v>0</v>
      </c>
    </row>
    <row r="407" spans="2:36" ht="12.75" customHeight="1">
      <c r="B407" s="337" t="s">
        <v>435</v>
      </c>
      <c r="C407" s="314" t="s">
        <v>4852</v>
      </c>
      <c r="D407" s="315">
        <v>4</v>
      </c>
      <c r="E407" s="588">
        <v>46258</v>
      </c>
      <c r="F407" s="588">
        <v>46261</v>
      </c>
      <c r="G407" s="588">
        <v>46258</v>
      </c>
      <c r="H407" s="588">
        <v>46261</v>
      </c>
      <c r="I407" s="316">
        <v>0</v>
      </c>
      <c r="J407" s="316">
        <v>0</v>
      </c>
      <c r="K407" s="315">
        <v>49.25</v>
      </c>
      <c r="L407" s="315">
        <v>0</v>
      </c>
      <c r="M407" s="315">
        <v>0</v>
      </c>
      <c r="N407" s="338">
        <v>0</v>
      </c>
      <c r="O407" s="654">
        <v>0</v>
      </c>
      <c r="P407" s="560" t="s">
        <v>4853</v>
      </c>
      <c r="Q407" s="561" t="s">
        <v>4854</v>
      </c>
      <c r="R407" s="661">
        <f t="shared" si="18"/>
        <v>0</v>
      </c>
      <c r="S407" s="873">
        <f t="shared" si="19"/>
        <v>0</v>
      </c>
      <c r="T407" s="1013"/>
      <c r="U407" s="873">
        <v>0</v>
      </c>
      <c r="V407" s="873">
        <f t="shared" si="20"/>
        <v>0</v>
      </c>
      <c r="X407" s="1002" t="s">
        <v>435</v>
      </c>
      <c r="Y407" s="1002" t="s">
        <v>4852</v>
      </c>
      <c r="Z407" s="1003">
        <v>4</v>
      </c>
      <c r="AA407" s="1004">
        <v>46258</v>
      </c>
      <c r="AB407" s="1004">
        <v>46261</v>
      </c>
      <c r="AC407" s="1004">
        <v>46258</v>
      </c>
      <c r="AD407" s="1004">
        <v>46261</v>
      </c>
      <c r="AE407" s="1005">
        <v>0</v>
      </c>
      <c r="AF407" s="1005">
        <v>0</v>
      </c>
      <c r="AG407" s="1003">
        <v>49.25</v>
      </c>
      <c r="AH407" s="1003">
        <v>0</v>
      </c>
      <c r="AI407" s="1003">
        <v>0</v>
      </c>
      <c r="AJ407" s="1003">
        <v>0</v>
      </c>
    </row>
    <row r="408" spans="2:36" ht="12.75" customHeight="1">
      <c r="B408" s="337" t="s">
        <v>437</v>
      </c>
      <c r="C408" s="314" t="s">
        <v>4855</v>
      </c>
      <c r="D408" s="315">
        <v>4</v>
      </c>
      <c r="E408" s="588">
        <v>46262</v>
      </c>
      <c r="F408" s="588">
        <v>46267</v>
      </c>
      <c r="G408" s="588">
        <v>46262</v>
      </c>
      <c r="H408" s="588">
        <v>46267</v>
      </c>
      <c r="I408" s="316">
        <v>0</v>
      </c>
      <c r="J408" s="316">
        <v>0</v>
      </c>
      <c r="K408" s="315">
        <v>49.25</v>
      </c>
      <c r="L408" s="315">
        <v>0</v>
      </c>
      <c r="M408" s="315">
        <v>0</v>
      </c>
      <c r="N408" s="338">
        <v>0</v>
      </c>
      <c r="O408" s="654">
        <v>0</v>
      </c>
      <c r="P408" s="560" t="s">
        <v>4851</v>
      </c>
      <c r="Q408" s="561" t="s">
        <v>4856</v>
      </c>
      <c r="R408" s="661">
        <f t="shared" si="18"/>
        <v>0</v>
      </c>
      <c r="S408" s="873">
        <f t="shared" si="19"/>
        <v>0</v>
      </c>
      <c r="T408" s="1013"/>
      <c r="U408" s="873">
        <v>0</v>
      </c>
      <c r="V408" s="873">
        <f t="shared" si="20"/>
        <v>0</v>
      </c>
      <c r="X408" s="1002" t="s">
        <v>437</v>
      </c>
      <c r="Y408" s="1002" t="s">
        <v>4855</v>
      </c>
      <c r="Z408" s="1003">
        <v>4</v>
      </c>
      <c r="AA408" s="1004">
        <v>46262</v>
      </c>
      <c r="AB408" s="1004">
        <v>46267</v>
      </c>
      <c r="AC408" s="1004">
        <v>46262</v>
      </c>
      <c r="AD408" s="1004">
        <v>46267</v>
      </c>
      <c r="AE408" s="1005">
        <v>0</v>
      </c>
      <c r="AF408" s="1005">
        <v>0</v>
      </c>
      <c r="AG408" s="1003">
        <v>49.25</v>
      </c>
      <c r="AH408" s="1003">
        <v>0</v>
      </c>
      <c r="AI408" s="1003">
        <v>0</v>
      </c>
      <c r="AJ408" s="1003">
        <v>0</v>
      </c>
    </row>
    <row r="409" spans="2:36" ht="12.75" customHeight="1">
      <c r="B409" s="337" t="s">
        <v>4857</v>
      </c>
      <c r="C409" s="314" t="s">
        <v>4858</v>
      </c>
      <c r="D409" s="315">
        <v>4</v>
      </c>
      <c r="E409" s="588">
        <v>46268</v>
      </c>
      <c r="F409" s="588">
        <v>46273</v>
      </c>
      <c r="G409" s="588">
        <v>46268</v>
      </c>
      <c r="H409" s="588">
        <v>46273</v>
      </c>
      <c r="I409" s="316">
        <v>0</v>
      </c>
      <c r="J409" s="316">
        <v>0</v>
      </c>
      <c r="K409" s="315">
        <v>49.25</v>
      </c>
      <c r="L409" s="315">
        <v>0</v>
      </c>
      <c r="M409" s="315">
        <v>0</v>
      </c>
      <c r="N409" s="338">
        <v>0</v>
      </c>
      <c r="O409" s="654">
        <v>0</v>
      </c>
      <c r="P409" s="560" t="s">
        <v>4854</v>
      </c>
      <c r="Q409" s="561" t="s">
        <v>4859</v>
      </c>
      <c r="R409" s="661">
        <f t="shared" si="18"/>
        <v>0</v>
      </c>
      <c r="S409" s="873">
        <f t="shared" si="19"/>
        <v>0</v>
      </c>
      <c r="T409" s="1013"/>
      <c r="U409" s="873">
        <v>0</v>
      </c>
      <c r="V409" s="873">
        <f t="shared" si="20"/>
        <v>0</v>
      </c>
      <c r="X409" s="1002" t="s">
        <v>4857</v>
      </c>
      <c r="Y409" s="1002" t="s">
        <v>4858</v>
      </c>
      <c r="Z409" s="1003">
        <v>4</v>
      </c>
      <c r="AA409" s="1004">
        <v>46268</v>
      </c>
      <c r="AB409" s="1004">
        <v>46273</v>
      </c>
      <c r="AC409" s="1004">
        <v>46268</v>
      </c>
      <c r="AD409" s="1004">
        <v>46273</v>
      </c>
      <c r="AE409" s="1005">
        <v>0</v>
      </c>
      <c r="AF409" s="1005">
        <v>0</v>
      </c>
      <c r="AG409" s="1003">
        <v>49.25</v>
      </c>
      <c r="AH409" s="1003">
        <v>0</v>
      </c>
      <c r="AI409" s="1003">
        <v>0</v>
      </c>
      <c r="AJ409" s="1003">
        <v>0</v>
      </c>
    </row>
    <row r="410" spans="2:36" ht="12.75" customHeight="1">
      <c r="B410" s="337" t="s">
        <v>4860</v>
      </c>
      <c r="C410" s="314" t="s">
        <v>4861</v>
      </c>
      <c r="D410" s="315">
        <v>3</v>
      </c>
      <c r="E410" s="588">
        <v>46274</v>
      </c>
      <c r="F410" s="588">
        <v>46276</v>
      </c>
      <c r="G410" s="588">
        <v>46274</v>
      </c>
      <c r="H410" s="588">
        <v>46276</v>
      </c>
      <c r="I410" s="316">
        <v>0</v>
      </c>
      <c r="J410" s="316">
        <v>0</v>
      </c>
      <c r="K410" s="315">
        <v>49.25</v>
      </c>
      <c r="L410" s="315">
        <v>0</v>
      </c>
      <c r="M410" s="315">
        <v>0</v>
      </c>
      <c r="N410" s="338">
        <v>0</v>
      </c>
      <c r="O410" s="654">
        <v>0</v>
      </c>
      <c r="P410" s="560" t="s">
        <v>4862</v>
      </c>
      <c r="Q410" s="561" t="s">
        <v>4863</v>
      </c>
      <c r="R410" s="661">
        <f t="shared" si="18"/>
        <v>0</v>
      </c>
      <c r="S410" s="873">
        <f t="shared" si="19"/>
        <v>0</v>
      </c>
      <c r="T410" s="1013"/>
      <c r="U410" s="873">
        <v>0</v>
      </c>
      <c r="V410" s="873">
        <f t="shared" si="20"/>
        <v>0</v>
      </c>
      <c r="X410" s="1002" t="s">
        <v>4860</v>
      </c>
      <c r="Y410" s="1002" t="s">
        <v>4861</v>
      </c>
      <c r="Z410" s="1003">
        <v>3</v>
      </c>
      <c r="AA410" s="1004">
        <v>46274</v>
      </c>
      <c r="AB410" s="1004">
        <v>46276</v>
      </c>
      <c r="AC410" s="1004">
        <v>46274</v>
      </c>
      <c r="AD410" s="1004">
        <v>46276</v>
      </c>
      <c r="AE410" s="1005">
        <v>0</v>
      </c>
      <c r="AF410" s="1005">
        <v>0</v>
      </c>
      <c r="AG410" s="1003">
        <v>49.25</v>
      </c>
      <c r="AH410" s="1003">
        <v>0</v>
      </c>
      <c r="AI410" s="1003">
        <v>0</v>
      </c>
      <c r="AJ410" s="1003">
        <v>0</v>
      </c>
    </row>
    <row r="411" spans="2:36" ht="12.75" customHeight="1">
      <c r="B411" s="337" t="s">
        <v>4864</v>
      </c>
      <c r="C411" s="314" t="s">
        <v>4865</v>
      </c>
      <c r="D411" s="315">
        <v>5</v>
      </c>
      <c r="E411" s="588">
        <v>46279</v>
      </c>
      <c r="F411" s="588">
        <v>46286</v>
      </c>
      <c r="G411" s="588">
        <v>46279</v>
      </c>
      <c r="H411" s="588">
        <v>46286</v>
      </c>
      <c r="I411" s="316">
        <v>0</v>
      </c>
      <c r="J411" s="316">
        <v>0</v>
      </c>
      <c r="K411" s="315">
        <v>79.900000000000006</v>
      </c>
      <c r="L411" s="315">
        <v>0</v>
      </c>
      <c r="M411" s="315">
        <v>0</v>
      </c>
      <c r="N411" s="338">
        <v>0</v>
      </c>
      <c r="O411" s="654">
        <v>0</v>
      </c>
      <c r="P411" s="560" t="s">
        <v>4859</v>
      </c>
      <c r="Q411" s="561" t="s">
        <v>4665</v>
      </c>
      <c r="R411" s="661">
        <f t="shared" si="18"/>
        <v>0</v>
      </c>
      <c r="S411" s="873">
        <f t="shared" si="19"/>
        <v>0</v>
      </c>
      <c r="T411" s="1013"/>
      <c r="U411" s="873">
        <v>0</v>
      </c>
      <c r="V411" s="873">
        <f t="shared" si="20"/>
        <v>0</v>
      </c>
      <c r="X411" s="1002" t="s">
        <v>4864</v>
      </c>
      <c r="Y411" s="1002" t="s">
        <v>4865</v>
      </c>
      <c r="Z411" s="1003">
        <v>5</v>
      </c>
      <c r="AA411" s="1004">
        <v>46279</v>
      </c>
      <c r="AB411" s="1004">
        <v>46286</v>
      </c>
      <c r="AC411" s="1004">
        <v>46279</v>
      </c>
      <c r="AD411" s="1004">
        <v>46286</v>
      </c>
      <c r="AE411" s="1005">
        <v>0</v>
      </c>
      <c r="AF411" s="1005">
        <v>0</v>
      </c>
      <c r="AG411" s="1003">
        <v>79.900000000000006</v>
      </c>
      <c r="AH411" s="1003">
        <v>0</v>
      </c>
      <c r="AI411" s="1003">
        <v>0</v>
      </c>
      <c r="AJ411" s="1003">
        <v>0</v>
      </c>
    </row>
    <row r="412" spans="2:36" ht="12.75" customHeight="1">
      <c r="B412" s="337" t="s">
        <v>4866</v>
      </c>
      <c r="C412" s="314" t="s">
        <v>4867</v>
      </c>
      <c r="D412" s="315">
        <v>5</v>
      </c>
      <c r="E412" s="588">
        <v>46287</v>
      </c>
      <c r="F412" s="588">
        <v>46293</v>
      </c>
      <c r="G412" s="588">
        <v>46287</v>
      </c>
      <c r="H412" s="588">
        <v>46293</v>
      </c>
      <c r="I412" s="316">
        <v>0</v>
      </c>
      <c r="J412" s="316">
        <v>0</v>
      </c>
      <c r="K412" s="315">
        <v>13.3</v>
      </c>
      <c r="L412" s="315">
        <v>0</v>
      </c>
      <c r="M412" s="315">
        <v>0</v>
      </c>
      <c r="N412" s="338">
        <v>0</v>
      </c>
      <c r="O412" s="654">
        <v>0</v>
      </c>
      <c r="R412" s="661">
        <f t="shared" si="18"/>
        <v>0</v>
      </c>
      <c r="S412" s="873">
        <f t="shared" si="19"/>
        <v>0</v>
      </c>
      <c r="T412" s="1013"/>
      <c r="U412" s="873">
        <v>0</v>
      </c>
      <c r="V412" s="873">
        <f t="shared" si="20"/>
        <v>0</v>
      </c>
      <c r="X412" s="1002" t="s">
        <v>4866</v>
      </c>
      <c r="Y412" s="1002" t="s">
        <v>4867</v>
      </c>
      <c r="Z412" s="1003">
        <v>5</v>
      </c>
      <c r="AA412" s="1004">
        <v>46287</v>
      </c>
      <c r="AB412" s="1004">
        <v>46293</v>
      </c>
      <c r="AC412" s="1004">
        <v>46287</v>
      </c>
      <c r="AD412" s="1004">
        <v>46293</v>
      </c>
      <c r="AE412" s="1005">
        <v>0</v>
      </c>
      <c r="AF412" s="1005">
        <v>0</v>
      </c>
      <c r="AG412" s="1003">
        <v>13.3</v>
      </c>
      <c r="AH412" s="1003">
        <v>0</v>
      </c>
      <c r="AI412" s="1003">
        <v>0</v>
      </c>
      <c r="AJ412" s="1003">
        <v>0</v>
      </c>
    </row>
    <row r="413" spans="2:36" ht="12.75" customHeight="1">
      <c r="B413" s="337" t="s">
        <v>4868</v>
      </c>
      <c r="C413" s="314" t="s">
        <v>4869</v>
      </c>
      <c r="D413" s="315">
        <v>5</v>
      </c>
      <c r="E413" s="588">
        <v>46294</v>
      </c>
      <c r="F413" s="588">
        <v>46300</v>
      </c>
      <c r="G413" s="588">
        <v>46294</v>
      </c>
      <c r="H413" s="588">
        <v>46300</v>
      </c>
      <c r="I413" s="316">
        <v>0</v>
      </c>
      <c r="J413" s="316">
        <v>0</v>
      </c>
      <c r="K413" s="315">
        <v>26.6</v>
      </c>
      <c r="L413" s="315">
        <v>0</v>
      </c>
      <c r="M413" s="315">
        <v>0</v>
      </c>
      <c r="N413" s="338">
        <v>0</v>
      </c>
      <c r="O413" s="654">
        <v>0</v>
      </c>
      <c r="R413" s="661">
        <f t="shared" si="18"/>
        <v>0</v>
      </c>
      <c r="S413" s="873">
        <f t="shared" si="19"/>
        <v>0</v>
      </c>
      <c r="T413" s="1013"/>
      <c r="U413" s="873">
        <v>0</v>
      </c>
      <c r="V413" s="873">
        <f t="shared" si="20"/>
        <v>0</v>
      </c>
      <c r="X413" s="1002" t="s">
        <v>4868</v>
      </c>
      <c r="Y413" s="1002" t="s">
        <v>4869</v>
      </c>
      <c r="Z413" s="1003">
        <v>5</v>
      </c>
      <c r="AA413" s="1004">
        <v>46294</v>
      </c>
      <c r="AB413" s="1004">
        <v>46300</v>
      </c>
      <c r="AC413" s="1004">
        <v>46294</v>
      </c>
      <c r="AD413" s="1004">
        <v>46300</v>
      </c>
      <c r="AE413" s="1005">
        <v>0</v>
      </c>
      <c r="AF413" s="1005">
        <v>0</v>
      </c>
      <c r="AG413" s="1003">
        <v>26.6</v>
      </c>
      <c r="AH413" s="1003">
        <v>0</v>
      </c>
      <c r="AI413" s="1003">
        <v>0</v>
      </c>
      <c r="AJ413" s="1003">
        <v>0</v>
      </c>
    </row>
    <row r="414" spans="2:36" ht="12.75" customHeight="1">
      <c r="B414" s="337" t="s">
        <v>4870</v>
      </c>
      <c r="C414" s="314" t="s">
        <v>4871</v>
      </c>
      <c r="D414" s="315">
        <v>5</v>
      </c>
      <c r="E414" s="588">
        <v>46301</v>
      </c>
      <c r="F414" s="588">
        <v>46308</v>
      </c>
      <c r="G414" s="588">
        <v>46301</v>
      </c>
      <c r="H414" s="588">
        <v>46308</v>
      </c>
      <c r="I414" s="316">
        <v>0</v>
      </c>
      <c r="J414" s="316">
        <v>0</v>
      </c>
      <c r="K414" s="315">
        <v>13.3</v>
      </c>
      <c r="L414" s="315">
        <v>0</v>
      </c>
      <c r="M414" s="315">
        <v>0</v>
      </c>
      <c r="N414" s="338">
        <v>0</v>
      </c>
      <c r="O414" s="654">
        <v>0</v>
      </c>
      <c r="R414" s="661">
        <f t="shared" si="18"/>
        <v>0</v>
      </c>
      <c r="S414" s="873">
        <f t="shared" si="19"/>
        <v>0</v>
      </c>
      <c r="T414" s="1013"/>
      <c r="U414" s="873">
        <v>0</v>
      </c>
      <c r="V414" s="873">
        <f t="shared" si="20"/>
        <v>0</v>
      </c>
      <c r="X414" s="1002" t="s">
        <v>4870</v>
      </c>
      <c r="Y414" s="1002" t="s">
        <v>4871</v>
      </c>
      <c r="Z414" s="1003">
        <v>5</v>
      </c>
      <c r="AA414" s="1004">
        <v>46301</v>
      </c>
      <c r="AB414" s="1004">
        <v>46308</v>
      </c>
      <c r="AC414" s="1004">
        <v>46301</v>
      </c>
      <c r="AD414" s="1004">
        <v>46308</v>
      </c>
      <c r="AE414" s="1005">
        <v>0</v>
      </c>
      <c r="AF414" s="1005">
        <v>0</v>
      </c>
      <c r="AG414" s="1003">
        <v>13.3</v>
      </c>
      <c r="AH414" s="1003">
        <v>0</v>
      </c>
      <c r="AI414" s="1003">
        <v>0</v>
      </c>
      <c r="AJ414" s="1003">
        <v>0</v>
      </c>
    </row>
    <row r="415" spans="2:36" ht="12.75" customHeight="1">
      <c r="B415" s="332" t="s">
        <v>4872</v>
      </c>
      <c r="C415" s="333"/>
      <c r="D415" s="334">
        <v>47</v>
      </c>
      <c r="E415" s="592">
        <v>46240</v>
      </c>
      <c r="F415" s="592">
        <v>46308</v>
      </c>
      <c r="G415" s="592">
        <v>46240</v>
      </c>
      <c r="H415" s="592">
        <v>46308</v>
      </c>
      <c r="I415" s="335">
        <v>0</v>
      </c>
      <c r="J415" s="335">
        <v>0</v>
      </c>
      <c r="K415" s="334">
        <v>379.5</v>
      </c>
      <c r="L415" s="334">
        <v>0</v>
      </c>
      <c r="M415" s="334">
        <v>0</v>
      </c>
      <c r="N415" s="336">
        <v>0</v>
      </c>
      <c r="O415" s="385">
        <v>0</v>
      </c>
      <c r="P415" s="568"/>
      <c r="Q415" s="569"/>
      <c r="R415" s="660">
        <f t="shared" si="18"/>
        <v>0</v>
      </c>
      <c r="S415" s="872">
        <f t="shared" si="19"/>
        <v>0</v>
      </c>
      <c r="T415" s="1013"/>
      <c r="U415" s="872">
        <v>0</v>
      </c>
      <c r="V415" s="872">
        <f t="shared" si="20"/>
        <v>0</v>
      </c>
      <c r="X415" s="1002" t="s">
        <v>4872</v>
      </c>
      <c r="Z415" s="1003">
        <v>47</v>
      </c>
      <c r="AA415" s="1004">
        <v>46240</v>
      </c>
      <c r="AB415" s="1004">
        <v>46308</v>
      </c>
      <c r="AC415" s="1004">
        <v>46240</v>
      </c>
      <c r="AD415" s="1004">
        <v>46308</v>
      </c>
      <c r="AE415" s="1005">
        <v>0</v>
      </c>
      <c r="AF415" s="1005">
        <v>0</v>
      </c>
      <c r="AG415" s="1003">
        <v>379.5</v>
      </c>
      <c r="AH415" s="1003">
        <v>0</v>
      </c>
      <c r="AI415" s="1003">
        <v>0</v>
      </c>
      <c r="AJ415" s="1003">
        <v>0</v>
      </c>
    </row>
    <row r="416" spans="2:36" ht="12.75" customHeight="1">
      <c r="B416" s="337" t="s">
        <v>441</v>
      </c>
      <c r="C416" s="314" t="s">
        <v>4873</v>
      </c>
      <c r="D416" s="315">
        <v>10</v>
      </c>
      <c r="E416" s="588">
        <v>46240</v>
      </c>
      <c r="F416" s="588">
        <v>46253</v>
      </c>
      <c r="G416" s="588">
        <v>46240</v>
      </c>
      <c r="H416" s="588">
        <v>46253</v>
      </c>
      <c r="I416" s="316">
        <v>0</v>
      </c>
      <c r="J416" s="316">
        <v>0</v>
      </c>
      <c r="K416" s="315">
        <v>7</v>
      </c>
      <c r="L416" s="315">
        <v>0</v>
      </c>
      <c r="M416" s="315">
        <v>0</v>
      </c>
      <c r="N416" s="338">
        <v>0</v>
      </c>
      <c r="O416" s="654">
        <v>0</v>
      </c>
      <c r="P416" s="560" t="s">
        <v>4046</v>
      </c>
      <c r="Q416" s="561" t="s">
        <v>4874</v>
      </c>
      <c r="R416" s="661">
        <f t="shared" si="18"/>
        <v>0</v>
      </c>
      <c r="S416" s="873">
        <f t="shared" si="19"/>
        <v>0</v>
      </c>
      <c r="T416" s="1013"/>
      <c r="U416" s="873">
        <v>0</v>
      </c>
      <c r="V416" s="873">
        <f t="shared" si="20"/>
        <v>0</v>
      </c>
      <c r="X416" s="1002" t="s">
        <v>441</v>
      </c>
      <c r="Y416" s="1002" t="s">
        <v>4873</v>
      </c>
      <c r="Z416" s="1003">
        <v>10</v>
      </c>
      <c r="AA416" s="1004">
        <v>46240</v>
      </c>
      <c r="AB416" s="1004">
        <v>46253</v>
      </c>
      <c r="AC416" s="1004">
        <v>46240</v>
      </c>
      <c r="AD416" s="1004">
        <v>46253</v>
      </c>
      <c r="AE416" s="1005">
        <v>0</v>
      </c>
      <c r="AF416" s="1005">
        <v>0</v>
      </c>
      <c r="AG416" s="1003">
        <v>7</v>
      </c>
      <c r="AH416" s="1003">
        <v>0</v>
      </c>
      <c r="AI416" s="1003">
        <v>0</v>
      </c>
      <c r="AJ416" s="1003">
        <v>0</v>
      </c>
    </row>
    <row r="417" spans="2:36" ht="12.75" customHeight="1">
      <c r="B417" s="337" t="s">
        <v>443</v>
      </c>
      <c r="C417" s="314" t="s">
        <v>4875</v>
      </c>
      <c r="D417" s="315">
        <v>5</v>
      </c>
      <c r="E417" s="588">
        <v>46254</v>
      </c>
      <c r="F417" s="588">
        <v>46260</v>
      </c>
      <c r="G417" s="588">
        <v>46254</v>
      </c>
      <c r="H417" s="588">
        <v>46260</v>
      </c>
      <c r="I417" s="316">
        <v>0</v>
      </c>
      <c r="J417" s="316">
        <v>0</v>
      </c>
      <c r="K417" s="315">
        <v>59.6</v>
      </c>
      <c r="L417" s="315">
        <v>0</v>
      </c>
      <c r="M417" s="315">
        <v>0</v>
      </c>
      <c r="N417" s="338">
        <v>0</v>
      </c>
      <c r="O417" s="654">
        <v>0</v>
      </c>
      <c r="P417" s="560" t="s">
        <v>4876</v>
      </c>
      <c r="Q417" s="561" t="s">
        <v>4877</v>
      </c>
      <c r="R417" s="661">
        <f t="shared" si="18"/>
        <v>0</v>
      </c>
      <c r="S417" s="873">
        <f t="shared" si="19"/>
        <v>0</v>
      </c>
      <c r="T417" s="1013"/>
      <c r="U417" s="873">
        <v>0</v>
      </c>
      <c r="V417" s="873">
        <f t="shared" si="20"/>
        <v>0</v>
      </c>
      <c r="X417" s="1002" t="s">
        <v>443</v>
      </c>
      <c r="Y417" s="1002" t="s">
        <v>4875</v>
      </c>
      <c r="Z417" s="1003">
        <v>5</v>
      </c>
      <c r="AA417" s="1004">
        <v>46254</v>
      </c>
      <c r="AB417" s="1004">
        <v>46260</v>
      </c>
      <c r="AC417" s="1004">
        <v>46254</v>
      </c>
      <c r="AD417" s="1004">
        <v>46260</v>
      </c>
      <c r="AE417" s="1005">
        <v>0</v>
      </c>
      <c r="AF417" s="1005">
        <v>0</v>
      </c>
      <c r="AG417" s="1003">
        <v>59.6</v>
      </c>
      <c r="AH417" s="1003">
        <v>0</v>
      </c>
      <c r="AI417" s="1003">
        <v>0</v>
      </c>
      <c r="AJ417" s="1003">
        <v>0</v>
      </c>
    </row>
    <row r="418" spans="2:36" ht="12.75" customHeight="1">
      <c r="B418" s="337" t="s">
        <v>445</v>
      </c>
      <c r="C418" s="314" t="s">
        <v>4878</v>
      </c>
      <c r="D418" s="315">
        <v>4</v>
      </c>
      <c r="E418" s="588">
        <v>46261</v>
      </c>
      <c r="F418" s="588">
        <v>46266</v>
      </c>
      <c r="G418" s="588">
        <v>46261</v>
      </c>
      <c r="H418" s="588">
        <v>46266</v>
      </c>
      <c r="I418" s="316">
        <v>0</v>
      </c>
      <c r="J418" s="316">
        <v>0</v>
      </c>
      <c r="K418" s="315">
        <v>59.6</v>
      </c>
      <c r="L418" s="315">
        <v>0</v>
      </c>
      <c r="M418" s="315">
        <v>0</v>
      </c>
      <c r="N418" s="338">
        <v>0</v>
      </c>
      <c r="O418" s="654">
        <v>0</v>
      </c>
      <c r="P418" s="560" t="s">
        <v>4874</v>
      </c>
      <c r="Q418" s="561" t="s">
        <v>4879</v>
      </c>
      <c r="R418" s="661">
        <f t="shared" si="18"/>
        <v>0</v>
      </c>
      <c r="S418" s="873">
        <f t="shared" si="19"/>
        <v>0</v>
      </c>
      <c r="T418" s="1013"/>
      <c r="U418" s="873">
        <v>0</v>
      </c>
      <c r="V418" s="873">
        <f t="shared" si="20"/>
        <v>0</v>
      </c>
      <c r="X418" s="1002" t="s">
        <v>445</v>
      </c>
      <c r="Y418" s="1002" t="s">
        <v>4878</v>
      </c>
      <c r="Z418" s="1003">
        <v>4</v>
      </c>
      <c r="AA418" s="1004">
        <v>46261</v>
      </c>
      <c r="AB418" s="1004">
        <v>46266</v>
      </c>
      <c r="AC418" s="1004">
        <v>46261</v>
      </c>
      <c r="AD418" s="1004">
        <v>46266</v>
      </c>
      <c r="AE418" s="1005">
        <v>0</v>
      </c>
      <c r="AF418" s="1005">
        <v>0</v>
      </c>
      <c r="AG418" s="1003">
        <v>59.6</v>
      </c>
      <c r="AH418" s="1003">
        <v>0</v>
      </c>
      <c r="AI418" s="1003">
        <v>0</v>
      </c>
      <c r="AJ418" s="1003">
        <v>0</v>
      </c>
    </row>
    <row r="419" spans="2:36" ht="12.75" customHeight="1">
      <c r="B419" s="337" t="s">
        <v>4880</v>
      </c>
      <c r="C419" s="314" t="s">
        <v>4881</v>
      </c>
      <c r="D419" s="315">
        <v>4</v>
      </c>
      <c r="E419" s="588">
        <v>46267</v>
      </c>
      <c r="F419" s="588">
        <v>46272</v>
      </c>
      <c r="G419" s="588">
        <v>46267</v>
      </c>
      <c r="H419" s="588">
        <v>46272</v>
      </c>
      <c r="I419" s="316">
        <v>0</v>
      </c>
      <c r="J419" s="316">
        <v>0</v>
      </c>
      <c r="K419" s="315">
        <v>59.6</v>
      </c>
      <c r="L419" s="315">
        <v>0</v>
      </c>
      <c r="M419" s="315">
        <v>0</v>
      </c>
      <c r="N419" s="338">
        <v>0</v>
      </c>
      <c r="O419" s="654">
        <v>0</v>
      </c>
      <c r="P419" s="560" t="s">
        <v>4877</v>
      </c>
      <c r="Q419" s="561" t="s">
        <v>4882</v>
      </c>
      <c r="R419" s="661">
        <f t="shared" si="18"/>
        <v>0</v>
      </c>
      <c r="S419" s="873">
        <f t="shared" si="19"/>
        <v>0</v>
      </c>
      <c r="T419" s="1013"/>
      <c r="U419" s="873">
        <v>0</v>
      </c>
      <c r="V419" s="873">
        <f t="shared" si="20"/>
        <v>0</v>
      </c>
      <c r="X419" s="1002" t="s">
        <v>4880</v>
      </c>
      <c r="Y419" s="1002" t="s">
        <v>4881</v>
      </c>
      <c r="Z419" s="1003">
        <v>4</v>
      </c>
      <c r="AA419" s="1004">
        <v>46267</v>
      </c>
      <c r="AB419" s="1004">
        <v>46272</v>
      </c>
      <c r="AC419" s="1004">
        <v>46267</v>
      </c>
      <c r="AD419" s="1004">
        <v>46272</v>
      </c>
      <c r="AE419" s="1005">
        <v>0</v>
      </c>
      <c r="AF419" s="1005">
        <v>0</v>
      </c>
      <c r="AG419" s="1003">
        <v>59.6</v>
      </c>
      <c r="AH419" s="1003">
        <v>0</v>
      </c>
      <c r="AI419" s="1003">
        <v>0</v>
      </c>
      <c r="AJ419" s="1003">
        <v>0</v>
      </c>
    </row>
    <row r="420" spans="2:36" ht="12.75" customHeight="1">
      <c r="B420" s="337" t="s">
        <v>4883</v>
      </c>
      <c r="C420" s="314" t="s">
        <v>4884</v>
      </c>
      <c r="D420" s="315">
        <v>4</v>
      </c>
      <c r="E420" s="588">
        <v>46273</v>
      </c>
      <c r="F420" s="588">
        <v>46276</v>
      </c>
      <c r="G420" s="588">
        <v>46273</v>
      </c>
      <c r="H420" s="588">
        <v>46276</v>
      </c>
      <c r="I420" s="316">
        <v>0</v>
      </c>
      <c r="J420" s="316">
        <v>0</v>
      </c>
      <c r="K420" s="315">
        <v>59.6</v>
      </c>
      <c r="L420" s="315">
        <v>0</v>
      </c>
      <c r="M420" s="315">
        <v>0</v>
      </c>
      <c r="N420" s="338">
        <v>0</v>
      </c>
      <c r="O420" s="654">
        <v>0</v>
      </c>
      <c r="P420" s="560" t="s">
        <v>4885</v>
      </c>
      <c r="Q420" s="561" t="s">
        <v>4886</v>
      </c>
      <c r="R420" s="661">
        <f t="shared" si="18"/>
        <v>0</v>
      </c>
      <c r="S420" s="873">
        <f t="shared" si="19"/>
        <v>0</v>
      </c>
      <c r="T420" s="1013"/>
      <c r="U420" s="873">
        <v>0</v>
      </c>
      <c r="V420" s="873">
        <f t="shared" si="20"/>
        <v>0</v>
      </c>
      <c r="X420" s="1002" t="s">
        <v>4883</v>
      </c>
      <c r="Y420" s="1002" t="s">
        <v>4884</v>
      </c>
      <c r="Z420" s="1003">
        <v>4</v>
      </c>
      <c r="AA420" s="1004">
        <v>46273</v>
      </c>
      <c r="AB420" s="1004">
        <v>46276</v>
      </c>
      <c r="AC420" s="1004">
        <v>46273</v>
      </c>
      <c r="AD420" s="1004">
        <v>46276</v>
      </c>
      <c r="AE420" s="1005">
        <v>0</v>
      </c>
      <c r="AF420" s="1005">
        <v>0</v>
      </c>
      <c r="AG420" s="1003">
        <v>59.6</v>
      </c>
      <c r="AH420" s="1003">
        <v>0</v>
      </c>
      <c r="AI420" s="1003">
        <v>0</v>
      </c>
      <c r="AJ420" s="1003">
        <v>0</v>
      </c>
    </row>
    <row r="421" spans="2:36" ht="12.75" customHeight="1">
      <c r="B421" s="337" t="s">
        <v>4887</v>
      </c>
      <c r="C421" s="314" t="s">
        <v>4888</v>
      </c>
      <c r="D421" s="315">
        <v>5</v>
      </c>
      <c r="E421" s="588">
        <v>46279</v>
      </c>
      <c r="F421" s="588">
        <v>46286</v>
      </c>
      <c r="G421" s="588">
        <v>46279</v>
      </c>
      <c r="H421" s="588">
        <v>46286</v>
      </c>
      <c r="I421" s="316">
        <v>0</v>
      </c>
      <c r="J421" s="316">
        <v>0</v>
      </c>
      <c r="K421" s="315">
        <v>80.5</v>
      </c>
      <c r="L421" s="315">
        <v>0</v>
      </c>
      <c r="M421" s="315">
        <v>0</v>
      </c>
      <c r="N421" s="338">
        <v>0</v>
      </c>
      <c r="O421" s="654">
        <v>0</v>
      </c>
      <c r="P421" s="560" t="s">
        <v>4882</v>
      </c>
      <c r="Q421" s="561" t="s">
        <v>4665</v>
      </c>
      <c r="R421" s="661">
        <f t="shared" si="18"/>
        <v>0</v>
      </c>
      <c r="S421" s="873">
        <f t="shared" si="19"/>
        <v>0</v>
      </c>
      <c r="T421" s="1013"/>
      <c r="U421" s="873">
        <v>0</v>
      </c>
      <c r="V421" s="873">
        <f t="shared" si="20"/>
        <v>0</v>
      </c>
      <c r="X421" s="1002" t="s">
        <v>4887</v>
      </c>
      <c r="Y421" s="1002" t="s">
        <v>4888</v>
      </c>
      <c r="Z421" s="1003">
        <v>5</v>
      </c>
      <c r="AA421" s="1004">
        <v>46279</v>
      </c>
      <c r="AB421" s="1004">
        <v>46286</v>
      </c>
      <c r="AC421" s="1004">
        <v>46279</v>
      </c>
      <c r="AD421" s="1004">
        <v>46286</v>
      </c>
      <c r="AE421" s="1005">
        <v>0</v>
      </c>
      <c r="AF421" s="1005">
        <v>0</v>
      </c>
      <c r="AG421" s="1003">
        <v>80.5</v>
      </c>
      <c r="AH421" s="1003">
        <v>0</v>
      </c>
      <c r="AI421" s="1003">
        <v>0</v>
      </c>
      <c r="AJ421" s="1003">
        <v>0</v>
      </c>
    </row>
    <row r="422" spans="2:36" ht="12.75" customHeight="1">
      <c r="B422" s="337" t="s">
        <v>4889</v>
      </c>
      <c r="C422" s="314" t="s">
        <v>4890</v>
      </c>
      <c r="D422" s="315">
        <v>5</v>
      </c>
      <c r="E422" s="588">
        <v>46287</v>
      </c>
      <c r="F422" s="588">
        <v>46293</v>
      </c>
      <c r="G422" s="588">
        <v>46287</v>
      </c>
      <c r="H422" s="588">
        <v>46293</v>
      </c>
      <c r="I422" s="316">
        <v>0</v>
      </c>
      <c r="J422" s="316">
        <v>0</v>
      </c>
      <c r="K422" s="315">
        <v>13.4</v>
      </c>
      <c r="L422" s="315">
        <v>0</v>
      </c>
      <c r="M422" s="315">
        <v>0</v>
      </c>
      <c r="N422" s="338">
        <v>0</v>
      </c>
      <c r="O422" s="654">
        <v>0</v>
      </c>
      <c r="R422" s="661">
        <f t="shared" si="18"/>
        <v>0</v>
      </c>
      <c r="S422" s="873">
        <f t="shared" si="19"/>
        <v>0</v>
      </c>
      <c r="T422" s="1013"/>
      <c r="U422" s="873">
        <v>0</v>
      </c>
      <c r="V422" s="873">
        <f t="shared" si="20"/>
        <v>0</v>
      </c>
      <c r="X422" s="1002" t="s">
        <v>4889</v>
      </c>
      <c r="Y422" s="1002" t="s">
        <v>4890</v>
      </c>
      <c r="Z422" s="1003">
        <v>5</v>
      </c>
      <c r="AA422" s="1004">
        <v>46287</v>
      </c>
      <c r="AB422" s="1004">
        <v>46293</v>
      </c>
      <c r="AC422" s="1004">
        <v>46287</v>
      </c>
      <c r="AD422" s="1004">
        <v>46293</v>
      </c>
      <c r="AE422" s="1005">
        <v>0</v>
      </c>
      <c r="AF422" s="1005">
        <v>0</v>
      </c>
      <c r="AG422" s="1003">
        <v>13.4</v>
      </c>
      <c r="AH422" s="1003">
        <v>0</v>
      </c>
      <c r="AI422" s="1003">
        <v>0</v>
      </c>
      <c r="AJ422" s="1003">
        <v>0</v>
      </c>
    </row>
    <row r="423" spans="2:36" ht="12.75" customHeight="1">
      <c r="B423" s="337" t="s">
        <v>4891</v>
      </c>
      <c r="C423" s="314" t="s">
        <v>4892</v>
      </c>
      <c r="D423" s="315">
        <v>5</v>
      </c>
      <c r="E423" s="588">
        <v>46294</v>
      </c>
      <c r="F423" s="588">
        <v>46300</v>
      </c>
      <c r="G423" s="588">
        <v>46294</v>
      </c>
      <c r="H423" s="588">
        <v>46300</v>
      </c>
      <c r="I423" s="316">
        <v>0</v>
      </c>
      <c r="J423" s="316">
        <v>0</v>
      </c>
      <c r="K423" s="315">
        <v>26.8</v>
      </c>
      <c r="L423" s="315">
        <v>0</v>
      </c>
      <c r="M423" s="315">
        <v>0</v>
      </c>
      <c r="N423" s="338">
        <v>0</v>
      </c>
      <c r="O423" s="654">
        <v>0</v>
      </c>
      <c r="R423" s="661">
        <f t="shared" si="18"/>
        <v>0</v>
      </c>
      <c r="S423" s="873">
        <f t="shared" si="19"/>
        <v>0</v>
      </c>
      <c r="T423" s="1013"/>
      <c r="U423" s="873">
        <v>0</v>
      </c>
      <c r="V423" s="873">
        <f t="shared" si="20"/>
        <v>0</v>
      </c>
      <c r="X423" s="1002" t="s">
        <v>4891</v>
      </c>
      <c r="Y423" s="1002" t="s">
        <v>4892</v>
      </c>
      <c r="Z423" s="1003">
        <v>5</v>
      </c>
      <c r="AA423" s="1004">
        <v>46294</v>
      </c>
      <c r="AB423" s="1004">
        <v>46300</v>
      </c>
      <c r="AC423" s="1004">
        <v>46294</v>
      </c>
      <c r="AD423" s="1004">
        <v>46300</v>
      </c>
      <c r="AE423" s="1005">
        <v>0</v>
      </c>
      <c r="AF423" s="1005">
        <v>0</v>
      </c>
      <c r="AG423" s="1003">
        <v>26.8</v>
      </c>
      <c r="AH423" s="1003">
        <v>0</v>
      </c>
      <c r="AI423" s="1003">
        <v>0</v>
      </c>
      <c r="AJ423" s="1003">
        <v>0</v>
      </c>
    </row>
    <row r="424" spans="2:36" ht="12.75" customHeight="1">
      <c r="B424" s="337" t="s">
        <v>4893</v>
      </c>
      <c r="C424" s="314" t="s">
        <v>4894</v>
      </c>
      <c r="D424" s="315">
        <v>5</v>
      </c>
      <c r="E424" s="588">
        <v>46301</v>
      </c>
      <c r="F424" s="588">
        <v>46308</v>
      </c>
      <c r="G424" s="588">
        <v>46301</v>
      </c>
      <c r="H424" s="588">
        <v>46308</v>
      </c>
      <c r="I424" s="316">
        <v>0</v>
      </c>
      <c r="J424" s="316">
        <v>0</v>
      </c>
      <c r="K424" s="315">
        <v>13.4</v>
      </c>
      <c r="L424" s="315">
        <v>0</v>
      </c>
      <c r="M424" s="315">
        <v>0</v>
      </c>
      <c r="N424" s="338">
        <v>0</v>
      </c>
      <c r="O424" s="654">
        <v>0</v>
      </c>
      <c r="R424" s="661">
        <f t="shared" si="18"/>
        <v>0</v>
      </c>
      <c r="S424" s="873">
        <f t="shared" si="19"/>
        <v>0</v>
      </c>
      <c r="T424" s="1013"/>
      <c r="U424" s="873">
        <v>0</v>
      </c>
      <c r="V424" s="873">
        <f t="shared" si="20"/>
        <v>0</v>
      </c>
      <c r="X424" s="1002" t="s">
        <v>4893</v>
      </c>
      <c r="Y424" s="1002" t="s">
        <v>4894</v>
      </c>
      <c r="Z424" s="1003">
        <v>5</v>
      </c>
      <c r="AA424" s="1004">
        <v>46301</v>
      </c>
      <c r="AB424" s="1004">
        <v>46308</v>
      </c>
      <c r="AC424" s="1004">
        <v>46301</v>
      </c>
      <c r="AD424" s="1004">
        <v>46308</v>
      </c>
      <c r="AE424" s="1005">
        <v>0</v>
      </c>
      <c r="AF424" s="1005">
        <v>0</v>
      </c>
      <c r="AG424" s="1003">
        <v>13.4</v>
      </c>
      <c r="AH424" s="1003">
        <v>0</v>
      </c>
      <c r="AI424" s="1003">
        <v>0</v>
      </c>
      <c r="AJ424" s="1003">
        <v>0</v>
      </c>
    </row>
    <row r="425" spans="2:36">
      <c r="B425" s="332" t="s">
        <v>4895</v>
      </c>
      <c r="C425" s="333"/>
      <c r="D425" s="334">
        <v>96</v>
      </c>
      <c r="E425" s="592">
        <v>46112</v>
      </c>
      <c r="F425" s="592">
        <v>46293</v>
      </c>
      <c r="G425" s="592">
        <v>46154</v>
      </c>
      <c r="H425" s="592">
        <v>46293</v>
      </c>
      <c r="I425" s="335">
        <v>3.4299999999999997E-2</v>
      </c>
      <c r="J425" s="335">
        <v>0</v>
      </c>
      <c r="K425" s="334">
        <v>5835.9</v>
      </c>
      <c r="L425" s="334">
        <v>200.29</v>
      </c>
      <c r="M425" s="334">
        <v>0</v>
      </c>
      <c r="N425" s="336">
        <v>0</v>
      </c>
      <c r="O425" s="385">
        <v>0</v>
      </c>
      <c r="P425" s="568"/>
      <c r="Q425" s="569"/>
      <c r="R425" s="660">
        <f t="shared" si="18"/>
        <v>-200.29</v>
      </c>
      <c r="S425" s="872">
        <f t="shared" si="19"/>
        <v>-1.5969033039928563E-3</v>
      </c>
      <c r="T425" s="1013"/>
      <c r="U425" s="872">
        <v>0</v>
      </c>
      <c r="V425" s="872">
        <f t="shared" si="20"/>
        <v>-1.5969033039928563E-3</v>
      </c>
      <c r="X425" s="1002" t="s">
        <v>4895</v>
      </c>
      <c r="Z425" s="1003">
        <v>96</v>
      </c>
      <c r="AA425" s="1004">
        <v>46112</v>
      </c>
      <c r="AB425" s="1004">
        <v>46293</v>
      </c>
      <c r="AC425" s="1004">
        <v>46154</v>
      </c>
      <c r="AD425" s="1004">
        <v>46293</v>
      </c>
      <c r="AE425" s="1005">
        <v>3.4299999999999997E-2</v>
      </c>
      <c r="AF425" s="1005">
        <v>0</v>
      </c>
      <c r="AG425" s="1003">
        <v>5835.9</v>
      </c>
      <c r="AH425" s="1003">
        <v>200.29</v>
      </c>
      <c r="AI425" s="1003">
        <v>0</v>
      </c>
      <c r="AJ425" s="1003">
        <v>0</v>
      </c>
    </row>
    <row r="426" spans="2:36" ht="12.75" customHeight="1">
      <c r="B426" s="339" t="s">
        <v>4896</v>
      </c>
      <c r="C426" s="340"/>
      <c r="D426" s="341">
        <v>35</v>
      </c>
      <c r="E426" s="593">
        <v>46216</v>
      </c>
      <c r="F426" s="593">
        <v>46265</v>
      </c>
      <c r="G426" s="593">
        <v>46216</v>
      </c>
      <c r="H426" s="593">
        <v>46265</v>
      </c>
      <c r="I426" s="342">
        <v>0</v>
      </c>
      <c r="J426" s="342">
        <v>0</v>
      </c>
      <c r="K426" s="341">
        <v>264</v>
      </c>
      <c r="L426" s="341">
        <v>0</v>
      </c>
      <c r="M426" s="341">
        <v>0</v>
      </c>
      <c r="N426" s="343">
        <v>0</v>
      </c>
      <c r="O426" s="385">
        <v>0</v>
      </c>
      <c r="P426" s="570"/>
      <c r="Q426" s="571"/>
      <c r="R426" s="662">
        <f t="shared" si="18"/>
        <v>0</v>
      </c>
      <c r="S426" s="874">
        <f t="shared" si="19"/>
        <v>0</v>
      </c>
      <c r="T426" s="1013"/>
      <c r="U426" s="874">
        <v>0</v>
      </c>
      <c r="V426" s="874">
        <f t="shared" si="20"/>
        <v>0</v>
      </c>
      <c r="X426" s="1002" t="s">
        <v>4896</v>
      </c>
      <c r="Z426" s="1003">
        <v>35</v>
      </c>
      <c r="AA426" s="1004">
        <v>46216</v>
      </c>
      <c r="AB426" s="1004">
        <v>46265</v>
      </c>
      <c r="AC426" s="1004">
        <v>46216</v>
      </c>
      <c r="AD426" s="1004">
        <v>46265</v>
      </c>
      <c r="AE426" s="1005">
        <v>0</v>
      </c>
      <c r="AF426" s="1005">
        <v>0</v>
      </c>
      <c r="AG426" s="1003">
        <v>264</v>
      </c>
      <c r="AH426" s="1003">
        <v>0</v>
      </c>
      <c r="AI426" s="1003">
        <v>0</v>
      </c>
      <c r="AJ426" s="1003">
        <v>0</v>
      </c>
    </row>
    <row r="427" spans="2:36" ht="12.75" customHeight="1">
      <c r="B427" s="337" t="s">
        <v>449</v>
      </c>
      <c r="C427" s="314" t="s">
        <v>4897</v>
      </c>
      <c r="D427" s="315">
        <v>20</v>
      </c>
      <c r="E427" s="588">
        <v>46216</v>
      </c>
      <c r="F427" s="588">
        <v>46244</v>
      </c>
      <c r="G427" s="588">
        <v>46216</v>
      </c>
      <c r="H427" s="588">
        <v>46244</v>
      </c>
      <c r="I427" s="316">
        <v>0</v>
      </c>
      <c r="J427" s="316">
        <v>0</v>
      </c>
      <c r="K427" s="315">
        <v>158.4</v>
      </c>
      <c r="L427" s="315">
        <v>0</v>
      </c>
      <c r="M427" s="315">
        <v>0</v>
      </c>
      <c r="N427" s="338">
        <v>0</v>
      </c>
      <c r="O427" s="654">
        <v>0</v>
      </c>
      <c r="P427" s="560" t="s">
        <v>4046</v>
      </c>
      <c r="Q427" s="561" t="s">
        <v>4898</v>
      </c>
      <c r="R427" s="661">
        <f t="shared" si="18"/>
        <v>0</v>
      </c>
      <c r="S427" s="873">
        <f t="shared" si="19"/>
        <v>0</v>
      </c>
      <c r="T427" s="1013"/>
      <c r="U427" s="873">
        <v>0</v>
      </c>
      <c r="V427" s="873">
        <f t="shared" si="20"/>
        <v>0</v>
      </c>
      <c r="X427" s="1002" t="s">
        <v>449</v>
      </c>
      <c r="Y427" s="1002" t="s">
        <v>4897</v>
      </c>
      <c r="Z427" s="1003">
        <v>20</v>
      </c>
      <c r="AA427" s="1004">
        <v>46216</v>
      </c>
      <c r="AB427" s="1004">
        <v>46244</v>
      </c>
      <c r="AC427" s="1004">
        <v>46216</v>
      </c>
      <c r="AD427" s="1004">
        <v>46244</v>
      </c>
      <c r="AE427" s="1005">
        <v>0</v>
      </c>
      <c r="AF427" s="1005">
        <v>0</v>
      </c>
      <c r="AG427" s="1003">
        <v>158.4</v>
      </c>
      <c r="AH427" s="1003">
        <v>0</v>
      </c>
      <c r="AI427" s="1003">
        <v>0</v>
      </c>
      <c r="AJ427" s="1003">
        <v>0</v>
      </c>
    </row>
    <row r="428" spans="2:36" ht="12.75" customHeight="1">
      <c r="B428" s="337" t="s">
        <v>4899</v>
      </c>
      <c r="C428" s="314" t="s">
        <v>4900</v>
      </c>
      <c r="D428" s="315">
        <v>5</v>
      </c>
      <c r="E428" s="588">
        <v>46245</v>
      </c>
      <c r="F428" s="588">
        <v>46251</v>
      </c>
      <c r="G428" s="588">
        <v>46245</v>
      </c>
      <c r="H428" s="588">
        <v>46251</v>
      </c>
      <c r="I428" s="316">
        <v>0</v>
      </c>
      <c r="J428" s="316">
        <v>0</v>
      </c>
      <c r="K428" s="315">
        <v>26.4</v>
      </c>
      <c r="L428" s="315">
        <v>0</v>
      </c>
      <c r="M428" s="315">
        <v>0</v>
      </c>
      <c r="N428" s="338">
        <v>0</v>
      </c>
      <c r="O428" s="654">
        <v>0</v>
      </c>
      <c r="P428" s="560" t="s">
        <v>4901</v>
      </c>
      <c r="Q428" s="561" t="s">
        <v>4902</v>
      </c>
      <c r="R428" s="661">
        <f t="shared" si="18"/>
        <v>0</v>
      </c>
      <c r="S428" s="873">
        <f t="shared" si="19"/>
        <v>0</v>
      </c>
      <c r="T428" s="1013"/>
      <c r="U428" s="873">
        <v>0</v>
      </c>
      <c r="V428" s="873">
        <f t="shared" si="20"/>
        <v>0</v>
      </c>
      <c r="X428" s="1002" t="s">
        <v>4899</v>
      </c>
      <c r="Y428" s="1002" t="s">
        <v>4900</v>
      </c>
      <c r="Z428" s="1003">
        <v>5</v>
      </c>
      <c r="AA428" s="1004">
        <v>46245</v>
      </c>
      <c r="AB428" s="1004">
        <v>46251</v>
      </c>
      <c r="AC428" s="1004">
        <v>46245</v>
      </c>
      <c r="AD428" s="1004">
        <v>46251</v>
      </c>
      <c r="AE428" s="1005">
        <v>0</v>
      </c>
      <c r="AF428" s="1005">
        <v>0</v>
      </c>
      <c r="AG428" s="1003">
        <v>26.4</v>
      </c>
      <c r="AH428" s="1003">
        <v>0</v>
      </c>
      <c r="AI428" s="1003">
        <v>0</v>
      </c>
      <c r="AJ428" s="1003">
        <v>0</v>
      </c>
    </row>
    <row r="429" spans="2:36" ht="12.75" customHeight="1">
      <c r="B429" s="337" t="s">
        <v>4903</v>
      </c>
      <c r="C429" s="314" t="s">
        <v>4904</v>
      </c>
      <c r="D429" s="315">
        <v>5</v>
      </c>
      <c r="E429" s="588">
        <v>46252</v>
      </c>
      <c r="F429" s="588">
        <v>46258</v>
      </c>
      <c r="G429" s="588">
        <v>46252</v>
      </c>
      <c r="H429" s="588">
        <v>46258</v>
      </c>
      <c r="I429" s="316">
        <v>0</v>
      </c>
      <c r="J429" s="316">
        <v>0</v>
      </c>
      <c r="K429" s="315">
        <v>52.8</v>
      </c>
      <c r="L429" s="315">
        <v>0</v>
      </c>
      <c r="M429" s="315">
        <v>0</v>
      </c>
      <c r="N429" s="338">
        <v>0</v>
      </c>
      <c r="O429" s="654">
        <v>0</v>
      </c>
      <c r="P429" s="560" t="s">
        <v>4905</v>
      </c>
      <c r="Q429" s="561" t="s">
        <v>4906</v>
      </c>
      <c r="R429" s="661">
        <f t="shared" si="18"/>
        <v>0</v>
      </c>
      <c r="S429" s="873">
        <f t="shared" si="19"/>
        <v>0</v>
      </c>
      <c r="T429" s="1013"/>
      <c r="U429" s="873">
        <v>0</v>
      </c>
      <c r="V429" s="873">
        <f t="shared" si="20"/>
        <v>0</v>
      </c>
      <c r="X429" s="1002" t="s">
        <v>4903</v>
      </c>
      <c r="Y429" s="1002" t="s">
        <v>4904</v>
      </c>
      <c r="Z429" s="1003">
        <v>5</v>
      </c>
      <c r="AA429" s="1004">
        <v>46252</v>
      </c>
      <c r="AB429" s="1004">
        <v>46258</v>
      </c>
      <c r="AC429" s="1004">
        <v>46252</v>
      </c>
      <c r="AD429" s="1004">
        <v>46258</v>
      </c>
      <c r="AE429" s="1005">
        <v>0</v>
      </c>
      <c r="AF429" s="1005">
        <v>0</v>
      </c>
      <c r="AG429" s="1003">
        <v>52.8</v>
      </c>
      <c r="AH429" s="1003">
        <v>0</v>
      </c>
      <c r="AI429" s="1003">
        <v>0</v>
      </c>
      <c r="AJ429" s="1003">
        <v>0</v>
      </c>
    </row>
    <row r="430" spans="2:36" ht="12.75" customHeight="1">
      <c r="B430" s="337" t="s">
        <v>4907</v>
      </c>
      <c r="C430" s="314" t="s">
        <v>4908</v>
      </c>
      <c r="D430" s="315">
        <v>5</v>
      </c>
      <c r="E430" s="588">
        <v>46259</v>
      </c>
      <c r="F430" s="588">
        <v>46265</v>
      </c>
      <c r="G430" s="588">
        <v>46259</v>
      </c>
      <c r="H430" s="588">
        <v>46265</v>
      </c>
      <c r="I430" s="316">
        <v>0</v>
      </c>
      <c r="J430" s="316">
        <v>0</v>
      </c>
      <c r="K430" s="315">
        <v>26.4</v>
      </c>
      <c r="L430" s="315">
        <v>0</v>
      </c>
      <c r="M430" s="315">
        <v>0</v>
      </c>
      <c r="N430" s="338">
        <v>0</v>
      </c>
      <c r="O430" s="654">
        <v>0</v>
      </c>
      <c r="P430" s="560" t="s">
        <v>4902</v>
      </c>
      <c r="Q430" s="561" t="s">
        <v>4665</v>
      </c>
      <c r="R430" s="661">
        <f t="shared" si="18"/>
        <v>0</v>
      </c>
      <c r="S430" s="873">
        <f t="shared" si="19"/>
        <v>0</v>
      </c>
      <c r="T430" s="1013"/>
      <c r="U430" s="873">
        <v>0</v>
      </c>
      <c r="V430" s="873">
        <f t="shared" si="20"/>
        <v>0</v>
      </c>
      <c r="X430" s="1002" t="s">
        <v>4907</v>
      </c>
      <c r="Y430" s="1002" t="s">
        <v>4908</v>
      </c>
      <c r="Z430" s="1003">
        <v>5</v>
      </c>
      <c r="AA430" s="1004">
        <v>46259</v>
      </c>
      <c r="AB430" s="1004">
        <v>46265</v>
      </c>
      <c r="AC430" s="1004">
        <v>46259</v>
      </c>
      <c r="AD430" s="1004">
        <v>46265</v>
      </c>
      <c r="AE430" s="1005">
        <v>0</v>
      </c>
      <c r="AF430" s="1005">
        <v>0</v>
      </c>
      <c r="AG430" s="1003">
        <v>26.4</v>
      </c>
      <c r="AH430" s="1003">
        <v>0</v>
      </c>
      <c r="AI430" s="1003">
        <v>0</v>
      </c>
      <c r="AJ430" s="1003">
        <v>0</v>
      </c>
    </row>
    <row r="431" spans="2:36" ht="12.75" customHeight="1">
      <c r="B431" s="339" t="s">
        <v>4909</v>
      </c>
      <c r="C431" s="340"/>
      <c r="D431" s="341">
        <v>37</v>
      </c>
      <c r="E431" s="593">
        <v>46216</v>
      </c>
      <c r="F431" s="593">
        <v>46267</v>
      </c>
      <c r="G431" s="593">
        <v>46216</v>
      </c>
      <c r="H431" s="593">
        <v>46267</v>
      </c>
      <c r="I431" s="342">
        <v>0</v>
      </c>
      <c r="J431" s="342">
        <v>0</v>
      </c>
      <c r="K431" s="341">
        <v>480</v>
      </c>
      <c r="L431" s="341">
        <v>0</v>
      </c>
      <c r="M431" s="341">
        <v>0</v>
      </c>
      <c r="N431" s="343">
        <v>0</v>
      </c>
      <c r="O431" s="385">
        <v>0</v>
      </c>
      <c r="P431" s="570"/>
      <c r="Q431" s="571"/>
      <c r="R431" s="662">
        <f t="shared" si="18"/>
        <v>0</v>
      </c>
      <c r="S431" s="874">
        <f t="shared" si="19"/>
        <v>0</v>
      </c>
      <c r="T431" s="1013"/>
      <c r="U431" s="874">
        <v>0</v>
      </c>
      <c r="V431" s="874">
        <f t="shared" si="20"/>
        <v>0</v>
      </c>
      <c r="X431" s="1002" t="s">
        <v>4909</v>
      </c>
      <c r="Z431" s="1003">
        <v>37</v>
      </c>
      <c r="AA431" s="1004">
        <v>46216</v>
      </c>
      <c r="AB431" s="1004">
        <v>46267</v>
      </c>
      <c r="AC431" s="1004">
        <v>46216</v>
      </c>
      <c r="AD431" s="1004">
        <v>46267</v>
      </c>
      <c r="AE431" s="1005">
        <v>0</v>
      </c>
      <c r="AF431" s="1005">
        <v>0</v>
      </c>
      <c r="AG431" s="1003">
        <v>480</v>
      </c>
      <c r="AH431" s="1003">
        <v>0</v>
      </c>
      <c r="AI431" s="1003">
        <v>0</v>
      </c>
      <c r="AJ431" s="1003">
        <v>0</v>
      </c>
    </row>
    <row r="432" spans="2:36" ht="12.75" customHeight="1">
      <c r="B432" s="337" t="s">
        <v>452</v>
      </c>
      <c r="C432" s="314" t="s">
        <v>4910</v>
      </c>
      <c r="D432" s="315">
        <v>22</v>
      </c>
      <c r="E432" s="588">
        <v>46216</v>
      </c>
      <c r="F432" s="588">
        <v>46246</v>
      </c>
      <c r="G432" s="588">
        <v>46216</v>
      </c>
      <c r="H432" s="588">
        <v>46246</v>
      </c>
      <c r="I432" s="316">
        <v>0</v>
      </c>
      <c r="J432" s="316">
        <v>0</v>
      </c>
      <c r="K432" s="315">
        <v>288</v>
      </c>
      <c r="L432" s="315">
        <v>0</v>
      </c>
      <c r="M432" s="315">
        <v>0</v>
      </c>
      <c r="N432" s="338">
        <v>0</v>
      </c>
      <c r="O432" s="654">
        <v>0</v>
      </c>
      <c r="P432" s="560" t="s">
        <v>4046</v>
      </c>
      <c r="Q432" s="561" t="s">
        <v>4911</v>
      </c>
      <c r="R432" s="661">
        <f t="shared" si="18"/>
        <v>0</v>
      </c>
      <c r="S432" s="873">
        <f t="shared" si="19"/>
        <v>0</v>
      </c>
      <c r="T432" s="1013"/>
      <c r="U432" s="873">
        <v>0</v>
      </c>
      <c r="V432" s="873">
        <f t="shared" si="20"/>
        <v>0</v>
      </c>
      <c r="X432" s="1002" t="s">
        <v>452</v>
      </c>
      <c r="Y432" s="1002" t="s">
        <v>4910</v>
      </c>
      <c r="Z432" s="1003">
        <v>22</v>
      </c>
      <c r="AA432" s="1004">
        <v>46216</v>
      </c>
      <c r="AB432" s="1004">
        <v>46246</v>
      </c>
      <c r="AC432" s="1004">
        <v>46216</v>
      </c>
      <c r="AD432" s="1004">
        <v>46246</v>
      </c>
      <c r="AE432" s="1005">
        <v>0</v>
      </c>
      <c r="AF432" s="1005">
        <v>0</v>
      </c>
      <c r="AG432" s="1003">
        <v>288</v>
      </c>
      <c r="AH432" s="1003">
        <v>0</v>
      </c>
      <c r="AI432" s="1003">
        <v>0</v>
      </c>
      <c r="AJ432" s="1003">
        <v>0</v>
      </c>
    </row>
    <row r="433" spans="2:36" ht="12.75" customHeight="1">
      <c r="B433" s="337" t="s">
        <v>4912</v>
      </c>
      <c r="C433" s="314" t="s">
        <v>4913</v>
      </c>
      <c r="D433" s="315">
        <v>5</v>
      </c>
      <c r="E433" s="588">
        <v>46247</v>
      </c>
      <c r="F433" s="588">
        <v>46253</v>
      </c>
      <c r="G433" s="588">
        <v>46247</v>
      </c>
      <c r="H433" s="588">
        <v>46253</v>
      </c>
      <c r="I433" s="316">
        <v>0</v>
      </c>
      <c r="J433" s="316">
        <v>0</v>
      </c>
      <c r="K433" s="315">
        <v>48</v>
      </c>
      <c r="L433" s="315">
        <v>0</v>
      </c>
      <c r="M433" s="315">
        <v>0</v>
      </c>
      <c r="N433" s="338">
        <v>0</v>
      </c>
      <c r="O433" s="654">
        <v>0</v>
      </c>
      <c r="P433" s="560" t="s">
        <v>4914</v>
      </c>
      <c r="Q433" s="561" t="s">
        <v>4915</v>
      </c>
      <c r="R433" s="661">
        <f t="shared" si="18"/>
        <v>0</v>
      </c>
      <c r="S433" s="873">
        <f t="shared" si="19"/>
        <v>0</v>
      </c>
      <c r="T433" s="1013"/>
      <c r="U433" s="873">
        <v>0</v>
      </c>
      <c r="V433" s="873">
        <f t="shared" si="20"/>
        <v>0</v>
      </c>
      <c r="X433" s="1002" t="s">
        <v>4912</v>
      </c>
      <c r="Y433" s="1002" t="s">
        <v>4913</v>
      </c>
      <c r="Z433" s="1003">
        <v>5</v>
      </c>
      <c r="AA433" s="1004">
        <v>46247</v>
      </c>
      <c r="AB433" s="1004">
        <v>46253</v>
      </c>
      <c r="AC433" s="1004">
        <v>46247</v>
      </c>
      <c r="AD433" s="1004">
        <v>46253</v>
      </c>
      <c r="AE433" s="1005">
        <v>0</v>
      </c>
      <c r="AF433" s="1005">
        <v>0</v>
      </c>
      <c r="AG433" s="1003">
        <v>48</v>
      </c>
      <c r="AH433" s="1003">
        <v>0</v>
      </c>
      <c r="AI433" s="1003">
        <v>0</v>
      </c>
      <c r="AJ433" s="1003">
        <v>0</v>
      </c>
    </row>
    <row r="434" spans="2:36" ht="12.75" customHeight="1">
      <c r="B434" s="337" t="s">
        <v>4916</v>
      </c>
      <c r="C434" s="314" t="s">
        <v>4917</v>
      </c>
      <c r="D434" s="315">
        <v>5</v>
      </c>
      <c r="E434" s="588">
        <v>46254</v>
      </c>
      <c r="F434" s="588">
        <v>46260</v>
      </c>
      <c r="G434" s="588">
        <v>46254</v>
      </c>
      <c r="H434" s="588">
        <v>46260</v>
      </c>
      <c r="I434" s="316">
        <v>0</v>
      </c>
      <c r="J434" s="316">
        <v>0</v>
      </c>
      <c r="K434" s="315">
        <v>96</v>
      </c>
      <c r="L434" s="315">
        <v>0</v>
      </c>
      <c r="M434" s="315">
        <v>0</v>
      </c>
      <c r="N434" s="338">
        <v>0</v>
      </c>
      <c r="O434" s="654">
        <v>0</v>
      </c>
      <c r="P434" s="560" t="s">
        <v>4918</v>
      </c>
      <c r="Q434" s="561" t="s">
        <v>4919</v>
      </c>
      <c r="R434" s="661">
        <f t="shared" si="18"/>
        <v>0</v>
      </c>
      <c r="S434" s="873">
        <f t="shared" si="19"/>
        <v>0</v>
      </c>
      <c r="T434" s="1013"/>
      <c r="U434" s="873">
        <v>0</v>
      </c>
      <c r="V434" s="873">
        <f t="shared" si="20"/>
        <v>0</v>
      </c>
      <c r="X434" s="1002" t="s">
        <v>4916</v>
      </c>
      <c r="Y434" s="1002" t="s">
        <v>4917</v>
      </c>
      <c r="Z434" s="1003">
        <v>5</v>
      </c>
      <c r="AA434" s="1004">
        <v>46254</v>
      </c>
      <c r="AB434" s="1004">
        <v>46260</v>
      </c>
      <c r="AC434" s="1004">
        <v>46254</v>
      </c>
      <c r="AD434" s="1004">
        <v>46260</v>
      </c>
      <c r="AE434" s="1005">
        <v>0</v>
      </c>
      <c r="AF434" s="1005">
        <v>0</v>
      </c>
      <c r="AG434" s="1003">
        <v>96</v>
      </c>
      <c r="AH434" s="1003">
        <v>0</v>
      </c>
      <c r="AI434" s="1003">
        <v>0</v>
      </c>
      <c r="AJ434" s="1003">
        <v>0</v>
      </c>
    </row>
    <row r="435" spans="2:36" ht="12.75" customHeight="1">
      <c r="B435" s="337" t="s">
        <v>4920</v>
      </c>
      <c r="C435" s="314" t="s">
        <v>4921</v>
      </c>
      <c r="D435" s="315">
        <v>5</v>
      </c>
      <c r="E435" s="588">
        <v>46261</v>
      </c>
      <c r="F435" s="588">
        <v>46267</v>
      </c>
      <c r="G435" s="588">
        <v>46261</v>
      </c>
      <c r="H435" s="588">
        <v>46267</v>
      </c>
      <c r="I435" s="316">
        <v>0</v>
      </c>
      <c r="J435" s="316">
        <v>0</v>
      </c>
      <c r="K435" s="315">
        <v>48</v>
      </c>
      <c r="L435" s="315">
        <v>0</v>
      </c>
      <c r="M435" s="315">
        <v>0</v>
      </c>
      <c r="N435" s="338">
        <v>0</v>
      </c>
      <c r="O435" s="654">
        <v>0</v>
      </c>
      <c r="P435" s="560" t="s">
        <v>4915</v>
      </c>
      <c r="Q435" s="561" t="s">
        <v>4665</v>
      </c>
      <c r="R435" s="661">
        <f t="shared" si="18"/>
        <v>0</v>
      </c>
      <c r="S435" s="873">
        <f t="shared" si="19"/>
        <v>0</v>
      </c>
      <c r="T435" s="1013"/>
      <c r="U435" s="873">
        <v>0</v>
      </c>
      <c r="V435" s="873">
        <f t="shared" si="20"/>
        <v>0</v>
      </c>
      <c r="X435" s="1002" t="s">
        <v>4920</v>
      </c>
      <c r="Y435" s="1002" t="s">
        <v>4921</v>
      </c>
      <c r="Z435" s="1003">
        <v>5</v>
      </c>
      <c r="AA435" s="1004">
        <v>46261</v>
      </c>
      <c r="AB435" s="1004">
        <v>46267</v>
      </c>
      <c r="AC435" s="1004">
        <v>46261</v>
      </c>
      <c r="AD435" s="1004">
        <v>46267</v>
      </c>
      <c r="AE435" s="1005">
        <v>0</v>
      </c>
      <c r="AF435" s="1005">
        <v>0</v>
      </c>
      <c r="AG435" s="1003">
        <v>48</v>
      </c>
      <c r="AH435" s="1003">
        <v>0</v>
      </c>
      <c r="AI435" s="1003">
        <v>0</v>
      </c>
      <c r="AJ435" s="1003">
        <v>0</v>
      </c>
    </row>
    <row r="436" spans="2:36" ht="12.75" customHeight="1">
      <c r="B436" s="339" t="s">
        <v>4922</v>
      </c>
      <c r="C436" s="340"/>
      <c r="D436" s="341">
        <v>41</v>
      </c>
      <c r="E436" s="593">
        <v>46216</v>
      </c>
      <c r="F436" s="593">
        <v>46273</v>
      </c>
      <c r="G436" s="593">
        <v>46216</v>
      </c>
      <c r="H436" s="593">
        <v>46273</v>
      </c>
      <c r="I436" s="342">
        <v>0</v>
      </c>
      <c r="J436" s="342">
        <v>0</v>
      </c>
      <c r="K436" s="341">
        <v>1405</v>
      </c>
      <c r="L436" s="341">
        <v>0</v>
      </c>
      <c r="M436" s="341">
        <v>0</v>
      </c>
      <c r="N436" s="343">
        <v>0</v>
      </c>
      <c r="O436" s="385">
        <v>0</v>
      </c>
      <c r="P436" s="570"/>
      <c r="Q436" s="571"/>
      <c r="R436" s="662">
        <f t="shared" si="18"/>
        <v>0</v>
      </c>
      <c r="S436" s="874">
        <f t="shared" si="19"/>
        <v>0</v>
      </c>
      <c r="T436" s="1013"/>
      <c r="U436" s="874">
        <v>0</v>
      </c>
      <c r="V436" s="874">
        <f t="shared" si="20"/>
        <v>0</v>
      </c>
      <c r="X436" s="1002" t="s">
        <v>4922</v>
      </c>
      <c r="Z436" s="1003">
        <v>41</v>
      </c>
      <c r="AA436" s="1004">
        <v>46216</v>
      </c>
      <c r="AB436" s="1004">
        <v>46273</v>
      </c>
      <c r="AC436" s="1004">
        <v>46216</v>
      </c>
      <c r="AD436" s="1004">
        <v>46273</v>
      </c>
      <c r="AE436" s="1005">
        <v>0</v>
      </c>
      <c r="AF436" s="1005">
        <v>0</v>
      </c>
      <c r="AG436" s="1003">
        <v>1405</v>
      </c>
      <c r="AH436" s="1003">
        <v>0</v>
      </c>
      <c r="AI436" s="1003">
        <v>0</v>
      </c>
      <c r="AJ436" s="1003">
        <v>0</v>
      </c>
    </row>
    <row r="437" spans="2:36" ht="12.75" customHeight="1">
      <c r="B437" s="337" t="s">
        <v>455</v>
      </c>
      <c r="C437" s="314" t="s">
        <v>4923</v>
      </c>
      <c r="D437" s="315">
        <v>26</v>
      </c>
      <c r="E437" s="588">
        <v>46216</v>
      </c>
      <c r="F437" s="588">
        <v>46252</v>
      </c>
      <c r="G437" s="588">
        <v>46216</v>
      </c>
      <c r="H437" s="588">
        <v>46252</v>
      </c>
      <c r="I437" s="316">
        <v>0</v>
      </c>
      <c r="J437" s="316">
        <v>0</v>
      </c>
      <c r="K437" s="315">
        <v>843</v>
      </c>
      <c r="L437" s="315">
        <v>0</v>
      </c>
      <c r="M437" s="315">
        <v>0</v>
      </c>
      <c r="N437" s="338">
        <v>0</v>
      </c>
      <c r="O437" s="654">
        <v>0</v>
      </c>
      <c r="P437" s="560" t="s">
        <v>4046</v>
      </c>
      <c r="Q437" s="561" t="s">
        <v>4924</v>
      </c>
      <c r="R437" s="661">
        <f t="shared" si="18"/>
        <v>0</v>
      </c>
      <c r="S437" s="873">
        <f t="shared" si="19"/>
        <v>0</v>
      </c>
      <c r="T437" s="1013"/>
      <c r="U437" s="873">
        <v>0</v>
      </c>
      <c r="V437" s="873">
        <f t="shared" si="20"/>
        <v>0</v>
      </c>
      <c r="X437" s="1002" t="s">
        <v>455</v>
      </c>
      <c r="Y437" s="1002" t="s">
        <v>4923</v>
      </c>
      <c r="Z437" s="1003">
        <v>26</v>
      </c>
      <c r="AA437" s="1004">
        <v>46216</v>
      </c>
      <c r="AB437" s="1004">
        <v>46252</v>
      </c>
      <c r="AC437" s="1004">
        <v>46216</v>
      </c>
      <c r="AD437" s="1004">
        <v>46252</v>
      </c>
      <c r="AE437" s="1005">
        <v>0</v>
      </c>
      <c r="AF437" s="1005">
        <v>0</v>
      </c>
      <c r="AG437" s="1003">
        <v>843</v>
      </c>
      <c r="AH437" s="1003">
        <v>0</v>
      </c>
      <c r="AI437" s="1003">
        <v>0</v>
      </c>
      <c r="AJ437" s="1003">
        <v>0</v>
      </c>
    </row>
    <row r="438" spans="2:36" ht="12.75" customHeight="1">
      <c r="B438" s="337" t="s">
        <v>4925</v>
      </c>
      <c r="C438" s="314" t="s">
        <v>4926</v>
      </c>
      <c r="D438" s="315">
        <v>5</v>
      </c>
      <c r="E438" s="588">
        <v>46253</v>
      </c>
      <c r="F438" s="588">
        <v>46259</v>
      </c>
      <c r="G438" s="588">
        <v>46253</v>
      </c>
      <c r="H438" s="588">
        <v>46259</v>
      </c>
      <c r="I438" s="316">
        <v>0</v>
      </c>
      <c r="J438" s="316">
        <v>0</v>
      </c>
      <c r="K438" s="315">
        <v>140.5</v>
      </c>
      <c r="L438" s="315">
        <v>0</v>
      </c>
      <c r="M438" s="315">
        <v>0</v>
      </c>
      <c r="N438" s="338">
        <v>0</v>
      </c>
      <c r="O438" s="654">
        <v>0</v>
      </c>
      <c r="P438" s="560" t="s">
        <v>4927</v>
      </c>
      <c r="Q438" s="561" t="s">
        <v>4928</v>
      </c>
      <c r="R438" s="661">
        <f t="shared" si="18"/>
        <v>0</v>
      </c>
      <c r="S438" s="873">
        <f t="shared" si="19"/>
        <v>0</v>
      </c>
      <c r="T438" s="1013"/>
      <c r="U438" s="873">
        <v>0</v>
      </c>
      <c r="V438" s="873">
        <f t="shared" si="20"/>
        <v>0</v>
      </c>
      <c r="X438" s="1002" t="s">
        <v>4925</v>
      </c>
      <c r="Y438" s="1002" t="s">
        <v>4926</v>
      </c>
      <c r="Z438" s="1003">
        <v>5</v>
      </c>
      <c r="AA438" s="1004">
        <v>46253</v>
      </c>
      <c r="AB438" s="1004">
        <v>46259</v>
      </c>
      <c r="AC438" s="1004">
        <v>46253</v>
      </c>
      <c r="AD438" s="1004">
        <v>46259</v>
      </c>
      <c r="AE438" s="1005">
        <v>0</v>
      </c>
      <c r="AF438" s="1005">
        <v>0</v>
      </c>
      <c r="AG438" s="1003">
        <v>140.5</v>
      </c>
      <c r="AH438" s="1003">
        <v>0</v>
      </c>
      <c r="AI438" s="1003">
        <v>0</v>
      </c>
      <c r="AJ438" s="1003">
        <v>0</v>
      </c>
    </row>
    <row r="439" spans="2:36" ht="12.75" customHeight="1">
      <c r="B439" s="337" t="s">
        <v>4929</v>
      </c>
      <c r="C439" s="314" t="s">
        <v>4930</v>
      </c>
      <c r="D439" s="315">
        <v>5</v>
      </c>
      <c r="E439" s="588">
        <v>46260</v>
      </c>
      <c r="F439" s="588">
        <v>46266</v>
      </c>
      <c r="G439" s="588">
        <v>46260</v>
      </c>
      <c r="H439" s="588">
        <v>46266</v>
      </c>
      <c r="I439" s="316">
        <v>0</v>
      </c>
      <c r="J439" s="316">
        <v>0</v>
      </c>
      <c r="K439" s="315">
        <v>281</v>
      </c>
      <c r="L439" s="315">
        <v>0</v>
      </c>
      <c r="M439" s="315">
        <v>0</v>
      </c>
      <c r="N439" s="338">
        <v>0</v>
      </c>
      <c r="O439" s="654">
        <v>0</v>
      </c>
      <c r="P439" s="560" t="s">
        <v>4931</v>
      </c>
      <c r="Q439" s="561" t="s">
        <v>4932</v>
      </c>
      <c r="R439" s="661">
        <f t="shared" si="18"/>
        <v>0</v>
      </c>
      <c r="S439" s="873">
        <f t="shared" si="19"/>
        <v>0</v>
      </c>
      <c r="T439" s="1013"/>
      <c r="U439" s="873">
        <v>0</v>
      </c>
      <c r="V439" s="873">
        <f t="shared" si="20"/>
        <v>0</v>
      </c>
      <c r="X439" s="1002" t="s">
        <v>4929</v>
      </c>
      <c r="Y439" s="1002" t="s">
        <v>4930</v>
      </c>
      <c r="Z439" s="1003">
        <v>5</v>
      </c>
      <c r="AA439" s="1004">
        <v>46260</v>
      </c>
      <c r="AB439" s="1004">
        <v>46266</v>
      </c>
      <c r="AC439" s="1004">
        <v>46260</v>
      </c>
      <c r="AD439" s="1004">
        <v>46266</v>
      </c>
      <c r="AE439" s="1005">
        <v>0</v>
      </c>
      <c r="AF439" s="1005">
        <v>0</v>
      </c>
      <c r="AG439" s="1003">
        <v>281</v>
      </c>
      <c r="AH439" s="1003">
        <v>0</v>
      </c>
      <c r="AI439" s="1003">
        <v>0</v>
      </c>
      <c r="AJ439" s="1003">
        <v>0</v>
      </c>
    </row>
    <row r="440" spans="2:36" ht="12.75" customHeight="1">
      <c r="B440" s="337" t="s">
        <v>4933</v>
      </c>
      <c r="C440" s="314" t="s">
        <v>4934</v>
      </c>
      <c r="D440" s="315">
        <v>5</v>
      </c>
      <c r="E440" s="588">
        <v>46267</v>
      </c>
      <c r="F440" s="588">
        <v>46273</v>
      </c>
      <c r="G440" s="588">
        <v>46267</v>
      </c>
      <c r="H440" s="588">
        <v>46273</v>
      </c>
      <c r="I440" s="316">
        <v>0</v>
      </c>
      <c r="J440" s="316">
        <v>0</v>
      </c>
      <c r="K440" s="315">
        <v>140.5</v>
      </c>
      <c r="L440" s="315">
        <v>0</v>
      </c>
      <c r="M440" s="315">
        <v>0</v>
      </c>
      <c r="N440" s="338">
        <v>0</v>
      </c>
      <c r="O440" s="654">
        <v>0</v>
      </c>
      <c r="P440" s="560" t="s">
        <v>4928</v>
      </c>
      <c r="Q440" s="561" t="s">
        <v>4665</v>
      </c>
      <c r="R440" s="661">
        <f t="shared" si="18"/>
        <v>0</v>
      </c>
      <c r="S440" s="873">
        <f t="shared" si="19"/>
        <v>0</v>
      </c>
      <c r="T440" s="1013"/>
      <c r="U440" s="873">
        <v>0</v>
      </c>
      <c r="V440" s="873">
        <f t="shared" si="20"/>
        <v>0</v>
      </c>
      <c r="X440" s="1002" t="s">
        <v>4933</v>
      </c>
      <c r="Y440" s="1002" t="s">
        <v>4934</v>
      </c>
      <c r="Z440" s="1003">
        <v>5</v>
      </c>
      <c r="AA440" s="1004">
        <v>46267</v>
      </c>
      <c r="AB440" s="1004">
        <v>46273</v>
      </c>
      <c r="AC440" s="1004">
        <v>46267</v>
      </c>
      <c r="AD440" s="1004">
        <v>46273</v>
      </c>
      <c r="AE440" s="1005">
        <v>0</v>
      </c>
      <c r="AF440" s="1005">
        <v>0</v>
      </c>
      <c r="AG440" s="1003">
        <v>140.5</v>
      </c>
      <c r="AH440" s="1003">
        <v>0</v>
      </c>
      <c r="AI440" s="1003">
        <v>0</v>
      </c>
      <c r="AJ440" s="1003">
        <v>0</v>
      </c>
    </row>
    <row r="441" spans="2:36" ht="12.75" customHeight="1">
      <c r="B441" s="339" t="s">
        <v>4935</v>
      </c>
      <c r="C441" s="340"/>
      <c r="D441" s="341">
        <v>54</v>
      </c>
      <c r="E441" s="593">
        <v>46216</v>
      </c>
      <c r="F441" s="593">
        <v>46293</v>
      </c>
      <c r="G441" s="593">
        <v>46216</v>
      </c>
      <c r="H441" s="593">
        <v>46293</v>
      </c>
      <c r="I441" s="342">
        <v>0</v>
      </c>
      <c r="J441" s="342">
        <v>0</v>
      </c>
      <c r="K441" s="341">
        <v>158</v>
      </c>
      <c r="L441" s="341">
        <v>0</v>
      </c>
      <c r="M441" s="341">
        <v>0</v>
      </c>
      <c r="N441" s="343">
        <v>0</v>
      </c>
      <c r="O441" s="385">
        <v>0</v>
      </c>
      <c r="P441" s="570"/>
      <c r="Q441" s="571"/>
      <c r="R441" s="662">
        <f t="shared" si="18"/>
        <v>0</v>
      </c>
      <c r="S441" s="874">
        <f t="shared" si="19"/>
        <v>0</v>
      </c>
      <c r="T441" s="1013"/>
      <c r="U441" s="874">
        <v>0</v>
      </c>
      <c r="V441" s="874">
        <f t="shared" si="20"/>
        <v>0</v>
      </c>
      <c r="X441" s="1002" t="s">
        <v>4935</v>
      </c>
      <c r="Z441" s="1003">
        <v>54</v>
      </c>
      <c r="AA441" s="1004">
        <v>46216</v>
      </c>
      <c r="AB441" s="1004">
        <v>46293</v>
      </c>
      <c r="AC441" s="1004">
        <v>46216</v>
      </c>
      <c r="AD441" s="1004">
        <v>46293</v>
      </c>
      <c r="AE441" s="1005">
        <v>0</v>
      </c>
      <c r="AF441" s="1005">
        <v>0</v>
      </c>
      <c r="AG441" s="1003">
        <v>158</v>
      </c>
      <c r="AH441" s="1003">
        <v>0</v>
      </c>
      <c r="AI441" s="1003">
        <v>0</v>
      </c>
      <c r="AJ441" s="1003">
        <v>0</v>
      </c>
    </row>
    <row r="442" spans="2:36" ht="12.75" customHeight="1">
      <c r="B442" s="337" t="s">
        <v>458</v>
      </c>
      <c r="C442" s="314" t="s">
        <v>4936</v>
      </c>
      <c r="D442" s="315">
        <v>39</v>
      </c>
      <c r="E442" s="588">
        <v>46216</v>
      </c>
      <c r="F442" s="588">
        <v>46269</v>
      </c>
      <c r="G442" s="588">
        <v>46216</v>
      </c>
      <c r="H442" s="588">
        <v>46269</v>
      </c>
      <c r="I442" s="316">
        <v>0</v>
      </c>
      <c r="J442" s="316">
        <v>0</v>
      </c>
      <c r="K442" s="315">
        <v>94.8</v>
      </c>
      <c r="L442" s="315">
        <v>0</v>
      </c>
      <c r="M442" s="315">
        <v>0</v>
      </c>
      <c r="N442" s="338">
        <v>0</v>
      </c>
      <c r="O442" s="654">
        <v>0</v>
      </c>
      <c r="P442" s="560" t="s">
        <v>4046</v>
      </c>
      <c r="Q442" s="561" t="s">
        <v>4937</v>
      </c>
      <c r="R442" s="661">
        <f t="shared" si="18"/>
        <v>0</v>
      </c>
      <c r="S442" s="873">
        <f t="shared" si="19"/>
        <v>0</v>
      </c>
      <c r="T442" s="1013"/>
      <c r="U442" s="873">
        <v>0</v>
      </c>
      <c r="V442" s="873">
        <f t="shared" si="20"/>
        <v>0</v>
      </c>
      <c r="X442" s="1002" t="s">
        <v>458</v>
      </c>
      <c r="Y442" s="1002" t="s">
        <v>4936</v>
      </c>
      <c r="Z442" s="1003">
        <v>39</v>
      </c>
      <c r="AA442" s="1004">
        <v>46216</v>
      </c>
      <c r="AB442" s="1004">
        <v>46269</v>
      </c>
      <c r="AC442" s="1004">
        <v>46216</v>
      </c>
      <c r="AD442" s="1004">
        <v>46269</v>
      </c>
      <c r="AE442" s="1005">
        <v>0</v>
      </c>
      <c r="AF442" s="1005">
        <v>0</v>
      </c>
      <c r="AG442" s="1003">
        <v>94.8</v>
      </c>
      <c r="AH442" s="1003">
        <v>0</v>
      </c>
      <c r="AI442" s="1003">
        <v>0</v>
      </c>
      <c r="AJ442" s="1003">
        <v>0</v>
      </c>
    </row>
    <row r="443" spans="2:36" ht="12.75" customHeight="1">
      <c r="B443" s="337" t="s">
        <v>4938</v>
      </c>
      <c r="C443" s="314" t="s">
        <v>4939</v>
      </c>
      <c r="D443" s="315">
        <v>5</v>
      </c>
      <c r="E443" s="588">
        <v>46272</v>
      </c>
      <c r="F443" s="588">
        <v>46276</v>
      </c>
      <c r="G443" s="588">
        <v>46272</v>
      </c>
      <c r="H443" s="588">
        <v>46276</v>
      </c>
      <c r="I443" s="316">
        <v>0</v>
      </c>
      <c r="J443" s="316">
        <v>0</v>
      </c>
      <c r="K443" s="315">
        <v>15.8</v>
      </c>
      <c r="L443" s="315">
        <v>0</v>
      </c>
      <c r="M443" s="315">
        <v>0</v>
      </c>
      <c r="N443" s="338">
        <v>0</v>
      </c>
      <c r="O443" s="654">
        <v>0</v>
      </c>
      <c r="P443" s="560" t="s">
        <v>4940</v>
      </c>
      <c r="Q443" s="561" t="s">
        <v>4941</v>
      </c>
      <c r="R443" s="661">
        <f t="shared" si="18"/>
        <v>0</v>
      </c>
      <c r="S443" s="873">
        <f t="shared" si="19"/>
        <v>0</v>
      </c>
      <c r="T443" s="1013"/>
      <c r="U443" s="873">
        <v>0</v>
      </c>
      <c r="V443" s="873">
        <f t="shared" si="20"/>
        <v>0</v>
      </c>
      <c r="X443" s="1002" t="s">
        <v>4938</v>
      </c>
      <c r="Y443" s="1002" t="s">
        <v>4939</v>
      </c>
      <c r="Z443" s="1003">
        <v>5</v>
      </c>
      <c r="AA443" s="1004">
        <v>46272</v>
      </c>
      <c r="AB443" s="1004">
        <v>46276</v>
      </c>
      <c r="AC443" s="1004">
        <v>46272</v>
      </c>
      <c r="AD443" s="1004">
        <v>46276</v>
      </c>
      <c r="AE443" s="1005">
        <v>0</v>
      </c>
      <c r="AF443" s="1005">
        <v>0</v>
      </c>
      <c r="AG443" s="1003">
        <v>15.8</v>
      </c>
      <c r="AH443" s="1003">
        <v>0</v>
      </c>
      <c r="AI443" s="1003">
        <v>0</v>
      </c>
      <c r="AJ443" s="1003">
        <v>0</v>
      </c>
    </row>
    <row r="444" spans="2:36" ht="12.75" customHeight="1">
      <c r="B444" s="337" t="s">
        <v>4942</v>
      </c>
      <c r="C444" s="314" t="s">
        <v>4943</v>
      </c>
      <c r="D444" s="315">
        <v>5</v>
      </c>
      <c r="E444" s="588">
        <v>46279</v>
      </c>
      <c r="F444" s="588">
        <v>46286</v>
      </c>
      <c r="G444" s="588">
        <v>46279</v>
      </c>
      <c r="H444" s="588">
        <v>46286</v>
      </c>
      <c r="I444" s="316">
        <v>0</v>
      </c>
      <c r="J444" s="316">
        <v>0</v>
      </c>
      <c r="K444" s="315">
        <v>31.6</v>
      </c>
      <c r="L444" s="315">
        <v>0</v>
      </c>
      <c r="M444" s="315">
        <v>0</v>
      </c>
      <c r="N444" s="338">
        <v>0</v>
      </c>
      <c r="O444" s="654">
        <v>0</v>
      </c>
      <c r="P444" s="560" t="s">
        <v>4944</v>
      </c>
      <c r="Q444" s="561" t="s">
        <v>4945</v>
      </c>
      <c r="R444" s="661">
        <f t="shared" si="18"/>
        <v>0</v>
      </c>
      <c r="S444" s="873">
        <f t="shared" si="19"/>
        <v>0</v>
      </c>
      <c r="T444" s="1013"/>
      <c r="U444" s="873">
        <v>0</v>
      </c>
      <c r="V444" s="873">
        <f t="shared" si="20"/>
        <v>0</v>
      </c>
      <c r="X444" s="1002" t="s">
        <v>4942</v>
      </c>
      <c r="Y444" s="1002" t="s">
        <v>4943</v>
      </c>
      <c r="Z444" s="1003">
        <v>5</v>
      </c>
      <c r="AA444" s="1004">
        <v>46279</v>
      </c>
      <c r="AB444" s="1004">
        <v>46286</v>
      </c>
      <c r="AC444" s="1004">
        <v>46279</v>
      </c>
      <c r="AD444" s="1004">
        <v>46286</v>
      </c>
      <c r="AE444" s="1005">
        <v>0</v>
      </c>
      <c r="AF444" s="1005">
        <v>0</v>
      </c>
      <c r="AG444" s="1003">
        <v>31.6</v>
      </c>
      <c r="AH444" s="1003">
        <v>0</v>
      </c>
      <c r="AI444" s="1003">
        <v>0</v>
      </c>
      <c r="AJ444" s="1003">
        <v>0</v>
      </c>
    </row>
    <row r="445" spans="2:36" ht="12.75" customHeight="1">
      <c r="B445" s="337" t="s">
        <v>4946</v>
      </c>
      <c r="C445" s="314" t="s">
        <v>4947</v>
      </c>
      <c r="D445" s="315">
        <v>5</v>
      </c>
      <c r="E445" s="588">
        <v>46287</v>
      </c>
      <c r="F445" s="588">
        <v>46293</v>
      </c>
      <c r="G445" s="588">
        <v>46287</v>
      </c>
      <c r="H445" s="588">
        <v>46293</v>
      </c>
      <c r="I445" s="316">
        <v>0</v>
      </c>
      <c r="J445" s="316">
        <v>0</v>
      </c>
      <c r="K445" s="315">
        <v>15.8</v>
      </c>
      <c r="L445" s="315">
        <v>0</v>
      </c>
      <c r="M445" s="315">
        <v>0</v>
      </c>
      <c r="N445" s="338">
        <v>0</v>
      </c>
      <c r="O445" s="654">
        <v>0</v>
      </c>
      <c r="P445" s="560" t="s">
        <v>4941</v>
      </c>
      <c r="Q445" s="561" t="s">
        <v>4665</v>
      </c>
      <c r="R445" s="661">
        <f t="shared" si="18"/>
        <v>0</v>
      </c>
      <c r="S445" s="873">
        <f t="shared" si="19"/>
        <v>0</v>
      </c>
      <c r="T445" s="1013"/>
      <c r="U445" s="873">
        <v>0</v>
      </c>
      <c r="V445" s="873">
        <f t="shared" si="20"/>
        <v>0</v>
      </c>
      <c r="X445" s="1002" t="s">
        <v>4946</v>
      </c>
      <c r="Y445" s="1002" t="s">
        <v>4947</v>
      </c>
      <c r="Z445" s="1003">
        <v>5</v>
      </c>
      <c r="AA445" s="1004">
        <v>46287</v>
      </c>
      <c r="AB445" s="1004">
        <v>46293</v>
      </c>
      <c r="AC445" s="1004">
        <v>46287</v>
      </c>
      <c r="AD445" s="1004">
        <v>46293</v>
      </c>
      <c r="AE445" s="1005">
        <v>0</v>
      </c>
      <c r="AF445" s="1005">
        <v>0</v>
      </c>
      <c r="AG445" s="1003">
        <v>15.8</v>
      </c>
      <c r="AH445" s="1003">
        <v>0</v>
      </c>
      <c r="AI445" s="1003">
        <v>0</v>
      </c>
      <c r="AJ445" s="1003">
        <v>0</v>
      </c>
    </row>
    <row r="446" spans="2:36" ht="12.75" customHeight="1">
      <c r="B446" s="339" t="s">
        <v>4948</v>
      </c>
      <c r="C446" s="340"/>
      <c r="D446" s="341">
        <v>43</v>
      </c>
      <c r="E446" s="593">
        <v>46216</v>
      </c>
      <c r="F446" s="593">
        <v>46275</v>
      </c>
      <c r="G446" s="593">
        <v>46216</v>
      </c>
      <c r="H446" s="593">
        <v>46275</v>
      </c>
      <c r="I446" s="342">
        <v>0</v>
      </c>
      <c r="J446" s="342">
        <v>0</v>
      </c>
      <c r="K446" s="341">
        <v>407</v>
      </c>
      <c r="L446" s="341">
        <v>0</v>
      </c>
      <c r="M446" s="341">
        <v>0</v>
      </c>
      <c r="N446" s="343">
        <v>0</v>
      </c>
      <c r="O446" s="385">
        <v>0</v>
      </c>
      <c r="P446" s="570"/>
      <c r="Q446" s="571"/>
      <c r="R446" s="662">
        <f t="shared" si="18"/>
        <v>0</v>
      </c>
      <c r="S446" s="874">
        <f t="shared" si="19"/>
        <v>0</v>
      </c>
      <c r="T446" s="1013"/>
      <c r="U446" s="874">
        <v>0</v>
      </c>
      <c r="V446" s="874">
        <f t="shared" si="20"/>
        <v>0</v>
      </c>
      <c r="X446" s="1002" t="s">
        <v>4948</v>
      </c>
      <c r="Z446" s="1003">
        <v>43</v>
      </c>
      <c r="AA446" s="1004">
        <v>46216</v>
      </c>
      <c r="AB446" s="1004">
        <v>46275</v>
      </c>
      <c r="AC446" s="1004">
        <v>46216</v>
      </c>
      <c r="AD446" s="1004">
        <v>46275</v>
      </c>
      <c r="AE446" s="1005">
        <v>0</v>
      </c>
      <c r="AF446" s="1005">
        <v>0</v>
      </c>
      <c r="AG446" s="1003">
        <v>407</v>
      </c>
      <c r="AH446" s="1003">
        <v>0</v>
      </c>
      <c r="AI446" s="1003">
        <v>0</v>
      </c>
      <c r="AJ446" s="1003">
        <v>0</v>
      </c>
    </row>
    <row r="447" spans="2:36" ht="12.75" customHeight="1">
      <c r="B447" s="337" t="s">
        <v>461</v>
      </c>
      <c r="C447" s="314" t="s">
        <v>4949</v>
      </c>
      <c r="D447" s="315">
        <v>28</v>
      </c>
      <c r="E447" s="588">
        <v>46216</v>
      </c>
      <c r="F447" s="588">
        <v>46254</v>
      </c>
      <c r="G447" s="588">
        <v>46216</v>
      </c>
      <c r="H447" s="588">
        <v>46254</v>
      </c>
      <c r="I447" s="316">
        <v>0</v>
      </c>
      <c r="J447" s="316">
        <v>0</v>
      </c>
      <c r="K447" s="315">
        <v>244.2</v>
      </c>
      <c r="L447" s="315">
        <v>0</v>
      </c>
      <c r="M447" s="315">
        <v>0</v>
      </c>
      <c r="N447" s="338">
        <v>0</v>
      </c>
      <c r="O447" s="654">
        <v>0</v>
      </c>
      <c r="P447" s="560" t="s">
        <v>4950</v>
      </c>
      <c r="Q447" s="561" t="s">
        <v>4951</v>
      </c>
      <c r="R447" s="661">
        <f t="shared" si="18"/>
        <v>0</v>
      </c>
      <c r="S447" s="873">
        <f t="shared" si="19"/>
        <v>0</v>
      </c>
      <c r="T447" s="1013"/>
      <c r="U447" s="873">
        <v>0</v>
      </c>
      <c r="V447" s="873">
        <f t="shared" si="20"/>
        <v>0</v>
      </c>
      <c r="X447" s="1002" t="s">
        <v>461</v>
      </c>
      <c r="Y447" s="1002" t="s">
        <v>4949</v>
      </c>
      <c r="Z447" s="1003">
        <v>28</v>
      </c>
      <c r="AA447" s="1004">
        <v>46216</v>
      </c>
      <c r="AB447" s="1004">
        <v>46254</v>
      </c>
      <c r="AC447" s="1004">
        <v>46216</v>
      </c>
      <c r="AD447" s="1004">
        <v>46254</v>
      </c>
      <c r="AE447" s="1005">
        <v>0</v>
      </c>
      <c r="AF447" s="1005">
        <v>0</v>
      </c>
      <c r="AG447" s="1003">
        <v>244.2</v>
      </c>
      <c r="AH447" s="1003">
        <v>0</v>
      </c>
      <c r="AI447" s="1003">
        <v>0</v>
      </c>
      <c r="AJ447" s="1003">
        <v>0</v>
      </c>
    </row>
    <row r="448" spans="2:36" ht="12.75" customHeight="1">
      <c r="B448" s="337" t="s">
        <v>4952</v>
      </c>
      <c r="C448" s="314" t="s">
        <v>4953</v>
      </c>
      <c r="D448" s="315">
        <v>5</v>
      </c>
      <c r="E448" s="588">
        <v>46255</v>
      </c>
      <c r="F448" s="588">
        <v>46261</v>
      </c>
      <c r="G448" s="588">
        <v>46255</v>
      </c>
      <c r="H448" s="588">
        <v>46261</v>
      </c>
      <c r="I448" s="316">
        <v>0</v>
      </c>
      <c r="J448" s="316">
        <v>0</v>
      </c>
      <c r="K448" s="315">
        <v>40.700000000000003</v>
      </c>
      <c r="L448" s="315">
        <v>0</v>
      </c>
      <c r="M448" s="315">
        <v>0</v>
      </c>
      <c r="N448" s="338">
        <v>0</v>
      </c>
      <c r="O448" s="654">
        <v>0</v>
      </c>
      <c r="P448" s="560" t="s">
        <v>4954</v>
      </c>
      <c r="Q448" s="561" t="s">
        <v>4955</v>
      </c>
      <c r="R448" s="661">
        <f t="shared" si="18"/>
        <v>0</v>
      </c>
      <c r="S448" s="873">
        <f t="shared" si="19"/>
        <v>0</v>
      </c>
      <c r="T448" s="1013"/>
      <c r="U448" s="873">
        <v>0</v>
      </c>
      <c r="V448" s="873">
        <f t="shared" si="20"/>
        <v>0</v>
      </c>
      <c r="X448" s="1002" t="s">
        <v>4952</v>
      </c>
      <c r="Y448" s="1002" t="s">
        <v>4953</v>
      </c>
      <c r="Z448" s="1003">
        <v>5</v>
      </c>
      <c r="AA448" s="1004">
        <v>46255</v>
      </c>
      <c r="AB448" s="1004">
        <v>46261</v>
      </c>
      <c r="AC448" s="1004">
        <v>46255</v>
      </c>
      <c r="AD448" s="1004">
        <v>46261</v>
      </c>
      <c r="AE448" s="1005">
        <v>0</v>
      </c>
      <c r="AF448" s="1005">
        <v>0</v>
      </c>
      <c r="AG448" s="1003">
        <v>40.700000000000003</v>
      </c>
      <c r="AH448" s="1003">
        <v>0</v>
      </c>
      <c r="AI448" s="1003">
        <v>0</v>
      </c>
      <c r="AJ448" s="1003">
        <v>0</v>
      </c>
    </row>
    <row r="449" spans="2:36" ht="12.75" customHeight="1">
      <c r="B449" s="337" t="s">
        <v>4956</v>
      </c>
      <c r="C449" s="314" t="s">
        <v>4957</v>
      </c>
      <c r="D449" s="315">
        <v>5</v>
      </c>
      <c r="E449" s="588">
        <v>46262</v>
      </c>
      <c r="F449" s="588">
        <v>46268</v>
      </c>
      <c r="G449" s="588">
        <v>46262</v>
      </c>
      <c r="H449" s="588">
        <v>46268</v>
      </c>
      <c r="I449" s="316">
        <v>0</v>
      </c>
      <c r="J449" s="316">
        <v>0</v>
      </c>
      <c r="K449" s="315">
        <v>81.400000000000006</v>
      </c>
      <c r="L449" s="315">
        <v>0</v>
      </c>
      <c r="M449" s="315">
        <v>0</v>
      </c>
      <c r="N449" s="338">
        <v>0</v>
      </c>
      <c r="O449" s="654">
        <v>0</v>
      </c>
      <c r="P449" s="560" t="s">
        <v>4958</v>
      </c>
      <c r="Q449" s="561" t="s">
        <v>4959</v>
      </c>
      <c r="R449" s="661">
        <f t="shared" si="18"/>
        <v>0</v>
      </c>
      <c r="S449" s="873">
        <f t="shared" si="19"/>
        <v>0</v>
      </c>
      <c r="T449" s="1013"/>
      <c r="U449" s="873">
        <v>0</v>
      </c>
      <c r="V449" s="873">
        <f t="shared" si="20"/>
        <v>0</v>
      </c>
      <c r="X449" s="1002" t="s">
        <v>4956</v>
      </c>
      <c r="Y449" s="1002" t="s">
        <v>4957</v>
      </c>
      <c r="Z449" s="1003">
        <v>5</v>
      </c>
      <c r="AA449" s="1004">
        <v>46262</v>
      </c>
      <c r="AB449" s="1004">
        <v>46268</v>
      </c>
      <c r="AC449" s="1004">
        <v>46262</v>
      </c>
      <c r="AD449" s="1004">
        <v>46268</v>
      </c>
      <c r="AE449" s="1005">
        <v>0</v>
      </c>
      <c r="AF449" s="1005">
        <v>0</v>
      </c>
      <c r="AG449" s="1003">
        <v>81.400000000000006</v>
      </c>
      <c r="AH449" s="1003">
        <v>0</v>
      </c>
      <c r="AI449" s="1003">
        <v>0</v>
      </c>
      <c r="AJ449" s="1003">
        <v>0</v>
      </c>
    </row>
    <row r="450" spans="2:36" ht="12.75" customHeight="1">
      <c r="B450" s="337" t="s">
        <v>4960</v>
      </c>
      <c r="C450" s="314" t="s">
        <v>4961</v>
      </c>
      <c r="D450" s="315">
        <v>5</v>
      </c>
      <c r="E450" s="588">
        <v>46269</v>
      </c>
      <c r="F450" s="588">
        <v>46275</v>
      </c>
      <c r="G450" s="588">
        <v>46269</v>
      </c>
      <c r="H450" s="588">
        <v>46275</v>
      </c>
      <c r="I450" s="316">
        <v>0</v>
      </c>
      <c r="J450" s="316">
        <v>0</v>
      </c>
      <c r="K450" s="315">
        <v>40.700000000000003</v>
      </c>
      <c r="L450" s="315">
        <v>0</v>
      </c>
      <c r="M450" s="315">
        <v>0</v>
      </c>
      <c r="N450" s="338">
        <v>0</v>
      </c>
      <c r="O450" s="654">
        <v>0</v>
      </c>
      <c r="P450" s="560" t="s">
        <v>4955</v>
      </c>
      <c r="Q450" s="561" t="s">
        <v>4665</v>
      </c>
      <c r="R450" s="661">
        <f t="shared" si="18"/>
        <v>0</v>
      </c>
      <c r="S450" s="873">
        <f t="shared" si="19"/>
        <v>0</v>
      </c>
      <c r="T450" s="1013"/>
      <c r="U450" s="873">
        <v>0</v>
      </c>
      <c r="V450" s="873">
        <f t="shared" si="20"/>
        <v>0</v>
      </c>
      <c r="X450" s="1002" t="s">
        <v>4960</v>
      </c>
      <c r="Y450" s="1002" t="s">
        <v>4961</v>
      </c>
      <c r="Z450" s="1003">
        <v>5</v>
      </c>
      <c r="AA450" s="1004">
        <v>46269</v>
      </c>
      <c r="AB450" s="1004">
        <v>46275</v>
      </c>
      <c r="AC450" s="1004">
        <v>46269</v>
      </c>
      <c r="AD450" s="1004">
        <v>46275</v>
      </c>
      <c r="AE450" s="1005">
        <v>0</v>
      </c>
      <c r="AF450" s="1005">
        <v>0</v>
      </c>
      <c r="AG450" s="1003">
        <v>40.700000000000003</v>
      </c>
      <c r="AH450" s="1003">
        <v>0</v>
      </c>
      <c r="AI450" s="1003">
        <v>0</v>
      </c>
      <c r="AJ450" s="1003">
        <v>0</v>
      </c>
    </row>
    <row r="451" spans="2:36" ht="12.75" customHeight="1">
      <c r="B451" s="339" t="s">
        <v>4962</v>
      </c>
      <c r="C451" s="340"/>
      <c r="D451" s="341">
        <v>33</v>
      </c>
      <c r="E451" s="593">
        <v>46216</v>
      </c>
      <c r="F451" s="593">
        <v>46261</v>
      </c>
      <c r="G451" s="593">
        <v>46216</v>
      </c>
      <c r="H451" s="593">
        <v>46261</v>
      </c>
      <c r="I451" s="342">
        <v>0</v>
      </c>
      <c r="J451" s="342">
        <v>0</v>
      </c>
      <c r="K451" s="341">
        <v>88</v>
      </c>
      <c r="L451" s="341">
        <v>0</v>
      </c>
      <c r="M451" s="341">
        <v>0</v>
      </c>
      <c r="N451" s="343">
        <v>0</v>
      </c>
      <c r="O451" s="385">
        <v>0</v>
      </c>
      <c r="P451" s="570"/>
      <c r="Q451" s="571"/>
      <c r="R451" s="662">
        <f t="shared" si="18"/>
        <v>0</v>
      </c>
      <c r="S451" s="874">
        <f t="shared" si="19"/>
        <v>0</v>
      </c>
      <c r="T451" s="1013"/>
      <c r="U451" s="874">
        <v>0</v>
      </c>
      <c r="V451" s="874">
        <f t="shared" si="20"/>
        <v>0</v>
      </c>
      <c r="X451" s="1002" t="s">
        <v>4962</v>
      </c>
      <c r="Z451" s="1003">
        <v>33</v>
      </c>
      <c r="AA451" s="1004">
        <v>46216</v>
      </c>
      <c r="AB451" s="1004">
        <v>46261</v>
      </c>
      <c r="AC451" s="1004">
        <v>46216</v>
      </c>
      <c r="AD451" s="1004">
        <v>46261</v>
      </c>
      <c r="AE451" s="1005">
        <v>0</v>
      </c>
      <c r="AF451" s="1005">
        <v>0</v>
      </c>
      <c r="AG451" s="1003">
        <v>88</v>
      </c>
      <c r="AH451" s="1003">
        <v>0</v>
      </c>
      <c r="AI451" s="1003">
        <v>0</v>
      </c>
      <c r="AJ451" s="1003">
        <v>0</v>
      </c>
    </row>
    <row r="452" spans="2:36" ht="12.75" customHeight="1">
      <c r="B452" s="337" t="s">
        <v>464</v>
      </c>
      <c r="C452" s="314" t="s">
        <v>4963</v>
      </c>
      <c r="D452" s="315">
        <v>18</v>
      </c>
      <c r="E452" s="588">
        <v>46216</v>
      </c>
      <c r="F452" s="588">
        <v>46240</v>
      </c>
      <c r="G452" s="588">
        <v>46216</v>
      </c>
      <c r="H452" s="588">
        <v>46240</v>
      </c>
      <c r="I452" s="316">
        <v>0</v>
      </c>
      <c r="J452" s="316">
        <v>0</v>
      </c>
      <c r="K452" s="315">
        <v>52.8</v>
      </c>
      <c r="L452" s="315">
        <v>0</v>
      </c>
      <c r="M452" s="315">
        <v>0</v>
      </c>
      <c r="N452" s="338">
        <v>0</v>
      </c>
      <c r="O452" s="654">
        <v>0</v>
      </c>
      <c r="P452" s="560" t="s">
        <v>4964</v>
      </c>
      <c r="Q452" s="561" t="s">
        <v>4965</v>
      </c>
      <c r="R452" s="661">
        <f t="shared" si="18"/>
        <v>0</v>
      </c>
      <c r="S452" s="873">
        <f t="shared" si="19"/>
        <v>0</v>
      </c>
      <c r="T452" s="1013"/>
      <c r="U452" s="873">
        <v>0</v>
      </c>
      <c r="V452" s="873">
        <f t="shared" si="20"/>
        <v>0</v>
      </c>
      <c r="X452" s="1002" t="s">
        <v>464</v>
      </c>
      <c r="Y452" s="1002" t="s">
        <v>4963</v>
      </c>
      <c r="Z452" s="1003">
        <v>18</v>
      </c>
      <c r="AA452" s="1004">
        <v>46216</v>
      </c>
      <c r="AB452" s="1004">
        <v>46240</v>
      </c>
      <c r="AC452" s="1004">
        <v>46216</v>
      </c>
      <c r="AD452" s="1004">
        <v>46240</v>
      </c>
      <c r="AE452" s="1005">
        <v>0</v>
      </c>
      <c r="AF452" s="1005">
        <v>0</v>
      </c>
      <c r="AG452" s="1003">
        <v>52.8</v>
      </c>
      <c r="AH452" s="1003">
        <v>0</v>
      </c>
      <c r="AI452" s="1003">
        <v>0</v>
      </c>
      <c r="AJ452" s="1003">
        <v>0</v>
      </c>
    </row>
    <row r="453" spans="2:36" ht="12.75" customHeight="1">
      <c r="B453" s="337" t="s">
        <v>4966</v>
      </c>
      <c r="C453" s="314" t="s">
        <v>4967</v>
      </c>
      <c r="D453" s="315">
        <v>5</v>
      </c>
      <c r="E453" s="588">
        <v>46241</v>
      </c>
      <c r="F453" s="588">
        <v>46247</v>
      </c>
      <c r="G453" s="588">
        <v>46241</v>
      </c>
      <c r="H453" s="588">
        <v>46247</v>
      </c>
      <c r="I453" s="316">
        <v>0</v>
      </c>
      <c r="J453" s="316">
        <v>0</v>
      </c>
      <c r="K453" s="315">
        <v>8.8000000000000007</v>
      </c>
      <c r="L453" s="315">
        <v>0</v>
      </c>
      <c r="M453" s="315">
        <v>0</v>
      </c>
      <c r="N453" s="338">
        <v>0</v>
      </c>
      <c r="O453" s="654">
        <v>0</v>
      </c>
      <c r="P453" s="560" t="s">
        <v>4968</v>
      </c>
      <c r="Q453" s="561" t="s">
        <v>4969</v>
      </c>
      <c r="R453" s="661">
        <f t="shared" ref="R453:R516" si="21">+N453-L453</f>
        <v>0</v>
      </c>
      <c r="S453" s="873">
        <f t="shared" ref="S453:S516" si="22">+R453/$K$5</f>
        <v>0</v>
      </c>
      <c r="T453" s="1013"/>
      <c r="U453" s="873">
        <v>0</v>
      </c>
      <c r="V453" s="873">
        <f t="shared" ref="V453:V516" si="23">+S453-U453</f>
        <v>0</v>
      </c>
      <c r="X453" s="1002" t="s">
        <v>4966</v>
      </c>
      <c r="Y453" s="1002" t="s">
        <v>4967</v>
      </c>
      <c r="Z453" s="1003">
        <v>5</v>
      </c>
      <c r="AA453" s="1004">
        <v>46241</v>
      </c>
      <c r="AB453" s="1004">
        <v>46247</v>
      </c>
      <c r="AC453" s="1004">
        <v>46241</v>
      </c>
      <c r="AD453" s="1004">
        <v>46247</v>
      </c>
      <c r="AE453" s="1005">
        <v>0</v>
      </c>
      <c r="AF453" s="1005">
        <v>0</v>
      </c>
      <c r="AG453" s="1003">
        <v>8.8000000000000007</v>
      </c>
      <c r="AH453" s="1003">
        <v>0</v>
      </c>
      <c r="AI453" s="1003">
        <v>0</v>
      </c>
      <c r="AJ453" s="1003">
        <v>0</v>
      </c>
    </row>
    <row r="454" spans="2:36" ht="12.75" customHeight="1">
      <c r="B454" s="337" t="s">
        <v>4970</v>
      </c>
      <c r="C454" s="314" t="s">
        <v>4971</v>
      </c>
      <c r="D454" s="315">
        <v>5</v>
      </c>
      <c r="E454" s="588">
        <v>46248</v>
      </c>
      <c r="F454" s="588">
        <v>46254</v>
      </c>
      <c r="G454" s="588">
        <v>46248</v>
      </c>
      <c r="H454" s="588">
        <v>46254</v>
      </c>
      <c r="I454" s="316">
        <v>0</v>
      </c>
      <c r="J454" s="316">
        <v>0</v>
      </c>
      <c r="K454" s="315">
        <v>17.600000000000001</v>
      </c>
      <c r="L454" s="315">
        <v>0</v>
      </c>
      <c r="M454" s="315">
        <v>0</v>
      </c>
      <c r="N454" s="338">
        <v>0</v>
      </c>
      <c r="O454" s="654">
        <v>0</v>
      </c>
      <c r="P454" s="560" t="s">
        <v>4972</v>
      </c>
      <c r="Q454" s="561" t="s">
        <v>4973</v>
      </c>
      <c r="R454" s="661">
        <f t="shared" si="21"/>
        <v>0</v>
      </c>
      <c r="S454" s="873">
        <f t="shared" si="22"/>
        <v>0</v>
      </c>
      <c r="T454" s="1013"/>
      <c r="U454" s="873">
        <v>0</v>
      </c>
      <c r="V454" s="873">
        <f t="shared" si="23"/>
        <v>0</v>
      </c>
      <c r="X454" s="1002" t="s">
        <v>4970</v>
      </c>
      <c r="Y454" s="1002" t="s">
        <v>4971</v>
      </c>
      <c r="Z454" s="1003">
        <v>5</v>
      </c>
      <c r="AA454" s="1004">
        <v>46248</v>
      </c>
      <c r="AB454" s="1004">
        <v>46254</v>
      </c>
      <c r="AC454" s="1004">
        <v>46248</v>
      </c>
      <c r="AD454" s="1004">
        <v>46254</v>
      </c>
      <c r="AE454" s="1005">
        <v>0</v>
      </c>
      <c r="AF454" s="1005">
        <v>0</v>
      </c>
      <c r="AG454" s="1003">
        <v>17.600000000000001</v>
      </c>
      <c r="AH454" s="1003">
        <v>0</v>
      </c>
      <c r="AI454" s="1003">
        <v>0</v>
      </c>
      <c r="AJ454" s="1003">
        <v>0</v>
      </c>
    </row>
    <row r="455" spans="2:36" ht="12.75" customHeight="1">
      <c r="B455" s="337" t="s">
        <v>4974</v>
      </c>
      <c r="C455" s="314" t="s">
        <v>4975</v>
      </c>
      <c r="D455" s="315">
        <v>5</v>
      </c>
      <c r="E455" s="588">
        <v>46255</v>
      </c>
      <c r="F455" s="588">
        <v>46261</v>
      </c>
      <c r="G455" s="588">
        <v>46255</v>
      </c>
      <c r="H455" s="588">
        <v>46261</v>
      </c>
      <c r="I455" s="316">
        <v>0</v>
      </c>
      <c r="J455" s="316">
        <v>0</v>
      </c>
      <c r="K455" s="315">
        <v>8.8000000000000007</v>
      </c>
      <c r="L455" s="315">
        <v>0</v>
      </c>
      <c r="M455" s="315">
        <v>0</v>
      </c>
      <c r="N455" s="338">
        <v>0</v>
      </c>
      <c r="O455" s="654">
        <v>0</v>
      </c>
      <c r="P455" s="560" t="s">
        <v>4976</v>
      </c>
      <c r="Q455" s="561" t="s">
        <v>4665</v>
      </c>
      <c r="R455" s="661">
        <f t="shared" si="21"/>
        <v>0</v>
      </c>
      <c r="S455" s="873">
        <f t="shared" si="22"/>
        <v>0</v>
      </c>
      <c r="T455" s="1013"/>
      <c r="U455" s="873">
        <v>0</v>
      </c>
      <c r="V455" s="873">
        <f t="shared" si="23"/>
        <v>0</v>
      </c>
      <c r="X455" s="1002" t="s">
        <v>4974</v>
      </c>
      <c r="Y455" s="1002" t="s">
        <v>4975</v>
      </c>
      <c r="Z455" s="1003">
        <v>5</v>
      </c>
      <c r="AA455" s="1004">
        <v>46255</v>
      </c>
      <c r="AB455" s="1004">
        <v>46261</v>
      </c>
      <c r="AC455" s="1004">
        <v>46255</v>
      </c>
      <c r="AD455" s="1004">
        <v>46261</v>
      </c>
      <c r="AE455" s="1005">
        <v>0</v>
      </c>
      <c r="AF455" s="1005">
        <v>0</v>
      </c>
      <c r="AG455" s="1003">
        <v>8.8000000000000007</v>
      </c>
      <c r="AH455" s="1003">
        <v>0</v>
      </c>
      <c r="AI455" s="1003">
        <v>0</v>
      </c>
      <c r="AJ455" s="1003">
        <v>0</v>
      </c>
    </row>
    <row r="456" spans="2:36">
      <c r="B456" s="339" t="s">
        <v>4977</v>
      </c>
      <c r="C456" s="340"/>
      <c r="D456" s="341">
        <v>51</v>
      </c>
      <c r="E456" s="593">
        <v>46112</v>
      </c>
      <c r="F456" s="593">
        <v>46185</v>
      </c>
      <c r="G456" s="593">
        <v>46154</v>
      </c>
      <c r="H456" s="593">
        <v>46227</v>
      </c>
      <c r="I456" s="342">
        <v>0.2117</v>
      </c>
      <c r="J456" s="342">
        <v>0</v>
      </c>
      <c r="K456" s="341">
        <v>945.9</v>
      </c>
      <c r="L456" s="341">
        <v>200.29</v>
      </c>
      <c r="M456" s="341">
        <v>0</v>
      </c>
      <c r="N456" s="343">
        <v>0</v>
      </c>
      <c r="O456" s="385">
        <v>0</v>
      </c>
      <c r="P456" s="570"/>
      <c r="Q456" s="571"/>
      <c r="R456" s="662">
        <f t="shared" si="21"/>
        <v>-200.29</v>
      </c>
      <c r="S456" s="874">
        <f t="shared" si="22"/>
        <v>-1.5969033039928563E-3</v>
      </c>
      <c r="T456" s="1013"/>
      <c r="U456" s="874">
        <v>0</v>
      </c>
      <c r="V456" s="874">
        <f t="shared" si="23"/>
        <v>-1.5969033039928563E-3</v>
      </c>
      <c r="X456" s="1002" t="s">
        <v>4977</v>
      </c>
      <c r="Z456" s="1003">
        <v>51</v>
      </c>
      <c r="AA456" s="1004">
        <v>46112</v>
      </c>
      <c r="AB456" s="1004">
        <v>46185</v>
      </c>
      <c r="AC456" s="1004">
        <v>46154</v>
      </c>
      <c r="AD456" s="1004">
        <v>46227</v>
      </c>
      <c r="AE456" s="1005">
        <v>0.2117</v>
      </c>
      <c r="AF456" s="1005">
        <v>0</v>
      </c>
      <c r="AG456" s="1003">
        <v>945.9</v>
      </c>
      <c r="AH456" s="1003">
        <v>200.29</v>
      </c>
      <c r="AI456" s="1003">
        <v>0</v>
      </c>
      <c r="AJ456" s="1003">
        <v>0</v>
      </c>
    </row>
    <row r="457" spans="2:36">
      <c r="B457" s="337" t="s">
        <v>467</v>
      </c>
      <c r="C457" s="314" t="s">
        <v>4978</v>
      </c>
      <c r="D457" s="315">
        <v>34</v>
      </c>
      <c r="E457" s="588">
        <v>46112</v>
      </c>
      <c r="F457" s="588">
        <v>46161</v>
      </c>
      <c r="G457" s="588">
        <v>46154</v>
      </c>
      <c r="H457" s="588">
        <v>46203</v>
      </c>
      <c r="I457" s="316">
        <v>0.35289999999999999</v>
      </c>
      <c r="J457" s="316">
        <v>0</v>
      </c>
      <c r="K457" s="315">
        <v>567.5</v>
      </c>
      <c r="L457" s="315">
        <v>200.29</v>
      </c>
      <c r="M457" s="315">
        <v>0</v>
      </c>
      <c r="N457" s="338">
        <v>0</v>
      </c>
      <c r="O457" s="654">
        <v>0</v>
      </c>
      <c r="P457" s="560" t="s">
        <v>4149</v>
      </c>
      <c r="Q457" s="561" t="s">
        <v>4979</v>
      </c>
      <c r="R457" s="661">
        <f t="shared" si="21"/>
        <v>-200.29</v>
      </c>
      <c r="S457" s="873">
        <f t="shared" si="22"/>
        <v>-1.5969033039928563E-3</v>
      </c>
      <c r="T457" s="1013"/>
      <c r="U457" s="873">
        <v>0</v>
      </c>
      <c r="V457" s="873">
        <f t="shared" si="23"/>
        <v>-1.5969033039928563E-3</v>
      </c>
      <c r="X457" s="1002" t="s">
        <v>467</v>
      </c>
      <c r="Y457" s="1002" t="s">
        <v>4978</v>
      </c>
      <c r="Z457" s="1003">
        <v>34</v>
      </c>
      <c r="AA457" s="1004">
        <v>46112</v>
      </c>
      <c r="AB457" s="1004">
        <v>46161</v>
      </c>
      <c r="AC457" s="1004">
        <v>46154</v>
      </c>
      <c r="AD457" s="1004">
        <v>46203</v>
      </c>
      <c r="AE457" s="1005">
        <v>0.35289999999999999</v>
      </c>
      <c r="AF457" s="1005">
        <v>0</v>
      </c>
      <c r="AG457" s="1003">
        <v>567.5</v>
      </c>
      <c r="AH457" s="1003">
        <v>200.29</v>
      </c>
      <c r="AI457" s="1003">
        <v>0</v>
      </c>
      <c r="AJ457" s="1003">
        <v>0</v>
      </c>
    </row>
    <row r="458" spans="2:36" ht="12.75" customHeight="1">
      <c r="B458" s="337" t="s">
        <v>4980</v>
      </c>
      <c r="C458" s="314" t="s">
        <v>4981</v>
      </c>
      <c r="D458" s="315">
        <v>6</v>
      </c>
      <c r="E458" s="588">
        <v>46162</v>
      </c>
      <c r="F458" s="588">
        <v>46170</v>
      </c>
      <c r="G458" s="588">
        <v>46204</v>
      </c>
      <c r="H458" s="588">
        <v>46211</v>
      </c>
      <c r="I458" s="316">
        <v>0</v>
      </c>
      <c r="J458" s="316">
        <v>0</v>
      </c>
      <c r="K458" s="315">
        <v>94.6</v>
      </c>
      <c r="L458" s="315">
        <v>0</v>
      </c>
      <c r="M458" s="315">
        <v>0</v>
      </c>
      <c r="N458" s="338">
        <v>0</v>
      </c>
      <c r="O458" s="654">
        <v>0</v>
      </c>
      <c r="P458" s="560" t="s">
        <v>4982</v>
      </c>
      <c r="Q458" s="561" t="s">
        <v>4983</v>
      </c>
      <c r="R458" s="661">
        <f t="shared" si="21"/>
        <v>0</v>
      </c>
      <c r="S458" s="873">
        <f t="shared" si="22"/>
        <v>0</v>
      </c>
      <c r="T458" s="1013"/>
      <c r="U458" s="873">
        <v>0</v>
      </c>
      <c r="V458" s="873">
        <f t="shared" si="23"/>
        <v>0</v>
      </c>
      <c r="X458" s="1002" t="s">
        <v>4980</v>
      </c>
      <c r="Y458" s="1002" t="s">
        <v>4981</v>
      </c>
      <c r="Z458" s="1003">
        <v>6</v>
      </c>
      <c r="AA458" s="1004">
        <v>46162</v>
      </c>
      <c r="AB458" s="1004">
        <v>46170</v>
      </c>
      <c r="AC458" s="1004">
        <v>46204</v>
      </c>
      <c r="AD458" s="1004">
        <v>46211</v>
      </c>
      <c r="AE458" s="1005">
        <v>0</v>
      </c>
      <c r="AF458" s="1005">
        <v>0</v>
      </c>
      <c r="AG458" s="1003">
        <v>94.6</v>
      </c>
      <c r="AH458" s="1003">
        <v>0</v>
      </c>
      <c r="AI458" s="1003">
        <v>0</v>
      </c>
      <c r="AJ458" s="1003">
        <v>0</v>
      </c>
    </row>
    <row r="459" spans="2:36" ht="12.75" customHeight="1">
      <c r="B459" s="337" t="s">
        <v>4984</v>
      </c>
      <c r="C459" s="314" t="s">
        <v>4985</v>
      </c>
      <c r="D459" s="315">
        <v>6</v>
      </c>
      <c r="E459" s="588">
        <v>46171</v>
      </c>
      <c r="F459" s="588">
        <v>46178</v>
      </c>
      <c r="G459" s="588">
        <v>46212</v>
      </c>
      <c r="H459" s="588">
        <v>46220</v>
      </c>
      <c r="I459" s="316">
        <v>0</v>
      </c>
      <c r="J459" s="316">
        <v>0</v>
      </c>
      <c r="K459" s="315">
        <v>189.2</v>
      </c>
      <c r="L459" s="315">
        <v>0</v>
      </c>
      <c r="M459" s="315">
        <v>0</v>
      </c>
      <c r="N459" s="338">
        <v>0</v>
      </c>
      <c r="O459" s="654">
        <v>0</v>
      </c>
      <c r="P459" s="560" t="s">
        <v>4986</v>
      </c>
      <c r="Q459" s="561" t="s">
        <v>4987</v>
      </c>
      <c r="R459" s="661">
        <f t="shared" si="21"/>
        <v>0</v>
      </c>
      <c r="S459" s="873">
        <f t="shared" si="22"/>
        <v>0</v>
      </c>
      <c r="T459" s="1013"/>
      <c r="U459" s="873">
        <v>0</v>
      </c>
      <c r="V459" s="873">
        <f t="shared" si="23"/>
        <v>0</v>
      </c>
      <c r="X459" s="1002" t="s">
        <v>4984</v>
      </c>
      <c r="Y459" s="1002" t="s">
        <v>4985</v>
      </c>
      <c r="Z459" s="1003">
        <v>6</v>
      </c>
      <c r="AA459" s="1004">
        <v>46171</v>
      </c>
      <c r="AB459" s="1004">
        <v>46178</v>
      </c>
      <c r="AC459" s="1004">
        <v>46212</v>
      </c>
      <c r="AD459" s="1004">
        <v>46220</v>
      </c>
      <c r="AE459" s="1005">
        <v>0</v>
      </c>
      <c r="AF459" s="1005">
        <v>0</v>
      </c>
      <c r="AG459" s="1003">
        <v>189.2</v>
      </c>
      <c r="AH459" s="1003">
        <v>0</v>
      </c>
      <c r="AI459" s="1003">
        <v>0</v>
      </c>
      <c r="AJ459" s="1003">
        <v>0</v>
      </c>
    </row>
    <row r="460" spans="2:36" ht="12.75" customHeight="1">
      <c r="B460" s="337" t="s">
        <v>4988</v>
      </c>
      <c r="C460" s="314" t="s">
        <v>4989</v>
      </c>
      <c r="D460" s="315">
        <v>5</v>
      </c>
      <c r="E460" s="588">
        <v>46181</v>
      </c>
      <c r="F460" s="588">
        <v>46185</v>
      </c>
      <c r="G460" s="588">
        <v>46223</v>
      </c>
      <c r="H460" s="588">
        <v>46227</v>
      </c>
      <c r="I460" s="316">
        <v>0</v>
      </c>
      <c r="J460" s="316">
        <v>0</v>
      </c>
      <c r="K460" s="315">
        <v>94.6</v>
      </c>
      <c r="L460" s="315">
        <v>0</v>
      </c>
      <c r="M460" s="315">
        <v>0</v>
      </c>
      <c r="N460" s="338">
        <v>0</v>
      </c>
      <c r="O460" s="654">
        <v>0</v>
      </c>
      <c r="P460" s="560" t="s">
        <v>4983</v>
      </c>
      <c r="Q460" s="561" t="s">
        <v>4665</v>
      </c>
      <c r="R460" s="661">
        <f t="shared" si="21"/>
        <v>0</v>
      </c>
      <c r="S460" s="873">
        <f t="shared" si="22"/>
        <v>0</v>
      </c>
      <c r="T460" s="1013"/>
      <c r="U460" s="873">
        <v>0</v>
      </c>
      <c r="V460" s="873">
        <f t="shared" si="23"/>
        <v>0</v>
      </c>
      <c r="X460" s="1002" t="s">
        <v>4988</v>
      </c>
      <c r="Y460" s="1002" t="s">
        <v>4989</v>
      </c>
      <c r="Z460" s="1003">
        <v>5</v>
      </c>
      <c r="AA460" s="1004">
        <v>46181</v>
      </c>
      <c r="AB460" s="1004">
        <v>46185</v>
      </c>
      <c r="AC460" s="1004">
        <v>46223</v>
      </c>
      <c r="AD460" s="1004">
        <v>46227</v>
      </c>
      <c r="AE460" s="1005">
        <v>0</v>
      </c>
      <c r="AF460" s="1005">
        <v>0</v>
      </c>
      <c r="AG460" s="1003">
        <v>94.6</v>
      </c>
      <c r="AH460" s="1003">
        <v>0</v>
      </c>
      <c r="AI460" s="1003">
        <v>0</v>
      </c>
      <c r="AJ460" s="1003">
        <v>0</v>
      </c>
    </row>
    <row r="461" spans="2:36" ht="12.75" customHeight="1">
      <c r="B461" s="339" t="s">
        <v>4990</v>
      </c>
      <c r="C461" s="340"/>
      <c r="D461" s="341">
        <v>40</v>
      </c>
      <c r="E461" s="593">
        <v>46216</v>
      </c>
      <c r="F461" s="593">
        <v>46272</v>
      </c>
      <c r="G461" s="593">
        <v>46216</v>
      </c>
      <c r="H461" s="593">
        <v>46272</v>
      </c>
      <c r="I461" s="342">
        <v>0</v>
      </c>
      <c r="J461" s="342">
        <v>0</v>
      </c>
      <c r="K461" s="341">
        <v>327</v>
      </c>
      <c r="L461" s="341">
        <v>0</v>
      </c>
      <c r="M461" s="341">
        <v>0</v>
      </c>
      <c r="N461" s="343">
        <v>0</v>
      </c>
      <c r="O461" s="385">
        <v>0</v>
      </c>
      <c r="P461" s="570"/>
      <c r="Q461" s="571"/>
      <c r="R461" s="662">
        <f t="shared" si="21"/>
        <v>0</v>
      </c>
      <c r="S461" s="874">
        <f t="shared" si="22"/>
        <v>0</v>
      </c>
      <c r="T461" s="1013"/>
      <c r="U461" s="874">
        <v>0</v>
      </c>
      <c r="V461" s="874">
        <f t="shared" si="23"/>
        <v>0</v>
      </c>
      <c r="X461" s="1002" t="s">
        <v>4990</v>
      </c>
      <c r="Z461" s="1003">
        <v>40</v>
      </c>
      <c r="AA461" s="1004">
        <v>46216</v>
      </c>
      <c r="AB461" s="1004">
        <v>46272</v>
      </c>
      <c r="AC461" s="1004">
        <v>46216</v>
      </c>
      <c r="AD461" s="1004">
        <v>46272</v>
      </c>
      <c r="AE461" s="1005">
        <v>0</v>
      </c>
      <c r="AF461" s="1005">
        <v>0</v>
      </c>
      <c r="AG461" s="1003">
        <v>327</v>
      </c>
      <c r="AH461" s="1003">
        <v>0</v>
      </c>
      <c r="AI461" s="1003">
        <v>0</v>
      </c>
      <c r="AJ461" s="1003">
        <v>0</v>
      </c>
    </row>
    <row r="462" spans="2:36" ht="12.75" customHeight="1">
      <c r="B462" s="337" t="s">
        <v>470</v>
      </c>
      <c r="C462" s="314" t="s">
        <v>4991</v>
      </c>
      <c r="D462" s="315">
        <v>25</v>
      </c>
      <c r="E462" s="588">
        <v>46216</v>
      </c>
      <c r="F462" s="588">
        <v>46251</v>
      </c>
      <c r="G462" s="588">
        <v>46216</v>
      </c>
      <c r="H462" s="588">
        <v>46251</v>
      </c>
      <c r="I462" s="316">
        <v>0</v>
      </c>
      <c r="J462" s="316">
        <v>0</v>
      </c>
      <c r="K462" s="315">
        <v>196.2</v>
      </c>
      <c r="L462" s="315">
        <v>0</v>
      </c>
      <c r="M462" s="315">
        <v>0</v>
      </c>
      <c r="N462" s="338">
        <v>0</v>
      </c>
      <c r="O462" s="654">
        <v>0</v>
      </c>
      <c r="P462" s="560" t="s">
        <v>4992</v>
      </c>
      <c r="Q462" s="561" t="s">
        <v>4993</v>
      </c>
      <c r="R462" s="661">
        <f t="shared" si="21"/>
        <v>0</v>
      </c>
      <c r="S462" s="873">
        <f t="shared" si="22"/>
        <v>0</v>
      </c>
      <c r="T462" s="1013"/>
      <c r="U462" s="873">
        <v>0</v>
      </c>
      <c r="V462" s="873">
        <f t="shared" si="23"/>
        <v>0</v>
      </c>
      <c r="X462" s="1002" t="s">
        <v>470</v>
      </c>
      <c r="Y462" s="1002" t="s">
        <v>4991</v>
      </c>
      <c r="Z462" s="1003">
        <v>25</v>
      </c>
      <c r="AA462" s="1004">
        <v>46216</v>
      </c>
      <c r="AB462" s="1004">
        <v>46251</v>
      </c>
      <c r="AC462" s="1004">
        <v>46216</v>
      </c>
      <c r="AD462" s="1004">
        <v>46251</v>
      </c>
      <c r="AE462" s="1005">
        <v>0</v>
      </c>
      <c r="AF462" s="1005">
        <v>0</v>
      </c>
      <c r="AG462" s="1003">
        <v>196.2</v>
      </c>
      <c r="AH462" s="1003">
        <v>0</v>
      </c>
      <c r="AI462" s="1003">
        <v>0</v>
      </c>
      <c r="AJ462" s="1003">
        <v>0</v>
      </c>
    </row>
    <row r="463" spans="2:36" ht="12.75" customHeight="1">
      <c r="B463" s="337" t="s">
        <v>4994</v>
      </c>
      <c r="C463" s="314" t="s">
        <v>4995</v>
      </c>
      <c r="D463" s="315">
        <v>5</v>
      </c>
      <c r="E463" s="588">
        <v>46252</v>
      </c>
      <c r="F463" s="588">
        <v>46258</v>
      </c>
      <c r="G463" s="588">
        <v>46252</v>
      </c>
      <c r="H463" s="588">
        <v>46258</v>
      </c>
      <c r="I463" s="316">
        <v>0</v>
      </c>
      <c r="J463" s="316">
        <v>0</v>
      </c>
      <c r="K463" s="315">
        <v>32.700000000000003</v>
      </c>
      <c r="L463" s="315">
        <v>0</v>
      </c>
      <c r="M463" s="315">
        <v>0</v>
      </c>
      <c r="N463" s="338">
        <v>0</v>
      </c>
      <c r="O463" s="654">
        <v>0</v>
      </c>
      <c r="P463" s="560" t="s">
        <v>4996</v>
      </c>
      <c r="Q463" s="561" t="s">
        <v>4997</v>
      </c>
      <c r="R463" s="661">
        <f t="shared" si="21"/>
        <v>0</v>
      </c>
      <c r="S463" s="873">
        <f t="shared" si="22"/>
        <v>0</v>
      </c>
      <c r="T463" s="1013"/>
      <c r="U463" s="873">
        <v>0</v>
      </c>
      <c r="V463" s="873">
        <f t="shared" si="23"/>
        <v>0</v>
      </c>
      <c r="X463" s="1002" t="s">
        <v>4994</v>
      </c>
      <c r="Y463" s="1002" t="s">
        <v>4995</v>
      </c>
      <c r="Z463" s="1003">
        <v>5</v>
      </c>
      <c r="AA463" s="1004">
        <v>46252</v>
      </c>
      <c r="AB463" s="1004">
        <v>46258</v>
      </c>
      <c r="AC463" s="1004">
        <v>46252</v>
      </c>
      <c r="AD463" s="1004">
        <v>46258</v>
      </c>
      <c r="AE463" s="1005">
        <v>0</v>
      </c>
      <c r="AF463" s="1005">
        <v>0</v>
      </c>
      <c r="AG463" s="1003">
        <v>32.700000000000003</v>
      </c>
      <c r="AH463" s="1003">
        <v>0</v>
      </c>
      <c r="AI463" s="1003">
        <v>0</v>
      </c>
      <c r="AJ463" s="1003">
        <v>0</v>
      </c>
    </row>
    <row r="464" spans="2:36" ht="12.75" customHeight="1">
      <c r="B464" s="337" t="s">
        <v>4998</v>
      </c>
      <c r="C464" s="314" t="s">
        <v>4999</v>
      </c>
      <c r="D464" s="315">
        <v>5</v>
      </c>
      <c r="E464" s="588">
        <v>46259</v>
      </c>
      <c r="F464" s="588">
        <v>46265</v>
      </c>
      <c r="G464" s="588">
        <v>46259</v>
      </c>
      <c r="H464" s="588">
        <v>46265</v>
      </c>
      <c r="I464" s="316">
        <v>0</v>
      </c>
      <c r="J464" s="316">
        <v>0</v>
      </c>
      <c r="K464" s="315">
        <v>65.400000000000006</v>
      </c>
      <c r="L464" s="315">
        <v>0</v>
      </c>
      <c r="M464" s="315">
        <v>0</v>
      </c>
      <c r="N464" s="338">
        <v>0</v>
      </c>
      <c r="O464" s="654">
        <v>0</v>
      </c>
      <c r="P464" s="560" t="s">
        <v>5000</v>
      </c>
      <c r="Q464" s="561" t="s">
        <v>5001</v>
      </c>
      <c r="R464" s="661">
        <f t="shared" si="21"/>
        <v>0</v>
      </c>
      <c r="S464" s="873">
        <f t="shared" si="22"/>
        <v>0</v>
      </c>
      <c r="T464" s="1013"/>
      <c r="U464" s="873">
        <v>0</v>
      </c>
      <c r="V464" s="873">
        <f t="shared" si="23"/>
        <v>0</v>
      </c>
      <c r="X464" s="1002" t="s">
        <v>4998</v>
      </c>
      <c r="Y464" s="1002" t="s">
        <v>4999</v>
      </c>
      <c r="Z464" s="1003">
        <v>5</v>
      </c>
      <c r="AA464" s="1004">
        <v>46259</v>
      </c>
      <c r="AB464" s="1004">
        <v>46265</v>
      </c>
      <c r="AC464" s="1004">
        <v>46259</v>
      </c>
      <c r="AD464" s="1004">
        <v>46265</v>
      </c>
      <c r="AE464" s="1005">
        <v>0</v>
      </c>
      <c r="AF464" s="1005">
        <v>0</v>
      </c>
      <c r="AG464" s="1003">
        <v>65.400000000000006</v>
      </c>
      <c r="AH464" s="1003">
        <v>0</v>
      </c>
      <c r="AI464" s="1003">
        <v>0</v>
      </c>
      <c r="AJ464" s="1003">
        <v>0</v>
      </c>
    </row>
    <row r="465" spans="2:36" ht="12.75" customHeight="1">
      <c r="B465" s="337" t="s">
        <v>5002</v>
      </c>
      <c r="C465" s="314" t="s">
        <v>5003</v>
      </c>
      <c r="D465" s="315">
        <v>5</v>
      </c>
      <c r="E465" s="588">
        <v>46266</v>
      </c>
      <c r="F465" s="588">
        <v>46272</v>
      </c>
      <c r="G465" s="588">
        <v>46266</v>
      </c>
      <c r="H465" s="588">
        <v>46272</v>
      </c>
      <c r="I465" s="316">
        <v>0</v>
      </c>
      <c r="J465" s="316">
        <v>0</v>
      </c>
      <c r="K465" s="315">
        <v>32.700000000000003</v>
      </c>
      <c r="L465" s="315">
        <v>0</v>
      </c>
      <c r="M465" s="315">
        <v>0</v>
      </c>
      <c r="N465" s="338">
        <v>0</v>
      </c>
      <c r="O465" s="654">
        <v>0</v>
      </c>
      <c r="P465" s="560" t="s">
        <v>4997</v>
      </c>
      <c r="Q465" s="561" t="s">
        <v>4665</v>
      </c>
      <c r="R465" s="661">
        <f t="shared" si="21"/>
        <v>0</v>
      </c>
      <c r="S465" s="873">
        <f t="shared" si="22"/>
        <v>0</v>
      </c>
      <c r="T465" s="1013"/>
      <c r="U465" s="873">
        <v>0</v>
      </c>
      <c r="V465" s="873">
        <f t="shared" si="23"/>
        <v>0</v>
      </c>
      <c r="X465" s="1002" t="s">
        <v>5002</v>
      </c>
      <c r="Y465" s="1002" t="s">
        <v>5003</v>
      </c>
      <c r="Z465" s="1003">
        <v>5</v>
      </c>
      <c r="AA465" s="1004">
        <v>46266</v>
      </c>
      <c r="AB465" s="1004">
        <v>46272</v>
      </c>
      <c r="AC465" s="1004">
        <v>46266</v>
      </c>
      <c r="AD465" s="1004">
        <v>46272</v>
      </c>
      <c r="AE465" s="1005">
        <v>0</v>
      </c>
      <c r="AF465" s="1005">
        <v>0</v>
      </c>
      <c r="AG465" s="1003">
        <v>32.700000000000003</v>
      </c>
      <c r="AH465" s="1003">
        <v>0</v>
      </c>
      <c r="AI465" s="1003">
        <v>0</v>
      </c>
      <c r="AJ465" s="1003">
        <v>0</v>
      </c>
    </row>
    <row r="466" spans="2:36" ht="12.75" customHeight="1">
      <c r="B466" s="339" t="s">
        <v>5004</v>
      </c>
      <c r="C466" s="340"/>
      <c r="D466" s="341">
        <v>35</v>
      </c>
      <c r="E466" s="593">
        <v>46216</v>
      </c>
      <c r="F466" s="593">
        <v>46265</v>
      </c>
      <c r="G466" s="593">
        <v>46216</v>
      </c>
      <c r="H466" s="593">
        <v>46265</v>
      </c>
      <c r="I466" s="342">
        <v>0</v>
      </c>
      <c r="J466" s="342">
        <v>0</v>
      </c>
      <c r="K466" s="341">
        <v>352</v>
      </c>
      <c r="L466" s="341">
        <v>0</v>
      </c>
      <c r="M466" s="341">
        <v>0</v>
      </c>
      <c r="N466" s="343">
        <v>0</v>
      </c>
      <c r="O466" s="385">
        <v>0</v>
      </c>
      <c r="P466" s="570"/>
      <c r="Q466" s="571"/>
      <c r="R466" s="662">
        <f t="shared" si="21"/>
        <v>0</v>
      </c>
      <c r="S466" s="874">
        <f t="shared" si="22"/>
        <v>0</v>
      </c>
      <c r="T466" s="1013"/>
      <c r="U466" s="874">
        <v>0</v>
      </c>
      <c r="V466" s="874">
        <f t="shared" si="23"/>
        <v>0</v>
      </c>
      <c r="X466" s="1002" t="s">
        <v>5004</v>
      </c>
      <c r="Z466" s="1003">
        <v>35</v>
      </c>
      <c r="AA466" s="1004">
        <v>46216</v>
      </c>
      <c r="AB466" s="1004">
        <v>46265</v>
      </c>
      <c r="AC466" s="1004">
        <v>46216</v>
      </c>
      <c r="AD466" s="1004">
        <v>46265</v>
      </c>
      <c r="AE466" s="1005">
        <v>0</v>
      </c>
      <c r="AF466" s="1005">
        <v>0</v>
      </c>
      <c r="AG466" s="1003">
        <v>352</v>
      </c>
      <c r="AH466" s="1003">
        <v>0</v>
      </c>
      <c r="AI466" s="1003">
        <v>0</v>
      </c>
      <c r="AJ466" s="1003">
        <v>0</v>
      </c>
    </row>
    <row r="467" spans="2:36" ht="12.75" customHeight="1">
      <c r="B467" s="337" t="s">
        <v>473</v>
      </c>
      <c r="C467" s="314" t="s">
        <v>5005</v>
      </c>
      <c r="D467" s="315">
        <v>20</v>
      </c>
      <c r="E467" s="588">
        <v>46216</v>
      </c>
      <c r="F467" s="588">
        <v>46244</v>
      </c>
      <c r="G467" s="588">
        <v>46216</v>
      </c>
      <c r="H467" s="588">
        <v>46244</v>
      </c>
      <c r="I467" s="316">
        <v>0</v>
      </c>
      <c r="J467" s="316">
        <v>0</v>
      </c>
      <c r="K467" s="315">
        <v>211.2</v>
      </c>
      <c r="L467" s="315">
        <v>0</v>
      </c>
      <c r="M467" s="315">
        <v>0</v>
      </c>
      <c r="N467" s="338">
        <v>0</v>
      </c>
      <c r="O467" s="654">
        <v>0</v>
      </c>
      <c r="P467" s="560" t="s">
        <v>5006</v>
      </c>
      <c r="Q467" s="561" t="s">
        <v>5007</v>
      </c>
      <c r="R467" s="661">
        <f t="shared" si="21"/>
        <v>0</v>
      </c>
      <c r="S467" s="873">
        <f t="shared" si="22"/>
        <v>0</v>
      </c>
      <c r="T467" s="1013"/>
      <c r="U467" s="873">
        <v>0</v>
      </c>
      <c r="V467" s="873">
        <f t="shared" si="23"/>
        <v>0</v>
      </c>
      <c r="X467" s="1002" t="s">
        <v>473</v>
      </c>
      <c r="Y467" s="1002" t="s">
        <v>5005</v>
      </c>
      <c r="Z467" s="1003">
        <v>20</v>
      </c>
      <c r="AA467" s="1004">
        <v>46216</v>
      </c>
      <c r="AB467" s="1004">
        <v>46244</v>
      </c>
      <c r="AC467" s="1004">
        <v>46216</v>
      </c>
      <c r="AD467" s="1004">
        <v>46244</v>
      </c>
      <c r="AE467" s="1005">
        <v>0</v>
      </c>
      <c r="AF467" s="1005">
        <v>0</v>
      </c>
      <c r="AG467" s="1003">
        <v>211.2</v>
      </c>
      <c r="AH467" s="1003">
        <v>0</v>
      </c>
      <c r="AI467" s="1003">
        <v>0</v>
      </c>
      <c r="AJ467" s="1003">
        <v>0</v>
      </c>
    </row>
    <row r="468" spans="2:36" ht="12.75" customHeight="1">
      <c r="B468" s="337" t="s">
        <v>5008</v>
      </c>
      <c r="C468" s="314" t="s">
        <v>5009</v>
      </c>
      <c r="D468" s="315">
        <v>5</v>
      </c>
      <c r="E468" s="588">
        <v>46245</v>
      </c>
      <c r="F468" s="588">
        <v>46251</v>
      </c>
      <c r="G468" s="588">
        <v>46245</v>
      </c>
      <c r="H468" s="588">
        <v>46251</v>
      </c>
      <c r="I468" s="316">
        <v>0</v>
      </c>
      <c r="J468" s="316">
        <v>0</v>
      </c>
      <c r="K468" s="315">
        <v>35.200000000000003</v>
      </c>
      <c r="L468" s="315">
        <v>0</v>
      </c>
      <c r="M468" s="315">
        <v>0</v>
      </c>
      <c r="N468" s="338">
        <v>0</v>
      </c>
      <c r="O468" s="654">
        <v>0</v>
      </c>
      <c r="P468" s="560" t="s">
        <v>5010</v>
      </c>
      <c r="Q468" s="561" t="s">
        <v>5011</v>
      </c>
      <c r="R468" s="661">
        <f t="shared" si="21"/>
        <v>0</v>
      </c>
      <c r="S468" s="873">
        <f t="shared" si="22"/>
        <v>0</v>
      </c>
      <c r="T468" s="1013"/>
      <c r="U468" s="873">
        <v>0</v>
      </c>
      <c r="V468" s="873">
        <f t="shared" si="23"/>
        <v>0</v>
      </c>
      <c r="X468" s="1002" t="s">
        <v>5008</v>
      </c>
      <c r="Y468" s="1002" t="s">
        <v>5009</v>
      </c>
      <c r="Z468" s="1003">
        <v>5</v>
      </c>
      <c r="AA468" s="1004">
        <v>46245</v>
      </c>
      <c r="AB468" s="1004">
        <v>46251</v>
      </c>
      <c r="AC468" s="1004">
        <v>46245</v>
      </c>
      <c r="AD468" s="1004">
        <v>46251</v>
      </c>
      <c r="AE468" s="1005">
        <v>0</v>
      </c>
      <c r="AF468" s="1005">
        <v>0</v>
      </c>
      <c r="AG468" s="1003">
        <v>35.200000000000003</v>
      </c>
      <c r="AH468" s="1003">
        <v>0</v>
      </c>
      <c r="AI468" s="1003">
        <v>0</v>
      </c>
      <c r="AJ468" s="1003">
        <v>0</v>
      </c>
    </row>
    <row r="469" spans="2:36" ht="12.75" customHeight="1">
      <c r="B469" s="337" t="s">
        <v>5012</v>
      </c>
      <c r="C469" s="314" t="s">
        <v>5013</v>
      </c>
      <c r="D469" s="315">
        <v>5</v>
      </c>
      <c r="E469" s="588">
        <v>46252</v>
      </c>
      <c r="F469" s="588">
        <v>46258</v>
      </c>
      <c r="G469" s="588">
        <v>46252</v>
      </c>
      <c r="H469" s="588">
        <v>46258</v>
      </c>
      <c r="I469" s="316">
        <v>0</v>
      </c>
      <c r="J469" s="316">
        <v>0</v>
      </c>
      <c r="K469" s="315">
        <v>70.400000000000006</v>
      </c>
      <c r="L469" s="315">
        <v>0</v>
      </c>
      <c r="M469" s="315">
        <v>0</v>
      </c>
      <c r="N469" s="338">
        <v>0</v>
      </c>
      <c r="O469" s="654">
        <v>0</v>
      </c>
      <c r="P469" s="560" t="s">
        <v>5014</v>
      </c>
      <c r="Q469" s="561" t="s">
        <v>5015</v>
      </c>
      <c r="R469" s="661">
        <f t="shared" si="21"/>
        <v>0</v>
      </c>
      <c r="S469" s="873">
        <f t="shared" si="22"/>
        <v>0</v>
      </c>
      <c r="T469" s="1013"/>
      <c r="U469" s="873">
        <v>0</v>
      </c>
      <c r="V469" s="873">
        <f t="shared" si="23"/>
        <v>0</v>
      </c>
      <c r="X469" s="1002" t="s">
        <v>5012</v>
      </c>
      <c r="Y469" s="1002" t="s">
        <v>5013</v>
      </c>
      <c r="Z469" s="1003">
        <v>5</v>
      </c>
      <c r="AA469" s="1004">
        <v>46252</v>
      </c>
      <c r="AB469" s="1004">
        <v>46258</v>
      </c>
      <c r="AC469" s="1004">
        <v>46252</v>
      </c>
      <c r="AD469" s="1004">
        <v>46258</v>
      </c>
      <c r="AE469" s="1005">
        <v>0</v>
      </c>
      <c r="AF469" s="1005">
        <v>0</v>
      </c>
      <c r="AG469" s="1003">
        <v>70.400000000000006</v>
      </c>
      <c r="AH469" s="1003">
        <v>0</v>
      </c>
      <c r="AI469" s="1003">
        <v>0</v>
      </c>
      <c r="AJ469" s="1003">
        <v>0</v>
      </c>
    </row>
    <row r="470" spans="2:36" ht="12.75" customHeight="1">
      <c r="B470" s="337" t="s">
        <v>5016</v>
      </c>
      <c r="C470" s="314" t="s">
        <v>5017</v>
      </c>
      <c r="D470" s="315">
        <v>5</v>
      </c>
      <c r="E470" s="588">
        <v>46259</v>
      </c>
      <c r="F470" s="588">
        <v>46265</v>
      </c>
      <c r="G470" s="588">
        <v>46259</v>
      </c>
      <c r="H470" s="588">
        <v>46265</v>
      </c>
      <c r="I470" s="316">
        <v>0</v>
      </c>
      <c r="J470" s="316">
        <v>0</v>
      </c>
      <c r="K470" s="315">
        <v>35.200000000000003</v>
      </c>
      <c r="L470" s="315">
        <v>0</v>
      </c>
      <c r="M470" s="315">
        <v>0</v>
      </c>
      <c r="N470" s="338">
        <v>0</v>
      </c>
      <c r="O470" s="654">
        <v>0</v>
      </c>
      <c r="P470" s="560" t="s">
        <v>5011</v>
      </c>
      <c r="Q470" s="561" t="s">
        <v>4665</v>
      </c>
      <c r="R470" s="661">
        <f t="shared" si="21"/>
        <v>0</v>
      </c>
      <c r="S470" s="873">
        <f t="shared" si="22"/>
        <v>0</v>
      </c>
      <c r="T470" s="1013"/>
      <c r="U470" s="873">
        <v>0</v>
      </c>
      <c r="V470" s="873">
        <f t="shared" si="23"/>
        <v>0</v>
      </c>
      <c r="X470" s="1002" t="s">
        <v>5016</v>
      </c>
      <c r="Y470" s="1002" t="s">
        <v>5017</v>
      </c>
      <c r="Z470" s="1003">
        <v>5</v>
      </c>
      <c r="AA470" s="1004">
        <v>46259</v>
      </c>
      <c r="AB470" s="1004">
        <v>46265</v>
      </c>
      <c r="AC470" s="1004">
        <v>46259</v>
      </c>
      <c r="AD470" s="1004">
        <v>46265</v>
      </c>
      <c r="AE470" s="1005">
        <v>0</v>
      </c>
      <c r="AF470" s="1005">
        <v>0</v>
      </c>
      <c r="AG470" s="1003">
        <v>35.200000000000003</v>
      </c>
      <c r="AH470" s="1003">
        <v>0</v>
      </c>
      <c r="AI470" s="1003">
        <v>0</v>
      </c>
      <c r="AJ470" s="1003">
        <v>0</v>
      </c>
    </row>
    <row r="471" spans="2:36" ht="12.75" customHeight="1">
      <c r="B471" s="339" t="s">
        <v>5018</v>
      </c>
      <c r="C471" s="340"/>
      <c r="D471" s="341">
        <v>30</v>
      </c>
      <c r="E471" s="593">
        <v>46216</v>
      </c>
      <c r="F471" s="593">
        <v>46258</v>
      </c>
      <c r="G471" s="593">
        <v>46216</v>
      </c>
      <c r="H471" s="593">
        <v>46258</v>
      </c>
      <c r="I471" s="342">
        <v>0</v>
      </c>
      <c r="J471" s="342">
        <v>0</v>
      </c>
      <c r="K471" s="341">
        <v>332</v>
      </c>
      <c r="L471" s="341">
        <v>0</v>
      </c>
      <c r="M471" s="341">
        <v>0</v>
      </c>
      <c r="N471" s="343">
        <v>0</v>
      </c>
      <c r="O471" s="385">
        <v>0</v>
      </c>
      <c r="P471" s="570"/>
      <c r="Q471" s="571"/>
      <c r="R471" s="662">
        <f t="shared" si="21"/>
        <v>0</v>
      </c>
      <c r="S471" s="874">
        <f t="shared" si="22"/>
        <v>0</v>
      </c>
      <c r="T471" s="1013"/>
      <c r="U471" s="874">
        <v>0</v>
      </c>
      <c r="V471" s="874">
        <f t="shared" si="23"/>
        <v>0</v>
      </c>
      <c r="X471" s="1002" t="s">
        <v>5018</v>
      </c>
      <c r="Z471" s="1003">
        <v>30</v>
      </c>
      <c r="AA471" s="1004">
        <v>46216</v>
      </c>
      <c r="AB471" s="1004">
        <v>46258</v>
      </c>
      <c r="AC471" s="1004">
        <v>46216</v>
      </c>
      <c r="AD471" s="1004">
        <v>46258</v>
      </c>
      <c r="AE471" s="1005">
        <v>0</v>
      </c>
      <c r="AF471" s="1005">
        <v>0</v>
      </c>
      <c r="AG471" s="1003">
        <v>332</v>
      </c>
      <c r="AH471" s="1003">
        <v>0</v>
      </c>
      <c r="AI471" s="1003">
        <v>0</v>
      </c>
      <c r="AJ471" s="1003">
        <v>0</v>
      </c>
    </row>
    <row r="472" spans="2:36" ht="12.75" customHeight="1">
      <c r="B472" s="337" t="s">
        <v>476</v>
      </c>
      <c r="C472" s="314" t="s">
        <v>5019</v>
      </c>
      <c r="D472" s="315">
        <v>15</v>
      </c>
      <c r="E472" s="588">
        <v>46216</v>
      </c>
      <c r="F472" s="588">
        <v>46237</v>
      </c>
      <c r="G472" s="588">
        <v>46216</v>
      </c>
      <c r="H472" s="588">
        <v>46237</v>
      </c>
      <c r="I472" s="316">
        <v>0</v>
      </c>
      <c r="J472" s="316">
        <v>0</v>
      </c>
      <c r="K472" s="315">
        <v>199.2</v>
      </c>
      <c r="L472" s="315">
        <v>0</v>
      </c>
      <c r="M472" s="315">
        <v>0</v>
      </c>
      <c r="N472" s="338">
        <v>0</v>
      </c>
      <c r="O472" s="654">
        <v>0</v>
      </c>
      <c r="P472" s="560" t="s">
        <v>4992</v>
      </c>
      <c r="Q472" s="561" t="s">
        <v>5020</v>
      </c>
      <c r="R472" s="661">
        <f t="shared" si="21"/>
        <v>0</v>
      </c>
      <c r="S472" s="873">
        <f t="shared" si="22"/>
        <v>0</v>
      </c>
      <c r="T472" s="1013"/>
      <c r="U472" s="873">
        <v>0</v>
      </c>
      <c r="V472" s="873">
        <f t="shared" si="23"/>
        <v>0</v>
      </c>
      <c r="X472" s="1002" t="s">
        <v>476</v>
      </c>
      <c r="Y472" s="1002" t="s">
        <v>5019</v>
      </c>
      <c r="Z472" s="1003">
        <v>15</v>
      </c>
      <c r="AA472" s="1004">
        <v>46216</v>
      </c>
      <c r="AB472" s="1004">
        <v>46237</v>
      </c>
      <c r="AC472" s="1004">
        <v>46216</v>
      </c>
      <c r="AD472" s="1004">
        <v>46237</v>
      </c>
      <c r="AE472" s="1005">
        <v>0</v>
      </c>
      <c r="AF472" s="1005">
        <v>0</v>
      </c>
      <c r="AG472" s="1003">
        <v>199.2</v>
      </c>
      <c r="AH472" s="1003">
        <v>0</v>
      </c>
      <c r="AI472" s="1003">
        <v>0</v>
      </c>
      <c r="AJ472" s="1003">
        <v>0</v>
      </c>
    </row>
    <row r="473" spans="2:36" ht="12.75" customHeight="1">
      <c r="B473" s="337" t="s">
        <v>5021</v>
      </c>
      <c r="C473" s="314" t="s">
        <v>5022</v>
      </c>
      <c r="D473" s="315">
        <v>5</v>
      </c>
      <c r="E473" s="588">
        <v>46238</v>
      </c>
      <c r="F473" s="588">
        <v>46244</v>
      </c>
      <c r="G473" s="588">
        <v>46238</v>
      </c>
      <c r="H473" s="588">
        <v>46244</v>
      </c>
      <c r="I473" s="316">
        <v>0</v>
      </c>
      <c r="J473" s="316">
        <v>0</v>
      </c>
      <c r="K473" s="315">
        <v>33.200000000000003</v>
      </c>
      <c r="L473" s="315">
        <v>0</v>
      </c>
      <c r="M473" s="315">
        <v>0</v>
      </c>
      <c r="N473" s="338">
        <v>0</v>
      </c>
      <c r="O473" s="654">
        <v>0</v>
      </c>
      <c r="P473" s="560" t="s">
        <v>5023</v>
      </c>
      <c r="Q473" s="561" t="s">
        <v>5024</v>
      </c>
      <c r="R473" s="661">
        <f t="shared" si="21"/>
        <v>0</v>
      </c>
      <c r="S473" s="873">
        <f t="shared" si="22"/>
        <v>0</v>
      </c>
      <c r="T473" s="1013"/>
      <c r="U473" s="873">
        <v>0</v>
      </c>
      <c r="V473" s="873">
        <f t="shared" si="23"/>
        <v>0</v>
      </c>
      <c r="X473" s="1002" t="s">
        <v>5021</v>
      </c>
      <c r="Y473" s="1002" t="s">
        <v>5022</v>
      </c>
      <c r="Z473" s="1003">
        <v>5</v>
      </c>
      <c r="AA473" s="1004">
        <v>46238</v>
      </c>
      <c r="AB473" s="1004">
        <v>46244</v>
      </c>
      <c r="AC473" s="1004">
        <v>46238</v>
      </c>
      <c r="AD473" s="1004">
        <v>46244</v>
      </c>
      <c r="AE473" s="1005">
        <v>0</v>
      </c>
      <c r="AF473" s="1005">
        <v>0</v>
      </c>
      <c r="AG473" s="1003">
        <v>33.200000000000003</v>
      </c>
      <c r="AH473" s="1003">
        <v>0</v>
      </c>
      <c r="AI473" s="1003">
        <v>0</v>
      </c>
      <c r="AJ473" s="1003">
        <v>0</v>
      </c>
    </row>
    <row r="474" spans="2:36" ht="12.75" customHeight="1">
      <c r="B474" s="337" t="s">
        <v>5025</v>
      </c>
      <c r="C474" s="314" t="s">
        <v>5026</v>
      </c>
      <c r="D474" s="315">
        <v>5</v>
      </c>
      <c r="E474" s="588">
        <v>46245</v>
      </c>
      <c r="F474" s="588">
        <v>46251</v>
      </c>
      <c r="G474" s="588">
        <v>46245</v>
      </c>
      <c r="H474" s="588">
        <v>46251</v>
      </c>
      <c r="I474" s="316">
        <v>0</v>
      </c>
      <c r="J474" s="316">
        <v>0</v>
      </c>
      <c r="K474" s="315">
        <v>66.400000000000006</v>
      </c>
      <c r="L474" s="315">
        <v>0</v>
      </c>
      <c r="M474" s="315">
        <v>0</v>
      </c>
      <c r="N474" s="338">
        <v>0</v>
      </c>
      <c r="O474" s="654">
        <v>0</v>
      </c>
      <c r="P474" s="560" t="s">
        <v>5027</v>
      </c>
      <c r="Q474" s="561" t="s">
        <v>5028</v>
      </c>
      <c r="R474" s="661">
        <f t="shared" si="21"/>
        <v>0</v>
      </c>
      <c r="S474" s="873">
        <f t="shared" si="22"/>
        <v>0</v>
      </c>
      <c r="T474" s="1013"/>
      <c r="U474" s="873">
        <v>0</v>
      </c>
      <c r="V474" s="873">
        <f t="shared" si="23"/>
        <v>0</v>
      </c>
      <c r="X474" s="1002" t="s">
        <v>5025</v>
      </c>
      <c r="Y474" s="1002" t="s">
        <v>5026</v>
      </c>
      <c r="Z474" s="1003">
        <v>5</v>
      </c>
      <c r="AA474" s="1004">
        <v>46245</v>
      </c>
      <c r="AB474" s="1004">
        <v>46251</v>
      </c>
      <c r="AC474" s="1004">
        <v>46245</v>
      </c>
      <c r="AD474" s="1004">
        <v>46251</v>
      </c>
      <c r="AE474" s="1005">
        <v>0</v>
      </c>
      <c r="AF474" s="1005">
        <v>0</v>
      </c>
      <c r="AG474" s="1003">
        <v>66.400000000000006</v>
      </c>
      <c r="AH474" s="1003">
        <v>0</v>
      </c>
      <c r="AI474" s="1003">
        <v>0</v>
      </c>
      <c r="AJ474" s="1003">
        <v>0</v>
      </c>
    </row>
    <row r="475" spans="2:36" ht="12.75" customHeight="1">
      <c r="B475" s="337" t="s">
        <v>5029</v>
      </c>
      <c r="C475" s="314" t="s">
        <v>5030</v>
      </c>
      <c r="D475" s="315">
        <v>5</v>
      </c>
      <c r="E475" s="588">
        <v>46252</v>
      </c>
      <c r="F475" s="588">
        <v>46258</v>
      </c>
      <c r="G475" s="588">
        <v>46252</v>
      </c>
      <c r="H475" s="588">
        <v>46258</v>
      </c>
      <c r="I475" s="316">
        <v>0</v>
      </c>
      <c r="J475" s="316">
        <v>0</v>
      </c>
      <c r="K475" s="315">
        <v>33.200000000000003</v>
      </c>
      <c r="L475" s="315">
        <v>0</v>
      </c>
      <c r="M475" s="315">
        <v>0</v>
      </c>
      <c r="N475" s="338">
        <v>0</v>
      </c>
      <c r="O475" s="654">
        <v>0</v>
      </c>
      <c r="P475" s="560" t="s">
        <v>5024</v>
      </c>
      <c r="Q475" s="561" t="s">
        <v>4665</v>
      </c>
      <c r="R475" s="661">
        <f t="shared" si="21"/>
        <v>0</v>
      </c>
      <c r="S475" s="873">
        <f t="shared" si="22"/>
        <v>0</v>
      </c>
      <c r="T475" s="1013"/>
      <c r="U475" s="873">
        <v>0</v>
      </c>
      <c r="V475" s="873">
        <f t="shared" si="23"/>
        <v>0</v>
      </c>
      <c r="X475" s="1002" t="s">
        <v>5029</v>
      </c>
      <c r="Y475" s="1002" t="s">
        <v>5030</v>
      </c>
      <c r="Z475" s="1003">
        <v>5</v>
      </c>
      <c r="AA475" s="1004">
        <v>46252</v>
      </c>
      <c r="AB475" s="1004">
        <v>46258</v>
      </c>
      <c r="AC475" s="1004">
        <v>46252</v>
      </c>
      <c r="AD475" s="1004">
        <v>46258</v>
      </c>
      <c r="AE475" s="1005">
        <v>0</v>
      </c>
      <c r="AF475" s="1005">
        <v>0</v>
      </c>
      <c r="AG475" s="1003">
        <v>33.200000000000003</v>
      </c>
      <c r="AH475" s="1003">
        <v>0</v>
      </c>
      <c r="AI475" s="1003">
        <v>0</v>
      </c>
      <c r="AJ475" s="1003">
        <v>0</v>
      </c>
    </row>
    <row r="476" spans="2:36" ht="12.75" customHeight="1">
      <c r="B476" s="339" t="s">
        <v>5031</v>
      </c>
      <c r="C476" s="340"/>
      <c r="D476" s="341">
        <v>51</v>
      </c>
      <c r="E476" s="593">
        <v>46216</v>
      </c>
      <c r="F476" s="593">
        <v>46288</v>
      </c>
      <c r="G476" s="593">
        <v>46216</v>
      </c>
      <c r="H476" s="593">
        <v>46288</v>
      </c>
      <c r="I476" s="342">
        <v>0</v>
      </c>
      <c r="J476" s="342">
        <v>0</v>
      </c>
      <c r="K476" s="341">
        <v>532</v>
      </c>
      <c r="L476" s="341">
        <v>0</v>
      </c>
      <c r="M476" s="341">
        <v>0</v>
      </c>
      <c r="N476" s="343">
        <v>0</v>
      </c>
      <c r="O476" s="385">
        <v>0</v>
      </c>
      <c r="P476" s="570"/>
      <c r="Q476" s="571"/>
      <c r="R476" s="662">
        <f t="shared" si="21"/>
        <v>0</v>
      </c>
      <c r="S476" s="874">
        <f t="shared" si="22"/>
        <v>0</v>
      </c>
      <c r="T476" s="1013"/>
      <c r="U476" s="874">
        <v>0</v>
      </c>
      <c r="V476" s="874">
        <f t="shared" si="23"/>
        <v>0</v>
      </c>
      <c r="X476" s="1002" t="s">
        <v>5031</v>
      </c>
      <c r="Z476" s="1003">
        <v>51</v>
      </c>
      <c r="AA476" s="1004">
        <v>46216</v>
      </c>
      <c r="AB476" s="1004">
        <v>46288</v>
      </c>
      <c r="AC476" s="1004">
        <v>46216</v>
      </c>
      <c r="AD476" s="1004">
        <v>46288</v>
      </c>
      <c r="AE476" s="1005">
        <v>0</v>
      </c>
      <c r="AF476" s="1005">
        <v>0</v>
      </c>
      <c r="AG476" s="1003">
        <v>532</v>
      </c>
      <c r="AH476" s="1003">
        <v>0</v>
      </c>
      <c r="AI476" s="1003">
        <v>0</v>
      </c>
      <c r="AJ476" s="1003">
        <v>0</v>
      </c>
    </row>
    <row r="477" spans="2:36" ht="12.75" customHeight="1">
      <c r="B477" s="337" t="s">
        <v>479</v>
      </c>
      <c r="C477" s="314" t="s">
        <v>5032</v>
      </c>
      <c r="D477" s="315">
        <v>36</v>
      </c>
      <c r="E477" s="588">
        <v>46216</v>
      </c>
      <c r="F477" s="588">
        <v>46266</v>
      </c>
      <c r="G477" s="588">
        <v>46216</v>
      </c>
      <c r="H477" s="588">
        <v>46266</v>
      </c>
      <c r="I477" s="316">
        <v>0</v>
      </c>
      <c r="J477" s="316">
        <v>0</v>
      </c>
      <c r="K477" s="315">
        <v>319.2</v>
      </c>
      <c r="L477" s="315">
        <v>0</v>
      </c>
      <c r="M477" s="315">
        <v>0</v>
      </c>
      <c r="N477" s="338">
        <v>0</v>
      </c>
      <c r="O477" s="654">
        <v>0</v>
      </c>
      <c r="P477" s="560" t="s">
        <v>4046</v>
      </c>
      <c r="Q477" s="561" t="s">
        <v>5033</v>
      </c>
      <c r="R477" s="661">
        <f t="shared" si="21"/>
        <v>0</v>
      </c>
      <c r="S477" s="873">
        <f t="shared" si="22"/>
        <v>0</v>
      </c>
      <c r="T477" s="1013"/>
      <c r="U477" s="873">
        <v>0</v>
      </c>
      <c r="V477" s="873">
        <f t="shared" si="23"/>
        <v>0</v>
      </c>
      <c r="X477" s="1002" t="s">
        <v>479</v>
      </c>
      <c r="Y477" s="1002" t="s">
        <v>5032</v>
      </c>
      <c r="Z477" s="1003">
        <v>36</v>
      </c>
      <c r="AA477" s="1004">
        <v>46216</v>
      </c>
      <c r="AB477" s="1004">
        <v>46266</v>
      </c>
      <c r="AC477" s="1004">
        <v>46216</v>
      </c>
      <c r="AD477" s="1004">
        <v>46266</v>
      </c>
      <c r="AE477" s="1005">
        <v>0</v>
      </c>
      <c r="AF477" s="1005">
        <v>0</v>
      </c>
      <c r="AG477" s="1003">
        <v>319.2</v>
      </c>
      <c r="AH477" s="1003">
        <v>0</v>
      </c>
      <c r="AI477" s="1003">
        <v>0</v>
      </c>
      <c r="AJ477" s="1003">
        <v>0</v>
      </c>
    </row>
    <row r="478" spans="2:36" ht="12.75" customHeight="1">
      <c r="B478" s="337" t="s">
        <v>5034</v>
      </c>
      <c r="C478" s="314" t="s">
        <v>5035</v>
      </c>
      <c r="D478" s="315">
        <v>5</v>
      </c>
      <c r="E478" s="588">
        <v>46267</v>
      </c>
      <c r="F478" s="588">
        <v>46273</v>
      </c>
      <c r="G478" s="588">
        <v>46267</v>
      </c>
      <c r="H478" s="588">
        <v>46273</v>
      </c>
      <c r="I478" s="316">
        <v>0</v>
      </c>
      <c r="J478" s="316">
        <v>0</v>
      </c>
      <c r="K478" s="315">
        <v>53.2</v>
      </c>
      <c r="L478" s="315">
        <v>0</v>
      </c>
      <c r="M478" s="315">
        <v>0</v>
      </c>
      <c r="N478" s="338">
        <v>0</v>
      </c>
      <c r="O478" s="654">
        <v>0</v>
      </c>
      <c r="P478" s="560" t="s">
        <v>5036</v>
      </c>
      <c r="Q478" s="561" t="s">
        <v>5037</v>
      </c>
      <c r="R478" s="661">
        <f t="shared" si="21"/>
        <v>0</v>
      </c>
      <c r="S478" s="873">
        <f t="shared" si="22"/>
        <v>0</v>
      </c>
      <c r="T478" s="1013"/>
      <c r="U478" s="873">
        <v>0</v>
      </c>
      <c r="V478" s="873">
        <f t="shared" si="23"/>
        <v>0</v>
      </c>
      <c r="X478" s="1002" t="s">
        <v>5034</v>
      </c>
      <c r="Y478" s="1002" t="s">
        <v>5035</v>
      </c>
      <c r="Z478" s="1003">
        <v>5</v>
      </c>
      <c r="AA478" s="1004">
        <v>46267</v>
      </c>
      <c r="AB478" s="1004">
        <v>46273</v>
      </c>
      <c r="AC478" s="1004">
        <v>46267</v>
      </c>
      <c r="AD478" s="1004">
        <v>46273</v>
      </c>
      <c r="AE478" s="1005">
        <v>0</v>
      </c>
      <c r="AF478" s="1005">
        <v>0</v>
      </c>
      <c r="AG478" s="1003">
        <v>53.2</v>
      </c>
      <c r="AH478" s="1003">
        <v>0</v>
      </c>
      <c r="AI478" s="1003">
        <v>0</v>
      </c>
      <c r="AJ478" s="1003">
        <v>0</v>
      </c>
    </row>
    <row r="479" spans="2:36" ht="12.75" customHeight="1">
      <c r="B479" s="337" t="s">
        <v>5038</v>
      </c>
      <c r="C479" s="314" t="s">
        <v>5039</v>
      </c>
      <c r="D479" s="315">
        <v>5</v>
      </c>
      <c r="E479" s="588">
        <v>46274</v>
      </c>
      <c r="F479" s="588">
        <v>46280</v>
      </c>
      <c r="G479" s="588">
        <v>46274</v>
      </c>
      <c r="H479" s="588">
        <v>46280</v>
      </c>
      <c r="I479" s="316">
        <v>0</v>
      </c>
      <c r="J479" s="316">
        <v>0</v>
      </c>
      <c r="K479" s="315">
        <v>106.4</v>
      </c>
      <c r="L479" s="315">
        <v>0</v>
      </c>
      <c r="M479" s="315">
        <v>0</v>
      </c>
      <c r="N479" s="338">
        <v>0</v>
      </c>
      <c r="O479" s="654">
        <v>0</v>
      </c>
      <c r="P479" s="560" t="s">
        <v>5040</v>
      </c>
      <c r="Q479" s="561" t="s">
        <v>5041</v>
      </c>
      <c r="R479" s="661">
        <f t="shared" si="21"/>
        <v>0</v>
      </c>
      <c r="S479" s="873">
        <f t="shared" si="22"/>
        <v>0</v>
      </c>
      <c r="T479" s="1013"/>
      <c r="U479" s="873">
        <v>0</v>
      </c>
      <c r="V479" s="873">
        <f t="shared" si="23"/>
        <v>0</v>
      </c>
      <c r="X479" s="1002" t="s">
        <v>5038</v>
      </c>
      <c r="Y479" s="1002" t="s">
        <v>5039</v>
      </c>
      <c r="Z479" s="1003">
        <v>5</v>
      </c>
      <c r="AA479" s="1004">
        <v>46274</v>
      </c>
      <c r="AB479" s="1004">
        <v>46280</v>
      </c>
      <c r="AC479" s="1004">
        <v>46274</v>
      </c>
      <c r="AD479" s="1004">
        <v>46280</v>
      </c>
      <c r="AE479" s="1005">
        <v>0</v>
      </c>
      <c r="AF479" s="1005">
        <v>0</v>
      </c>
      <c r="AG479" s="1003">
        <v>106.4</v>
      </c>
      <c r="AH479" s="1003">
        <v>0</v>
      </c>
      <c r="AI479" s="1003">
        <v>0</v>
      </c>
      <c r="AJ479" s="1003">
        <v>0</v>
      </c>
    </row>
    <row r="480" spans="2:36" ht="12.75" customHeight="1">
      <c r="B480" s="337" t="s">
        <v>5042</v>
      </c>
      <c r="C480" s="314" t="s">
        <v>5043</v>
      </c>
      <c r="D480" s="315">
        <v>5</v>
      </c>
      <c r="E480" s="588">
        <v>46281</v>
      </c>
      <c r="F480" s="588">
        <v>46288</v>
      </c>
      <c r="G480" s="588">
        <v>46281</v>
      </c>
      <c r="H480" s="588">
        <v>46288</v>
      </c>
      <c r="I480" s="316">
        <v>0</v>
      </c>
      <c r="J480" s="316">
        <v>0</v>
      </c>
      <c r="K480" s="315">
        <v>53.2</v>
      </c>
      <c r="L480" s="315">
        <v>0</v>
      </c>
      <c r="M480" s="315">
        <v>0</v>
      </c>
      <c r="N480" s="338">
        <v>0</v>
      </c>
      <c r="O480" s="654">
        <v>0</v>
      </c>
      <c r="P480" s="560" t="s">
        <v>5037</v>
      </c>
      <c r="Q480" s="561" t="s">
        <v>4665</v>
      </c>
      <c r="R480" s="661">
        <f t="shared" si="21"/>
        <v>0</v>
      </c>
      <c r="S480" s="873">
        <f t="shared" si="22"/>
        <v>0</v>
      </c>
      <c r="T480" s="1013"/>
      <c r="U480" s="873">
        <v>0</v>
      </c>
      <c r="V480" s="873">
        <f t="shared" si="23"/>
        <v>0</v>
      </c>
      <c r="X480" s="1002" t="s">
        <v>5042</v>
      </c>
      <c r="Y480" s="1002" t="s">
        <v>5043</v>
      </c>
      <c r="Z480" s="1003">
        <v>5</v>
      </c>
      <c r="AA480" s="1004">
        <v>46281</v>
      </c>
      <c r="AB480" s="1004">
        <v>46288</v>
      </c>
      <c r="AC480" s="1004">
        <v>46281</v>
      </c>
      <c r="AD480" s="1004">
        <v>46288</v>
      </c>
      <c r="AE480" s="1005">
        <v>0</v>
      </c>
      <c r="AF480" s="1005">
        <v>0</v>
      </c>
      <c r="AG480" s="1003">
        <v>53.2</v>
      </c>
      <c r="AH480" s="1003">
        <v>0</v>
      </c>
      <c r="AI480" s="1003">
        <v>0</v>
      </c>
      <c r="AJ480" s="1003">
        <v>0</v>
      </c>
    </row>
    <row r="481" spans="2:36" ht="12.75" customHeight="1">
      <c r="B481" s="339" t="s">
        <v>5044</v>
      </c>
      <c r="C481" s="340"/>
      <c r="D481" s="341">
        <v>39</v>
      </c>
      <c r="E481" s="593">
        <v>46216</v>
      </c>
      <c r="F481" s="593">
        <v>46269</v>
      </c>
      <c r="G481" s="593">
        <v>46216</v>
      </c>
      <c r="H481" s="593">
        <v>46269</v>
      </c>
      <c r="I481" s="342">
        <v>0</v>
      </c>
      <c r="J481" s="342">
        <v>0</v>
      </c>
      <c r="K481" s="341">
        <v>545</v>
      </c>
      <c r="L481" s="341">
        <v>0</v>
      </c>
      <c r="M481" s="341">
        <v>0</v>
      </c>
      <c r="N481" s="343">
        <v>0</v>
      </c>
      <c r="O481" s="385">
        <v>0</v>
      </c>
      <c r="P481" s="570"/>
      <c r="Q481" s="571"/>
      <c r="R481" s="662">
        <f t="shared" si="21"/>
        <v>0</v>
      </c>
      <c r="S481" s="874">
        <f t="shared" si="22"/>
        <v>0</v>
      </c>
      <c r="T481" s="1013"/>
      <c r="U481" s="874">
        <v>0</v>
      </c>
      <c r="V481" s="874">
        <f t="shared" si="23"/>
        <v>0</v>
      </c>
      <c r="X481" s="1002" t="s">
        <v>5044</v>
      </c>
      <c r="Z481" s="1003">
        <v>39</v>
      </c>
      <c r="AA481" s="1004">
        <v>46216</v>
      </c>
      <c r="AB481" s="1004">
        <v>46269</v>
      </c>
      <c r="AC481" s="1004">
        <v>46216</v>
      </c>
      <c r="AD481" s="1004">
        <v>46269</v>
      </c>
      <c r="AE481" s="1005">
        <v>0</v>
      </c>
      <c r="AF481" s="1005">
        <v>0</v>
      </c>
      <c r="AG481" s="1003">
        <v>545</v>
      </c>
      <c r="AH481" s="1003">
        <v>0</v>
      </c>
      <c r="AI481" s="1003">
        <v>0</v>
      </c>
      <c r="AJ481" s="1003">
        <v>0</v>
      </c>
    </row>
    <row r="482" spans="2:36" ht="12.75" customHeight="1">
      <c r="B482" s="337" t="s">
        <v>482</v>
      </c>
      <c r="C482" s="314" t="s">
        <v>5045</v>
      </c>
      <c r="D482" s="315">
        <v>24</v>
      </c>
      <c r="E482" s="588">
        <v>46216</v>
      </c>
      <c r="F482" s="588">
        <v>46248</v>
      </c>
      <c r="G482" s="588">
        <v>46216</v>
      </c>
      <c r="H482" s="588">
        <v>46248</v>
      </c>
      <c r="I482" s="316">
        <v>0</v>
      </c>
      <c r="J482" s="316">
        <v>0</v>
      </c>
      <c r="K482" s="315">
        <v>327</v>
      </c>
      <c r="L482" s="315">
        <v>0</v>
      </c>
      <c r="M482" s="315">
        <v>0</v>
      </c>
      <c r="N482" s="338">
        <v>0</v>
      </c>
      <c r="O482" s="654">
        <v>0</v>
      </c>
      <c r="P482" s="560" t="s">
        <v>4046</v>
      </c>
      <c r="Q482" s="561" t="s">
        <v>5046</v>
      </c>
      <c r="R482" s="661">
        <f t="shared" si="21"/>
        <v>0</v>
      </c>
      <c r="S482" s="873">
        <f t="shared" si="22"/>
        <v>0</v>
      </c>
      <c r="T482" s="1013"/>
      <c r="U482" s="873">
        <v>0</v>
      </c>
      <c r="V482" s="873">
        <f t="shared" si="23"/>
        <v>0</v>
      </c>
      <c r="X482" s="1002" t="s">
        <v>482</v>
      </c>
      <c r="Y482" s="1002" t="s">
        <v>5045</v>
      </c>
      <c r="Z482" s="1003">
        <v>24</v>
      </c>
      <c r="AA482" s="1004">
        <v>46216</v>
      </c>
      <c r="AB482" s="1004">
        <v>46248</v>
      </c>
      <c r="AC482" s="1004">
        <v>46216</v>
      </c>
      <c r="AD482" s="1004">
        <v>46248</v>
      </c>
      <c r="AE482" s="1005">
        <v>0</v>
      </c>
      <c r="AF482" s="1005">
        <v>0</v>
      </c>
      <c r="AG482" s="1003">
        <v>327</v>
      </c>
      <c r="AH482" s="1003">
        <v>0</v>
      </c>
      <c r="AI482" s="1003">
        <v>0</v>
      </c>
      <c r="AJ482" s="1003">
        <v>0</v>
      </c>
    </row>
    <row r="483" spans="2:36" ht="12.75" customHeight="1">
      <c r="B483" s="337" t="s">
        <v>5047</v>
      </c>
      <c r="C483" s="314" t="s">
        <v>5048</v>
      </c>
      <c r="D483" s="315">
        <v>5</v>
      </c>
      <c r="E483" s="588">
        <v>46251</v>
      </c>
      <c r="F483" s="588">
        <v>46255</v>
      </c>
      <c r="G483" s="588">
        <v>46251</v>
      </c>
      <c r="H483" s="588">
        <v>46255</v>
      </c>
      <c r="I483" s="316">
        <v>0</v>
      </c>
      <c r="J483" s="316">
        <v>0</v>
      </c>
      <c r="K483" s="315">
        <v>54.5</v>
      </c>
      <c r="L483" s="315">
        <v>0</v>
      </c>
      <c r="M483" s="315">
        <v>0</v>
      </c>
      <c r="N483" s="338">
        <v>0</v>
      </c>
      <c r="O483" s="654">
        <v>0</v>
      </c>
      <c r="P483" s="560" t="s">
        <v>5049</v>
      </c>
      <c r="Q483" s="561" t="s">
        <v>5050</v>
      </c>
      <c r="R483" s="661">
        <f t="shared" si="21"/>
        <v>0</v>
      </c>
      <c r="S483" s="873">
        <f t="shared" si="22"/>
        <v>0</v>
      </c>
      <c r="T483" s="1013"/>
      <c r="U483" s="873">
        <v>0</v>
      </c>
      <c r="V483" s="873">
        <f t="shared" si="23"/>
        <v>0</v>
      </c>
      <c r="X483" s="1002" t="s">
        <v>5047</v>
      </c>
      <c r="Y483" s="1002" t="s">
        <v>5048</v>
      </c>
      <c r="Z483" s="1003">
        <v>5</v>
      </c>
      <c r="AA483" s="1004">
        <v>46251</v>
      </c>
      <c r="AB483" s="1004">
        <v>46255</v>
      </c>
      <c r="AC483" s="1004">
        <v>46251</v>
      </c>
      <c r="AD483" s="1004">
        <v>46255</v>
      </c>
      <c r="AE483" s="1005">
        <v>0</v>
      </c>
      <c r="AF483" s="1005">
        <v>0</v>
      </c>
      <c r="AG483" s="1003">
        <v>54.5</v>
      </c>
      <c r="AH483" s="1003">
        <v>0</v>
      </c>
      <c r="AI483" s="1003">
        <v>0</v>
      </c>
      <c r="AJ483" s="1003">
        <v>0</v>
      </c>
    </row>
    <row r="484" spans="2:36" ht="12.75" customHeight="1">
      <c r="B484" s="337" t="s">
        <v>5051</v>
      </c>
      <c r="C484" s="314" t="s">
        <v>5052</v>
      </c>
      <c r="D484" s="315">
        <v>5</v>
      </c>
      <c r="E484" s="588">
        <v>46258</v>
      </c>
      <c r="F484" s="588">
        <v>46262</v>
      </c>
      <c r="G484" s="588">
        <v>46258</v>
      </c>
      <c r="H484" s="588">
        <v>46262</v>
      </c>
      <c r="I484" s="316">
        <v>0</v>
      </c>
      <c r="J484" s="316">
        <v>0</v>
      </c>
      <c r="K484" s="315">
        <v>109</v>
      </c>
      <c r="L484" s="315">
        <v>0</v>
      </c>
      <c r="M484" s="315">
        <v>0</v>
      </c>
      <c r="N484" s="338">
        <v>0</v>
      </c>
      <c r="O484" s="654">
        <v>0</v>
      </c>
      <c r="P484" s="560" t="s">
        <v>5053</v>
      </c>
      <c r="Q484" s="561" t="s">
        <v>5054</v>
      </c>
      <c r="R484" s="661">
        <f t="shared" si="21"/>
        <v>0</v>
      </c>
      <c r="S484" s="873">
        <f t="shared" si="22"/>
        <v>0</v>
      </c>
      <c r="T484" s="1013"/>
      <c r="U484" s="873">
        <v>0</v>
      </c>
      <c r="V484" s="873">
        <f t="shared" si="23"/>
        <v>0</v>
      </c>
      <c r="X484" s="1002" t="s">
        <v>5051</v>
      </c>
      <c r="Y484" s="1002" t="s">
        <v>5052</v>
      </c>
      <c r="Z484" s="1003">
        <v>5</v>
      </c>
      <c r="AA484" s="1004">
        <v>46258</v>
      </c>
      <c r="AB484" s="1004">
        <v>46262</v>
      </c>
      <c r="AC484" s="1004">
        <v>46258</v>
      </c>
      <c r="AD484" s="1004">
        <v>46262</v>
      </c>
      <c r="AE484" s="1005">
        <v>0</v>
      </c>
      <c r="AF484" s="1005">
        <v>0</v>
      </c>
      <c r="AG484" s="1003">
        <v>109</v>
      </c>
      <c r="AH484" s="1003">
        <v>0</v>
      </c>
      <c r="AI484" s="1003">
        <v>0</v>
      </c>
      <c r="AJ484" s="1003">
        <v>0</v>
      </c>
    </row>
    <row r="485" spans="2:36" ht="12.75" customHeight="1">
      <c r="B485" s="337" t="s">
        <v>5055</v>
      </c>
      <c r="C485" s="314" t="s">
        <v>5056</v>
      </c>
      <c r="D485" s="315">
        <v>5</v>
      </c>
      <c r="E485" s="588">
        <v>46265</v>
      </c>
      <c r="F485" s="588">
        <v>46269</v>
      </c>
      <c r="G485" s="588">
        <v>46265</v>
      </c>
      <c r="H485" s="588">
        <v>46269</v>
      </c>
      <c r="I485" s="316">
        <v>0</v>
      </c>
      <c r="J485" s="316">
        <v>0</v>
      </c>
      <c r="K485" s="315">
        <v>54.5</v>
      </c>
      <c r="L485" s="315">
        <v>0</v>
      </c>
      <c r="M485" s="315">
        <v>0</v>
      </c>
      <c r="N485" s="338">
        <v>0</v>
      </c>
      <c r="O485" s="654">
        <v>0</v>
      </c>
      <c r="P485" s="560" t="s">
        <v>5050</v>
      </c>
      <c r="Q485" s="561" t="s">
        <v>4665</v>
      </c>
      <c r="R485" s="661">
        <f t="shared" si="21"/>
        <v>0</v>
      </c>
      <c r="S485" s="873">
        <f t="shared" si="22"/>
        <v>0</v>
      </c>
      <c r="T485" s="1013"/>
      <c r="U485" s="873">
        <v>0</v>
      </c>
      <c r="V485" s="873">
        <f t="shared" si="23"/>
        <v>0</v>
      </c>
      <c r="X485" s="1002" t="s">
        <v>5055</v>
      </c>
      <c r="Y485" s="1002" t="s">
        <v>5056</v>
      </c>
      <c r="Z485" s="1003">
        <v>5</v>
      </c>
      <c r="AA485" s="1004">
        <v>46265</v>
      </c>
      <c r="AB485" s="1004">
        <v>46269</v>
      </c>
      <c r="AC485" s="1004">
        <v>46265</v>
      </c>
      <c r="AD485" s="1004">
        <v>46269</v>
      </c>
      <c r="AE485" s="1005">
        <v>0</v>
      </c>
      <c r="AF485" s="1005">
        <v>0</v>
      </c>
      <c r="AG485" s="1003">
        <v>54.5</v>
      </c>
      <c r="AH485" s="1003">
        <v>0</v>
      </c>
      <c r="AI485" s="1003">
        <v>0</v>
      </c>
      <c r="AJ485" s="1003">
        <v>0</v>
      </c>
    </row>
    <row r="486" spans="2:36">
      <c r="B486" s="327" t="s">
        <v>5057</v>
      </c>
      <c r="C486" s="328"/>
      <c r="D486" s="329">
        <v>188</v>
      </c>
      <c r="E486" s="591">
        <v>46025</v>
      </c>
      <c r="F486" s="591">
        <v>46276</v>
      </c>
      <c r="G486" s="591">
        <v>46104</v>
      </c>
      <c r="H486" s="591">
        <v>46302</v>
      </c>
      <c r="I486" s="330">
        <v>0.50249999999999995</v>
      </c>
      <c r="J486" s="330">
        <v>0.1188</v>
      </c>
      <c r="K486" s="329">
        <v>4872</v>
      </c>
      <c r="L486" s="329">
        <v>2448.34</v>
      </c>
      <c r="M486" s="329">
        <v>579</v>
      </c>
      <c r="N486" s="331">
        <v>579</v>
      </c>
      <c r="O486" s="385">
        <v>559</v>
      </c>
      <c r="P486" s="566"/>
      <c r="Q486" s="567"/>
      <c r="R486" s="659">
        <f t="shared" si="21"/>
        <v>-1869.3400000000001</v>
      </c>
      <c r="S486" s="871">
        <f t="shared" si="22"/>
        <v>-1.4904165072075521E-2</v>
      </c>
      <c r="T486" s="1013"/>
      <c r="U486" s="871">
        <v>-2.964359122779322E-3</v>
      </c>
      <c r="V486" s="871">
        <f t="shared" si="23"/>
        <v>-1.1939805949296198E-2</v>
      </c>
      <c r="X486" s="1002" t="s">
        <v>5057</v>
      </c>
      <c r="Z486" s="1003">
        <v>188</v>
      </c>
      <c r="AA486" s="1004">
        <v>46025</v>
      </c>
      <c r="AB486" s="1004">
        <v>46276</v>
      </c>
      <c r="AC486" s="1004">
        <v>46104</v>
      </c>
      <c r="AD486" s="1004">
        <v>46302</v>
      </c>
      <c r="AE486" s="1005">
        <v>0.50249999999999995</v>
      </c>
      <c r="AF486" s="1005">
        <v>0.1188</v>
      </c>
      <c r="AG486" s="1003">
        <v>4872</v>
      </c>
      <c r="AH486" s="1003">
        <v>2448.34</v>
      </c>
      <c r="AI486" s="1003">
        <v>579</v>
      </c>
      <c r="AJ486" s="1003">
        <v>579</v>
      </c>
    </row>
    <row r="487" spans="2:36">
      <c r="B487" s="332" t="s">
        <v>5058</v>
      </c>
      <c r="C487" s="333"/>
      <c r="D487" s="334">
        <v>146</v>
      </c>
      <c r="E487" s="592">
        <v>46025</v>
      </c>
      <c r="F487" s="592">
        <v>46276</v>
      </c>
      <c r="G487" s="592">
        <v>46156</v>
      </c>
      <c r="H487" s="592">
        <v>46301</v>
      </c>
      <c r="I487" s="335">
        <v>0.64270000000000005</v>
      </c>
      <c r="J487" s="335">
        <v>0</v>
      </c>
      <c r="K487" s="334">
        <v>1849</v>
      </c>
      <c r="L487" s="334">
        <v>1188.28</v>
      </c>
      <c r="M487" s="334">
        <v>0</v>
      </c>
      <c r="N487" s="336">
        <v>0</v>
      </c>
      <c r="O487" s="385">
        <v>0</v>
      </c>
      <c r="P487" s="568"/>
      <c r="Q487" s="569"/>
      <c r="R487" s="660">
        <f t="shared" si="21"/>
        <v>-1188.28</v>
      </c>
      <c r="S487" s="872">
        <f t="shared" si="22"/>
        <v>-9.4741038397754811E-3</v>
      </c>
      <c r="T487" s="1013"/>
      <c r="U487" s="872">
        <v>-2.964359122779322E-3</v>
      </c>
      <c r="V487" s="872">
        <f t="shared" si="23"/>
        <v>-6.5097447169961591E-3</v>
      </c>
      <c r="X487" s="1002" t="s">
        <v>5058</v>
      </c>
      <c r="Z487" s="1003">
        <v>146</v>
      </c>
      <c r="AA487" s="1004">
        <v>46025</v>
      </c>
      <c r="AB487" s="1004">
        <v>46276</v>
      </c>
      <c r="AC487" s="1004">
        <v>46156</v>
      </c>
      <c r="AD487" s="1004">
        <v>46301</v>
      </c>
      <c r="AE487" s="1005">
        <v>0.64270000000000005</v>
      </c>
      <c r="AF487" s="1005">
        <v>0</v>
      </c>
      <c r="AG487" s="1003">
        <v>1849</v>
      </c>
      <c r="AH487" s="1003">
        <v>1188.28</v>
      </c>
      <c r="AI487" s="1003">
        <v>0</v>
      </c>
      <c r="AJ487" s="1003">
        <v>0</v>
      </c>
    </row>
    <row r="488" spans="2:36" ht="12.75" customHeight="1">
      <c r="B488" s="339" t="s">
        <v>5059</v>
      </c>
      <c r="C488" s="340"/>
      <c r="D488" s="341">
        <v>36</v>
      </c>
      <c r="E488" s="593">
        <v>46226</v>
      </c>
      <c r="F488" s="593">
        <v>46276</v>
      </c>
      <c r="G488" s="593">
        <v>46248</v>
      </c>
      <c r="H488" s="593">
        <v>46301</v>
      </c>
      <c r="I488" s="342">
        <v>0</v>
      </c>
      <c r="J488" s="342">
        <v>0</v>
      </c>
      <c r="K488" s="341">
        <v>0</v>
      </c>
      <c r="L488" s="341">
        <v>0</v>
      </c>
      <c r="M488" s="341">
        <v>0</v>
      </c>
      <c r="N488" s="343">
        <v>0</v>
      </c>
      <c r="O488" s="385">
        <v>0</v>
      </c>
      <c r="P488" s="570"/>
      <c r="Q488" s="571"/>
      <c r="R488" s="662">
        <f t="shared" si="21"/>
        <v>0</v>
      </c>
      <c r="S488" s="874">
        <f t="shared" si="22"/>
        <v>0</v>
      </c>
      <c r="T488" s="1013"/>
      <c r="U488" s="874">
        <v>0</v>
      </c>
      <c r="V488" s="874">
        <f t="shared" si="23"/>
        <v>0</v>
      </c>
      <c r="X488" s="1002" t="s">
        <v>5059</v>
      </c>
      <c r="Z488" s="1003">
        <v>36</v>
      </c>
      <c r="AA488" s="1004">
        <v>46226</v>
      </c>
      <c r="AB488" s="1004">
        <v>46276</v>
      </c>
      <c r="AC488" s="1004">
        <v>46248</v>
      </c>
      <c r="AD488" s="1004">
        <v>46301</v>
      </c>
      <c r="AE488" s="1005">
        <v>0</v>
      </c>
      <c r="AF488" s="1005">
        <v>0</v>
      </c>
      <c r="AG488" s="1003">
        <v>0</v>
      </c>
      <c r="AH488" s="1003">
        <v>0</v>
      </c>
      <c r="AI488" s="1003">
        <v>0</v>
      </c>
      <c r="AJ488" s="1003">
        <v>0</v>
      </c>
    </row>
    <row r="489" spans="2:36">
      <c r="B489" s="337" t="s">
        <v>5060</v>
      </c>
      <c r="C489" s="314" t="s">
        <v>5061</v>
      </c>
      <c r="D489" s="315">
        <v>0</v>
      </c>
      <c r="F489" s="588">
        <v>46226</v>
      </c>
      <c r="H489" s="588">
        <v>46248</v>
      </c>
      <c r="I489" s="316">
        <v>0</v>
      </c>
      <c r="J489" s="316">
        <v>0</v>
      </c>
      <c r="K489" s="315">
        <v>0</v>
      </c>
      <c r="L489" s="315">
        <v>0</v>
      </c>
      <c r="M489" s="315">
        <v>0</v>
      </c>
      <c r="N489" s="338">
        <v>0</v>
      </c>
      <c r="O489" s="654">
        <v>0</v>
      </c>
      <c r="P489" s="560" t="s">
        <v>5062</v>
      </c>
      <c r="Q489" s="561" t="s">
        <v>5063</v>
      </c>
      <c r="R489" s="661">
        <f t="shared" si="21"/>
        <v>0</v>
      </c>
      <c r="S489" s="873">
        <f t="shared" si="22"/>
        <v>0</v>
      </c>
      <c r="T489" s="1013"/>
      <c r="U489" s="873">
        <v>0</v>
      </c>
      <c r="V489" s="873">
        <f t="shared" si="23"/>
        <v>0</v>
      </c>
      <c r="X489" s="1002" t="s">
        <v>5060</v>
      </c>
      <c r="Y489" s="1002" t="s">
        <v>5061</v>
      </c>
      <c r="Z489" s="1003">
        <v>0</v>
      </c>
      <c r="AB489" s="1004">
        <v>46226</v>
      </c>
      <c r="AD489" s="1004">
        <v>46248</v>
      </c>
      <c r="AE489" s="1005">
        <v>0</v>
      </c>
      <c r="AF489" s="1005">
        <v>0</v>
      </c>
      <c r="AG489" s="1003">
        <v>0</v>
      </c>
      <c r="AH489" s="1003">
        <v>0</v>
      </c>
      <c r="AI489" s="1003">
        <v>0</v>
      </c>
      <c r="AJ489" s="1003">
        <v>0</v>
      </c>
    </row>
    <row r="490" spans="2:36">
      <c r="B490" s="337" t="s">
        <v>5064</v>
      </c>
      <c r="C490" s="314" t="s">
        <v>5065</v>
      </c>
      <c r="D490" s="315">
        <v>0</v>
      </c>
      <c r="F490" s="588">
        <v>46276</v>
      </c>
      <c r="H490" s="588">
        <v>46301</v>
      </c>
      <c r="I490" s="316">
        <v>0</v>
      </c>
      <c r="J490" s="316">
        <v>0</v>
      </c>
      <c r="K490" s="315">
        <v>0</v>
      </c>
      <c r="L490" s="315">
        <v>0</v>
      </c>
      <c r="M490" s="315">
        <v>0</v>
      </c>
      <c r="N490" s="338">
        <v>0</v>
      </c>
      <c r="O490" s="654">
        <v>0</v>
      </c>
      <c r="P490" s="560" t="s">
        <v>5066</v>
      </c>
      <c r="Q490" s="561" t="s">
        <v>4636</v>
      </c>
      <c r="R490" s="661">
        <f t="shared" si="21"/>
        <v>0</v>
      </c>
      <c r="S490" s="873">
        <f t="shared" si="22"/>
        <v>0</v>
      </c>
      <c r="T490" s="1013"/>
      <c r="U490" s="873">
        <v>0</v>
      </c>
      <c r="V490" s="873">
        <f t="shared" si="23"/>
        <v>0</v>
      </c>
      <c r="X490" s="1002" t="s">
        <v>5064</v>
      </c>
      <c r="Y490" s="1002" t="s">
        <v>5065</v>
      </c>
      <c r="Z490" s="1003">
        <v>0</v>
      </c>
      <c r="AB490" s="1004">
        <v>46276</v>
      </c>
      <c r="AD490" s="1004">
        <v>46301</v>
      </c>
      <c r="AE490" s="1005">
        <v>0</v>
      </c>
      <c r="AF490" s="1005">
        <v>0</v>
      </c>
      <c r="AG490" s="1003">
        <v>0</v>
      </c>
      <c r="AH490" s="1003">
        <v>0</v>
      </c>
      <c r="AI490" s="1003">
        <v>0</v>
      </c>
      <c r="AJ490" s="1003">
        <v>0</v>
      </c>
    </row>
    <row r="491" spans="2:36">
      <c r="B491" s="339" t="s">
        <v>5067</v>
      </c>
      <c r="C491" s="340"/>
      <c r="D491" s="341">
        <v>93</v>
      </c>
      <c r="E491" s="593">
        <v>46025</v>
      </c>
      <c r="F491" s="593">
        <v>46226</v>
      </c>
      <c r="G491" s="593">
        <v>46156</v>
      </c>
      <c r="H491" s="593">
        <v>46248</v>
      </c>
      <c r="I491" s="342">
        <v>0.64270000000000005</v>
      </c>
      <c r="J491" s="342">
        <v>0</v>
      </c>
      <c r="K491" s="341">
        <v>1849</v>
      </c>
      <c r="L491" s="341">
        <v>1188.28</v>
      </c>
      <c r="M491" s="341">
        <v>0</v>
      </c>
      <c r="N491" s="343">
        <v>0</v>
      </c>
      <c r="O491" s="385">
        <v>0</v>
      </c>
      <c r="P491" s="570"/>
      <c r="Q491" s="571"/>
      <c r="R491" s="662">
        <f t="shared" si="21"/>
        <v>-1188.28</v>
      </c>
      <c r="S491" s="874">
        <f t="shared" si="22"/>
        <v>-9.4741038397754811E-3</v>
      </c>
      <c r="T491" s="1013"/>
      <c r="U491" s="874">
        <v>-2.964359122779322E-3</v>
      </c>
      <c r="V491" s="874">
        <f t="shared" si="23"/>
        <v>-6.5097447169961591E-3</v>
      </c>
      <c r="X491" s="1002" t="s">
        <v>5067</v>
      </c>
      <c r="Z491" s="1003">
        <v>93</v>
      </c>
      <c r="AA491" s="1004">
        <v>46025</v>
      </c>
      <c r="AB491" s="1004">
        <v>46226</v>
      </c>
      <c r="AC491" s="1004">
        <v>46156</v>
      </c>
      <c r="AD491" s="1004">
        <v>46248</v>
      </c>
      <c r="AE491" s="1005">
        <v>0.64270000000000005</v>
      </c>
      <c r="AF491" s="1005">
        <v>0</v>
      </c>
      <c r="AG491" s="1003">
        <v>1849</v>
      </c>
      <c r="AH491" s="1003">
        <v>1188.28</v>
      </c>
      <c r="AI491" s="1003">
        <v>0</v>
      </c>
      <c r="AJ491" s="1003">
        <v>0</v>
      </c>
    </row>
    <row r="492" spans="2:36">
      <c r="B492" s="337" t="s">
        <v>489</v>
      </c>
      <c r="C492" s="314" t="s">
        <v>5068</v>
      </c>
      <c r="D492" s="315">
        <v>9</v>
      </c>
      <c r="E492" s="588">
        <v>46025</v>
      </c>
      <c r="F492" s="588">
        <v>46044</v>
      </c>
      <c r="G492" s="588" t="s">
        <v>6164</v>
      </c>
      <c r="H492" s="588">
        <v>46164</v>
      </c>
      <c r="I492" s="316">
        <v>1</v>
      </c>
      <c r="J492" s="316">
        <v>0</v>
      </c>
      <c r="K492" s="315">
        <v>572</v>
      </c>
      <c r="L492" s="315">
        <v>572</v>
      </c>
      <c r="M492" s="315">
        <v>0</v>
      </c>
      <c r="N492" s="338">
        <v>0</v>
      </c>
      <c r="O492" s="654">
        <v>0</v>
      </c>
      <c r="P492" s="560" t="s">
        <v>5069</v>
      </c>
      <c r="Q492" s="561" t="s">
        <v>5070</v>
      </c>
      <c r="R492" s="661">
        <f t="shared" si="21"/>
        <v>-572</v>
      </c>
      <c r="S492" s="873">
        <f t="shared" si="22"/>
        <v>-4.5605306799336651E-3</v>
      </c>
      <c r="T492" s="1013"/>
      <c r="U492" s="873">
        <v>-2.964359122779322E-3</v>
      </c>
      <c r="V492" s="873">
        <f t="shared" si="23"/>
        <v>-1.596171557154343E-3</v>
      </c>
      <c r="X492" s="1002" t="s">
        <v>489</v>
      </c>
      <c r="Y492" s="1002" t="s">
        <v>5068</v>
      </c>
      <c r="Z492" s="1003">
        <v>9</v>
      </c>
      <c r="AA492" s="1004">
        <v>46025</v>
      </c>
      <c r="AB492" s="1004">
        <v>46044</v>
      </c>
      <c r="AC492" s="1004" t="s">
        <v>6164</v>
      </c>
      <c r="AD492" s="1004">
        <v>46164</v>
      </c>
      <c r="AE492" s="1005">
        <v>1</v>
      </c>
      <c r="AF492" s="1005">
        <v>0</v>
      </c>
      <c r="AG492" s="1003">
        <v>572</v>
      </c>
      <c r="AH492" s="1003">
        <v>572</v>
      </c>
      <c r="AI492" s="1003">
        <v>0</v>
      </c>
      <c r="AJ492" s="1003">
        <v>0</v>
      </c>
    </row>
    <row r="493" spans="2:36">
      <c r="B493" s="337" t="s">
        <v>5071</v>
      </c>
      <c r="C493" s="314" t="s">
        <v>5072</v>
      </c>
      <c r="D493" s="315">
        <v>9</v>
      </c>
      <c r="E493" s="588">
        <v>46050</v>
      </c>
      <c r="F493" s="588">
        <v>46069</v>
      </c>
      <c r="G493" s="588">
        <v>46156</v>
      </c>
      <c r="H493" s="588">
        <v>46164</v>
      </c>
      <c r="I493" s="316">
        <v>1</v>
      </c>
      <c r="J493" s="316">
        <v>0</v>
      </c>
      <c r="K493" s="315">
        <v>572</v>
      </c>
      <c r="L493" s="315">
        <v>572</v>
      </c>
      <c r="M493" s="315">
        <v>0</v>
      </c>
      <c r="N493" s="338">
        <v>0</v>
      </c>
      <c r="O493" s="654">
        <v>0</v>
      </c>
      <c r="P493" s="560" t="s">
        <v>5073</v>
      </c>
      <c r="Q493" s="561" t="s">
        <v>5074</v>
      </c>
      <c r="R493" s="661">
        <f t="shared" si="21"/>
        <v>-572</v>
      </c>
      <c r="S493" s="873">
        <f t="shared" si="22"/>
        <v>-4.5605306799336651E-3</v>
      </c>
      <c r="T493" s="1013"/>
      <c r="U493" s="873">
        <v>0</v>
      </c>
      <c r="V493" s="873">
        <f t="shared" si="23"/>
        <v>-4.5605306799336651E-3</v>
      </c>
      <c r="X493" s="1002" t="s">
        <v>5071</v>
      </c>
      <c r="Y493" s="1002" t="s">
        <v>5072</v>
      </c>
      <c r="Z493" s="1003">
        <v>9</v>
      </c>
      <c r="AA493" s="1004">
        <v>46050</v>
      </c>
      <c r="AB493" s="1004">
        <v>46069</v>
      </c>
      <c r="AC493" s="1004">
        <v>46156</v>
      </c>
      <c r="AD493" s="1004">
        <v>46164</v>
      </c>
      <c r="AE493" s="1005">
        <v>1</v>
      </c>
      <c r="AF493" s="1005">
        <v>0</v>
      </c>
      <c r="AG493" s="1003">
        <v>572</v>
      </c>
      <c r="AH493" s="1003">
        <v>572</v>
      </c>
      <c r="AI493" s="1003">
        <v>0</v>
      </c>
      <c r="AJ493" s="1003">
        <v>0</v>
      </c>
    </row>
    <row r="494" spans="2:36">
      <c r="B494" s="337" t="s">
        <v>5075</v>
      </c>
      <c r="C494" s="314" t="s">
        <v>5076</v>
      </c>
      <c r="D494" s="315">
        <v>7</v>
      </c>
      <c r="E494" s="588">
        <v>46112</v>
      </c>
      <c r="F494" s="588">
        <v>46156</v>
      </c>
      <c r="G494" s="588">
        <v>46167</v>
      </c>
      <c r="H494" s="588">
        <v>46175</v>
      </c>
      <c r="I494" s="316">
        <v>0.3871</v>
      </c>
      <c r="J494" s="316">
        <v>0</v>
      </c>
      <c r="K494" s="315">
        <v>114.4</v>
      </c>
      <c r="L494" s="315">
        <v>44.28</v>
      </c>
      <c r="M494" s="315">
        <v>0</v>
      </c>
      <c r="N494" s="338">
        <v>0</v>
      </c>
      <c r="O494" s="654">
        <v>0</v>
      </c>
      <c r="P494" s="560" t="s">
        <v>5077</v>
      </c>
      <c r="Q494" s="561" t="s">
        <v>5078</v>
      </c>
      <c r="R494" s="661">
        <f t="shared" si="21"/>
        <v>-44.28</v>
      </c>
      <c r="S494" s="873">
        <f t="shared" si="22"/>
        <v>-3.5304247990815155E-4</v>
      </c>
      <c r="T494" s="1013"/>
      <c r="U494" s="873">
        <v>0</v>
      </c>
      <c r="V494" s="873">
        <f t="shared" si="23"/>
        <v>-3.5304247990815155E-4</v>
      </c>
      <c r="X494" s="1002" t="s">
        <v>5075</v>
      </c>
      <c r="Y494" s="1002" t="s">
        <v>5076</v>
      </c>
      <c r="Z494" s="1003">
        <v>7</v>
      </c>
      <c r="AA494" s="1004">
        <v>46112</v>
      </c>
      <c r="AB494" s="1004">
        <v>46156</v>
      </c>
      <c r="AC494" s="1004">
        <v>46167</v>
      </c>
      <c r="AD494" s="1004">
        <v>46175</v>
      </c>
      <c r="AE494" s="1005">
        <v>0.3871</v>
      </c>
      <c r="AF494" s="1005">
        <v>0</v>
      </c>
      <c r="AG494" s="1003">
        <v>114.4</v>
      </c>
      <c r="AH494" s="1003">
        <v>44.28</v>
      </c>
      <c r="AI494" s="1003">
        <v>0</v>
      </c>
      <c r="AJ494" s="1003">
        <v>0</v>
      </c>
    </row>
    <row r="495" spans="2:36">
      <c r="B495" s="337" t="s">
        <v>492</v>
      </c>
      <c r="C495" s="314" t="s">
        <v>5079</v>
      </c>
      <c r="D495" s="315">
        <v>9</v>
      </c>
      <c r="E495" s="588">
        <v>46157</v>
      </c>
      <c r="F495" s="588">
        <v>46161</v>
      </c>
      <c r="G495" s="588">
        <v>46176</v>
      </c>
      <c r="H495" s="588">
        <v>46184</v>
      </c>
      <c r="I495" s="316">
        <v>0</v>
      </c>
      <c r="J495" s="316">
        <v>0</v>
      </c>
      <c r="K495" s="315">
        <v>457.6</v>
      </c>
      <c r="L495" s="315">
        <v>0</v>
      </c>
      <c r="M495" s="315">
        <v>0</v>
      </c>
      <c r="N495" s="338">
        <v>0</v>
      </c>
      <c r="O495" s="654">
        <v>0</v>
      </c>
      <c r="P495" s="560" t="s">
        <v>5074</v>
      </c>
      <c r="Q495" s="561" t="s">
        <v>5080</v>
      </c>
      <c r="R495" s="661">
        <f t="shared" si="21"/>
        <v>0</v>
      </c>
      <c r="S495" s="873">
        <f t="shared" si="22"/>
        <v>0</v>
      </c>
      <c r="T495" s="1013"/>
      <c r="U495" s="873">
        <v>0</v>
      </c>
      <c r="V495" s="873">
        <f t="shared" si="23"/>
        <v>0</v>
      </c>
      <c r="X495" s="1002" t="s">
        <v>492</v>
      </c>
      <c r="Y495" s="1002" t="s">
        <v>5079</v>
      </c>
      <c r="Z495" s="1003">
        <v>9</v>
      </c>
      <c r="AA495" s="1004">
        <v>46157</v>
      </c>
      <c r="AB495" s="1004">
        <v>46161</v>
      </c>
      <c r="AC495" s="1004">
        <v>46176</v>
      </c>
      <c r="AD495" s="1004">
        <v>46184</v>
      </c>
      <c r="AE495" s="1005">
        <v>0</v>
      </c>
      <c r="AF495" s="1005">
        <v>0</v>
      </c>
      <c r="AG495" s="1003">
        <v>457.6</v>
      </c>
      <c r="AH495" s="1003">
        <v>0</v>
      </c>
      <c r="AI495" s="1003">
        <v>0</v>
      </c>
      <c r="AJ495" s="1003">
        <v>0</v>
      </c>
    </row>
    <row r="496" spans="2:36" ht="12.75" customHeight="1">
      <c r="B496" s="337" t="s">
        <v>495</v>
      </c>
      <c r="C496" s="314" t="s">
        <v>5081</v>
      </c>
      <c r="D496" s="315">
        <v>14</v>
      </c>
      <c r="E496" s="588">
        <v>46162</v>
      </c>
      <c r="F496" s="588">
        <v>46182</v>
      </c>
      <c r="G496" s="588">
        <v>46185</v>
      </c>
      <c r="H496" s="588">
        <v>46205</v>
      </c>
      <c r="I496" s="316">
        <v>0</v>
      </c>
      <c r="J496" s="316">
        <v>0</v>
      </c>
      <c r="K496" s="315">
        <v>45</v>
      </c>
      <c r="L496" s="315">
        <v>0</v>
      </c>
      <c r="M496" s="315">
        <v>0</v>
      </c>
      <c r="N496" s="338">
        <v>0</v>
      </c>
      <c r="O496" s="654">
        <v>0</v>
      </c>
      <c r="P496" s="560" t="s">
        <v>5078</v>
      </c>
      <c r="Q496" s="561" t="s">
        <v>5082</v>
      </c>
      <c r="R496" s="661">
        <f t="shared" si="21"/>
        <v>0</v>
      </c>
      <c r="S496" s="873">
        <f t="shared" si="22"/>
        <v>0</v>
      </c>
      <c r="T496" s="1013"/>
      <c r="U496" s="873">
        <v>0</v>
      </c>
      <c r="V496" s="873">
        <f t="shared" si="23"/>
        <v>0</v>
      </c>
      <c r="X496" s="1002" t="s">
        <v>495</v>
      </c>
      <c r="Y496" s="1002" t="s">
        <v>5081</v>
      </c>
      <c r="Z496" s="1003">
        <v>14</v>
      </c>
      <c r="AA496" s="1004">
        <v>46162</v>
      </c>
      <c r="AB496" s="1004">
        <v>46182</v>
      </c>
      <c r="AC496" s="1004">
        <v>46185</v>
      </c>
      <c r="AD496" s="1004">
        <v>46205</v>
      </c>
      <c r="AE496" s="1005">
        <v>0</v>
      </c>
      <c r="AF496" s="1005">
        <v>0</v>
      </c>
      <c r="AG496" s="1003">
        <v>45</v>
      </c>
      <c r="AH496" s="1003">
        <v>0</v>
      </c>
      <c r="AI496" s="1003">
        <v>0</v>
      </c>
      <c r="AJ496" s="1003">
        <v>0</v>
      </c>
    </row>
    <row r="497" spans="2:36" ht="12.75" customHeight="1">
      <c r="B497" s="337" t="s">
        <v>5083</v>
      </c>
      <c r="C497" s="314" t="s">
        <v>5084</v>
      </c>
      <c r="D497" s="315">
        <v>15</v>
      </c>
      <c r="E497" s="588">
        <v>46183</v>
      </c>
      <c r="F497" s="588">
        <v>46204</v>
      </c>
      <c r="G497" s="588">
        <v>46206</v>
      </c>
      <c r="H497" s="588">
        <v>46227</v>
      </c>
      <c r="I497" s="316">
        <v>0</v>
      </c>
      <c r="J497" s="316">
        <v>0</v>
      </c>
      <c r="K497" s="315">
        <v>52.8</v>
      </c>
      <c r="L497" s="315">
        <v>0</v>
      </c>
      <c r="M497" s="315">
        <v>0</v>
      </c>
      <c r="N497" s="338">
        <v>0</v>
      </c>
      <c r="O497" s="654">
        <v>0</v>
      </c>
      <c r="P497" s="560" t="s">
        <v>5080</v>
      </c>
      <c r="Q497" s="561" t="s">
        <v>5085</v>
      </c>
      <c r="R497" s="661">
        <f t="shared" si="21"/>
        <v>0</v>
      </c>
      <c r="S497" s="873">
        <f t="shared" si="22"/>
        <v>0</v>
      </c>
      <c r="T497" s="1013"/>
      <c r="U497" s="873">
        <v>0</v>
      </c>
      <c r="V497" s="873">
        <f t="shared" si="23"/>
        <v>0</v>
      </c>
      <c r="X497" s="1002" t="s">
        <v>5083</v>
      </c>
      <c r="Y497" s="1002" t="s">
        <v>5084</v>
      </c>
      <c r="Z497" s="1003">
        <v>15</v>
      </c>
      <c r="AA497" s="1004">
        <v>46183</v>
      </c>
      <c r="AB497" s="1004">
        <v>46204</v>
      </c>
      <c r="AC497" s="1004">
        <v>46206</v>
      </c>
      <c r="AD497" s="1004">
        <v>46227</v>
      </c>
      <c r="AE497" s="1005">
        <v>0</v>
      </c>
      <c r="AF497" s="1005">
        <v>0</v>
      </c>
      <c r="AG497" s="1003">
        <v>52.8</v>
      </c>
      <c r="AH497" s="1003">
        <v>0</v>
      </c>
      <c r="AI497" s="1003">
        <v>0</v>
      </c>
      <c r="AJ497" s="1003">
        <v>0</v>
      </c>
    </row>
    <row r="498" spans="2:36" ht="12.75" customHeight="1">
      <c r="B498" s="337" t="s">
        <v>5086</v>
      </c>
      <c r="C498" s="314" t="s">
        <v>5087</v>
      </c>
      <c r="D498" s="315">
        <v>5</v>
      </c>
      <c r="E498" s="588">
        <v>46205</v>
      </c>
      <c r="F498" s="588">
        <v>46211</v>
      </c>
      <c r="G498" s="588">
        <v>46230</v>
      </c>
      <c r="H498" s="588">
        <v>46234</v>
      </c>
      <c r="I498" s="316">
        <v>0</v>
      </c>
      <c r="J498" s="316">
        <v>0</v>
      </c>
      <c r="K498" s="315">
        <v>8.8000000000000007</v>
      </c>
      <c r="L498" s="315">
        <v>0</v>
      </c>
      <c r="M498" s="315">
        <v>0</v>
      </c>
      <c r="N498" s="338">
        <v>0</v>
      </c>
      <c r="O498" s="654">
        <v>0</v>
      </c>
      <c r="P498" s="560" t="s">
        <v>5088</v>
      </c>
      <c r="Q498" s="561" t="s">
        <v>5062</v>
      </c>
      <c r="R498" s="661">
        <f t="shared" si="21"/>
        <v>0</v>
      </c>
      <c r="S498" s="873">
        <f t="shared" si="22"/>
        <v>0</v>
      </c>
      <c r="T498" s="1013"/>
      <c r="U498" s="873">
        <v>0</v>
      </c>
      <c r="V498" s="873">
        <f t="shared" si="23"/>
        <v>0</v>
      </c>
      <c r="X498" s="1002" t="s">
        <v>5086</v>
      </c>
      <c r="Y498" s="1002" t="s">
        <v>5087</v>
      </c>
      <c r="Z498" s="1003">
        <v>5</v>
      </c>
      <c r="AA498" s="1004">
        <v>46205</v>
      </c>
      <c r="AB498" s="1004">
        <v>46211</v>
      </c>
      <c r="AC498" s="1004">
        <v>46230</v>
      </c>
      <c r="AD498" s="1004">
        <v>46234</v>
      </c>
      <c r="AE498" s="1005">
        <v>0</v>
      </c>
      <c r="AF498" s="1005">
        <v>0</v>
      </c>
      <c r="AG498" s="1003">
        <v>8.8000000000000007</v>
      </c>
      <c r="AH498" s="1003">
        <v>0</v>
      </c>
      <c r="AI498" s="1003">
        <v>0</v>
      </c>
      <c r="AJ498" s="1003">
        <v>0</v>
      </c>
    </row>
    <row r="499" spans="2:36" ht="12.75" customHeight="1">
      <c r="B499" s="337" t="s">
        <v>5089</v>
      </c>
      <c r="C499" s="314" t="s">
        <v>5090</v>
      </c>
      <c r="D499" s="315">
        <v>5</v>
      </c>
      <c r="E499" s="588">
        <v>46212</v>
      </c>
      <c r="F499" s="588">
        <v>46218</v>
      </c>
      <c r="G499" s="588">
        <v>46237</v>
      </c>
      <c r="H499" s="588">
        <v>46241</v>
      </c>
      <c r="I499" s="316">
        <v>0</v>
      </c>
      <c r="J499" s="316">
        <v>0</v>
      </c>
      <c r="K499" s="315">
        <v>17.600000000000001</v>
      </c>
      <c r="L499" s="315">
        <v>0</v>
      </c>
      <c r="M499" s="315">
        <v>0</v>
      </c>
      <c r="N499" s="338">
        <v>0</v>
      </c>
      <c r="O499" s="654">
        <v>0</v>
      </c>
      <c r="P499" s="560" t="s">
        <v>5085</v>
      </c>
      <c r="Q499" s="561" t="s">
        <v>5091</v>
      </c>
      <c r="R499" s="661">
        <f t="shared" si="21"/>
        <v>0</v>
      </c>
      <c r="S499" s="873">
        <f t="shared" si="22"/>
        <v>0</v>
      </c>
      <c r="T499" s="1013"/>
      <c r="U499" s="873">
        <v>0</v>
      </c>
      <c r="V499" s="873">
        <f t="shared" si="23"/>
        <v>0</v>
      </c>
      <c r="X499" s="1002" t="s">
        <v>5089</v>
      </c>
      <c r="Y499" s="1002" t="s">
        <v>5090</v>
      </c>
      <c r="Z499" s="1003">
        <v>5</v>
      </c>
      <c r="AA499" s="1004">
        <v>46212</v>
      </c>
      <c r="AB499" s="1004">
        <v>46218</v>
      </c>
      <c r="AC499" s="1004">
        <v>46237</v>
      </c>
      <c r="AD499" s="1004">
        <v>46241</v>
      </c>
      <c r="AE499" s="1005">
        <v>0</v>
      </c>
      <c r="AF499" s="1005">
        <v>0</v>
      </c>
      <c r="AG499" s="1003">
        <v>17.600000000000001</v>
      </c>
      <c r="AH499" s="1003">
        <v>0</v>
      </c>
      <c r="AI499" s="1003">
        <v>0</v>
      </c>
      <c r="AJ499" s="1003">
        <v>0</v>
      </c>
    </row>
    <row r="500" spans="2:36" ht="12.75" customHeight="1">
      <c r="B500" s="337" t="s">
        <v>5092</v>
      </c>
      <c r="C500" s="314" t="s">
        <v>5093</v>
      </c>
      <c r="D500" s="315">
        <v>5</v>
      </c>
      <c r="E500" s="588">
        <v>46220</v>
      </c>
      <c r="F500" s="588">
        <v>46226</v>
      </c>
      <c r="G500" s="588">
        <v>46244</v>
      </c>
      <c r="H500" s="588">
        <v>46248</v>
      </c>
      <c r="I500" s="316">
        <v>0</v>
      </c>
      <c r="J500" s="316">
        <v>0</v>
      </c>
      <c r="K500" s="315">
        <v>8.8000000000000007</v>
      </c>
      <c r="L500" s="315">
        <v>0</v>
      </c>
      <c r="M500" s="315">
        <v>0</v>
      </c>
      <c r="N500" s="338">
        <v>0</v>
      </c>
      <c r="O500" s="654">
        <v>0</v>
      </c>
      <c r="R500" s="661">
        <f t="shared" si="21"/>
        <v>0</v>
      </c>
      <c r="S500" s="873">
        <f t="shared" si="22"/>
        <v>0</v>
      </c>
      <c r="T500" s="1013"/>
      <c r="U500" s="873">
        <v>0</v>
      </c>
      <c r="V500" s="873">
        <f t="shared" si="23"/>
        <v>0</v>
      </c>
      <c r="X500" s="1002" t="s">
        <v>5092</v>
      </c>
      <c r="Y500" s="1002" t="s">
        <v>5093</v>
      </c>
      <c r="Z500" s="1003">
        <v>5</v>
      </c>
      <c r="AA500" s="1004">
        <v>46220</v>
      </c>
      <c r="AB500" s="1004">
        <v>46226</v>
      </c>
      <c r="AC500" s="1004">
        <v>46244</v>
      </c>
      <c r="AD500" s="1004">
        <v>46248</v>
      </c>
      <c r="AE500" s="1005">
        <v>0</v>
      </c>
      <c r="AF500" s="1005">
        <v>0</v>
      </c>
      <c r="AG500" s="1003">
        <v>8.8000000000000007</v>
      </c>
      <c r="AH500" s="1003">
        <v>0</v>
      </c>
      <c r="AI500" s="1003">
        <v>0</v>
      </c>
      <c r="AJ500" s="1003">
        <v>0</v>
      </c>
    </row>
    <row r="501" spans="2:36">
      <c r="B501" s="332" t="s">
        <v>5094</v>
      </c>
      <c r="C501" s="333"/>
      <c r="D501" s="334">
        <v>105</v>
      </c>
      <c r="E501" s="592">
        <v>46093</v>
      </c>
      <c r="F501" s="592">
        <v>46198</v>
      </c>
      <c r="G501" s="592">
        <v>46198</v>
      </c>
      <c r="H501" s="592">
        <v>46302</v>
      </c>
      <c r="I501" s="335">
        <v>0.114</v>
      </c>
      <c r="J501" s="335">
        <v>0</v>
      </c>
      <c r="K501" s="334">
        <v>103</v>
      </c>
      <c r="L501" s="334">
        <v>11.74</v>
      </c>
      <c r="M501" s="334">
        <v>0</v>
      </c>
      <c r="N501" s="336">
        <v>0</v>
      </c>
      <c r="O501" s="385">
        <v>0</v>
      </c>
      <c r="P501" s="568"/>
      <c r="Q501" s="569"/>
      <c r="R501" s="660">
        <f t="shared" si="21"/>
        <v>-11.74</v>
      </c>
      <c r="S501" s="872">
        <f t="shared" si="22"/>
        <v>-9.3602500318918229E-5</v>
      </c>
      <c r="T501" s="1013"/>
      <c r="U501" s="872">
        <v>0</v>
      </c>
      <c r="V501" s="872">
        <f t="shared" si="23"/>
        <v>-9.3602500318918229E-5</v>
      </c>
      <c r="X501" s="1002" t="s">
        <v>5094</v>
      </c>
      <c r="Z501" s="1003">
        <v>105</v>
      </c>
      <c r="AA501" s="1004">
        <v>46093</v>
      </c>
      <c r="AB501" s="1004">
        <v>46198</v>
      </c>
      <c r="AC501" s="1004">
        <v>46198</v>
      </c>
      <c r="AD501" s="1004">
        <v>46302</v>
      </c>
      <c r="AE501" s="1005">
        <v>0.114</v>
      </c>
      <c r="AF501" s="1005">
        <v>0</v>
      </c>
      <c r="AG501" s="1003">
        <v>103</v>
      </c>
      <c r="AH501" s="1003">
        <v>11.74</v>
      </c>
      <c r="AI501" s="1003">
        <v>0</v>
      </c>
      <c r="AJ501" s="1003">
        <v>0</v>
      </c>
    </row>
    <row r="502" spans="2:36">
      <c r="B502" s="337" t="s">
        <v>499</v>
      </c>
      <c r="C502" s="314" t="s">
        <v>5095</v>
      </c>
      <c r="D502" s="315">
        <v>46</v>
      </c>
      <c r="E502" s="588">
        <v>46093</v>
      </c>
      <c r="F502" s="588">
        <v>46138</v>
      </c>
      <c r="G502" s="588">
        <v>46198</v>
      </c>
      <c r="H502" s="588">
        <v>46243</v>
      </c>
      <c r="I502" s="316">
        <v>0.78259999999999996</v>
      </c>
      <c r="J502" s="316">
        <v>0</v>
      </c>
      <c r="K502" s="315">
        <v>15</v>
      </c>
      <c r="L502" s="315">
        <v>11.74</v>
      </c>
      <c r="M502" s="315">
        <v>0</v>
      </c>
      <c r="N502" s="338">
        <v>0</v>
      </c>
      <c r="O502" s="654">
        <v>0</v>
      </c>
      <c r="P502" s="560" t="s">
        <v>5096</v>
      </c>
      <c r="Q502" s="561" t="s">
        <v>5097</v>
      </c>
      <c r="R502" s="661">
        <f t="shared" si="21"/>
        <v>-11.74</v>
      </c>
      <c r="S502" s="873">
        <f t="shared" si="22"/>
        <v>-9.3602500318918229E-5</v>
      </c>
      <c r="T502" s="1013"/>
      <c r="U502" s="873">
        <v>0</v>
      </c>
      <c r="V502" s="873">
        <f t="shared" si="23"/>
        <v>-9.3602500318918229E-5</v>
      </c>
      <c r="X502" s="1002" t="s">
        <v>499</v>
      </c>
      <c r="Y502" s="1002" t="s">
        <v>5095</v>
      </c>
      <c r="Z502" s="1003">
        <v>46</v>
      </c>
      <c r="AA502" s="1004">
        <v>46093</v>
      </c>
      <c r="AB502" s="1004">
        <v>46138</v>
      </c>
      <c r="AC502" s="1004">
        <v>46198</v>
      </c>
      <c r="AD502" s="1004">
        <v>46243</v>
      </c>
      <c r="AE502" s="1005">
        <v>0.78259999999999996</v>
      </c>
      <c r="AF502" s="1005">
        <v>0</v>
      </c>
      <c r="AG502" s="1003">
        <v>15</v>
      </c>
      <c r="AH502" s="1003">
        <v>11.74</v>
      </c>
      <c r="AI502" s="1003">
        <v>0</v>
      </c>
      <c r="AJ502" s="1003">
        <v>0</v>
      </c>
    </row>
    <row r="503" spans="2:36" ht="12.75" customHeight="1">
      <c r="B503" s="337" t="s">
        <v>501</v>
      </c>
      <c r="C503" s="314" t="s">
        <v>5098</v>
      </c>
      <c r="D503" s="315">
        <v>16</v>
      </c>
      <c r="E503" s="588">
        <v>46139</v>
      </c>
      <c r="F503" s="588">
        <v>46161</v>
      </c>
      <c r="G503" s="588">
        <v>46244</v>
      </c>
      <c r="H503" s="588">
        <v>46265</v>
      </c>
      <c r="I503" s="316">
        <v>0</v>
      </c>
      <c r="J503" s="316">
        <v>0</v>
      </c>
      <c r="K503" s="315">
        <v>0</v>
      </c>
      <c r="L503" s="315">
        <v>0</v>
      </c>
      <c r="M503" s="315">
        <v>0</v>
      </c>
      <c r="N503" s="338">
        <v>0</v>
      </c>
      <c r="O503" s="654">
        <v>0</v>
      </c>
      <c r="P503" s="560" t="s">
        <v>5099</v>
      </c>
      <c r="Q503" s="561" t="s">
        <v>5100</v>
      </c>
      <c r="R503" s="661">
        <f t="shared" si="21"/>
        <v>0</v>
      </c>
      <c r="S503" s="873">
        <f t="shared" si="22"/>
        <v>0</v>
      </c>
      <c r="T503" s="1013"/>
      <c r="U503" s="873">
        <v>0</v>
      </c>
      <c r="V503" s="873">
        <f t="shared" si="23"/>
        <v>0</v>
      </c>
      <c r="X503" s="1002" t="s">
        <v>501</v>
      </c>
      <c r="Y503" s="1002" t="s">
        <v>5098</v>
      </c>
      <c r="Z503" s="1003">
        <v>16</v>
      </c>
      <c r="AA503" s="1004">
        <v>46139</v>
      </c>
      <c r="AB503" s="1004">
        <v>46161</v>
      </c>
      <c r="AC503" s="1004">
        <v>46244</v>
      </c>
      <c r="AD503" s="1004">
        <v>46265</v>
      </c>
      <c r="AE503" s="1005">
        <v>0</v>
      </c>
      <c r="AF503" s="1005">
        <v>0</v>
      </c>
      <c r="AG503" s="1003">
        <v>0</v>
      </c>
      <c r="AH503" s="1003">
        <v>0</v>
      </c>
      <c r="AI503" s="1003">
        <v>0</v>
      </c>
      <c r="AJ503" s="1003">
        <v>0</v>
      </c>
    </row>
    <row r="504" spans="2:36" ht="12.75" customHeight="1">
      <c r="B504" s="337" t="s">
        <v>503</v>
      </c>
      <c r="C504" s="314" t="s">
        <v>5101</v>
      </c>
      <c r="D504" s="315">
        <v>11</v>
      </c>
      <c r="E504" s="588">
        <v>46162</v>
      </c>
      <c r="F504" s="588">
        <v>46177</v>
      </c>
      <c r="G504" s="588">
        <v>46266</v>
      </c>
      <c r="H504" s="588">
        <v>46280</v>
      </c>
      <c r="I504" s="316">
        <v>0</v>
      </c>
      <c r="J504" s="316">
        <v>0</v>
      </c>
      <c r="K504" s="315">
        <v>52.8</v>
      </c>
      <c r="L504" s="315">
        <v>0</v>
      </c>
      <c r="M504" s="315">
        <v>0</v>
      </c>
      <c r="N504" s="338">
        <v>0</v>
      </c>
      <c r="O504" s="654">
        <v>0</v>
      </c>
      <c r="P504" s="560" t="s">
        <v>5097</v>
      </c>
      <c r="Q504" s="561" t="s">
        <v>5102</v>
      </c>
      <c r="R504" s="661">
        <f t="shared" si="21"/>
        <v>0</v>
      </c>
      <c r="S504" s="873">
        <f t="shared" si="22"/>
        <v>0</v>
      </c>
      <c r="T504" s="1013"/>
      <c r="U504" s="873">
        <v>0</v>
      </c>
      <c r="V504" s="873">
        <f t="shared" si="23"/>
        <v>0</v>
      </c>
      <c r="X504" s="1002" t="s">
        <v>503</v>
      </c>
      <c r="Y504" s="1002" t="s">
        <v>5101</v>
      </c>
      <c r="Z504" s="1003">
        <v>11</v>
      </c>
      <c r="AA504" s="1004">
        <v>46162</v>
      </c>
      <c r="AB504" s="1004">
        <v>46177</v>
      </c>
      <c r="AC504" s="1004">
        <v>46266</v>
      </c>
      <c r="AD504" s="1004">
        <v>46280</v>
      </c>
      <c r="AE504" s="1005">
        <v>0</v>
      </c>
      <c r="AF504" s="1005">
        <v>0</v>
      </c>
      <c r="AG504" s="1003">
        <v>52.8</v>
      </c>
      <c r="AH504" s="1003">
        <v>0</v>
      </c>
      <c r="AI504" s="1003">
        <v>0</v>
      </c>
      <c r="AJ504" s="1003">
        <v>0</v>
      </c>
    </row>
    <row r="505" spans="2:36" ht="12.75" customHeight="1">
      <c r="B505" s="337" t="s">
        <v>5103</v>
      </c>
      <c r="C505" s="314" t="s">
        <v>5104</v>
      </c>
      <c r="D505" s="315">
        <v>5</v>
      </c>
      <c r="E505" s="588">
        <v>46178</v>
      </c>
      <c r="F505" s="588">
        <v>46184</v>
      </c>
      <c r="G505" s="588">
        <v>46281</v>
      </c>
      <c r="H505" s="588">
        <v>46288</v>
      </c>
      <c r="I505" s="316">
        <v>0</v>
      </c>
      <c r="J505" s="316">
        <v>0</v>
      </c>
      <c r="K505" s="315">
        <v>8.8000000000000007</v>
      </c>
      <c r="L505" s="315">
        <v>0</v>
      </c>
      <c r="M505" s="315">
        <v>0</v>
      </c>
      <c r="N505" s="338">
        <v>0</v>
      </c>
      <c r="O505" s="654">
        <v>0</v>
      </c>
      <c r="P505" s="560" t="s">
        <v>5100</v>
      </c>
      <c r="Q505" s="561" t="s">
        <v>5105</v>
      </c>
      <c r="R505" s="661">
        <f t="shared" si="21"/>
        <v>0</v>
      </c>
      <c r="S505" s="873">
        <f t="shared" si="22"/>
        <v>0</v>
      </c>
      <c r="T505" s="1013"/>
      <c r="U505" s="873">
        <v>0</v>
      </c>
      <c r="V505" s="873">
        <f t="shared" si="23"/>
        <v>0</v>
      </c>
      <c r="X505" s="1002" t="s">
        <v>5103</v>
      </c>
      <c r="Y505" s="1002" t="s">
        <v>5104</v>
      </c>
      <c r="Z505" s="1003">
        <v>5</v>
      </c>
      <c r="AA505" s="1004">
        <v>46178</v>
      </c>
      <c r="AB505" s="1004">
        <v>46184</v>
      </c>
      <c r="AC505" s="1004">
        <v>46281</v>
      </c>
      <c r="AD505" s="1004">
        <v>46288</v>
      </c>
      <c r="AE505" s="1005">
        <v>0</v>
      </c>
      <c r="AF505" s="1005">
        <v>0</v>
      </c>
      <c r="AG505" s="1003">
        <v>8.8000000000000007</v>
      </c>
      <c r="AH505" s="1003">
        <v>0</v>
      </c>
      <c r="AI505" s="1003">
        <v>0</v>
      </c>
      <c r="AJ505" s="1003">
        <v>0</v>
      </c>
    </row>
    <row r="506" spans="2:36" ht="12.75" customHeight="1">
      <c r="B506" s="337" t="s">
        <v>5106</v>
      </c>
      <c r="C506" s="314" t="s">
        <v>5107</v>
      </c>
      <c r="D506" s="315">
        <v>5</v>
      </c>
      <c r="E506" s="588">
        <v>46185</v>
      </c>
      <c r="F506" s="588">
        <v>46191</v>
      </c>
      <c r="G506" s="588">
        <v>46289</v>
      </c>
      <c r="H506" s="588">
        <v>46295</v>
      </c>
      <c r="I506" s="316">
        <v>0</v>
      </c>
      <c r="J506" s="316">
        <v>0</v>
      </c>
      <c r="K506" s="315">
        <v>17.600000000000001</v>
      </c>
      <c r="L506" s="315">
        <v>0</v>
      </c>
      <c r="M506" s="315">
        <v>0</v>
      </c>
      <c r="N506" s="338">
        <v>0</v>
      </c>
      <c r="O506" s="654">
        <v>0</v>
      </c>
      <c r="P506" s="560" t="s">
        <v>5108</v>
      </c>
      <c r="Q506" s="561" t="s">
        <v>5109</v>
      </c>
      <c r="R506" s="661">
        <f t="shared" si="21"/>
        <v>0</v>
      </c>
      <c r="S506" s="873">
        <f t="shared" si="22"/>
        <v>0</v>
      </c>
      <c r="T506" s="1013"/>
      <c r="U506" s="873">
        <v>0</v>
      </c>
      <c r="V506" s="873">
        <f t="shared" si="23"/>
        <v>0</v>
      </c>
      <c r="X506" s="1002" t="s">
        <v>5106</v>
      </c>
      <c r="Y506" s="1002" t="s">
        <v>5107</v>
      </c>
      <c r="Z506" s="1003">
        <v>5</v>
      </c>
      <c r="AA506" s="1004">
        <v>46185</v>
      </c>
      <c r="AB506" s="1004">
        <v>46191</v>
      </c>
      <c r="AC506" s="1004">
        <v>46289</v>
      </c>
      <c r="AD506" s="1004">
        <v>46295</v>
      </c>
      <c r="AE506" s="1005">
        <v>0</v>
      </c>
      <c r="AF506" s="1005">
        <v>0</v>
      </c>
      <c r="AG506" s="1003">
        <v>17.600000000000001</v>
      </c>
      <c r="AH506" s="1003">
        <v>0</v>
      </c>
      <c r="AI506" s="1003">
        <v>0</v>
      </c>
      <c r="AJ506" s="1003">
        <v>0</v>
      </c>
    </row>
    <row r="507" spans="2:36" ht="12.75" customHeight="1">
      <c r="B507" s="337" t="s">
        <v>5110</v>
      </c>
      <c r="C507" s="314" t="s">
        <v>5111</v>
      </c>
      <c r="D507" s="315">
        <v>5</v>
      </c>
      <c r="E507" s="588">
        <v>46192</v>
      </c>
      <c r="F507" s="588">
        <v>46198</v>
      </c>
      <c r="G507" s="588">
        <v>46296</v>
      </c>
      <c r="H507" s="588">
        <v>46302</v>
      </c>
      <c r="I507" s="316">
        <v>0</v>
      </c>
      <c r="J507" s="316">
        <v>0</v>
      </c>
      <c r="K507" s="315">
        <v>8.8000000000000007</v>
      </c>
      <c r="L507" s="315">
        <v>0</v>
      </c>
      <c r="M507" s="315">
        <v>0</v>
      </c>
      <c r="N507" s="338">
        <v>0</v>
      </c>
      <c r="O507" s="654">
        <v>0</v>
      </c>
      <c r="P507" s="560" t="s">
        <v>5105</v>
      </c>
      <c r="Q507" s="561" t="s">
        <v>5112</v>
      </c>
      <c r="R507" s="661">
        <f t="shared" si="21"/>
        <v>0</v>
      </c>
      <c r="S507" s="873">
        <f t="shared" si="22"/>
        <v>0</v>
      </c>
      <c r="T507" s="1013"/>
      <c r="U507" s="873">
        <v>0</v>
      </c>
      <c r="V507" s="873">
        <f t="shared" si="23"/>
        <v>0</v>
      </c>
      <c r="X507" s="1002" t="s">
        <v>5110</v>
      </c>
      <c r="Y507" s="1002" t="s">
        <v>5111</v>
      </c>
      <c r="Z507" s="1003">
        <v>5</v>
      </c>
      <c r="AA507" s="1004">
        <v>46192</v>
      </c>
      <c r="AB507" s="1004">
        <v>46198</v>
      </c>
      <c r="AC507" s="1004">
        <v>46296</v>
      </c>
      <c r="AD507" s="1004">
        <v>46302</v>
      </c>
      <c r="AE507" s="1005">
        <v>0</v>
      </c>
      <c r="AF507" s="1005">
        <v>0</v>
      </c>
      <c r="AG507" s="1003">
        <v>8.8000000000000007</v>
      </c>
      <c r="AH507" s="1003">
        <v>0</v>
      </c>
      <c r="AI507" s="1003">
        <v>0</v>
      </c>
      <c r="AJ507" s="1003">
        <v>0</v>
      </c>
    </row>
    <row r="508" spans="2:36">
      <c r="B508" s="332" t="s">
        <v>5113</v>
      </c>
      <c r="C508" s="333"/>
      <c r="D508" s="334">
        <v>54</v>
      </c>
      <c r="E508" s="592">
        <v>46093</v>
      </c>
      <c r="F508" s="592">
        <v>46212</v>
      </c>
      <c r="G508" s="592">
        <v>46198</v>
      </c>
      <c r="H508" s="592">
        <v>46251</v>
      </c>
      <c r="I508" s="335">
        <v>0.32500000000000001</v>
      </c>
      <c r="J508" s="335">
        <v>0</v>
      </c>
      <c r="K508" s="334">
        <v>997</v>
      </c>
      <c r="L508" s="334">
        <v>324</v>
      </c>
      <c r="M508" s="334">
        <v>0</v>
      </c>
      <c r="N508" s="336">
        <v>0</v>
      </c>
      <c r="O508" s="385">
        <v>0</v>
      </c>
      <c r="P508" s="568"/>
      <c r="Q508" s="569"/>
      <c r="R508" s="660">
        <f t="shared" si="21"/>
        <v>-324</v>
      </c>
      <c r="S508" s="872">
        <f t="shared" si="22"/>
        <v>-2.5832376578645237E-3</v>
      </c>
      <c r="T508" s="1013"/>
      <c r="U508" s="872">
        <v>0</v>
      </c>
      <c r="V508" s="872">
        <f t="shared" si="23"/>
        <v>-2.5832376578645237E-3</v>
      </c>
      <c r="X508" s="1002" t="s">
        <v>5113</v>
      </c>
      <c r="Z508" s="1003">
        <v>54</v>
      </c>
      <c r="AA508" s="1004">
        <v>46093</v>
      </c>
      <c r="AB508" s="1004">
        <v>46212</v>
      </c>
      <c r="AC508" s="1004">
        <v>46198</v>
      </c>
      <c r="AD508" s="1004">
        <v>46251</v>
      </c>
      <c r="AE508" s="1005">
        <v>0.32500000000000001</v>
      </c>
      <c r="AF508" s="1005">
        <v>0</v>
      </c>
      <c r="AG508" s="1003">
        <v>997</v>
      </c>
      <c r="AH508" s="1003">
        <v>324</v>
      </c>
      <c r="AI508" s="1003">
        <v>0</v>
      </c>
      <c r="AJ508" s="1003">
        <v>0</v>
      </c>
    </row>
    <row r="509" spans="2:36">
      <c r="B509" s="337" t="s">
        <v>507</v>
      </c>
      <c r="C509" s="314" t="s">
        <v>5114</v>
      </c>
      <c r="D509" s="315">
        <v>20</v>
      </c>
      <c r="E509" s="588">
        <v>46093</v>
      </c>
      <c r="F509" s="588">
        <v>46142</v>
      </c>
      <c r="G509" s="588">
        <v>46198</v>
      </c>
      <c r="H509" s="588">
        <v>46217</v>
      </c>
      <c r="I509" s="316">
        <v>0.72</v>
      </c>
      <c r="J509" s="316">
        <v>0</v>
      </c>
      <c r="K509" s="315">
        <v>450</v>
      </c>
      <c r="L509" s="315">
        <v>324</v>
      </c>
      <c r="M509" s="315">
        <v>0</v>
      </c>
      <c r="N509" s="338">
        <v>0</v>
      </c>
      <c r="O509" s="654">
        <v>0</v>
      </c>
      <c r="P509" s="560" t="s">
        <v>5069</v>
      </c>
      <c r="Q509" s="561" t="s">
        <v>5115</v>
      </c>
      <c r="R509" s="661">
        <f t="shared" si="21"/>
        <v>-324</v>
      </c>
      <c r="S509" s="873">
        <f t="shared" si="22"/>
        <v>-2.5832376578645237E-3</v>
      </c>
      <c r="T509" s="1013"/>
      <c r="U509" s="873">
        <v>0</v>
      </c>
      <c r="V509" s="873">
        <f t="shared" si="23"/>
        <v>-2.5832376578645237E-3</v>
      </c>
      <c r="X509" s="1002" t="s">
        <v>507</v>
      </c>
      <c r="Y509" s="1002" t="s">
        <v>5114</v>
      </c>
      <c r="Z509" s="1003">
        <v>20</v>
      </c>
      <c r="AA509" s="1004">
        <v>46093</v>
      </c>
      <c r="AB509" s="1004">
        <v>46142</v>
      </c>
      <c r="AC509" s="1004">
        <v>46198</v>
      </c>
      <c r="AD509" s="1004">
        <v>46217</v>
      </c>
      <c r="AE509" s="1005">
        <v>0.72</v>
      </c>
      <c r="AF509" s="1005">
        <v>0</v>
      </c>
      <c r="AG509" s="1003">
        <v>450</v>
      </c>
      <c r="AH509" s="1003">
        <v>324</v>
      </c>
      <c r="AI509" s="1003">
        <v>0</v>
      </c>
      <c r="AJ509" s="1003">
        <v>0</v>
      </c>
    </row>
    <row r="510" spans="2:36" ht="12.75" customHeight="1">
      <c r="B510" s="337" t="s">
        <v>5116</v>
      </c>
      <c r="C510" s="314" t="s">
        <v>5117</v>
      </c>
      <c r="D510" s="315">
        <v>20</v>
      </c>
      <c r="E510" s="588">
        <v>46143</v>
      </c>
      <c r="F510" s="588">
        <v>46197</v>
      </c>
      <c r="G510" s="588">
        <v>46218</v>
      </c>
      <c r="H510" s="588">
        <v>46237</v>
      </c>
      <c r="I510" s="316">
        <v>0</v>
      </c>
      <c r="J510" s="316">
        <v>0</v>
      </c>
      <c r="K510" s="315">
        <v>450</v>
      </c>
      <c r="L510" s="315">
        <v>0</v>
      </c>
      <c r="M510" s="315">
        <v>0</v>
      </c>
      <c r="N510" s="338">
        <v>0</v>
      </c>
      <c r="O510" s="654">
        <v>0</v>
      </c>
      <c r="P510" s="560" t="s">
        <v>5118</v>
      </c>
      <c r="Q510" s="561" t="s">
        <v>5119</v>
      </c>
      <c r="R510" s="661">
        <f t="shared" si="21"/>
        <v>0</v>
      </c>
      <c r="S510" s="873">
        <f t="shared" si="22"/>
        <v>0</v>
      </c>
      <c r="T510" s="1013"/>
      <c r="U510" s="873">
        <v>0</v>
      </c>
      <c r="V510" s="873">
        <f t="shared" si="23"/>
        <v>0</v>
      </c>
      <c r="X510" s="1002" t="s">
        <v>5116</v>
      </c>
      <c r="Y510" s="1002" t="s">
        <v>5117</v>
      </c>
      <c r="Z510" s="1003">
        <v>20</v>
      </c>
      <c r="AA510" s="1004">
        <v>46143</v>
      </c>
      <c r="AB510" s="1004">
        <v>46197</v>
      </c>
      <c r="AC510" s="1004">
        <v>46218</v>
      </c>
      <c r="AD510" s="1004">
        <v>46237</v>
      </c>
      <c r="AE510" s="1005">
        <v>0</v>
      </c>
      <c r="AF510" s="1005">
        <v>0</v>
      </c>
      <c r="AG510" s="1003">
        <v>450</v>
      </c>
      <c r="AH510" s="1003">
        <v>0</v>
      </c>
      <c r="AI510" s="1003">
        <v>0</v>
      </c>
      <c r="AJ510" s="1003">
        <v>0</v>
      </c>
    </row>
    <row r="511" spans="2:36" ht="12.75" customHeight="1">
      <c r="B511" s="337" t="s">
        <v>509</v>
      </c>
      <c r="C511" s="314" t="s">
        <v>5120</v>
      </c>
      <c r="D511" s="315">
        <v>10</v>
      </c>
      <c r="E511" s="588">
        <v>46198</v>
      </c>
      <c r="F511" s="588">
        <v>46212</v>
      </c>
      <c r="G511" s="588">
        <v>46238</v>
      </c>
      <c r="H511" s="588">
        <v>46251</v>
      </c>
      <c r="I511" s="316">
        <v>0</v>
      </c>
      <c r="J511" s="316">
        <v>0</v>
      </c>
      <c r="K511" s="315">
        <v>97</v>
      </c>
      <c r="L511" s="315">
        <v>0</v>
      </c>
      <c r="M511" s="315">
        <v>0</v>
      </c>
      <c r="N511" s="338">
        <v>0</v>
      </c>
      <c r="O511" s="654">
        <v>0</v>
      </c>
      <c r="P511" s="560" t="s">
        <v>5115</v>
      </c>
      <c r="Q511" s="561" t="s">
        <v>5121</v>
      </c>
      <c r="R511" s="661">
        <f t="shared" si="21"/>
        <v>0</v>
      </c>
      <c r="S511" s="873">
        <f t="shared" si="22"/>
        <v>0</v>
      </c>
      <c r="T511" s="1013"/>
      <c r="U511" s="873">
        <v>0</v>
      </c>
      <c r="V511" s="873">
        <f t="shared" si="23"/>
        <v>0</v>
      </c>
      <c r="X511" s="1002" t="s">
        <v>509</v>
      </c>
      <c r="Y511" s="1002" t="s">
        <v>5120</v>
      </c>
      <c r="Z511" s="1003">
        <v>10</v>
      </c>
      <c r="AA511" s="1004">
        <v>46198</v>
      </c>
      <c r="AB511" s="1004">
        <v>46212</v>
      </c>
      <c r="AC511" s="1004">
        <v>46238</v>
      </c>
      <c r="AD511" s="1004">
        <v>46251</v>
      </c>
      <c r="AE511" s="1005">
        <v>0</v>
      </c>
      <c r="AF511" s="1005">
        <v>0</v>
      </c>
      <c r="AG511" s="1003">
        <v>97</v>
      </c>
      <c r="AH511" s="1003">
        <v>0</v>
      </c>
      <c r="AI511" s="1003">
        <v>0</v>
      </c>
      <c r="AJ511" s="1003">
        <v>0</v>
      </c>
    </row>
    <row r="512" spans="2:36">
      <c r="B512" s="332" t="s">
        <v>5122</v>
      </c>
      <c r="C512" s="333"/>
      <c r="D512" s="334">
        <v>54</v>
      </c>
      <c r="E512" s="592">
        <v>46093</v>
      </c>
      <c r="F512" s="592">
        <v>46212</v>
      </c>
      <c r="G512" s="592">
        <v>46198</v>
      </c>
      <c r="H512" s="592">
        <v>46251</v>
      </c>
      <c r="I512" s="335">
        <v>0.3155</v>
      </c>
      <c r="J512" s="335">
        <v>0</v>
      </c>
      <c r="K512" s="334">
        <v>1027</v>
      </c>
      <c r="L512" s="334">
        <v>324</v>
      </c>
      <c r="M512" s="334">
        <v>0</v>
      </c>
      <c r="N512" s="336">
        <v>0</v>
      </c>
      <c r="O512" s="385">
        <v>0</v>
      </c>
      <c r="P512" s="568"/>
      <c r="Q512" s="569"/>
      <c r="R512" s="660">
        <f t="shared" si="21"/>
        <v>-324</v>
      </c>
      <c r="S512" s="872">
        <f t="shared" si="22"/>
        <v>-2.5832376578645237E-3</v>
      </c>
      <c r="T512" s="1013"/>
      <c r="U512" s="872">
        <v>0</v>
      </c>
      <c r="V512" s="872">
        <f t="shared" si="23"/>
        <v>-2.5832376578645237E-3</v>
      </c>
      <c r="X512" s="1002" t="s">
        <v>5122</v>
      </c>
      <c r="Z512" s="1003">
        <v>54</v>
      </c>
      <c r="AA512" s="1004">
        <v>46093</v>
      </c>
      <c r="AB512" s="1004">
        <v>46212</v>
      </c>
      <c r="AC512" s="1004">
        <v>46198</v>
      </c>
      <c r="AD512" s="1004">
        <v>46251</v>
      </c>
      <c r="AE512" s="1005">
        <v>0.3155</v>
      </c>
      <c r="AF512" s="1005">
        <v>0</v>
      </c>
      <c r="AG512" s="1003">
        <v>1027</v>
      </c>
      <c r="AH512" s="1003">
        <v>324</v>
      </c>
      <c r="AI512" s="1003">
        <v>0</v>
      </c>
      <c r="AJ512" s="1003">
        <v>0</v>
      </c>
    </row>
    <row r="513" spans="2:36">
      <c r="B513" s="337" t="s">
        <v>513</v>
      </c>
      <c r="C513" s="314" t="s">
        <v>5123</v>
      </c>
      <c r="D513" s="315">
        <v>20</v>
      </c>
      <c r="E513" s="588">
        <v>46093</v>
      </c>
      <c r="F513" s="588">
        <v>46142</v>
      </c>
      <c r="G513" s="588">
        <v>46198</v>
      </c>
      <c r="H513" s="588">
        <v>46217</v>
      </c>
      <c r="I513" s="316">
        <v>0.72</v>
      </c>
      <c r="J513" s="316">
        <v>0</v>
      </c>
      <c r="K513" s="315">
        <v>450</v>
      </c>
      <c r="L513" s="315">
        <v>324</v>
      </c>
      <c r="M513" s="315">
        <v>0</v>
      </c>
      <c r="N513" s="338">
        <v>0</v>
      </c>
      <c r="O513" s="654">
        <v>0</v>
      </c>
      <c r="P513" s="560" t="s">
        <v>5124</v>
      </c>
      <c r="Q513" s="561" t="s">
        <v>5125</v>
      </c>
      <c r="R513" s="661">
        <f t="shared" si="21"/>
        <v>-324</v>
      </c>
      <c r="S513" s="873">
        <f t="shared" si="22"/>
        <v>-2.5832376578645237E-3</v>
      </c>
      <c r="T513" s="1013"/>
      <c r="U513" s="873">
        <v>0</v>
      </c>
      <c r="V513" s="873">
        <f t="shared" si="23"/>
        <v>-2.5832376578645237E-3</v>
      </c>
      <c r="X513" s="1002" t="s">
        <v>513</v>
      </c>
      <c r="Y513" s="1002" t="s">
        <v>5123</v>
      </c>
      <c r="Z513" s="1003">
        <v>20</v>
      </c>
      <c r="AA513" s="1004">
        <v>46093</v>
      </c>
      <c r="AB513" s="1004">
        <v>46142</v>
      </c>
      <c r="AC513" s="1004">
        <v>46198</v>
      </c>
      <c r="AD513" s="1004">
        <v>46217</v>
      </c>
      <c r="AE513" s="1005">
        <v>0.72</v>
      </c>
      <c r="AF513" s="1005">
        <v>0</v>
      </c>
      <c r="AG513" s="1003">
        <v>450</v>
      </c>
      <c r="AH513" s="1003">
        <v>324</v>
      </c>
      <c r="AI513" s="1003">
        <v>0</v>
      </c>
      <c r="AJ513" s="1003">
        <v>0</v>
      </c>
    </row>
    <row r="514" spans="2:36" ht="12.75" customHeight="1">
      <c r="B514" s="337" t="s">
        <v>515</v>
      </c>
      <c r="C514" s="314" t="s">
        <v>5126</v>
      </c>
      <c r="D514" s="315">
        <v>20</v>
      </c>
      <c r="E514" s="588">
        <v>46143</v>
      </c>
      <c r="F514" s="588">
        <v>46197</v>
      </c>
      <c r="G514" s="588">
        <v>46218</v>
      </c>
      <c r="H514" s="588">
        <v>46237</v>
      </c>
      <c r="I514" s="316">
        <v>0</v>
      </c>
      <c r="J514" s="316">
        <v>0</v>
      </c>
      <c r="K514" s="315">
        <v>450</v>
      </c>
      <c r="L514" s="315">
        <v>0</v>
      </c>
      <c r="M514" s="315">
        <v>0</v>
      </c>
      <c r="N514" s="338">
        <v>0</v>
      </c>
      <c r="O514" s="654">
        <v>0</v>
      </c>
      <c r="P514" s="560" t="s">
        <v>5127</v>
      </c>
      <c r="Q514" s="561" t="s">
        <v>5128</v>
      </c>
      <c r="R514" s="661">
        <f t="shared" si="21"/>
        <v>0</v>
      </c>
      <c r="S514" s="873">
        <f t="shared" si="22"/>
        <v>0</v>
      </c>
      <c r="T514" s="1013"/>
      <c r="U514" s="873">
        <v>0</v>
      </c>
      <c r="V514" s="873">
        <f t="shared" si="23"/>
        <v>0</v>
      </c>
      <c r="X514" s="1002" t="s">
        <v>515</v>
      </c>
      <c r="Y514" s="1002" t="s">
        <v>5126</v>
      </c>
      <c r="Z514" s="1003">
        <v>20</v>
      </c>
      <c r="AA514" s="1004">
        <v>46143</v>
      </c>
      <c r="AB514" s="1004">
        <v>46197</v>
      </c>
      <c r="AC514" s="1004">
        <v>46218</v>
      </c>
      <c r="AD514" s="1004">
        <v>46237</v>
      </c>
      <c r="AE514" s="1005">
        <v>0</v>
      </c>
      <c r="AF514" s="1005">
        <v>0</v>
      </c>
      <c r="AG514" s="1003">
        <v>450</v>
      </c>
      <c r="AH514" s="1003">
        <v>0</v>
      </c>
      <c r="AI514" s="1003">
        <v>0</v>
      </c>
      <c r="AJ514" s="1003">
        <v>0</v>
      </c>
    </row>
    <row r="515" spans="2:36" ht="12.75" customHeight="1">
      <c r="B515" s="337" t="s">
        <v>5129</v>
      </c>
      <c r="C515" s="314" t="s">
        <v>5130</v>
      </c>
      <c r="D515" s="315">
        <v>10</v>
      </c>
      <c r="E515" s="588">
        <v>46198</v>
      </c>
      <c r="F515" s="588">
        <v>46212</v>
      </c>
      <c r="G515" s="588">
        <v>46238</v>
      </c>
      <c r="H515" s="588">
        <v>46251</v>
      </c>
      <c r="I515" s="316">
        <v>0</v>
      </c>
      <c r="J515" s="316">
        <v>0</v>
      </c>
      <c r="K515" s="315">
        <v>127</v>
      </c>
      <c r="L515" s="315">
        <v>0</v>
      </c>
      <c r="M515" s="315">
        <v>0</v>
      </c>
      <c r="N515" s="338">
        <v>0</v>
      </c>
      <c r="O515" s="654">
        <v>0</v>
      </c>
      <c r="P515" s="560" t="s">
        <v>5125</v>
      </c>
      <c r="Q515" s="561" t="s">
        <v>5121</v>
      </c>
      <c r="R515" s="661">
        <f t="shared" si="21"/>
        <v>0</v>
      </c>
      <c r="S515" s="873">
        <f t="shared" si="22"/>
        <v>0</v>
      </c>
      <c r="T515" s="1013"/>
      <c r="U515" s="873">
        <v>0</v>
      </c>
      <c r="V515" s="873">
        <f t="shared" si="23"/>
        <v>0</v>
      </c>
      <c r="X515" s="1002" t="s">
        <v>5129</v>
      </c>
      <c r="Y515" s="1002" t="s">
        <v>5130</v>
      </c>
      <c r="Z515" s="1003">
        <v>10</v>
      </c>
      <c r="AA515" s="1004">
        <v>46198</v>
      </c>
      <c r="AB515" s="1004">
        <v>46212</v>
      </c>
      <c r="AC515" s="1004">
        <v>46238</v>
      </c>
      <c r="AD515" s="1004">
        <v>46251</v>
      </c>
      <c r="AE515" s="1005">
        <v>0</v>
      </c>
      <c r="AF515" s="1005">
        <v>0</v>
      </c>
      <c r="AG515" s="1003">
        <v>127</v>
      </c>
      <c r="AH515" s="1003">
        <v>0</v>
      </c>
      <c r="AI515" s="1003">
        <v>0</v>
      </c>
      <c r="AJ515" s="1003">
        <v>0</v>
      </c>
    </row>
    <row r="516" spans="2:36" ht="12.75" customHeight="1">
      <c r="B516" s="332" t="s">
        <v>5131</v>
      </c>
      <c r="C516" s="333"/>
      <c r="D516" s="334">
        <v>32</v>
      </c>
      <c r="E516" s="592">
        <v>46213</v>
      </c>
      <c r="F516" s="592">
        <v>46262</v>
      </c>
      <c r="G516" s="592">
        <v>46252</v>
      </c>
      <c r="H516" s="592">
        <v>46296</v>
      </c>
      <c r="I516" s="335">
        <v>0</v>
      </c>
      <c r="J516" s="335">
        <v>0</v>
      </c>
      <c r="K516" s="334">
        <v>239</v>
      </c>
      <c r="L516" s="334">
        <v>0</v>
      </c>
      <c r="M516" s="334">
        <v>0</v>
      </c>
      <c r="N516" s="336">
        <v>0</v>
      </c>
      <c r="O516" s="385">
        <v>0</v>
      </c>
      <c r="P516" s="568"/>
      <c r="Q516" s="569"/>
      <c r="R516" s="660">
        <f t="shared" si="21"/>
        <v>0</v>
      </c>
      <c r="S516" s="872">
        <f t="shared" si="22"/>
        <v>0</v>
      </c>
      <c r="T516" s="1013"/>
      <c r="U516" s="872">
        <v>0</v>
      </c>
      <c r="V516" s="872">
        <f t="shared" si="23"/>
        <v>0</v>
      </c>
      <c r="X516" s="1002" t="s">
        <v>5131</v>
      </c>
      <c r="Z516" s="1003">
        <v>32</v>
      </c>
      <c r="AA516" s="1004">
        <v>46213</v>
      </c>
      <c r="AB516" s="1004">
        <v>46262</v>
      </c>
      <c r="AC516" s="1004">
        <v>46252</v>
      </c>
      <c r="AD516" s="1004">
        <v>46296</v>
      </c>
      <c r="AE516" s="1005">
        <v>0</v>
      </c>
      <c r="AF516" s="1005">
        <v>0</v>
      </c>
      <c r="AG516" s="1003">
        <v>239</v>
      </c>
      <c r="AH516" s="1003">
        <v>0</v>
      </c>
      <c r="AI516" s="1003">
        <v>0</v>
      </c>
      <c r="AJ516" s="1003">
        <v>0</v>
      </c>
    </row>
    <row r="517" spans="2:36" ht="12.75" customHeight="1">
      <c r="B517" s="337" t="s">
        <v>517</v>
      </c>
      <c r="C517" s="314" t="s">
        <v>5132</v>
      </c>
      <c r="D517" s="315">
        <v>17</v>
      </c>
      <c r="E517" s="588">
        <v>46213</v>
      </c>
      <c r="F517" s="588">
        <v>46241</v>
      </c>
      <c r="G517" s="588">
        <v>46252</v>
      </c>
      <c r="H517" s="588">
        <v>46274</v>
      </c>
      <c r="I517" s="316">
        <v>0</v>
      </c>
      <c r="J517" s="316">
        <v>0</v>
      </c>
      <c r="K517" s="315">
        <v>143.4</v>
      </c>
      <c r="L517" s="315">
        <v>0</v>
      </c>
      <c r="M517" s="315">
        <v>0</v>
      </c>
      <c r="N517" s="338">
        <v>0</v>
      </c>
      <c r="O517" s="654">
        <v>0</v>
      </c>
      <c r="P517" s="560" t="s">
        <v>5133</v>
      </c>
      <c r="Q517" s="561" t="s">
        <v>5134</v>
      </c>
      <c r="R517" s="661">
        <f t="shared" ref="R517:R580" si="24">+N517-L517</f>
        <v>0</v>
      </c>
      <c r="S517" s="873">
        <f t="shared" ref="S517:S580" si="25">+R517/$K$5</f>
        <v>0</v>
      </c>
      <c r="T517" s="1013"/>
      <c r="U517" s="873">
        <v>0</v>
      </c>
      <c r="V517" s="873">
        <f t="shared" ref="V517:V580" si="26">+S517-U517</f>
        <v>0</v>
      </c>
      <c r="X517" s="1002" t="s">
        <v>517</v>
      </c>
      <c r="Y517" s="1002" t="s">
        <v>5132</v>
      </c>
      <c r="Z517" s="1003">
        <v>17</v>
      </c>
      <c r="AA517" s="1004">
        <v>46213</v>
      </c>
      <c r="AB517" s="1004">
        <v>46241</v>
      </c>
      <c r="AC517" s="1004">
        <v>46252</v>
      </c>
      <c r="AD517" s="1004">
        <v>46274</v>
      </c>
      <c r="AE517" s="1005">
        <v>0</v>
      </c>
      <c r="AF517" s="1005">
        <v>0</v>
      </c>
      <c r="AG517" s="1003">
        <v>143.4</v>
      </c>
      <c r="AH517" s="1003">
        <v>0</v>
      </c>
      <c r="AI517" s="1003">
        <v>0</v>
      </c>
      <c r="AJ517" s="1003">
        <v>0</v>
      </c>
    </row>
    <row r="518" spans="2:36" ht="12.75" customHeight="1">
      <c r="B518" s="337" t="s">
        <v>5135</v>
      </c>
      <c r="C518" s="314" t="s">
        <v>5136</v>
      </c>
      <c r="D518" s="315">
        <v>5</v>
      </c>
      <c r="E518" s="588">
        <v>46244</v>
      </c>
      <c r="F518" s="588">
        <v>46248</v>
      </c>
      <c r="G518" s="588">
        <v>46275</v>
      </c>
      <c r="H518" s="588">
        <v>46281</v>
      </c>
      <c r="I518" s="316">
        <v>0</v>
      </c>
      <c r="J518" s="316">
        <v>0</v>
      </c>
      <c r="K518" s="315">
        <v>23.9</v>
      </c>
      <c r="L518" s="315">
        <v>0</v>
      </c>
      <c r="M518" s="315">
        <v>0</v>
      </c>
      <c r="N518" s="338">
        <v>0</v>
      </c>
      <c r="O518" s="654">
        <v>0</v>
      </c>
      <c r="P518" s="560" t="s">
        <v>5121</v>
      </c>
      <c r="Q518" s="561" t="s">
        <v>5137</v>
      </c>
      <c r="R518" s="661">
        <f t="shared" si="24"/>
        <v>0</v>
      </c>
      <c r="S518" s="873">
        <f t="shared" si="25"/>
        <v>0</v>
      </c>
      <c r="T518" s="1013"/>
      <c r="U518" s="873">
        <v>0</v>
      </c>
      <c r="V518" s="873">
        <f t="shared" si="26"/>
        <v>0</v>
      </c>
      <c r="X518" s="1002" t="s">
        <v>5135</v>
      </c>
      <c r="Y518" s="1002" t="s">
        <v>5136</v>
      </c>
      <c r="Z518" s="1003">
        <v>5</v>
      </c>
      <c r="AA518" s="1004">
        <v>46244</v>
      </c>
      <c r="AB518" s="1004">
        <v>46248</v>
      </c>
      <c r="AC518" s="1004">
        <v>46275</v>
      </c>
      <c r="AD518" s="1004">
        <v>46281</v>
      </c>
      <c r="AE518" s="1005">
        <v>0</v>
      </c>
      <c r="AF518" s="1005">
        <v>0</v>
      </c>
      <c r="AG518" s="1003">
        <v>23.9</v>
      </c>
      <c r="AH518" s="1003">
        <v>0</v>
      </c>
      <c r="AI518" s="1003">
        <v>0</v>
      </c>
      <c r="AJ518" s="1003">
        <v>0</v>
      </c>
    </row>
    <row r="519" spans="2:36" ht="12.75" customHeight="1">
      <c r="B519" s="337" t="s">
        <v>5138</v>
      </c>
      <c r="C519" s="314" t="s">
        <v>5139</v>
      </c>
      <c r="D519" s="315">
        <v>5</v>
      </c>
      <c r="E519" s="588">
        <v>46251</v>
      </c>
      <c r="F519" s="588">
        <v>46255</v>
      </c>
      <c r="G519" s="588">
        <v>46282</v>
      </c>
      <c r="H519" s="588">
        <v>46289</v>
      </c>
      <c r="I519" s="316">
        <v>0</v>
      </c>
      <c r="J519" s="316">
        <v>0</v>
      </c>
      <c r="K519" s="315">
        <v>47.8</v>
      </c>
      <c r="L519" s="315">
        <v>0</v>
      </c>
      <c r="M519" s="315">
        <v>0</v>
      </c>
      <c r="N519" s="338">
        <v>0</v>
      </c>
      <c r="O519" s="654">
        <v>0</v>
      </c>
      <c r="P519" s="560" t="s">
        <v>5140</v>
      </c>
      <c r="Q519" s="561" t="s">
        <v>5141</v>
      </c>
      <c r="R519" s="661">
        <f t="shared" si="24"/>
        <v>0</v>
      </c>
      <c r="S519" s="873">
        <f t="shared" si="25"/>
        <v>0</v>
      </c>
      <c r="T519" s="1013"/>
      <c r="U519" s="873">
        <v>0</v>
      </c>
      <c r="V519" s="873">
        <f t="shared" si="26"/>
        <v>0</v>
      </c>
      <c r="X519" s="1002" t="s">
        <v>5138</v>
      </c>
      <c r="Y519" s="1002" t="s">
        <v>5139</v>
      </c>
      <c r="Z519" s="1003">
        <v>5</v>
      </c>
      <c r="AA519" s="1004">
        <v>46251</v>
      </c>
      <c r="AB519" s="1004">
        <v>46255</v>
      </c>
      <c r="AC519" s="1004">
        <v>46282</v>
      </c>
      <c r="AD519" s="1004">
        <v>46289</v>
      </c>
      <c r="AE519" s="1005">
        <v>0</v>
      </c>
      <c r="AF519" s="1005">
        <v>0</v>
      </c>
      <c r="AG519" s="1003">
        <v>47.8</v>
      </c>
      <c r="AH519" s="1003">
        <v>0</v>
      </c>
      <c r="AI519" s="1003">
        <v>0</v>
      </c>
      <c r="AJ519" s="1003">
        <v>0</v>
      </c>
    </row>
    <row r="520" spans="2:36" ht="12.75" customHeight="1">
      <c r="B520" s="337" t="s">
        <v>5142</v>
      </c>
      <c r="C520" s="314" t="s">
        <v>5143</v>
      </c>
      <c r="D520" s="315">
        <v>5</v>
      </c>
      <c r="E520" s="588">
        <v>46258</v>
      </c>
      <c r="F520" s="588">
        <v>46262</v>
      </c>
      <c r="G520" s="588">
        <v>46290</v>
      </c>
      <c r="H520" s="588">
        <v>46296</v>
      </c>
      <c r="I520" s="316">
        <v>0</v>
      </c>
      <c r="J520" s="316">
        <v>0</v>
      </c>
      <c r="K520" s="315">
        <v>23.9</v>
      </c>
      <c r="L520" s="315">
        <v>0</v>
      </c>
      <c r="M520" s="315">
        <v>0</v>
      </c>
      <c r="N520" s="338">
        <v>0</v>
      </c>
      <c r="O520" s="654">
        <v>0</v>
      </c>
      <c r="P520" s="560" t="s">
        <v>5137</v>
      </c>
      <c r="Q520" s="561" t="s">
        <v>4139</v>
      </c>
      <c r="R520" s="661">
        <f t="shared" si="24"/>
        <v>0</v>
      </c>
      <c r="S520" s="873">
        <f t="shared" si="25"/>
        <v>0</v>
      </c>
      <c r="T520" s="1013"/>
      <c r="U520" s="873">
        <v>0</v>
      </c>
      <c r="V520" s="873">
        <f t="shared" si="26"/>
        <v>0</v>
      </c>
      <c r="X520" s="1002" t="s">
        <v>5142</v>
      </c>
      <c r="Y520" s="1002" t="s">
        <v>5143</v>
      </c>
      <c r="Z520" s="1003">
        <v>5</v>
      </c>
      <c r="AA520" s="1004">
        <v>46258</v>
      </c>
      <c r="AB520" s="1004">
        <v>46262</v>
      </c>
      <c r="AC520" s="1004">
        <v>46290</v>
      </c>
      <c r="AD520" s="1004">
        <v>46296</v>
      </c>
      <c r="AE520" s="1005">
        <v>0</v>
      </c>
      <c r="AF520" s="1005">
        <v>0</v>
      </c>
      <c r="AG520" s="1003">
        <v>23.9</v>
      </c>
      <c r="AH520" s="1003">
        <v>0</v>
      </c>
      <c r="AI520" s="1003">
        <v>0</v>
      </c>
      <c r="AJ520" s="1003">
        <v>0</v>
      </c>
    </row>
    <row r="521" spans="2:36">
      <c r="B521" s="332" t="s">
        <v>5144</v>
      </c>
      <c r="C521" s="333"/>
      <c r="D521" s="334">
        <v>75</v>
      </c>
      <c r="E521" s="592">
        <v>46093</v>
      </c>
      <c r="F521" s="592">
        <v>46169</v>
      </c>
      <c r="G521" s="592">
        <v>46104</v>
      </c>
      <c r="H521" s="592">
        <v>46189</v>
      </c>
      <c r="I521" s="335">
        <v>0.91369999999999996</v>
      </c>
      <c r="J521" s="335">
        <v>0.88129999999999997</v>
      </c>
      <c r="K521" s="334">
        <v>657</v>
      </c>
      <c r="L521" s="334">
        <v>600.30999999999995</v>
      </c>
      <c r="M521" s="334">
        <v>579</v>
      </c>
      <c r="N521" s="336">
        <v>579</v>
      </c>
      <c r="O521" s="385">
        <v>559</v>
      </c>
      <c r="P521" s="568"/>
      <c r="Q521" s="569"/>
      <c r="R521" s="660">
        <f t="shared" si="24"/>
        <v>-21.309999999999945</v>
      </c>
      <c r="S521" s="872">
        <f t="shared" si="25"/>
        <v>-1.6990368669473103E-4</v>
      </c>
      <c r="T521" s="1013"/>
      <c r="U521" s="872">
        <v>0</v>
      </c>
      <c r="V521" s="872">
        <f t="shared" si="26"/>
        <v>-1.6990368669473103E-4</v>
      </c>
      <c r="X521" s="1002" t="s">
        <v>5144</v>
      </c>
      <c r="Z521" s="1003">
        <v>75</v>
      </c>
      <c r="AA521" s="1004">
        <v>46093</v>
      </c>
      <c r="AB521" s="1004">
        <v>46169</v>
      </c>
      <c r="AC521" s="1004">
        <v>46104</v>
      </c>
      <c r="AD521" s="1004">
        <v>46189</v>
      </c>
      <c r="AE521" s="1005">
        <v>0.91369999999999996</v>
      </c>
      <c r="AF521" s="1005">
        <v>0.88129999999999997</v>
      </c>
      <c r="AG521" s="1003">
        <v>657</v>
      </c>
      <c r="AH521" s="1003">
        <v>600.30999999999995</v>
      </c>
      <c r="AI521" s="1003">
        <v>579</v>
      </c>
      <c r="AJ521" s="1003">
        <v>579</v>
      </c>
    </row>
    <row r="522" spans="2:36">
      <c r="B522" s="337" t="s">
        <v>522</v>
      </c>
      <c r="C522" s="314" t="s">
        <v>5145</v>
      </c>
      <c r="D522" s="315">
        <v>8</v>
      </c>
      <c r="E522" s="588">
        <v>46093</v>
      </c>
      <c r="F522" s="588">
        <v>46100</v>
      </c>
      <c r="G522" s="588">
        <v>46104</v>
      </c>
      <c r="H522" s="588">
        <v>46111</v>
      </c>
      <c r="I522" s="316">
        <v>1</v>
      </c>
      <c r="J522" s="316">
        <v>1</v>
      </c>
      <c r="K522" s="315">
        <v>555</v>
      </c>
      <c r="L522" s="315">
        <v>555</v>
      </c>
      <c r="M522" s="315">
        <v>555</v>
      </c>
      <c r="N522" s="338">
        <v>555</v>
      </c>
      <c r="O522" s="654">
        <v>555</v>
      </c>
      <c r="P522" s="560" t="s">
        <v>5096</v>
      </c>
      <c r="Q522" s="561" t="s">
        <v>5146</v>
      </c>
      <c r="R522" s="661">
        <f t="shared" si="24"/>
        <v>0</v>
      </c>
      <c r="S522" s="873">
        <f t="shared" si="25"/>
        <v>0</v>
      </c>
      <c r="T522" s="1013"/>
      <c r="U522" s="873">
        <v>0</v>
      </c>
      <c r="V522" s="873">
        <f t="shared" si="26"/>
        <v>0</v>
      </c>
      <c r="X522" s="1002" t="s">
        <v>522</v>
      </c>
      <c r="Y522" s="1002" t="s">
        <v>5145</v>
      </c>
      <c r="Z522" s="1003">
        <v>8</v>
      </c>
      <c r="AA522" s="1004">
        <v>46093</v>
      </c>
      <c r="AB522" s="1004">
        <v>46100</v>
      </c>
      <c r="AC522" s="1004">
        <v>46104</v>
      </c>
      <c r="AD522" s="1004">
        <v>46111</v>
      </c>
      <c r="AE522" s="1005">
        <v>1</v>
      </c>
      <c r="AF522" s="1005">
        <v>1</v>
      </c>
      <c r="AG522" s="1003">
        <v>555</v>
      </c>
      <c r="AH522" s="1003">
        <v>555</v>
      </c>
      <c r="AI522" s="1003">
        <v>555</v>
      </c>
      <c r="AJ522" s="1003">
        <v>555</v>
      </c>
    </row>
    <row r="523" spans="2:36">
      <c r="B523" s="337" t="s">
        <v>525</v>
      </c>
      <c r="C523" s="314" t="s">
        <v>5147</v>
      </c>
      <c r="D523" s="315">
        <v>17</v>
      </c>
      <c r="E523" s="588">
        <v>46101</v>
      </c>
      <c r="F523" s="588">
        <v>46126</v>
      </c>
      <c r="G523" s="588">
        <v>46112</v>
      </c>
      <c r="H523" s="588">
        <v>46147</v>
      </c>
      <c r="I523" s="316">
        <v>1</v>
      </c>
      <c r="J523" s="316">
        <v>0.6</v>
      </c>
      <c r="K523" s="315">
        <v>40</v>
      </c>
      <c r="L523" s="315">
        <v>40</v>
      </c>
      <c r="M523" s="315">
        <v>24</v>
      </c>
      <c r="N523" s="338">
        <v>24</v>
      </c>
      <c r="O523" s="654">
        <v>4</v>
      </c>
      <c r="P523" s="560" t="s">
        <v>5148</v>
      </c>
      <c r="Q523" s="561" t="s">
        <v>5149</v>
      </c>
      <c r="R523" s="661">
        <f t="shared" si="24"/>
        <v>-16</v>
      </c>
      <c r="S523" s="873">
        <f t="shared" si="25"/>
        <v>-1.2756729174639623E-4</v>
      </c>
      <c r="T523" s="1013"/>
      <c r="U523" s="873">
        <v>0</v>
      </c>
      <c r="V523" s="873">
        <f t="shared" si="26"/>
        <v>-1.2756729174639623E-4</v>
      </c>
      <c r="X523" s="1002" t="s">
        <v>525</v>
      </c>
      <c r="Y523" s="1002" t="s">
        <v>5147</v>
      </c>
      <c r="Z523" s="1003">
        <v>17</v>
      </c>
      <c r="AA523" s="1004">
        <v>46101</v>
      </c>
      <c r="AB523" s="1004">
        <v>46126</v>
      </c>
      <c r="AC523" s="1004">
        <v>46112</v>
      </c>
      <c r="AD523" s="1004">
        <v>46147</v>
      </c>
      <c r="AE523" s="1005">
        <v>1</v>
      </c>
      <c r="AF523" s="1005">
        <v>0.6</v>
      </c>
      <c r="AG523" s="1003">
        <v>40</v>
      </c>
      <c r="AH523" s="1003">
        <v>40</v>
      </c>
      <c r="AI523" s="1003">
        <v>24</v>
      </c>
      <c r="AJ523" s="1003">
        <v>24</v>
      </c>
    </row>
    <row r="524" spans="2:36">
      <c r="B524" s="337" t="s">
        <v>528</v>
      </c>
      <c r="C524" s="314" t="s">
        <v>5150</v>
      </c>
      <c r="D524" s="315">
        <v>14</v>
      </c>
      <c r="E524" s="588">
        <v>46127</v>
      </c>
      <c r="F524" s="588">
        <v>46147</v>
      </c>
      <c r="G524" s="588">
        <v>46148</v>
      </c>
      <c r="H524" s="588">
        <v>46168</v>
      </c>
      <c r="I524" s="316">
        <v>0.1429</v>
      </c>
      <c r="J524" s="316">
        <v>0</v>
      </c>
      <c r="K524" s="315">
        <v>37.200000000000003</v>
      </c>
      <c r="L524" s="315">
        <v>5.31</v>
      </c>
      <c r="M524" s="315">
        <v>0</v>
      </c>
      <c r="N524" s="338">
        <v>0</v>
      </c>
      <c r="O524" s="654">
        <v>0</v>
      </c>
      <c r="P524" s="560" t="s">
        <v>5146</v>
      </c>
      <c r="Q524" s="561" t="s">
        <v>5151</v>
      </c>
      <c r="R524" s="661">
        <f t="shared" si="24"/>
        <v>-5.31</v>
      </c>
      <c r="S524" s="873">
        <f t="shared" si="25"/>
        <v>-4.2336394948335242E-5</v>
      </c>
      <c r="T524" s="1013"/>
      <c r="U524" s="873">
        <v>0</v>
      </c>
      <c r="V524" s="873">
        <f t="shared" si="26"/>
        <v>-4.2336394948335242E-5</v>
      </c>
      <c r="X524" s="1002" t="s">
        <v>528</v>
      </c>
      <c r="Y524" s="1002" t="s">
        <v>5150</v>
      </c>
      <c r="Z524" s="1003">
        <v>14</v>
      </c>
      <c r="AA524" s="1004">
        <v>46127</v>
      </c>
      <c r="AB524" s="1004">
        <v>46147</v>
      </c>
      <c r="AC524" s="1004">
        <v>46148</v>
      </c>
      <c r="AD524" s="1004">
        <v>46168</v>
      </c>
      <c r="AE524" s="1005">
        <v>0.1429</v>
      </c>
      <c r="AF524" s="1005">
        <v>0</v>
      </c>
      <c r="AG524" s="1003">
        <v>37.200000000000003</v>
      </c>
      <c r="AH524" s="1003">
        <v>5.31</v>
      </c>
      <c r="AI524" s="1003">
        <v>0</v>
      </c>
      <c r="AJ524" s="1003">
        <v>0</v>
      </c>
    </row>
    <row r="525" spans="2:36" ht="12.75" customHeight="1">
      <c r="B525" s="337" t="s">
        <v>5152</v>
      </c>
      <c r="C525" s="314" t="s">
        <v>5153</v>
      </c>
      <c r="D525" s="315">
        <v>5</v>
      </c>
      <c r="E525" s="588">
        <v>46148</v>
      </c>
      <c r="F525" s="588">
        <v>46154</v>
      </c>
      <c r="G525" s="588">
        <v>46169</v>
      </c>
      <c r="H525" s="588">
        <v>46175</v>
      </c>
      <c r="I525" s="316">
        <v>0</v>
      </c>
      <c r="J525" s="316">
        <v>0</v>
      </c>
      <c r="K525" s="315">
        <v>6.2</v>
      </c>
      <c r="L525" s="315">
        <v>0</v>
      </c>
      <c r="M525" s="315">
        <v>0</v>
      </c>
      <c r="N525" s="338">
        <v>0</v>
      </c>
      <c r="O525" s="654">
        <v>0</v>
      </c>
      <c r="P525" s="560" t="s">
        <v>5149</v>
      </c>
      <c r="Q525" s="561" t="s">
        <v>5154</v>
      </c>
      <c r="R525" s="661">
        <f t="shared" si="24"/>
        <v>0</v>
      </c>
      <c r="S525" s="873">
        <f t="shared" si="25"/>
        <v>0</v>
      </c>
      <c r="T525" s="1013"/>
      <c r="U525" s="873">
        <v>0</v>
      </c>
      <c r="V525" s="873">
        <f t="shared" si="26"/>
        <v>0</v>
      </c>
      <c r="X525" s="1002" t="s">
        <v>5152</v>
      </c>
      <c r="Y525" s="1002" t="s">
        <v>5153</v>
      </c>
      <c r="Z525" s="1003">
        <v>5</v>
      </c>
      <c r="AA525" s="1004">
        <v>46148</v>
      </c>
      <c r="AB525" s="1004">
        <v>46154</v>
      </c>
      <c r="AC525" s="1004">
        <v>46169</v>
      </c>
      <c r="AD525" s="1004">
        <v>46175</v>
      </c>
      <c r="AE525" s="1005">
        <v>0</v>
      </c>
      <c r="AF525" s="1005">
        <v>0</v>
      </c>
      <c r="AG525" s="1003">
        <v>6.2</v>
      </c>
      <c r="AH525" s="1003">
        <v>0</v>
      </c>
      <c r="AI525" s="1003">
        <v>0</v>
      </c>
      <c r="AJ525" s="1003">
        <v>0</v>
      </c>
    </row>
    <row r="526" spans="2:36" ht="12.75" customHeight="1">
      <c r="B526" s="337" t="s">
        <v>5155</v>
      </c>
      <c r="C526" s="314" t="s">
        <v>5156</v>
      </c>
      <c r="D526" s="315">
        <v>5</v>
      </c>
      <c r="E526" s="588">
        <v>46155</v>
      </c>
      <c r="F526" s="588">
        <v>46161</v>
      </c>
      <c r="G526" s="588">
        <v>46176</v>
      </c>
      <c r="H526" s="588">
        <v>46182</v>
      </c>
      <c r="I526" s="316">
        <v>0</v>
      </c>
      <c r="J526" s="316">
        <v>0</v>
      </c>
      <c r="K526" s="315">
        <v>12.4</v>
      </c>
      <c r="L526" s="315">
        <v>0</v>
      </c>
      <c r="M526" s="315">
        <v>0</v>
      </c>
      <c r="N526" s="338">
        <v>0</v>
      </c>
      <c r="O526" s="654">
        <v>0</v>
      </c>
      <c r="P526" s="560" t="s">
        <v>5157</v>
      </c>
      <c r="Q526" s="561" t="s">
        <v>5158</v>
      </c>
      <c r="R526" s="661">
        <f t="shared" si="24"/>
        <v>0</v>
      </c>
      <c r="S526" s="873">
        <f t="shared" si="25"/>
        <v>0</v>
      </c>
      <c r="T526" s="1013"/>
      <c r="U526" s="873">
        <v>0</v>
      </c>
      <c r="V526" s="873">
        <f t="shared" si="26"/>
        <v>0</v>
      </c>
      <c r="X526" s="1002" t="s">
        <v>5155</v>
      </c>
      <c r="Y526" s="1002" t="s">
        <v>5156</v>
      </c>
      <c r="Z526" s="1003">
        <v>5</v>
      </c>
      <c r="AA526" s="1004">
        <v>46155</v>
      </c>
      <c r="AB526" s="1004">
        <v>46161</v>
      </c>
      <c r="AC526" s="1004">
        <v>46176</v>
      </c>
      <c r="AD526" s="1004">
        <v>46182</v>
      </c>
      <c r="AE526" s="1005">
        <v>0</v>
      </c>
      <c r="AF526" s="1005">
        <v>0</v>
      </c>
      <c r="AG526" s="1003">
        <v>12.4</v>
      </c>
      <c r="AH526" s="1003">
        <v>0</v>
      </c>
      <c r="AI526" s="1003">
        <v>0</v>
      </c>
      <c r="AJ526" s="1003">
        <v>0</v>
      </c>
    </row>
    <row r="527" spans="2:36" ht="12.75" customHeight="1">
      <c r="B527" s="337" t="s">
        <v>5159</v>
      </c>
      <c r="C527" s="314" t="s">
        <v>5160</v>
      </c>
      <c r="D527" s="315">
        <v>5</v>
      </c>
      <c r="E527" s="588">
        <v>46162</v>
      </c>
      <c r="F527" s="588">
        <v>46169</v>
      </c>
      <c r="G527" s="588">
        <v>46183</v>
      </c>
      <c r="H527" s="588">
        <v>46189</v>
      </c>
      <c r="I527" s="316">
        <v>0</v>
      </c>
      <c r="J527" s="316">
        <v>0</v>
      </c>
      <c r="K527" s="315">
        <v>6.2</v>
      </c>
      <c r="L527" s="315">
        <v>0</v>
      </c>
      <c r="M527" s="315">
        <v>0</v>
      </c>
      <c r="N527" s="338">
        <v>0</v>
      </c>
      <c r="O527" s="654">
        <v>0</v>
      </c>
      <c r="P527" s="560" t="s">
        <v>5154</v>
      </c>
      <c r="Q527" s="561" t="s">
        <v>5112</v>
      </c>
      <c r="R527" s="661">
        <f t="shared" si="24"/>
        <v>0</v>
      </c>
      <c r="S527" s="873">
        <f t="shared" si="25"/>
        <v>0</v>
      </c>
      <c r="T527" s="1013"/>
      <c r="U527" s="873">
        <v>0</v>
      </c>
      <c r="V527" s="873">
        <f t="shared" si="26"/>
        <v>0</v>
      </c>
      <c r="X527" s="1002" t="s">
        <v>5159</v>
      </c>
      <c r="Y527" s="1002" t="s">
        <v>5160</v>
      </c>
      <c r="Z527" s="1003">
        <v>5</v>
      </c>
      <c r="AA527" s="1004">
        <v>46162</v>
      </c>
      <c r="AB527" s="1004">
        <v>46169</v>
      </c>
      <c r="AC527" s="1004">
        <v>46183</v>
      </c>
      <c r="AD527" s="1004">
        <v>46189</v>
      </c>
      <c r="AE527" s="1005">
        <v>0</v>
      </c>
      <c r="AF527" s="1005">
        <v>0</v>
      </c>
      <c r="AG527" s="1003">
        <v>6.2</v>
      </c>
      <c r="AH527" s="1003">
        <v>0</v>
      </c>
      <c r="AI527" s="1003">
        <v>0</v>
      </c>
      <c r="AJ527" s="1003">
        <v>0</v>
      </c>
    </row>
    <row r="528" spans="2:36">
      <c r="B528" s="327" t="s">
        <v>5161</v>
      </c>
      <c r="C528" s="328"/>
      <c r="D528" s="329">
        <v>538</v>
      </c>
      <c r="E528" s="591">
        <v>45761</v>
      </c>
      <c r="F528" s="591">
        <v>46329</v>
      </c>
      <c r="G528" s="591">
        <v>45761</v>
      </c>
      <c r="H528" s="591">
        <v>46368</v>
      </c>
      <c r="I528" s="330">
        <v>0.67700000000000005</v>
      </c>
      <c r="J528" s="330">
        <v>0.54430000000000001</v>
      </c>
      <c r="K528" s="329">
        <v>59633.599999999999</v>
      </c>
      <c r="L528" s="329">
        <v>40372.699999999997</v>
      </c>
      <c r="M528" s="329">
        <v>32455.88</v>
      </c>
      <c r="N528" s="331">
        <v>32455.88</v>
      </c>
      <c r="O528" s="385">
        <v>29850.27</v>
      </c>
      <c r="P528" s="566"/>
      <c r="Q528" s="567"/>
      <c r="R528" s="659">
        <f t="shared" si="24"/>
        <v>-7916.8199999999961</v>
      </c>
      <c r="S528" s="871">
        <f t="shared" si="25"/>
        <v>-6.3120455415231508E-2</v>
      </c>
      <c r="T528" s="1013"/>
      <c r="U528" s="871">
        <v>-2.8466298952189148E-2</v>
      </c>
      <c r="V528" s="871">
        <f t="shared" si="26"/>
        <v>-3.465415646304236E-2</v>
      </c>
      <c r="X528" s="1002" t="s">
        <v>5161</v>
      </c>
      <c r="Z528" s="1003">
        <v>538</v>
      </c>
      <c r="AA528" s="1004">
        <v>45761</v>
      </c>
      <c r="AB528" s="1004">
        <v>46329</v>
      </c>
      <c r="AC528" s="1004">
        <v>45761</v>
      </c>
      <c r="AD528" s="1004">
        <v>46368</v>
      </c>
      <c r="AE528" s="1005">
        <v>0.67700000000000005</v>
      </c>
      <c r="AF528" s="1005">
        <v>0.54430000000000001</v>
      </c>
      <c r="AG528" s="1003">
        <v>59633.599999999999</v>
      </c>
      <c r="AH528" s="1003">
        <v>40372.699999999997</v>
      </c>
      <c r="AI528" s="1003">
        <v>32455.88</v>
      </c>
      <c r="AJ528" s="1003">
        <v>32455.88</v>
      </c>
    </row>
    <row r="529" spans="2:36">
      <c r="B529" s="332" t="s">
        <v>5162</v>
      </c>
      <c r="C529" s="333"/>
      <c r="D529" s="334">
        <v>74</v>
      </c>
      <c r="E529" s="592">
        <v>46027</v>
      </c>
      <c r="F529" s="592">
        <v>46087</v>
      </c>
      <c r="G529" s="592">
        <v>46051</v>
      </c>
      <c r="H529" s="592">
        <v>46169</v>
      </c>
      <c r="I529" s="335">
        <v>1</v>
      </c>
      <c r="J529" s="335">
        <v>0.3</v>
      </c>
      <c r="K529" s="334">
        <v>673</v>
      </c>
      <c r="L529" s="334">
        <v>673</v>
      </c>
      <c r="M529" s="334">
        <v>201.9</v>
      </c>
      <c r="N529" s="336">
        <v>201.9</v>
      </c>
      <c r="O529" s="385">
        <v>121.14</v>
      </c>
      <c r="P529" s="568"/>
      <c r="Q529" s="569"/>
      <c r="R529" s="660">
        <f t="shared" si="24"/>
        <v>-471.1</v>
      </c>
      <c r="S529" s="872">
        <f t="shared" si="25"/>
        <v>-3.756059446357954E-3</v>
      </c>
      <c r="T529" s="1013"/>
      <c r="U529" s="872">
        <v>-9.6584847803519926E-4</v>
      </c>
      <c r="V529" s="872">
        <f t="shared" si="26"/>
        <v>-2.7902109683227549E-3</v>
      </c>
      <c r="X529" s="1002" t="s">
        <v>5162</v>
      </c>
      <c r="Z529" s="1003">
        <v>74</v>
      </c>
      <c r="AA529" s="1004">
        <v>46027</v>
      </c>
      <c r="AB529" s="1004">
        <v>46087</v>
      </c>
      <c r="AC529" s="1004">
        <v>46051</v>
      </c>
      <c r="AD529" s="1004">
        <v>46169</v>
      </c>
      <c r="AE529" s="1005">
        <v>1</v>
      </c>
      <c r="AF529" s="1005">
        <v>0.3</v>
      </c>
      <c r="AG529" s="1003">
        <v>673</v>
      </c>
      <c r="AH529" s="1003">
        <v>673</v>
      </c>
      <c r="AI529" s="1003">
        <v>201.9</v>
      </c>
      <c r="AJ529" s="1003">
        <v>201.9</v>
      </c>
    </row>
    <row r="530" spans="2:36">
      <c r="B530" s="337" t="s">
        <v>531</v>
      </c>
      <c r="C530" s="314" t="s">
        <v>5163</v>
      </c>
      <c r="D530" s="315">
        <v>21</v>
      </c>
      <c r="E530" s="588">
        <v>46027</v>
      </c>
      <c r="F530" s="588">
        <v>46066</v>
      </c>
      <c r="G530" s="588">
        <v>46051</v>
      </c>
      <c r="H530" s="588">
        <v>46147</v>
      </c>
      <c r="I530" s="316">
        <v>1</v>
      </c>
      <c r="J530" s="316">
        <v>0.5</v>
      </c>
      <c r="K530" s="315">
        <v>403.8</v>
      </c>
      <c r="L530" s="315">
        <v>403.8</v>
      </c>
      <c r="M530" s="315">
        <v>201.9</v>
      </c>
      <c r="N530" s="338">
        <v>201.9</v>
      </c>
      <c r="O530" s="654">
        <v>121.14</v>
      </c>
      <c r="P530" s="560" t="s">
        <v>5164</v>
      </c>
      <c r="Q530" s="561" t="s">
        <v>5165</v>
      </c>
      <c r="R530" s="661">
        <f t="shared" si="24"/>
        <v>-201.9</v>
      </c>
      <c r="S530" s="873">
        <f t="shared" si="25"/>
        <v>-1.6097397627248375E-3</v>
      </c>
      <c r="T530" s="1013"/>
      <c r="U530" s="873">
        <v>-9.6584847803519926E-4</v>
      </c>
      <c r="V530" s="873">
        <f t="shared" si="26"/>
        <v>-6.4389128468963824E-4</v>
      </c>
      <c r="X530" s="1002" t="s">
        <v>531</v>
      </c>
      <c r="Y530" s="1002" t="s">
        <v>5163</v>
      </c>
      <c r="Z530" s="1003">
        <v>21</v>
      </c>
      <c r="AA530" s="1004">
        <v>46027</v>
      </c>
      <c r="AB530" s="1004">
        <v>46066</v>
      </c>
      <c r="AC530" s="1004">
        <v>46051</v>
      </c>
      <c r="AD530" s="1004">
        <v>46147</v>
      </c>
      <c r="AE530" s="1005">
        <v>1</v>
      </c>
      <c r="AF530" s="1005">
        <v>0.5</v>
      </c>
      <c r="AG530" s="1003">
        <v>403.8</v>
      </c>
      <c r="AH530" s="1003">
        <v>403.8</v>
      </c>
      <c r="AI530" s="1003">
        <v>201.9</v>
      </c>
      <c r="AJ530" s="1003">
        <v>201.9</v>
      </c>
    </row>
    <row r="531" spans="2:36" ht="12.75" customHeight="1">
      <c r="B531" s="337" t="s">
        <v>5166</v>
      </c>
      <c r="C531" s="314" t="s">
        <v>5167</v>
      </c>
      <c r="D531" s="315">
        <v>5</v>
      </c>
      <c r="E531" s="588">
        <v>46069</v>
      </c>
      <c r="F531" s="588">
        <v>46073</v>
      </c>
      <c r="G531" s="588">
        <v>46148</v>
      </c>
      <c r="H531" s="588">
        <v>46154</v>
      </c>
      <c r="I531" s="316">
        <v>1</v>
      </c>
      <c r="J531" s="316">
        <v>0</v>
      </c>
      <c r="K531" s="315">
        <v>67.3</v>
      </c>
      <c r="L531" s="315">
        <v>67.3</v>
      </c>
      <c r="M531" s="315">
        <v>0</v>
      </c>
      <c r="N531" s="338">
        <v>0</v>
      </c>
      <c r="O531" s="654">
        <v>0</v>
      </c>
      <c r="P531" s="560" t="s">
        <v>5168</v>
      </c>
      <c r="Q531" s="561" t="s">
        <v>5169</v>
      </c>
      <c r="R531" s="661">
        <f t="shared" si="24"/>
        <v>-67.3</v>
      </c>
      <c r="S531" s="873">
        <f t="shared" si="25"/>
        <v>-5.3657992090827913E-4</v>
      </c>
      <c r="T531" s="1013"/>
      <c r="U531" s="873">
        <v>0</v>
      </c>
      <c r="V531" s="873">
        <f t="shared" si="26"/>
        <v>-5.3657992090827913E-4</v>
      </c>
      <c r="X531" s="1002" t="s">
        <v>5166</v>
      </c>
      <c r="Y531" s="1002" t="s">
        <v>5167</v>
      </c>
      <c r="Z531" s="1003">
        <v>5</v>
      </c>
      <c r="AA531" s="1004">
        <v>46069</v>
      </c>
      <c r="AB531" s="1004">
        <v>46073</v>
      </c>
      <c r="AC531" s="1004">
        <v>46148</v>
      </c>
      <c r="AD531" s="1004">
        <v>46154</v>
      </c>
      <c r="AE531" s="1005">
        <v>1</v>
      </c>
      <c r="AF531" s="1005">
        <v>0</v>
      </c>
      <c r="AG531" s="1003">
        <v>67.3</v>
      </c>
      <c r="AH531" s="1003">
        <v>67.3</v>
      </c>
      <c r="AI531" s="1003">
        <v>0</v>
      </c>
      <c r="AJ531" s="1003">
        <v>0</v>
      </c>
    </row>
    <row r="532" spans="2:36" ht="12.75" customHeight="1">
      <c r="B532" s="337" t="s">
        <v>5170</v>
      </c>
      <c r="C532" s="314" t="s">
        <v>5171</v>
      </c>
      <c r="D532" s="315">
        <v>5</v>
      </c>
      <c r="E532" s="588">
        <v>46076</v>
      </c>
      <c r="F532" s="588">
        <v>46080</v>
      </c>
      <c r="G532" s="588">
        <v>46155</v>
      </c>
      <c r="H532" s="588">
        <v>46161</v>
      </c>
      <c r="I532" s="316">
        <v>1</v>
      </c>
      <c r="J532" s="316">
        <v>0</v>
      </c>
      <c r="K532" s="315">
        <v>134.6</v>
      </c>
      <c r="L532" s="315">
        <v>134.6</v>
      </c>
      <c r="M532" s="315">
        <v>0</v>
      </c>
      <c r="N532" s="338">
        <v>0</v>
      </c>
      <c r="O532" s="654">
        <v>0</v>
      </c>
      <c r="P532" s="560" t="s">
        <v>5172</v>
      </c>
      <c r="Q532" s="561" t="s">
        <v>5173</v>
      </c>
      <c r="R532" s="661">
        <f t="shared" si="24"/>
        <v>-134.6</v>
      </c>
      <c r="S532" s="873">
        <f t="shared" si="25"/>
        <v>-1.0731598418165583E-3</v>
      </c>
      <c r="T532" s="1013"/>
      <c r="U532" s="873">
        <v>0</v>
      </c>
      <c r="V532" s="873">
        <f t="shared" si="26"/>
        <v>-1.0731598418165583E-3</v>
      </c>
      <c r="X532" s="1002" t="s">
        <v>5170</v>
      </c>
      <c r="Y532" s="1002" t="s">
        <v>5171</v>
      </c>
      <c r="Z532" s="1003">
        <v>5</v>
      </c>
      <c r="AA532" s="1004">
        <v>46076</v>
      </c>
      <c r="AB532" s="1004">
        <v>46080</v>
      </c>
      <c r="AC532" s="1004">
        <v>46155</v>
      </c>
      <c r="AD532" s="1004">
        <v>46161</v>
      </c>
      <c r="AE532" s="1005">
        <v>1</v>
      </c>
      <c r="AF532" s="1005">
        <v>0</v>
      </c>
      <c r="AG532" s="1003">
        <v>134.6</v>
      </c>
      <c r="AH532" s="1003">
        <v>134.6</v>
      </c>
      <c r="AI532" s="1003">
        <v>0</v>
      </c>
      <c r="AJ532" s="1003">
        <v>0</v>
      </c>
    </row>
    <row r="533" spans="2:36" ht="12.75" customHeight="1">
      <c r="B533" s="337" t="s">
        <v>5174</v>
      </c>
      <c r="C533" s="314" t="s">
        <v>5175</v>
      </c>
      <c r="D533" s="315">
        <v>5</v>
      </c>
      <c r="E533" s="588">
        <v>46083</v>
      </c>
      <c r="F533" s="588">
        <v>46087</v>
      </c>
      <c r="G533" s="588">
        <v>46162</v>
      </c>
      <c r="H533" s="588">
        <v>46169</v>
      </c>
      <c r="I533" s="316">
        <v>1</v>
      </c>
      <c r="J533" s="316">
        <v>0</v>
      </c>
      <c r="K533" s="315">
        <v>67.3</v>
      </c>
      <c r="L533" s="315">
        <v>67.3</v>
      </c>
      <c r="M533" s="315">
        <v>0</v>
      </c>
      <c r="N533" s="338">
        <v>0</v>
      </c>
      <c r="O533" s="654">
        <v>0</v>
      </c>
      <c r="P533" s="560" t="s">
        <v>5169</v>
      </c>
      <c r="Q533" s="561" t="s">
        <v>5176</v>
      </c>
      <c r="R533" s="661">
        <f t="shared" si="24"/>
        <v>-67.3</v>
      </c>
      <c r="S533" s="873">
        <f t="shared" si="25"/>
        <v>-5.3657992090827913E-4</v>
      </c>
      <c r="T533" s="1013"/>
      <c r="U533" s="873">
        <v>0</v>
      </c>
      <c r="V533" s="873">
        <f t="shared" si="26"/>
        <v>-5.3657992090827913E-4</v>
      </c>
      <c r="X533" s="1002" t="s">
        <v>5174</v>
      </c>
      <c r="Y533" s="1002" t="s">
        <v>5175</v>
      </c>
      <c r="Z533" s="1003">
        <v>5</v>
      </c>
      <c r="AA533" s="1004">
        <v>46083</v>
      </c>
      <c r="AB533" s="1004">
        <v>46087</v>
      </c>
      <c r="AC533" s="1004">
        <v>46162</v>
      </c>
      <c r="AD533" s="1004">
        <v>46169</v>
      </c>
      <c r="AE533" s="1005">
        <v>1</v>
      </c>
      <c r="AF533" s="1005">
        <v>0</v>
      </c>
      <c r="AG533" s="1003">
        <v>67.3</v>
      </c>
      <c r="AH533" s="1003">
        <v>67.3</v>
      </c>
      <c r="AI533" s="1003">
        <v>0</v>
      </c>
      <c r="AJ533" s="1003">
        <v>0</v>
      </c>
    </row>
    <row r="534" spans="2:36">
      <c r="B534" s="332" t="s">
        <v>5177</v>
      </c>
      <c r="C534" s="333"/>
      <c r="D534" s="334">
        <v>39</v>
      </c>
      <c r="E534" s="592">
        <v>46027</v>
      </c>
      <c r="F534" s="592">
        <v>46087</v>
      </c>
      <c r="G534" s="592">
        <v>46101</v>
      </c>
      <c r="H534" s="592">
        <v>46176</v>
      </c>
      <c r="I534" s="335">
        <v>1</v>
      </c>
      <c r="J534" s="335">
        <v>0.48</v>
      </c>
      <c r="K534" s="334">
        <v>622</v>
      </c>
      <c r="L534" s="334">
        <v>622</v>
      </c>
      <c r="M534" s="334">
        <v>298.56</v>
      </c>
      <c r="N534" s="336">
        <v>298.56</v>
      </c>
      <c r="O534" s="385">
        <v>223.92</v>
      </c>
      <c r="P534" s="568"/>
      <c r="Q534" s="569"/>
      <c r="R534" s="660">
        <f t="shared" si="24"/>
        <v>-323.44</v>
      </c>
      <c r="S534" s="872">
        <f t="shared" si="25"/>
        <v>-2.5787728026533995E-3</v>
      </c>
      <c r="T534" s="1013"/>
      <c r="U534" s="872">
        <v>-8.9265639426135796E-4</v>
      </c>
      <c r="V534" s="872">
        <f t="shared" si="26"/>
        <v>-1.6861164083920416E-3</v>
      </c>
      <c r="X534" s="1002" t="s">
        <v>5177</v>
      </c>
      <c r="Z534" s="1003">
        <v>39</v>
      </c>
      <c r="AA534" s="1004">
        <v>46027</v>
      </c>
      <c r="AB534" s="1004">
        <v>46087</v>
      </c>
      <c r="AC534" s="1004">
        <v>46101</v>
      </c>
      <c r="AD534" s="1004">
        <v>46176</v>
      </c>
      <c r="AE534" s="1005">
        <v>1</v>
      </c>
      <c r="AF534" s="1005">
        <v>0.48</v>
      </c>
      <c r="AG534" s="1003">
        <v>622</v>
      </c>
      <c r="AH534" s="1003">
        <v>622</v>
      </c>
      <c r="AI534" s="1003">
        <v>298.56</v>
      </c>
      <c r="AJ534" s="1003">
        <v>298.56</v>
      </c>
    </row>
    <row r="535" spans="2:36">
      <c r="B535" s="337" t="s">
        <v>535</v>
      </c>
      <c r="C535" s="314" t="s">
        <v>5178</v>
      </c>
      <c r="D535" s="315">
        <v>19</v>
      </c>
      <c r="E535" s="588">
        <v>46027</v>
      </c>
      <c r="F535" s="588">
        <v>46066</v>
      </c>
      <c r="G535" s="588">
        <v>46101</v>
      </c>
      <c r="H535" s="588">
        <v>46154</v>
      </c>
      <c r="I535" s="316">
        <v>1</v>
      </c>
      <c r="J535" s="316">
        <v>0.8</v>
      </c>
      <c r="K535" s="315">
        <v>373.2</v>
      </c>
      <c r="L535" s="315">
        <v>373.2</v>
      </c>
      <c r="M535" s="315">
        <v>298.56</v>
      </c>
      <c r="N535" s="338">
        <v>298.56</v>
      </c>
      <c r="O535" s="654">
        <v>223.92</v>
      </c>
      <c r="P535" s="560" t="s">
        <v>5164</v>
      </c>
      <c r="Q535" s="561" t="s">
        <v>5179</v>
      </c>
      <c r="R535" s="661">
        <f t="shared" si="24"/>
        <v>-74.639999999999986</v>
      </c>
      <c r="S535" s="873">
        <f t="shared" si="25"/>
        <v>-5.9510141599693829E-4</v>
      </c>
      <c r="T535" s="1013"/>
      <c r="U535" s="873">
        <v>-8.9265639426135796E-4</v>
      </c>
      <c r="V535" s="873">
        <f t="shared" si="26"/>
        <v>2.9755497826441967E-4</v>
      </c>
      <c r="X535" s="1002" t="s">
        <v>535</v>
      </c>
      <c r="Y535" s="1002" t="s">
        <v>5178</v>
      </c>
      <c r="Z535" s="1003">
        <v>19</v>
      </c>
      <c r="AA535" s="1004">
        <v>46027</v>
      </c>
      <c r="AB535" s="1004">
        <v>46066</v>
      </c>
      <c r="AC535" s="1004">
        <v>46101</v>
      </c>
      <c r="AD535" s="1004">
        <v>46154</v>
      </c>
      <c r="AE535" s="1005">
        <v>1</v>
      </c>
      <c r="AF535" s="1005">
        <v>0.8</v>
      </c>
      <c r="AG535" s="1003">
        <v>373.2</v>
      </c>
      <c r="AH535" s="1003">
        <v>373.2</v>
      </c>
      <c r="AI535" s="1003">
        <v>298.56</v>
      </c>
      <c r="AJ535" s="1003">
        <v>298.56</v>
      </c>
    </row>
    <row r="536" spans="2:36">
      <c r="B536" s="337" t="s">
        <v>5180</v>
      </c>
      <c r="C536" s="314" t="s">
        <v>5181</v>
      </c>
      <c r="D536" s="315">
        <v>5</v>
      </c>
      <c r="E536" s="588">
        <v>46069</v>
      </c>
      <c r="F536" s="588">
        <v>46073</v>
      </c>
      <c r="G536" s="588">
        <v>46155</v>
      </c>
      <c r="H536" s="588">
        <v>46161</v>
      </c>
      <c r="I536" s="316">
        <v>1</v>
      </c>
      <c r="J536" s="316">
        <v>0</v>
      </c>
      <c r="K536" s="315">
        <v>62.2</v>
      </c>
      <c r="L536" s="315">
        <v>62.2</v>
      </c>
      <c r="M536" s="315">
        <v>0</v>
      </c>
      <c r="N536" s="338">
        <v>0</v>
      </c>
      <c r="O536" s="654">
        <v>0</v>
      </c>
      <c r="P536" s="560" t="s">
        <v>5182</v>
      </c>
      <c r="Q536" s="561" t="s">
        <v>5183</v>
      </c>
      <c r="R536" s="661">
        <f t="shared" si="24"/>
        <v>-62.2</v>
      </c>
      <c r="S536" s="873">
        <f t="shared" si="25"/>
        <v>-4.9591784666411535E-4</v>
      </c>
      <c r="T536" s="1013"/>
      <c r="U536" s="873">
        <v>0</v>
      </c>
      <c r="V536" s="873">
        <f t="shared" si="26"/>
        <v>-4.9591784666411535E-4</v>
      </c>
      <c r="X536" s="1002" t="s">
        <v>5180</v>
      </c>
      <c r="Y536" s="1002" t="s">
        <v>5181</v>
      </c>
      <c r="Z536" s="1003">
        <v>5</v>
      </c>
      <c r="AA536" s="1004">
        <v>46069</v>
      </c>
      <c r="AB536" s="1004">
        <v>46073</v>
      </c>
      <c r="AC536" s="1004">
        <v>46155</v>
      </c>
      <c r="AD536" s="1004">
        <v>46161</v>
      </c>
      <c r="AE536" s="1005">
        <v>1</v>
      </c>
      <c r="AF536" s="1005">
        <v>0</v>
      </c>
      <c r="AG536" s="1003">
        <v>62.2</v>
      </c>
      <c r="AH536" s="1003">
        <v>62.2</v>
      </c>
      <c r="AI536" s="1003">
        <v>0</v>
      </c>
      <c r="AJ536" s="1003">
        <v>0</v>
      </c>
    </row>
    <row r="537" spans="2:36" ht="12.75" customHeight="1">
      <c r="B537" s="337" t="s">
        <v>5184</v>
      </c>
      <c r="C537" s="314" t="s">
        <v>5185</v>
      </c>
      <c r="D537" s="315">
        <v>5</v>
      </c>
      <c r="E537" s="588">
        <v>46076</v>
      </c>
      <c r="F537" s="588">
        <v>46080</v>
      </c>
      <c r="G537" s="588">
        <v>46162</v>
      </c>
      <c r="H537" s="588">
        <v>46169</v>
      </c>
      <c r="I537" s="316">
        <v>1</v>
      </c>
      <c r="J537" s="316">
        <v>0</v>
      </c>
      <c r="K537" s="315">
        <v>124.4</v>
      </c>
      <c r="L537" s="315">
        <v>124.4</v>
      </c>
      <c r="M537" s="315">
        <v>0</v>
      </c>
      <c r="N537" s="338">
        <v>0</v>
      </c>
      <c r="O537" s="654">
        <v>0</v>
      </c>
      <c r="P537" s="560" t="s">
        <v>5186</v>
      </c>
      <c r="Q537" s="561" t="s">
        <v>5187</v>
      </c>
      <c r="R537" s="661">
        <f t="shared" si="24"/>
        <v>-124.4</v>
      </c>
      <c r="S537" s="873">
        <f t="shared" si="25"/>
        <v>-9.918356933282307E-4</v>
      </c>
      <c r="T537" s="1013"/>
      <c r="U537" s="873">
        <v>0</v>
      </c>
      <c r="V537" s="873">
        <f t="shared" si="26"/>
        <v>-9.918356933282307E-4</v>
      </c>
      <c r="X537" s="1002" t="s">
        <v>5184</v>
      </c>
      <c r="Y537" s="1002" t="s">
        <v>5185</v>
      </c>
      <c r="Z537" s="1003">
        <v>5</v>
      </c>
      <c r="AA537" s="1004">
        <v>46076</v>
      </c>
      <c r="AB537" s="1004">
        <v>46080</v>
      </c>
      <c r="AC537" s="1004">
        <v>46162</v>
      </c>
      <c r="AD537" s="1004">
        <v>46169</v>
      </c>
      <c r="AE537" s="1005">
        <v>1</v>
      </c>
      <c r="AF537" s="1005">
        <v>0</v>
      </c>
      <c r="AG537" s="1003">
        <v>124.4</v>
      </c>
      <c r="AH537" s="1003">
        <v>124.4</v>
      </c>
      <c r="AI537" s="1003">
        <v>0</v>
      </c>
      <c r="AJ537" s="1003">
        <v>0</v>
      </c>
    </row>
    <row r="538" spans="2:36" ht="12.75" customHeight="1">
      <c r="B538" s="337" t="s">
        <v>5188</v>
      </c>
      <c r="C538" s="314" t="s">
        <v>5189</v>
      </c>
      <c r="D538" s="315">
        <v>5</v>
      </c>
      <c r="E538" s="588">
        <v>46083</v>
      </c>
      <c r="F538" s="588">
        <v>46087</v>
      </c>
      <c r="G538" s="588">
        <v>46170</v>
      </c>
      <c r="H538" s="588">
        <v>46176</v>
      </c>
      <c r="I538" s="316">
        <v>1</v>
      </c>
      <c r="J538" s="316">
        <v>0</v>
      </c>
      <c r="K538" s="315">
        <v>62.2</v>
      </c>
      <c r="L538" s="315">
        <v>62.2</v>
      </c>
      <c r="M538" s="315">
        <v>0</v>
      </c>
      <c r="N538" s="338">
        <v>0</v>
      </c>
      <c r="O538" s="654">
        <v>0</v>
      </c>
      <c r="P538" s="560" t="s">
        <v>5183</v>
      </c>
      <c r="Q538" s="561" t="s">
        <v>5176</v>
      </c>
      <c r="R538" s="661">
        <f t="shared" si="24"/>
        <v>-62.2</v>
      </c>
      <c r="S538" s="873">
        <f t="shared" si="25"/>
        <v>-4.9591784666411535E-4</v>
      </c>
      <c r="T538" s="1013"/>
      <c r="U538" s="873">
        <v>0</v>
      </c>
      <c r="V538" s="873">
        <f t="shared" si="26"/>
        <v>-4.9591784666411535E-4</v>
      </c>
      <c r="X538" s="1002" t="s">
        <v>5188</v>
      </c>
      <c r="Y538" s="1002" t="s">
        <v>5189</v>
      </c>
      <c r="Z538" s="1003">
        <v>5</v>
      </c>
      <c r="AA538" s="1004">
        <v>46083</v>
      </c>
      <c r="AB538" s="1004">
        <v>46087</v>
      </c>
      <c r="AC538" s="1004">
        <v>46170</v>
      </c>
      <c r="AD538" s="1004">
        <v>46176</v>
      </c>
      <c r="AE538" s="1005">
        <v>1</v>
      </c>
      <c r="AF538" s="1005">
        <v>0</v>
      </c>
      <c r="AG538" s="1003">
        <v>62.2</v>
      </c>
      <c r="AH538" s="1003">
        <v>62.2</v>
      </c>
      <c r="AI538" s="1003">
        <v>0</v>
      </c>
      <c r="AJ538" s="1003">
        <v>0</v>
      </c>
    </row>
    <row r="539" spans="2:36">
      <c r="B539" s="332" t="s">
        <v>5190</v>
      </c>
      <c r="C539" s="333"/>
      <c r="D539" s="334">
        <v>152</v>
      </c>
      <c r="E539" s="592">
        <v>46112</v>
      </c>
      <c r="F539" s="592">
        <v>46255</v>
      </c>
      <c r="G539" s="592">
        <v>46108</v>
      </c>
      <c r="H539" s="592">
        <v>46269</v>
      </c>
      <c r="I539" s="335">
        <v>0.18310000000000001</v>
      </c>
      <c r="J539" s="335">
        <v>0.112</v>
      </c>
      <c r="K539" s="334">
        <v>1264</v>
      </c>
      <c r="L539" s="334">
        <v>231.5</v>
      </c>
      <c r="M539" s="334">
        <v>141.55000000000001</v>
      </c>
      <c r="N539" s="336">
        <v>141.55000000000001</v>
      </c>
      <c r="O539" s="385">
        <v>54.18</v>
      </c>
      <c r="P539" s="568"/>
      <c r="Q539" s="569"/>
      <c r="R539" s="660">
        <f t="shared" si="24"/>
        <v>-89.949999999999989</v>
      </c>
      <c r="S539" s="872">
        <f t="shared" si="25"/>
        <v>-7.171673682867712E-4</v>
      </c>
      <c r="T539" s="1013"/>
      <c r="U539" s="872">
        <v>0</v>
      </c>
      <c r="V539" s="872">
        <f t="shared" si="26"/>
        <v>-7.171673682867712E-4</v>
      </c>
      <c r="X539" s="1002" t="s">
        <v>5190</v>
      </c>
      <c r="Z539" s="1003">
        <v>152</v>
      </c>
      <c r="AA539" s="1004">
        <v>46112</v>
      </c>
      <c r="AB539" s="1004">
        <v>46255</v>
      </c>
      <c r="AC539" s="1004">
        <v>46108</v>
      </c>
      <c r="AD539" s="1004">
        <v>46269</v>
      </c>
      <c r="AE539" s="1005">
        <v>0.18310000000000001</v>
      </c>
      <c r="AF539" s="1005">
        <v>0.112</v>
      </c>
      <c r="AG539" s="1003">
        <v>1264</v>
      </c>
      <c r="AH539" s="1003">
        <v>231.5</v>
      </c>
      <c r="AI539" s="1003">
        <v>141.55000000000001</v>
      </c>
      <c r="AJ539" s="1003">
        <v>141.55000000000001</v>
      </c>
    </row>
    <row r="540" spans="2:36">
      <c r="B540" s="339" t="s">
        <v>5191</v>
      </c>
      <c r="C540" s="340"/>
      <c r="D540" s="341">
        <v>65</v>
      </c>
      <c r="E540" s="593">
        <v>46112</v>
      </c>
      <c r="F540" s="593">
        <v>46168</v>
      </c>
      <c r="G540" s="593">
        <v>46108</v>
      </c>
      <c r="H540" s="593">
        <v>46182</v>
      </c>
      <c r="I540" s="342">
        <v>0.21160000000000001</v>
      </c>
      <c r="J540" s="342">
        <v>0.12939999999999999</v>
      </c>
      <c r="K540" s="341">
        <v>1094</v>
      </c>
      <c r="L540" s="341">
        <v>231.5</v>
      </c>
      <c r="M540" s="341">
        <v>141.55000000000001</v>
      </c>
      <c r="N540" s="343">
        <v>141.55000000000001</v>
      </c>
      <c r="O540" s="385">
        <v>54.18</v>
      </c>
      <c r="P540" s="570"/>
      <c r="Q540" s="571"/>
      <c r="R540" s="662">
        <f t="shared" si="24"/>
        <v>-89.949999999999989</v>
      </c>
      <c r="S540" s="874">
        <f t="shared" si="25"/>
        <v>-7.171673682867712E-4</v>
      </c>
      <c r="T540" s="1013"/>
      <c r="U540" s="874">
        <v>0</v>
      </c>
      <c r="V540" s="874">
        <f t="shared" si="26"/>
        <v>-7.171673682867712E-4</v>
      </c>
      <c r="X540" s="1002" t="s">
        <v>5191</v>
      </c>
      <c r="Z540" s="1003">
        <v>65</v>
      </c>
      <c r="AA540" s="1004">
        <v>46112</v>
      </c>
      <c r="AB540" s="1004">
        <v>46168</v>
      </c>
      <c r="AC540" s="1004">
        <v>46108</v>
      </c>
      <c r="AD540" s="1004">
        <v>46182</v>
      </c>
      <c r="AE540" s="1005">
        <v>0.21160000000000001</v>
      </c>
      <c r="AF540" s="1005">
        <v>0.12939999999999999</v>
      </c>
      <c r="AG540" s="1003">
        <v>1094</v>
      </c>
      <c r="AH540" s="1003">
        <v>231.5</v>
      </c>
      <c r="AI540" s="1003">
        <v>141.55000000000001</v>
      </c>
      <c r="AJ540" s="1003">
        <v>141.55000000000001</v>
      </c>
    </row>
    <row r="541" spans="2:36">
      <c r="B541" s="337" t="s">
        <v>542</v>
      </c>
      <c r="C541" s="314" t="s">
        <v>5192</v>
      </c>
      <c r="D541" s="315">
        <v>11</v>
      </c>
      <c r="E541" s="588">
        <v>46112</v>
      </c>
      <c r="F541" s="588">
        <v>46127</v>
      </c>
      <c r="G541" s="588">
        <v>46108</v>
      </c>
      <c r="H541" s="588">
        <v>46132</v>
      </c>
      <c r="I541" s="316">
        <v>1</v>
      </c>
      <c r="J541" s="316">
        <v>0.95</v>
      </c>
      <c r="K541" s="315">
        <v>149</v>
      </c>
      <c r="L541" s="315">
        <v>149</v>
      </c>
      <c r="M541" s="315">
        <v>141.55000000000001</v>
      </c>
      <c r="N541" s="338">
        <v>141.55000000000001</v>
      </c>
      <c r="O541" s="654">
        <v>54.18</v>
      </c>
      <c r="P541" s="560" t="s">
        <v>5193</v>
      </c>
      <c r="Q541" s="561" t="s">
        <v>5194</v>
      </c>
      <c r="R541" s="661">
        <f t="shared" si="24"/>
        <v>-7.4499999999999886</v>
      </c>
      <c r="S541" s="873">
        <f t="shared" si="25"/>
        <v>-5.939852021941565E-5</v>
      </c>
      <c r="T541" s="1013"/>
      <c r="U541" s="873">
        <v>0</v>
      </c>
      <c r="V541" s="873">
        <f t="shared" si="26"/>
        <v>-5.939852021941565E-5</v>
      </c>
      <c r="X541" s="1002" t="s">
        <v>542</v>
      </c>
      <c r="Y541" s="1002" t="s">
        <v>5192</v>
      </c>
      <c r="Z541" s="1003">
        <v>11</v>
      </c>
      <c r="AA541" s="1004">
        <v>46112</v>
      </c>
      <c r="AB541" s="1004">
        <v>46127</v>
      </c>
      <c r="AC541" s="1004">
        <v>46108</v>
      </c>
      <c r="AD541" s="1004">
        <v>46132</v>
      </c>
      <c r="AE541" s="1005">
        <v>1</v>
      </c>
      <c r="AF541" s="1005">
        <v>0.95</v>
      </c>
      <c r="AG541" s="1003">
        <v>149</v>
      </c>
      <c r="AH541" s="1003">
        <v>149</v>
      </c>
      <c r="AI541" s="1003">
        <v>141.55000000000001</v>
      </c>
      <c r="AJ541" s="1003">
        <v>141.55000000000001</v>
      </c>
    </row>
    <row r="542" spans="2:36">
      <c r="B542" s="337" t="s">
        <v>545</v>
      </c>
      <c r="C542" s="314" t="s">
        <v>5195</v>
      </c>
      <c r="D542" s="315">
        <v>21</v>
      </c>
      <c r="E542" s="588">
        <v>46128</v>
      </c>
      <c r="F542" s="588">
        <v>46137</v>
      </c>
      <c r="G542" s="588">
        <v>46133</v>
      </c>
      <c r="H542" s="588">
        <v>46153</v>
      </c>
      <c r="I542" s="316">
        <v>0.1</v>
      </c>
      <c r="J542" s="316">
        <v>0</v>
      </c>
      <c r="K542" s="315">
        <v>825</v>
      </c>
      <c r="L542" s="315">
        <v>82.5</v>
      </c>
      <c r="M542" s="315">
        <v>0</v>
      </c>
      <c r="N542" s="338">
        <v>0</v>
      </c>
      <c r="O542" s="654">
        <v>0</v>
      </c>
      <c r="P542" s="560" t="s">
        <v>5196</v>
      </c>
      <c r="Q542" s="561" t="s">
        <v>5197</v>
      </c>
      <c r="R542" s="661">
        <f t="shared" si="24"/>
        <v>-82.5</v>
      </c>
      <c r="S542" s="873">
        <f t="shared" si="25"/>
        <v>-6.5776884806735558E-4</v>
      </c>
      <c r="T542" s="1013"/>
      <c r="U542" s="873">
        <v>0</v>
      </c>
      <c r="V542" s="873">
        <f t="shared" si="26"/>
        <v>-6.5776884806735558E-4</v>
      </c>
      <c r="X542" s="1002" t="s">
        <v>545</v>
      </c>
      <c r="Y542" s="1002" t="s">
        <v>5195</v>
      </c>
      <c r="Z542" s="1003">
        <v>21</v>
      </c>
      <c r="AA542" s="1004">
        <v>46128</v>
      </c>
      <c r="AB542" s="1004">
        <v>46137</v>
      </c>
      <c r="AC542" s="1004">
        <v>46133</v>
      </c>
      <c r="AD542" s="1004">
        <v>46153</v>
      </c>
      <c r="AE542" s="1005">
        <v>0.1</v>
      </c>
      <c r="AF542" s="1005">
        <v>0</v>
      </c>
      <c r="AG542" s="1003">
        <v>825</v>
      </c>
      <c r="AH542" s="1003">
        <v>82.5</v>
      </c>
      <c r="AI542" s="1003">
        <v>0</v>
      </c>
      <c r="AJ542" s="1003">
        <v>0</v>
      </c>
    </row>
    <row r="543" spans="2:36">
      <c r="B543" s="337" t="s">
        <v>548</v>
      </c>
      <c r="C543" s="314" t="s">
        <v>5198</v>
      </c>
      <c r="D543" s="315">
        <v>20</v>
      </c>
      <c r="E543" s="588">
        <v>46139</v>
      </c>
      <c r="F543" s="588">
        <v>46168</v>
      </c>
      <c r="G543" s="588">
        <v>46154</v>
      </c>
      <c r="H543" s="588">
        <v>46182</v>
      </c>
      <c r="I543" s="316">
        <v>0</v>
      </c>
      <c r="J543" s="316">
        <v>0</v>
      </c>
      <c r="K543" s="315">
        <v>120</v>
      </c>
      <c r="L543" s="315">
        <v>0</v>
      </c>
      <c r="M543" s="315">
        <v>0</v>
      </c>
      <c r="N543" s="338">
        <v>0</v>
      </c>
      <c r="O543" s="654">
        <v>0</v>
      </c>
      <c r="P543" s="560" t="s">
        <v>5194</v>
      </c>
      <c r="Q543" s="561" t="s">
        <v>5199</v>
      </c>
      <c r="R543" s="661">
        <f t="shared" si="24"/>
        <v>0</v>
      </c>
      <c r="S543" s="873">
        <f t="shared" si="25"/>
        <v>0</v>
      </c>
      <c r="T543" s="1013"/>
      <c r="U543" s="873">
        <v>0</v>
      </c>
      <c r="V543" s="873">
        <f t="shared" si="26"/>
        <v>0</v>
      </c>
      <c r="X543" s="1002" t="s">
        <v>548</v>
      </c>
      <c r="Y543" s="1002" t="s">
        <v>5198</v>
      </c>
      <c r="Z543" s="1003">
        <v>20</v>
      </c>
      <c r="AA543" s="1004">
        <v>46139</v>
      </c>
      <c r="AB543" s="1004">
        <v>46168</v>
      </c>
      <c r="AC543" s="1004">
        <v>46154</v>
      </c>
      <c r="AD543" s="1004">
        <v>46182</v>
      </c>
      <c r="AE543" s="1005">
        <v>0</v>
      </c>
      <c r="AF543" s="1005">
        <v>0</v>
      </c>
      <c r="AG543" s="1003">
        <v>120</v>
      </c>
      <c r="AH543" s="1003">
        <v>0</v>
      </c>
      <c r="AI543" s="1003">
        <v>0</v>
      </c>
      <c r="AJ543" s="1003">
        <v>0</v>
      </c>
    </row>
    <row r="544" spans="2:36" ht="12.75" customHeight="1">
      <c r="B544" s="339" t="s">
        <v>5200</v>
      </c>
      <c r="C544" s="340"/>
      <c r="D544" s="341">
        <v>61</v>
      </c>
      <c r="E544" s="593">
        <v>46169</v>
      </c>
      <c r="F544" s="593">
        <v>46255</v>
      </c>
      <c r="G544" s="593">
        <v>46183</v>
      </c>
      <c r="H544" s="593">
        <v>46269</v>
      </c>
      <c r="I544" s="342">
        <v>0</v>
      </c>
      <c r="J544" s="342">
        <v>0</v>
      </c>
      <c r="K544" s="341">
        <v>170</v>
      </c>
      <c r="L544" s="341">
        <v>0</v>
      </c>
      <c r="M544" s="341">
        <v>0</v>
      </c>
      <c r="N544" s="343">
        <v>0</v>
      </c>
      <c r="O544" s="385">
        <v>0</v>
      </c>
      <c r="P544" s="570"/>
      <c r="Q544" s="571"/>
      <c r="R544" s="662">
        <f t="shared" si="24"/>
        <v>0</v>
      </c>
      <c r="S544" s="874">
        <f t="shared" si="25"/>
        <v>0</v>
      </c>
      <c r="T544" s="1013"/>
      <c r="U544" s="874">
        <v>0</v>
      </c>
      <c r="V544" s="874">
        <f t="shared" si="26"/>
        <v>0</v>
      </c>
      <c r="X544" s="1002" t="s">
        <v>5200</v>
      </c>
      <c r="Z544" s="1003">
        <v>61</v>
      </c>
      <c r="AA544" s="1004">
        <v>46169</v>
      </c>
      <c r="AB544" s="1004">
        <v>46255</v>
      </c>
      <c r="AC544" s="1004">
        <v>46183</v>
      </c>
      <c r="AD544" s="1004">
        <v>46269</v>
      </c>
      <c r="AE544" s="1005">
        <v>0</v>
      </c>
      <c r="AF544" s="1005">
        <v>0</v>
      </c>
      <c r="AG544" s="1003">
        <v>170</v>
      </c>
      <c r="AH544" s="1003">
        <v>0</v>
      </c>
      <c r="AI544" s="1003">
        <v>0</v>
      </c>
      <c r="AJ544" s="1003">
        <v>0</v>
      </c>
    </row>
    <row r="545" spans="2:36" ht="12.75" customHeight="1">
      <c r="B545" s="337" t="s">
        <v>551</v>
      </c>
      <c r="C545" s="314" t="s">
        <v>5201</v>
      </c>
      <c r="D545" s="315">
        <v>46</v>
      </c>
      <c r="E545" s="588">
        <v>46169</v>
      </c>
      <c r="F545" s="588">
        <v>46234</v>
      </c>
      <c r="G545" s="588">
        <v>46183</v>
      </c>
      <c r="H545" s="588">
        <v>46248</v>
      </c>
      <c r="I545" s="316">
        <v>0</v>
      </c>
      <c r="J545" s="316">
        <v>0</v>
      </c>
      <c r="K545" s="315">
        <v>102</v>
      </c>
      <c r="L545" s="315">
        <v>0</v>
      </c>
      <c r="M545" s="315">
        <v>0</v>
      </c>
      <c r="N545" s="338">
        <v>0</v>
      </c>
      <c r="O545" s="654">
        <v>0</v>
      </c>
      <c r="P545" s="560" t="s">
        <v>5202</v>
      </c>
      <c r="Q545" s="561" t="s">
        <v>5203</v>
      </c>
      <c r="R545" s="661">
        <f t="shared" si="24"/>
        <v>0</v>
      </c>
      <c r="S545" s="873">
        <f t="shared" si="25"/>
        <v>0</v>
      </c>
      <c r="T545" s="1013"/>
      <c r="U545" s="873">
        <v>0</v>
      </c>
      <c r="V545" s="873">
        <f t="shared" si="26"/>
        <v>0</v>
      </c>
      <c r="X545" s="1002" t="s">
        <v>551</v>
      </c>
      <c r="Y545" s="1002" t="s">
        <v>5201</v>
      </c>
      <c r="Z545" s="1003">
        <v>46</v>
      </c>
      <c r="AA545" s="1004">
        <v>46169</v>
      </c>
      <c r="AB545" s="1004">
        <v>46234</v>
      </c>
      <c r="AC545" s="1004">
        <v>46183</v>
      </c>
      <c r="AD545" s="1004">
        <v>46248</v>
      </c>
      <c r="AE545" s="1005">
        <v>0</v>
      </c>
      <c r="AF545" s="1005">
        <v>0</v>
      </c>
      <c r="AG545" s="1003">
        <v>102</v>
      </c>
      <c r="AH545" s="1003">
        <v>0</v>
      </c>
      <c r="AI545" s="1003">
        <v>0</v>
      </c>
      <c r="AJ545" s="1003">
        <v>0</v>
      </c>
    </row>
    <row r="546" spans="2:36" ht="12.75" customHeight="1">
      <c r="B546" s="337" t="s">
        <v>5204</v>
      </c>
      <c r="C546" s="314" t="s">
        <v>5205</v>
      </c>
      <c r="D546" s="315">
        <v>5</v>
      </c>
      <c r="E546" s="588">
        <v>46237</v>
      </c>
      <c r="F546" s="588">
        <v>46241</v>
      </c>
      <c r="G546" s="588">
        <v>46251</v>
      </c>
      <c r="H546" s="588">
        <v>46255</v>
      </c>
      <c r="I546" s="316">
        <v>0</v>
      </c>
      <c r="J546" s="316">
        <v>0</v>
      </c>
      <c r="K546" s="315">
        <v>17</v>
      </c>
      <c r="L546" s="315">
        <v>0</v>
      </c>
      <c r="M546" s="315">
        <v>0</v>
      </c>
      <c r="N546" s="338">
        <v>0</v>
      </c>
      <c r="O546" s="654">
        <v>0</v>
      </c>
      <c r="P546" s="560" t="s">
        <v>5199</v>
      </c>
      <c r="Q546" s="561" t="s">
        <v>5206</v>
      </c>
      <c r="R546" s="661">
        <f t="shared" si="24"/>
        <v>0</v>
      </c>
      <c r="S546" s="873">
        <f t="shared" si="25"/>
        <v>0</v>
      </c>
      <c r="T546" s="1013"/>
      <c r="U546" s="873">
        <v>0</v>
      </c>
      <c r="V546" s="873">
        <f t="shared" si="26"/>
        <v>0</v>
      </c>
      <c r="X546" s="1002" t="s">
        <v>5204</v>
      </c>
      <c r="Y546" s="1002" t="s">
        <v>5205</v>
      </c>
      <c r="Z546" s="1003">
        <v>5</v>
      </c>
      <c r="AA546" s="1004">
        <v>46237</v>
      </c>
      <c r="AB546" s="1004">
        <v>46241</v>
      </c>
      <c r="AC546" s="1004">
        <v>46251</v>
      </c>
      <c r="AD546" s="1004">
        <v>46255</v>
      </c>
      <c r="AE546" s="1005">
        <v>0</v>
      </c>
      <c r="AF546" s="1005">
        <v>0</v>
      </c>
      <c r="AG546" s="1003">
        <v>17</v>
      </c>
      <c r="AH546" s="1003">
        <v>0</v>
      </c>
      <c r="AI546" s="1003">
        <v>0</v>
      </c>
      <c r="AJ546" s="1003">
        <v>0</v>
      </c>
    </row>
    <row r="547" spans="2:36" ht="12.75" customHeight="1">
      <c r="B547" s="337" t="s">
        <v>5207</v>
      </c>
      <c r="C547" s="314" t="s">
        <v>5208</v>
      </c>
      <c r="D547" s="315">
        <v>5</v>
      </c>
      <c r="E547" s="588">
        <v>46244</v>
      </c>
      <c r="F547" s="588">
        <v>46248</v>
      </c>
      <c r="G547" s="588">
        <v>46258</v>
      </c>
      <c r="H547" s="588">
        <v>46262</v>
      </c>
      <c r="I547" s="316">
        <v>0</v>
      </c>
      <c r="J547" s="316">
        <v>0</v>
      </c>
      <c r="K547" s="315">
        <v>34</v>
      </c>
      <c r="L547" s="315">
        <v>0</v>
      </c>
      <c r="M547" s="315">
        <v>0</v>
      </c>
      <c r="N547" s="338">
        <v>0</v>
      </c>
      <c r="O547" s="654">
        <v>0</v>
      </c>
      <c r="P547" s="560" t="s">
        <v>5209</v>
      </c>
      <c r="Q547" s="561" t="s">
        <v>5210</v>
      </c>
      <c r="R547" s="661">
        <f t="shared" si="24"/>
        <v>0</v>
      </c>
      <c r="S547" s="873">
        <f t="shared" si="25"/>
        <v>0</v>
      </c>
      <c r="T547" s="1013"/>
      <c r="U547" s="873">
        <v>0</v>
      </c>
      <c r="V547" s="873">
        <f t="shared" si="26"/>
        <v>0</v>
      </c>
      <c r="X547" s="1002" t="s">
        <v>5207</v>
      </c>
      <c r="Y547" s="1002" t="s">
        <v>5208</v>
      </c>
      <c r="Z547" s="1003">
        <v>5</v>
      </c>
      <c r="AA547" s="1004">
        <v>46244</v>
      </c>
      <c r="AB547" s="1004">
        <v>46248</v>
      </c>
      <c r="AC547" s="1004">
        <v>46258</v>
      </c>
      <c r="AD547" s="1004">
        <v>46262</v>
      </c>
      <c r="AE547" s="1005">
        <v>0</v>
      </c>
      <c r="AF547" s="1005">
        <v>0</v>
      </c>
      <c r="AG547" s="1003">
        <v>34</v>
      </c>
      <c r="AH547" s="1003">
        <v>0</v>
      </c>
      <c r="AI547" s="1003">
        <v>0</v>
      </c>
      <c r="AJ547" s="1003">
        <v>0</v>
      </c>
    </row>
    <row r="548" spans="2:36" ht="12.75" customHeight="1">
      <c r="B548" s="337" t="s">
        <v>5211</v>
      </c>
      <c r="C548" s="314" t="s">
        <v>5212</v>
      </c>
      <c r="D548" s="315">
        <v>5</v>
      </c>
      <c r="E548" s="588">
        <v>46251</v>
      </c>
      <c r="F548" s="588">
        <v>46255</v>
      </c>
      <c r="G548" s="588">
        <v>46265</v>
      </c>
      <c r="H548" s="588">
        <v>46269</v>
      </c>
      <c r="I548" s="316">
        <v>0</v>
      </c>
      <c r="J548" s="316">
        <v>0</v>
      </c>
      <c r="K548" s="315">
        <v>17</v>
      </c>
      <c r="L548" s="315">
        <v>0</v>
      </c>
      <c r="M548" s="315">
        <v>0</v>
      </c>
      <c r="N548" s="338">
        <v>0</v>
      </c>
      <c r="O548" s="654">
        <v>0</v>
      </c>
      <c r="P548" s="560" t="s">
        <v>5206</v>
      </c>
      <c r="Q548" s="561" t="s">
        <v>5213</v>
      </c>
      <c r="R548" s="661">
        <f t="shared" si="24"/>
        <v>0</v>
      </c>
      <c r="S548" s="873">
        <f t="shared" si="25"/>
        <v>0</v>
      </c>
      <c r="T548" s="1013"/>
      <c r="U548" s="873">
        <v>0</v>
      </c>
      <c r="V548" s="873">
        <f t="shared" si="26"/>
        <v>0</v>
      </c>
      <c r="X548" s="1002" t="s">
        <v>5211</v>
      </c>
      <c r="Y548" s="1002" t="s">
        <v>5212</v>
      </c>
      <c r="Z548" s="1003">
        <v>5</v>
      </c>
      <c r="AA548" s="1004">
        <v>46251</v>
      </c>
      <c r="AB548" s="1004">
        <v>46255</v>
      </c>
      <c r="AC548" s="1004">
        <v>46265</v>
      </c>
      <c r="AD548" s="1004">
        <v>46269</v>
      </c>
      <c r="AE548" s="1005">
        <v>0</v>
      </c>
      <c r="AF548" s="1005">
        <v>0</v>
      </c>
      <c r="AG548" s="1003">
        <v>17</v>
      </c>
      <c r="AH548" s="1003">
        <v>0</v>
      </c>
      <c r="AI548" s="1003">
        <v>0</v>
      </c>
      <c r="AJ548" s="1003">
        <v>0</v>
      </c>
    </row>
    <row r="549" spans="2:36">
      <c r="B549" s="332" t="s">
        <v>5214</v>
      </c>
      <c r="C549" s="333"/>
      <c r="D549" s="334">
        <v>403</v>
      </c>
      <c r="E549" s="592">
        <v>45789</v>
      </c>
      <c r="F549" s="592">
        <v>46223</v>
      </c>
      <c r="G549" s="592">
        <v>45789</v>
      </c>
      <c r="H549" s="592">
        <v>46225</v>
      </c>
      <c r="I549" s="335">
        <v>0.93140000000000001</v>
      </c>
      <c r="J549" s="335">
        <v>0.93610000000000004</v>
      </c>
      <c r="K549" s="334">
        <v>4733</v>
      </c>
      <c r="L549" s="334">
        <v>4408.28</v>
      </c>
      <c r="M549" s="334">
        <v>4430.42</v>
      </c>
      <c r="N549" s="336">
        <v>4430.42</v>
      </c>
      <c r="O549" s="385">
        <v>4364</v>
      </c>
      <c r="P549" s="568"/>
      <c r="Q549" s="569"/>
      <c r="R549" s="660">
        <f t="shared" si="24"/>
        <v>22.140000000000327</v>
      </c>
      <c r="S549" s="872">
        <f t="shared" si="25"/>
        <v>1.7652123995407838E-4</v>
      </c>
      <c r="T549" s="1013"/>
      <c r="U549" s="872">
        <v>3.3406844336862618E-5</v>
      </c>
      <c r="V549" s="872">
        <f t="shared" si="26"/>
        <v>1.4311439561721576E-4</v>
      </c>
      <c r="X549" s="1002" t="s">
        <v>5214</v>
      </c>
      <c r="Z549" s="1003">
        <v>403</v>
      </c>
      <c r="AA549" s="1004">
        <v>45789</v>
      </c>
      <c r="AB549" s="1004">
        <v>46223</v>
      </c>
      <c r="AC549" s="1004">
        <v>45789</v>
      </c>
      <c r="AD549" s="1004">
        <v>46225</v>
      </c>
      <c r="AE549" s="1005">
        <v>0.93140000000000001</v>
      </c>
      <c r="AF549" s="1005">
        <v>0.93610000000000004</v>
      </c>
      <c r="AG549" s="1003">
        <v>4733</v>
      </c>
      <c r="AH549" s="1003">
        <v>4408.28</v>
      </c>
      <c r="AI549" s="1003">
        <v>4430.42</v>
      </c>
      <c r="AJ549" s="1003">
        <v>4430.42</v>
      </c>
    </row>
    <row r="550" spans="2:36">
      <c r="B550" s="339" t="s">
        <v>5215</v>
      </c>
      <c r="C550" s="340"/>
      <c r="D550" s="341">
        <v>38</v>
      </c>
      <c r="E550" s="593">
        <v>45789</v>
      </c>
      <c r="F550" s="593">
        <v>45855</v>
      </c>
      <c r="G550" s="593">
        <v>45789</v>
      </c>
      <c r="H550" s="593">
        <v>45855</v>
      </c>
      <c r="I550" s="342">
        <v>1</v>
      </c>
      <c r="J550" s="342">
        <v>1</v>
      </c>
      <c r="K550" s="341">
        <v>1091</v>
      </c>
      <c r="L550" s="341">
        <v>1091</v>
      </c>
      <c r="M550" s="341">
        <v>1091</v>
      </c>
      <c r="N550" s="343">
        <v>1091</v>
      </c>
      <c r="O550" s="385">
        <v>1091</v>
      </c>
      <c r="P550" s="570"/>
      <c r="Q550" s="571"/>
      <c r="R550" s="662">
        <f t="shared" si="24"/>
        <v>0</v>
      </c>
      <c r="S550" s="874">
        <f t="shared" si="25"/>
        <v>0</v>
      </c>
      <c r="T550" s="1013"/>
      <c r="U550" s="874">
        <v>0</v>
      </c>
      <c r="V550" s="874">
        <f t="shared" si="26"/>
        <v>0</v>
      </c>
      <c r="X550" s="1002" t="s">
        <v>5215</v>
      </c>
      <c r="Z550" s="1003">
        <v>38</v>
      </c>
      <c r="AA550" s="1004">
        <v>45789</v>
      </c>
      <c r="AB550" s="1004">
        <v>45855</v>
      </c>
      <c r="AC550" s="1004">
        <v>45789</v>
      </c>
      <c r="AD550" s="1004">
        <v>45855</v>
      </c>
      <c r="AE550" s="1005">
        <v>1</v>
      </c>
      <c r="AF550" s="1005">
        <v>1</v>
      </c>
      <c r="AG550" s="1003">
        <v>1091</v>
      </c>
      <c r="AH550" s="1003">
        <v>1091</v>
      </c>
      <c r="AI550" s="1003">
        <v>1091</v>
      </c>
      <c r="AJ550" s="1003">
        <v>1091</v>
      </c>
    </row>
    <row r="551" spans="2:36">
      <c r="B551" s="337" t="s">
        <v>557</v>
      </c>
      <c r="C551" s="314" t="s">
        <v>5216</v>
      </c>
      <c r="D551" s="315">
        <v>9</v>
      </c>
      <c r="E551" s="588">
        <v>45789</v>
      </c>
      <c r="F551" s="588">
        <v>45799</v>
      </c>
      <c r="G551" s="588">
        <v>45789</v>
      </c>
      <c r="H551" s="588">
        <v>45799</v>
      </c>
      <c r="I551" s="316">
        <v>1</v>
      </c>
      <c r="J551" s="316">
        <v>1</v>
      </c>
      <c r="K551" s="315">
        <v>74</v>
      </c>
      <c r="L551" s="315">
        <v>74</v>
      </c>
      <c r="M551" s="315">
        <v>74</v>
      </c>
      <c r="N551" s="338">
        <v>74</v>
      </c>
      <c r="O551" s="654">
        <v>74</v>
      </c>
      <c r="P551" s="560" t="s">
        <v>5217</v>
      </c>
      <c r="Q551" s="561" t="s">
        <v>5218</v>
      </c>
      <c r="R551" s="661">
        <f t="shared" si="24"/>
        <v>0</v>
      </c>
      <c r="S551" s="873">
        <f t="shared" si="25"/>
        <v>0</v>
      </c>
      <c r="T551" s="1013"/>
      <c r="U551" s="873">
        <v>0</v>
      </c>
      <c r="V551" s="873">
        <f t="shared" si="26"/>
        <v>0</v>
      </c>
      <c r="X551" s="1002" t="s">
        <v>557</v>
      </c>
      <c r="Y551" s="1002" t="s">
        <v>5216</v>
      </c>
      <c r="Z551" s="1003">
        <v>9</v>
      </c>
      <c r="AA551" s="1004">
        <v>45789</v>
      </c>
      <c r="AB551" s="1004">
        <v>45799</v>
      </c>
      <c r="AC551" s="1004">
        <v>45789</v>
      </c>
      <c r="AD551" s="1004">
        <v>45799</v>
      </c>
      <c r="AE551" s="1005">
        <v>1</v>
      </c>
      <c r="AF551" s="1005">
        <v>1</v>
      </c>
      <c r="AG551" s="1003">
        <v>74</v>
      </c>
      <c r="AH551" s="1003">
        <v>74</v>
      </c>
      <c r="AI551" s="1003">
        <v>74</v>
      </c>
      <c r="AJ551" s="1003">
        <v>74</v>
      </c>
    </row>
    <row r="552" spans="2:36">
      <c r="B552" s="337" t="s">
        <v>559</v>
      </c>
      <c r="C552" s="314" t="s">
        <v>5219</v>
      </c>
      <c r="D552" s="315">
        <v>38</v>
      </c>
      <c r="E552" s="588">
        <v>45800</v>
      </c>
      <c r="F552" s="588">
        <v>45829</v>
      </c>
      <c r="G552" s="588">
        <v>45800</v>
      </c>
      <c r="H552" s="588">
        <v>45829</v>
      </c>
      <c r="I552" s="316">
        <v>1</v>
      </c>
      <c r="J552" s="316">
        <v>1</v>
      </c>
      <c r="K552" s="315">
        <v>980</v>
      </c>
      <c r="L552" s="315">
        <v>980</v>
      </c>
      <c r="M552" s="315">
        <v>980</v>
      </c>
      <c r="N552" s="338">
        <v>980</v>
      </c>
      <c r="O552" s="654">
        <v>980</v>
      </c>
      <c r="P552" s="560" t="s">
        <v>5220</v>
      </c>
      <c r="Q552" s="561" t="s">
        <v>5221</v>
      </c>
      <c r="R552" s="661">
        <f t="shared" si="24"/>
        <v>0</v>
      </c>
      <c r="S552" s="873">
        <f t="shared" si="25"/>
        <v>0</v>
      </c>
      <c r="T552" s="1013"/>
      <c r="U552" s="873">
        <v>0</v>
      </c>
      <c r="V552" s="873">
        <f t="shared" si="26"/>
        <v>0</v>
      </c>
      <c r="X552" s="1002" t="s">
        <v>559</v>
      </c>
      <c r="Y552" s="1002" t="s">
        <v>5219</v>
      </c>
      <c r="Z552" s="1003">
        <v>38</v>
      </c>
      <c r="AA552" s="1004">
        <v>45800</v>
      </c>
      <c r="AB552" s="1004">
        <v>45829</v>
      </c>
      <c r="AC552" s="1004">
        <v>45800</v>
      </c>
      <c r="AD552" s="1004">
        <v>45829</v>
      </c>
      <c r="AE552" s="1005">
        <v>1</v>
      </c>
      <c r="AF552" s="1005">
        <v>1</v>
      </c>
      <c r="AG552" s="1003">
        <v>980</v>
      </c>
      <c r="AH552" s="1003">
        <v>980</v>
      </c>
      <c r="AI552" s="1003">
        <v>980</v>
      </c>
      <c r="AJ552" s="1003">
        <v>980</v>
      </c>
    </row>
    <row r="553" spans="2:36">
      <c r="B553" s="337" t="s">
        <v>563</v>
      </c>
      <c r="C553" s="314" t="s">
        <v>5222</v>
      </c>
      <c r="D553" s="315">
        <v>10</v>
      </c>
      <c r="E553" s="588">
        <v>45831</v>
      </c>
      <c r="F553" s="588">
        <v>45855</v>
      </c>
      <c r="G553" s="588">
        <v>45831</v>
      </c>
      <c r="H553" s="588">
        <v>45855</v>
      </c>
      <c r="I553" s="316">
        <v>1</v>
      </c>
      <c r="J553" s="316">
        <v>1</v>
      </c>
      <c r="K553" s="315">
        <v>37</v>
      </c>
      <c r="L553" s="315">
        <v>37</v>
      </c>
      <c r="M553" s="315">
        <v>37</v>
      </c>
      <c r="N553" s="338">
        <v>37</v>
      </c>
      <c r="O553" s="654">
        <v>37</v>
      </c>
      <c r="P553" s="560" t="s">
        <v>5223</v>
      </c>
      <c r="Q553" s="561" t="s">
        <v>5224</v>
      </c>
      <c r="R553" s="661">
        <f t="shared" si="24"/>
        <v>0</v>
      </c>
      <c r="S553" s="873">
        <f t="shared" si="25"/>
        <v>0</v>
      </c>
      <c r="T553" s="1013"/>
      <c r="U553" s="873">
        <v>0</v>
      </c>
      <c r="V553" s="873">
        <f t="shared" si="26"/>
        <v>0</v>
      </c>
      <c r="X553" s="1002" t="s">
        <v>563</v>
      </c>
      <c r="Y553" s="1002" t="s">
        <v>5222</v>
      </c>
      <c r="Z553" s="1003">
        <v>10</v>
      </c>
      <c r="AA553" s="1004">
        <v>45831</v>
      </c>
      <c r="AB553" s="1004">
        <v>45855</v>
      </c>
      <c r="AC553" s="1004">
        <v>45831</v>
      </c>
      <c r="AD553" s="1004">
        <v>45855</v>
      </c>
      <c r="AE553" s="1005">
        <v>1</v>
      </c>
      <c r="AF553" s="1005">
        <v>1</v>
      </c>
      <c r="AG553" s="1003">
        <v>37</v>
      </c>
      <c r="AH553" s="1003">
        <v>37</v>
      </c>
      <c r="AI553" s="1003">
        <v>37</v>
      </c>
      <c r="AJ553" s="1003">
        <v>37</v>
      </c>
    </row>
    <row r="554" spans="2:36">
      <c r="B554" s="339" t="s">
        <v>5225</v>
      </c>
      <c r="C554" s="340"/>
      <c r="D554" s="341">
        <v>92</v>
      </c>
      <c r="E554" s="593">
        <v>45845</v>
      </c>
      <c r="F554" s="593">
        <v>45947</v>
      </c>
      <c r="G554" s="593">
        <v>45845</v>
      </c>
      <c r="H554" s="593">
        <v>45947</v>
      </c>
      <c r="I554" s="342">
        <v>1</v>
      </c>
      <c r="J554" s="342">
        <v>1</v>
      </c>
      <c r="K554" s="341">
        <v>1091</v>
      </c>
      <c r="L554" s="341">
        <v>1091</v>
      </c>
      <c r="M554" s="341">
        <v>1091</v>
      </c>
      <c r="N554" s="343">
        <v>1091</v>
      </c>
      <c r="O554" s="385">
        <v>1091</v>
      </c>
      <c r="P554" s="570"/>
      <c r="Q554" s="571"/>
      <c r="R554" s="662">
        <f t="shared" si="24"/>
        <v>0</v>
      </c>
      <c r="S554" s="874">
        <f t="shared" si="25"/>
        <v>0</v>
      </c>
      <c r="T554" s="1013"/>
      <c r="U554" s="874">
        <v>0</v>
      </c>
      <c r="V554" s="874">
        <f t="shared" si="26"/>
        <v>0</v>
      </c>
      <c r="X554" s="1002" t="s">
        <v>5225</v>
      </c>
      <c r="Z554" s="1003">
        <v>92</v>
      </c>
      <c r="AA554" s="1004">
        <v>45845</v>
      </c>
      <c r="AB554" s="1004">
        <v>45947</v>
      </c>
      <c r="AC554" s="1004">
        <v>45845</v>
      </c>
      <c r="AD554" s="1004">
        <v>45947</v>
      </c>
      <c r="AE554" s="1005">
        <v>1</v>
      </c>
      <c r="AF554" s="1005">
        <v>1</v>
      </c>
      <c r="AG554" s="1003">
        <v>1091</v>
      </c>
      <c r="AH554" s="1003">
        <v>1091</v>
      </c>
      <c r="AI554" s="1003">
        <v>1091</v>
      </c>
      <c r="AJ554" s="1003">
        <v>1091</v>
      </c>
    </row>
    <row r="555" spans="2:36">
      <c r="B555" s="337" t="s">
        <v>565</v>
      </c>
      <c r="C555" s="314" t="s">
        <v>5226</v>
      </c>
      <c r="D555" s="315">
        <v>20</v>
      </c>
      <c r="E555" s="588">
        <v>45845</v>
      </c>
      <c r="F555" s="588">
        <v>45880</v>
      </c>
      <c r="G555" s="588">
        <v>45845</v>
      </c>
      <c r="H555" s="588">
        <v>45880</v>
      </c>
      <c r="I555" s="316">
        <v>1</v>
      </c>
      <c r="J555" s="316">
        <v>1</v>
      </c>
      <c r="K555" s="315">
        <v>74</v>
      </c>
      <c r="L555" s="315">
        <v>74</v>
      </c>
      <c r="M555" s="315">
        <v>74</v>
      </c>
      <c r="N555" s="338">
        <v>74</v>
      </c>
      <c r="O555" s="654">
        <v>74</v>
      </c>
      <c r="P555" s="560" t="s">
        <v>5221</v>
      </c>
      <c r="Q555" s="561" t="s">
        <v>5227</v>
      </c>
      <c r="R555" s="661">
        <f t="shared" si="24"/>
        <v>0</v>
      </c>
      <c r="S555" s="873">
        <f t="shared" si="25"/>
        <v>0</v>
      </c>
      <c r="T555" s="1013"/>
      <c r="U555" s="873">
        <v>0</v>
      </c>
      <c r="V555" s="873">
        <f t="shared" si="26"/>
        <v>0</v>
      </c>
      <c r="X555" s="1002" t="s">
        <v>565</v>
      </c>
      <c r="Y555" s="1002" t="s">
        <v>5226</v>
      </c>
      <c r="Z555" s="1003">
        <v>20</v>
      </c>
      <c r="AA555" s="1004">
        <v>45845</v>
      </c>
      <c r="AB555" s="1004">
        <v>45880</v>
      </c>
      <c r="AC555" s="1004">
        <v>45845</v>
      </c>
      <c r="AD555" s="1004">
        <v>45880</v>
      </c>
      <c r="AE555" s="1005">
        <v>1</v>
      </c>
      <c r="AF555" s="1005">
        <v>1</v>
      </c>
      <c r="AG555" s="1003">
        <v>74</v>
      </c>
      <c r="AH555" s="1003">
        <v>74</v>
      </c>
      <c r="AI555" s="1003">
        <v>74</v>
      </c>
      <c r="AJ555" s="1003">
        <v>74</v>
      </c>
    </row>
    <row r="556" spans="2:36">
      <c r="B556" s="337" t="s">
        <v>566</v>
      </c>
      <c r="C556" s="314" t="s">
        <v>5228</v>
      </c>
      <c r="D556" s="315">
        <v>24</v>
      </c>
      <c r="E556" s="588">
        <v>45881</v>
      </c>
      <c r="F556" s="588">
        <v>45887</v>
      </c>
      <c r="G556" s="588">
        <v>45881</v>
      </c>
      <c r="H556" s="588">
        <v>45887</v>
      </c>
      <c r="I556" s="316">
        <v>1</v>
      </c>
      <c r="J556" s="316">
        <v>1</v>
      </c>
      <c r="K556" s="315">
        <v>980</v>
      </c>
      <c r="L556" s="315">
        <v>980</v>
      </c>
      <c r="M556" s="315">
        <v>980</v>
      </c>
      <c r="N556" s="338">
        <v>980</v>
      </c>
      <c r="O556" s="654">
        <v>980</v>
      </c>
      <c r="P556" s="560" t="s">
        <v>5224</v>
      </c>
      <c r="Q556" s="561" t="s">
        <v>5069</v>
      </c>
      <c r="R556" s="661">
        <f t="shared" si="24"/>
        <v>0</v>
      </c>
      <c r="S556" s="873">
        <f t="shared" si="25"/>
        <v>0</v>
      </c>
      <c r="T556" s="1013"/>
      <c r="U556" s="873">
        <v>0</v>
      </c>
      <c r="V556" s="873">
        <f t="shared" si="26"/>
        <v>0</v>
      </c>
      <c r="X556" s="1002" t="s">
        <v>566</v>
      </c>
      <c r="Y556" s="1002" t="s">
        <v>5228</v>
      </c>
      <c r="Z556" s="1003">
        <v>24</v>
      </c>
      <c r="AA556" s="1004">
        <v>45881</v>
      </c>
      <c r="AB556" s="1004">
        <v>45887</v>
      </c>
      <c r="AC556" s="1004">
        <v>45881</v>
      </c>
      <c r="AD556" s="1004">
        <v>45887</v>
      </c>
      <c r="AE556" s="1005">
        <v>1</v>
      </c>
      <c r="AF556" s="1005">
        <v>1</v>
      </c>
      <c r="AG556" s="1003">
        <v>980</v>
      </c>
      <c r="AH556" s="1003">
        <v>980</v>
      </c>
      <c r="AI556" s="1003">
        <v>980</v>
      </c>
      <c r="AJ556" s="1003">
        <v>980</v>
      </c>
    </row>
    <row r="557" spans="2:36">
      <c r="B557" s="337" t="s">
        <v>567</v>
      </c>
      <c r="C557" s="314" t="s">
        <v>5229</v>
      </c>
      <c r="D557" s="315">
        <v>37</v>
      </c>
      <c r="E557" s="588">
        <v>45888</v>
      </c>
      <c r="F557" s="588">
        <v>45947</v>
      </c>
      <c r="G557" s="588">
        <v>45888</v>
      </c>
      <c r="H557" s="588">
        <v>45947</v>
      </c>
      <c r="I557" s="316">
        <v>1</v>
      </c>
      <c r="J557" s="316">
        <v>1</v>
      </c>
      <c r="K557" s="315">
        <v>37</v>
      </c>
      <c r="L557" s="315">
        <v>37</v>
      </c>
      <c r="M557" s="315">
        <v>37</v>
      </c>
      <c r="N557" s="338">
        <v>37</v>
      </c>
      <c r="O557" s="654">
        <v>37</v>
      </c>
      <c r="P557" s="560" t="s">
        <v>5227</v>
      </c>
      <c r="Q557" s="561" t="s">
        <v>5230</v>
      </c>
      <c r="R557" s="661">
        <f t="shared" si="24"/>
        <v>0</v>
      </c>
      <c r="S557" s="873">
        <f t="shared" si="25"/>
        <v>0</v>
      </c>
      <c r="T557" s="1013"/>
      <c r="U557" s="873">
        <v>0</v>
      </c>
      <c r="V557" s="873">
        <f t="shared" si="26"/>
        <v>0</v>
      </c>
      <c r="X557" s="1002" t="s">
        <v>567</v>
      </c>
      <c r="Y557" s="1002" t="s">
        <v>5229</v>
      </c>
      <c r="Z557" s="1003">
        <v>37</v>
      </c>
      <c r="AA557" s="1004">
        <v>45888</v>
      </c>
      <c r="AB557" s="1004">
        <v>45947</v>
      </c>
      <c r="AC557" s="1004">
        <v>45888</v>
      </c>
      <c r="AD557" s="1004">
        <v>45947</v>
      </c>
      <c r="AE557" s="1005">
        <v>1</v>
      </c>
      <c r="AF557" s="1005">
        <v>1</v>
      </c>
      <c r="AG557" s="1003">
        <v>37</v>
      </c>
      <c r="AH557" s="1003">
        <v>37</v>
      </c>
      <c r="AI557" s="1003">
        <v>37</v>
      </c>
      <c r="AJ557" s="1003">
        <v>37</v>
      </c>
    </row>
    <row r="558" spans="2:36">
      <c r="B558" s="339" t="s">
        <v>5231</v>
      </c>
      <c r="C558" s="340"/>
      <c r="D558" s="341">
        <v>78</v>
      </c>
      <c r="E558" s="593">
        <v>45950</v>
      </c>
      <c r="F558" s="593">
        <v>46024</v>
      </c>
      <c r="G558" s="593">
        <v>45943</v>
      </c>
      <c r="H558" s="593">
        <v>46024</v>
      </c>
      <c r="I558" s="342">
        <v>1</v>
      </c>
      <c r="J558" s="342">
        <v>1</v>
      </c>
      <c r="K558" s="341">
        <v>1091</v>
      </c>
      <c r="L558" s="341">
        <v>1091</v>
      </c>
      <c r="M558" s="341">
        <v>1091</v>
      </c>
      <c r="N558" s="343">
        <v>1091</v>
      </c>
      <c r="O558" s="385">
        <v>1091</v>
      </c>
      <c r="P558" s="570"/>
      <c r="Q558" s="571"/>
      <c r="R558" s="662">
        <f t="shared" si="24"/>
        <v>0</v>
      </c>
      <c r="S558" s="874">
        <f t="shared" si="25"/>
        <v>0</v>
      </c>
      <c r="T558" s="1013"/>
      <c r="U558" s="874">
        <v>-1.9693294871611099E-5</v>
      </c>
      <c r="V558" s="874">
        <f t="shared" si="26"/>
        <v>1.9693294871611099E-5</v>
      </c>
      <c r="X558" s="1002" t="s">
        <v>5231</v>
      </c>
      <c r="Z558" s="1003">
        <v>78</v>
      </c>
      <c r="AA558" s="1004">
        <v>45950</v>
      </c>
      <c r="AB558" s="1004">
        <v>46024</v>
      </c>
      <c r="AC558" s="1004">
        <v>45943</v>
      </c>
      <c r="AD558" s="1004">
        <v>46024</v>
      </c>
      <c r="AE558" s="1005">
        <v>1</v>
      </c>
      <c r="AF558" s="1005">
        <v>1</v>
      </c>
      <c r="AG558" s="1003">
        <v>1091</v>
      </c>
      <c r="AH558" s="1003">
        <v>1091</v>
      </c>
      <c r="AI558" s="1003">
        <v>1091</v>
      </c>
      <c r="AJ558" s="1003">
        <v>1091</v>
      </c>
    </row>
    <row r="559" spans="2:36">
      <c r="B559" s="337" t="s">
        <v>569</v>
      </c>
      <c r="C559" s="314" t="s">
        <v>5232</v>
      </c>
      <c r="D559" s="315">
        <v>10</v>
      </c>
      <c r="E559" s="588">
        <v>45950</v>
      </c>
      <c r="F559" s="588">
        <v>45964</v>
      </c>
      <c r="G559" s="588">
        <v>45943</v>
      </c>
      <c r="H559" s="588">
        <v>45964</v>
      </c>
      <c r="I559" s="316">
        <v>1</v>
      </c>
      <c r="J559" s="316">
        <v>1</v>
      </c>
      <c r="K559" s="315">
        <v>74</v>
      </c>
      <c r="L559" s="315">
        <v>74</v>
      </c>
      <c r="M559" s="315">
        <v>74</v>
      </c>
      <c r="N559" s="338">
        <v>74</v>
      </c>
      <c r="O559" s="654">
        <v>74</v>
      </c>
      <c r="P559" s="560" t="s">
        <v>5069</v>
      </c>
      <c r="Q559" s="561" t="s">
        <v>5233</v>
      </c>
      <c r="R559" s="661">
        <f t="shared" si="24"/>
        <v>0</v>
      </c>
      <c r="S559" s="873">
        <f t="shared" si="25"/>
        <v>0</v>
      </c>
      <c r="T559" s="1013"/>
      <c r="U559" s="873">
        <v>0</v>
      </c>
      <c r="V559" s="873">
        <f t="shared" si="26"/>
        <v>0</v>
      </c>
      <c r="X559" s="1002" t="s">
        <v>569</v>
      </c>
      <c r="Y559" s="1002" t="s">
        <v>5232</v>
      </c>
      <c r="Z559" s="1003">
        <v>10</v>
      </c>
      <c r="AA559" s="1004">
        <v>45950</v>
      </c>
      <c r="AB559" s="1004">
        <v>45964</v>
      </c>
      <c r="AC559" s="1004">
        <v>45943</v>
      </c>
      <c r="AD559" s="1004">
        <v>45964</v>
      </c>
      <c r="AE559" s="1005">
        <v>1</v>
      </c>
      <c r="AF559" s="1005">
        <v>1</v>
      </c>
      <c r="AG559" s="1003">
        <v>74</v>
      </c>
      <c r="AH559" s="1003">
        <v>74</v>
      </c>
      <c r="AI559" s="1003">
        <v>74</v>
      </c>
      <c r="AJ559" s="1003">
        <v>74</v>
      </c>
    </row>
    <row r="560" spans="2:36">
      <c r="B560" s="337" t="s">
        <v>570</v>
      </c>
      <c r="C560" s="314" t="s">
        <v>5234</v>
      </c>
      <c r="D560" s="315">
        <v>37</v>
      </c>
      <c r="E560" s="588">
        <v>45965</v>
      </c>
      <c r="F560" s="588">
        <v>46001</v>
      </c>
      <c r="G560" s="588">
        <v>45965</v>
      </c>
      <c r="H560" s="588">
        <v>46001</v>
      </c>
      <c r="I560" s="316">
        <v>1</v>
      </c>
      <c r="J560" s="316">
        <v>1</v>
      </c>
      <c r="K560" s="315">
        <v>980</v>
      </c>
      <c r="L560" s="315">
        <v>980</v>
      </c>
      <c r="M560" s="315">
        <v>980</v>
      </c>
      <c r="N560" s="338">
        <v>980</v>
      </c>
      <c r="O560" s="654">
        <v>980</v>
      </c>
      <c r="P560" s="560" t="s">
        <v>5164</v>
      </c>
      <c r="Q560" s="561" t="s">
        <v>5124</v>
      </c>
      <c r="R560" s="661">
        <f t="shared" si="24"/>
        <v>0</v>
      </c>
      <c r="S560" s="873">
        <f t="shared" si="25"/>
        <v>0</v>
      </c>
      <c r="T560" s="1013"/>
      <c r="U560" s="873">
        <v>0</v>
      </c>
      <c r="V560" s="873">
        <f t="shared" si="26"/>
        <v>0</v>
      </c>
      <c r="X560" s="1002" t="s">
        <v>570</v>
      </c>
      <c r="Y560" s="1002" t="s">
        <v>5234</v>
      </c>
      <c r="Z560" s="1003">
        <v>37</v>
      </c>
      <c r="AA560" s="1004">
        <v>45965</v>
      </c>
      <c r="AB560" s="1004">
        <v>46001</v>
      </c>
      <c r="AC560" s="1004">
        <v>45965</v>
      </c>
      <c r="AD560" s="1004">
        <v>46001</v>
      </c>
      <c r="AE560" s="1005">
        <v>1</v>
      </c>
      <c r="AF560" s="1005">
        <v>1</v>
      </c>
      <c r="AG560" s="1003">
        <v>980</v>
      </c>
      <c r="AH560" s="1003">
        <v>980</v>
      </c>
      <c r="AI560" s="1003">
        <v>980</v>
      </c>
      <c r="AJ560" s="1003">
        <v>980</v>
      </c>
    </row>
    <row r="561" spans="2:36">
      <c r="B561" s="337" t="s">
        <v>571</v>
      </c>
      <c r="C561" s="314" t="s">
        <v>5235</v>
      </c>
      <c r="D561" s="315">
        <v>15</v>
      </c>
      <c r="E561" s="588">
        <v>46002</v>
      </c>
      <c r="F561" s="588">
        <v>46024</v>
      </c>
      <c r="G561" s="588">
        <v>46002</v>
      </c>
      <c r="H561" s="588">
        <v>46024</v>
      </c>
      <c r="I561" s="316">
        <v>1</v>
      </c>
      <c r="J561" s="316">
        <v>1</v>
      </c>
      <c r="K561" s="315">
        <v>37</v>
      </c>
      <c r="L561" s="315">
        <v>37</v>
      </c>
      <c r="M561" s="315">
        <v>37</v>
      </c>
      <c r="N561" s="338">
        <v>37</v>
      </c>
      <c r="O561" s="654">
        <v>37</v>
      </c>
      <c r="P561" s="560" t="s">
        <v>5236</v>
      </c>
      <c r="Q561" s="561" t="s">
        <v>5237</v>
      </c>
      <c r="R561" s="661">
        <f t="shared" si="24"/>
        <v>0</v>
      </c>
      <c r="S561" s="873">
        <f t="shared" si="25"/>
        <v>0</v>
      </c>
      <c r="T561" s="1013"/>
      <c r="U561" s="873">
        <v>-1.9693294871610872E-5</v>
      </c>
      <c r="V561" s="873">
        <f t="shared" si="26"/>
        <v>1.9693294871610872E-5</v>
      </c>
      <c r="X561" s="1002" t="s">
        <v>571</v>
      </c>
      <c r="Y561" s="1002" t="s">
        <v>5235</v>
      </c>
      <c r="Z561" s="1003">
        <v>15</v>
      </c>
      <c r="AA561" s="1004">
        <v>46002</v>
      </c>
      <c r="AB561" s="1004">
        <v>46024</v>
      </c>
      <c r="AC561" s="1004">
        <v>46002</v>
      </c>
      <c r="AD561" s="1004">
        <v>46024</v>
      </c>
      <c r="AE561" s="1005">
        <v>1</v>
      </c>
      <c r="AF561" s="1005">
        <v>1</v>
      </c>
      <c r="AG561" s="1003">
        <v>37</v>
      </c>
      <c r="AH561" s="1003">
        <v>37</v>
      </c>
      <c r="AI561" s="1003">
        <v>37</v>
      </c>
      <c r="AJ561" s="1003">
        <v>37</v>
      </c>
    </row>
    <row r="562" spans="2:36">
      <c r="B562" s="339" t="s">
        <v>5238</v>
      </c>
      <c r="C562" s="340"/>
      <c r="D562" s="341">
        <v>95</v>
      </c>
      <c r="E562" s="593">
        <v>46027</v>
      </c>
      <c r="F562" s="593">
        <v>46111</v>
      </c>
      <c r="G562" s="593">
        <v>46014</v>
      </c>
      <c r="H562" s="593">
        <v>46121</v>
      </c>
      <c r="I562" s="342">
        <v>1</v>
      </c>
      <c r="J562" s="342">
        <v>1</v>
      </c>
      <c r="K562" s="341">
        <v>1091</v>
      </c>
      <c r="L562" s="341">
        <v>1091</v>
      </c>
      <c r="M562" s="341">
        <v>1091</v>
      </c>
      <c r="N562" s="343">
        <v>1091</v>
      </c>
      <c r="O562" s="385">
        <v>1091</v>
      </c>
      <c r="P562" s="570"/>
      <c r="Q562" s="571"/>
      <c r="R562" s="662">
        <f t="shared" si="24"/>
        <v>0</v>
      </c>
      <c r="S562" s="874">
        <f t="shared" si="25"/>
        <v>0</v>
      </c>
      <c r="T562" s="1013"/>
      <c r="U562" s="874">
        <v>5.3100139208473033E-5</v>
      </c>
      <c r="V562" s="874">
        <f t="shared" si="26"/>
        <v>-5.3100139208473033E-5</v>
      </c>
      <c r="X562" s="1002" t="s">
        <v>5238</v>
      </c>
      <c r="Z562" s="1003">
        <v>95</v>
      </c>
      <c r="AA562" s="1004">
        <v>46027</v>
      </c>
      <c r="AB562" s="1004">
        <v>46111</v>
      </c>
      <c r="AC562" s="1004">
        <v>46014</v>
      </c>
      <c r="AD562" s="1004">
        <v>46121</v>
      </c>
      <c r="AE562" s="1005">
        <v>1</v>
      </c>
      <c r="AF562" s="1005">
        <v>1</v>
      </c>
      <c r="AG562" s="1003">
        <v>1091</v>
      </c>
      <c r="AH562" s="1003">
        <v>1091</v>
      </c>
      <c r="AI562" s="1003">
        <v>1091</v>
      </c>
      <c r="AJ562" s="1003">
        <v>1091</v>
      </c>
    </row>
    <row r="563" spans="2:36">
      <c r="B563" s="337" t="s">
        <v>573</v>
      </c>
      <c r="C563" s="314" t="s">
        <v>5239</v>
      </c>
      <c r="D563" s="315">
        <v>25</v>
      </c>
      <c r="E563" s="588">
        <v>46027</v>
      </c>
      <c r="F563" s="588">
        <v>46059</v>
      </c>
      <c r="G563" s="588">
        <v>46014</v>
      </c>
      <c r="H563" s="588">
        <v>46062</v>
      </c>
      <c r="I563" s="316">
        <v>1</v>
      </c>
      <c r="J563" s="316">
        <v>1</v>
      </c>
      <c r="K563" s="315">
        <v>74</v>
      </c>
      <c r="L563" s="315">
        <v>74</v>
      </c>
      <c r="M563" s="315">
        <v>74</v>
      </c>
      <c r="N563" s="338">
        <v>74</v>
      </c>
      <c r="O563" s="654">
        <v>74</v>
      </c>
      <c r="P563" s="560" t="s">
        <v>5124</v>
      </c>
      <c r="Q563" s="561" t="s">
        <v>5096</v>
      </c>
      <c r="R563" s="661">
        <f t="shared" si="24"/>
        <v>0</v>
      </c>
      <c r="S563" s="873">
        <f t="shared" si="25"/>
        <v>0</v>
      </c>
      <c r="T563" s="1013"/>
      <c r="U563" s="873">
        <v>5.3100139208473033E-5</v>
      </c>
      <c r="V563" s="873">
        <f t="shared" si="26"/>
        <v>-5.3100139208473033E-5</v>
      </c>
      <c r="X563" s="1002" t="s">
        <v>573</v>
      </c>
      <c r="Y563" s="1002" t="s">
        <v>5239</v>
      </c>
      <c r="Z563" s="1003">
        <v>25</v>
      </c>
      <c r="AA563" s="1004">
        <v>46027</v>
      </c>
      <c r="AB563" s="1004">
        <v>46059</v>
      </c>
      <c r="AC563" s="1004">
        <v>46014</v>
      </c>
      <c r="AD563" s="1004">
        <v>46062</v>
      </c>
      <c r="AE563" s="1005">
        <v>1</v>
      </c>
      <c r="AF563" s="1005">
        <v>1</v>
      </c>
      <c r="AG563" s="1003">
        <v>74</v>
      </c>
      <c r="AH563" s="1003">
        <v>74</v>
      </c>
      <c r="AI563" s="1003">
        <v>74</v>
      </c>
      <c r="AJ563" s="1003">
        <v>74</v>
      </c>
    </row>
    <row r="564" spans="2:36">
      <c r="B564" s="337" t="s">
        <v>574</v>
      </c>
      <c r="C564" s="314" t="s">
        <v>5240</v>
      </c>
      <c r="D564" s="315">
        <v>30</v>
      </c>
      <c r="E564" s="588">
        <v>46060</v>
      </c>
      <c r="F564" s="588">
        <v>46092</v>
      </c>
      <c r="G564" s="588">
        <v>46063</v>
      </c>
      <c r="H564" s="588">
        <v>46097</v>
      </c>
      <c r="I564" s="316">
        <v>1</v>
      </c>
      <c r="J564" s="316">
        <v>1</v>
      </c>
      <c r="K564" s="315">
        <v>980</v>
      </c>
      <c r="L564" s="315">
        <v>980</v>
      </c>
      <c r="M564" s="315">
        <v>980</v>
      </c>
      <c r="N564" s="338">
        <v>980</v>
      </c>
      <c r="O564" s="654">
        <v>980</v>
      </c>
      <c r="P564" s="560" t="s">
        <v>5241</v>
      </c>
      <c r="Q564" s="561" t="s">
        <v>5242</v>
      </c>
      <c r="R564" s="661">
        <f t="shared" si="24"/>
        <v>0</v>
      </c>
      <c r="S564" s="873">
        <f t="shared" si="25"/>
        <v>0</v>
      </c>
      <c r="T564" s="1013"/>
      <c r="U564" s="873">
        <v>0</v>
      </c>
      <c r="V564" s="873">
        <f t="shared" si="26"/>
        <v>0</v>
      </c>
      <c r="X564" s="1002" t="s">
        <v>574</v>
      </c>
      <c r="Y564" s="1002" t="s">
        <v>5240</v>
      </c>
      <c r="Z564" s="1003">
        <v>30</v>
      </c>
      <c r="AA564" s="1004">
        <v>46060</v>
      </c>
      <c r="AB564" s="1004">
        <v>46092</v>
      </c>
      <c r="AC564" s="1004">
        <v>46063</v>
      </c>
      <c r="AD564" s="1004">
        <v>46097</v>
      </c>
      <c r="AE564" s="1005">
        <v>1</v>
      </c>
      <c r="AF564" s="1005">
        <v>1</v>
      </c>
      <c r="AG564" s="1003">
        <v>980</v>
      </c>
      <c r="AH564" s="1003">
        <v>980</v>
      </c>
      <c r="AI564" s="1003">
        <v>980</v>
      </c>
      <c r="AJ564" s="1003">
        <v>980</v>
      </c>
    </row>
    <row r="565" spans="2:36">
      <c r="B565" s="337" t="s">
        <v>575</v>
      </c>
      <c r="C565" s="314" t="s">
        <v>5243</v>
      </c>
      <c r="D565" s="315">
        <v>13</v>
      </c>
      <c r="E565" s="588">
        <v>46093</v>
      </c>
      <c r="F565" s="588">
        <v>46111</v>
      </c>
      <c r="G565" s="588">
        <v>46098</v>
      </c>
      <c r="H565" s="588">
        <v>46121</v>
      </c>
      <c r="I565" s="316">
        <v>1</v>
      </c>
      <c r="J565" s="316">
        <v>1</v>
      </c>
      <c r="K565" s="315">
        <v>37</v>
      </c>
      <c r="L565" s="315">
        <v>37</v>
      </c>
      <c r="M565" s="315">
        <v>37</v>
      </c>
      <c r="N565" s="338">
        <v>37</v>
      </c>
      <c r="O565" s="654">
        <v>37</v>
      </c>
      <c r="P565" s="560" t="s">
        <v>5096</v>
      </c>
      <c r="Q565" s="561" t="s">
        <v>5244</v>
      </c>
      <c r="R565" s="661">
        <f t="shared" si="24"/>
        <v>0</v>
      </c>
      <c r="S565" s="873">
        <f t="shared" si="25"/>
        <v>0</v>
      </c>
      <c r="T565" s="1013"/>
      <c r="U565" s="873">
        <v>0</v>
      </c>
      <c r="V565" s="873">
        <f t="shared" si="26"/>
        <v>0</v>
      </c>
      <c r="X565" s="1002" t="s">
        <v>575</v>
      </c>
      <c r="Y565" s="1002" t="s">
        <v>5243</v>
      </c>
      <c r="Z565" s="1003">
        <v>13</v>
      </c>
      <c r="AA565" s="1004">
        <v>46093</v>
      </c>
      <c r="AB565" s="1004">
        <v>46111</v>
      </c>
      <c r="AC565" s="1004">
        <v>46098</v>
      </c>
      <c r="AD565" s="1004">
        <v>46121</v>
      </c>
      <c r="AE565" s="1005">
        <v>1</v>
      </c>
      <c r="AF565" s="1005">
        <v>1</v>
      </c>
      <c r="AG565" s="1003">
        <v>37</v>
      </c>
      <c r="AH565" s="1003">
        <v>37</v>
      </c>
      <c r="AI565" s="1003">
        <v>37</v>
      </c>
      <c r="AJ565" s="1003">
        <v>37</v>
      </c>
    </row>
    <row r="566" spans="2:36">
      <c r="B566" s="339" t="s">
        <v>5200</v>
      </c>
      <c r="C566" s="340"/>
      <c r="D566" s="341">
        <v>52</v>
      </c>
      <c r="E566" s="593">
        <v>46112</v>
      </c>
      <c r="F566" s="593">
        <v>46223</v>
      </c>
      <c r="G566" s="593">
        <v>46112</v>
      </c>
      <c r="H566" s="593">
        <v>46225</v>
      </c>
      <c r="I566" s="342">
        <v>0.12</v>
      </c>
      <c r="J566" s="342">
        <v>0.18</v>
      </c>
      <c r="K566" s="341">
        <v>369</v>
      </c>
      <c r="L566" s="341">
        <v>44.28</v>
      </c>
      <c r="M566" s="341">
        <v>66.42</v>
      </c>
      <c r="N566" s="343">
        <v>66.42</v>
      </c>
      <c r="O566" s="385">
        <v>0</v>
      </c>
      <c r="P566" s="570"/>
      <c r="Q566" s="571"/>
      <c r="R566" s="662">
        <f t="shared" si="24"/>
        <v>22.14</v>
      </c>
      <c r="S566" s="874">
        <f t="shared" si="25"/>
        <v>1.7652123995407577E-4</v>
      </c>
      <c r="T566" s="1013"/>
      <c r="U566" s="874">
        <v>0</v>
      </c>
      <c r="V566" s="874">
        <f t="shared" si="26"/>
        <v>1.7652123995407577E-4</v>
      </c>
      <c r="X566" s="1002" t="s">
        <v>5200</v>
      </c>
      <c r="Z566" s="1003">
        <v>52</v>
      </c>
      <c r="AA566" s="1004">
        <v>46112</v>
      </c>
      <c r="AB566" s="1004">
        <v>46223</v>
      </c>
      <c r="AC566" s="1004">
        <v>46112</v>
      </c>
      <c r="AD566" s="1004">
        <v>46225</v>
      </c>
      <c r="AE566" s="1005">
        <v>0.12</v>
      </c>
      <c r="AF566" s="1005">
        <v>0.18</v>
      </c>
      <c r="AG566" s="1003">
        <v>369</v>
      </c>
      <c r="AH566" s="1003">
        <v>44.28</v>
      </c>
      <c r="AI566" s="1003">
        <v>66.42</v>
      </c>
      <c r="AJ566" s="1003">
        <v>66.42</v>
      </c>
    </row>
    <row r="567" spans="2:36">
      <c r="B567" s="337" t="s">
        <v>577</v>
      </c>
      <c r="C567" s="314" t="s">
        <v>5245</v>
      </c>
      <c r="D567" s="315">
        <v>52</v>
      </c>
      <c r="E567" s="588">
        <v>46112</v>
      </c>
      <c r="F567" s="588">
        <v>46198</v>
      </c>
      <c r="G567" s="588">
        <v>46112</v>
      </c>
      <c r="H567" s="588">
        <v>46203</v>
      </c>
      <c r="I567" s="316">
        <v>0.2</v>
      </c>
      <c r="J567" s="316">
        <v>0.3</v>
      </c>
      <c r="K567" s="315">
        <v>221.4</v>
      </c>
      <c r="L567" s="315">
        <v>44.28</v>
      </c>
      <c r="M567" s="315">
        <v>66.42</v>
      </c>
      <c r="N567" s="338">
        <v>66.42</v>
      </c>
      <c r="O567" s="654">
        <v>0</v>
      </c>
      <c r="P567" s="560" t="s">
        <v>5246</v>
      </c>
      <c r="Q567" s="561" t="s">
        <v>5247</v>
      </c>
      <c r="R567" s="661">
        <f t="shared" si="24"/>
        <v>22.14</v>
      </c>
      <c r="S567" s="873">
        <f t="shared" si="25"/>
        <v>1.7652123995407577E-4</v>
      </c>
      <c r="T567" s="1013"/>
      <c r="U567" s="873">
        <v>0</v>
      </c>
      <c r="V567" s="873">
        <f t="shared" si="26"/>
        <v>1.7652123995407577E-4</v>
      </c>
      <c r="X567" s="1002" t="s">
        <v>577</v>
      </c>
      <c r="Y567" s="1002" t="s">
        <v>5245</v>
      </c>
      <c r="Z567" s="1003">
        <v>52</v>
      </c>
      <c r="AA567" s="1004">
        <v>46112</v>
      </c>
      <c r="AB567" s="1004">
        <v>46198</v>
      </c>
      <c r="AC567" s="1004">
        <v>46112</v>
      </c>
      <c r="AD567" s="1004">
        <v>46203</v>
      </c>
      <c r="AE567" s="1005">
        <v>0.2</v>
      </c>
      <c r="AF567" s="1005">
        <v>0.3</v>
      </c>
      <c r="AG567" s="1003">
        <v>221.4</v>
      </c>
      <c r="AH567" s="1003">
        <v>44.28</v>
      </c>
      <c r="AI567" s="1003">
        <v>66.42</v>
      </c>
      <c r="AJ567" s="1003">
        <v>66.42</v>
      </c>
    </row>
    <row r="568" spans="2:36" ht="12.75" customHeight="1">
      <c r="B568" s="337" t="s">
        <v>5248</v>
      </c>
      <c r="C568" s="314" t="s">
        <v>5249</v>
      </c>
      <c r="D568" s="315">
        <v>5</v>
      </c>
      <c r="E568" s="588">
        <v>46199</v>
      </c>
      <c r="F568" s="588">
        <v>46206</v>
      </c>
      <c r="G568" s="588">
        <v>46204</v>
      </c>
      <c r="H568" s="588">
        <v>46210</v>
      </c>
      <c r="I568" s="316">
        <v>0</v>
      </c>
      <c r="J568" s="316">
        <v>0</v>
      </c>
      <c r="K568" s="315">
        <v>36.9</v>
      </c>
      <c r="L568" s="315">
        <v>0</v>
      </c>
      <c r="M568" s="315">
        <v>0</v>
      </c>
      <c r="N568" s="338">
        <v>0</v>
      </c>
      <c r="O568" s="654">
        <v>0</v>
      </c>
      <c r="P568" s="560" t="s">
        <v>5250</v>
      </c>
      <c r="Q568" s="561" t="s">
        <v>5251</v>
      </c>
      <c r="R568" s="661">
        <f t="shared" si="24"/>
        <v>0</v>
      </c>
      <c r="S568" s="873">
        <f t="shared" si="25"/>
        <v>0</v>
      </c>
      <c r="T568" s="1013"/>
      <c r="U568" s="873">
        <v>0</v>
      </c>
      <c r="V568" s="873">
        <f t="shared" si="26"/>
        <v>0</v>
      </c>
      <c r="X568" s="1002" t="s">
        <v>5248</v>
      </c>
      <c r="Y568" s="1002" t="s">
        <v>5249</v>
      </c>
      <c r="Z568" s="1003">
        <v>5</v>
      </c>
      <c r="AA568" s="1004">
        <v>46199</v>
      </c>
      <c r="AB568" s="1004">
        <v>46206</v>
      </c>
      <c r="AC568" s="1004">
        <v>46204</v>
      </c>
      <c r="AD568" s="1004">
        <v>46210</v>
      </c>
      <c r="AE568" s="1005">
        <v>0</v>
      </c>
      <c r="AF568" s="1005">
        <v>0</v>
      </c>
      <c r="AG568" s="1003">
        <v>36.9</v>
      </c>
      <c r="AH568" s="1003">
        <v>0</v>
      </c>
      <c r="AI568" s="1003">
        <v>0</v>
      </c>
      <c r="AJ568" s="1003">
        <v>0</v>
      </c>
    </row>
    <row r="569" spans="2:36" ht="12.75" customHeight="1">
      <c r="B569" s="337" t="s">
        <v>5252</v>
      </c>
      <c r="C569" s="314" t="s">
        <v>5253</v>
      </c>
      <c r="D569" s="315">
        <v>5</v>
      </c>
      <c r="E569" s="588">
        <v>46209</v>
      </c>
      <c r="F569" s="588">
        <v>46213</v>
      </c>
      <c r="G569" s="588">
        <v>46211</v>
      </c>
      <c r="H569" s="588">
        <v>46217</v>
      </c>
      <c r="I569" s="316">
        <v>0</v>
      </c>
      <c r="J569" s="316">
        <v>0</v>
      </c>
      <c r="K569" s="315">
        <v>73.8</v>
      </c>
      <c r="L569" s="315">
        <v>0</v>
      </c>
      <c r="M569" s="315">
        <v>0</v>
      </c>
      <c r="N569" s="338">
        <v>0</v>
      </c>
      <c r="O569" s="654">
        <v>0</v>
      </c>
      <c r="P569" s="560" t="s">
        <v>5254</v>
      </c>
      <c r="Q569" s="561" t="s">
        <v>5255</v>
      </c>
      <c r="R569" s="661">
        <f t="shared" si="24"/>
        <v>0</v>
      </c>
      <c r="S569" s="873">
        <f t="shared" si="25"/>
        <v>0</v>
      </c>
      <c r="T569" s="1013"/>
      <c r="U569" s="873">
        <v>0</v>
      </c>
      <c r="V569" s="873">
        <f t="shared" si="26"/>
        <v>0</v>
      </c>
      <c r="X569" s="1002" t="s">
        <v>5252</v>
      </c>
      <c r="Y569" s="1002" t="s">
        <v>5253</v>
      </c>
      <c r="Z569" s="1003">
        <v>5</v>
      </c>
      <c r="AA569" s="1004">
        <v>46209</v>
      </c>
      <c r="AB569" s="1004">
        <v>46213</v>
      </c>
      <c r="AC569" s="1004">
        <v>46211</v>
      </c>
      <c r="AD569" s="1004">
        <v>46217</v>
      </c>
      <c r="AE569" s="1005">
        <v>0</v>
      </c>
      <c r="AF569" s="1005">
        <v>0</v>
      </c>
      <c r="AG569" s="1003">
        <v>73.8</v>
      </c>
      <c r="AH569" s="1003">
        <v>0</v>
      </c>
      <c r="AI569" s="1003">
        <v>0</v>
      </c>
      <c r="AJ569" s="1003">
        <v>0</v>
      </c>
    </row>
    <row r="570" spans="2:36" ht="12.75" customHeight="1">
      <c r="B570" s="337" t="s">
        <v>5256</v>
      </c>
      <c r="C570" s="314" t="s">
        <v>5257</v>
      </c>
      <c r="D570" s="315">
        <v>5</v>
      </c>
      <c r="E570" s="588">
        <v>46216</v>
      </c>
      <c r="F570" s="588">
        <v>46223</v>
      </c>
      <c r="G570" s="588">
        <v>46218</v>
      </c>
      <c r="H570" s="588">
        <v>46225</v>
      </c>
      <c r="I570" s="316">
        <v>0</v>
      </c>
      <c r="J570" s="316">
        <v>0</v>
      </c>
      <c r="K570" s="315">
        <v>36.9</v>
      </c>
      <c r="L570" s="315">
        <v>0</v>
      </c>
      <c r="M570" s="315">
        <v>0</v>
      </c>
      <c r="N570" s="338">
        <v>0</v>
      </c>
      <c r="O570" s="654">
        <v>0</v>
      </c>
      <c r="P570" s="560" t="s">
        <v>5251</v>
      </c>
      <c r="Q570" s="561" t="s">
        <v>5213</v>
      </c>
      <c r="R570" s="661">
        <f t="shared" si="24"/>
        <v>0</v>
      </c>
      <c r="S570" s="873">
        <f t="shared" si="25"/>
        <v>0</v>
      </c>
      <c r="T570" s="1013"/>
      <c r="U570" s="873">
        <v>0</v>
      </c>
      <c r="V570" s="873">
        <f t="shared" si="26"/>
        <v>0</v>
      </c>
      <c r="X570" s="1002" t="s">
        <v>5256</v>
      </c>
      <c r="Y570" s="1002" t="s">
        <v>5257</v>
      </c>
      <c r="Z570" s="1003">
        <v>5</v>
      </c>
      <c r="AA570" s="1004">
        <v>46216</v>
      </c>
      <c r="AB570" s="1004">
        <v>46223</v>
      </c>
      <c r="AC570" s="1004">
        <v>46218</v>
      </c>
      <c r="AD570" s="1004">
        <v>46225</v>
      </c>
      <c r="AE570" s="1005">
        <v>0</v>
      </c>
      <c r="AF570" s="1005">
        <v>0</v>
      </c>
      <c r="AG570" s="1003">
        <v>36.9</v>
      </c>
      <c r="AH570" s="1003">
        <v>0</v>
      </c>
      <c r="AI570" s="1003">
        <v>0</v>
      </c>
      <c r="AJ570" s="1003">
        <v>0</v>
      </c>
    </row>
    <row r="571" spans="2:36">
      <c r="B571" s="332" t="s">
        <v>5258</v>
      </c>
      <c r="C571" s="333"/>
      <c r="D571" s="334">
        <v>404</v>
      </c>
      <c r="E571" s="592">
        <v>45789</v>
      </c>
      <c r="F571" s="592">
        <v>46205</v>
      </c>
      <c r="G571" s="592">
        <v>45789</v>
      </c>
      <c r="H571" s="592">
        <v>46234</v>
      </c>
      <c r="I571" s="335">
        <v>0.81479999999999997</v>
      </c>
      <c r="J571" s="335">
        <v>0.82930000000000004</v>
      </c>
      <c r="K571" s="334">
        <v>1454</v>
      </c>
      <c r="L571" s="334">
        <v>1184.69</v>
      </c>
      <c r="M571" s="334">
        <v>1205.8399999999999</v>
      </c>
      <c r="N571" s="336">
        <v>1205.8399999999999</v>
      </c>
      <c r="O571" s="385">
        <v>1164.22</v>
      </c>
      <c r="P571" s="568"/>
      <c r="Q571" s="569"/>
      <c r="R571" s="660">
        <f t="shared" si="24"/>
        <v>21.149999999999864</v>
      </c>
      <c r="S571" s="872">
        <f t="shared" si="25"/>
        <v>1.6862801377726642E-4</v>
      </c>
      <c r="T571" s="1013"/>
      <c r="U571" s="872">
        <v>-6.8567747326257595E-6</v>
      </c>
      <c r="V571" s="872">
        <f t="shared" si="26"/>
        <v>1.7548478850989218E-4</v>
      </c>
      <c r="X571" s="1002" t="s">
        <v>5258</v>
      </c>
      <c r="Z571" s="1003">
        <v>404</v>
      </c>
      <c r="AA571" s="1004">
        <v>45789</v>
      </c>
      <c r="AB571" s="1004">
        <v>46205</v>
      </c>
      <c r="AC571" s="1004">
        <v>45789</v>
      </c>
      <c r="AD571" s="1004">
        <v>46234</v>
      </c>
      <c r="AE571" s="1005">
        <v>0.81479999999999997</v>
      </c>
      <c r="AF571" s="1005">
        <v>0.82930000000000004</v>
      </c>
      <c r="AG571" s="1003">
        <v>1454</v>
      </c>
      <c r="AH571" s="1003">
        <v>1184.69</v>
      </c>
      <c r="AI571" s="1003">
        <v>1205.8399999999999</v>
      </c>
      <c r="AJ571" s="1003">
        <v>1205.8399999999999</v>
      </c>
    </row>
    <row r="572" spans="2:36">
      <c r="B572" s="339" t="s">
        <v>5215</v>
      </c>
      <c r="C572" s="340"/>
      <c r="D572" s="341">
        <v>44</v>
      </c>
      <c r="E572" s="593">
        <v>45789</v>
      </c>
      <c r="F572" s="593">
        <v>45839</v>
      </c>
      <c r="G572" s="593">
        <v>45789</v>
      </c>
      <c r="H572" s="593">
        <v>45839</v>
      </c>
      <c r="I572" s="342">
        <v>1</v>
      </c>
      <c r="J572" s="342">
        <v>1</v>
      </c>
      <c r="K572" s="341">
        <v>293</v>
      </c>
      <c r="L572" s="341">
        <v>293</v>
      </c>
      <c r="M572" s="341">
        <v>293</v>
      </c>
      <c r="N572" s="343">
        <v>293</v>
      </c>
      <c r="O572" s="385">
        <v>293</v>
      </c>
      <c r="P572" s="570"/>
      <c r="Q572" s="571"/>
      <c r="R572" s="662">
        <f t="shared" si="24"/>
        <v>0</v>
      </c>
      <c r="S572" s="874">
        <f t="shared" si="25"/>
        <v>0</v>
      </c>
      <c r="T572" s="1013"/>
      <c r="U572" s="874">
        <v>0</v>
      </c>
      <c r="V572" s="874">
        <f t="shared" si="26"/>
        <v>0</v>
      </c>
      <c r="X572" s="1002" t="s">
        <v>5215</v>
      </c>
      <c r="Z572" s="1003">
        <v>44</v>
      </c>
      <c r="AA572" s="1004">
        <v>45789</v>
      </c>
      <c r="AB572" s="1004">
        <v>45839</v>
      </c>
      <c r="AC572" s="1004">
        <v>45789</v>
      </c>
      <c r="AD572" s="1004">
        <v>45839</v>
      </c>
      <c r="AE572" s="1005">
        <v>1</v>
      </c>
      <c r="AF572" s="1005">
        <v>1</v>
      </c>
      <c r="AG572" s="1003">
        <v>293</v>
      </c>
      <c r="AH572" s="1003">
        <v>293</v>
      </c>
      <c r="AI572" s="1003">
        <v>293</v>
      </c>
      <c r="AJ572" s="1003">
        <v>293</v>
      </c>
    </row>
    <row r="573" spans="2:36">
      <c r="B573" s="337" t="s">
        <v>582</v>
      </c>
      <c r="C573" s="314" t="s">
        <v>5259</v>
      </c>
      <c r="D573" s="315">
        <v>10</v>
      </c>
      <c r="E573" s="588">
        <v>45789</v>
      </c>
      <c r="F573" s="588">
        <v>45800</v>
      </c>
      <c r="G573" s="588">
        <v>45789</v>
      </c>
      <c r="H573" s="588">
        <v>45800</v>
      </c>
      <c r="I573" s="316">
        <v>1</v>
      </c>
      <c r="J573" s="316">
        <v>1</v>
      </c>
      <c r="K573" s="315">
        <v>68</v>
      </c>
      <c r="L573" s="315">
        <v>68</v>
      </c>
      <c r="M573" s="315">
        <v>68</v>
      </c>
      <c r="N573" s="338">
        <v>68</v>
      </c>
      <c r="O573" s="654">
        <v>68</v>
      </c>
      <c r="P573" s="560" t="s">
        <v>5217</v>
      </c>
      <c r="Q573" s="561" t="s">
        <v>5260</v>
      </c>
      <c r="R573" s="661">
        <f t="shared" si="24"/>
        <v>0</v>
      </c>
      <c r="S573" s="873">
        <f t="shared" si="25"/>
        <v>0</v>
      </c>
      <c r="T573" s="1013"/>
      <c r="U573" s="873">
        <v>0</v>
      </c>
      <c r="V573" s="873">
        <f t="shared" si="26"/>
        <v>0</v>
      </c>
      <c r="X573" s="1002" t="s">
        <v>582</v>
      </c>
      <c r="Y573" s="1002" t="s">
        <v>5259</v>
      </c>
      <c r="Z573" s="1003">
        <v>10</v>
      </c>
      <c r="AA573" s="1004">
        <v>45789</v>
      </c>
      <c r="AB573" s="1004">
        <v>45800</v>
      </c>
      <c r="AC573" s="1004">
        <v>45789</v>
      </c>
      <c r="AD573" s="1004">
        <v>45800</v>
      </c>
      <c r="AE573" s="1005">
        <v>1</v>
      </c>
      <c r="AF573" s="1005">
        <v>1</v>
      </c>
      <c r="AG573" s="1003">
        <v>68</v>
      </c>
      <c r="AH573" s="1003">
        <v>68</v>
      </c>
      <c r="AI573" s="1003">
        <v>68</v>
      </c>
      <c r="AJ573" s="1003">
        <v>68</v>
      </c>
    </row>
    <row r="574" spans="2:36">
      <c r="B574" s="337" t="s">
        <v>584</v>
      </c>
      <c r="C574" s="314" t="s">
        <v>5261</v>
      </c>
      <c r="D574" s="315">
        <v>10</v>
      </c>
      <c r="E574" s="588">
        <v>45801</v>
      </c>
      <c r="F574" s="588">
        <v>45828</v>
      </c>
      <c r="G574" s="588">
        <v>45801</v>
      </c>
      <c r="H574" s="588">
        <v>45828</v>
      </c>
      <c r="I574" s="316">
        <v>1</v>
      </c>
      <c r="J574" s="316">
        <v>1</v>
      </c>
      <c r="K574" s="315">
        <v>155</v>
      </c>
      <c r="L574" s="315">
        <v>155</v>
      </c>
      <c r="M574" s="315">
        <v>155</v>
      </c>
      <c r="N574" s="338">
        <v>155</v>
      </c>
      <c r="O574" s="654">
        <v>155</v>
      </c>
      <c r="P574" s="560" t="s">
        <v>5262</v>
      </c>
      <c r="Q574" s="561" t="s">
        <v>5263</v>
      </c>
      <c r="R574" s="661">
        <f t="shared" si="24"/>
        <v>0</v>
      </c>
      <c r="S574" s="873">
        <f t="shared" si="25"/>
        <v>0</v>
      </c>
      <c r="T574" s="1013"/>
      <c r="U574" s="873">
        <v>0</v>
      </c>
      <c r="V574" s="873">
        <f t="shared" si="26"/>
        <v>0</v>
      </c>
      <c r="X574" s="1002" t="s">
        <v>584</v>
      </c>
      <c r="Y574" s="1002" t="s">
        <v>5261</v>
      </c>
      <c r="Z574" s="1003">
        <v>10</v>
      </c>
      <c r="AA574" s="1004">
        <v>45801</v>
      </c>
      <c r="AB574" s="1004">
        <v>45828</v>
      </c>
      <c r="AC574" s="1004">
        <v>45801</v>
      </c>
      <c r="AD574" s="1004">
        <v>45828</v>
      </c>
      <c r="AE574" s="1005">
        <v>1</v>
      </c>
      <c r="AF574" s="1005">
        <v>1</v>
      </c>
      <c r="AG574" s="1003">
        <v>155</v>
      </c>
      <c r="AH574" s="1003">
        <v>155</v>
      </c>
      <c r="AI574" s="1003">
        <v>155</v>
      </c>
      <c r="AJ574" s="1003">
        <v>155</v>
      </c>
    </row>
    <row r="575" spans="2:36">
      <c r="B575" s="337" t="s">
        <v>586</v>
      </c>
      <c r="C575" s="314" t="s">
        <v>5264</v>
      </c>
      <c r="D575" s="315">
        <v>21</v>
      </c>
      <c r="E575" s="588">
        <v>45831</v>
      </c>
      <c r="F575" s="588">
        <v>45839</v>
      </c>
      <c r="G575" s="588">
        <v>45831</v>
      </c>
      <c r="H575" s="588">
        <v>45839</v>
      </c>
      <c r="I575" s="316">
        <v>1</v>
      </c>
      <c r="J575" s="316">
        <v>1</v>
      </c>
      <c r="K575" s="315">
        <v>70</v>
      </c>
      <c r="L575" s="315">
        <v>70</v>
      </c>
      <c r="M575" s="315">
        <v>70</v>
      </c>
      <c r="N575" s="338">
        <v>70</v>
      </c>
      <c r="O575" s="654">
        <v>70</v>
      </c>
      <c r="P575" s="560" t="s">
        <v>5260</v>
      </c>
      <c r="Q575" s="561" t="s">
        <v>5265</v>
      </c>
      <c r="R575" s="661">
        <f t="shared" si="24"/>
        <v>0</v>
      </c>
      <c r="S575" s="873">
        <f t="shared" si="25"/>
        <v>0</v>
      </c>
      <c r="T575" s="1013"/>
      <c r="U575" s="873">
        <v>0</v>
      </c>
      <c r="V575" s="873">
        <f t="shared" si="26"/>
        <v>0</v>
      </c>
      <c r="X575" s="1002" t="s">
        <v>586</v>
      </c>
      <c r="Y575" s="1002" t="s">
        <v>5264</v>
      </c>
      <c r="Z575" s="1003">
        <v>21</v>
      </c>
      <c r="AA575" s="1004">
        <v>45831</v>
      </c>
      <c r="AB575" s="1004">
        <v>45839</v>
      </c>
      <c r="AC575" s="1004">
        <v>45831</v>
      </c>
      <c r="AD575" s="1004">
        <v>45839</v>
      </c>
      <c r="AE575" s="1005">
        <v>1</v>
      </c>
      <c r="AF575" s="1005">
        <v>1</v>
      </c>
      <c r="AG575" s="1003">
        <v>70</v>
      </c>
      <c r="AH575" s="1003">
        <v>70</v>
      </c>
      <c r="AI575" s="1003">
        <v>70</v>
      </c>
      <c r="AJ575" s="1003">
        <v>70</v>
      </c>
    </row>
    <row r="576" spans="2:36">
      <c r="B576" s="339" t="s">
        <v>5225</v>
      </c>
      <c r="C576" s="340"/>
      <c r="D576" s="341">
        <v>145</v>
      </c>
      <c r="E576" s="593">
        <v>45840</v>
      </c>
      <c r="F576" s="593">
        <v>45960</v>
      </c>
      <c r="G576" s="593">
        <v>45840</v>
      </c>
      <c r="H576" s="593">
        <v>45960</v>
      </c>
      <c r="I576" s="342">
        <v>1</v>
      </c>
      <c r="J576" s="342">
        <v>1</v>
      </c>
      <c r="K576" s="341">
        <v>293</v>
      </c>
      <c r="L576" s="341">
        <v>293</v>
      </c>
      <c r="M576" s="341">
        <v>293</v>
      </c>
      <c r="N576" s="343">
        <v>293</v>
      </c>
      <c r="O576" s="385">
        <v>293</v>
      </c>
      <c r="P576" s="570"/>
      <c r="Q576" s="571"/>
      <c r="R576" s="662">
        <f t="shared" si="24"/>
        <v>0</v>
      </c>
      <c r="S576" s="874">
        <f t="shared" si="25"/>
        <v>0</v>
      </c>
      <c r="T576" s="1013"/>
      <c r="U576" s="874">
        <v>0</v>
      </c>
      <c r="V576" s="874">
        <f t="shared" si="26"/>
        <v>0</v>
      </c>
      <c r="X576" s="1002" t="s">
        <v>5225</v>
      </c>
      <c r="Z576" s="1003">
        <v>145</v>
      </c>
      <c r="AA576" s="1004">
        <v>45840</v>
      </c>
      <c r="AB576" s="1004">
        <v>45960</v>
      </c>
      <c r="AC576" s="1004">
        <v>45840</v>
      </c>
      <c r="AD576" s="1004">
        <v>45960</v>
      </c>
      <c r="AE576" s="1005">
        <v>1</v>
      </c>
      <c r="AF576" s="1005">
        <v>1</v>
      </c>
      <c r="AG576" s="1003">
        <v>293</v>
      </c>
      <c r="AH576" s="1003">
        <v>293</v>
      </c>
      <c r="AI576" s="1003">
        <v>293</v>
      </c>
      <c r="AJ576" s="1003">
        <v>293</v>
      </c>
    </row>
    <row r="577" spans="2:36">
      <c r="B577" s="337" t="s">
        <v>587</v>
      </c>
      <c r="C577" s="314" t="s">
        <v>5266</v>
      </c>
      <c r="D577" s="315">
        <v>27</v>
      </c>
      <c r="E577" s="588">
        <v>45840</v>
      </c>
      <c r="F577" s="588">
        <v>45894</v>
      </c>
      <c r="G577" s="588">
        <v>45840</v>
      </c>
      <c r="H577" s="588">
        <v>45894</v>
      </c>
      <c r="I577" s="316">
        <v>1</v>
      </c>
      <c r="J577" s="316">
        <v>1</v>
      </c>
      <c r="K577" s="315">
        <v>68</v>
      </c>
      <c r="L577" s="315">
        <v>68</v>
      </c>
      <c r="M577" s="315">
        <v>68</v>
      </c>
      <c r="N577" s="338">
        <v>68</v>
      </c>
      <c r="O577" s="654">
        <v>68</v>
      </c>
      <c r="P577" s="560" t="s">
        <v>5263</v>
      </c>
      <c r="Q577" s="561" t="s">
        <v>5267</v>
      </c>
      <c r="R577" s="661">
        <f t="shared" si="24"/>
        <v>0</v>
      </c>
      <c r="S577" s="873">
        <f t="shared" si="25"/>
        <v>0</v>
      </c>
      <c r="T577" s="1013"/>
      <c r="U577" s="873">
        <v>0</v>
      </c>
      <c r="V577" s="873">
        <f t="shared" si="26"/>
        <v>0</v>
      </c>
      <c r="X577" s="1002" t="s">
        <v>587</v>
      </c>
      <c r="Y577" s="1002" t="s">
        <v>5266</v>
      </c>
      <c r="Z577" s="1003">
        <v>27</v>
      </c>
      <c r="AA577" s="1004">
        <v>45840</v>
      </c>
      <c r="AB577" s="1004">
        <v>45894</v>
      </c>
      <c r="AC577" s="1004">
        <v>45840</v>
      </c>
      <c r="AD577" s="1004">
        <v>45894</v>
      </c>
      <c r="AE577" s="1005">
        <v>1</v>
      </c>
      <c r="AF577" s="1005">
        <v>1</v>
      </c>
      <c r="AG577" s="1003">
        <v>68</v>
      </c>
      <c r="AH577" s="1003">
        <v>68</v>
      </c>
      <c r="AI577" s="1003">
        <v>68</v>
      </c>
      <c r="AJ577" s="1003">
        <v>68</v>
      </c>
    </row>
    <row r="578" spans="2:36">
      <c r="B578" s="337" t="s">
        <v>588</v>
      </c>
      <c r="C578" s="314" t="s">
        <v>5268</v>
      </c>
      <c r="D578" s="315">
        <v>17</v>
      </c>
      <c r="E578" s="588">
        <v>45895</v>
      </c>
      <c r="F578" s="588">
        <v>45916</v>
      </c>
      <c r="G578" s="588">
        <v>45895</v>
      </c>
      <c r="H578" s="588">
        <v>45916</v>
      </c>
      <c r="I578" s="316">
        <v>1</v>
      </c>
      <c r="J578" s="316">
        <v>1</v>
      </c>
      <c r="K578" s="315">
        <v>155</v>
      </c>
      <c r="L578" s="315">
        <v>155</v>
      </c>
      <c r="M578" s="315">
        <v>155</v>
      </c>
      <c r="N578" s="338">
        <v>155</v>
      </c>
      <c r="O578" s="654">
        <v>155</v>
      </c>
      <c r="P578" s="560" t="s">
        <v>5265</v>
      </c>
      <c r="Q578" s="561" t="s">
        <v>5269</v>
      </c>
      <c r="R578" s="661">
        <f t="shared" si="24"/>
        <v>0</v>
      </c>
      <c r="S578" s="873">
        <f t="shared" si="25"/>
        <v>0</v>
      </c>
      <c r="T578" s="1013"/>
      <c r="U578" s="873">
        <v>0</v>
      </c>
      <c r="V578" s="873">
        <f t="shared" si="26"/>
        <v>0</v>
      </c>
      <c r="X578" s="1002" t="s">
        <v>588</v>
      </c>
      <c r="Y578" s="1002" t="s">
        <v>5268</v>
      </c>
      <c r="Z578" s="1003">
        <v>17</v>
      </c>
      <c r="AA578" s="1004">
        <v>45895</v>
      </c>
      <c r="AB578" s="1004">
        <v>45916</v>
      </c>
      <c r="AC578" s="1004">
        <v>45895</v>
      </c>
      <c r="AD578" s="1004">
        <v>45916</v>
      </c>
      <c r="AE578" s="1005">
        <v>1</v>
      </c>
      <c r="AF578" s="1005">
        <v>1</v>
      </c>
      <c r="AG578" s="1003">
        <v>155</v>
      </c>
      <c r="AH578" s="1003">
        <v>155</v>
      </c>
      <c r="AI578" s="1003">
        <v>155</v>
      </c>
      <c r="AJ578" s="1003">
        <v>155</v>
      </c>
    </row>
    <row r="579" spans="2:36">
      <c r="B579" s="337" t="s">
        <v>589</v>
      </c>
      <c r="C579" s="314" t="s">
        <v>5270</v>
      </c>
      <c r="D579" s="315">
        <v>20</v>
      </c>
      <c r="E579" s="588">
        <v>45917</v>
      </c>
      <c r="F579" s="588">
        <v>45960</v>
      </c>
      <c r="G579" s="588">
        <v>45917</v>
      </c>
      <c r="H579" s="588">
        <v>45960</v>
      </c>
      <c r="I579" s="316">
        <v>1</v>
      </c>
      <c r="J579" s="316">
        <v>1</v>
      </c>
      <c r="K579" s="315">
        <v>70</v>
      </c>
      <c r="L579" s="315">
        <v>70</v>
      </c>
      <c r="M579" s="315">
        <v>70</v>
      </c>
      <c r="N579" s="338">
        <v>70</v>
      </c>
      <c r="O579" s="654">
        <v>70</v>
      </c>
      <c r="P579" s="560" t="s">
        <v>5267</v>
      </c>
      <c r="Q579" s="561" t="s">
        <v>5271</v>
      </c>
      <c r="R579" s="661">
        <f t="shared" si="24"/>
        <v>0</v>
      </c>
      <c r="S579" s="873">
        <f t="shared" si="25"/>
        <v>0</v>
      </c>
      <c r="T579" s="1013"/>
      <c r="U579" s="873">
        <v>0</v>
      </c>
      <c r="V579" s="873">
        <f t="shared" si="26"/>
        <v>0</v>
      </c>
      <c r="X579" s="1002" t="s">
        <v>589</v>
      </c>
      <c r="Y579" s="1002" t="s">
        <v>5270</v>
      </c>
      <c r="Z579" s="1003">
        <v>20</v>
      </c>
      <c r="AA579" s="1004">
        <v>45917</v>
      </c>
      <c r="AB579" s="1004">
        <v>45960</v>
      </c>
      <c r="AC579" s="1004">
        <v>45917</v>
      </c>
      <c r="AD579" s="1004">
        <v>45960</v>
      </c>
      <c r="AE579" s="1005">
        <v>1</v>
      </c>
      <c r="AF579" s="1005">
        <v>1</v>
      </c>
      <c r="AG579" s="1003">
        <v>70</v>
      </c>
      <c r="AH579" s="1003">
        <v>70</v>
      </c>
      <c r="AI579" s="1003">
        <v>70</v>
      </c>
      <c r="AJ579" s="1003">
        <v>70</v>
      </c>
    </row>
    <row r="580" spans="2:36">
      <c r="B580" s="339" t="s">
        <v>5231</v>
      </c>
      <c r="C580" s="340"/>
      <c r="D580" s="341">
        <v>99</v>
      </c>
      <c r="E580" s="593">
        <v>45923</v>
      </c>
      <c r="F580" s="593">
        <v>46034</v>
      </c>
      <c r="G580" s="593">
        <v>45923</v>
      </c>
      <c r="H580" s="593">
        <v>46058</v>
      </c>
      <c r="I580" s="342">
        <v>1</v>
      </c>
      <c r="J580" s="342">
        <v>1</v>
      </c>
      <c r="K580" s="341">
        <v>293</v>
      </c>
      <c r="L580" s="341">
        <v>293</v>
      </c>
      <c r="M580" s="341">
        <v>293</v>
      </c>
      <c r="N580" s="343">
        <v>293</v>
      </c>
      <c r="O580" s="385">
        <v>293</v>
      </c>
      <c r="P580" s="570"/>
      <c r="Q580" s="571"/>
      <c r="R580" s="662">
        <f t="shared" si="24"/>
        <v>0</v>
      </c>
      <c r="S580" s="874">
        <f t="shared" si="25"/>
        <v>0</v>
      </c>
      <c r="T580" s="1013"/>
      <c r="U580" s="874">
        <v>-2.0562351204001823E-4</v>
      </c>
      <c r="V580" s="874">
        <f t="shared" si="26"/>
        <v>2.0562351204001823E-4</v>
      </c>
      <c r="X580" s="1002" t="s">
        <v>5231</v>
      </c>
      <c r="Z580" s="1003">
        <v>99</v>
      </c>
      <c r="AA580" s="1004">
        <v>45923</v>
      </c>
      <c r="AB580" s="1004">
        <v>46034</v>
      </c>
      <c r="AC580" s="1004">
        <v>45923</v>
      </c>
      <c r="AD580" s="1004">
        <v>46058</v>
      </c>
      <c r="AE580" s="1005">
        <v>1</v>
      </c>
      <c r="AF580" s="1005">
        <v>1</v>
      </c>
      <c r="AG580" s="1003">
        <v>293</v>
      </c>
      <c r="AH580" s="1003">
        <v>293</v>
      </c>
      <c r="AI580" s="1003">
        <v>293</v>
      </c>
      <c r="AJ580" s="1003">
        <v>293</v>
      </c>
    </row>
    <row r="581" spans="2:36">
      <c r="B581" s="337" t="s">
        <v>590</v>
      </c>
      <c r="C581" s="314" t="s">
        <v>5272</v>
      </c>
      <c r="D581" s="315">
        <v>38</v>
      </c>
      <c r="E581" s="588">
        <v>45923</v>
      </c>
      <c r="F581" s="588">
        <v>45982</v>
      </c>
      <c r="G581" s="588">
        <v>45923</v>
      </c>
      <c r="H581" s="588">
        <v>45982</v>
      </c>
      <c r="I581" s="316">
        <v>1</v>
      </c>
      <c r="J581" s="316">
        <v>1</v>
      </c>
      <c r="K581" s="315">
        <v>68</v>
      </c>
      <c r="L581" s="315">
        <v>68</v>
      </c>
      <c r="M581" s="315">
        <v>68</v>
      </c>
      <c r="N581" s="338">
        <v>68</v>
      </c>
      <c r="O581" s="654">
        <v>68</v>
      </c>
      <c r="P581" s="560" t="s">
        <v>5269</v>
      </c>
      <c r="Q581" s="561" t="s">
        <v>5273</v>
      </c>
      <c r="R581" s="661">
        <f t="shared" ref="R581:R644" si="27">+N581-L581</f>
        <v>0</v>
      </c>
      <c r="S581" s="873">
        <f t="shared" ref="S581:S644" si="28">+R581/$K$5</f>
        <v>0</v>
      </c>
      <c r="T581" s="1013"/>
      <c r="U581" s="873">
        <v>0</v>
      </c>
      <c r="V581" s="873">
        <f t="shared" ref="V581:V644" si="29">+S581-U581</f>
        <v>0</v>
      </c>
      <c r="X581" s="1002" t="s">
        <v>590</v>
      </c>
      <c r="Y581" s="1002" t="s">
        <v>5272</v>
      </c>
      <c r="Z581" s="1003">
        <v>38</v>
      </c>
      <c r="AA581" s="1004">
        <v>45923</v>
      </c>
      <c r="AB581" s="1004">
        <v>45982</v>
      </c>
      <c r="AC581" s="1004">
        <v>45923</v>
      </c>
      <c r="AD581" s="1004">
        <v>45982</v>
      </c>
      <c r="AE581" s="1005">
        <v>1</v>
      </c>
      <c r="AF581" s="1005">
        <v>1</v>
      </c>
      <c r="AG581" s="1003">
        <v>68</v>
      </c>
      <c r="AH581" s="1003">
        <v>68</v>
      </c>
      <c r="AI581" s="1003">
        <v>68</v>
      </c>
      <c r="AJ581" s="1003">
        <v>68</v>
      </c>
    </row>
    <row r="582" spans="2:36">
      <c r="B582" s="337" t="s">
        <v>591</v>
      </c>
      <c r="C582" s="314" t="s">
        <v>5274</v>
      </c>
      <c r="D582" s="315">
        <v>22</v>
      </c>
      <c r="E582" s="588">
        <v>45983</v>
      </c>
      <c r="F582" s="588">
        <v>46004</v>
      </c>
      <c r="G582" s="588">
        <v>45984</v>
      </c>
      <c r="H582" s="588">
        <v>46004</v>
      </c>
      <c r="I582" s="316">
        <v>1</v>
      </c>
      <c r="J582" s="316">
        <v>1</v>
      </c>
      <c r="K582" s="315">
        <v>155</v>
      </c>
      <c r="L582" s="315">
        <v>155</v>
      </c>
      <c r="M582" s="315">
        <v>155</v>
      </c>
      <c r="N582" s="338">
        <v>155</v>
      </c>
      <c r="O582" s="654">
        <v>155</v>
      </c>
      <c r="P582" s="560" t="s">
        <v>5271</v>
      </c>
      <c r="Q582" s="561" t="s">
        <v>5275</v>
      </c>
      <c r="R582" s="661">
        <f t="shared" si="27"/>
        <v>0</v>
      </c>
      <c r="S582" s="873">
        <f t="shared" si="28"/>
        <v>0</v>
      </c>
      <c r="T582" s="1013"/>
      <c r="U582" s="873">
        <v>0</v>
      </c>
      <c r="V582" s="873">
        <f t="shared" si="29"/>
        <v>0</v>
      </c>
      <c r="X582" s="1002" t="s">
        <v>591</v>
      </c>
      <c r="Y582" s="1002" t="s">
        <v>5274</v>
      </c>
      <c r="Z582" s="1003">
        <v>22</v>
      </c>
      <c r="AA582" s="1004">
        <v>45983</v>
      </c>
      <c r="AB582" s="1004">
        <v>46004</v>
      </c>
      <c r="AC582" s="1004">
        <v>45984</v>
      </c>
      <c r="AD582" s="1004">
        <v>46004</v>
      </c>
      <c r="AE582" s="1005">
        <v>1</v>
      </c>
      <c r="AF582" s="1005">
        <v>1</v>
      </c>
      <c r="AG582" s="1003">
        <v>155</v>
      </c>
      <c r="AH582" s="1003">
        <v>155</v>
      </c>
      <c r="AI582" s="1003">
        <v>155</v>
      </c>
      <c r="AJ582" s="1003">
        <v>155</v>
      </c>
    </row>
    <row r="583" spans="2:36">
      <c r="B583" s="337" t="s">
        <v>592</v>
      </c>
      <c r="C583" s="314" t="s">
        <v>5276</v>
      </c>
      <c r="D583" s="315">
        <v>19</v>
      </c>
      <c r="E583" s="588">
        <v>46006</v>
      </c>
      <c r="F583" s="588">
        <v>46034</v>
      </c>
      <c r="G583" s="588">
        <v>46006</v>
      </c>
      <c r="H583" s="588">
        <v>46058</v>
      </c>
      <c r="I583" s="316">
        <v>1</v>
      </c>
      <c r="J583" s="316">
        <v>1</v>
      </c>
      <c r="K583" s="315">
        <v>70</v>
      </c>
      <c r="L583" s="315">
        <v>70</v>
      </c>
      <c r="M583" s="315">
        <v>70</v>
      </c>
      <c r="N583" s="338">
        <v>70</v>
      </c>
      <c r="O583" s="654">
        <v>70</v>
      </c>
      <c r="P583" s="560" t="s">
        <v>5273</v>
      </c>
      <c r="Q583" s="561" t="s">
        <v>5277</v>
      </c>
      <c r="R583" s="661">
        <f t="shared" si="27"/>
        <v>0</v>
      </c>
      <c r="S583" s="873">
        <f t="shared" si="28"/>
        <v>0</v>
      </c>
      <c r="T583" s="1013"/>
      <c r="U583" s="873">
        <v>-2.0562351204001804E-4</v>
      </c>
      <c r="V583" s="873">
        <f t="shared" si="29"/>
        <v>2.0562351204001804E-4</v>
      </c>
      <c r="X583" s="1002" t="s">
        <v>592</v>
      </c>
      <c r="Y583" s="1002" t="s">
        <v>5276</v>
      </c>
      <c r="Z583" s="1003">
        <v>19</v>
      </c>
      <c r="AA583" s="1004">
        <v>46006</v>
      </c>
      <c r="AB583" s="1004">
        <v>46034</v>
      </c>
      <c r="AC583" s="1004">
        <v>46006</v>
      </c>
      <c r="AD583" s="1004">
        <v>46058</v>
      </c>
      <c r="AE583" s="1005">
        <v>1</v>
      </c>
      <c r="AF583" s="1005">
        <v>1</v>
      </c>
      <c r="AG583" s="1003">
        <v>70</v>
      </c>
      <c r="AH583" s="1003">
        <v>70</v>
      </c>
      <c r="AI583" s="1003">
        <v>70</v>
      </c>
      <c r="AJ583" s="1003">
        <v>70</v>
      </c>
    </row>
    <row r="584" spans="2:36">
      <c r="B584" s="339" t="s">
        <v>5238</v>
      </c>
      <c r="C584" s="340"/>
      <c r="D584" s="341">
        <v>94</v>
      </c>
      <c r="E584" s="593">
        <v>46035</v>
      </c>
      <c r="F584" s="593">
        <v>46125</v>
      </c>
      <c r="G584" s="593">
        <v>46014</v>
      </c>
      <c r="H584" s="593">
        <v>46122</v>
      </c>
      <c r="I584" s="342">
        <v>1</v>
      </c>
      <c r="J584" s="342">
        <v>1</v>
      </c>
      <c r="K584" s="341">
        <v>293</v>
      </c>
      <c r="L584" s="341">
        <v>293</v>
      </c>
      <c r="M584" s="341">
        <v>293</v>
      </c>
      <c r="N584" s="343">
        <v>293</v>
      </c>
      <c r="O584" s="385">
        <v>285.22000000000003</v>
      </c>
      <c r="P584" s="570"/>
      <c r="Q584" s="571"/>
      <c r="R584" s="662">
        <f t="shared" si="27"/>
        <v>0</v>
      </c>
      <c r="S584" s="874">
        <f t="shared" si="28"/>
        <v>0</v>
      </c>
      <c r="T584" s="1013"/>
      <c r="U584" s="874">
        <v>1.987667373073924E-4</v>
      </c>
      <c r="V584" s="874">
        <f t="shared" si="29"/>
        <v>-1.987667373073924E-4</v>
      </c>
      <c r="X584" s="1002" t="s">
        <v>5238</v>
      </c>
      <c r="Z584" s="1003">
        <v>94</v>
      </c>
      <c r="AA584" s="1004">
        <v>46035</v>
      </c>
      <c r="AB584" s="1004">
        <v>46125</v>
      </c>
      <c r="AC584" s="1004">
        <v>46014</v>
      </c>
      <c r="AD584" s="1004">
        <v>46122</v>
      </c>
      <c r="AE584" s="1005">
        <v>1</v>
      </c>
      <c r="AF584" s="1005">
        <v>1</v>
      </c>
      <c r="AG584" s="1003">
        <v>293</v>
      </c>
      <c r="AH584" s="1003">
        <v>293</v>
      </c>
      <c r="AI584" s="1003">
        <v>293</v>
      </c>
      <c r="AJ584" s="1003">
        <v>293</v>
      </c>
    </row>
    <row r="585" spans="2:36">
      <c r="B585" s="337" t="s">
        <v>593</v>
      </c>
      <c r="C585" s="314" t="s">
        <v>5278</v>
      </c>
      <c r="D585" s="315">
        <v>36</v>
      </c>
      <c r="E585" s="588">
        <v>46035</v>
      </c>
      <c r="F585" s="588">
        <v>46084</v>
      </c>
      <c r="G585" s="588">
        <v>46014</v>
      </c>
      <c r="H585" s="588">
        <v>46076</v>
      </c>
      <c r="I585" s="316">
        <v>1</v>
      </c>
      <c r="J585" s="316">
        <v>1</v>
      </c>
      <c r="K585" s="315">
        <v>68</v>
      </c>
      <c r="L585" s="315">
        <v>68</v>
      </c>
      <c r="M585" s="315">
        <v>68</v>
      </c>
      <c r="N585" s="338">
        <v>68</v>
      </c>
      <c r="O585" s="654">
        <v>68</v>
      </c>
      <c r="P585" s="560" t="s">
        <v>5275</v>
      </c>
      <c r="Q585" s="561" t="s">
        <v>5279</v>
      </c>
      <c r="R585" s="661">
        <f t="shared" si="27"/>
        <v>0</v>
      </c>
      <c r="S585" s="873">
        <f t="shared" si="28"/>
        <v>0</v>
      </c>
      <c r="T585" s="1013"/>
      <c r="U585" s="873">
        <v>1.987667373073924E-4</v>
      </c>
      <c r="V585" s="873">
        <f t="shared" si="29"/>
        <v>-1.987667373073924E-4</v>
      </c>
      <c r="X585" s="1002" t="s">
        <v>593</v>
      </c>
      <c r="Y585" s="1002" t="s">
        <v>5278</v>
      </c>
      <c r="Z585" s="1003">
        <v>36</v>
      </c>
      <c r="AA585" s="1004">
        <v>46035</v>
      </c>
      <c r="AB585" s="1004">
        <v>46084</v>
      </c>
      <c r="AC585" s="1004">
        <v>46014</v>
      </c>
      <c r="AD585" s="1004">
        <v>46076</v>
      </c>
      <c r="AE585" s="1005">
        <v>1</v>
      </c>
      <c r="AF585" s="1005">
        <v>1</v>
      </c>
      <c r="AG585" s="1003">
        <v>68</v>
      </c>
      <c r="AH585" s="1003">
        <v>68</v>
      </c>
      <c r="AI585" s="1003">
        <v>68</v>
      </c>
      <c r="AJ585" s="1003">
        <v>68</v>
      </c>
    </row>
    <row r="586" spans="2:36">
      <c r="B586" s="337" t="s">
        <v>594</v>
      </c>
      <c r="C586" s="314" t="s">
        <v>5280</v>
      </c>
      <c r="D586" s="315">
        <v>23</v>
      </c>
      <c r="E586" s="588">
        <v>46085</v>
      </c>
      <c r="F586" s="588">
        <v>46095</v>
      </c>
      <c r="G586" s="588">
        <v>46077</v>
      </c>
      <c r="H586" s="588">
        <v>46098</v>
      </c>
      <c r="I586" s="316">
        <v>1</v>
      </c>
      <c r="J586" s="316">
        <v>1</v>
      </c>
      <c r="K586" s="315">
        <v>155</v>
      </c>
      <c r="L586" s="315">
        <v>155</v>
      </c>
      <c r="M586" s="315">
        <v>155</v>
      </c>
      <c r="N586" s="338">
        <v>155</v>
      </c>
      <c r="O586" s="654">
        <v>155</v>
      </c>
      <c r="P586" s="560" t="s">
        <v>5277</v>
      </c>
      <c r="Q586" s="561" t="s">
        <v>5281</v>
      </c>
      <c r="R586" s="661">
        <f t="shared" si="27"/>
        <v>0</v>
      </c>
      <c r="S586" s="873">
        <f t="shared" si="28"/>
        <v>0</v>
      </c>
      <c r="T586" s="1013"/>
      <c r="U586" s="873">
        <v>0</v>
      </c>
      <c r="V586" s="873">
        <f t="shared" si="29"/>
        <v>0</v>
      </c>
      <c r="X586" s="1002" t="s">
        <v>594</v>
      </c>
      <c r="Y586" s="1002" t="s">
        <v>5280</v>
      </c>
      <c r="Z586" s="1003">
        <v>23</v>
      </c>
      <c r="AA586" s="1004">
        <v>46085</v>
      </c>
      <c r="AB586" s="1004">
        <v>46095</v>
      </c>
      <c r="AC586" s="1004">
        <v>46077</v>
      </c>
      <c r="AD586" s="1004">
        <v>46098</v>
      </c>
      <c r="AE586" s="1005">
        <v>1</v>
      </c>
      <c r="AF586" s="1005">
        <v>1</v>
      </c>
      <c r="AG586" s="1003">
        <v>155</v>
      </c>
      <c r="AH586" s="1003">
        <v>155</v>
      </c>
      <c r="AI586" s="1003">
        <v>155</v>
      </c>
      <c r="AJ586" s="1003">
        <v>155</v>
      </c>
    </row>
    <row r="587" spans="2:36">
      <c r="B587" s="337" t="s">
        <v>595</v>
      </c>
      <c r="C587" s="314" t="s">
        <v>5282</v>
      </c>
      <c r="D587" s="315">
        <v>18</v>
      </c>
      <c r="E587" s="588">
        <v>46097</v>
      </c>
      <c r="F587" s="588">
        <v>46125</v>
      </c>
      <c r="G587" s="588">
        <v>46099</v>
      </c>
      <c r="H587" s="588">
        <v>46122</v>
      </c>
      <c r="I587" s="316">
        <v>1</v>
      </c>
      <c r="J587" s="316">
        <v>1</v>
      </c>
      <c r="K587" s="315">
        <v>70</v>
      </c>
      <c r="L587" s="315">
        <v>70</v>
      </c>
      <c r="M587" s="315">
        <v>70</v>
      </c>
      <c r="N587" s="338">
        <v>70</v>
      </c>
      <c r="O587" s="654">
        <v>62.22</v>
      </c>
      <c r="P587" s="560" t="s">
        <v>5279</v>
      </c>
      <c r="Q587" s="561" t="s">
        <v>5283</v>
      </c>
      <c r="R587" s="661">
        <f t="shared" si="27"/>
        <v>0</v>
      </c>
      <c r="S587" s="873">
        <f t="shared" si="28"/>
        <v>0</v>
      </c>
      <c r="T587" s="1013"/>
      <c r="U587" s="873">
        <v>0</v>
      </c>
      <c r="V587" s="873">
        <f t="shared" si="29"/>
        <v>0</v>
      </c>
      <c r="X587" s="1002" t="s">
        <v>595</v>
      </c>
      <c r="Y587" s="1002" t="s">
        <v>5282</v>
      </c>
      <c r="Z587" s="1003">
        <v>18</v>
      </c>
      <c r="AA587" s="1004">
        <v>46097</v>
      </c>
      <c r="AB587" s="1004">
        <v>46125</v>
      </c>
      <c r="AC587" s="1004">
        <v>46099</v>
      </c>
      <c r="AD587" s="1004">
        <v>46122</v>
      </c>
      <c r="AE587" s="1005">
        <v>1</v>
      </c>
      <c r="AF587" s="1005">
        <v>1</v>
      </c>
      <c r="AG587" s="1003">
        <v>70</v>
      </c>
      <c r="AH587" s="1003">
        <v>70</v>
      </c>
      <c r="AI587" s="1003">
        <v>70</v>
      </c>
      <c r="AJ587" s="1003">
        <v>70</v>
      </c>
    </row>
    <row r="588" spans="2:36" ht="12.75" customHeight="1">
      <c r="B588" s="339" t="s">
        <v>5200</v>
      </c>
      <c r="C588" s="340"/>
      <c r="D588" s="341">
        <v>41</v>
      </c>
      <c r="E588" s="593">
        <v>46126</v>
      </c>
      <c r="F588" s="593">
        <v>46205</v>
      </c>
      <c r="G588" s="593">
        <v>46123</v>
      </c>
      <c r="H588" s="593">
        <v>46234</v>
      </c>
      <c r="I588" s="342">
        <v>4.4999999999999998E-2</v>
      </c>
      <c r="J588" s="342">
        <v>0.12</v>
      </c>
      <c r="K588" s="341">
        <v>282</v>
      </c>
      <c r="L588" s="341">
        <v>12.69</v>
      </c>
      <c r="M588" s="341">
        <v>33.840000000000003</v>
      </c>
      <c r="N588" s="343">
        <v>33.840000000000003</v>
      </c>
      <c r="O588" s="385">
        <v>0</v>
      </c>
      <c r="P588" s="570"/>
      <c r="Q588" s="571"/>
      <c r="R588" s="662">
        <f t="shared" si="27"/>
        <v>21.150000000000006</v>
      </c>
      <c r="S588" s="874">
        <f t="shared" si="28"/>
        <v>1.6862801377726756E-4</v>
      </c>
      <c r="T588" s="1013"/>
      <c r="U588" s="874">
        <v>0</v>
      </c>
      <c r="V588" s="874">
        <f t="shared" si="29"/>
        <v>1.6862801377726756E-4</v>
      </c>
      <c r="X588" s="1002" t="s">
        <v>5200</v>
      </c>
      <c r="Z588" s="1003">
        <v>41</v>
      </c>
      <c r="AA588" s="1004">
        <v>46126</v>
      </c>
      <c r="AB588" s="1004">
        <v>46205</v>
      </c>
      <c r="AC588" s="1004">
        <v>46123</v>
      </c>
      <c r="AD588" s="1004">
        <v>46234</v>
      </c>
      <c r="AE588" s="1005">
        <v>4.4999999999999998E-2</v>
      </c>
      <c r="AF588" s="1005">
        <v>0.12</v>
      </c>
      <c r="AG588" s="1003">
        <v>282</v>
      </c>
      <c r="AH588" s="1003">
        <v>12.69</v>
      </c>
      <c r="AI588" s="1003">
        <v>33.840000000000003</v>
      </c>
      <c r="AJ588" s="1003">
        <v>33.840000000000003</v>
      </c>
    </row>
    <row r="589" spans="2:36" ht="12.75" customHeight="1">
      <c r="B589" s="337" t="s">
        <v>597</v>
      </c>
      <c r="C589" s="314" t="s">
        <v>5284</v>
      </c>
      <c r="D589" s="315">
        <v>35</v>
      </c>
      <c r="E589" s="588">
        <v>46126</v>
      </c>
      <c r="F589" s="588">
        <v>46183</v>
      </c>
      <c r="G589" s="588">
        <v>46123</v>
      </c>
      <c r="H589" s="588">
        <v>46212</v>
      </c>
      <c r="I589" s="316">
        <v>7.4999999999999997E-2</v>
      </c>
      <c r="J589" s="316">
        <v>0.2</v>
      </c>
      <c r="K589" s="315">
        <v>169.2</v>
      </c>
      <c r="L589" s="315">
        <v>12.69</v>
      </c>
      <c r="M589" s="315">
        <v>33.840000000000003</v>
      </c>
      <c r="N589" s="338">
        <v>33.840000000000003</v>
      </c>
      <c r="O589" s="654">
        <v>0</v>
      </c>
      <c r="P589" s="560" t="s">
        <v>5285</v>
      </c>
      <c r="Q589" s="561" t="s">
        <v>5286</v>
      </c>
      <c r="R589" s="661">
        <f t="shared" si="27"/>
        <v>21.150000000000006</v>
      </c>
      <c r="S589" s="873">
        <f t="shared" si="28"/>
        <v>1.6862801377726756E-4</v>
      </c>
      <c r="T589" s="1013"/>
      <c r="U589" s="873">
        <v>0</v>
      </c>
      <c r="V589" s="873">
        <f t="shared" si="29"/>
        <v>1.6862801377726756E-4</v>
      </c>
      <c r="X589" s="1002" t="s">
        <v>597</v>
      </c>
      <c r="Y589" s="1002" t="s">
        <v>5284</v>
      </c>
      <c r="Z589" s="1003">
        <v>35</v>
      </c>
      <c r="AA589" s="1004">
        <v>46126</v>
      </c>
      <c r="AB589" s="1004">
        <v>46183</v>
      </c>
      <c r="AC589" s="1004">
        <v>46123</v>
      </c>
      <c r="AD589" s="1004">
        <v>46212</v>
      </c>
      <c r="AE589" s="1005">
        <v>7.4999999999999997E-2</v>
      </c>
      <c r="AF589" s="1005">
        <v>0.2</v>
      </c>
      <c r="AG589" s="1003">
        <v>169.2</v>
      </c>
      <c r="AH589" s="1003">
        <v>12.69</v>
      </c>
      <c r="AI589" s="1003">
        <v>33.840000000000003</v>
      </c>
      <c r="AJ589" s="1003">
        <v>33.840000000000003</v>
      </c>
    </row>
    <row r="590" spans="2:36" ht="12.75" customHeight="1">
      <c r="B590" s="337" t="s">
        <v>5287</v>
      </c>
      <c r="C590" s="314" t="s">
        <v>5288</v>
      </c>
      <c r="D590" s="315">
        <v>5</v>
      </c>
      <c r="E590" s="588">
        <v>46184</v>
      </c>
      <c r="F590" s="588">
        <v>46190</v>
      </c>
      <c r="G590" s="588">
        <v>46213</v>
      </c>
      <c r="H590" s="588">
        <v>46220</v>
      </c>
      <c r="I590" s="316">
        <v>0</v>
      </c>
      <c r="J590" s="316">
        <v>0</v>
      </c>
      <c r="K590" s="315">
        <v>28.2</v>
      </c>
      <c r="L590" s="315">
        <v>0</v>
      </c>
      <c r="M590" s="315">
        <v>0</v>
      </c>
      <c r="N590" s="338">
        <v>0</v>
      </c>
      <c r="O590" s="654">
        <v>0</v>
      </c>
      <c r="P590" s="560" t="s">
        <v>5289</v>
      </c>
      <c r="Q590" s="561" t="s">
        <v>5290</v>
      </c>
      <c r="R590" s="661">
        <f t="shared" si="27"/>
        <v>0</v>
      </c>
      <c r="S590" s="873">
        <f t="shared" si="28"/>
        <v>0</v>
      </c>
      <c r="T590" s="1013"/>
      <c r="U590" s="873">
        <v>0</v>
      </c>
      <c r="V590" s="873">
        <f t="shared" si="29"/>
        <v>0</v>
      </c>
      <c r="X590" s="1002" t="s">
        <v>5287</v>
      </c>
      <c r="Y590" s="1002" t="s">
        <v>5288</v>
      </c>
      <c r="Z590" s="1003">
        <v>5</v>
      </c>
      <c r="AA590" s="1004">
        <v>46184</v>
      </c>
      <c r="AB590" s="1004">
        <v>46190</v>
      </c>
      <c r="AC590" s="1004">
        <v>46213</v>
      </c>
      <c r="AD590" s="1004">
        <v>46220</v>
      </c>
      <c r="AE590" s="1005">
        <v>0</v>
      </c>
      <c r="AF590" s="1005">
        <v>0</v>
      </c>
      <c r="AG590" s="1003">
        <v>28.2</v>
      </c>
      <c r="AH590" s="1003">
        <v>0</v>
      </c>
      <c r="AI590" s="1003">
        <v>0</v>
      </c>
      <c r="AJ590" s="1003">
        <v>0</v>
      </c>
    </row>
    <row r="591" spans="2:36" ht="12.75" customHeight="1">
      <c r="B591" s="337" t="s">
        <v>5291</v>
      </c>
      <c r="C591" s="314" t="s">
        <v>5292</v>
      </c>
      <c r="D591" s="315">
        <v>5</v>
      </c>
      <c r="E591" s="588">
        <v>46191</v>
      </c>
      <c r="F591" s="588">
        <v>46197</v>
      </c>
      <c r="G591" s="588">
        <v>46223</v>
      </c>
      <c r="H591" s="588">
        <v>46227</v>
      </c>
      <c r="I591" s="316">
        <v>0</v>
      </c>
      <c r="J591" s="316">
        <v>0</v>
      </c>
      <c r="K591" s="315">
        <v>56.4</v>
      </c>
      <c r="L591" s="315">
        <v>0</v>
      </c>
      <c r="M591" s="315">
        <v>0</v>
      </c>
      <c r="N591" s="338">
        <v>0</v>
      </c>
      <c r="O591" s="654">
        <v>0</v>
      </c>
      <c r="P591" s="560" t="s">
        <v>3872</v>
      </c>
      <c r="Q591" s="561" t="s">
        <v>5293</v>
      </c>
      <c r="R591" s="661">
        <f t="shared" si="27"/>
        <v>0</v>
      </c>
      <c r="S591" s="873">
        <f t="shared" si="28"/>
        <v>0</v>
      </c>
      <c r="T591" s="1013"/>
      <c r="U591" s="873">
        <v>0</v>
      </c>
      <c r="V591" s="873">
        <f t="shared" si="29"/>
        <v>0</v>
      </c>
      <c r="X591" s="1002" t="s">
        <v>5291</v>
      </c>
      <c r="Y591" s="1002" t="s">
        <v>5292</v>
      </c>
      <c r="Z591" s="1003">
        <v>5</v>
      </c>
      <c r="AA591" s="1004">
        <v>46191</v>
      </c>
      <c r="AB591" s="1004">
        <v>46197</v>
      </c>
      <c r="AC591" s="1004">
        <v>46223</v>
      </c>
      <c r="AD591" s="1004">
        <v>46227</v>
      </c>
      <c r="AE591" s="1005">
        <v>0</v>
      </c>
      <c r="AF591" s="1005">
        <v>0</v>
      </c>
      <c r="AG591" s="1003">
        <v>56.4</v>
      </c>
      <c r="AH591" s="1003">
        <v>0</v>
      </c>
      <c r="AI591" s="1003">
        <v>0</v>
      </c>
      <c r="AJ591" s="1003">
        <v>0</v>
      </c>
    </row>
    <row r="592" spans="2:36" ht="12.75" customHeight="1">
      <c r="B592" s="337" t="s">
        <v>5294</v>
      </c>
      <c r="C592" s="314" t="s">
        <v>5295</v>
      </c>
      <c r="D592" s="315">
        <v>5</v>
      </c>
      <c r="E592" s="588">
        <v>46198</v>
      </c>
      <c r="F592" s="588">
        <v>46205</v>
      </c>
      <c r="G592" s="588">
        <v>46230</v>
      </c>
      <c r="H592" s="588">
        <v>46234</v>
      </c>
      <c r="I592" s="316">
        <v>0</v>
      </c>
      <c r="J592" s="316">
        <v>0</v>
      </c>
      <c r="K592" s="315">
        <v>28.2</v>
      </c>
      <c r="L592" s="315">
        <v>0</v>
      </c>
      <c r="M592" s="315">
        <v>0</v>
      </c>
      <c r="N592" s="338">
        <v>0</v>
      </c>
      <c r="O592" s="654">
        <v>0</v>
      </c>
      <c r="P592" s="560" t="s">
        <v>5290</v>
      </c>
      <c r="Q592" s="561" t="s">
        <v>5213</v>
      </c>
      <c r="R592" s="661">
        <f t="shared" si="27"/>
        <v>0</v>
      </c>
      <c r="S592" s="873">
        <f t="shared" si="28"/>
        <v>0</v>
      </c>
      <c r="T592" s="1013"/>
      <c r="U592" s="873">
        <v>0</v>
      </c>
      <c r="V592" s="873">
        <f t="shared" si="29"/>
        <v>0</v>
      </c>
      <c r="X592" s="1002" t="s">
        <v>5294</v>
      </c>
      <c r="Y592" s="1002" t="s">
        <v>5295</v>
      </c>
      <c r="Z592" s="1003">
        <v>5</v>
      </c>
      <c r="AA592" s="1004">
        <v>46198</v>
      </c>
      <c r="AB592" s="1004">
        <v>46205</v>
      </c>
      <c r="AC592" s="1004">
        <v>46230</v>
      </c>
      <c r="AD592" s="1004">
        <v>46234</v>
      </c>
      <c r="AE592" s="1005">
        <v>0</v>
      </c>
      <c r="AF592" s="1005">
        <v>0</v>
      </c>
      <c r="AG592" s="1003">
        <v>28.2</v>
      </c>
      <c r="AH592" s="1003">
        <v>0</v>
      </c>
      <c r="AI592" s="1003">
        <v>0</v>
      </c>
      <c r="AJ592" s="1003">
        <v>0</v>
      </c>
    </row>
    <row r="593" spans="2:36">
      <c r="B593" s="332" t="s">
        <v>5296</v>
      </c>
      <c r="C593" s="333"/>
      <c r="D593" s="334">
        <v>409</v>
      </c>
      <c r="E593" s="592">
        <v>45789</v>
      </c>
      <c r="F593" s="592">
        <v>46210</v>
      </c>
      <c r="G593" s="592">
        <v>45789</v>
      </c>
      <c r="H593" s="592">
        <v>46210</v>
      </c>
      <c r="I593" s="335">
        <v>0.91559999999999997</v>
      </c>
      <c r="J593" s="335">
        <v>0.92490000000000006</v>
      </c>
      <c r="K593" s="334">
        <v>11307</v>
      </c>
      <c r="L593" s="334">
        <v>10353</v>
      </c>
      <c r="M593" s="334">
        <v>10458.299999999999</v>
      </c>
      <c r="N593" s="336">
        <v>10458.299999999999</v>
      </c>
      <c r="O593" s="385">
        <v>10272</v>
      </c>
      <c r="P593" s="568"/>
      <c r="Q593" s="569"/>
      <c r="R593" s="660">
        <f t="shared" si="27"/>
        <v>105.29999999999927</v>
      </c>
      <c r="S593" s="872">
        <f t="shared" si="28"/>
        <v>8.395522388059644E-4</v>
      </c>
      <c r="T593" s="1013"/>
      <c r="U593" s="872">
        <v>-4.624336447584161E-6</v>
      </c>
      <c r="V593" s="872">
        <f t="shared" si="29"/>
        <v>8.4417657525354855E-4</v>
      </c>
      <c r="X593" s="1002" t="s">
        <v>5296</v>
      </c>
      <c r="Z593" s="1003">
        <v>409</v>
      </c>
      <c r="AA593" s="1004">
        <v>45789</v>
      </c>
      <c r="AB593" s="1004">
        <v>46210</v>
      </c>
      <c r="AC593" s="1004">
        <v>45789</v>
      </c>
      <c r="AD593" s="1004">
        <v>46210</v>
      </c>
      <c r="AE593" s="1005">
        <v>0.91559999999999997</v>
      </c>
      <c r="AF593" s="1005">
        <v>0.92490000000000006</v>
      </c>
      <c r="AG593" s="1003">
        <v>11307</v>
      </c>
      <c r="AH593" s="1003">
        <v>10353</v>
      </c>
      <c r="AI593" s="1003">
        <v>10458.299999999999</v>
      </c>
      <c r="AJ593" s="1003">
        <v>10458.299999999999</v>
      </c>
    </row>
    <row r="594" spans="2:36">
      <c r="B594" s="339" t="s">
        <v>5215</v>
      </c>
      <c r="C594" s="340"/>
      <c r="D594" s="341">
        <v>44</v>
      </c>
      <c r="E594" s="593">
        <v>45789</v>
      </c>
      <c r="F594" s="593">
        <v>45849</v>
      </c>
      <c r="G594" s="593">
        <v>45789</v>
      </c>
      <c r="H594" s="593">
        <v>45849</v>
      </c>
      <c r="I594" s="342">
        <v>1</v>
      </c>
      <c r="J594" s="342">
        <v>1</v>
      </c>
      <c r="K594" s="341">
        <v>2568</v>
      </c>
      <c r="L594" s="341">
        <v>2568</v>
      </c>
      <c r="M594" s="341">
        <v>2568</v>
      </c>
      <c r="N594" s="343">
        <v>2568</v>
      </c>
      <c r="O594" s="385">
        <v>2568</v>
      </c>
      <c r="P594" s="570"/>
      <c r="Q594" s="571"/>
      <c r="R594" s="662">
        <f t="shared" si="27"/>
        <v>0</v>
      </c>
      <c r="S594" s="874">
        <f t="shared" si="28"/>
        <v>0</v>
      </c>
      <c r="T594" s="1013"/>
      <c r="U594" s="874">
        <v>0</v>
      </c>
      <c r="V594" s="874">
        <f t="shared" si="29"/>
        <v>0</v>
      </c>
      <c r="X594" s="1002" t="s">
        <v>5215</v>
      </c>
      <c r="Z594" s="1003">
        <v>44</v>
      </c>
      <c r="AA594" s="1004">
        <v>45789</v>
      </c>
      <c r="AB594" s="1004">
        <v>45849</v>
      </c>
      <c r="AC594" s="1004">
        <v>45789</v>
      </c>
      <c r="AD594" s="1004">
        <v>45849</v>
      </c>
      <c r="AE594" s="1005">
        <v>1</v>
      </c>
      <c r="AF594" s="1005">
        <v>1</v>
      </c>
      <c r="AG594" s="1003">
        <v>2568</v>
      </c>
      <c r="AH594" s="1003">
        <v>2568</v>
      </c>
      <c r="AI594" s="1003">
        <v>2568</v>
      </c>
      <c r="AJ594" s="1003">
        <v>2568</v>
      </c>
    </row>
    <row r="595" spans="2:36">
      <c r="B595" s="337" t="s">
        <v>602</v>
      </c>
      <c r="C595" s="314" t="s">
        <v>5297</v>
      </c>
      <c r="D595" s="315">
        <v>10</v>
      </c>
      <c r="E595" s="588">
        <v>45789</v>
      </c>
      <c r="F595" s="588">
        <v>45800</v>
      </c>
      <c r="G595" s="588">
        <v>45789</v>
      </c>
      <c r="H595" s="588">
        <v>45800</v>
      </c>
      <c r="I595" s="316">
        <v>1</v>
      </c>
      <c r="J595" s="316">
        <v>1</v>
      </c>
      <c r="K595" s="315">
        <v>73</v>
      </c>
      <c r="L595" s="315">
        <v>73</v>
      </c>
      <c r="M595" s="315">
        <v>73</v>
      </c>
      <c r="N595" s="338">
        <v>73</v>
      </c>
      <c r="O595" s="654">
        <v>73</v>
      </c>
      <c r="P595" s="560" t="s">
        <v>5217</v>
      </c>
      <c r="Q595" s="561" t="s">
        <v>5298</v>
      </c>
      <c r="R595" s="661">
        <f t="shared" si="27"/>
        <v>0</v>
      </c>
      <c r="S595" s="873">
        <f t="shared" si="28"/>
        <v>0</v>
      </c>
      <c r="T595" s="1013"/>
      <c r="U595" s="873">
        <v>0</v>
      </c>
      <c r="V595" s="873">
        <f t="shared" si="29"/>
        <v>0</v>
      </c>
      <c r="X595" s="1002" t="s">
        <v>602</v>
      </c>
      <c r="Y595" s="1002" t="s">
        <v>5297</v>
      </c>
      <c r="Z595" s="1003">
        <v>10</v>
      </c>
      <c r="AA595" s="1004">
        <v>45789</v>
      </c>
      <c r="AB595" s="1004">
        <v>45800</v>
      </c>
      <c r="AC595" s="1004">
        <v>45789</v>
      </c>
      <c r="AD595" s="1004">
        <v>45800</v>
      </c>
      <c r="AE595" s="1005">
        <v>1</v>
      </c>
      <c r="AF595" s="1005">
        <v>1</v>
      </c>
      <c r="AG595" s="1003">
        <v>73</v>
      </c>
      <c r="AH595" s="1003">
        <v>73</v>
      </c>
      <c r="AI595" s="1003">
        <v>73</v>
      </c>
      <c r="AJ595" s="1003">
        <v>73</v>
      </c>
    </row>
    <row r="596" spans="2:36">
      <c r="B596" s="337" t="s">
        <v>604</v>
      </c>
      <c r="C596" s="314" t="s">
        <v>5299</v>
      </c>
      <c r="D596" s="315">
        <v>33</v>
      </c>
      <c r="E596" s="588">
        <v>45801</v>
      </c>
      <c r="F596" s="588">
        <v>45827</v>
      </c>
      <c r="G596" s="588">
        <v>45801</v>
      </c>
      <c r="H596" s="588">
        <v>45827</v>
      </c>
      <c r="I596" s="316">
        <v>1</v>
      </c>
      <c r="J596" s="316">
        <v>1</v>
      </c>
      <c r="K596" s="315">
        <v>2355</v>
      </c>
      <c r="L596" s="315">
        <v>2355</v>
      </c>
      <c r="M596" s="315">
        <v>2355</v>
      </c>
      <c r="N596" s="338">
        <v>2355</v>
      </c>
      <c r="O596" s="654">
        <v>2355</v>
      </c>
      <c r="P596" s="560" t="s">
        <v>5300</v>
      </c>
      <c r="Q596" s="561" t="s">
        <v>5301</v>
      </c>
      <c r="R596" s="661">
        <f t="shared" si="27"/>
        <v>0</v>
      </c>
      <c r="S596" s="873">
        <f t="shared" si="28"/>
        <v>0</v>
      </c>
      <c r="T596" s="1013"/>
      <c r="U596" s="873">
        <v>0</v>
      </c>
      <c r="V596" s="873">
        <f t="shared" si="29"/>
        <v>0</v>
      </c>
      <c r="X596" s="1002" t="s">
        <v>604</v>
      </c>
      <c r="Y596" s="1002" t="s">
        <v>5299</v>
      </c>
      <c r="Z596" s="1003">
        <v>33</v>
      </c>
      <c r="AA596" s="1004">
        <v>45801</v>
      </c>
      <c r="AB596" s="1004">
        <v>45827</v>
      </c>
      <c r="AC596" s="1004">
        <v>45801</v>
      </c>
      <c r="AD596" s="1004">
        <v>45827</v>
      </c>
      <c r="AE596" s="1005">
        <v>1</v>
      </c>
      <c r="AF596" s="1005">
        <v>1</v>
      </c>
      <c r="AG596" s="1003">
        <v>2355</v>
      </c>
      <c r="AH596" s="1003">
        <v>2355</v>
      </c>
      <c r="AI596" s="1003">
        <v>2355</v>
      </c>
      <c r="AJ596" s="1003">
        <v>2355</v>
      </c>
    </row>
    <row r="597" spans="2:36">
      <c r="B597" s="337" t="s">
        <v>606</v>
      </c>
      <c r="C597" s="314" t="s">
        <v>5302</v>
      </c>
      <c r="D597" s="315">
        <v>11</v>
      </c>
      <c r="E597" s="588">
        <v>45831</v>
      </c>
      <c r="F597" s="588">
        <v>45849</v>
      </c>
      <c r="G597" s="588">
        <v>45831</v>
      </c>
      <c r="H597" s="588">
        <v>45849</v>
      </c>
      <c r="I597" s="316">
        <v>1</v>
      </c>
      <c r="J597" s="316">
        <v>1</v>
      </c>
      <c r="K597" s="315">
        <v>140</v>
      </c>
      <c r="L597" s="315">
        <v>140</v>
      </c>
      <c r="M597" s="315">
        <v>140</v>
      </c>
      <c r="N597" s="338">
        <v>140</v>
      </c>
      <c r="O597" s="654">
        <v>140</v>
      </c>
      <c r="P597" s="560" t="s">
        <v>5298</v>
      </c>
      <c r="Q597" s="561" t="s">
        <v>5303</v>
      </c>
      <c r="R597" s="661">
        <f t="shared" si="27"/>
        <v>0</v>
      </c>
      <c r="S597" s="873">
        <f t="shared" si="28"/>
        <v>0</v>
      </c>
      <c r="T597" s="1013"/>
      <c r="U597" s="873">
        <v>0</v>
      </c>
      <c r="V597" s="873">
        <f t="shared" si="29"/>
        <v>0</v>
      </c>
      <c r="X597" s="1002" t="s">
        <v>606</v>
      </c>
      <c r="Y597" s="1002" t="s">
        <v>5302</v>
      </c>
      <c r="Z597" s="1003">
        <v>11</v>
      </c>
      <c r="AA597" s="1004">
        <v>45831</v>
      </c>
      <c r="AB597" s="1004">
        <v>45849</v>
      </c>
      <c r="AC597" s="1004">
        <v>45831</v>
      </c>
      <c r="AD597" s="1004">
        <v>45849</v>
      </c>
      <c r="AE597" s="1005">
        <v>1</v>
      </c>
      <c r="AF597" s="1005">
        <v>1</v>
      </c>
      <c r="AG597" s="1003">
        <v>140</v>
      </c>
      <c r="AH597" s="1003">
        <v>140</v>
      </c>
      <c r="AI597" s="1003">
        <v>140</v>
      </c>
      <c r="AJ597" s="1003">
        <v>140</v>
      </c>
    </row>
    <row r="598" spans="2:36">
      <c r="B598" s="339" t="s">
        <v>5225</v>
      </c>
      <c r="C598" s="340"/>
      <c r="D598" s="341">
        <v>81</v>
      </c>
      <c r="E598" s="593">
        <v>45845</v>
      </c>
      <c r="F598" s="593">
        <v>45960</v>
      </c>
      <c r="G598" s="593">
        <v>45845</v>
      </c>
      <c r="H598" s="593">
        <v>45960</v>
      </c>
      <c r="I598" s="342">
        <v>1</v>
      </c>
      <c r="J598" s="342">
        <v>1</v>
      </c>
      <c r="K598" s="341">
        <v>2568</v>
      </c>
      <c r="L598" s="341">
        <v>2568</v>
      </c>
      <c r="M598" s="341">
        <v>2568</v>
      </c>
      <c r="N598" s="343">
        <v>2568</v>
      </c>
      <c r="O598" s="385">
        <v>2568</v>
      </c>
      <c r="P598" s="570"/>
      <c r="Q598" s="571"/>
      <c r="R598" s="662">
        <f t="shared" si="27"/>
        <v>0</v>
      </c>
      <c r="S598" s="874">
        <f t="shared" si="28"/>
        <v>0</v>
      </c>
      <c r="T598" s="1013"/>
      <c r="U598" s="874">
        <v>0</v>
      </c>
      <c r="V598" s="874">
        <f t="shared" si="29"/>
        <v>0</v>
      </c>
      <c r="X598" s="1002" t="s">
        <v>5225</v>
      </c>
      <c r="Z598" s="1003">
        <v>81</v>
      </c>
      <c r="AA598" s="1004">
        <v>45845</v>
      </c>
      <c r="AB598" s="1004">
        <v>45960</v>
      </c>
      <c r="AC598" s="1004">
        <v>45845</v>
      </c>
      <c r="AD598" s="1004">
        <v>45960</v>
      </c>
      <c r="AE598" s="1005">
        <v>1</v>
      </c>
      <c r="AF598" s="1005">
        <v>1</v>
      </c>
      <c r="AG598" s="1003">
        <v>2568</v>
      </c>
      <c r="AH598" s="1003">
        <v>2568</v>
      </c>
      <c r="AI598" s="1003">
        <v>2568</v>
      </c>
      <c r="AJ598" s="1003">
        <v>2568</v>
      </c>
    </row>
    <row r="599" spans="2:36">
      <c r="B599" s="337" t="s">
        <v>607</v>
      </c>
      <c r="C599" s="314" t="s">
        <v>5304</v>
      </c>
      <c r="D599" s="315">
        <v>23</v>
      </c>
      <c r="E599" s="588">
        <v>45845</v>
      </c>
      <c r="F599" s="588">
        <v>45873</v>
      </c>
      <c r="G599" s="588">
        <v>45845</v>
      </c>
      <c r="H599" s="588">
        <v>45873</v>
      </c>
      <c r="I599" s="316">
        <v>1</v>
      </c>
      <c r="J599" s="316">
        <v>1</v>
      </c>
      <c r="K599" s="315">
        <v>73</v>
      </c>
      <c r="L599" s="315">
        <v>73</v>
      </c>
      <c r="M599" s="315">
        <v>73</v>
      </c>
      <c r="N599" s="338">
        <v>73</v>
      </c>
      <c r="O599" s="654">
        <v>73</v>
      </c>
      <c r="P599" s="560" t="s">
        <v>5301</v>
      </c>
      <c r="Q599" s="561" t="s">
        <v>5305</v>
      </c>
      <c r="R599" s="661">
        <f t="shared" si="27"/>
        <v>0</v>
      </c>
      <c r="S599" s="873">
        <f t="shared" si="28"/>
        <v>0</v>
      </c>
      <c r="T599" s="1013"/>
      <c r="U599" s="873">
        <v>0</v>
      </c>
      <c r="V599" s="873">
        <f t="shared" si="29"/>
        <v>0</v>
      </c>
      <c r="X599" s="1002" t="s">
        <v>607</v>
      </c>
      <c r="Y599" s="1002" t="s">
        <v>5304</v>
      </c>
      <c r="Z599" s="1003">
        <v>23</v>
      </c>
      <c r="AA599" s="1004">
        <v>45845</v>
      </c>
      <c r="AB599" s="1004">
        <v>45873</v>
      </c>
      <c r="AC599" s="1004">
        <v>45845</v>
      </c>
      <c r="AD599" s="1004">
        <v>45873</v>
      </c>
      <c r="AE599" s="1005">
        <v>1</v>
      </c>
      <c r="AF599" s="1005">
        <v>1</v>
      </c>
      <c r="AG599" s="1003">
        <v>73</v>
      </c>
      <c r="AH599" s="1003">
        <v>73</v>
      </c>
      <c r="AI599" s="1003">
        <v>73</v>
      </c>
      <c r="AJ599" s="1003">
        <v>73</v>
      </c>
    </row>
    <row r="600" spans="2:36">
      <c r="B600" s="337" t="s">
        <v>608</v>
      </c>
      <c r="C600" s="314" t="s">
        <v>5306</v>
      </c>
      <c r="D600" s="315">
        <v>36</v>
      </c>
      <c r="E600" s="588">
        <v>45874</v>
      </c>
      <c r="F600" s="588">
        <v>45894</v>
      </c>
      <c r="G600" s="588">
        <v>45874</v>
      </c>
      <c r="H600" s="588">
        <v>45894</v>
      </c>
      <c r="I600" s="316">
        <v>1</v>
      </c>
      <c r="J600" s="316">
        <v>1</v>
      </c>
      <c r="K600" s="315">
        <v>2355</v>
      </c>
      <c r="L600" s="315">
        <v>2355</v>
      </c>
      <c r="M600" s="315">
        <v>2355</v>
      </c>
      <c r="N600" s="338">
        <v>2355</v>
      </c>
      <c r="O600" s="654">
        <v>2355</v>
      </c>
      <c r="P600" s="560" t="s">
        <v>5307</v>
      </c>
      <c r="Q600" s="561" t="s">
        <v>5193</v>
      </c>
      <c r="R600" s="661">
        <f t="shared" si="27"/>
        <v>0</v>
      </c>
      <c r="S600" s="873">
        <f t="shared" si="28"/>
        <v>0</v>
      </c>
      <c r="T600" s="1013"/>
      <c r="U600" s="873">
        <v>0</v>
      </c>
      <c r="V600" s="873">
        <f t="shared" si="29"/>
        <v>0</v>
      </c>
      <c r="X600" s="1002" t="s">
        <v>608</v>
      </c>
      <c r="Y600" s="1002" t="s">
        <v>5306</v>
      </c>
      <c r="Z600" s="1003">
        <v>36</v>
      </c>
      <c r="AA600" s="1004">
        <v>45874</v>
      </c>
      <c r="AB600" s="1004">
        <v>45894</v>
      </c>
      <c r="AC600" s="1004">
        <v>45874</v>
      </c>
      <c r="AD600" s="1004">
        <v>45894</v>
      </c>
      <c r="AE600" s="1005">
        <v>1</v>
      </c>
      <c r="AF600" s="1005">
        <v>1</v>
      </c>
      <c r="AG600" s="1003">
        <v>2355</v>
      </c>
      <c r="AH600" s="1003">
        <v>2355</v>
      </c>
      <c r="AI600" s="1003">
        <v>2355</v>
      </c>
      <c r="AJ600" s="1003">
        <v>2355</v>
      </c>
    </row>
    <row r="601" spans="2:36">
      <c r="B601" s="337" t="s">
        <v>609</v>
      </c>
      <c r="C601" s="314" t="s">
        <v>5308</v>
      </c>
      <c r="D601" s="315">
        <v>29</v>
      </c>
      <c r="E601" s="588">
        <v>45895</v>
      </c>
      <c r="F601" s="588">
        <v>45960</v>
      </c>
      <c r="G601" s="588">
        <v>45895</v>
      </c>
      <c r="H601" s="588">
        <v>45960</v>
      </c>
      <c r="I601" s="316">
        <v>1</v>
      </c>
      <c r="J601" s="316">
        <v>1</v>
      </c>
      <c r="K601" s="315">
        <v>140</v>
      </c>
      <c r="L601" s="315">
        <v>140</v>
      </c>
      <c r="M601" s="315">
        <v>140</v>
      </c>
      <c r="N601" s="338">
        <v>140</v>
      </c>
      <c r="O601" s="654">
        <v>140</v>
      </c>
      <c r="P601" s="560" t="s">
        <v>5305</v>
      </c>
      <c r="Q601" s="561" t="s">
        <v>5309</v>
      </c>
      <c r="R601" s="661">
        <f t="shared" si="27"/>
        <v>0</v>
      </c>
      <c r="S601" s="873">
        <f t="shared" si="28"/>
        <v>0</v>
      </c>
      <c r="T601" s="1013"/>
      <c r="U601" s="873">
        <v>0</v>
      </c>
      <c r="V601" s="873">
        <f t="shared" si="29"/>
        <v>0</v>
      </c>
      <c r="X601" s="1002" t="s">
        <v>609</v>
      </c>
      <c r="Y601" s="1002" t="s">
        <v>5308</v>
      </c>
      <c r="Z601" s="1003">
        <v>29</v>
      </c>
      <c r="AA601" s="1004">
        <v>45895</v>
      </c>
      <c r="AB601" s="1004">
        <v>45960</v>
      </c>
      <c r="AC601" s="1004">
        <v>45895</v>
      </c>
      <c r="AD601" s="1004">
        <v>45960</v>
      </c>
      <c r="AE601" s="1005">
        <v>1</v>
      </c>
      <c r="AF601" s="1005">
        <v>1</v>
      </c>
      <c r="AG601" s="1003">
        <v>140</v>
      </c>
      <c r="AH601" s="1003">
        <v>140</v>
      </c>
      <c r="AI601" s="1003">
        <v>140</v>
      </c>
      <c r="AJ601" s="1003">
        <v>140</v>
      </c>
    </row>
    <row r="602" spans="2:36">
      <c r="B602" s="339" t="s">
        <v>5231</v>
      </c>
      <c r="C602" s="340"/>
      <c r="D602" s="341">
        <v>84</v>
      </c>
      <c r="E602" s="593">
        <v>45943</v>
      </c>
      <c r="F602" s="593">
        <v>46024</v>
      </c>
      <c r="G602" s="593">
        <v>45943</v>
      </c>
      <c r="H602" s="593">
        <v>46058</v>
      </c>
      <c r="I602" s="342">
        <v>1</v>
      </c>
      <c r="J602" s="342">
        <v>1</v>
      </c>
      <c r="K602" s="341">
        <v>2568</v>
      </c>
      <c r="L602" s="341">
        <v>2568</v>
      </c>
      <c r="M602" s="341">
        <v>2568</v>
      </c>
      <c r="N602" s="343">
        <v>2568</v>
      </c>
      <c r="O602" s="385">
        <v>2568</v>
      </c>
      <c r="P602" s="570"/>
      <c r="Q602" s="571"/>
      <c r="R602" s="662">
        <f t="shared" si="27"/>
        <v>0</v>
      </c>
      <c r="S602" s="874">
        <f t="shared" si="28"/>
        <v>0</v>
      </c>
      <c r="T602" s="1013"/>
      <c r="U602" s="874">
        <v>-8.586914403532341E-5</v>
      </c>
      <c r="V602" s="874">
        <f t="shared" si="29"/>
        <v>8.586914403532341E-5</v>
      </c>
      <c r="X602" s="1002" t="s">
        <v>5231</v>
      </c>
      <c r="Z602" s="1003">
        <v>84</v>
      </c>
      <c r="AA602" s="1004">
        <v>45943</v>
      </c>
      <c r="AB602" s="1004">
        <v>46024</v>
      </c>
      <c r="AC602" s="1004">
        <v>45943</v>
      </c>
      <c r="AD602" s="1004">
        <v>46058</v>
      </c>
      <c r="AE602" s="1005">
        <v>1</v>
      </c>
      <c r="AF602" s="1005">
        <v>1</v>
      </c>
      <c r="AG602" s="1003">
        <v>2568</v>
      </c>
      <c r="AH602" s="1003">
        <v>2568</v>
      </c>
      <c r="AI602" s="1003">
        <v>2568</v>
      </c>
      <c r="AJ602" s="1003">
        <v>2568</v>
      </c>
    </row>
    <row r="603" spans="2:36">
      <c r="B603" s="337" t="s">
        <v>610</v>
      </c>
      <c r="C603" s="314" t="s">
        <v>5310</v>
      </c>
      <c r="D603" s="315">
        <v>13</v>
      </c>
      <c r="E603" s="588">
        <v>45943</v>
      </c>
      <c r="F603" s="588">
        <v>45966</v>
      </c>
      <c r="G603" s="588">
        <v>45943</v>
      </c>
      <c r="H603" s="588">
        <v>45966</v>
      </c>
      <c r="I603" s="316">
        <v>1</v>
      </c>
      <c r="J603" s="316">
        <v>1</v>
      </c>
      <c r="K603" s="315">
        <v>73</v>
      </c>
      <c r="L603" s="315">
        <v>73</v>
      </c>
      <c r="M603" s="315">
        <v>73</v>
      </c>
      <c r="N603" s="338">
        <v>73</v>
      </c>
      <c r="O603" s="654">
        <v>73</v>
      </c>
      <c r="P603" s="560" t="s">
        <v>5193</v>
      </c>
      <c r="Q603" s="561" t="s">
        <v>5311</v>
      </c>
      <c r="R603" s="661">
        <f t="shared" si="27"/>
        <v>0</v>
      </c>
      <c r="S603" s="873">
        <f t="shared" si="28"/>
        <v>0</v>
      </c>
      <c r="T603" s="1013"/>
      <c r="U603" s="873">
        <v>0</v>
      </c>
      <c r="V603" s="873">
        <f t="shared" si="29"/>
        <v>0</v>
      </c>
      <c r="X603" s="1002" t="s">
        <v>610</v>
      </c>
      <c r="Y603" s="1002" t="s">
        <v>5310</v>
      </c>
      <c r="Z603" s="1003">
        <v>13</v>
      </c>
      <c r="AA603" s="1004">
        <v>45943</v>
      </c>
      <c r="AB603" s="1004">
        <v>45966</v>
      </c>
      <c r="AC603" s="1004">
        <v>45943</v>
      </c>
      <c r="AD603" s="1004">
        <v>45966</v>
      </c>
      <c r="AE603" s="1005">
        <v>1</v>
      </c>
      <c r="AF603" s="1005">
        <v>1</v>
      </c>
      <c r="AG603" s="1003">
        <v>73</v>
      </c>
      <c r="AH603" s="1003">
        <v>73</v>
      </c>
      <c r="AI603" s="1003">
        <v>73</v>
      </c>
      <c r="AJ603" s="1003">
        <v>73</v>
      </c>
    </row>
    <row r="604" spans="2:36">
      <c r="B604" s="337" t="s">
        <v>611</v>
      </c>
      <c r="C604" s="314" t="s">
        <v>5312</v>
      </c>
      <c r="D604" s="315">
        <v>37</v>
      </c>
      <c r="E604" s="588">
        <v>45967</v>
      </c>
      <c r="F604" s="588">
        <v>46003</v>
      </c>
      <c r="G604" s="588">
        <v>45967</v>
      </c>
      <c r="H604" s="588">
        <v>46003</v>
      </c>
      <c r="I604" s="316">
        <v>1</v>
      </c>
      <c r="J604" s="316">
        <v>1</v>
      </c>
      <c r="K604" s="315">
        <v>2355</v>
      </c>
      <c r="L604" s="315">
        <v>2355</v>
      </c>
      <c r="M604" s="315">
        <v>2355</v>
      </c>
      <c r="N604" s="338">
        <v>2355</v>
      </c>
      <c r="O604" s="654">
        <v>2355</v>
      </c>
      <c r="P604" s="560" t="s">
        <v>5313</v>
      </c>
      <c r="Q604" s="561" t="s">
        <v>5314</v>
      </c>
      <c r="R604" s="661">
        <f t="shared" si="27"/>
        <v>0</v>
      </c>
      <c r="S604" s="873">
        <f t="shared" si="28"/>
        <v>0</v>
      </c>
      <c r="T604" s="1013"/>
      <c r="U604" s="873">
        <v>0</v>
      </c>
      <c r="V604" s="873">
        <f t="shared" si="29"/>
        <v>0</v>
      </c>
      <c r="X604" s="1002" t="s">
        <v>611</v>
      </c>
      <c r="Y604" s="1002" t="s">
        <v>5312</v>
      </c>
      <c r="Z604" s="1003">
        <v>37</v>
      </c>
      <c r="AA604" s="1004">
        <v>45967</v>
      </c>
      <c r="AB604" s="1004">
        <v>46003</v>
      </c>
      <c r="AC604" s="1004">
        <v>45967</v>
      </c>
      <c r="AD604" s="1004">
        <v>46003</v>
      </c>
      <c r="AE604" s="1005">
        <v>1</v>
      </c>
      <c r="AF604" s="1005">
        <v>1</v>
      </c>
      <c r="AG604" s="1003">
        <v>2355</v>
      </c>
      <c r="AH604" s="1003">
        <v>2355</v>
      </c>
      <c r="AI604" s="1003">
        <v>2355</v>
      </c>
      <c r="AJ604" s="1003">
        <v>2355</v>
      </c>
    </row>
    <row r="605" spans="2:36">
      <c r="B605" s="337" t="s">
        <v>612</v>
      </c>
      <c r="C605" s="314" t="s">
        <v>5315</v>
      </c>
      <c r="D605" s="315">
        <v>13</v>
      </c>
      <c r="E605" s="588">
        <v>46006</v>
      </c>
      <c r="F605" s="588">
        <v>46024</v>
      </c>
      <c r="G605" s="588">
        <v>46006</v>
      </c>
      <c r="H605" s="588">
        <v>46058</v>
      </c>
      <c r="I605" s="316">
        <v>1</v>
      </c>
      <c r="J605" s="316">
        <v>1</v>
      </c>
      <c r="K605" s="315">
        <v>140</v>
      </c>
      <c r="L605" s="315">
        <v>140</v>
      </c>
      <c r="M605" s="315">
        <v>140</v>
      </c>
      <c r="N605" s="338">
        <v>140</v>
      </c>
      <c r="O605" s="654">
        <v>140</v>
      </c>
      <c r="P605" s="560" t="s">
        <v>5316</v>
      </c>
      <c r="Q605" s="561" t="s">
        <v>5317</v>
      </c>
      <c r="R605" s="661">
        <f t="shared" si="27"/>
        <v>0</v>
      </c>
      <c r="S605" s="873">
        <f t="shared" si="28"/>
        <v>0</v>
      </c>
      <c r="T605" s="1013"/>
      <c r="U605" s="873">
        <v>-8.586914403532364E-5</v>
      </c>
      <c r="V605" s="873">
        <f t="shared" si="29"/>
        <v>8.586914403532364E-5</v>
      </c>
      <c r="X605" s="1002" t="s">
        <v>612</v>
      </c>
      <c r="Y605" s="1002" t="s">
        <v>5315</v>
      </c>
      <c r="Z605" s="1003">
        <v>13</v>
      </c>
      <c r="AA605" s="1004">
        <v>46006</v>
      </c>
      <c r="AB605" s="1004">
        <v>46024</v>
      </c>
      <c r="AC605" s="1004">
        <v>46006</v>
      </c>
      <c r="AD605" s="1004">
        <v>46058</v>
      </c>
      <c r="AE605" s="1005">
        <v>1</v>
      </c>
      <c r="AF605" s="1005">
        <v>1</v>
      </c>
      <c r="AG605" s="1003">
        <v>140</v>
      </c>
      <c r="AH605" s="1003">
        <v>140</v>
      </c>
      <c r="AI605" s="1003">
        <v>140</v>
      </c>
      <c r="AJ605" s="1003">
        <v>140</v>
      </c>
    </row>
    <row r="606" spans="2:36">
      <c r="B606" s="339" t="s">
        <v>5238</v>
      </c>
      <c r="C606" s="340"/>
      <c r="D606" s="341">
        <v>99</v>
      </c>
      <c r="E606" s="593">
        <v>46027</v>
      </c>
      <c r="F606" s="593">
        <v>46120</v>
      </c>
      <c r="G606" s="593">
        <v>46014</v>
      </c>
      <c r="H606" s="593">
        <v>46121</v>
      </c>
      <c r="I606" s="342">
        <v>1</v>
      </c>
      <c r="J606" s="342">
        <v>1</v>
      </c>
      <c r="K606" s="341">
        <v>2568</v>
      </c>
      <c r="L606" s="341">
        <v>2568</v>
      </c>
      <c r="M606" s="341">
        <v>2568</v>
      </c>
      <c r="N606" s="343">
        <v>2568</v>
      </c>
      <c r="O606" s="385">
        <v>2568</v>
      </c>
      <c r="P606" s="570"/>
      <c r="Q606" s="571"/>
      <c r="R606" s="662">
        <f t="shared" si="27"/>
        <v>0</v>
      </c>
      <c r="S606" s="874">
        <f t="shared" si="28"/>
        <v>0</v>
      </c>
      <c r="T606" s="1013"/>
      <c r="U606" s="874">
        <v>8.1244807587738826E-5</v>
      </c>
      <c r="V606" s="874">
        <f t="shared" si="29"/>
        <v>-8.1244807587738826E-5</v>
      </c>
      <c r="X606" s="1002" t="s">
        <v>5238</v>
      </c>
      <c r="Z606" s="1003">
        <v>99</v>
      </c>
      <c r="AA606" s="1004">
        <v>46027</v>
      </c>
      <c r="AB606" s="1004">
        <v>46120</v>
      </c>
      <c r="AC606" s="1004">
        <v>46014</v>
      </c>
      <c r="AD606" s="1004">
        <v>46121</v>
      </c>
      <c r="AE606" s="1005">
        <v>1</v>
      </c>
      <c r="AF606" s="1005">
        <v>1</v>
      </c>
      <c r="AG606" s="1003">
        <v>2568</v>
      </c>
      <c r="AH606" s="1003">
        <v>2568</v>
      </c>
      <c r="AI606" s="1003">
        <v>2568</v>
      </c>
      <c r="AJ606" s="1003">
        <v>2568</v>
      </c>
    </row>
    <row r="607" spans="2:36">
      <c r="B607" s="337" t="s">
        <v>613</v>
      </c>
      <c r="C607" s="314" t="s">
        <v>5318</v>
      </c>
      <c r="D607" s="315">
        <v>29</v>
      </c>
      <c r="E607" s="588">
        <v>46027</v>
      </c>
      <c r="F607" s="588">
        <v>46065</v>
      </c>
      <c r="G607" s="588">
        <v>46014</v>
      </c>
      <c r="H607" s="588">
        <v>46055</v>
      </c>
      <c r="I607" s="316">
        <v>1</v>
      </c>
      <c r="J607" s="316">
        <v>1</v>
      </c>
      <c r="K607" s="315">
        <v>73</v>
      </c>
      <c r="L607" s="315">
        <v>73</v>
      </c>
      <c r="M607" s="315">
        <v>73</v>
      </c>
      <c r="N607" s="338">
        <v>73</v>
      </c>
      <c r="O607" s="654">
        <v>73</v>
      </c>
      <c r="P607" s="560" t="s">
        <v>5314</v>
      </c>
      <c r="Q607" s="561" t="s">
        <v>5319</v>
      </c>
      <c r="R607" s="661">
        <f t="shared" si="27"/>
        <v>0</v>
      </c>
      <c r="S607" s="873">
        <f t="shared" si="28"/>
        <v>0</v>
      </c>
      <c r="T607" s="1013"/>
      <c r="U607" s="873">
        <v>8.1244807587738826E-5</v>
      </c>
      <c r="V607" s="873">
        <f t="shared" si="29"/>
        <v>-8.1244807587738826E-5</v>
      </c>
      <c r="X607" s="1002" t="s">
        <v>613</v>
      </c>
      <c r="Y607" s="1002" t="s">
        <v>5318</v>
      </c>
      <c r="Z607" s="1003">
        <v>29</v>
      </c>
      <c r="AA607" s="1004">
        <v>46027</v>
      </c>
      <c r="AB607" s="1004">
        <v>46065</v>
      </c>
      <c r="AC607" s="1004">
        <v>46014</v>
      </c>
      <c r="AD607" s="1004">
        <v>46055</v>
      </c>
      <c r="AE607" s="1005">
        <v>1</v>
      </c>
      <c r="AF607" s="1005">
        <v>1</v>
      </c>
      <c r="AG607" s="1003">
        <v>73</v>
      </c>
      <c r="AH607" s="1003">
        <v>73</v>
      </c>
      <c r="AI607" s="1003">
        <v>73</v>
      </c>
      <c r="AJ607" s="1003">
        <v>73</v>
      </c>
    </row>
    <row r="608" spans="2:36">
      <c r="B608" s="337" t="s">
        <v>614</v>
      </c>
      <c r="C608" s="314" t="s">
        <v>5320</v>
      </c>
      <c r="D608" s="315">
        <v>40</v>
      </c>
      <c r="E608" s="588">
        <v>46066</v>
      </c>
      <c r="F608" s="588">
        <v>46105</v>
      </c>
      <c r="G608" s="588">
        <v>46056</v>
      </c>
      <c r="H608" s="588">
        <v>46091</v>
      </c>
      <c r="I608" s="316">
        <v>1</v>
      </c>
      <c r="J608" s="316">
        <v>1</v>
      </c>
      <c r="K608" s="315">
        <v>2355</v>
      </c>
      <c r="L608" s="315">
        <v>2355</v>
      </c>
      <c r="M608" s="315">
        <v>2355</v>
      </c>
      <c r="N608" s="338">
        <v>2355</v>
      </c>
      <c r="O608" s="654">
        <v>2355</v>
      </c>
      <c r="P608" s="560" t="s">
        <v>5317</v>
      </c>
      <c r="Q608" s="561" t="s">
        <v>5321</v>
      </c>
      <c r="R608" s="661">
        <f t="shared" si="27"/>
        <v>0</v>
      </c>
      <c r="S608" s="873">
        <f t="shared" si="28"/>
        <v>0</v>
      </c>
      <c r="T608" s="1013"/>
      <c r="U608" s="873">
        <v>0</v>
      </c>
      <c r="V608" s="873">
        <f t="shared" si="29"/>
        <v>0</v>
      </c>
      <c r="X608" s="1002" t="s">
        <v>614</v>
      </c>
      <c r="Y608" s="1002" t="s">
        <v>5320</v>
      </c>
      <c r="Z608" s="1003">
        <v>40</v>
      </c>
      <c r="AA608" s="1004">
        <v>46066</v>
      </c>
      <c r="AB608" s="1004">
        <v>46105</v>
      </c>
      <c r="AC608" s="1004">
        <v>46056</v>
      </c>
      <c r="AD608" s="1004">
        <v>46091</v>
      </c>
      <c r="AE608" s="1005">
        <v>1</v>
      </c>
      <c r="AF608" s="1005">
        <v>1</v>
      </c>
      <c r="AG608" s="1003">
        <v>2355</v>
      </c>
      <c r="AH608" s="1003">
        <v>2355</v>
      </c>
      <c r="AI608" s="1003">
        <v>2355</v>
      </c>
      <c r="AJ608" s="1003">
        <v>2355</v>
      </c>
    </row>
    <row r="609" spans="2:36">
      <c r="B609" s="337" t="s">
        <v>615</v>
      </c>
      <c r="C609" s="314" t="s">
        <v>5322</v>
      </c>
      <c r="D609" s="315">
        <v>21</v>
      </c>
      <c r="E609" s="588">
        <v>46106</v>
      </c>
      <c r="F609" s="588">
        <v>46120</v>
      </c>
      <c r="G609" s="588">
        <v>46092</v>
      </c>
      <c r="H609" s="588">
        <v>46121</v>
      </c>
      <c r="I609" s="316">
        <v>1</v>
      </c>
      <c r="J609" s="316">
        <v>1</v>
      </c>
      <c r="K609" s="315">
        <v>140</v>
      </c>
      <c r="L609" s="315">
        <v>140</v>
      </c>
      <c r="M609" s="315">
        <v>140</v>
      </c>
      <c r="N609" s="338">
        <v>140</v>
      </c>
      <c r="O609" s="654">
        <v>140</v>
      </c>
      <c r="P609" s="560" t="s">
        <v>5319</v>
      </c>
      <c r="Q609" s="561" t="s">
        <v>5323</v>
      </c>
      <c r="R609" s="661">
        <f t="shared" si="27"/>
        <v>0</v>
      </c>
      <c r="S609" s="873">
        <f t="shared" si="28"/>
        <v>0</v>
      </c>
      <c r="T609" s="1013"/>
      <c r="U609" s="873">
        <v>0</v>
      </c>
      <c r="V609" s="873">
        <f t="shared" si="29"/>
        <v>0</v>
      </c>
      <c r="X609" s="1002" t="s">
        <v>615</v>
      </c>
      <c r="Y609" s="1002" t="s">
        <v>5322</v>
      </c>
      <c r="Z609" s="1003">
        <v>21</v>
      </c>
      <c r="AA609" s="1004">
        <v>46106</v>
      </c>
      <c r="AB609" s="1004">
        <v>46120</v>
      </c>
      <c r="AC609" s="1004">
        <v>46092</v>
      </c>
      <c r="AD609" s="1004">
        <v>46121</v>
      </c>
      <c r="AE609" s="1005">
        <v>1</v>
      </c>
      <c r="AF609" s="1005">
        <v>1</v>
      </c>
      <c r="AG609" s="1003">
        <v>140</v>
      </c>
      <c r="AH609" s="1003">
        <v>140</v>
      </c>
      <c r="AI609" s="1003">
        <v>140</v>
      </c>
      <c r="AJ609" s="1003">
        <v>140</v>
      </c>
    </row>
    <row r="610" spans="2:36">
      <c r="B610" s="339" t="s">
        <v>5200</v>
      </c>
      <c r="C610" s="340"/>
      <c r="D610" s="341">
        <v>46</v>
      </c>
      <c r="E610" s="593">
        <v>46121</v>
      </c>
      <c r="F610" s="593">
        <v>46210</v>
      </c>
      <c r="G610" s="593">
        <v>46122</v>
      </c>
      <c r="H610" s="593">
        <v>46210</v>
      </c>
      <c r="I610" s="342">
        <v>7.8299999999999995E-2</v>
      </c>
      <c r="J610" s="342">
        <v>0.18</v>
      </c>
      <c r="K610" s="341">
        <v>1035</v>
      </c>
      <c r="L610" s="341">
        <v>81</v>
      </c>
      <c r="M610" s="341">
        <v>186.3</v>
      </c>
      <c r="N610" s="343">
        <v>186.3</v>
      </c>
      <c r="O610" s="385">
        <v>0</v>
      </c>
      <c r="P610" s="570"/>
      <c r="Q610" s="571"/>
      <c r="R610" s="662">
        <f t="shared" si="27"/>
        <v>105.30000000000001</v>
      </c>
      <c r="S610" s="874">
        <f t="shared" si="28"/>
        <v>8.3955223880597025E-4</v>
      </c>
      <c r="T610" s="1013"/>
      <c r="U610" s="874">
        <v>0</v>
      </c>
      <c r="V610" s="874">
        <f t="shared" si="29"/>
        <v>8.3955223880597025E-4</v>
      </c>
      <c r="X610" s="1002" t="s">
        <v>5200</v>
      </c>
      <c r="Z610" s="1003">
        <v>46</v>
      </c>
      <c r="AA610" s="1004">
        <v>46121</v>
      </c>
      <c r="AB610" s="1004">
        <v>46210</v>
      </c>
      <c r="AC610" s="1004">
        <v>46122</v>
      </c>
      <c r="AD610" s="1004">
        <v>46210</v>
      </c>
      <c r="AE610" s="1005">
        <v>7.8299999999999995E-2</v>
      </c>
      <c r="AF610" s="1005">
        <v>0.18</v>
      </c>
      <c r="AG610" s="1003">
        <v>1035</v>
      </c>
      <c r="AH610" s="1003">
        <v>81</v>
      </c>
      <c r="AI610" s="1003">
        <v>186.3</v>
      </c>
      <c r="AJ610" s="1003">
        <v>186.3</v>
      </c>
    </row>
    <row r="611" spans="2:36">
      <c r="B611" s="337" t="s">
        <v>617</v>
      </c>
      <c r="C611" s="314" t="s">
        <v>5324</v>
      </c>
      <c r="D611" s="315">
        <v>46</v>
      </c>
      <c r="E611" s="588">
        <v>46121</v>
      </c>
      <c r="F611" s="588">
        <v>46188</v>
      </c>
      <c r="G611" s="588">
        <v>46122</v>
      </c>
      <c r="H611" s="588">
        <v>46188</v>
      </c>
      <c r="I611" s="316">
        <v>0.13039999999999999</v>
      </c>
      <c r="J611" s="316">
        <v>0.3</v>
      </c>
      <c r="K611" s="315">
        <v>621</v>
      </c>
      <c r="L611" s="315">
        <v>81</v>
      </c>
      <c r="M611" s="315">
        <v>186.3</v>
      </c>
      <c r="N611" s="338">
        <v>186.3</v>
      </c>
      <c r="O611" s="654">
        <v>0</v>
      </c>
      <c r="P611" s="560" t="s">
        <v>5325</v>
      </c>
      <c r="Q611" s="561" t="s">
        <v>5326</v>
      </c>
      <c r="R611" s="661">
        <f t="shared" si="27"/>
        <v>105.30000000000001</v>
      </c>
      <c r="S611" s="873">
        <f t="shared" si="28"/>
        <v>8.3955223880597025E-4</v>
      </c>
      <c r="T611" s="1013"/>
      <c r="U611" s="873">
        <v>0</v>
      </c>
      <c r="V611" s="873">
        <f t="shared" si="29"/>
        <v>8.3955223880597025E-4</v>
      </c>
      <c r="X611" s="1002" t="s">
        <v>617</v>
      </c>
      <c r="Y611" s="1002" t="s">
        <v>5324</v>
      </c>
      <c r="Z611" s="1003">
        <v>46</v>
      </c>
      <c r="AA611" s="1004">
        <v>46121</v>
      </c>
      <c r="AB611" s="1004">
        <v>46188</v>
      </c>
      <c r="AC611" s="1004">
        <v>46122</v>
      </c>
      <c r="AD611" s="1004">
        <v>46188</v>
      </c>
      <c r="AE611" s="1005">
        <v>0.13039999999999999</v>
      </c>
      <c r="AF611" s="1005">
        <v>0.3</v>
      </c>
      <c r="AG611" s="1003">
        <v>621</v>
      </c>
      <c r="AH611" s="1003">
        <v>81</v>
      </c>
      <c r="AI611" s="1003">
        <v>186.3</v>
      </c>
      <c r="AJ611" s="1003">
        <v>186.3</v>
      </c>
    </row>
    <row r="612" spans="2:36" ht="12.75" customHeight="1">
      <c r="B612" s="337" t="s">
        <v>5327</v>
      </c>
      <c r="C612" s="314" t="s">
        <v>5328</v>
      </c>
      <c r="D612" s="315">
        <v>5</v>
      </c>
      <c r="E612" s="588">
        <v>46189</v>
      </c>
      <c r="F612" s="588">
        <v>46195</v>
      </c>
      <c r="G612" s="588">
        <v>46189</v>
      </c>
      <c r="H612" s="588">
        <v>46195</v>
      </c>
      <c r="I612" s="316">
        <v>0</v>
      </c>
      <c r="J612" s="316">
        <v>0</v>
      </c>
      <c r="K612" s="315">
        <v>103.5</v>
      </c>
      <c r="L612" s="315">
        <v>0</v>
      </c>
      <c r="M612" s="315">
        <v>0</v>
      </c>
      <c r="N612" s="338">
        <v>0</v>
      </c>
      <c r="O612" s="654">
        <v>0</v>
      </c>
      <c r="P612" s="560" t="s">
        <v>5323</v>
      </c>
      <c r="Q612" s="561" t="s">
        <v>5329</v>
      </c>
      <c r="R612" s="661">
        <f t="shared" si="27"/>
        <v>0</v>
      </c>
      <c r="S612" s="873">
        <f t="shared" si="28"/>
        <v>0</v>
      </c>
      <c r="T612" s="1013"/>
      <c r="U612" s="873">
        <v>0</v>
      </c>
      <c r="V612" s="873">
        <f t="shared" si="29"/>
        <v>0</v>
      </c>
      <c r="X612" s="1002" t="s">
        <v>5327</v>
      </c>
      <c r="Y612" s="1002" t="s">
        <v>5328</v>
      </c>
      <c r="Z612" s="1003">
        <v>5</v>
      </c>
      <c r="AA612" s="1004">
        <v>46189</v>
      </c>
      <c r="AB612" s="1004">
        <v>46195</v>
      </c>
      <c r="AC612" s="1004">
        <v>46189</v>
      </c>
      <c r="AD612" s="1004">
        <v>46195</v>
      </c>
      <c r="AE612" s="1005">
        <v>0</v>
      </c>
      <c r="AF612" s="1005">
        <v>0</v>
      </c>
      <c r="AG612" s="1003">
        <v>103.5</v>
      </c>
      <c r="AH612" s="1003">
        <v>0</v>
      </c>
      <c r="AI612" s="1003">
        <v>0</v>
      </c>
      <c r="AJ612" s="1003">
        <v>0</v>
      </c>
    </row>
    <row r="613" spans="2:36" ht="12.75" customHeight="1">
      <c r="B613" s="337" t="s">
        <v>5330</v>
      </c>
      <c r="C613" s="314" t="s">
        <v>5331</v>
      </c>
      <c r="D613" s="315">
        <v>5</v>
      </c>
      <c r="E613" s="588">
        <v>46196</v>
      </c>
      <c r="F613" s="588">
        <v>46203</v>
      </c>
      <c r="G613" s="588">
        <v>46196</v>
      </c>
      <c r="H613" s="588">
        <v>46203</v>
      </c>
      <c r="I613" s="316">
        <v>0</v>
      </c>
      <c r="J613" s="316">
        <v>0</v>
      </c>
      <c r="K613" s="315">
        <v>207</v>
      </c>
      <c r="L613" s="315">
        <v>0</v>
      </c>
      <c r="M613" s="315">
        <v>0</v>
      </c>
      <c r="N613" s="338">
        <v>0</v>
      </c>
      <c r="O613" s="654">
        <v>0</v>
      </c>
      <c r="P613" s="560" t="s">
        <v>5332</v>
      </c>
      <c r="Q613" s="561" t="s">
        <v>5333</v>
      </c>
      <c r="R613" s="661">
        <f t="shared" si="27"/>
        <v>0</v>
      </c>
      <c r="S613" s="873">
        <f t="shared" si="28"/>
        <v>0</v>
      </c>
      <c r="T613" s="1013"/>
      <c r="U613" s="873">
        <v>0</v>
      </c>
      <c r="V613" s="873">
        <f t="shared" si="29"/>
        <v>0</v>
      </c>
      <c r="X613" s="1002" t="s">
        <v>5330</v>
      </c>
      <c r="Y613" s="1002" t="s">
        <v>5331</v>
      </c>
      <c r="Z613" s="1003">
        <v>5</v>
      </c>
      <c r="AA613" s="1004">
        <v>46196</v>
      </c>
      <c r="AB613" s="1004">
        <v>46203</v>
      </c>
      <c r="AC613" s="1004">
        <v>46196</v>
      </c>
      <c r="AD613" s="1004">
        <v>46203</v>
      </c>
      <c r="AE613" s="1005">
        <v>0</v>
      </c>
      <c r="AF613" s="1005">
        <v>0</v>
      </c>
      <c r="AG613" s="1003">
        <v>207</v>
      </c>
      <c r="AH613" s="1003">
        <v>0</v>
      </c>
      <c r="AI613" s="1003">
        <v>0</v>
      </c>
      <c r="AJ613" s="1003">
        <v>0</v>
      </c>
    </row>
    <row r="614" spans="2:36" ht="12.75" customHeight="1">
      <c r="B614" s="337" t="s">
        <v>5334</v>
      </c>
      <c r="C614" s="314" t="s">
        <v>5335</v>
      </c>
      <c r="D614" s="315">
        <v>5</v>
      </c>
      <c r="E614" s="588">
        <v>46204</v>
      </c>
      <c r="F614" s="588">
        <v>46210</v>
      </c>
      <c r="G614" s="588">
        <v>46204</v>
      </c>
      <c r="H614" s="588">
        <v>46210</v>
      </c>
      <c r="I614" s="316">
        <v>0</v>
      </c>
      <c r="J614" s="316">
        <v>0</v>
      </c>
      <c r="K614" s="315">
        <v>103.5</v>
      </c>
      <c r="L614" s="315">
        <v>0</v>
      </c>
      <c r="M614" s="315">
        <v>0</v>
      </c>
      <c r="N614" s="338">
        <v>0</v>
      </c>
      <c r="O614" s="654">
        <v>0</v>
      </c>
      <c r="P614" s="560" t="s">
        <v>5329</v>
      </c>
      <c r="Q614" s="561" t="s">
        <v>5213</v>
      </c>
      <c r="R614" s="661">
        <f t="shared" si="27"/>
        <v>0</v>
      </c>
      <c r="S614" s="873">
        <f t="shared" si="28"/>
        <v>0</v>
      </c>
      <c r="T614" s="1013"/>
      <c r="U614" s="873">
        <v>0</v>
      </c>
      <c r="V614" s="873">
        <f t="shared" si="29"/>
        <v>0</v>
      </c>
      <c r="X614" s="1002" t="s">
        <v>5334</v>
      </c>
      <c r="Y614" s="1002" t="s">
        <v>5335</v>
      </c>
      <c r="Z614" s="1003">
        <v>5</v>
      </c>
      <c r="AA614" s="1004">
        <v>46204</v>
      </c>
      <c r="AB614" s="1004">
        <v>46210</v>
      </c>
      <c r="AC614" s="1004">
        <v>46204</v>
      </c>
      <c r="AD614" s="1004">
        <v>46210</v>
      </c>
      <c r="AE614" s="1005">
        <v>0</v>
      </c>
      <c r="AF614" s="1005">
        <v>0</v>
      </c>
      <c r="AG614" s="1003">
        <v>103.5</v>
      </c>
      <c r="AH614" s="1003">
        <v>0</v>
      </c>
      <c r="AI614" s="1003">
        <v>0</v>
      </c>
      <c r="AJ614" s="1003">
        <v>0</v>
      </c>
    </row>
    <row r="615" spans="2:36">
      <c r="B615" s="332" t="s">
        <v>5336</v>
      </c>
      <c r="C615" s="333"/>
      <c r="D615" s="334">
        <v>401</v>
      </c>
      <c r="E615" s="592">
        <v>45789</v>
      </c>
      <c r="F615" s="592">
        <v>46211</v>
      </c>
      <c r="G615" s="592">
        <v>45789</v>
      </c>
      <c r="H615" s="592">
        <v>46227</v>
      </c>
      <c r="I615" s="335">
        <v>0.9012</v>
      </c>
      <c r="J615" s="335">
        <v>0.91900000000000004</v>
      </c>
      <c r="K615" s="334">
        <v>1174</v>
      </c>
      <c r="L615" s="334">
        <v>1058</v>
      </c>
      <c r="M615" s="334">
        <v>1078.8800000000001</v>
      </c>
      <c r="N615" s="336">
        <v>1078.8800000000001</v>
      </c>
      <c r="O615" s="385">
        <v>1058</v>
      </c>
      <c r="P615" s="568"/>
      <c r="Q615" s="569"/>
      <c r="R615" s="660">
        <f t="shared" si="27"/>
        <v>20.880000000000109</v>
      </c>
      <c r="S615" s="872">
        <f t="shared" si="28"/>
        <v>1.6647531572904794E-4</v>
      </c>
      <c r="T615" s="1013"/>
      <c r="U615" s="872">
        <v>0</v>
      </c>
      <c r="V615" s="872">
        <f t="shared" si="29"/>
        <v>1.6647531572904794E-4</v>
      </c>
      <c r="X615" s="1002" t="s">
        <v>5336</v>
      </c>
      <c r="Z615" s="1003">
        <v>401</v>
      </c>
      <c r="AA615" s="1004">
        <v>45789</v>
      </c>
      <c r="AB615" s="1004">
        <v>46211</v>
      </c>
      <c r="AC615" s="1004">
        <v>45789</v>
      </c>
      <c r="AD615" s="1004">
        <v>46227</v>
      </c>
      <c r="AE615" s="1005">
        <v>0.9012</v>
      </c>
      <c r="AF615" s="1005">
        <v>0.91900000000000004</v>
      </c>
      <c r="AG615" s="1003">
        <v>1174</v>
      </c>
      <c r="AH615" s="1003">
        <v>1058</v>
      </c>
      <c r="AI615" s="1003">
        <v>1078.8800000000001</v>
      </c>
      <c r="AJ615" s="1003">
        <v>1078.8800000000001</v>
      </c>
    </row>
    <row r="616" spans="2:36">
      <c r="B616" s="339" t="s">
        <v>5215</v>
      </c>
      <c r="C616" s="340"/>
      <c r="D616" s="341">
        <v>65</v>
      </c>
      <c r="E616" s="593">
        <v>45789</v>
      </c>
      <c r="F616" s="593">
        <v>45855</v>
      </c>
      <c r="G616" s="593">
        <v>45789</v>
      </c>
      <c r="H616" s="593">
        <v>45855</v>
      </c>
      <c r="I616" s="342">
        <v>1</v>
      </c>
      <c r="J616" s="342">
        <v>1</v>
      </c>
      <c r="K616" s="341">
        <v>1058</v>
      </c>
      <c r="L616" s="341">
        <v>1058</v>
      </c>
      <c r="M616" s="341">
        <v>1058</v>
      </c>
      <c r="N616" s="343">
        <v>1058</v>
      </c>
      <c r="O616" s="385">
        <v>1058</v>
      </c>
      <c r="P616" s="570"/>
      <c r="Q616" s="571"/>
      <c r="R616" s="662">
        <f t="shared" si="27"/>
        <v>0</v>
      </c>
      <c r="S616" s="874">
        <f t="shared" si="28"/>
        <v>0</v>
      </c>
      <c r="T616" s="1013"/>
      <c r="U616" s="874">
        <v>0</v>
      </c>
      <c r="V616" s="874">
        <f t="shared" si="29"/>
        <v>0</v>
      </c>
      <c r="X616" s="1002" t="s">
        <v>5215</v>
      </c>
      <c r="Z616" s="1003">
        <v>65</v>
      </c>
      <c r="AA616" s="1004">
        <v>45789</v>
      </c>
      <c r="AB616" s="1004">
        <v>45855</v>
      </c>
      <c r="AC616" s="1004">
        <v>45789</v>
      </c>
      <c r="AD616" s="1004">
        <v>45855</v>
      </c>
      <c r="AE616" s="1005">
        <v>1</v>
      </c>
      <c r="AF616" s="1005">
        <v>1</v>
      </c>
      <c r="AG616" s="1003">
        <v>1058</v>
      </c>
      <c r="AH616" s="1003">
        <v>1058</v>
      </c>
      <c r="AI616" s="1003">
        <v>1058</v>
      </c>
      <c r="AJ616" s="1003">
        <v>1058</v>
      </c>
    </row>
    <row r="617" spans="2:36">
      <c r="B617" s="337" t="s">
        <v>622</v>
      </c>
      <c r="C617" s="314" t="s">
        <v>5337</v>
      </c>
      <c r="D617" s="315">
        <v>6</v>
      </c>
      <c r="E617" s="588">
        <v>45789</v>
      </c>
      <c r="F617" s="588">
        <v>45793</v>
      </c>
      <c r="G617" s="588">
        <v>45789</v>
      </c>
      <c r="H617" s="588">
        <v>45793</v>
      </c>
      <c r="I617" s="316">
        <v>1</v>
      </c>
      <c r="J617" s="316">
        <v>1</v>
      </c>
      <c r="K617" s="315">
        <v>63</v>
      </c>
      <c r="L617" s="315">
        <v>63</v>
      </c>
      <c r="M617" s="315">
        <v>63</v>
      </c>
      <c r="N617" s="338">
        <v>63</v>
      </c>
      <c r="O617" s="654">
        <v>63</v>
      </c>
      <c r="P617" s="560" t="s">
        <v>5217</v>
      </c>
      <c r="Q617" s="561" t="s">
        <v>5338</v>
      </c>
      <c r="R617" s="661">
        <f t="shared" si="27"/>
        <v>0</v>
      </c>
      <c r="S617" s="873">
        <f t="shared" si="28"/>
        <v>0</v>
      </c>
      <c r="T617" s="1013"/>
      <c r="U617" s="873">
        <v>0</v>
      </c>
      <c r="V617" s="873">
        <f t="shared" si="29"/>
        <v>0</v>
      </c>
      <c r="X617" s="1002" t="s">
        <v>622</v>
      </c>
      <c r="Y617" s="1002" t="s">
        <v>5337</v>
      </c>
      <c r="Z617" s="1003">
        <v>6</v>
      </c>
      <c r="AA617" s="1004">
        <v>45789</v>
      </c>
      <c r="AB617" s="1004">
        <v>45793</v>
      </c>
      <c r="AC617" s="1004">
        <v>45789</v>
      </c>
      <c r="AD617" s="1004">
        <v>45793</v>
      </c>
      <c r="AE617" s="1005">
        <v>1</v>
      </c>
      <c r="AF617" s="1005">
        <v>1</v>
      </c>
      <c r="AG617" s="1003">
        <v>63</v>
      </c>
      <c r="AH617" s="1003">
        <v>63</v>
      </c>
      <c r="AI617" s="1003">
        <v>63</v>
      </c>
      <c r="AJ617" s="1003">
        <v>63</v>
      </c>
    </row>
    <row r="618" spans="2:36">
      <c r="B618" s="337" t="s">
        <v>624</v>
      </c>
      <c r="C618" s="314" t="s">
        <v>5339</v>
      </c>
      <c r="D618" s="315">
        <v>30</v>
      </c>
      <c r="E618" s="588">
        <v>45794</v>
      </c>
      <c r="F618" s="588">
        <v>45827</v>
      </c>
      <c r="G618" s="588">
        <v>45794</v>
      </c>
      <c r="H618" s="588">
        <v>45827</v>
      </c>
      <c r="I618" s="316">
        <v>1</v>
      </c>
      <c r="J618" s="316">
        <v>1</v>
      </c>
      <c r="K618" s="315">
        <v>915</v>
      </c>
      <c r="L618" s="315">
        <v>915</v>
      </c>
      <c r="M618" s="315">
        <v>915</v>
      </c>
      <c r="N618" s="338">
        <v>915</v>
      </c>
      <c r="O618" s="654">
        <v>915</v>
      </c>
      <c r="P618" s="560" t="s">
        <v>5340</v>
      </c>
      <c r="Q618" s="561" t="s">
        <v>5341</v>
      </c>
      <c r="R618" s="661">
        <f t="shared" si="27"/>
        <v>0</v>
      </c>
      <c r="S618" s="873">
        <f t="shared" si="28"/>
        <v>0</v>
      </c>
      <c r="T618" s="1013"/>
      <c r="U618" s="873">
        <v>0</v>
      </c>
      <c r="V618" s="873">
        <f t="shared" si="29"/>
        <v>0</v>
      </c>
      <c r="X618" s="1002" t="s">
        <v>624</v>
      </c>
      <c r="Y618" s="1002" t="s">
        <v>5339</v>
      </c>
      <c r="Z618" s="1003">
        <v>30</v>
      </c>
      <c r="AA618" s="1004">
        <v>45794</v>
      </c>
      <c r="AB618" s="1004">
        <v>45827</v>
      </c>
      <c r="AC618" s="1004">
        <v>45794</v>
      </c>
      <c r="AD618" s="1004">
        <v>45827</v>
      </c>
      <c r="AE618" s="1005">
        <v>1</v>
      </c>
      <c r="AF618" s="1005">
        <v>1</v>
      </c>
      <c r="AG618" s="1003">
        <v>915</v>
      </c>
      <c r="AH618" s="1003">
        <v>915</v>
      </c>
      <c r="AI618" s="1003">
        <v>915</v>
      </c>
      <c r="AJ618" s="1003">
        <v>915</v>
      </c>
    </row>
    <row r="619" spans="2:36">
      <c r="B619" s="337" t="s">
        <v>626</v>
      </c>
      <c r="C619" s="314" t="s">
        <v>5342</v>
      </c>
      <c r="D619" s="315">
        <v>21</v>
      </c>
      <c r="E619" s="588">
        <v>45831</v>
      </c>
      <c r="F619" s="588">
        <v>45855</v>
      </c>
      <c r="G619" s="588">
        <v>45831</v>
      </c>
      <c r="H619" s="588">
        <v>45855</v>
      </c>
      <c r="I619" s="316">
        <v>1</v>
      </c>
      <c r="J619" s="316">
        <v>1</v>
      </c>
      <c r="K619" s="315">
        <v>80</v>
      </c>
      <c r="L619" s="315">
        <v>80</v>
      </c>
      <c r="M619" s="315">
        <v>80</v>
      </c>
      <c r="N619" s="338">
        <v>80</v>
      </c>
      <c r="O619" s="654">
        <v>80</v>
      </c>
      <c r="P619" s="560" t="s">
        <v>5338</v>
      </c>
      <c r="Q619" s="561" t="s">
        <v>5343</v>
      </c>
      <c r="R619" s="661">
        <f t="shared" si="27"/>
        <v>0</v>
      </c>
      <c r="S619" s="873">
        <f t="shared" si="28"/>
        <v>0</v>
      </c>
      <c r="T619" s="1013"/>
      <c r="U619" s="873">
        <v>0</v>
      </c>
      <c r="V619" s="873">
        <f t="shared" si="29"/>
        <v>0</v>
      </c>
      <c r="X619" s="1002" t="s">
        <v>626</v>
      </c>
      <c r="Y619" s="1002" t="s">
        <v>5342</v>
      </c>
      <c r="Z619" s="1003">
        <v>21</v>
      </c>
      <c r="AA619" s="1004">
        <v>45831</v>
      </c>
      <c r="AB619" s="1004">
        <v>45855</v>
      </c>
      <c r="AC619" s="1004">
        <v>45831</v>
      </c>
      <c r="AD619" s="1004">
        <v>45855</v>
      </c>
      <c r="AE619" s="1005">
        <v>1</v>
      </c>
      <c r="AF619" s="1005">
        <v>1</v>
      </c>
      <c r="AG619" s="1003">
        <v>80</v>
      </c>
      <c r="AH619" s="1003">
        <v>80</v>
      </c>
      <c r="AI619" s="1003">
        <v>80</v>
      </c>
      <c r="AJ619" s="1003">
        <v>80</v>
      </c>
    </row>
    <row r="620" spans="2:36">
      <c r="B620" s="339" t="s">
        <v>5200</v>
      </c>
      <c r="C620" s="340"/>
      <c r="D620" s="341">
        <v>40</v>
      </c>
      <c r="E620" s="593">
        <v>46132</v>
      </c>
      <c r="F620" s="593">
        <v>46211</v>
      </c>
      <c r="G620" s="593">
        <v>46122</v>
      </c>
      <c r="H620" s="593">
        <v>46227</v>
      </c>
      <c r="I620" s="342">
        <v>0</v>
      </c>
      <c r="J620" s="342">
        <v>0.18</v>
      </c>
      <c r="K620" s="341">
        <v>116</v>
      </c>
      <c r="L620" s="341">
        <v>0</v>
      </c>
      <c r="M620" s="341">
        <v>20.88</v>
      </c>
      <c r="N620" s="343">
        <v>20.88</v>
      </c>
      <c r="O620" s="385">
        <v>0</v>
      </c>
      <c r="P620" s="570"/>
      <c r="Q620" s="571"/>
      <c r="R620" s="662">
        <f t="shared" si="27"/>
        <v>20.88</v>
      </c>
      <c r="S620" s="874">
        <f t="shared" si="28"/>
        <v>1.6647531572904707E-4</v>
      </c>
      <c r="T620" s="1013"/>
      <c r="U620" s="874">
        <v>0</v>
      </c>
      <c r="V620" s="874">
        <f t="shared" si="29"/>
        <v>1.6647531572904707E-4</v>
      </c>
      <c r="X620" s="1002" t="s">
        <v>5200</v>
      </c>
      <c r="Z620" s="1003">
        <v>40</v>
      </c>
      <c r="AA620" s="1004">
        <v>46132</v>
      </c>
      <c r="AB620" s="1004">
        <v>46211</v>
      </c>
      <c r="AC620" s="1004">
        <v>46122</v>
      </c>
      <c r="AD620" s="1004">
        <v>46227</v>
      </c>
      <c r="AE620" s="1005">
        <v>0</v>
      </c>
      <c r="AF620" s="1005">
        <v>0.18</v>
      </c>
      <c r="AG620" s="1003">
        <v>116</v>
      </c>
      <c r="AH620" s="1003">
        <v>0</v>
      </c>
      <c r="AI620" s="1003">
        <v>20.88</v>
      </c>
      <c r="AJ620" s="1003">
        <v>20.88</v>
      </c>
    </row>
    <row r="621" spans="2:36">
      <c r="B621" s="337" t="s">
        <v>628</v>
      </c>
      <c r="C621" s="314" t="s">
        <v>5344</v>
      </c>
      <c r="D621" s="315">
        <v>40</v>
      </c>
      <c r="E621" s="588">
        <v>46132</v>
      </c>
      <c r="F621" s="588">
        <v>46189</v>
      </c>
      <c r="G621" s="588">
        <v>46122</v>
      </c>
      <c r="H621" s="588">
        <v>46205</v>
      </c>
      <c r="I621" s="316">
        <v>0</v>
      </c>
      <c r="J621" s="316">
        <v>0.3</v>
      </c>
      <c r="K621" s="315">
        <v>69.599999999999994</v>
      </c>
      <c r="L621" s="315">
        <v>0</v>
      </c>
      <c r="M621" s="315">
        <v>20.88</v>
      </c>
      <c r="N621" s="338">
        <v>20.88</v>
      </c>
      <c r="O621" s="654">
        <v>0</v>
      </c>
      <c r="P621" s="560" t="s">
        <v>5323</v>
      </c>
      <c r="Q621" s="561" t="s">
        <v>5345</v>
      </c>
      <c r="R621" s="661">
        <f t="shared" si="27"/>
        <v>20.88</v>
      </c>
      <c r="S621" s="873">
        <f t="shared" si="28"/>
        <v>1.6647531572904707E-4</v>
      </c>
      <c r="T621" s="1013"/>
      <c r="U621" s="873">
        <v>0</v>
      </c>
      <c r="V621" s="873">
        <f t="shared" si="29"/>
        <v>1.6647531572904707E-4</v>
      </c>
      <c r="X621" s="1002" t="s">
        <v>628</v>
      </c>
      <c r="Y621" s="1002" t="s">
        <v>5344</v>
      </c>
      <c r="Z621" s="1003">
        <v>40</v>
      </c>
      <c r="AA621" s="1004">
        <v>46132</v>
      </c>
      <c r="AB621" s="1004">
        <v>46189</v>
      </c>
      <c r="AC621" s="1004">
        <v>46122</v>
      </c>
      <c r="AD621" s="1004">
        <v>46205</v>
      </c>
      <c r="AE621" s="1005">
        <v>0</v>
      </c>
      <c r="AF621" s="1005">
        <v>0.3</v>
      </c>
      <c r="AG621" s="1003">
        <v>69.599999999999994</v>
      </c>
      <c r="AH621" s="1003">
        <v>0</v>
      </c>
      <c r="AI621" s="1003">
        <v>20.88</v>
      </c>
      <c r="AJ621" s="1003">
        <v>20.88</v>
      </c>
    </row>
    <row r="622" spans="2:36" ht="12.75" customHeight="1">
      <c r="B622" s="337" t="s">
        <v>5346</v>
      </c>
      <c r="C622" s="314" t="s">
        <v>5347</v>
      </c>
      <c r="D622" s="315">
        <v>5</v>
      </c>
      <c r="E622" s="588">
        <v>46190</v>
      </c>
      <c r="F622" s="588">
        <v>46196</v>
      </c>
      <c r="G622" s="588">
        <v>46206</v>
      </c>
      <c r="H622" s="588">
        <v>46212</v>
      </c>
      <c r="I622" s="316">
        <v>0</v>
      </c>
      <c r="J622" s="316">
        <v>0</v>
      </c>
      <c r="K622" s="315">
        <v>11.6</v>
      </c>
      <c r="L622" s="315">
        <v>0</v>
      </c>
      <c r="M622" s="315">
        <v>0</v>
      </c>
      <c r="N622" s="338">
        <v>0</v>
      </c>
      <c r="O622" s="654">
        <v>0</v>
      </c>
      <c r="P622" s="560" t="s">
        <v>5348</v>
      </c>
      <c r="Q622" s="561" t="s">
        <v>5349</v>
      </c>
      <c r="R622" s="661">
        <f t="shared" si="27"/>
        <v>0</v>
      </c>
      <c r="S622" s="873">
        <f t="shared" si="28"/>
        <v>0</v>
      </c>
      <c r="T622" s="1013"/>
      <c r="U622" s="873">
        <v>0</v>
      </c>
      <c r="V622" s="873">
        <f t="shared" si="29"/>
        <v>0</v>
      </c>
      <c r="X622" s="1002" t="s">
        <v>5346</v>
      </c>
      <c r="Y622" s="1002" t="s">
        <v>5347</v>
      </c>
      <c r="Z622" s="1003">
        <v>5</v>
      </c>
      <c r="AA622" s="1004">
        <v>46190</v>
      </c>
      <c r="AB622" s="1004">
        <v>46196</v>
      </c>
      <c r="AC622" s="1004">
        <v>46206</v>
      </c>
      <c r="AD622" s="1004">
        <v>46212</v>
      </c>
      <c r="AE622" s="1005">
        <v>0</v>
      </c>
      <c r="AF622" s="1005">
        <v>0</v>
      </c>
      <c r="AG622" s="1003">
        <v>11.6</v>
      </c>
      <c r="AH622" s="1003">
        <v>0</v>
      </c>
      <c r="AI622" s="1003">
        <v>0</v>
      </c>
      <c r="AJ622" s="1003">
        <v>0</v>
      </c>
    </row>
    <row r="623" spans="2:36" ht="12.75" customHeight="1">
      <c r="B623" s="337" t="s">
        <v>5350</v>
      </c>
      <c r="C623" s="314" t="s">
        <v>5351</v>
      </c>
      <c r="D623" s="315">
        <v>5</v>
      </c>
      <c r="E623" s="588">
        <v>46197</v>
      </c>
      <c r="F623" s="588">
        <v>46204</v>
      </c>
      <c r="G623" s="588">
        <v>46213</v>
      </c>
      <c r="H623" s="588">
        <v>46220</v>
      </c>
      <c r="I623" s="316">
        <v>0</v>
      </c>
      <c r="J623" s="316">
        <v>0</v>
      </c>
      <c r="K623" s="315">
        <v>23.2</v>
      </c>
      <c r="L623" s="315">
        <v>0</v>
      </c>
      <c r="M623" s="315">
        <v>0</v>
      </c>
      <c r="N623" s="338">
        <v>0</v>
      </c>
      <c r="O623" s="654">
        <v>0</v>
      </c>
      <c r="P623" s="560" t="s">
        <v>5352</v>
      </c>
      <c r="Q623" s="561" t="s">
        <v>5353</v>
      </c>
      <c r="R623" s="661">
        <f t="shared" si="27"/>
        <v>0</v>
      </c>
      <c r="S623" s="873">
        <f t="shared" si="28"/>
        <v>0</v>
      </c>
      <c r="T623" s="1013"/>
      <c r="U623" s="873">
        <v>0</v>
      </c>
      <c r="V623" s="873">
        <f t="shared" si="29"/>
        <v>0</v>
      </c>
      <c r="X623" s="1002" t="s">
        <v>5350</v>
      </c>
      <c r="Y623" s="1002" t="s">
        <v>5351</v>
      </c>
      <c r="Z623" s="1003">
        <v>5</v>
      </c>
      <c r="AA623" s="1004">
        <v>46197</v>
      </c>
      <c r="AB623" s="1004">
        <v>46204</v>
      </c>
      <c r="AC623" s="1004">
        <v>46213</v>
      </c>
      <c r="AD623" s="1004">
        <v>46220</v>
      </c>
      <c r="AE623" s="1005">
        <v>0</v>
      </c>
      <c r="AF623" s="1005">
        <v>0</v>
      </c>
      <c r="AG623" s="1003">
        <v>23.2</v>
      </c>
      <c r="AH623" s="1003">
        <v>0</v>
      </c>
      <c r="AI623" s="1003">
        <v>0</v>
      </c>
      <c r="AJ623" s="1003">
        <v>0</v>
      </c>
    </row>
    <row r="624" spans="2:36" ht="12.75" customHeight="1">
      <c r="B624" s="337" t="s">
        <v>5354</v>
      </c>
      <c r="C624" s="314" t="s">
        <v>5355</v>
      </c>
      <c r="D624" s="315">
        <v>5</v>
      </c>
      <c r="E624" s="588">
        <v>46205</v>
      </c>
      <c r="F624" s="588">
        <v>46211</v>
      </c>
      <c r="G624" s="588">
        <v>46223</v>
      </c>
      <c r="H624" s="588">
        <v>46227</v>
      </c>
      <c r="I624" s="316">
        <v>0</v>
      </c>
      <c r="J624" s="316">
        <v>0</v>
      </c>
      <c r="K624" s="315">
        <v>11.6</v>
      </c>
      <c r="L624" s="315">
        <v>0</v>
      </c>
      <c r="M624" s="315">
        <v>0</v>
      </c>
      <c r="N624" s="338">
        <v>0</v>
      </c>
      <c r="O624" s="654">
        <v>0</v>
      </c>
      <c r="P624" s="560" t="s">
        <v>5349</v>
      </c>
      <c r="Q624" s="561" t="s">
        <v>5213</v>
      </c>
      <c r="R624" s="661">
        <f t="shared" si="27"/>
        <v>0</v>
      </c>
      <c r="S624" s="873">
        <f t="shared" si="28"/>
        <v>0</v>
      </c>
      <c r="T624" s="1013"/>
      <c r="U624" s="873">
        <v>0</v>
      </c>
      <c r="V624" s="873">
        <f t="shared" si="29"/>
        <v>0</v>
      </c>
      <c r="X624" s="1002" t="s">
        <v>5354</v>
      </c>
      <c r="Y624" s="1002" t="s">
        <v>5355</v>
      </c>
      <c r="Z624" s="1003">
        <v>5</v>
      </c>
      <c r="AA624" s="1004">
        <v>46205</v>
      </c>
      <c r="AB624" s="1004">
        <v>46211</v>
      </c>
      <c r="AC624" s="1004">
        <v>46223</v>
      </c>
      <c r="AD624" s="1004">
        <v>46227</v>
      </c>
      <c r="AE624" s="1005">
        <v>0</v>
      </c>
      <c r="AF624" s="1005">
        <v>0</v>
      </c>
      <c r="AG624" s="1003">
        <v>11.6</v>
      </c>
      <c r="AH624" s="1003">
        <v>0</v>
      </c>
      <c r="AI624" s="1003">
        <v>0</v>
      </c>
      <c r="AJ624" s="1003">
        <v>0</v>
      </c>
    </row>
    <row r="625" spans="2:36">
      <c r="B625" s="332" t="s">
        <v>5356</v>
      </c>
      <c r="C625" s="333"/>
      <c r="D625" s="334">
        <v>312</v>
      </c>
      <c r="E625" s="592">
        <v>45952</v>
      </c>
      <c r="F625" s="592">
        <v>46084</v>
      </c>
      <c r="G625" s="592">
        <v>45952</v>
      </c>
      <c r="H625" s="592">
        <v>46265</v>
      </c>
      <c r="I625" s="335">
        <v>1</v>
      </c>
      <c r="J625" s="335">
        <v>0.42459999999999998</v>
      </c>
      <c r="K625" s="334">
        <v>452</v>
      </c>
      <c r="L625" s="334">
        <v>452</v>
      </c>
      <c r="M625" s="334">
        <v>191.92</v>
      </c>
      <c r="N625" s="336">
        <v>191.92</v>
      </c>
      <c r="O625" s="385">
        <v>118.64</v>
      </c>
      <c r="P625" s="568"/>
      <c r="Q625" s="569"/>
      <c r="R625" s="660">
        <f t="shared" si="27"/>
        <v>-260.08000000000004</v>
      </c>
      <c r="S625" s="872">
        <f t="shared" si="28"/>
        <v>-2.0736063273376708E-3</v>
      </c>
      <c r="T625" s="1013"/>
      <c r="U625" s="872">
        <v>-1.517260734440304E-3</v>
      </c>
      <c r="V625" s="872">
        <f t="shared" si="29"/>
        <v>-5.5634559289736681E-4</v>
      </c>
      <c r="X625" s="1002" t="s">
        <v>5356</v>
      </c>
      <c r="Z625" s="1003">
        <v>312</v>
      </c>
      <c r="AA625" s="1004">
        <v>45952</v>
      </c>
      <c r="AB625" s="1004">
        <v>46084</v>
      </c>
      <c r="AC625" s="1004">
        <v>45952</v>
      </c>
      <c r="AD625" s="1004">
        <v>46265</v>
      </c>
      <c r="AE625" s="1005">
        <v>1</v>
      </c>
      <c r="AF625" s="1005">
        <v>0.42459999999999998</v>
      </c>
      <c r="AG625" s="1003">
        <v>452</v>
      </c>
      <c r="AH625" s="1003">
        <v>452</v>
      </c>
      <c r="AI625" s="1003">
        <v>191.92</v>
      </c>
      <c r="AJ625" s="1003">
        <v>191.92</v>
      </c>
    </row>
    <row r="626" spans="2:36">
      <c r="B626" s="339" t="s">
        <v>5191</v>
      </c>
      <c r="C626" s="340"/>
      <c r="D626" s="341">
        <v>86</v>
      </c>
      <c r="E626" s="593">
        <v>45952</v>
      </c>
      <c r="F626" s="593">
        <v>45986</v>
      </c>
      <c r="G626" s="593">
        <v>45952</v>
      </c>
      <c r="H626" s="593">
        <v>46074</v>
      </c>
      <c r="I626" s="342">
        <v>1</v>
      </c>
      <c r="J626" s="342">
        <v>1</v>
      </c>
      <c r="K626" s="341">
        <v>106</v>
      </c>
      <c r="L626" s="341">
        <v>106</v>
      </c>
      <c r="M626" s="341">
        <v>106</v>
      </c>
      <c r="N626" s="343">
        <v>106</v>
      </c>
      <c r="O626" s="385">
        <v>106</v>
      </c>
      <c r="P626" s="570"/>
      <c r="Q626" s="571"/>
      <c r="R626" s="662">
        <f t="shared" si="27"/>
        <v>0</v>
      </c>
      <c r="S626" s="874">
        <f t="shared" si="28"/>
        <v>0</v>
      </c>
      <c r="T626" s="1013"/>
      <c r="U626" s="874">
        <v>-3.1891975500584422E-4</v>
      </c>
      <c r="V626" s="874">
        <f t="shared" si="29"/>
        <v>3.1891975500584422E-4</v>
      </c>
      <c r="X626" s="1002" t="s">
        <v>5191</v>
      </c>
      <c r="Z626" s="1003">
        <v>86</v>
      </c>
      <c r="AA626" s="1004">
        <v>45952</v>
      </c>
      <c r="AB626" s="1004">
        <v>45986</v>
      </c>
      <c r="AC626" s="1004">
        <v>45952</v>
      </c>
      <c r="AD626" s="1004">
        <v>46074</v>
      </c>
      <c r="AE626" s="1005">
        <v>1</v>
      </c>
      <c r="AF626" s="1005">
        <v>1</v>
      </c>
      <c r="AG626" s="1003">
        <v>106</v>
      </c>
      <c r="AH626" s="1003">
        <v>106</v>
      </c>
      <c r="AI626" s="1003">
        <v>106</v>
      </c>
      <c r="AJ626" s="1003">
        <v>106</v>
      </c>
    </row>
    <row r="627" spans="2:36">
      <c r="B627" s="337" t="s">
        <v>633</v>
      </c>
      <c r="C627" s="314" t="s">
        <v>5357</v>
      </c>
      <c r="D627" s="315">
        <v>11</v>
      </c>
      <c r="E627" s="588">
        <v>45952</v>
      </c>
      <c r="F627" s="588">
        <v>45971</v>
      </c>
      <c r="G627" s="588">
        <v>45952</v>
      </c>
      <c r="H627" s="588">
        <v>46003</v>
      </c>
      <c r="I627" s="316">
        <v>1</v>
      </c>
      <c r="J627" s="316">
        <v>1</v>
      </c>
      <c r="K627" s="315">
        <v>26</v>
      </c>
      <c r="L627" s="315">
        <v>26</v>
      </c>
      <c r="M627" s="315">
        <v>26</v>
      </c>
      <c r="N627" s="338">
        <v>26</v>
      </c>
      <c r="O627" s="654">
        <v>26</v>
      </c>
      <c r="P627" s="560" t="s">
        <v>5313</v>
      </c>
      <c r="Q627" s="561" t="s">
        <v>5358</v>
      </c>
      <c r="R627" s="661">
        <f t="shared" si="27"/>
        <v>0</v>
      </c>
      <c r="S627" s="873">
        <f t="shared" si="28"/>
        <v>0</v>
      </c>
      <c r="T627" s="1013"/>
      <c r="U627" s="873">
        <v>0</v>
      </c>
      <c r="V627" s="873">
        <f t="shared" si="29"/>
        <v>0</v>
      </c>
      <c r="X627" s="1002" t="s">
        <v>633</v>
      </c>
      <c r="Y627" s="1002" t="s">
        <v>5357</v>
      </c>
      <c r="Z627" s="1003">
        <v>11</v>
      </c>
      <c r="AA627" s="1004">
        <v>45952</v>
      </c>
      <c r="AB627" s="1004">
        <v>45971</v>
      </c>
      <c r="AC627" s="1004">
        <v>45952</v>
      </c>
      <c r="AD627" s="1004">
        <v>46003</v>
      </c>
      <c r="AE627" s="1005">
        <v>1</v>
      </c>
      <c r="AF627" s="1005">
        <v>1</v>
      </c>
      <c r="AG627" s="1003">
        <v>26</v>
      </c>
      <c r="AH627" s="1003">
        <v>26</v>
      </c>
      <c r="AI627" s="1003">
        <v>26</v>
      </c>
      <c r="AJ627" s="1003">
        <v>26</v>
      </c>
    </row>
    <row r="628" spans="2:36">
      <c r="B628" s="337" t="s">
        <v>635</v>
      </c>
      <c r="C628" s="314" t="s">
        <v>5359</v>
      </c>
      <c r="D628" s="315">
        <v>30</v>
      </c>
      <c r="E628" s="588">
        <v>45972</v>
      </c>
      <c r="F628" s="588">
        <v>45986</v>
      </c>
      <c r="G628" s="588">
        <v>46006</v>
      </c>
      <c r="H628" s="588">
        <v>46074</v>
      </c>
      <c r="I628" s="316">
        <v>1</v>
      </c>
      <c r="J628" s="316">
        <v>1</v>
      </c>
      <c r="K628" s="315">
        <v>80</v>
      </c>
      <c r="L628" s="315">
        <v>80</v>
      </c>
      <c r="M628" s="315">
        <v>80</v>
      </c>
      <c r="N628" s="338">
        <v>80</v>
      </c>
      <c r="O628" s="654">
        <v>80</v>
      </c>
      <c r="P628" s="560" t="s">
        <v>5360</v>
      </c>
      <c r="Q628" s="561" t="s">
        <v>5361</v>
      </c>
      <c r="R628" s="661">
        <f t="shared" si="27"/>
        <v>0</v>
      </c>
      <c r="S628" s="873">
        <f t="shared" si="28"/>
        <v>0</v>
      </c>
      <c r="T628" s="1013"/>
      <c r="U628" s="873">
        <v>-3.1891975500584422E-4</v>
      </c>
      <c r="V628" s="873">
        <f t="shared" si="29"/>
        <v>3.1891975500584422E-4</v>
      </c>
      <c r="X628" s="1002" t="s">
        <v>635</v>
      </c>
      <c r="Y628" s="1002" t="s">
        <v>5359</v>
      </c>
      <c r="Z628" s="1003">
        <v>30</v>
      </c>
      <c r="AA628" s="1004">
        <v>45972</v>
      </c>
      <c r="AB628" s="1004">
        <v>45986</v>
      </c>
      <c r="AC628" s="1004">
        <v>46006</v>
      </c>
      <c r="AD628" s="1004">
        <v>46074</v>
      </c>
      <c r="AE628" s="1005">
        <v>1</v>
      </c>
      <c r="AF628" s="1005">
        <v>1</v>
      </c>
      <c r="AG628" s="1003">
        <v>80</v>
      </c>
      <c r="AH628" s="1003">
        <v>80</v>
      </c>
      <c r="AI628" s="1003">
        <v>80</v>
      </c>
      <c r="AJ628" s="1003">
        <v>80</v>
      </c>
    </row>
    <row r="629" spans="2:36" ht="12.75" customHeight="1">
      <c r="B629" s="339" t="s">
        <v>5362</v>
      </c>
      <c r="C629" s="340"/>
      <c r="D629" s="341">
        <v>35</v>
      </c>
      <c r="E629" s="593">
        <v>45987</v>
      </c>
      <c r="F629" s="593">
        <v>46038</v>
      </c>
      <c r="G629" s="593">
        <v>46216</v>
      </c>
      <c r="H629" s="593">
        <v>46265</v>
      </c>
      <c r="I629" s="342">
        <v>1</v>
      </c>
      <c r="J629" s="342">
        <v>0</v>
      </c>
      <c r="K629" s="341">
        <v>167</v>
      </c>
      <c r="L629" s="341">
        <v>167</v>
      </c>
      <c r="M629" s="341">
        <v>0</v>
      </c>
      <c r="N629" s="343">
        <v>0</v>
      </c>
      <c r="O629" s="385">
        <v>0</v>
      </c>
      <c r="P629" s="570"/>
      <c r="Q629" s="571"/>
      <c r="R629" s="662">
        <f t="shared" si="27"/>
        <v>-167</v>
      </c>
      <c r="S629" s="874">
        <f t="shared" si="28"/>
        <v>-1.3314836076030105E-3</v>
      </c>
      <c r="T629" s="1013"/>
      <c r="U629" s="874">
        <v>-1.1983409794344597E-3</v>
      </c>
      <c r="V629" s="874">
        <f t="shared" si="29"/>
        <v>-1.3314262816855075E-4</v>
      </c>
      <c r="X629" s="1002" t="s">
        <v>5362</v>
      </c>
      <c r="Z629" s="1003">
        <v>35</v>
      </c>
      <c r="AA629" s="1004">
        <v>45987</v>
      </c>
      <c r="AB629" s="1004">
        <v>46038</v>
      </c>
      <c r="AC629" s="1004">
        <v>46216</v>
      </c>
      <c r="AD629" s="1004">
        <v>46265</v>
      </c>
      <c r="AE629" s="1005">
        <v>1</v>
      </c>
      <c r="AF629" s="1005">
        <v>0</v>
      </c>
      <c r="AG629" s="1003">
        <v>167</v>
      </c>
      <c r="AH629" s="1003">
        <v>167</v>
      </c>
      <c r="AI629" s="1003">
        <v>0</v>
      </c>
      <c r="AJ629" s="1003">
        <v>0</v>
      </c>
    </row>
    <row r="630" spans="2:36" ht="12.75" customHeight="1">
      <c r="B630" s="337" t="s">
        <v>637</v>
      </c>
      <c r="C630" s="314" t="s">
        <v>5363</v>
      </c>
      <c r="D630" s="315">
        <v>20</v>
      </c>
      <c r="E630" s="588">
        <v>45987</v>
      </c>
      <c r="F630" s="588">
        <v>46015</v>
      </c>
      <c r="G630" s="588">
        <v>46216</v>
      </c>
      <c r="H630" s="588">
        <v>46244</v>
      </c>
      <c r="I630" s="316">
        <v>1</v>
      </c>
      <c r="J630" s="316">
        <v>0</v>
      </c>
      <c r="K630" s="315">
        <v>100.2</v>
      </c>
      <c r="L630" s="315">
        <v>100.2</v>
      </c>
      <c r="M630" s="315">
        <v>0</v>
      </c>
      <c r="N630" s="338">
        <v>0</v>
      </c>
      <c r="O630" s="654">
        <v>0</v>
      </c>
      <c r="P630" s="560" t="s">
        <v>5364</v>
      </c>
      <c r="Q630" s="561" t="s">
        <v>5365</v>
      </c>
      <c r="R630" s="661">
        <f t="shared" si="27"/>
        <v>-100.2</v>
      </c>
      <c r="S630" s="873">
        <f t="shared" si="28"/>
        <v>-7.9889016456180636E-4</v>
      </c>
      <c r="T630" s="1013"/>
      <c r="U630" s="873">
        <v>-7.9889398628963976E-4</v>
      </c>
      <c r="V630" s="873">
        <f t="shared" si="29"/>
        <v>3.8217278333944546E-9</v>
      </c>
      <c r="X630" s="1002" t="s">
        <v>637</v>
      </c>
      <c r="Y630" s="1002" t="s">
        <v>5363</v>
      </c>
      <c r="Z630" s="1003">
        <v>20</v>
      </c>
      <c r="AA630" s="1004">
        <v>45987</v>
      </c>
      <c r="AB630" s="1004">
        <v>46015</v>
      </c>
      <c r="AC630" s="1004">
        <v>46216</v>
      </c>
      <c r="AD630" s="1004">
        <v>46244</v>
      </c>
      <c r="AE630" s="1005">
        <v>1</v>
      </c>
      <c r="AF630" s="1005">
        <v>0</v>
      </c>
      <c r="AG630" s="1003">
        <v>100.2</v>
      </c>
      <c r="AH630" s="1003">
        <v>100.2</v>
      </c>
      <c r="AI630" s="1003">
        <v>0</v>
      </c>
      <c r="AJ630" s="1003">
        <v>0</v>
      </c>
    </row>
    <row r="631" spans="2:36" ht="12.75" customHeight="1">
      <c r="B631" s="337" t="s">
        <v>5366</v>
      </c>
      <c r="C631" s="314" t="s">
        <v>5367</v>
      </c>
      <c r="D631" s="315">
        <v>5</v>
      </c>
      <c r="E631" s="588">
        <v>46017</v>
      </c>
      <c r="F631" s="588">
        <v>46024</v>
      </c>
      <c r="G631" s="588">
        <v>46245</v>
      </c>
      <c r="H631" s="588">
        <v>46251</v>
      </c>
      <c r="I631" s="316">
        <v>1</v>
      </c>
      <c r="J631" s="316">
        <v>0</v>
      </c>
      <c r="K631" s="315">
        <v>16.7</v>
      </c>
      <c r="L631" s="315">
        <v>16.7</v>
      </c>
      <c r="M631" s="315">
        <v>0</v>
      </c>
      <c r="N631" s="338">
        <v>0</v>
      </c>
      <c r="O631" s="654">
        <v>0</v>
      </c>
      <c r="P631" s="560" t="s">
        <v>5368</v>
      </c>
      <c r="Q631" s="561" t="s">
        <v>5369</v>
      </c>
      <c r="R631" s="661">
        <f t="shared" si="27"/>
        <v>-16.7</v>
      </c>
      <c r="S631" s="873">
        <f t="shared" si="28"/>
        <v>-1.3314836076030106E-4</v>
      </c>
      <c r="T631" s="1013"/>
      <c r="U631" s="873">
        <v>-1.3314899771493997E-4</v>
      </c>
      <c r="V631" s="873">
        <f t="shared" si="29"/>
        <v>6.3695463890811078E-10</v>
      </c>
      <c r="X631" s="1002" t="s">
        <v>5366</v>
      </c>
      <c r="Y631" s="1002" t="s">
        <v>5367</v>
      </c>
      <c r="Z631" s="1003">
        <v>5</v>
      </c>
      <c r="AA631" s="1004">
        <v>46017</v>
      </c>
      <c r="AB631" s="1004">
        <v>46024</v>
      </c>
      <c r="AC631" s="1004">
        <v>46245</v>
      </c>
      <c r="AD631" s="1004">
        <v>46251</v>
      </c>
      <c r="AE631" s="1005">
        <v>1</v>
      </c>
      <c r="AF631" s="1005">
        <v>0</v>
      </c>
      <c r="AG631" s="1003">
        <v>16.7</v>
      </c>
      <c r="AH631" s="1003">
        <v>16.7</v>
      </c>
      <c r="AI631" s="1003">
        <v>0</v>
      </c>
      <c r="AJ631" s="1003">
        <v>0</v>
      </c>
    </row>
    <row r="632" spans="2:36" ht="12.75" customHeight="1">
      <c r="B632" s="337" t="s">
        <v>5370</v>
      </c>
      <c r="C632" s="314" t="s">
        <v>5371</v>
      </c>
      <c r="D632" s="315">
        <v>5</v>
      </c>
      <c r="E632" s="588">
        <v>46027</v>
      </c>
      <c r="F632" s="588">
        <v>46031</v>
      </c>
      <c r="G632" s="588">
        <v>46252</v>
      </c>
      <c r="H632" s="588">
        <v>46258</v>
      </c>
      <c r="I632" s="316">
        <v>1</v>
      </c>
      <c r="J632" s="316">
        <v>0</v>
      </c>
      <c r="K632" s="315">
        <v>33.4</v>
      </c>
      <c r="L632" s="315">
        <v>33.4</v>
      </c>
      <c r="M632" s="315">
        <v>0</v>
      </c>
      <c r="N632" s="338">
        <v>0</v>
      </c>
      <c r="O632" s="654">
        <v>0</v>
      </c>
      <c r="P632" s="560" t="s">
        <v>5372</v>
      </c>
      <c r="Q632" s="561" t="s">
        <v>5373</v>
      </c>
      <c r="R632" s="661">
        <f t="shared" si="27"/>
        <v>-33.4</v>
      </c>
      <c r="S632" s="873">
        <f t="shared" si="28"/>
        <v>-2.6629672152060212E-4</v>
      </c>
      <c r="T632" s="1013"/>
      <c r="U632" s="873">
        <v>-2.6629799542987994E-4</v>
      </c>
      <c r="V632" s="873">
        <f t="shared" si="29"/>
        <v>1.2739092778162216E-9</v>
      </c>
      <c r="X632" s="1002" t="s">
        <v>5370</v>
      </c>
      <c r="Y632" s="1002" t="s">
        <v>5371</v>
      </c>
      <c r="Z632" s="1003">
        <v>5</v>
      </c>
      <c r="AA632" s="1004">
        <v>46027</v>
      </c>
      <c r="AB632" s="1004">
        <v>46031</v>
      </c>
      <c r="AC632" s="1004">
        <v>46252</v>
      </c>
      <c r="AD632" s="1004">
        <v>46258</v>
      </c>
      <c r="AE632" s="1005">
        <v>1</v>
      </c>
      <c r="AF632" s="1005">
        <v>0</v>
      </c>
      <c r="AG632" s="1003">
        <v>33.4</v>
      </c>
      <c r="AH632" s="1003">
        <v>33.4</v>
      </c>
      <c r="AI632" s="1003">
        <v>0</v>
      </c>
      <c r="AJ632" s="1003">
        <v>0</v>
      </c>
    </row>
    <row r="633" spans="2:36" ht="12.75" customHeight="1">
      <c r="B633" s="337" t="s">
        <v>5374</v>
      </c>
      <c r="C633" s="314" t="s">
        <v>5375</v>
      </c>
      <c r="D633" s="315">
        <v>5</v>
      </c>
      <c r="E633" s="588">
        <v>46034</v>
      </c>
      <c r="F633" s="588">
        <v>46038</v>
      </c>
      <c r="G633" s="588">
        <v>46259</v>
      </c>
      <c r="H633" s="588">
        <v>46265</v>
      </c>
      <c r="I633" s="316">
        <v>1</v>
      </c>
      <c r="J633" s="316">
        <v>0</v>
      </c>
      <c r="K633" s="315">
        <v>16.7</v>
      </c>
      <c r="L633" s="315">
        <v>16.7</v>
      </c>
      <c r="M633" s="315">
        <v>0</v>
      </c>
      <c r="N633" s="338">
        <v>0</v>
      </c>
      <c r="O633" s="654">
        <v>0</v>
      </c>
      <c r="P633" s="560" t="s">
        <v>5369</v>
      </c>
      <c r="Q633" s="561" t="s">
        <v>5376</v>
      </c>
      <c r="R633" s="661">
        <f t="shared" si="27"/>
        <v>-16.7</v>
      </c>
      <c r="S633" s="873">
        <f t="shared" si="28"/>
        <v>-1.3314836076030106E-4</v>
      </c>
      <c r="T633" s="1013"/>
      <c r="U633" s="873">
        <v>0</v>
      </c>
      <c r="V633" s="873">
        <f t="shared" si="29"/>
        <v>-1.3314836076030106E-4</v>
      </c>
      <c r="X633" s="1002" t="s">
        <v>5374</v>
      </c>
      <c r="Y633" s="1002" t="s">
        <v>5375</v>
      </c>
      <c r="Z633" s="1003">
        <v>5</v>
      </c>
      <c r="AA633" s="1004">
        <v>46034</v>
      </c>
      <c r="AB633" s="1004">
        <v>46038</v>
      </c>
      <c r="AC633" s="1004">
        <v>46259</v>
      </c>
      <c r="AD633" s="1004">
        <v>46265</v>
      </c>
      <c r="AE633" s="1005">
        <v>1</v>
      </c>
      <c r="AF633" s="1005">
        <v>0</v>
      </c>
      <c r="AG633" s="1003">
        <v>16.7</v>
      </c>
      <c r="AH633" s="1003">
        <v>16.7</v>
      </c>
      <c r="AI633" s="1003">
        <v>0</v>
      </c>
      <c r="AJ633" s="1003">
        <v>0</v>
      </c>
    </row>
    <row r="634" spans="2:36">
      <c r="B634" s="339" t="s">
        <v>5200</v>
      </c>
      <c r="C634" s="340"/>
      <c r="D634" s="341">
        <v>64</v>
      </c>
      <c r="E634" s="593">
        <v>46041</v>
      </c>
      <c r="F634" s="593">
        <v>46084</v>
      </c>
      <c r="G634" s="593">
        <v>46076</v>
      </c>
      <c r="H634" s="593">
        <v>46174</v>
      </c>
      <c r="I634" s="342">
        <v>1</v>
      </c>
      <c r="J634" s="342">
        <v>0.48</v>
      </c>
      <c r="K634" s="341">
        <v>179</v>
      </c>
      <c r="L634" s="341">
        <v>179</v>
      </c>
      <c r="M634" s="341">
        <v>85.92</v>
      </c>
      <c r="N634" s="343">
        <v>85.92</v>
      </c>
      <c r="O634" s="385">
        <v>12.64</v>
      </c>
      <c r="P634" s="570"/>
      <c r="Q634" s="571"/>
      <c r="R634" s="662">
        <f t="shared" si="27"/>
        <v>-93.08</v>
      </c>
      <c r="S634" s="874">
        <f t="shared" si="28"/>
        <v>-7.4212271973466001E-4</v>
      </c>
      <c r="T634" s="1013"/>
      <c r="U634" s="874">
        <v>0</v>
      </c>
      <c r="V634" s="874">
        <f t="shared" si="29"/>
        <v>-7.4212271973466001E-4</v>
      </c>
      <c r="X634" s="1002" t="s">
        <v>5200</v>
      </c>
      <c r="Z634" s="1003">
        <v>64</v>
      </c>
      <c r="AA634" s="1004">
        <v>46041</v>
      </c>
      <c r="AB634" s="1004">
        <v>46084</v>
      </c>
      <c r="AC634" s="1004">
        <v>46076</v>
      </c>
      <c r="AD634" s="1004">
        <v>46174</v>
      </c>
      <c r="AE634" s="1005">
        <v>1</v>
      </c>
      <c r="AF634" s="1005">
        <v>0.48</v>
      </c>
      <c r="AG634" s="1003">
        <v>179</v>
      </c>
      <c r="AH634" s="1003">
        <v>179</v>
      </c>
      <c r="AI634" s="1003">
        <v>85.92</v>
      </c>
      <c r="AJ634" s="1003">
        <v>85.92</v>
      </c>
    </row>
    <row r="635" spans="2:36">
      <c r="B635" s="337" t="s">
        <v>640</v>
      </c>
      <c r="C635" s="314" t="s">
        <v>5377</v>
      </c>
      <c r="D635" s="315">
        <v>17</v>
      </c>
      <c r="E635" s="588">
        <v>46041</v>
      </c>
      <c r="F635" s="588">
        <v>46063</v>
      </c>
      <c r="G635" s="588">
        <v>46076</v>
      </c>
      <c r="H635" s="588">
        <v>46150</v>
      </c>
      <c r="I635" s="316">
        <v>1</v>
      </c>
      <c r="J635" s="316">
        <v>0.8</v>
      </c>
      <c r="K635" s="315">
        <v>107.4</v>
      </c>
      <c r="L635" s="315">
        <v>107.4</v>
      </c>
      <c r="M635" s="315">
        <v>85.92</v>
      </c>
      <c r="N635" s="338">
        <v>85.92</v>
      </c>
      <c r="O635" s="654">
        <v>12.64</v>
      </c>
      <c r="P635" s="560" t="s">
        <v>5373</v>
      </c>
      <c r="Q635" s="561" t="s">
        <v>5378</v>
      </c>
      <c r="R635" s="661">
        <f t="shared" si="27"/>
        <v>-21.480000000000004</v>
      </c>
      <c r="S635" s="873">
        <f t="shared" si="28"/>
        <v>-1.7125908916953696E-4</v>
      </c>
      <c r="T635" s="1013"/>
      <c r="U635" s="873">
        <v>0</v>
      </c>
      <c r="V635" s="873">
        <f t="shared" si="29"/>
        <v>-1.7125908916953696E-4</v>
      </c>
      <c r="X635" s="1002" t="s">
        <v>640</v>
      </c>
      <c r="Y635" s="1002" t="s">
        <v>5377</v>
      </c>
      <c r="Z635" s="1003">
        <v>17</v>
      </c>
      <c r="AA635" s="1004">
        <v>46041</v>
      </c>
      <c r="AB635" s="1004">
        <v>46063</v>
      </c>
      <c r="AC635" s="1004">
        <v>46076</v>
      </c>
      <c r="AD635" s="1004">
        <v>46150</v>
      </c>
      <c r="AE635" s="1005">
        <v>1</v>
      </c>
      <c r="AF635" s="1005">
        <v>0.8</v>
      </c>
      <c r="AG635" s="1003">
        <v>107.4</v>
      </c>
      <c r="AH635" s="1003">
        <v>107.4</v>
      </c>
      <c r="AI635" s="1003">
        <v>85.92</v>
      </c>
      <c r="AJ635" s="1003">
        <v>85.92</v>
      </c>
    </row>
    <row r="636" spans="2:36">
      <c r="B636" s="337" t="s">
        <v>5379</v>
      </c>
      <c r="C636" s="314" t="s">
        <v>5380</v>
      </c>
      <c r="D636" s="315">
        <v>5</v>
      </c>
      <c r="E636" s="588">
        <v>46064</v>
      </c>
      <c r="F636" s="588">
        <v>46070</v>
      </c>
      <c r="G636" s="588">
        <v>46153</v>
      </c>
      <c r="H636" s="588">
        <v>46157</v>
      </c>
      <c r="I636" s="316">
        <v>1</v>
      </c>
      <c r="J636" s="316">
        <v>0</v>
      </c>
      <c r="K636" s="315">
        <v>17.899999999999999</v>
      </c>
      <c r="L636" s="315">
        <v>17.899999999999999</v>
      </c>
      <c r="M636" s="315">
        <v>0</v>
      </c>
      <c r="N636" s="338">
        <v>0</v>
      </c>
      <c r="O636" s="654">
        <v>0</v>
      </c>
      <c r="P636" s="560" t="s">
        <v>5381</v>
      </c>
      <c r="Q636" s="561" t="s">
        <v>5382</v>
      </c>
      <c r="R636" s="661">
        <f t="shared" si="27"/>
        <v>-17.899999999999999</v>
      </c>
      <c r="S636" s="873">
        <f t="shared" si="28"/>
        <v>-1.4271590764128076E-4</v>
      </c>
      <c r="T636" s="1013"/>
      <c r="U636" s="873">
        <v>0</v>
      </c>
      <c r="V636" s="873">
        <f t="shared" si="29"/>
        <v>-1.4271590764128076E-4</v>
      </c>
      <c r="X636" s="1002" t="s">
        <v>5379</v>
      </c>
      <c r="Y636" s="1002" t="s">
        <v>5380</v>
      </c>
      <c r="Z636" s="1003">
        <v>5</v>
      </c>
      <c r="AA636" s="1004">
        <v>46064</v>
      </c>
      <c r="AB636" s="1004">
        <v>46070</v>
      </c>
      <c r="AC636" s="1004">
        <v>46153</v>
      </c>
      <c r="AD636" s="1004">
        <v>46157</v>
      </c>
      <c r="AE636" s="1005">
        <v>1</v>
      </c>
      <c r="AF636" s="1005">
        <v>0</v>
      </c>
      <c r="AG636" s="1003">
        <v>17.899999999999999</v>
      </c>
      <c r="AH636" s="1003">
        <v>17.899999999999999</v>
      </c>
      <c r="AI636" s="1003">
        <v>0</v>
      </c>
      <c r="AJ636" s="1003">
        <v>0</v>
      </c>
    </row>
    <row r="637" spans="2:36">
      <c r="B637" s="337" t="s">
        <v>5383</v>
      </c>
      <c r="C637" s="314" t="s">
        <v>5384</v>
      </c>
      <c r="D637" s="315">
        <v>5</v>
      </c>
      <c r="E637" s="588">
        <v>46071</v>
      </c>
      <c r="F637" s="588">
        <v>46077</v>
      </c>
      <c r="G637" s="588">
        <v>46160</v>
      </c>
      <c r="H637" s="588">
        <v>46167</v>
      </c>
      <c r="I637" s="316">
        <v>1</v>
      </c>
      <c r="J637" s="316">
        <v>0</v>
      </c>
      <c r="K637" s="315">
        <v>35.799999999999997</v>
      </c>
      <c r="L637" s="315">
        <v>35.799999999999997</v>
      </c>
      <c r="M637" s="315">
        <v>0</v>
      </c>
      <c r="N637" s="338">
        <v>0</v>
      </c>
      <c r="O637" s="654">
        <v>0</v>
      </c>
      <c r="P637" s="560" t="s">
        <v>5385</v>
      </c>
      <c r="Q637" s="561" t="s">
        <v>5386</v>
      </c>
      <c r="R637" s="661">
        <f t="shared" si="27"/>
        <v>-35.799999999999997</v>
      </c>
      <c r="S637" s="873">
        <f t="shared" si="28"/>
        <v>-2.8543181528256151E-4</v>
      </c>
      <c r="T637" s="1013"/>
      <c r="U637" s="873">
        <v>0</v>
      </c>
      <c r="V637" s="873">
        <f t="shared" si="29"/>
        <v>-2.8543181528256151E-4</v>
      </c>
      <c r="X637" s="1002" t="s">
        <v>5383</v>
      </c>
      <c r="Y637" s="1002" t="s">
        <v>5384</v>
      </c>
      <c r="Z637" s="1003">
        <v>5</v>
      </c>
      <c r="AA637" s="1004">
        <v>46071</v>
      </c>
      <c r="AB637" s="1004">
        <v>46077</v>
      </c>
      <c r="AC637" s="1004">
        <v>46160</v>
      </c>
      <c r="AD637" s="1004">
        <v>46167</v>
      </c>
      <c r="AE637" s="1005">
        <v>1</v>
      </c>
      <c r="AF637" s="1005">
        <v>0</v>
      </c>
      <c r="AG637" s="1003">
        <v>35.799999999999997</v>
      </c>
      <c r="AH637" s="1003">
        <v>35.799999999999997</v>
      </c>
      <c r="AI637" s="1003">
        <v>0</v>
      </c>
      <c r="AJ637" s="1003">
        <v>0</v>
      </c>
    </row>
    <row r="638" spans="2:36">
      <c r="B638" s="337" t="s">
        <v>5387</v>
      </c>
      <c r="C638" s="314" t="s">
        <v>5388</v>
      </c>
      <c r="D638" s="315">
        <v>5</v>
      </c>
      <c r="E638" s="588">
        <v>46078</v>
      </c>
      <c r="F638" s="588">
        <v>46084</v>
      </c>
      <c r="G638" s="588">
        <v>46168</v>
      </c>
      <c r="H638" s="588">
        <v>46174</v>
      </c>
      <c r="I638" s="316">
        <v>1</v>
      </c>
      <c r="J638" s="316">
        <v>0</v>
      </c>
      <c r="K638" s="315">
        <v>17.899999999999999</v>
      </c>
      <c r="L638" s="315">
        <v>17.899999999999999</v>
      </c>
      <c r="M638" s="315">
        <v>0</v>
      </c>
      <c r="N638" s="338">
        <v>0</v>
      </c>
      <c r="O638" s="654">
        <v>0</v>
      </c>
      <c r="P638" s="560" t="s">
        <v>5382</v>
      </c>
      <c r="Q638" s="561" t="s">
        <v>5213</v>
      </c>
      <c r="R638" s="661">
        <f t="shared" si="27"/>
        <v>-17.899999999999999</v>
      </c>
      <c r="S638" s="873">
        <f t="shared" si="28"/>
        <v>-1.4271590764128076E-4</v>
      </c>
      <c r="T638" s="1013"/>
      <c r="U638" s="873">
        <v>0</v>
      </c>
      <c r="V638" s="873">
        <f t="shared" si="29"/>
        <v>-1.4271590764128076E-4</v>
      </c>
      <c r="X638" s="1002" t="s">
        <v>5387</v>
      </c>
      <c r="Y638" s="1002" t="s">
        <v>5388</v>
      </c>
      <c r="Z638" s="1003">
        <v>5</v>
      </c>
      <c r="AA638" s="1004">
        <v>46078</v>
      </c>
      <c r="AB638" s="1004">
        <v>46084</v>
      </c>
      <c r="AC638" s="1004">
        <v>46168</v>
      </c>
      <c r="AD638" s="1004">
        <v>46174</v>
      </c>
      <c r="AE638" s="1005">
        <v>1</v>
      </c>
      <c r="AF638" s="1005">
        <v>0</v>
      </c>
      <c r="AG638" s="1003">
        <v>17.899999999999999</v>
      </c>
      <c r="AH638" s="1003">
        <v>17.899999999999999</v>
      </c>
      <c r="AI638" s="1003">
        <v>0</v>
      </c>
      <c r="AJ638" s="1003">
        <v>0</v>
      </c>
    </row>
    <row r="639" spans="2:36">
      <c r="B639" s="332" t="s">
        <v>5389</v>
      </c>
      <c r="C639" s="333"/>
      <c r="D639" s="334">
        <v>31</v>
      </c>
      <c r="E639" s="592">
        <v>45972</v>
      </c>
      <c r="F639" s="592">
        <v>46021</v>
      </c>
      <c r="G639" s="592">
        <v>45972</v>
      </c>
      <c r="H639" s="592">
        <v>46062</v>
      </c>
      <c r="I639" s="335">
        <v>1</v>
      </c>
      <c r="J639" s="335">
        <v>1</v>
      </c>
      <c r="K639" s="334">
        <v>297</v>
      </c>
      <c r="L639" s="334">
        <v>297</v>
      </c>
      <c r="M639" s="334">
        <v>297</v>
      </c>
      <c r="N639" s="336">
        <v>297</v>
      </c>
      <c r="O639" s="385">
        <v>297</v>
      </c>
      <c r="P639" s="568"/>
      <c r="Q639" s="569"/>
      <c r="R639" s="660">
        <f t="shared" si="27"/>
        <v>0</v>
      </c>
      <c r="S639" s="872">
        <f t="shared" si="28"/>
        <v>0</v>
      </c>
      <c r="T639" s="1013"/>
      <c r="U639" s="872">
        <v>-9.4719167236735703E-5</v>
      </c>
      <c r="V639" s="872">
        <f t="shared" si="29"/>
        <v>9.4719167236735703E-5</v>
      </c>
      <c r="X639" s="1002" t="s">
        <v>5389</v>
      </c>
      <c r="Z639" s="1003">
        <v>31</v>
      </c>
      <c r="AA639" s="1004">
        <v>45972</v>
      </c>
      <c r="AB639" s="1004">
        <v>46021</v>
      </c>
      <c r="AC639" s="1004">
        <v>45972</v>
      </c>
      <c r="AD639" s="1004">
        <v>46062</v>
      </c>
      <c r="AE639" s="1005">
        <v>1</v>
      </c>
      <c r="AF639" s="1005">
        <v>1</v>
      </c>
      <c r="AG639" s="1003">
        <v>297</v>
      </c>
      <c r="AH639" s="1003">
        <v>297</v>
      </c>
      <c r="AI639" s="1003">
        <v>297</v>
      </c>
      <c r="AJ639" s="1003">
        <v>297</v>
      </c>
    </row>
    <row r="640" spans="2:36">
      <c r="B640" s="337" t="s">
        <v>643</v>
      </c>
      <c r="C640" s="314" t="s">
        <v>5390</v>
      </c>
      <c r="D640" s="315">
        <v>19</v>
      </c>
      <c r="E640" s="588">
        <v>45972</v>
      </c>
      <c r="F640" s="588">
        <v>45996</v>
      </c>
      <c r="G640" s="588">
        <v>45972</v>
      </c>
      <c r="H640" s="588">
        <v>46001</v>
      </c>
      <c r="I640" s="316">
        <v>1</v>
      </c>
      <c r="J640" s="316">
        <v>1</v>
      </c>
      <c r="K640" s="315">
        <v>178.2</v>
      </c>
      <c r="L640" s="315">
        <v>178.2</v>
      </c>
      <c r="M640" s="315">
        <v>178.2</v>
      </c>
      <c r="N640" s="338">
        <v>178.2</v>
      </c>
      <c r="O640" s="654">
        <v>178.2</v>
      </c>
      <c r="P640" s="560" t="s">
        <v>5360</v>
      </c>
      <c r="Q640" s="561" t="s">
        <v>5391</v>
      </c>
      <c r="R640" s="661">
        <f t="shared" si="27"/>
        <v>0</v>
      </c>
      <c r="S640" s="873">
        <f t="shared" si="28"/>
        <v>0</v>
      </c>
      <c r="T640" s="1013"/>
      <c r="U640" s="873">
        <v>0</v>
      </c>
      <c r="V640" s="873">
        <f t="shared" si="29"/>
        <v>0</v>
      </c>
      <c r="X640" s="1002" t="s">
        <v>643</v>
      </c>
      <c r="Y640" s="1002" t="s">
        <v>5390</v>
      </c>
      <c r="Z640" s="1003">
        <v>19</v>
      </c>
      <c r="AA640" s="1004">
        <v>45972</v>
      </c>
      <c r="AB640" s="1004">
        <v>45996</v>
      </c>
      <c r="AC640" s="1004">
        <v>45972</v>
      </c>
      <c r="AD640" s="1004">
        <v>46001</v>
      </c>
      <c r="AE640" s="1005">
        <v>1</v>
      </c>
      <c r="AF640" s="1005">
        <v>1</v>
      </c>
      <c r="AG640" s="1003">
        <v>178.2</v>
      </c>
      <c r="AH640" s="1003">
        <v>178.2</v>
      </c>
      <c r="AI640" s="1003">
        <v>178.2</v>
      </c>
      <c r="AJ640" s="1003">
        <v>178.2</v>
      </c>
    </row>
    <row r="641" spans="2:36">
      <c r="B641" s="337" t="s">
        <v>5392</v>
      </c>
      <c r="C641" s="314" t="s">
        <v>5393</v>
      </c>
      <c r="D641" s="315">
        <v>5</v>
      </c>
      <c r="E641" s="588">
        <v>46000</v>
      </c>
      <c r="F641" s="588">
        <v>46006</v>
      </c>
      <c r="G641" s="588">
        <v>46002</v>
      </c>
      <c r="H641" s="588">
        <v>46014</v>
      </c>
      <c r="I641" s="316">
        <v>1</v>
      </c>
      <c r="J641" s="316">
        <v>1</v>
      </c>
      <c r="K641" s="315">
        <v>29.7</v>
      </c>
      <c r="L641" s="315">
        <v>29.7</v>
      </c>
      <c r="M641" s="315">
        <v>29.7</v>
      </c>
      <c r="N641" s="338">
        <v>29.7</v>
      </c>
      <c r="O641" s="654">
        <v>29.7</v>
      </c>
      <c r="P641" s="560" t="s">
        <v>5394</v>
      </c>
      <c r="Q641" s="561" t="s">
        <v>5395</v>
      </c>
      <c r="R641" s="661">
        <f t="shared" si="27"/>
        <v>0</v>
      </c>
      <c r="S641" s="873">
        <f t="shared" si="28"/>
        <v>0</v>
      </c>
      <c r="T641" s="1013"/>
      <c r="U641" s="873">
        <v>0</v>
      </c>
      <c r="V641" s="873">
        <f t="shared" si="29"/>
        <v>0</v>
      </c>
      <c r="X641" s="1002" t="s">
        <v>5392</v>
      </c>
      <c r="Y641" s="1002" t="s">
        <v>5393</v>
      </c>
      <c r="Z641" s="1003">
        <v>5</v>
      </c>
      <c r="AA641" s="1004">
        <v>46000</v>
      </c>
      <c r="AB641" s="1004">
        <v>46006</v>
      </c>
      <c r="AC641" s="1004">
        <v>46002</v>
      </c>
      <c r="AD641" s="1004">
        <v>46014</v>
      </c>
      <c r="AE641" s="1005">
        <v>1</v>
      </c>
      <c r="AF641" s="1005">
        <v>1</v>
      </c>
      <c r="AG641" s="1003">
        <v>29.7</v>
      </c>
      <c r="AH641" s="1003">
        <v>29.7</v>
      </c>
      <c r="AI641" s="1003">
        <v>29.7</v>
      </c>
      <c r="AJ641" s="1003">
        <v>29.7</v>
      </c>
    </row>
    <row r="642" spans="2:36">
      <c r="B642" s="337" t="s">
        <v>5396</v>
      </c>
      <c r="C642" s="314" t="s">
        <v>5397</v>
      </c>
      <c r="D642" s="315">
        <v>5</v>
      </c>
      <c r="E642" s="588">
        <v>46007</v>
      </c>
      <c r="F642" s="588">
        <v>46013</v>
      </c>
      <c r="G642" s="588">
        <v>46015</v>
      </c>
      <c r="H642" s="588">
        <v>46027</v>
      </c>
      <c r="I642" s="316">
        <v>1</v>
      </c>
      <c r="J642" s="316">
        <v>1</v>
      </c>
      <c r="K642" s="315">
        <v>59.4</v>
      </c>
      <c r="L642" s="315">
        <v>59.4</v>
      </c>
      <c r="M642" s="315">
        <v>59.4</v>
      </c>
      <c r="N642" s="338">
        <v>59.4</v>
      </c>
      <c r="O642" s="654">
        <v>59.4</v>
      </c>
      <c r="P642" s="560" t="s">
        <v>5398</v>
      </c>
      <c r="Q642" s="561" t="s">
        <v>5399</v>
      </c>
      <c r="R642" s="661">
        <f t="shared" si="27"/>
        <v>0</v>
      </c>
      <c r="S642" s="873">
        <f t="shared" si="28"/>
        <v>0</v>
      </c>
      <c r="T642" s="1013"/>
      <c r="U642" s="873">
        <v>0</v>
      </c>
      <c r="V642" s="873">
        <f t="shared" si="29"/>
        <v>0</v>
      </c>
      <c r="X642" s="1002" t="s">
        <v>5396</v>
      </c>
      <c r="Y642" s="1002" t="s">
        <v>5397</v>
      </c>
      <c r="Z642" s="1003">
        <v>5</v>
      </c>
      <c r="AA642" s="1004">
        <v>46007</v>
      </c>
      <c r="AB642" s="1004">
        <v>46013</v>
      </c>
      <c r="AC642" s="1004">
        <v>46015</v>
      </c>
      <c r="AD642" s="1004">
        <v>46027</v>
      </c>
      <c r="AE642" s="1005">
        <v>1</v>
      </c>
      <c r="AF642" s="1005">
        <v>1</v>
      </c>
      <c r="AG642" s="1003">
        <v>59.4</v>
      </c>
      <c r="AH642" s="1003">
        <v>59.4</v>
      </c>
      <c r="AI642" s="1003">
        <v>59.4</v>
      </c>
      <c r="AJ642" s="1003">
        <v>59.4</v>
      </c>
    </row>
    <row r="643" spans="2:36">
      <c r="B643" s="337" t="s">
        <v>5400</v>
      </c>
      <c r="C643" s="314" t="s">
        <v>5401</v>
      </c>
      <c r="D643" s="315">
        <v>5</v>
      </c>
      <c r="E643" s="588">
        <v>46014</v>
      </c>
      <c r="F643" s="588">
        <v>46021</v>
      </c>
      <c r="G643" s="588">
        <v>46028</v>
      </c>
      <c r="H643" s="588">
        <v>46062</v>
      </c>
      <c r="I643" s="316">
        <v>1</v>
      </c>
      <c r="J643" s="316">
        <v>1</v>
      </c>
      <c r="K643" s="315">
        <v>29.7</v>
      </c>
      <c r="L643" s="315">
        <v>29.7</v>
      </c>
      <c r="M643" s="315">
        <v>29.7</v>
      </c>
      <c r="N643" s="338">
        <v>29.7</v>
      </c>
      <c r="O643" s="654">
        <v>29.7</v>
      </c>
      <c r="P643" s="560" t="s">
        <v>5395</v>
      </c>
      <c r="Q643" s="561" t="s">
        <v>5402</v>
      </c>
      <c r="R643" s="661">
        <f t="shared" si="27"/>
        <v>0</v>
      </c>
      <c r="S643" s="873">
        <f t="shared" si="28"/>
        <v>0</v>
      </c>
      <c r="T643" s="1013"/>
      <c r="U643" s="873">
        <v>-9.471916723673573E-5</v>
      </c>
      <c r="V643" s="873">
        <f t="shared" si="29"/>
        <v>9.471916723673573E-5</v>
      </c>
      <c r="X643" s="1002" t="s">
        <v>5400</v>
      </c>
      <c r="Y643" s="1002" t="s">
        <v>5401</v>
      </c>
      <c r="Z643" s="1003">
        <v>5</v>
      </c>
      <c r="AA643" s="1004">
        <v>46014</v>
      </c>
      <c r="AB643" s="1004">
        <v>46021</v>
      </c>
      <c r="AC643" s="1004">
        <v>46028</v>
      </c>
      <c r="AD643" s="1004">
        <v>46062</v>
      </c>
      <c r="AE643" s="1005">
        <v>1</v>
      </c>
      <c r="AF643" s="1005">
        <v>1</v>
      </c>
      <c r="AG643" s="1003">
        <v>29.7</v>
      </c>
      <c r="AH643" s="1003">
        <v>29.7</v>
      </c>
      <c r="AI643" s="1003">
        <v>29.7</v>
      </c>
      <c r="AJ643" s="1003">
        <v>29.7</v>
      </c>
    </row>
    <row r="644" spans="2:36">
      <c r="B644" s="332" t="s">
        <v>5403</v>
      </c>
      <c r="C644" s="333"/>
      <c r="D644" s="334">
        <v>277</v>
      </c>
      <c r="E644" s="592">
        <v>45952</v>
      </c>
      <c r="F644" s="592">
        <v>46037</v>
      </c>
      <c r="G644" s="592">
        <v>45952</v>
      </c>
      <c r="H644" s="592">
        <v>46230</v>
      </c>
      <c r="I644" s="335">
        <v>1</v>
      </c>
      <c r="J644" s="335">
        <v>0.18149999999999999</v>
      </c>
      <c r="K644" s="334">
        <v>602</v>
      </c>
      <c r="L644" s="334">
        <v>602</v>
      </c>
      <c r="M644" s="334">
        <v>109.25</v>
      </c>
      <c r="N644" s="336">
        <v>109.25</v>
      </c>
      <c r="O644" s="385">
        <v>0</v>
      </c>
      <c r="P644" s="568"/>
      <c r="Q644" s="569"/>
      <c r="R644" s="660">
        <f t="shared" si="27"/>
        <v>-492.75</v>
      </c>
      <c r="S644" s="872">
        <f t="shared" si="28"/>
        <v>-3.9286739380022962E-3</v>
      </c>
      <c r="T644" s="1013"/>
      <c r="U644" s="872">
        <v>-3.9286927319782438E-3</v>
      </c>
      <c r="V644" s="872">
        <f t="shared" si="29"/>
        <v>1.8793975947554997E-8</v>
      </c>
      <c r="X644" s="1002" t="s">
        <v>5403</v>
      </c>
      <c r="Z644" s="1003">
        <v>277</v>
      </c>
      <c r="AA644" s="1004">
        <v>45952</v>
      </c>
      <c r="AB644" s="1004">
        <v>46037</v>
      </c>
      <c r="AC644" s="1004">
        <v>45952</v>
      </c>
      <c r="AD644" s="1004">
        <v>46230</v>
      </c>
      <c r="AE644" s="1005">
        <v>1</v>
      </c>
      <c r="AF644" s="1005">
        <v>0.18149999999999999</v>
      </c>
      <c r="AG644" s="1003">
        <v>602</v>
      </c>
      <c r="AH644" s="1003">
        <v>602</v>
      </c>
      <c r="AI644" s="1003">
        <v>109.25</v>
      </c>
      <c r="AJ644" s="1003">
        <v>109.25</v>
      </c>
    </row>
    <row r="645" spans="2:36">
      <c r="B645" s="337" t="s">
        <v>650</v>
      </c>
      <c r="C645" s="314" t="s">
        <v>5404</v>
      </c>
      <c r="D645" s="315">
        <v>13</v>
      </c>
      <c r="E645" s="588">
        <v>45952</v>
      </c>
      <c r="F645" s="588">
        <v>45971</v>
      </c>
      <c r="G645" s="588">
        <v>45952</v>
      </c>
      <c r="H645" s="588">
        <v>46160</v>
      </c>
      <c r="I645" s="316">
        <v>1</v>
      </c>
      <c r="J645" s="316">
        <v>0.95</v>
      </c>
      <c r="K645" s="315">
        <v>115</v>
      </c>
      <c r="L645" s="315">
        <v>115</v>
      </c>
      <c r="M645" s="315">
        <v>109.25</v>
      </c>
      <c r="N645" s="338">
        <v>109.25</v>
      </c>
      <c r="O645" s="654">
        <v>0</v>
      </c>
      <c r="P645" s="560" t="s">
        <v>5394</v>
      </c>
      <c r="Q645" s="561" t="s">
        <v>5405</v>
      </c>
      <c r="R645" s="661">
        <f t="shared" ref="R645:R708" si="30">+N645-L645</f>
        <v>-5.75</v>
      </c>
      <c r="S645" s="873">
        <f t="shared" ref="S645:S708" si="31">+R645/$K$5</f>
        <v>-4.5844495471361141E-5</v>
      </c>
      <c r="T645" s="1013"/>
      <c r="U645" s="873">
        <v>-4.5844714782090108E-5</v>
      </c>
      <c r="V645" s="873">
        <f t="shared" ref="V645:V708" si="32">+S645-U645</f>
        <v>2.1931072896711227E-10</v>
      </c>
      <c r="X645" s="1002" t="s">
        <v>650</v>
      </c>
      <c r="Y645" s="1002" t="s">
        <v>5404</v>
      </c>
      <c r="Z645" s="1003">
        <v>13</v>
      </c>
      <c r="AA645" s="1004">
        <v>45952</v>
      </c>
      <c r="AB645" s="1004">
        <v>45971</v>
      </c>
      <c r="AC645" s="1004">
        <v>45952</v>
      </c>
      <c r="AD645" s="1004">
        <v>46160</v>
      </c>
      <c r="AE645" s="1005">
        <v>1</v>
      </c>
      <c r="AF645" s="1005">
        <v>0.95</v>
      </c>
      <c r="AG645" s="1003">
        <v>115</v>
      </c>
      <c r="AH645" s="1003">
        <v>115</v>
      </c>
      <c r="AI645" s="1003">
        <v>109.25</v>
      </c>
      <c r="AJ645" s="1003">
        <v>109.25</v>
      </c>
    </row>
    <row r="646" spans="2:36" ht="12.75" customHeight="1">
      <c r="B646" s="337" t="s">
        <v>652</v>
      </c>
      <c r="C646" s="314" t="s">
        <v>5406</v>
      </c>
      <c r="D646" s="315">
        <v>20</v>
      </c>
      <c r="E646" s="588">
        <v>45972</v>
      </c>
      <c r="F646" s="588">
        <v>45986</v>
      </c>
      <c r="G646" s="588">
        <v>46161</v>
      </c>
      <c r="H646" s="588">
        <v>46180</v>
      </c>
      <c r="I646" s="316">
        <v>1</v>
      </c>
      <c r="J646" s="316">
        <v>0</v>
      </c>
      <c r="K646" s="315">
        <v>125</v>
      </c>
      <c r="L646" s="315">
        <v>125</v>
      </c>
      <c r="M646" s="315">
        <v>0</v>
      </c>
      <c r="N646" s="338">
        <v>0</v>
      </c>
      <c r="O646" s="654">
        <v>0</v>
      </c>
      <c r="P646" s="560" t="s">
        <v>5407</v>
      </c>
      <c r="Q646" s="561" t="s">
        <v>5408</v>
      </c>
      <c r="R646" s="661">
        <f t="shared" si="30"/>
        <v>-125</v>
      </c>
      <c r="S646" s="873">
        <f t="shared" si="31"/>
        <v>-9.9661946676872048E-4</v>
      </c>
      <c r="T646" s="1013"/>
      <c r="U646" s="873">
        <v>-9.9662423439326325E-4</v>
      </c>
      <c r="V646" s="873">
        <f t="shared" si="32"/>
        <v>4.7676245427692027E-9</v>
      </c>
      <c r="X646" s="1002" t="s">
        <v>652</v>
      </c>
      <c r="Y646" s="1002" t="s">
        <v>5406</v>
      </c>
      <c r="Z646" s="1003">
        <v>20</v>
      </c>
      <c r="AA646" s="1004">
        <v>45972</v>
      </c>
      <c r="AB646" s="1004">
        <v>45986</v>
      </c>
      <c r="AC646" s="1004">
        <v>46161</v>
      </c>
      <c r="AD646" s="1004">
        <v>46180</v>
      </c>
      <c r="AE646" s="1005">
        <v>1</v>
      </c>
      <c r="AF646" s="1005">
        <v>0</v>
      </c>
      <c r="AG646" s="1003">
        <v>125</v>
      </c>
      <c r="AH646" s="1003">
        <v>125</v>
      </c>
      <c r="AI646" s="1003">
        <v>0</v>
      </c>
      <c r="AJ646" s="1003">
        <v>0</v>
      </c>
    </row>
    <row r="647" spans="2:36" ht="12.75" customHeight="1">
      <c r="B647" s="337" t="s">
        <v>654</v>
      </c>
      <c r="C647" s="314" t="s">
        <v>5409</v>
      </c>
      <c r="D647" s="315">
        <v>19</v>
      </c>
      <c r="E647" s="588">
        <v>45987</v>
      </c>
      <c r="F647" s="588">
        <v>46014</v>
      </c>
      <c r="G647" s="588">
        <v>46181</v>
      </c>
      <c r="H647" s="588">
        <v>46206</v>
      </c>
      <c r="I647" s="316">
        <v>1</v>
      </c>
      <c r="J647" s="316">
        <v>0</v>
      </c>
      <c r="K647" s="315">
        <v>217.2</v>
      </c>
      <c r="L647" s="315">
        <v>217.2</v>
      </c>
      <c r="M647" s="315">
        <v>0</v>
      </c>
      <c r="N647" s="338">
        <v>0</v>
      </c>
      <c r="O647" s="654">
        <v>0</v>
      </c>
      <c r="P647" s="560" t="s">
        <v>5405</v>
      </c>
      <c r="Q647" s="561" t="s">
        <v>5410</v>
      </c>
      <c r="R647" s="661">
        <f t="shared" si="30"/>
        <v>-217.2</v>
      </c>
      <c r="S647" s="873">
        <f t="shared" si="31"/>
        <v>-1.7317259854573287E-3</v>
      </c>
      <c r="T647" s="1013"/>
      <c r="U647" s="873">
        <v>-1.7317342696817339E-3</v>
      </c>
      <c r="V647" s="873">
        <f t="shared" si="32"/>
        <v>8.2842244052052511E-9</v>
      </c>
      <c r="X647" s="1002" t="s">
        <v>654</v>
      </c>
      <c r="Y647" s="1002" t="s">
        <v>5409</v>
      </c>
      <c r="Z647" s="1003">
        <v>19</v>
      </c>
      <c r="AA647" s="1004">
        <v>45987</v>
      </c>
      <c r="AB647" s="1004">
        <v>46014</v>
      </c>
      <c r="AC647" s="1004">
        <v>46181</v>
      </c>
      <c r="AD647" s="1004">
        <v>46206</v>
      </c>
      <c r="AE647" s="1005">
        <v>1</v>
      </c>
      <c r="AF647" s="1005">
        <v>0</v>
      </c>
      <c r="AG647" s="1003">
        <v>217.2</v>
      </c>
      <c r="AH647" s="1003">
        <v>217.2</v>
      </c>
      <c r="AI647" s="1003">
        <v>0</v>
      </c>
      <c r="AJ647" s="1003">
        <v>0</v>
      </c>
    </row>
    <row r="648" spans="2:36" ht="12.75" customHeight="1">
      <c r="B648" s="337" t="s">
        <v>5411</v>
      </c>
      <c r="C648" s="314" t="s">
        <v>5412</v>
      </c>
      <c r="D648" s="315">
        <v>5</v>
      </c>
      <c r="E648" s="588">
        <v>46015</v>
      </c>
      <c r="F648" s="588">
        <v>46022</v>
      </c>
      <c r="G648" s="588">
        <v>46209</v>
      </c>
      <c r="H648" s="588">
        <v>46213</v>
      </c>
      <c r="I648" s="316">
        <v>1</v>
      </c>
      <c r="J648" s="316">
        <v>0</v>
      </c>
      <c r="K648" s="315">
        <v>36.200000000000003</v>
      </c>
      <c r="L648" s="315">
        <v>36.200000000000003</v>
      </c>
      <c r="M648" s="315">
        <v>0</v>
      </c>
      <c r="N648" s="338">
        <v>0</v>
      </c>
      <c r="O648" s="654">
        <v>0</v>
      </c>
      <c r="P648" s="560" t="s">
        <v>5408</v>
      </c>
      <c r="Q648" s="561" t="s">
        <v>5413</v>
      </c>
      <c r="R648" s="661">
        <f t="shared" si="30"/>
        <v>-36.200000000000003</v>
      </c>
      <c r="S648" s="873">
        <f t="shared" si="31"/>
        <v>-2.8862099757622146E-4</v>
      </c>
      <c r="T648" s="1013"/>
      <c r="U648" s="873">
        <v>-2.8862237828028903E-4</v>
      </c>
      <c r="V648" s="873">
        <f t="shared" si="32"/>
        <v>1.3807040675703486E-9</v>
      </c>
      <c r="X648" s="1002" t="s">
        <v>5411</v>
      </c>
      <c r="Y648" s="1002" t="s">
        <v>5412</v>
      </c>
      <c r="Z648" s="1003">
        <v>5</v>
      </c>
      <c r="AA648" s="1004">
        <v>46015</v>
      </c>
      <c r="AB648" s="1004">
        <v>46022</v>
      </c>
      <c r="AC648" s="1004">
        <v>46209</v>
      </c>
      <c r="AD648" s="1004">
        <v>46213</v>
      </c>
      <c r="AE648" s="1005">
        <v>1</v>
      </c>
      <c r="AF648" s="1005">
        <v>0</v>
      </c>
      <c r="AG648" s="1003">
        <v>36.200000000000003</v>
      </c>
      <c r="AH648" s="1003">
        <v>36.200000000000003</v>
      </c>
      <c r="AI648" s="1003">
        <v>0</v>
      </c>
      <c r="AJ648" s="1003">
        <v>0</v>
      </c>
    </row>
    <row r="649" spans="2:36" ht="12.75" customHeight="1">
      <c r="B649" s="337" t="s">
        <v>5414</v>
      </c>
      <c r="C649" s="314" t="s">
        <v>5415</v>
      </c>
      <c r="D649" s="315">
        <v>5</v>
      </c>
      <c r="E649" s="588">
        <v>46024</v>
      </c>
      <c r="F649" s="588">
        <v>46030</v>
      </c>
      <c r="G649" s="588">
        <v>46216</v>
      </c>
      <c r="H649" s="588">
        <v>46223</v>
      </c>
      <c r="I649" s="316">
        <v>1</v>
      </c>
      <c r="J649" s="316">
        <v>0</v>
      </c>
      <c r="K649" s="315">
        <v>72.400000000000006</v>
      </c>
      <c r="L649" s="315">
        <v>72.400000000000006</v>
      </c>
      <c r="M649" s="315">
        <v>0</v>
      </c>
      <c r="N649" s="338">
        <v>0</v>
      </c>
      <c r="O649" s="654">
        <v>0</v>
      </c>
      <c r="P649" s="560" t="s">
        <v>5416</v>
      </c>
      <c r="Q649" s="561" t="s">
        <v>5417</v>
      </c>
      <c r="R649" s="661">
        <f t="shared" si="30"/>
        <v>-72.400000000000006</v>
      </c>
      <c r="S649" s="873">
        <f t="shared" si="31"/>
        <v>-5.7724199515244291E-4</v>
      </c>
      <c r="T649" s="1013"/>
      <c r="U649" s="873">
        <v>-5.7724475656057805E-4</v>
      </c>
      <c r="V649" s="873">
        <f t="shared" si="32"/>
        <v>2.7614081351406972E-9</v>
      </c>
      <c r="X649" s="1002" t="s">
        <v>5414</v>
      </c>
      <c r="Y649" s="1002" t="s">
        <v>5415</v>
      </c>
      <c r="Z649" s="1003">
        <v>5</v>
      </c>
      <c r="AA649" s="1004">
        <v>46024</v>
      </c>
      <c r="AB649" s="1004">
        <v>46030</v>
      </c>
      <c r="AC649" s="1004">
        <v>46216</v>
      </c>
      <c r="AD649" s="1004">
        <v>46223</v>
      </c>
      <c r="AE649" s="1005">
        <v>1</v>
      </c>
      <c r="AF649" s="1005">
        <v>0</v>
      </c>
      <c r="AG649" s="1003">
        <v>72.400000000000006</v>
      </c>
      <c r="AH649" s="1003">
        <v>72.400000000000006</v>
      </c>
      <c r="AI649" s="1003">
        <v>0</v>
      </c>
      <c r="AJ649" s="1003">
        <v>0</v>
      </c>
    </row>
    <row r="650" spans="2:36" ht="12.75" customHeight="1">
      <c r="B650" s="337" t="s">
        <v>5418</v>
      </c>
      <c r="C650" s="314" t="s">
        <v>5419</v>
      </c>
      <c r="D650" s="315">
        <v>5</v>
      </c>
      <c r="E650" s="588">
        <v>46031</v>
      </c>
      <c r="F650" s="588">
        <v>46037</v>
      </c>
      <c r="G650" s="588">
        <v>46224</v>
      </c>
      <c r="H650" s="588">
        <v>46230</v>
      </c>
      <c r="I650" s="316">
        <v>1</v>
      </c>
      <c r="J650" s="316">
        <v>0</v>
      </c>
      <c r="K650" s="315">
        <v>36.200000000000003</v>
      </c>
      <c r="L650" s="315">
        <v>36.200000000000003</v>
      </c>
      <c r="M650" s="315">
        <v>0</v>
      </c>
      <c r="N650" s="338">
        <v>0</v>
      </c>
      <c r="O650" s="654">
        <v>0</v>
      </c>
      <c r="P650" s="560" t="s">
        <v>5413</v>
      </c>
      <c r="Q650" s="561" t="s">
        <v>5213</v>
      </c>
      <c r="R650" s="661">
        <f t="shared" si="30"/>
        <v>-36.200000000000003</v>
      </c>
      <c r="S650" s="873">
        <f t="shared" si="31"/>
        <v>-2.8862099757622146E-4</v>
      </c>
      <c r="T650" s="1013"/>
      <c r="U650" s="873">
        <v>-2.8862237828028903E-4</v>
      </c>
      <c r="V650" s="873">
        <f t="shared" si="32"/>
        <v>1.3807040675703486E-9</v>
      </c>
      <c r="X650" s="1002" t="s">
        <v>5418</v>
      </c>
      <c r="Y650" s="1002" t="s">
        <v>5419</v>
      </c>
      <c r="Z650" s="1003">
        <v>5</v>
      </c>
      <c r="AA650" s="1004">
        <v>46031</v>
      </c>
      <c r="AB650" s="1004">
        <v>46037</v>
      </c>
      <c r="AC650" s="1004">
        <v>46224</v>
      </c>
      <c r="AD650" s="1004">
        <v>46230</v>
      </c>
      <c r="AE650" s="1005">
        <v>1</v>
      </c>
      <c r="AF650" s="1005">
        <v>0</v>
      </c>
      <c r="AG650" s="1003">
        <v>36.200000000000003</v>
      </c>
      <c r="AH650" s="1003">
        <v>36.200000000000003</v>
      </c>
      <c r="AI650" s="1003">
        <v>0</v>
      </c>
      <c r="AJ650" s="1003">
        <v>0</v>
      </c>
    </row>
    <row r="651" spans="2:36" ht="12.75" customHeight="1">
      <c r="B651" s="332" t="s">
        <v>5420</v>
      </c>
      <c r="C651" s="333"/>
      <c r="D651" s="334">
        <v>34</v>
      </c>
      <c r="E651" s="592">
        <v>46216</v>
      </c>
      <c r="F651" s="592">
        <v>46262</v>
      </c>
      <c r="G651" s="592">
        <v>46216</v>
      </c>
      <c r="H651" s="592">
        <v>46262</v>
      </c>
      <c r="I651" s="335">
        <v>0</v>
      </c>
      <c r="J651" s="335">
        <v>0</v>
      </c>
      <c r="K651" s="334">
        <v>165</v>
      </c>
      <c r="L651" s="334">
        <v>0</v>
      </c>
      <c r="M651" s="334">
        <v>0</v>
      </c>
      <c r="N651" s="336">
        <v>0</v>
      </c>
      <c r="O651" s="385">
        <v>0</v>
      </c>
      <c r="P651" s="568"/>
      <c r="Q651" s="569"/>
      <c r="R651" s="660">
        <f t="shared" si="30"/>
        <v>0</v>
      </c>
      <c r="S651" s="872">
        <f t="shared" si="31"/>
        <v>0</v>
      </c>
      <c r="T651" s="1013"/>
      <c r="U651" s="872">
        <v>0</v>
      </c>
      <c r="V651" s="872">
        <f t="shared" si="32"/>
        <v>0</v>
      </c>
      <c r="X651" s="1002" t="s">
        <v>5420</v>
      </c>
      <c r="Z651" s="1003">
        <v>34</v>
      </c>
      <c r="AA651" s="1004">
        <v>46216</v>
      </c>
      <c r="AB651" s="1004">
        <v>46262</v>
      </c>
      <c r="AC651" s="1004">
        <v>46216</v>
      </c>
      <c r="AD651" s="1004">
        <v>46262</v>
      </c>
      <c r="AE651" s="1005">
        <v>0</v>
      </c>
      <c r="AF651" s="1005">
        <v>0</v>
      </c>
      <c r="AG651" s="1003">
        <v>165</v>
      </c>
      <c r="AH651" s="1003">
        <v>0</v>
      </c>
      <c r="AI651" s="1003">
        <v>0</v>
      </c>
      <c r="AJ651" s="1003">
        <v>0</v>
      </c>
    </row>
    <row r="652" spans="2:36" ht="12.75" customHeight="1">
      <c r="B652" s="337" t="s">
        <v>657</v>
      </c>
      <c r="C652" s="314" t="s">
        <v>5421</v>
      </c>
      <c r="D652" s="315">
        <v>19</v>
      </c>
      <c r="E652" s="588">
        <v>46216</v>
      </c>
      <c r="F652" s="588">
        <v>46241</v>
      </c>
      <c r="G652" s="588">
        <v>46216</v>
      </c>
      <c r="H652" s="588">
        <v>46241</v>
      </c>
      <c r="I652" s="316">
        <v>0</v>
      </c>
      <c r="J652" s="316">
        <v>0</v>
      </c>
      <c r="K652" s="315">
        <v>99</v>
      </c>
      <c r="L652" s="315">
        <v>0</v>
      </c>
      <c r="M652" s="315">
        <v>0</v>
      </c>
      <c r="N652" s="338">
        <v>0</v>
      </c>
      <c r="O652" s="654">
        <v>0</v>
      </c>
      <c r="P652" s="560" t="s">
        <v>4046</v>
      </c>
      <c r="Q652" s="561" t="s">
        <v>5422</v>
      </c>
      <c r="R652" s="661">
        <f t="shared" si="30"/>
        <v>0</v>
      </c>
      <c r="S652" s="873">
        <f t="shared" si="31"/>
        <v>0</v>
      </c>
      <c r="T652" s="1013"/>
      <c r="U652" s="873">
        <v>0</v>
      </c>
      <c r="V652" s="873">
        <f t="shared" si="32"/>
        <v>0</v>
      </c>
      <c r="X652" s="1002" t="s">
        <v>657</v>
      </c>
      <c r="Y652" s="1002" t="s">
        <v>5421</v>
      </c>
      <c r="Z652" s="1003">
        <v>19</v>
      </c>
      <c r="AA652" s="1004">
        <v>46216</v>
      </c>
      <c r="AB652" s="1004">
        <v>46241</v>
      </c>
      <c r="AC652" s="1004">
        <v>46216</v>
      </c>
      <c r="AD652" s="1004">
        <v>46241</v>
      </c>
      <c r="AE652" s="1005">
        <v>0</v>
      </c>
      <c r="AF652" s="1005">
        <v>0</v>
      </c>
      <c r="AG652" s="1003">
        <v>99</v>
      </c>
      <c r="AH652" s="1003">
        <v>0</v>
      </c>
      <c r="AI652" s="1003">
        <v>0</v>
      </c>
      <c r="AJ652" s="1003">
        <v>0</v>
      </c>
    </row>
    <row r="653" spans="2:36" ht="12.75" customHeight="1">
      <c r="B653" s="337" t="s">
        <v>5423</v>
      </c>
      <c r="C653" s="314" t="s">
        <v>5424</v>
      </c>
      <c r="D653" s="315">
        <v>5</v>
      </c>
      <c r="E653" s="588">
        <v>46244</v>
      </c>
      <c r="F653" s="588">
        <v>46248</v>
      </c>
      <c r="G653" s="588">
        <v>46244</v>
      </c>
      <c r="H653" s="588">
        <v>46248</v>
      </c>
      <c r="I653" s="316">
        <v>0</v>
      </c>
      <c r="J653" s="316">
        <v>0</v>
      </c>
      <c r="K653" s="315">
        <v>16.5</v>
      </c>
      <c r="L653" s="315">
        <v>0</v>
      </c>
      <c r="M653" s="315">
        <v>0</v>
      </c>
      <c r="N653" s="338">
        <v>0</v>
      </c>
      <c r="O653" s="654">
        <v>0</v>
      </c>
      <c r="P653" s="560" t="s">
        <v>5425</v>
      </c>
      <c r="Q653" s="561" t="s">
        <v>5426</v>
      </c>
      <c r="R653" s="661">
        <f t="shared" si="30"/>
        <v>0</v>
      </c>
      <c r="S653" s="873">
        <f t="shared" si="31"/>
        <v>0</v>
      </c>
      <c r="T653" s="1013"/>
      <c r="U653" s="873">
        <v>0</v>
      </c>
      <c r="V653" s="873">
        <f t="shared" si="32"/>
        <v>0</v>
      </c>
      <c r="X653" s="1002" t="s">
        <v>5423</v>
      </c>
      <c r="Y653" s="1002" t="s">
        <v>5424</v>
      </c>
      <c r="Z653" s="1003">
        <v>5</v>
      </c>
      <c r="AA653" s="1004">
        <v>46244</v>
      </c>
      <c r="AB653" s="1004">
        <v>46248</v>
      </c>
      <c r="AC653" s="1004">
        <v>46244</v>
      </c>
      <c r="AD653" s="1004">
        <v>46248</v>
      </c>
      <c r="AE653" s="1005">
        <v>0</v>
      </c>
      <c r="AF653" s="1005">
        <v>0</v>
      </c>
      <c r="AG653" s="1003">
        <v>16.5</v>
      </c>
      <c r="AH653" s="1003">
        <v>0</v>
      </c>
      <c r="AI653" s="1003">
        <v>0</v>
      </c>
      <c r="AJ653" s="1003">
        <v>0</v>
      </c>
    </row>
    <row r="654" spans="2:36" ht="12.75" customHeight="1">
      <c r="B654" s="337" t="s">
        <v>5427</v>
      </c>
      <c r="C654" s="314" t="s">
        <v>5428</v>
      </c>
      <c r="D654" s="315">
        <v>5</v>
      </c>
      <c r="E654" s="588">
        <v>46251</v>
      </c>
      <c r="F654" s="588">
        <v>46255</v>
      </c>
      <c r="G654" s="588">
        <v>46251</v>
      </c>
      <c r="H654" s="588">
        <v>46255</v>
      </c>
      <c r="I654" s="316">
        <v>0</v>
      </c>
      <c r="J654" s="316">
        <v>0</v>
      </c>
      <c r="K654" s="315">
        <v>33</v>
      </c>
      <c r="L654" s="315">
        <v>0</v>
      </c>
      <c r="M654" s="315">
        <v>0</v>
      </c>
      <c r="N654" s="338">
        <v>0</v>
      </c>
      <c r="O654" s="654">
        <v>0</v>
      </c>
      <c r="P654" s="560" t="s">
        <v>5429</v>
      </c>
      <c r="Q654" s="561" t="s">
        <v>5430</v>
      </c>
      <c r="R654" s="661">
        <f t="shared" si="30"/>
        <v>0</v>
      </c>
      <c r="S654" s="873">
        <f t="shared" si="31"/>
        <v>0</v>
      </c>
      <c r="T654" s="1013"/>
      <c r="U654" s="873">
        <v>0</v>
      </c>
      <c r="V654" s="873">
        <f t="shared" si="32"/>
        <v>0</v>
      </c>
      <c r="X654" s="1002" t="s">
        <v>5427</v>
      </c>
      <c r="Y654" s="1002" t="s">
        <v>5428</v>
      </c>
      <c r="Z654" s="1003">
        <v>5</v>
      </c>
      <c r="AA654" s="1004">
        <v>46251</v>
      </c>
      <c r="AB654" s="1004">
        <v>46255</v>
      </c>
      <c r="AC654" s="1004">
        <v>46251</v>
      </c>
      <c r="AD654" s="1004">
        <v>46255</v>
      </c>
      <c r="AE654" s="1005">
        <v>0</v>
      </c>
      <c r="AF654" s="1005">
        <v>0</v>
      </c>
      <c r="AG654" s="1003">
        <v>33</v>
      </c>
      <c r="AH654" s="1003">
        <v>0</v>
      </c>
      <c r="AI654" s="1003">
        <v>0</v>
      </c>
      <c r="AJ654" s="1003">
        <v>0</v>
      </c>
    </row>
    <row r="655" spans="2:36" ht="12.75" customHeight="1">
      <c r="B655" s="337" t="s">
        <v>5431</v>
      </c>
      <c r="C655" s="314" t="s">
        <v>5432</v>
      </c>
      <c r="D655" s="315">
        <v>5</v>
      </c>
      <c r="E655" s="588">
        <v>46258</v>
      </c>
      <c r="F655" s="588">
        <v>46262</v>
      </c>
      <c r="G655" s="588">
        <v>46258</v>
      </c>
      <c r="H655" s="588">
        <v>46262</v>
      </c>
      <c r="I655" s="316">
        <v>0</v>
      </c>
      <c r="J655" s="316">
        <v>0</v>
      </c>
      <c r="K655" s="315">
        <v>16.5</v>
      </c>
      <c r="L655" s="315">
        <v>0</v>
      </c>
      <c r="M655" s="315">
        <v>0</v>
      </c>
      <c r="N655" s="338">
        <v>0</v>
      </c>
      <c r="O655" s="654">
        <v>0</v>
      </c>
      <c r="P655" s="560" t="s">
        <v>5426</v>
      </c>
      <c r="Q655" s="561" t="s">
        <v>5213</v>
      </c>
      <c r="R655" s="661">
        <f t="shared" si="30"/>
        <v>0</v>
      </c>
      <c r="S655" s="873">
        <f t="shared" si="31"/>
        <v>0</v>
      </c>
      <c r="T655" s="1013"/>
      <c r="U655" s="873">
        <v>0</v>
      </c>
      <c r="V655" s="873">
        <f t="shared" si="32"/>
        <v>0</v>
      </c>
      <c r="X655" s="1002" t="s">
        <v>5431</v>
      </c>
      <c r="Y655" s="1002" t="s">
        <v>5432</v>
      </c>
      <c r="Z655" s="1003">
        <v>5</v>
      </c>
      <c r="AA655" s="1004">
        <v>46258</v>
      </c>
      <c r="AB655" s="1004">
        <v>46262</v>
      </c>
      <c r="AC655" s="1004">
        <v>46258</v>
      </c>
      <c r="AD655" s="1004">
        <v>46262</v>
      </c>
      <c r="AE655" s="1005">
        <v>0</v>
      </c>
      <c r="AF655" s="1005">
        <v>0</v>
      </c>
      <c r="AG655" s="1003">
        <v>16.5</v>
      </c>
      <c r="AH655" s="1003">
        <v>0</v>
      </c>
      <c r="AI655" s="1003">
        <v>0</v>
      </c>
      <c r="AJ655" s="1003">
        <v>0</v>
      </c>
    </row>
    <row r="656" spans="2:36">
      <c r="B656" s="332" t="s">
        <v>5433</v>
      </c>
      <c r="C656" s="333"/>
      <c r="D656" s="334">
        <v>225</v>
      </c>
      <c r="E656" s="592">
        <v>45852</v>
      </c>
      <c r="F656" s="592">
        <v>46028</v>
      </c>
      <c r="G656" s="592">
        <v>45852</v>
      </c>
      <c r="H656" s="592">
        <v>46063</v>
      </c>
      <c r="I656" s="335">
        <v>1</v>
      </c>
      <c r="J656" s="335">
        <v>1</v>
      </c>
      <c r="K656" s="334">
        <v>250</v>
      </c>
      <c r="L656" s="334">
        <v>250</v>
      </c>
      <c r="M656" s="334">
        <v>250</v>
      </c>
      <c r="N656" s="336">
        <v>250</v>
      </c>
      <c r="O656" s="385">
        <v>250</v>
      </c>
      <c r="P656" s="568"/>
      <c r="Q656" s="569"/>
      <c r="R656" s="660">
        <f t="shared" si="30"/>
        <v>0</v>
      </c>
      <c r="S656" s="872">
        <f t="shared" si="31"/>
        <v>0</v>
      </c>
      <c r="T656" s="1013"/>
      <c r="U656" s="872">
        <v>-1.3099628936865057E-4</v>
      </c>
      <c r="V656" s="872">
        <f t="shared" si="32"/>
        <v>1.3099628936865057E-4</v>
      </c>
      <c r="X656" s="1002" t="s">
        <v>5433</v>
      </c>
      <c r="Z656" s="1003">
        <v>225</v>
      </c>
      <c r="AA656" s="1004">
        <v>45852</v>
      </c>
      <c r="AB656" s="1004">
        <v>46028</v>
      </c>
      <c r="AC656" s="1004">
        <v>45852</v>
      </c>
      <c r="AD656" s="1004">
        <v>46063</v>
      </c>
      <c r="AE656" s="1005">
        <v>1</v>
      </c>
      <c r="AF656" s="1005">
        <v>1</v>
      </c>
      <c r="AG656" s="1003">
        <v>250</v>
      </c>
      <c r="AH656" s="1003">
        <v>250</v>
      </c>
      <c r="AI656" s="1003">
        <v>250</v>
      </c>
      <c r="AJ656" s="1003">
        <v>250</v>
      </c>
    </row>
    <row r="657" spans="2:36">
      <c r="B657" s="337" t="s">
        <v>663</v>
      </c>
      <c r="C657" s="314" t="s">
        <v>5434</v>
      </c>
      <c r="D657" s="315">
        <v>32</v>
      </c>
      <c r="E657" s="588">
        <v>45852</v>
      </c>
      <c r="F657" s="588">
        <v>45950</v>
      </c>
      <c r="G657" s="588">
        <v>45852</v>
      </c>
      <c r="H657" s="588">
        <v>45949</v>
      </c>
      <c r="I657" s="316">
        <v>1</v>
      </c>
      <c r="J657" s="316">
        <v>1</v>
      </c>
      <c r="K657" s="315">
        <v>27</v>
      </c>
      <c r="L657" s="315">
        <v>27</v>
      </c>
      <c r="M657" s="315">
        <v>27</v>
      </c>
      <c r="N657" s="338">
        <v>27</v>
      </c>
      <c r="O657" s="654">
        <v>27</v>
      </c>
      <c r="P657" s="560" t="s">
        <v>5301</v>
      </c>
      <c r="Q657" s="561" t="s">
        <v>5435</v>
      </c>
      <c r="R657" s="661">
        <f t="shared" si="30"/>
        <v>0</v>
      </c>
      <c r="S657" s="873">
        <f t="shared" si="31"/>
        <v>0</v>
      </c>
      <c r="T657" s="1013"/>
      <c r="U657" s="873">
        <v>0</v>
      </c>
      <c r="V657" s="873">
        <f t="shared" si="32"/>
        <v>0</v>
      </c>
      <c r="X657" s="1002" t="s">
        <v>663</v>
      </c>
      <c r="Y657" s="1002" t="s">
        <v>5434</v>
      </c>
      <c r="Z657" s="1003">
        <v>32</v>
      </c>
      <c r="AA657" s="1004">
        <v>45852</v>
      </c>
      <c r="AB657" s="1004">
        <v>45950</v>
      </c>
      <c r="AC657" s="1004">
        <v>45852</v>
      </c>
      <c r="AD657" s="1004">
        <v>45949</v>
      </c>
      <c r="AE657" s="1005">
        <v>1</v>
      </c>
      <c r="AF657" s="1005">
        <v>1</v>
      </c>
      <c r="AG657" s="1003">
        <v>27</v>
      </c>
      <c r="AH657" s="1003">
        <v>27</v>
      </c>
      <c r="AI657" s="1003">
        <v>27</v>
      </c>
      <c r="AJ657" s="1003">
        <v>27</v>
      </c>
    </row>
    <row r="658" spans="2:36">
      <c r="B658" s="337" t="s">
        <v>665</v>
      </c>
      <c r="C658" s="314" t="s">
        <v>5436</v>
      </c>
      <c r="D658" s="315">
        <v>10</v>
      </c>
      <c r="E658" s="588">
        <v>45951</v>
      </c>
      <c r="F658" s="588">
        <v>45960</v>
      </c>
      <c r="G658" s="588">
        <v>45950</v>
      </c>
      <c r="H658" s="588">
        <v>45960</v>
      </c>
      <c r="I658" s="316">
        <v>1</v>
      </c>
      <c r="J658" s="316">
        <v>1</v>
      </c>
      <c r="K658" s="315">
        <v>135</v>
      </c>
      <c r="L658" s="315">
        <v>135</v>
      </c>
      <c r="M658" s="315">
        <v>135</v>
      </c>
      <c r="N658" s="338">
        <v>135</v>
      </c>
      <c r="O658" s="654">
        <v>135</v>
      </c>
      <c r="P658" s="560" t="s">
        <v>5437</v>
      </c>
      <c r="Q658" s="561" t="s">
        <v>5438</v>
      </c>
      <c r="R658" s="661">
        <f t="shared" si="30"/>
        <v>0</v>
      </c>
      <c r="S658" s="873">
        <f t="shared" si="31"/>
        <v>0</v>
      </c>
      <c r="T658" s="1013"/>
      <c r="U658" s="873">
        <v>0</v>
      </c>
      <c r="V658" s="873">
        <f t="shared" si="32"/>
        <v>0</v>
      </c>
      <c r="X658" s="1002" t="s">
        <v>665</v>
      </c>
      <c r="Y658" s="1002" t="s">
        <v>5436</v>
      </c>
      <c r="Z658" s="1003">
        <v>10</v>
      </c>
      <c r="AA658" s="1004">
        <v>45951</v>
      </c>
      <c r="AB658" s="1004">
        <v>45960</v>
      </c>
      <c r="AC658" s="1004">
        <v>45950</v>
      </c>
      <c r="AD658" s="1004">
        <v>45960</v>
      </c>
      <c r="AE658" s="1005">
        <v>1</v>
      </c>
      <c r="AF658" s="1005">
        <v>1</v>
      </c>
      <c r="AG658" s="1003">
        <v>135</v>
      </c>
      <c r="AH658" s="1003">
        <v>135</v>
      </c>
      <c r="AI658" s="1003">
        <v>135</v>
      </c>
      <c r="AJ658" s="1003">
        <v>135</v>
      </c>
    </row>
    <row r="659" spans="2:36">
      <c r="B659" s="337" t="s">
        <v>667</v>
      </c>
      <c r="C659" s="314" t="s">
        <v>5439</v>
      </c>
      <c r="D659" s="315">
        <v>10</v>
      </c>
      <c r="E659" s="588">
        <v>45964</v>
      </c>
      <c r="F659" s="588">
        <v>45975</v>
      </c>
      <c r="G659" s="588">
        <v>45964</v>
      </c>
      <c r="H659" s="588">
        <v>45975</v>
      </c>
      <c r="I659" s="316">
        <v>1</v>
      </c>
      <c r="J659" s="316">
        <v>1</v>
      </c>
      <c r="K659" s="315">
        <v>35</v>
      </c>
      <c r="L659" s="315">
        <v>35</v>
      </c>
      <c r="M659" s="315">
        <v>35</v>
      </c>
      <c r="N659" s="338">
        <v>35</v>
      </c>
      <c r="O659" s="654">
        <v>35</v>
      </c>
      <c r="P659" s="560" t="s">
        <v>5435</v>
      </c>
      <c r="Q659" s="561" t="s">
        <v>4950</v>
      </c>
      <c r="R659" s="661">
        <f t="shared" si="30"/>
        <v>0</v>
      </c>
      <c r="S659" s="873">
        <f t="shared" si="31"/>
        <v>0</v>
      </c>
      <c r="T659" s="1013"/>
      <c r="U659" s="873">
        <v>0</v>
      </c>
      <c r="V659" s="873">
        <f t="shared" si="32"/>
        <v>0</v>
      </c>
      <c r="X659" s="1002" t="s">
        <v>667</v>
      </c>
      <c r="Y659" s="1002" t="s">
        <v>5439</v>
      </c>
      <c r="Z659" s="1003">
        <v>10</v>
      </c>
      <c r="AA659" s="1004">
        <v>45964</v>
      </c>
      <c r="AB659" s="1004">
        <v>45975</v>
      </c>
      <c r="AC659" s="1004">
        <v>45964</v>
      </c>
      <c r="AD659" s="1004">
        <v>45975</v>
      </c>
      <c r="AE659" s="1005">
        <v>1</v>
      </c>
      <c r="AF659" s="1005">
        <v>1</v>
      </c>
      <c r="AG659" s="1003">
        <v>35</v>
      </c>
      <c r="AH659" s="1003">
        <v>35</v>
      </c>
      <c r="AI659" s="1003">
        <v>35</v>
      </c>
      <c r="AJ659" s="1003">
        <v>35</v>
      </c>
    </row>
    <row r="660" spans="2:36">
      <c r="B660" s="337" t="s">
        <v>669</v>
      </c>
      <c r="C660" s="314" t="s">
        <v>5440</v>
      </c>
      <c r="D660" s="315">
        <v>18</v>
      </c>
      <c r="E660" s="588">
        <v>45978</v>
      </c>
      <c r="F660" s="588">
        <v>46002</v>
      </c>
      <c r="G660" s="588">
        <v>45978</v>
      </c>
      <c r="H660" s="588">
        <v>46010</v>
      </c>
      <c r="I660" s="316">
        <v>1</v>
      </c>
      <c r="J660" s="316">
        <v>1</v>
      </c>
      <c r="K660" s="315">
        <v>31.8</v>
      </c>
      <c r="L660" s="315">
        <v>31.8</v>
      </c>
      <c r="M660" s="315">
        <v>31.8</v>
      </c>
      <c r="N660" s="338">
        <v>31.8</v>
      </c>
      <c r="O660" s="654">
        <v>31.8</v>
      </c>
      <c r="P660" s="560" t="s">
        <v>5441</v>
      </c>
      <c r="Q660" s="561" t="s">
        <v>5442</v>
      </c>
      <c r="R660" s="661">
        <f t="shared" si="30"/>
        <v>0</v>
      </c>
      <c r="S660" s="873">
        <f t="shared" si="31"/>
        <v>0</v>
      </c>
      <c r="T660" s="1013"/>
      <c r="U660" s="873">
        <v>0</v>
      </c>
      <c r="V660" s="873">
        <f t="shared" si="32"/>
        <v>0</v>
      </c>
      <c r="X660" s="1002" t="s">
        <v>669</v>
      </c>
      <c r="Y660" s="1002" t="s">
        <v>5440</v>
      </c>
      <c r="Z660" s="1003">
        <v>18</v>
      </c>
      <c r="AA660" s="1004">
        <v>45978</v>
      </c>
      <c r="AB660" s="1004">
        <v>46002</v>
      </c>
      <c r="AC660" s="1004">
        <v>45978</v>
      </c>
      <c r="AD660" s="1004">
        <v>46010</v>
      </c>
      <c r="AE660" s="1005">
        <v>1</v>
      </c>
      <c r="AF660" s="1005">
        <v>1</v>
      </c>
      <c r="AG660" s="1003">
        <v>31.8</v>
      </c>
      <c r="AH660" s="1003">
        <v>31.8</v>
      </c>
      <c r="AI660" s="1003">
        <v>31.8</v>
      </c>
      <c r="AJ660" s="1003">
        <v>31.8</v>
      </c>
    </row>
    <row r="661" spans="2:36">
      <c r="B661" s="337" t="s">
        <v>5443</v>
      </c>
      <c r="C661" s="314" t="s">
        <v>5444</v>
      </c>
      <c r="D661" s="315">
        <v>5</v>
      </c>
      <c r="E661" s="588">
        <v>46003</v>
      </c>
      <c r="F661" s="588">
        <v>46009</v>
      </c>
      <c r="G661" s="588">
        <v>46013</v>
      </c>
      <c r="H661" s="588">
        <v>46042</v>
      </c>
      <c r="I661" s="316">
        <v>1</v>
      </c>
      <c r="J661" s="316">
        <v>1</v>
      </c>
      <c r="K661" s="315">
        <v>5.3</v>
      </c>
      <c r="L661" s="315">
        <v>5.3</v>
      </c>
      <c r="M661" s="315">
        <v>5.3</v>
      </c>
      <c r="N661" s="338">
        <v>5.3</v>
      </c>
      <c r="O661" s="654">
        <v>5.3</v>
      </c>
      <c r="P661" s="560" t="s">
        <v>4950</v>
      </c>
      <c r="Q661" s="561" t="s">
        <v>5445</v>
      </c>
      <c r="R661" s="661">
        <f t="shared" si="30"/>
        <v>0</v>
      </c>
      <c r="S661" s="873">
        <f t="shared" si="31"/>
        <v>0</v>
      </c>
      <c r="T661" s="1013"/>
      <c r="U661" s="873">
        <v>-4.2256867538274383E-6</v>
      </c>
      <c r="V661" s="873">
        <f t="shared" si="32"/>
        <v>4.2256867538274383E-6</v>
      </c>
      <c r="X661" s="1002" t="s">
        <v>5443</v>
      </c>
      <c r="Y661" s="1002" t="s">
        <v>5444</v>
      </c>
      <c r="Z661" s="1003">
        <v>5</v>
      </c>
      <c r="AA661" s="1004">
        <v>46003</v>
      </c>
      <c r="AB661" s="1004">
        <v>46009</v>
      </c>
      <c r="AC661" s="1004">
        <v>46013</v>
      </c>
      <c r="AD661" s="1004">
        <v>46042</v>
      </c>
      <c r="AE661" s="1005">
        <v>1</v>
      </c>
      <c r="AF661" s="1005">
        <v>1</v>
      </c>
      <c r="AG661" s="1003">
        <v>5.3</v>
      </c>
      <c r="AH661" s="1003">
        <v>5.3</v>
      </c>
      <c r="AI661" s="1003">
        <v>5.3</v>
      </c>
      <c r="AJ661" s="1003">
        <v>5.3</v>
      </c>
    </row>
    <row r="662" spans="2:36">
      <c r="B662" s="337" t="s">
        <v>5446</v>
      </c>
      <c r="C662" s="314" t="s">
        <v>5447</v>
      </c>
      <c r="D662" s="315">
        <v>5</v>
      </c>
      <c r="E662" s="588">
        <v>46010</v>
      </c>
      <c r="F662" s="588">
        <v>46017</v>
      </c>
      <c r="G662" s="588">
        <v>46043</v>
      </c>
      <c r="H662" s="588">
        <v>46051</v>
      </c>
      <c r="I662" s="316">
        <v>1</v>
      </c>
      <c r="J662" s="316">
        <v>1</v>
      </c>
      <c r="K662" s="315">
        <v>10.6</v>
      </c>
      <c r="L662" s="315">
        <v>10.6</v>
      </c>
      <c r="M662" s="315">
        <v>10.6</v>
      </c>
      <c r="N662" s="338">
        <v>10.6</v>
      </c>
      <c r="O662" s="654">
        <v>10.6</v>
      </c>
      <c r="P662" s="560" t="s">
        <v>5448</v>
      </c>
      <c r="Q662" s="561" t="s">
        <v>5449</v>
      </c>
      <c r="R662" s="661">
        <f t="shared" si="30"/>
        <v>0</v>
      </c>
      <c r="S662" s="873">
        <f t="shared" si="31"/>
        <v>0</v>
      </c>
      <c r="T662" s="1013"/>
      <c r="U662" s="873">
        <v>-8.4513735076548711E-5</v>
      </c>
      <c r="V662" s="873">
        <f t="shared" si="32"/>
        <v>8.4513735076548711E-5</v>
      </c>
      <c r="X662" s="1002" t="s">
        <v>5446</v>
      </c>
      <c r="Y662" s="1002" t="s">
        <v>5447</v>
      </c>
      <c r="Z662" s="1003">
        <v>5</v>
      </c>
      <c r="AA662" s="1004">
        <v>46010</v>
      </c>
      <c r="AB662" s="1004">
        <v>46017</v>
      </c>
      <c r="AC662" s="1004">
        <v>46043</v>
      </c>
      <c r="AD662" s="1004">
        <v>46051</v>
      </c>
      <c r="AE662" s="1005">
        <v>1</v>
      </c>
      <c r="AF662" s="1005">
        <v>1</v>
      </c>
      <c r="AG662" s="1003">
        <v>10.6</v>
      </c>
      <c r="AH662" s="1003">
        <v>10.6</v>
      </c>
      <c r="AI662" s="1003">
        <v>10.6</v>
      </c>
      <c r="AJ662" s="1003">
        <v>10.6</v>
      </c>
    </row>
    <row r="663" spans="2:36">
      <c r="B663" s="337" t="s">
        <v>5450</v>
      </c>
      <c r="C663" s="314" t="s">
        <v>5451</v>
      </c>
      <c r="D663" s="315">
        <v>16</v>
      </c>
      <c r="E663" s="588">
        <v>46020</v>
      </c>
      <c r="F663" s="588">
        <v>46028</v>
      </c>
      <c r="G663" s="588">
        <v>46052</v>
      </c>
      <c r="H663" s="588">
        <v>46063</v>
      </c>
      <c r="I663" s="316">
        <v>1</v>
      </c>
      <c r="J663" s="316">
        <v>1</v>
      </c>
      <c r="K663" s="315">
        <v>5.3</v>
      </c>
      <c r="L663" s="315">
        <v>5.3</v>
      </c>
      <c r="M663" s="315">
        <v>5.3</v>
      </c>
      <c r="N663" s="338">
        <v>5.3</v>
      </c>
      <c r="O663" s="654">
        <v>5.3</v>
      </c>
      <c r="P663" s="560" t="s">
        <v>5445</v>
      </c>
      <c r="Q663" s="561" t="s">
        <v>5452</v>
      </c>
      <c r="R663" s="661">
        <f t="shared" si="30"/>
        <v>0</v>
      </c>
      <c r="S663" s="873">
        <f t="shared" si="31"/>
        <v>0</v>
      </c>
      <c r="T663" s="1013"/>
      <c r="U663" s="873">
        <v>-4.2256867538274356E-5</v>
      </c>
      <c r="V663" s="873">
        <f t="shared" si="32"/>
        <v>4.2256867538274356E-5</v>
      </c>
      <c r="X663" s="1002" t="s">
        <v>5450</v>
      </c>
      <c r="Y663" s="1002" t="s">
        <v>5451</v>
      </c>
      <c r="Z663" s="1003">
        <v>16</v>
      </c>
      <c r="AA663" s="1004">
        <v>46020</v>
      </c>
      <c r="AB663" s="1004">
        <v>46028</v>
      </c>
      <c r="AC663" s="1004">
        <v>46052</v>
      </c>
      <c r="AD663" s="1004">
        <v>46063</v>
      </c>
      <c r="AE663" s="1005">
        <v>1</v>
      </c>
      <c r="AF663" s="1005">
        <v>1</v>
      </c>
      <c r="AG663" s="1003">
        <v>5.3</v>
      </c>
      <c r="AH663" s="1003">
        <v>5.3</v>
      </c>
      <c r="AI663" s="1003">
        <v>5.3</v>
      </c>
      <c r="AJ663" s="1003">
        <v>5.3</v>
      </c>
    </row>
    <row r="664" spans="2:36" ht="12.75" customHeight="1">
      <c r="B664" s="332" t="s">
        <v>5453</v>
      </c>
      <c r="C664" s="333"/>
      <c r="D664" s="334">
        <v>35</v>
      </c>
      <c r="E664" s="592">
        <v>46216</v>
      </c>
      <c r="F664" s="592">
        <v>46265</v>
      </c>
      <c r="G664" s="592">
        <v>46216</v>
      </c>
      <c r="H664" s="592">
        <v>46265</v>
      </c>
      <c r="I664" s="335">
        <v>0</v>
      </c>
      <c r="J664" s="335">
        <v>0</v>
      </c>
      <c r="K664" s="334">
        <v>242</v>
      </c>
      <c r="L664" s="334">
        <v>0</v>
      </c>
      <c r="M664" s="334">
        <v>0</v>
      </c>
      <c r="N664" s="336">
        <v>0</v>
      </c>
      <c r="O664" s="385">
        <v>0</v>
      </c>
      <c r="P664" s="568"/>
      <c r="Q664" s="569"/>
      <c r="R664" s="660">
        <f t="shared" si="30"/>
        <v>0</v>
      </c>
      <c r="S664" s="872">
        <f t="shared" si="31"/>
        <v>0</v>
      </c>
      <c r="T664" s="1013"/>
      <c r="U664" s="872">
        <v>0</v>
      </c>
      <c r="V664" s="872">
        <f t="shared" si="32"/>
        <v>0</v>
      </c>
      <c r="X664" s="1002" t="s">
        <v>5453</v>
      </c>
      <c r="Z664" s="1003">
        <v>35</v>
      </c>
      <c r="AA664" s="1004">
        <v>46216</v>
      </c>
      <c r="AB664" s="1004">
        <v>46265</v>
      </c>
      <c r="AC664" s="1004">
        <v>46216</v>
      </c>
      <c r="AD664" s="1004">
        <v>46265</v>
      </c>
      <c r="AE664" s="1005">
        <v>0</v>
      </c>
      <c r="AF664" s="1005">
        <v>0</v>
      </c>
      <c r="AG664" s="1003">
        <v>242</v>
      </c>
      <c r="AH664" s="1003">
        <v>0</v>
      </c>
      <c r="AI664" s="1003">
        <v>0</v>
      </c>
      <c r="AJ664" s="1003">
        <v>0</v>
      </c>
    </row>
    <row r="665" spans="2:36" ht="12.75" customHeight="1">
      <c r="B665" s="337" t="s">
        <v>672</v>
      </c>
      <c r="C665" s="314" t="s">
        <v>5454</v>
      </c>
      <c r="D665" s="315">
        <v>20</v>
      </c>
      <c r="E665" s="588">
        <v>46216</v>
      </c>
      <c r="F665" s="588">
        <v>46244</v>
      </c>
      <c r="G665" s="588">
        <v>46216</v>
      </c>
      <c r="H665" s="588">
        <v>46244</v>
      </c>
      <c r="I665" s="316">
        <v>0</v>
      </c>
      <c r="J665" s="316">
        <v>0</v>
      </c>
      <c r="K665" s="315">
        <v>145.19999999999999</v>
      </c>
      <c r="L665" s="315">
        <v>0</v>
      </c>
      <c r="M665" s="315">
        <v>0</v>
      </c>
      <c r="N665" s="338">
        <v>0</v>
      </c>
      <c r="O665" s="654">
        <v>0</v>
      </c>
      <c r="P665" s="560" t="s">
        <v>5341</v>
      </c>
      <c r="Q665" s="561" t="s">
        <v>5455</v>
      </c>
      <c r="R665" s="661">
        <f t="shared" si="30"/>
        <v>0</v>
      </c>
      <c r="S665" s="873">
        <f t="shared" si="31"/>
        <v>0</v>
      </c>
      <c r="T665" s="1013"/>
      <c r="U665" s="873">
        <v>0</v>
      </c>
      <c r="V665" s="873">
        <f t="shared" si="32"/>
        <v>0</v>
      </c>
      <c r="X665" s="1002" t="s">
        <v>672</v>
      </c>
      <c r="Y665" s="1002" t="s">
        <v>5454</v>
      </c>
      <c r="Z665" s="1003">
        <v>20</v>
      </c>
      <c r="AA665" s="1004">
        <v>46216</v>
      </c>
      <c r="AB665" s="1004">
        <v>46244</v>
      </c>
      <c r="AC665" s="1004">
        <v>46216</v>
      </c>
      <c r="AD665" s="1004">
        <v>46244</v>
      </c>
      <c r="AE665" s="1005">
        <v>0</v>
      </c>
      <c r="AF665" s="1005">
        <v>0</v>
      </c>
      <c r="AG665" s="1003">
        <v>145.19999999999999</v>
      </c>
      <c r="AH665" s="1003">
        <v>0</v>
      </c>
      <c r="AI665" s="1003">
        <v>0</v>
      </c>
      <c r="AJ665" s="1003">
        <v>0</v>
      </c>
    </row>
    <row r="666" spans="2:36" ht="12.75" customHeight="1">
      <c r="B666" s="337" t="s">
        <v>5456</v>
      </c>
      <c r="C666" s="314" t="s">
        <v>5457</v>
      </c>
      <c r="D666" s="315">
        <v>5</v>
      </c>
      <c r="E666" s="588">
        <v>46245</v>
      </c>
      <c r="F666" s="588">
        <v>46251</v>
      </c>
      <c r="G666" s="588">
        <v>46245</v>
      </c>
      <c r="H666" s="588">
        <v>46251</v>
      </c>
      <c r="I666" s="316">
        <v>0</v>
      </c>
      <c r="J666" s="316">
        <v>0</v>
      </c>
      <c r="K666" s="315">
        <v>24.2</v>
      </c>
      <c r="L666" s="315">
        <v>0</v>
      </c>
      <c r="M666" s="315">
        <v>0</v>
      </c>
      <c r="N666" s="338">
        <v>0</v>
      </c>
      <c r="O666" s="654">
        <v>0</v>
      </c>
      <c r="P666" s="560" t="s">
        <v>5458</v>
      </c>
      <c r="Q666" s="561" t="s">
        <v>5459</v>
      </c>
      <c r="R666" s="661">
        <f t="shared" si="30"/>
        <v>0</v>
      </c>
      <c r="S666" s="873">
        <f t="shared" si="31"/>
        <v>0</v>
      </c>
      <c r="T666" s="1013"/>
      <c r="U666" s="873">
        <v>0</v>
      </c>
      <c r="V666" s="873">
        <f t="shared" si="32"/>
        <v>0</v>
      </c>
      <c r="X666" s="1002" t="s">
        <v>5456</v>
      </c>
      <c r="Y666" s="1002" t="s">
        <v>5457</v>
      </c>
      <c r="Z666" s="1003">
        <v>5</v>
      </c>
      <c r="AA666" s="1004">
        <v>46245</v>
      </c>
      <c r="AB666" s="1004">
        <v>46251</v>
      </c>
      <c r="AC666" s="1004">
        <v>46245</v>
      </c>
      <c r="AD666" s="1004">
        <v>46251</v>
      </c>
      <c r="AE666" s="1005">
        <v>0</v>
      </c>
      <c r="AF666" s="1005">
        <v>0</v>
      </c>
      <c r="AG666" s="1003">
        <v>24.2</v>
      </c>
      <c r="AH666" s="1003">
        <v>0</v>
      </c>
      <c r="AI666" s="1003">
        <v>0</v>
      </c>
      <c r="AJ666" s="1003">
        <v>0</v>
      </c>
    </row>
    <row r="667" spans="2:36" ht="12.75" customHeight="1">
      <c r="B667" s="337" t="s">
        <v>5460</v>
      </c>
      <c r="C667" s="314" t="s">
        <v>5461</v>
      </c>
      <c r="D667" s="315">
        <v>5</v>
      </c>
      <c r="E667" s="588">
        <v>46252</v>
      </c>
      <c r="F667" s="588">
        <v>46258</v>
      </c>
      <c r="G667" s="588">
        <v>46252</v>
      </c>
      <c r="H667" s="588">
        <v>46258</v>
      </c>
      <c r="I667" s="316">
        <v>0</v>
      </c>
      <c r="J667" s="316">
        <v>0</v>
      </c>
      <c r="K667" s="315">
        <v>48.4</v>
      </c>
      <c r="L667" s="315">
        <v>0</v>
      </c>
      <c r="M667" s="315">
        <v>0</v>
      </c>
      <c r="N667" s="338">
        <v>0</v>
      </c>
      <c r="O667" s="654">
        <v>0</v>
      </c>
      <c r="P667" s="560" t="s">
        <v>5462</v>
      </c>
      <c r="Q667" s="561" t="s">
        <v>5463</v>
      </c>
      <c r="R667" s="661">
        <f t="shared" si="30"/>
        <v>0</v>
      </c>
      <c r="S667" s="873">
        <f t="shared" si="31"/>
        <v>0</v>
      </c>
      <c r="T667" s="1013"/>
      <c r="U667" s="873">
        <v>0</v>
      </c>
      <c r="V667" s="873">
        <f t="shared" si="32"/>
        <v>0</v>
      </c>
      <c r="X667" s="1002" t="s">
        <v>5460</v>
      </c>
      <c r="Y667" s="1002" t="s">
        <v>5461</v>
      </c>
      <c r="Z667" s="1003">
        <v>5</v>
      </c>
      <c r="AA667" s="1004">
        <v>46252</v>
      </c>
      <c r="AB667" s="1004">
        <v>46258</v>
      </c>
      <c r="AC667" s="1004">
        <v>46252</v>
      </c>
      <c r="AD667" s="1004">
        <v>46258</v>
      </c>
      <c r="AE667" s="1005">
        <v>0</v>
      </c>
      <c r="AF667" s="1005">
        <v>0</v>
      </c>
      <c r="AG667" s="1003">
        <v>48.4</v>
      </c>
      <c r="AH667" s="1003">
        <v>0</v>
      </c>
      <c r="AI667" s="1003">
        <v>0</v>
      </c>
      <c r="AJ667" s="1003">
        <v>0</v>
      </c>
    </row>
    <row r="668" spans="2:36" ht="12.75" customHeight="1">
      <c r="B668" s="337" t="s">
        <v>5464</v>
      </c>
      <c r="C668" s="314" t="s">
        <v>5465</v>
      </c>
      <c r="D668" s="315">
        <v>5</v>
      </c>
      <c r="E668" s="588">
        <v>46259</v>
      </c>
      <c r="F668" s="588">
        <v>46265</v>
      </c>
      <c r="G668" s="588">
        <v>46259</v>
      </c>
      <c r="H668" s="588">
        <v>46265</v>
      </c>
      <c r="I668" s="316">
        <v>0</v>
      </c>
      <c r="J668" s="316">
        <v>0</v>
      </c>
      <c r="K668" s="315">
        <v>24.2</v>
      </c>
      <c r="L668" s="315">
        <v>0</v>
      </c>
      <c r="M668" s="315">
        <v>0</v>
      </c>
      <c r="N668" s="338">
        <v>0</v>
      </c>
      <c r="O668" s="654">
        <v>0</v>
      </c>
      <c r="P668" s="560" t="s">
        <v>5459</v>
      </c>
      <c r="Q668" s="561" t="s">
        <v>5402</v>
      </c>
      <c r="R668" s="661">
        <f t="shared" si="30"/>
        <v>0</v>
      </c>
      <c r="S668" s="873">
        <f t="shared" si="31"/>
        <v>0</v>
      </c>
      <c r="T668" s="1013"/>
      <c r="U668" s="873">
        <v>0</v>
      </c>
      <c r="V668" s="873">
        <f t="shared" si="32"/>
        <v>0</v>
      </c>
      <c r="X668" s="1002" t="s">
        <v>5464</v>
      </c>
      <c r="Y668" s="1002" t="s">
        <v>5465</v>
      </c>
      <c r="Z668" s="1003">
        <v>5</v>
      </c>
      <c r="AA668" s="1004">
        <v>46259</v>
      </c>
      <c r="AB668" s="1004">
        <v>46265</v>
      </c>
      <c r="AC668" s="1004">
        <v>46259</v>
      </c>
      <c r="AD668" s="1004">
        <v>46265</v>
      </c>
      <c r="AE668" s="1005">
        <v>0</v>
      </c>
      <c r="AF668" s="1005">
        <v>0</v>
      </c>
      <c r="AG668" s="1003">
        <v>24.2</v>
      </c>
      <c r="AH668" s="1003">
        <v>0</v>
      </c>
      <c r="AI668" s="1003">
        <v>0</v>
      </c>
      <c r="AJ668" s="1003">
        <v>0</v>
      </c>
    </row>
    <row r="669" spans="2:36">
      <c r="B669" s="332" t="s">
        <v>5466</v>
      </c>
      <c r="C669" s="333"/>
      <c r="D669" s="334">
        <v>178</v>
      </c>
      <c r="E669" s="592">
        <v>45922</v>
      </c>
      <c r="F669" s="592">
        <v>46013</v>
      </c>
      <c r="G669" s="592">
        <v>45922</v>
      </c>
      <c r="H669" s="592">
        <v>46206</v>
      </c>
      <c r="I669" s="335">
        <v>1</v>
      </c>
      <c r="J669" s="335">
        <v>0.36</v>
      </c>
      <c r="K669" s="334">
        <v>246</v>
      </c>
      <c r="L669" s="334">
        <v>246</v>
      </c>
      <c r="M669" s="334">
        <v>88.55</v>
      </c>
      <c r="N669" s="336">
        <v>88.55</v>
      </c>
      <c r="O669" s="385">
        <v>88.55</v>
      </c>
      <c r="P669" s="568"/>
      <c r="Q669" s="569"/>
      <c r="R669" s="660">
        <f t="shared" si="30"/>
        <v>-157.44999999999999</v>
      </c>
      <c r="S669" s="872">
        <f t="shared" si="31"/>
        <v>-1.2553418803418802E-3</v>
      </c>
      <c r="T669" s="1013"/>
      <c r="U669" s="872">
        <v>-1.7261531739691319E-3</v>
      </c>
      <c r="V669" s="872">
        <f t="shared" si="32"/>
        <v>4.7081129362725165E-4</v>
      </c>
      <c r="X669" s="1002" t="s">
        <v>5466</v>
      </c>
      <c r="Z669" s="1003">
        <v>178</v>
      </c>
      <c r="AA669" s="1004">
        <v>45922</v>
      </c>
      <c r="AB669" s="1004">
        <v>46013</v>
      </c>
      <c r="AC669" s="1004">
        <v>45922</v>
      </c>
      <c r="AD669" s="1004">
        <v>46206</v>
      </c>
      <c r="AE669" s="1005">
        <v>1</v>
      </c>
      <c r="AF669" s="1005">
        <v>0.36</v>
      </c>
      <c r="AG669" s="1003">
        <v>246</v>
      </c>
      <c r="AH669" s="1003">
        <v>246</v>
      </c>
      <c r="AI669" s="1003">
        <v>88.55</v>
      </c>
      <c r="AJ669" s="1003">
        <v>88.55</v>
      </c>
    </row>
    <row r="670" spans="2:36">
      <c r="B670" s="337" t="s">
        <v>676</v>
      </c>
      <c r="C670" s="314" t="s">
        <v>5467</v>
      </c>
      <c r="D670" s="315">
        <v>28</v>
      </c>
      <c r="E670" s="588">
        <v>45922</v>
      </c>
      <c r="F670" s="588">
        <v>45939</v>
      </c>
      <c r="G670" s="588">
        <v>45922</v>
      </c>
      <c r="H670" s="588">
        <v>45939</v>
      </c>
      <c r="I670" s="316">
        <v>1</v>
      </c>
      <c r="J670" s="316">
        <v>1</v>
      </c>
      <c r="K670" s="315">
        <v>29.5</v>
      </c>
      <c r="L670" s="315">
        <v>29.5</v>
      </c>
      <c r="M670" s="315">
        <v>29.5</v>
      </c>
      <c r="N670" s="338">
        <v>29.5</v>
      </c>
      <c r="O670" s="654">
        <v>29.5</v>
      </c>
      <c r="P670" s="560" t="s">
        <v>5458</v>
      </c>
      <c r="Q670" s="561" t="s">
        <v>5468</v>
      </c>
      <c r="R670" s="661">
        <f t="shared" si="30"/>
        <v>0</v>
      </c>
      <c r="S670" s="873">
        <f t="shared" si="31"/>
        <v>0</v>
      </c>
      <c r="T670" s="1013"/>
      <c r="U670" s="873">
        <v>0</v>
      </c>
      <c r="V670" s="873">
        <f t="shared" si="32"/>
        <v>0</v>
      </c>
      <c r="X670" s="1002" t="s">
        <v>676</v>
      </c>
      <c r="Y670" s="1002" t="s">
        <v>5467</v>
      </c>
      <c r="Z670" s="1003">
        <v>28</v>
      </c>
      <c r="AA670" s="1004">
        <v>45922</v>
      </c>
      <c r="AB670" s="1004">
        <v>45939</v>
      </c>
      <c r="AC670" s="1004">
        <v>45922</v>
      </c>
      <c r="AD670" s="1004">
        <v>45939</v>
      </c>
      <c r="AE670" s="1005">
        <v>1</v>
      </c>
      <c r="AF670" s="1005">
        <v>1</v>
      </c>
      <c r="AG670" s="1003">
        <v>29.5</v>
      </c>
      <c r="AH670" s="1003">
        <v>29.5</v>
      </c>
      <c r="AI670" s="1003">
        <v>29.5</v>
      </c>
      <c r="AJ670" s="1003">
        <v>29.5</v>
      </c>
    </row>
    <row r="671" spans="2:36">
      <c r="B671" s="337" t="s">
        <v>5469</v>
      </c>
      <c r="C671" s="314" t="s">
        <v>5470</v>
      </c>
      <c r="D671" s="315">
        <v>35</v>
      </c>
      <c r="E671" s="588">
        <v>45940</v>
      </c>
      <c r="F671" s="588">
        <v>45989</v>
      </c>
      <c r="G671" s="588">
        <v>45940</v>
      </c>
      <c r="H671" s="588">
        <v>46184</v>
      </c>
      <c r="I671" s="316">
        <v>1</v>
      </c>
      <c r="J671" s="316">
        <v>0.5</v>
      </c>
      <c r="K671" s="315">
        <v>118.1</v>
      </c>
      <c r="L671" s="315">
        <v>118.1</v>
      </c>
      <c r="M671" s="315">
        <v>59.05</v>
      </c>
      <c r="N671" s="338">
        <v>59.05</v>
      </c>
      <c r="O671" s="654">
        <v>59.05</v>
      </c>
      <c r="P671" s="560" t="s">
        <v>5471</v>
      </c>
      <c r="Q671" s="561" t="s">
        <v>5472</v>
      </c>
      <c r="R671" s="661">
        <f t="shared" si="30"/>
        <v>-59.05</v>
      </c>
      <c r="S671" s="873">
        <f t="shared" si="31"/>
        <v>-4.7080303610154352E-4</v>
      </c>
      <c r="T671" s="1013"/>
      <c r="U671" s="873">
        <v>-9.4161057665475504E-4</v>
      </c>
      <c r="V671" s="873">
        <f t="shared" si="32"/>
        <v>4.7080754055321152E-4</v>
      </c>
      <c r="X671" s="1002" t="s">
        <v>5469</v>
      </c>
      <c r="Y671" s="1002" t="s">
        <v>5470</v>
      </c>
      <c r="Z671" s="1003">
        <v>35</v>
      </c>
      <c r="AA671" s="1004">
        <v>45940</v>
      </c>
      <c r="AB671" s="1004">
        <v>45989</v>
      </c>
      <c r="AC671" s="1004">
        <v>45940</v>
      </c>
      <c r="AD671" s="1004">
        <v>46184</v>
      </c>
      <c r="AE671" s="1005">
        <v>1</v>
      </c>
      <c r="AF671" s="1005">
        <v>0.5</v>
      </c>
      <c r="AG671" s="1003">
        <v>118.1</v>
      </c>
      <c r="AH671" s="1003">
        <v>118.1</v>
      </c>
      <c r="AI671" s="1003">
        <v>59.05</v>
      </c>
      <c r="AJ671" s="1003">
        <v>59.05</v>
      </c>
    </row>
    <row r="672" spans="2:36" ht="12.75" customHeight="1">
      <c r="B672" s="337" t="s">
        <v>5473</v>
      </c>
      <c r="C672" s="314" t="s">
        <v>5474</v>
      </c>
      <c r="D672" s="315">
        <v>5</v>
      </c>
      <c r="E672" s="588">
        <v>45992</v>
      </c>
      <c r="F672" s="588">
        <v>45996</v>
      </c>
      <c r="G672" s="588">
        <v>46185</v>
      </c>
      <c r="H672" s="588">
        <v>46191</v>
      </c>
      <c r="I672" s="316">
        <v>1</v>
      </c>
      <c r="J672" s="316">
        <v>0</v>
      </c>
      <c r="K672" s="315">
        <v>24.6</v>
      </c>
      <c r="L672" s="315">
        <v>24.6</v>
      </c>
      <c r="M672" s="315">
        <v>0</v>
      </c>
      <c r="N672" s="338">
        <v>0</v>
      </c>
      <c r="O672" s="654">
        <v>0</v>
      </c>
      <c r="P672" s="560" t="s">
        <v>5475</v>
      </c>
      <c r="Q672" s="561" t="s">
        <v>5476</v>
      </c>
      <c r="R672" s="661">
        <f t="shared" si="30"/>
        <v>-24.6</v>
      </c>
      <c r="S672" s="873">
        <f t="shared" si="31"/>
        <v>-1.961347110600842E-4</v>
      </c>
      <c r="T672" s="1013"/>
      <c r="U672" s="873">
        <v>-1.9613564932859421E-4</v>
      </c>
      <c r="V672" s="873">
        <f t="shared" si="32"/>
        <v>9.3826851000592022E-10</v>
      </c>
      <c r="X672" s="1002" t="s">
        <v>5473</v>
      </c>
      <c r="Y672" s="1002" t="s">
        <v>5474</v>
      </c>
      <c r="Z672" s="1003">
        <v>5</v>
      </c>
      <c r="AA672" s="1004">
        <v>45992</v>
      </c>
      <c r="AB672" s="1004">
        <v>45996</v>
      </c>
      <c r="AC672" s="1004">
        <v>46185</v>
      </c>
      <c r="AD672" s="1004">
        <v>46191</v>
      </c>
      <c r="AE672" s="1005">
        <v>1</v>
      </c>
      <c r="AF672" s="1005">
        <v>0</v>
      </c>
      <c r="AG672" s="1003">
        <v>24.6</v>
      </c>
      <c r="AH672" s="1003">
        <v>24.6</v>
      </c>
      <c r="AI672" s="1003">
        <v>0</v>
      </c>
      <c r="AJ672" s="1003">
        <v>0</v>
      </c>
    </row>
    <row r="673" spans="2:36" ht="12.75" customHeight="1">
      <c r="B673" s="337" t="s">
        <v>5477</v>
      </c>
      <c r="C673" s="314" t="s">
        <v>5478</v>
      </c>
      <c r="D673" s="315">
        <v>5</v>
      </c>
      <c r="E673" s="588">
        <v>46000</v>
      </c>
      <c r="F673" s="588">
        <v>46006</v>
      </c>
      <c r="G673" s="588">
        <v>46192</v>
      </c>
      <c r="H673" s="588">
        <v>46198</v>
      </c>
      <c r="I673" s="316">
        <v>1</v>
      </c>
      <c r="J673" s="316">
        <v>0</v>
      </c>
      <c r="K673" s="315">
        <v>49.2</v>
      </c>
      <c r="L673" s="315">
        <v>49.2</v>
      </c>
      <c r="M673" s="315">
        <v>0</v>
      </c>
      <c r="N673" s="338">
        <v>0</v>
      </c>
      <c r="O673" s="654">
        <v>0</v>
      </c>
      <c r="P673" s="560" t="s">
        <v>5472</v>
      </c>
      <c r="Q673" s="561" t="s">
        <v>5402</v>
      </c>
      <c r="R673" s="661">
        <f t="shared" si="30"/>
        <v>-49.2</v>
      </c>
      <c r="S673" s="873">
        <f t="shared" si="31"/>
        <v>-3.922694221201684E-4</v>
      </c>
      <c r="T673" s="1013"/>
      <c r="U673" s="873">
        <v>-3.9227129865718842E-4</v>
      </c>
      <c r="V673" s="873">
        <f t="shared" si="32"/>
        <v>1.8765370200118404E-9</v>
      </c>
      <c r="X673" s="1002" t="s">
        <v>5477</v>
      </c>
      <c r="Y673" s="1002" t="s">
        <v>5478</v>
      </c>
      <c r="Z673" s="1003">
        <v>5</v>
      </c>
      <c r="AA673" s="1004">
        <v>46000</v>
      </c>
      <c r="AB673" s="1004">
        <v>46006</v>
      </c>
      <c r="AC673" s="1004">
        <v>46192</v>
      </c>
      <c r="AD673" s="1004">
        <v>46198</v>
      </c>
      <c r="AE673" s="1005">
        <v>1</v>
      </c>
      <c r="AF673" s="1005">
        <v>0</v>
      </c>
      <c r="AG673" s="1003">
        <v>49.2</v>
      </c>
      <c r="AH673" s="1003">
        <v>49.2</v>
      </c>
      <c r="AI673" s="1003">
        <v>0</v>
      </c>
      <c r="AJ673" s="1003">
        <v>0</v>
      </c>
    </row>
    <row r="674" spans="2:36" ht="12.75" customHeight="1">
      <c r="B674" s="337" t="s">
        <v>5479</v>
      </c>
      <c r="C674" s="314" t="s">
        <v>5480</v>
      </c>
      <c r="D674" s="315">
        <v>5</v>
      </c>
      <c r="E674" s="588">
        <v>46007</v>
      </c>
      <c r="F674" s="588">
        <v>46013</v>
      </c>
      <c r="G674" s="588">
        <v>46199</v>
      </c>
      <c r="H674" s="588">
        <v>46206</v>
      </c>
      <c r="I674" s="316">
        <v>1</v>
      </c>
      <c r="J674" s="316">
        <v>0</v>
      </c>
      <c r="K674" s="315">
        <v>24.6</v>
      </c>
      <c r="L674" s="315">
        <v>24.6</v>
      </c>
      <c r="M674" s="315">
        <v>0</v>
      </c>
      <c r="N674" s="338">
        <v>0</v>
      </c>
      <c r="O674" s="654">
        <v>0</v>
      </c>
      <c r="R674" s="661">
        <f t="shared" si="30"/>
        <v>-24.6</v>
      </c>
      <c r="S674" s="873">
        <f t="shared" si="31"/>
        <v>-1.961347110600842E-4</v>
      </c>
      <c r="T674" s="1013"/>
      <c r="U674" s="873">
        <v>-1.9613564932859421E-4</v>
      </c>
      <c r="V674" s="873">
        <f t="shared" si="32"/>
        <v>9.3826851000592022E-10</v>
      </c>
      <c r="X674" s="1002" t="s">
        <v>5479</v>
      </c>
      <c r="Y674" s="1002" t="s">
        <v>5480</v>
      </c>
      <c r="Z674" s="1003">
        <v>5</v>
      </c>
      <c r="AA674" s="1004">
        <v>46007</v>
      </c>
      <c r="AB674" s="1004">
        <v>46013</v>
      </c>
      <c r="AC674" s="1004">
        <v>46199</v>
      </c>
      <c r="AD674" s="1004">
        <v>46206</v>
      </c>
      <c r="AE674" s="1005">
        <v>1</v>
      </c>
      <c r="AF674" s="1005">
        <v>0</v>
      </c>
      <c r="AG674" s="1003">
        <v>24.6</v>
      </c>
      <c r="AH674" s="1003">
        <v>24.6</v>
      </c>
      <c r="AI674" s="1003">
        <v>0</v>
      </c>
      <c r="AJ674" s="1003">
        <v>0</v>
      </c>
    </row>
    <row r="675" spans="2:36">
      <c r="B675" s="332" t="s">
        <v>5481</v>
      </c>
      <c r="C675" s="333"/>
      <c r="D675" s="334">
        <v>35</v>
      </c>
      <c r="E675" s="592">
        <v>46139</v>
      </c>
      <c r="F675" s="592">
        <v>46189</v>
      </c>
      <c r="G675" s="592">
        <v>46139</v>
      </c>
      <c r="H675" s="592">
        <v>46189</v>
      </c>
      <c r="I675" s="335">
        <v>0</v>
      </c>
      <c r="J675" s="335">
        <v>0</v>
      </c>
      <c r="K675" s="334">
        <v>188</v>
      </c>
      <c r="L675" s="334">
        <v>0</v>
      </c>
      <c r="M675" s="334">
        <v>0</v>
      </c>
      <c r="N675" s="336">
        <v>0</v>
      </c>
      <c r="O675" s="385">
        <v>0</v>
      </c>
      <c r="P675" s="568"/>
      <c r="Q675" s="569"/>
      <c r="R675" s="660">
        <f t="shared" si="30"/>
        <v>0</v>
      </c>
      <c r="S675" s="872">
        <f t="shared" si="31"/>
        <v>0</v>
      </c>
      <c r="T675" s="1013"/>
      <c r="U675" s="872">
        <v>0</v>
      </c>
      <c r="V675" s="872">
        <f t="shared" si="32"/>
        <v>0</v>
      </c>
      <c r="X675" s="1002" t="s">
        <v>5481</v>
      </c>
      <c r="Z675" s="1003">
        <v>35</v>
      </c>
      <c r="AA675" s="1004">
        <v>46139</v>
      </c>
      <c r="AB675" s="1004">
        <v>46189</v>
      </c>
      <c r="AC675" s="1004">
        <v>46139</v>
      </c>
      <c r="AD675" s="1004">
        <v>46189</v>
      </c>
      <c r="AE675" s="1005">
        <v>0</v>
      </c>
      <c r="AF675" s="1005">
        <v>0</v>
      </c>
      <c r="AG675" s="1003">
        <v>188</v>
      </c>
      <c r="AH675" s="1003">
        <v>0</v>
      </c>
      <c r="AI675" s="1003">
        <v>0</v>
      </c>
      <c r="AJ675" s="1003">
        <v>0</v>
      </c>
    </row>
    <row r="676" spans="2:36">
      <c r="B676" s="337" t="s">
        <v>681</v>
      </c>
      <c r="C676" s="314" t="s">
        <v>5482</v>
      </c>
      <c r="D676" s="315">
        <v>20</v>
      </c>
      <c r="E676" s="588">
        <v>46139</v>
      </c>
      <c r="F676" s="588">
        <v>46168</v>
      </c>
      <c r="G676" s="588">
        <v>46139</v>
      </c>
      <c r="H676" s="588">
        <v>46168</v>
      </c>
      <c r="I676" s="316">
        <v>0</v>
      </c>
      <c r="J676" s="316">
        <v>0</v>
      </c>
      <c r="K676" s="315">
        <v>112.8</v>
      </c>
      <c r="L676" s="315">
        <v>0</v>
      </c>
      <c r="M676" s="315">
        <v>0</v>
      </c>
      <c r="N676" s="338">
        <v>0</v>
      </c>
      <c r="O676" s="654">
        <v>0</v>
      </c>
      <c r="P676" s="560" t="s">
        <v>4653</v>
      </c>
      <c r="Q676" s="561" t="s">
        <v>5483</v>
      </c>
      <c r="R676" s="661">
        <f t="shared" si="30"/>
        <v>0</v>
      </c>
      <c r="S676" s="873">
        <f t="shared" si="31"/>
        <v>0</v>
      </c>
      <c r="T676" s="1013"/>
      <c r="U676" s="873">
        <v>0</v>
      </c>
      <c r="V676" s="873">
        <f t="shared" si="32"/>
        <v>0</v>
      </c>
      <c r="X676" s="1002" t="s">
        <v>681</v>
      </c>
      <c r="Y676" s="1002" t="s">
        <v>5482</v>
      </c>
      <c r="Z676" s="1003">
        <v>20</v>
      </c>
      <c r="AA676" s="1004">
        <v>46139</v>
      </c>
      <c r="AB676" s="1004">
        <v>46168</v>
      </c>
      <c r="AC676" s="1004">
        <v>46139</v>
      </c>
      <c r="AD676" s="1004">
        <v>46168</v>
      </c>
      <c r="AE676" s="1005">
        <v>0</v>
      </c>
      <c r="AF676" s="1005">
        <v>0</v>
      </c>
      <c r="AG676" s="1003">
        <v>112.8</v>
      </c>
      <c r="AH676" s="1003">
        <v>0</v>
      </c>
      <c r="AI676" s="1003">
        <v>0</v>
      </c>
      <c r="AJ676" s="1003">
        <v>0</v>
      </c>
    </row>
    <row r="677" spans="2:36" ht="12.75" customHeight="1">
      <c r="B677" s="337" t="s">
        <v>5484</v>
      </c>
      <c r="C677" s="314" t="s">
        <v>5485</v>
      </c>
      <c r="D677" s="315">
        <v>5</v>
      </c>
      <c r="E677" s="588">
        <v>46169</v>
      </c>
      <c r="F677" s="588">
        <v>46175</v>
      </c>
      <c r="G677" s="588">
        <v>46169</v>
      </c>
      <c r="H677" s="588">
        <v>46175</v>
      </c>
      <c r="I677" s="316">
        <v>0</v>
      </c>
      <c r="J677" s="316">
        <v>0</v>
      </c>
      <c r="K677" s="315">
        <v>18.8</v>
      </c>
      <c r="L677" s="315">
        <v>0</v>
      </c>
      <c r="M677" s="315">
        <v>0</v>
      </c>
      <c r="N677" s="338">
        <v>0</v>
      </c>
      <c r="O677" s="654">
        <v>0</v>
      </c>
      <c r="P677" s="560" t="s">
        <v>5486</v>
      </c>
      <c r="Q677" s="561" t="s">
        <v>5487</v>
      </c>
      <c r="R677" s="661">
        <f t="shared" si="30"/>
        <v>0</v>
      </c>
      <c r="S677" s="873">
        <f t="shared" si="31"/>
        <v>0</v>
      </c>
      <c r="T677" s="1013"/>
      <c r="U677" s="873">
        <v>0</v>
      </c>
      <c r="V677" s="873">
        <f t="shared" si="32"/>
        <v>0</v>
      </c>
      <c r="X677" s="1002" t="s">
        <v>5484</v>
      </c>
      <c r="Y677" s="1002" t="s">
        <v>5485</v>
      </c>
      <c r="Z677" s="1003">
        <v>5</v>
      </c>
      <c r="AA677" s="1004">
        <v>46169</v>
      </c>
      <c r="AB677" s="1004">
        <v>46175</v>
      </c>
      <c r="AC677" s="1004">
        <v>46169</v>
      </c>
      <c r="AD677" s="1004">
        <v>46175</v>
      </c>
      <c r="AE677" s="1005">
        <v>0</v>
      </c>
      <c r="AF677" s="1005">
        <v>0</v>
      </c>
      <c r="AG677" s="1003">
        <v>18.8</v>
      </c>
      <c r="AH677" s="1003">
        <v>0</v>
      </c>
      <c r="AI677" s="1003">
        <v>0</v>
      </c>
      <c r="AJ677" s="1003">
        <v>0</v>
      </c>
    </row>
    <row r="678" spans="2:36" ht="12.75" customHeight="1">
      <c r="B678" s="337" t="s">
        <v>5488</v>
      </c>
      <c r="C678" s="314" t="s">
        <v>5489</v>
      </c>
      <c r="D678" s="315">
        <v>5</v>
      </c>
      <c r="E678" s="588">
        <v>46176</v>
      </c>
      <c r="F678" s="588">
        <v>46182</v>
      </c>
      <c r="G678" s="588">
        <v>46176</v>
      </c>
      <c r="H678" s="588">
        <v>46182</v>
      </c>
      <c r="I678" s="316">
        <v>0</v>
      </c>
      <c r="J678" s="316">
        <v>0</v>
      </c>
      <c r="K678" s="315">
        <v>37.6</v>
      </c>
      <c r="L678" s="315">
        <v>0</v>
      </c>
      <c r="M678" s="315">
        <v>0</v>
      </c>
      <c r="N678" s="338">
        <v>0</v>
      </c>
      <c r="O678" s="654">
        <v>0</v>
      </c>
      <c r="P678" s="560" t="s">
        <v>5490</v>
      </c>
      <c r="Q678" s="561" t="s">
        <v>5491</v>
      </c>
      <c r="R678" s="661">
        <f t="shared" si="30"/>
        <v>0</v>
      </c>
      <c r="S678" s="873">
        <f t="shared" si="31"/>
        <v>0</v>
      </c>
      <c r="T678" s="1013"/>
      <c r="U678" s="873">
        <v>0</v>
      </c>
      <c r="V678" s="873">
        <f t="shared" si="32"/>
        <v>0</v>
      </c>
      <c r="X678" s="1002" t="s">
        <v>5488</v>
      </c>
      <c r="Y678" s="1002" t="s">
        <v>5489</v>
      </c>
      <c r="Z678" s="1003">
        <v>5</v>
      </c>
      <c r="AA678" s="1004">
        <v>46176</v>
      </c>
      <c r="AB678" s="1004">
        <v>46182</v>
      </c>
      <c r="AC678" s="1004">
        <v>46176</v>
      </c>
      <c r="AD678" s="1004">
        <v>46182</v>
      </c>
      <c r="AE678" s="1005">
        <v>0</v>
      </c>
      <c r="AF678" s="1005">
        <v>0</v>
      </c>
      <c r="AG678" s="1003">
        <v>37.6</v>
      </c>
      <c r="AH678" s="1003">
        <v>0</v>
      </c>
      <c r="AI678" s="1003">
        <v>0</v>
      </c>
      <c r="AJ678" s="1003">
        <v>0</v>
      </c>
    </row>
    <row r="679" spans="2:36" ht="12.75" customHeight="1">
      <c r="B679" s="337" t="s">
        <v>5492</v>
      </c>
      <c r="C679" s="314" t="s">
        <v>5493</v>
      </c>
      <c r="D679" s="315">
        <v>5</v>
      </c>
      <c r="E679" s="588">
        <v>46183</v>
      </c>
      <c r="F679" s="588">
        <v>46189</v>
      </c>
      <c r="G679" s="588">
        <v>46183</v>
      </c>
      <c r="H679" s="588">
        <v>46189</v>
      </c>
      <c r="I679" s="316">
        <v>0</v>
      </c>
      <c r="J679" s="316">
        <v>0</v>
      </c>
      <c r="K679" s="315">
        <v>18.8</v>
      </c>
      <c r="L679" s="315">
        <v>0</v>
      </c>
      <c r="M679" s="315">
        <v>0</v>
      </c>
      <c r="N679" s="338">
        <v>0</v>
      </c>
      <c r="O679" s="654">
        <v>0</v>
      </c>
      <c r="P679" s="560" t="s">
        <v>5487</v>
      </c>
      <c r="Q679" s="561" t="s">
        <v>5213</v>
      </c>
      <c r="R679" s="661">
        <f t="shared" si="30"/>
        <v>0</v>
      </c>
      <c r="S679" s="873">
        <f t="shared" si="31"/>
        <v>0</v>
      </c>
      <c r="T679" s="1013"/>
      <c r="U679" s="873">
        <v>0</v>
      </c>
      <c r="V679" s="873">
        <f t="shared" si="32"/>
        <v>0</v>
      </c>
      <c r="X679" s="1002" t="s">
        <v>5492</v>
      </c>
      <c r="Y679" s="1002" t="s">
        <v>5493</v>
      </c>
      <c r="Z679" s="1003">
        <v>5</v>
      </c>
      <c r="AA679" s="1004">
        <v>46183</v>
      </c>
      <c r="AB679" s="1004">
        <v>46189</v>
      </c>
      <c r="AC679" s="1004">
        <v>46183</v>
      </c>
      <c r="AD679" s="1004">
        <v>46189</v>
      </c>
      <c r="AE679" s="1005">
        <v>0</v>
      </c>
      <c r="AF679" s="1005">
        <v>0</v>
      </c>
      <c r="AG679" s="1003">
        <v>18.8</v>
      </c>
      <c r="AH679" s="1003">
        <v>0</v>
      </c>
      <c r="AI679" s="1003">
        <v>0</v>
      </c>
      <c r="AJ679" s="1003">
        <v>0</v>
      </c>
    </row>
    <row r="680" spans="2:36">
      <c r="B680" s="332" t="s">
        <v>5494</v>
      </c>
      <c r="C680" s="333"/>
      <c r="D680" s="334">
        <v>35</v>
      </c>
      <c r="E680" s="592">
        <v>46139</v>
      </c>
      <c r="F680" s="592">
        <v>46189</v>
      </c>
      <c r="G680" s="592">
        <v>46139</v>
      </c>
      <c r="H680" s="592">
        <v>46189</v>
      </c>
      <c r="I680" s="335">
        <v>0</v>
      </c>
      <c r="J680" s="335">
        <v>0</v>
      </c>
      <c r="K680" s="334">
        <v>256</v>
      </c>
      <c r="L680" s="334">
        <v>0</v>
      </c>
      <c r="M680" s="334">
        <v>0</v>
      </c>
      <c r="N680" s="336">
        <v>0</v>
      </c>
      <c r="O680" s="385">
        <v>0</v>
      </c>
      <c r="P680" s="568"/>
      <c r="Q680" s="569"/>
      <c r="R680" s="660">
        <f t="shared" si="30"/>
        <v>0</v>
      </c>
      <c r="S680" s="872">
        <f t="shared" si="31"/>
        <v>0</v>
      </c>
      <c r="T680" s="1013"/>
      <c r="U680" s="872">
        <v>0</v>
      </c>
      <c r="V680" s="872">
        <f t="shared" si="32"/>
        <v>0</v>
      </c>
      <c r="X680" s="1002" t="s">
        <v>5494</v>
      </c>
      <c r="Z680" s="1003">
        <v>35</v>
      </c>
      <c r="AA680" s="1004">
        <v>46139</v>
      </c>
      <c r="AB680" s="1004">
        <v>46189</v>
      </c>
      <c r="AC680" s="1004">
        <v>46139</v>
      </c>
      <c r="AD680" s="1004">
        <v>46189</v>
      </c>
      <c r="AE680" s="1005">
        <v>0</v>
      </c>
      <c r="AF680" s="1005">
        <v>0</v>
      </c>
      <c r="AG680" s="1003">
        <v>256</v>
      </c>
      <c r="AH680" s="1003">
        <v>0</v>
      </c>
      <c r="AI680" s="1003">
        <v>0</v>
      </c>
      <c r="AJ680" s="1003">
        <v>0</v>
      </c>
    </row>
    <row r="681" spans="2:36">
      <c r="B681" s="337" t="s">
        <v>685</v>
      </c>
      <c r="C681" s="314" t="s">
        <v>5495</v>
      </c>
      <c r="D681" s="315">
        <v>20</v>
      </c>
      <c r="E681" s="588">
        <v>46139</v>
      </c>
      <c r="F681" s="588">
        <v>46168</v>
      </c>
      <c r="G681" s="588">
        <v>46139</v>
      </c>
      <c r="H681" s="588">
        <v>46168</v>
      </c>
      <c r="I681" s="316">
        <v>0</v>
      </c>
      <c r="J681" s="316">
        <v>0</v>
      </c>
      <c r="K681" s="315">
        <v>153.6</v>
      </c>
      <c r="L681" s="315">
        <v>0</v>
      </c>
      <c r="M681" s="315">
        <v>0</v>
      </c>
      <c r="N681" s="338">
        <v>0</v>
      </c>
      <c r="O681" s="654">
        <v>0</v>
      </c>
      <c r="P681" s="560" t="s">
        <v>4653</v>
      </c>
      <c r="Q681" s="561" t="s">
        <v>5496</v>
      </c>
      <c r="R681" s="661">
        <f t="shared" si="30"/>
        <v>0</v>
      </c>
      <c r="S681" s="873">
        <f t="shared" si="31"/>
        <v>0</v>
      </c>
      <c r="T681" s="1013"/>
      <c r="U681" s="873">
        <v>0</v>
      </c>
      <c r="V681" s="873">
        <f t="shared" si="32"/>
        <v>0</v>
      </c>
      <c r="X681" s="1002" t="s">
        <v>685</v>
      </c>
      <c r="Y681" s="1002" t="s">
        <v>5495</v>
      </c>
      <c r="Z681" s="1003">
        <v>20</v>
      </c>
      <c r="AA681" s="1004">
        <v>46139</v>
      </c>
      <c r="AB681" s="1004">
        <v>46168</v>
      </c>
      <c r="AC681" s="1004">
        <v>46139</v>
      </c>
      <c r="AD681" s="1004">
        <v>46168</v>
      </c>
      <c r="AE681" s="1005">
        <v>0</v>
      </c>
      <c r="AF681" s="1005">
        <v>0</v>
      </c>
      <c r="AG681" s="1003">
        <v>153.6</v>
      </c>
      <c r="AH681" s="1003">
        <v>0</v>
      </c>
      <c r="AI681" s="1003">
        <v>0</v>
      </c>
      <c r="AJ681" s="1003">
        <v>0</v>
      </c>
    </row>
    <row r="682" spans="2:36" ht="12.75" customHeight="1">
      <c r="B682" s="337" t="s">
        <v>5497</v>
      </c>
      <c r="C682" s="314" t="s">
        <v>5498</v>
      </c>
      <c r="D682" s="315">
        <v>5</v>
      </c>
      <c r="E682" s="588">
        <v>46169</v>
      </c>
      <c r="F682" s="588">
        <v>46175</v>
      </c>
      <c r="G682" s="588">
        <v>46169</v>
      </c>
      <c r="H682" s="588">
        <v>46175</v>
      </c>
      <c r="I682" s="316">
        <v>0</v>
      </c>
      <c r="J682" s="316">
        <v>0</v>
      </c>
      <c r="K682" s="315">
        <v>25.6</v>
      </c>
      <c r="L682" s="315">
        <v>0</v>
      </c>
      <c r="M682" s="315">
        <v>0</v>
      </c>
      <c r="N682" s="338">
        <v>0</v>
      </c>
      <c r="O682" s="654">
        <v>0</v>
      </c>
      <c r="P682" s="560" t="s">
        <v>5499</v>
      </c>
      <c r="Q682" s="561" t="s">
        <v>5500</v>
      </c>
      <c r="R682" s="661">
        <f t="shared" si="30"/>
        <v>0</v>
      </c>
      <c r="S682" s="873">
        <f t="shared" si="31"/>
        <v>0</v>
      </c>
      <c r="T682" s="1013"/>
      <c r="U682" s="873">
        <v>0</v>
      </c>
      <c r="V682" s="873">
        <f t="shared" si="32"/>
        <v>0</v>
      </c>
      <c r="X682" s="1002" t="s">
        <v>5497</v>
      </c>
      <c r="Y682" s="1002" t="s">
        <v>5498</v>
      </c>
      <c r="Z682" s="1003">
        <v>5</v>
      </c>
      <c r="AA682" s="1004">
        <v>46169</v>
      </c>
      <c r="AB682" s="1004">
        <v>46175</v>
      </c>
      <c r="AC682" s="1004">
        <v>46169</v>
      </c>
      <c r="AD682" s="1004">
        <v>46175</v>
      </c>
      <c r="AE682" s="1005">
        <v>0</v>
      </c>
      <c r="AF682" s="1005">
        <v>0</v>
      </c>
      <c r="AG682" s="1003">
        <v>25.6</v>
      </c>
      <c r="AH682" s="1003">
        <v>0</v>
      </c>
      <c r="AI682" s="1003">
        <v>0</v>
      </c>
      <c r="AJ682" s="1003">
        <v>0</v>
      </c>
    </row>
    <row r="683" spans="2:36" ht="12.75" customHeight="1">
      <c r="B683" s="337" t="s">
        <v>5501</v>
      </c>
      <c r="C683" s="314" t="s">
        <v>5502</v>
      </c>
      <c r="D683" s="315">
        <v>5</v>
      </c>
      <c r="E683" s="588">
        <v>46176</v>
      </c>
      <c r="F683" s="588">
        <v>46182</v>
      </c>
      <c r="G683" s="588">
        <v>46176</v>
      </c>
      <c r="H683" s="588">
        <v>46182</v>
      </c>
      <c r="I683" s="316">
        <v>0</v>
      </c>
      <c r="J683" s="316">
        <v>0</v>
      </c>
      <c r="K683" s="315">
        <v>51.2</v>
      </c>
      <c r="L683" s="315">
        <v>0</v>
      </c>
      <c r="M683" s="315">
        <v>0</v>
      </c>
      <c r="N683" s="338">
        <v>0</v>
      </c>
      <c r="O683" s="654">
        <v>0</v>
      </c>
      <c r="P683" s="560" t="s">
        <v>5503</v>
      </c>
      <c r="Q683" s="561" t="s">
        <v>5504</v>
      </c>
      <c r="R683" s="661">
        <f t="shared" si="30"/>
        <v>0</v>
      </c>
      <c r="S683" s="873">
        <f t="shared" si="31"/>
        <v>0</v>
      </c>
      <c r="T683" s="1013"/>
      <c r="U683" s="873">
        <v>0</v>
      </c>
      <c r="V683" s="873">
        <f t="shared" si="32"/>
        <v>0</v>
      </c>
      <c r="X683" s="1002" t="s">
        <v>5501</v>
      </c>
      <c r="Y683" s="1002" t="s">
        <v>5502</v>
      </c>
      <c r="Z683" s="1003">
        <v>5</v>
      </c>
      <c r="AA683" s="1004">
        <v>46176</v>
      </c>
      <c r="AB683" s="1004">
        <v>46182</v>
      </c>
      <c r="AC683" s="1004">
        <v>46176</v>
      </c>
      <c r="AD683" s="1004">
        <v>46182</v>
      </c>
      <c r="AE683" s="1005">
        <v>0</v>
      </c>
      <c r="AF683" s="1005">
        <v>0</v>
      </c>
      <c r="AG683" s="1003">
        <v>51.2</v>
      </c>
      <c r="AH683" s="1003">
        <v>0</v>
      </c>
      <c r="AI683" s="1003">
        <v>0</v>
      </c>
      <c r="AJ683" s="1003">
        <v>0</v>
      </c>
    </row>
    <row r="684" spans="2:36" ht="12.75" customHeight="1">
      <c r="B684" s="337" t="s">
        <v>5505</v>
      </c>
      <c r="C684" s="314" t="s">
        <v>5506</v>
      </c>
      <c r="D684" s="315">
        <v>5</v>
      </c>
      <c r="E684" s="588">
        <v>46183</v>
      </c>
      <c r="F684" s="588">
        <v>46189</v>
      </c>
      <c r="G684" s="588">
        <v>46183</v>
      </c>
      <c r="H684" s="588">
        <v>46189</v>
      </c>
      <c r="I684" s="316">
        <v>0</v>
      </c>
      <c r="J684" s="316">
        <v>0</v>
      </c>
      <c r="K684" s="315">
        <v>25.6</v>
      </c>
      <c r="L684" s="315">
        <v>0</v>
      </c>
      <c r="M684" s="315">
        <v>0</v>
      </c>
      <c r="N684" s="338">
        <v>0</v>
      </c>
      <c r="O684" s="654">
        <v>0</v>
      </c>
      <c r="P684" s="560" t="s">
        <v>5500</v>
      </c>
      <c r="Q684" s="561" t="s">
        <v>5213</v>
      </c>
      <c r="R684" s="661">
        <f t="shared" si="30"/>
        <v>0</v>
      </c>
      <c r="S684" s="873">
        <f t="shared" si="31"/>
        <v>0</v>
      </c>
      <c r="T684" s="1013"/>
      <c r="U684" s="873">
        <v>0</v>
      </c>
      <c r="V684" s="873">
        <f t="shared" si="32"/>
        <v>0</v>
      </c>
      <c r="X684" s="1002" t="s">
        <v>5505</v>
      </c>
      <c r="Y684" s="1002" t="s">
        <v>5506</v>
      </c>
      <c r="Z684" s="1003">
        <v>5</v>
      </c>
      <c r="AA684" s="1004">
        <v>46183</v>
      </c>
      <c r="AB684" s="1004">
        <v>46189</v>
      </c>
      <c r="AC684" s="1004">
        <v>46183</v>
      </c>
      <c r="AD684" s="1004">
        <v>46189</v>
      </c>
      <c r="AE684" s="1005">
        <v>0</v>
      </c>
      <c r="AF684" s="1005">
        <v>0</v>
      </c>
      <c r="AG684" s="1003">
        <v>25.6</v>
      </c>
      <c r="AH684" s="1003">
        <v>0</v>
      </c>
      <c r="AI684" s="1003">
        <v>0</v>
      </c>
      <c r="AJ684" s="1003">
        <v>0</v>
      </c>
    </row>
    <row r="685" spans="2:36">
      <c r="B685" s="332" t="s">
        <v>5507</v>
      </c>
      <c r="C685" s="333"/>
      <c r="D685" s="334">
        <v>109</v>
      </c>
      <c r="E685" s="592">
        <v>46139</v>
      </c>
      <c r="F685" s="592">
        <v>46247</v>
      </c>
      <c r="G685" s="592">
        <v>46139</v>
      </c>
      <c r="H685" s="592">
        <v>46247</v>
      </c>
      <c r="I685" s="335">
        <v>0</v>
      </c>
      <c r="J685" s="335">
        <v>0</v>
      </c>
      <c r="K685" s="334">
        <v>238</v>
      </c>
      <c r="L685" s="334">
        <v>0</v>
      </c>
      <c r="M685" s="334">
        <v>0</v>
      </c>
      <c r="N685" s="336">
        <v>0</v>
      </c>
      <c r="O685" s="385">
        <v>0</v>
      </c>
      <c r="P685" s="568"/>
      <c r="Q685" s="569"/>
      <c r="R685" s="660">
        <f t="shared" si="30"/>
        <v>0</v>
      </c>
      <c r="S685" s="872">
        <f t="shared" si="31"/>
        <v>0</v>
      </c>
      <c r="T685" s="1013"/>
      <c r="U685" s="872">
        <v>0</v>
      </c>
      <c r="V685" s="872">
        <f t="shared" si="32"/>
        <v>0</v>
      </c>
      <c r="X685" s="1002" t="s">
        <v>5507</v>
      </c>
      <c r="Z685" s="1003">
        <v>109</v>
      </c>
      <c r="AA685" s="1004">
        <v>46139</v>
      </c>
      <c r="AB685" s="1004">
        <v>46247</v>
      </c>
      <c r="AC685" s="1004">
        <v>46139</v>
      </c>
      <c r="AD685" s="1004">
        <v>46247</v>
      </c>
      <c r="AE685" s="1005">
        <v>0</v>
      </c>
      <c r="AF685" s="1005">
        <v>0</v>
      </c>
      <c r="AG685" s="1003">
        <v>238</v>
      </c>
      <c r="AH685" s="1003">
        <v>0</v>
      </c>
      <c r="AI685" s="1003">
        <v>0</v>
      </c>
      <c r="AJ685" s="1003">
        <v>0</v>
      </c>
    </row>
    <row r="686" spans="2:36">
      <c r="B686" s="337" t="s">
        <v>691</v>
      </c>
      <c r="C686" s="314" t="s">
        <v>5508</v>
      </c>
      <c r="D686" s="315">
        <v>10</v>
      </c>
      <c r="E686" s="588">
        <v>46139</v>
      </c>
      <c r="F686" s="588">
        <v>46153</v>
      </c>
      <c r="G686" s="588">
        <v>46139</v>
      </c>
      <c r="H686" s="588">
        <v>46153</v>
      </c>
      <c r="I686" s="316">
        <v>0</v>
      </c>
      <c r="J686" s="316">
        <v>0</v>
      </c>
      <c r="K686" s="315">
        <v>15</v>
      </c>
      <c r="L686" s="315">
        <v>0</v>
      </c>
      <c r="M686" s="315">
        <v>0</v>
      </c>
      <c r="N686" s="338">
        <v>0</v>
      </c>
      <c r="O686" s="654">
        <v>0</v>
      </c>
      <c r="P686" s="560" t="s">
        <v>4653</v>
      </c>
      <c r="Q686" s="561" t="s">
        <v>5509</v>
      </c>
      <c r="R686" s="661">
        <f t="shared" si="30"/>
        <v>0</v>
      </c>
      <c r="S686" s="873">
        <f t="shared" si="31"/>
        <v>0</v>
      </c>
      <c r="T686" s="1013"/>
      <c r="U686" s="873">
        <v>0</v>
      </c>
      <c r="V686" s="873">
        <f t="shared" si="32"/>
        <v>0</v>
      </c>
      <c r="X686" s="1002" t="s">
        <v>691</v>
      </c>
      <c r="Y686" s="1002" t="s">
        <v>5508</v>
      </c>
      <c r="Z686" s="1003">
        <v>10</v>
      </c>
      <c r="AA686" s="1004">
        <v>46139</v>
      </c>
      <c r="AB686" s="1004">
        <v>46153</v>
      </c>
      <c r="AC686" s="1004">
        <v>46139</v>
      </c>
      <c r="AD686" s="1004">
        <v>46153</v>
      </c>
      <c r="AE686" s="1005">
        <v>0</v>
      </c>
      <c r="AF686" s="1005">
        <v>0</v>
      </c>
      <c r="AG686" s="1003">
        <v>15</v>
      </c>
      <c r="AH686" s="1003">
        <v>0</v>
      </c>
      <c r="AI686" s="1003">
        <v>0</v>
      </c>
      <c r="AJ686" s="1003">
        <v>0</v>
      </c>
    </row>
    <row r="687" spans="2:36" ht="12.75" customHeight="1">
      <c r="B687" s="337" t="s">
        <v>693</v>
      </c>
      <c r="C687" s="314" t="s">
        <v>5510</v>
      </c>
      <c r="D687" s="315">
        <v>8</v>
      </c>
      <c r="E687" s="588">
        <v>46154</v>
      </c>
      <c r="F687" s="588">
        <v>46161</v>
      </c>
      <c r="G687" s="588">
        <v>46154</v>
      </c>
      <c r="H687" s="588">
        <v>46161</v>
      </c>
      <c r="I687" s="316">
        <v>0</v>
      </c>
      <c r="J687" s="316">
        <v>0</v>
      </c>
      <c r="K687" s="315">
        <v>55</v>
      </c>
      <c r="L687" s="315">
        <v>0</v>
      </c>
      <c r="M687" s="315">
        <v>0</v>
      </c>
      <c r="N687" s="338">
        <v>0</v>
      </c>
      <c r="O687" s="654">
        <v>0</v>
      </c>
      <c r="P687" s="560" t="s">
        <v>5511</v>
      </c>
      <c r="Q687" s="561" t="s">
        <v>5512</v>
      </c>
      <c r="R687" s="661">
        <f t="shared" si="30"/>
        <v>0</v>
      </c>
      <c r="S687" s="873">
        <f t="shared" si="31"/>
        <v>0</v>
      </c>
      <c r="T687" s="1013"/>
      <c r="U687" s="873">
        <v>0</v>
      </c>
      <c r="V687" s="873">
        <f t="shared" si="32"/>
        <v>0</v>
      </c>
      <c r="X687" s="1002" t="s">
        <v>693</v>
      </c>
      <c r="Y687" s="1002" t="s">
        <v>5510</v>
      </c>
      <c r="Z687" s="1003">
        <v>8</v>
      </c>
      <c r="AA687" s="1004">
        <v>46154</v>
      </c>
      <c r="AB687" s="1004">
        <v>46161</v>
      </c>
      <c r="AC687" s="1004">
        <v>46154</v>
      </c>
      <c r="AD687" s="1004">
        <v>46161</v>
      </c>
      <c r="AE687" s="1005">
        <v>0</v>
      </c>
      <c r="AF687" s="1005">
        <v>0</v>
      </c>
      <c r="AG687" s="1003">
        <v>55</v>
      </c>
      <c r="AH687" s="1003">
        <v>0</v>
      </c>
      <c r="AI687" s="1003">
        <v>0</v>
      </c>
      <c r="AJ687" s="1003">
        <v>0</v>
      </c>
    </row>
    <row r="688" spans="2:36" ht="12.75" customHeight="1">
      <c r="B688" s="337" t="s">
        <v>696</v>
      </c>
      <c r="C688" s="314" t="s">
        <v>5513</v>
      </c>
      <c r="D688" s="315">
        <v>21</v>
      </c>
      <c r="E688" s="588">
        <v>46162</v>
      </c>
      <c r="F688" s="588">
        <v>46191</v>
      </c>
      <c r="G688" s="588">
        <v>46162</v>
      </c>
      <c r="H688" s="588">
        <v>46191</v>
      </c>
      <c r="I688" s="316">
        <v>0</v>
      </c>
      <c r="J688" s="316">
        <v>0</v>
      </c>
      <c r="K688" s="315">
        <v>0</v>
      </c>
      <c r="L688" s="315">
        <v>0</v>
      </c>
      <c r="M688" s="315">
        <v>0</v>
      </c>
      <c r="N688" s="338">
        <v>0</v>
      </c>
      <c r="O688" s="654">
        <v>0</v>
      </c>
      <c r="P688" s="560" t="s">
        <v>5509</v>
      </c>
      <c r="Q688" s="561" t="s">
        <v>5514</v>
      </c>
      <c r="R688" s="661">
        <f t="shared" si="30"/>
        <v>0</v>
      </c>
      <c r="S688" s="873">
        <f t="shared" si="31"/>
        <v>0</v>
      </c>
      <c r="T688" s="1013"/>
      <c r="U688" s="873">
        <v>0</v>
      </c>
      <c r="V688" s="873">
        <f t="shared" si="32"/>
        <v>0</v>
      </c>
      <c r="X688" s="1002" t="s">
        <v>696</v>
      </c>
      <c r="Y688" s="1002" t="s">
        <v>5513</v>
      </c>
      <c r="Z688" s="1003">
        <v>21</v>
      </c>
      <c r="AA688" s="1004">
        <v>46162</v>
      </c>
      <c r="AB688" s="1004">
        <v>46191</v>
      </c>
      <c r="AC688" s="1004">
        <v>46162</v>
      </c>
      <c r="AD688" s="1004">
        <v>46191</v>
      </c>
      <c r="AE688" s="1005">
        <v>0</v>
      </c>
      <c r="AF688" s="1005">
        <v>0</v>
      </c>
      <c r="AG688" s="1003">
        <v>0</v>
      </c>
      <c r="AH688" s="1003">
        <v>0</v>
      </c>
      <c r="AI688" s="1003">
        <v>0</v>
      </c>
      <c r="AJ688" s="1003">
        <v>0</v>
      </c>
    </row>
    <row r="689" spans="2:36" ht="12.75" customHeight="1">
      <c r="B689" s="337" t="s">
        <v>699</v>
      </c>
      <c r="C689" s="314" t="s">
        <v>5515</v>
      </c>
      <c r="D689" s="315">
        <v>20</v>
      </c>
      <c r="E689" s="588">
        <v>46192</v>
      </c>
      <c r="F689" s="588">
        <v>46223</v>
      </c>
      <c r="G689" s="588">
        <v>46192</v>
      </c>
      <c r="H689" s="588">
        <v>46223</v>
      </c>
      <c r="I689" s="316">
        <v>0</v>
      </c>
      <c r="J689" s="316">
        <v>0</v>
      </c>
      <c r="K689" s="315">
        <v>100.8</v>
      </c>
      <c r="L689" s="315">
        <v>0</v>
      </c>
      <c r="M689" s="315">
        <v>0</v>
      </c>
      <c r="N689" s="338">
        <v>0</v>
      </c>
      <c r="O689" s="654">
        <v>0</v>
      </c>
      <c r="P689" s="560" t="s">
        <v>5516</v>
      </c>
      <c r="Q689" s="561" t="s">
        <v>5517</v>
      </c>
      <c r="R689" s="661">
        <f t="shared" si="30"/>
        <v>0</v>
      </c>
      <c r="S689" s="873">
        <f t="shared" si="31"/>
        <v>0</v>
      </c>
      <c r="T689" s="1013"/>
      <c r="U689" s="873">
        <v>0</v>
      </c>
      <c r="V689" s="873">
        <f t="shared" si="32"/>
        <v>0</v>
      </c>
      <c r="X689" s="1002" t="s">
        <v>699</v>
      </c>
      <c r="Y689" s="1002" t="s">
        <v>5515</v>
      </c>
      <c r="Z689" s="1003">
        <v>20</v>
      </c>
      <c r="AA689" s="1004">
        <v>46192</v>
      </c>
      <c r="AB689" s="1004">
        <v>46223</v>
      </c>
      <c r="AC689" s="1004">
        <v>46192</v>
      </c>
      <c r="AD689" s="1004">
        <v>46223</v>
      </c>
      <c r="AE689" s="1005">
        <v>0</v>
      </c>
      <c r="AF689" s="1005">
        <v>0</v>
      </c>
      <c r="AG689" s="1003">
        <v>100.8</v>
      </c>
      <c r="AH689" s="1003">
        <v>0</v>
      </c>
      <c r="AI689" s="1003">
        <v>0</v>
      </c>
      <c r="AJ689" s="1003">
        <v>0</v>
      </c>
    </row>
    <row r="690" spans="2:36" ht="12.75" customHeight="1">
      <c r="B690" s="337" t="s">
        <v>5518</v>
      </c>
      <c r="C690" s="314" t="s">
        <v>5519</v>
      </c>
      <c r="D690" s="315">
        <v>6</v>
      </c>
      <c r="E690" s="588">
        <v>46224</v>
      </c>
      <c r="F690" s="588">
        <v>46231</v>
      </c>
      <c r="G690" s="588">
        <v>46224</v>
      </c>
      <c r="H690" s="588">
        <v>46231</v>
      </c>
      <c r="I690" s="316">
        <v>0</v>
      </c>
      <c r="J690" s="316">
        <v>0</v>
      </c>
      <c r="K690" s="315">
        <v>16.8</v>
      </c>
      <c r="L690" s="315">
        <v>0</v>
      </c>
      <c r="M690" s="315">
        <v>0</v>
      </c>
      <c r="N690" s="338">
        <v>0</v>
      </c>
      <c r="O690" s="654">
        <v>0</v>
      </c>
      <c r="P690" s="560" t="s">
        <v>5514</v>
      </c>
      <c r="Q690" s="561" t="s">
        <v>5520</v>
      </c>
      <c r="R690" s="661">
        <f t="shared" si="30"/>
        <v>0</v>
      </c>
      <c r="S690" s="873">
        <f t="shared" si="31"/>
        <v>0</v>
      </c>
      <c r="T690" s="1013"/>
      <c r="U690" s="873">
        <v>0</v>
      </c>
      <c r="V690" s="873">
        <f t="shared" si="32"/>
        <v>0</v>
      </c>
      <c r="X690" s="1002" t="s">
        <v>5518</v>
      </c>
      <c r="Y690" s="1002" t="s">
        <v>5519</v>
      </c>
      <c r="Z690" s="1003">
        <v>6</v>
      </c>
      <c r="AA690" s="1004">
        <v>46224</v>
      </c>
      <c r="AB690" s="1004">
        <v>46231</v>
      </c>
      <c r="AC690" s="1004">
        <v>46224</v>
      </c>
      <c r="AD690" s="1004">
        <v>46231</v>
      </c>
      <c r="AE690" s="1005">
        <v>0</v>
      </c>
      <c r="AF690" s="1005">
        <v>0</v>
      </c>
      <c r="AG690" s="1003">
        <v>16.8</v>
      </c>
      <c r="AH690" s="1003">
        <v>0</v>
      </c>
      <c r="AI690" s="1003">
        <v>0</v>
      </c>
      <c r="AJ690" s="1003">
        <v>0</v>
      </c>
    </row>
    <row r="691" spans="2:36" ht="12.75" customHeight="1">
      <c r="B691" s="337" t="s">
        <v>5521</v>
      </c>
      <c r="C691" s="314" t="s">
        <v>5522</v>
      </c>
      <c r="D691" s="315">
        <v>6</v>
      </c>
      <c r="E691" s="588">
        <v>46232</v>
      </c>
      <c r="F691" s="588">
        <v>46239</v>
      </c>
      <c r="G691" s="588">
        <v>46232</v>
      </c>
      <c r="H691" s="588">
        <v>46239</v>
      </c>
      <c r="I691" s="316">
        <v>0</v>
      </c>
      <c r="J691" s="316">
        <v>0</v>
      </c>
      <c r="K691" s="315">
        <v>33.6</v>
      </c>
      <c r="L691" s="315">
        <v>0</v>
      </c>
      <c r="M691" s="315">
        <v>0</v>
      </c>
      <c r="N691" s="338">
        <v>0</v>
      </c>
      <c r="O691" s="654">
        <v>0</v>
      </c>
      <c r="P691" s="560" t="s">
        <v>5523</v>
      </c>
      <c r="Q691" s="561" t="s">
        <v>5524</v>
      </c>
      <c r="R691" s="661">
        <f t="shared" si="30"/>
        <v>0</v>
      </c>
      <c r="S691" s="873">
        <f t="shared" si="31"/>
        <v>0</v>
      </c>
      <c r="T691" s="1013"/>
      <c r="U691" s="873">
        <v>0</v>
      </c>
      <c r="V691" s="873">
        <f t="shared" si="32"/>
        <v>0</v>
      </c>
      <c r="X691" s="1002" t="s">
        <v>5521</v>
      </c>
      <c r="Y691" s="1002" t="s">
        <v>5522</v>
      </c>
      <c r="Z691" s="1003">
        <v>6</v>
      </c>
      <c r="AA691" s="1004">
        <v>46232</v>
      </c>
      <c r="AB691" s="1004">
        <v>46239</v>
      </c>
      <c r="AC691" s="1004">
        <v>46232</v>
      </c>
      <c r="AD691" s="1004">
        <v>46239</v>
      </c>
      <c r="AE691" s="1005">
        <v>0</v>
      </c>
      <c r="AF691" s="1005">
        <v>0</v>
      </c>
      <c r="AG691" s="1003">
        <v>33.6</v>
      </c>
      <c r="AH691" s="1003">
        <v>0</v>
      </c>
      <c r="AI691" s="1003">
        <v>0</v>
      </c>
      <c r="AJ691" s="1003">
        <v>0</v>
      </c>
    </row>
    <row r="692" spans="2:36" ht="12.75" customHeight="1">
      <c r="B692" s="337" t="s">
        <v>5525</v>
      </c>
      <c r="C692" s="314" t="s">
        <v>5526</v>
      </c>
      <c r="D692" s="315">
        <v>6</v>
      </c>
      <c r="E692" s="588">
        <v>46240</v>
      </c>
      <c r="F692" s="588">
        <v>46247</v>
      </c>
      <c r="G692" s="588">
        <v>46240</v>
      </c>
      <c r="H692" s="588">
        <v>46247</v>
      </c>
      <c r="I692" s="316">
        <v>0</v>
      </c>
      <c r="J692" s="316">
        <v>0</v>
      </c>
      <c r="K692" s="315">
        <v>16.8</v>
      </c>
      <c r="L692" s="315">
        <v>0</v>
      </c>
      <c r="M692" s="315">
        <v>0</v>
      </c>
      <c r="N692" s="338">
        <v>0</v>
      </c>
      <c r="O692" s="654">
        <v>0</v>
      </c>
      <c r="P692" s="560" t="s">
        <v>5520</v>
      </c>
      <c r="Q692" s="561" t="s">
        <v>5213</v>
      </c>
      <c r="R692" s="661">
        <f t="shared" si="30"/>
        <v>0</v>
      </c>
      <c r="S692" s="873">
        <f t="shared" si="31"/>
        <v>0</v>
      </c>
      <c r="T692" s="1013"/>
      <c r="U692" s="873">
        <v>0</v>
      </c>
      <c r="V692" s="873">
        <f t="shared" si="32"/>
        <v>0</v>
      </c>
      <c r="X692" s="1002" t="s">
        <v>5525</v>
      </c>
      <c r="Y692" s="1002" t="s">
        <v>5526</v>
      </c>
      <c r="Z692" s="1003">
        <v>6</v>
      </c>
      <c r="AA692" s="1004">
        <v>46240</v>
      </c>
      <c r="AB692" s="1004">
        <v>46247</v>
      </c>
      <c r="AC692" s="1004">
        <v>46240</v>
      </c>
      <c r="AD692" s="1004">
        <v>46247</v>
      </c>
      <c r="AE692" s="1005">
        <v>0</v>
      </c>
      <c r="AF692" s="1005">
        <v>0</v>
      </c>
      <c r="AG692" s="1003">
        <v>16.8</v>
      </c>
      <c r="AH692" s="1003">
        <v>0</v>
      </c>
      <c r="AI692" s="1003">
        <v>0</v>
      </c>
      <c r="AJ692" s="1003">
        <v>0</v>
      </c>
    </row>
    <row r="693" spans="2:36" ht="12.75" customHeight="1">
      <c r="B693" s="332" t="s">
        <v>5527</v>
      </c>
      <c r="C693" s="333"/>
      <c r="D693" s="334">
        <v>91</v>
      </c>
      <c r="E693" s="592">
        <v>46169</v>
      </c>
      <c r="F693" s="592">
        <v>46259</v>
      </c>
      <c r="G693" s="592">
        <v>46169</v>
      </c>
      <c r="H693" s="592">
        <v>46259</v>
      </c>
      <c r="I693" s="335">
        <v>0</v>
      </c>
      <c r="J693" s="335">
        <v>0</v>
      </c>
      <c r="K693" s="334">
        <v>277</v>
      </c>
      <c r="L693" s="334">
        <v>0</v>
      </c>
      <c r="M693" s="334">
        <v>0</v>
      </c>
      <c r="N693" s="336">
        <v>0</v>
      </c>
      <c r="O693" s="385">
        <v>0</v>
      </c>
      <c r="P693" s="568"/>
      <c r="Q693" s="569"/>
      <c r="R693" s="660">
        <f t="shared" si="30"/>
        <v>0</v>
      </c>
      <c r="S693" s="872">
        <f t="shared" si="31"/>
        <v>0</v>
      </c>
      <c r="T693" s="1013"/>
      <c r="U693" s="872">
        <v>0</v>
      </c>
      <c r="V693" s="872">
        <f t="shared" si="32"/>
        <v>0</v>
      </c>
      <c r="X693" s="1002" t="s">
        <v>5527</v>
      </c>
      <c r="Z693" s="1003">
        <v>91</v>
      </c>
      <c r="AA693" s="1004">
        <v>46169</v>
      </c>
      <c r="AB693" s="1004">
        <v>46259</v>
      </c>
      <c r="AC693" s="1004">
        <v>46169</v>
      </c>
      <c r="AD693" s="1004">
        <v>46259</v>
      </c>
      <c r="AE693" s="1005">
        <v>0</v>
      </c>
      <c r="AF693" s="1005">
        <v>0</v>
      </c>
      <c r="AG693" s="1003">
        <v>277</v>
      </c>
      <c r="AH693" s="1003">
        <v>0</v>
      </c>
      <c r="AI693" s="1003">
        <v>0</v>
      </c>
      <c r="AJ693" s="1003">
        <v>0</v>
      </c>
    </row>
    <row r="694" spans="2:36" ht="12.75" customHeight="1">
      <c r="B694" s="337" t="s">
        <v>704</v>
      </c>
      <c r="C694" s="314" t="s">
        <v>5528</v>
      </c>
      <c r="D694" s="315">
        <v>15</v>
      </c>
      <c r="E694" s="588">
        <v>46169</v>
      </c>
      <c r="F694" s="588">
        <v>46189</v>
      </c>
      <c r="G694" s="588">
        <v>46169</v>
      </c>
      <c r="H694" s="588">
        <v>46189</v>
      </c>
      <c r="I694" s="316">
        <v>0</v>
      </c>
      <c r="J694" s="316">
        <v>0</v>
      </c>
      <c r="K694" s="315">
        <v>15</v>
      </c>
      <c r="L694" s="315">
        <v>0</v>
      </c>
      <c r="M694" s="315">
        <v>0</v>
      </c>
      <c r="N694" s="338">
        <v>0</v>
      </c>
      <c r="O694" s="654">
        <v>0</v>
      </c>
      <c r="P694" s="560" t="s">
        <v>5499</v>
      </c>
      <c r="Q694" s="561" t="s">
        <v>5529</v>
      </c>
      <c r="R694" s="661">
        <f t="shared" si="30"/>
        <v>0</v>
      </c>
      <c r="S694" s="873">
        <f t="shared" si="31"/>
        <v>0</v>
      </c>
      <c r="T694" s="1013"/>
      <c r="U694" s="873">
        <v>0</v>
      </c>
      <c r="V694" s="873">
        <f t="shared" si="32"/>
        <v>0</v>
      </c>
      <c r="X694" s="1002" t="s">
        <v>704</v>
      </c>
      <c r="Y694" s="1002" t="s">
        <v>5528</v>
      </c>
      <c r="Z694" s="1003">
        <v>15</v>
      </c>
      <c r="AA694" s="1004">
        <v>46169</v>
      </c>
      <c r="AB694" s="1004">
        <v>46189</v>
      </c>
      <c r="AC694" s="1004">
        <v>46169</v>
      </c>
      <c r="AD694" s="1004">
        <v>46189</v>
      </c>
      <c r="AE694" s="1005">
        <v>0</v>
      </c>
      <c r="AF694" s="1005">
        <v>0</v>
      </c>
      <c r="AG694" s="1003">
        <v>15</v>
      </c>
      <c r="AH694" s="1003">
        <v>0</v>
      </c>
      <c r="AI694" s="1003">
        <v>0</v>
      </c>
      <c r="AJ694" s="1003">
        <v>0</v>
      </c>
    </row>
    <row r="695" spans="2:36" ht="12.75" customHeight="1">
      <c r="B695" s="337" t="s">
        <v>706</v>
      </c>
      <c r="C695" s="314" t="s">
        <v>5530</v>
      </c>
      <c r="D695" s="315">
        <v>21</v>
      </c>
      <c r="E695" s="588">
        <v>46190</v>
      </c>
      <c r="F695" s="588">
        <v>46210</v>
      </c>
      <c r="G695" s="588">
        <v>46190</v>
      </c>
      <c r="H695" s="588">
        <v>46210</v>
      </c>
      <c r="I695" s="316">
        <v>0</v>
      </c>
      <c r="J695" s="316">
        <v>0</v>
      </c>
      <c r="K695" s="315">
        <v>55</v>
      </c>
      <c r="L695" s="315">
        <v>0</v>
      </c>
      <c r="M695" s="315">
        <v>0</v>
      </c>
      <c r="N695" s="338">
        <v>0</v>
      </c>
      <c r="O695" s="654">
        <v>0</v>
      </c>
      <c r="P695" s="560" t="s">
        <v>5531</v>
      </c>
      <c r="Q695" s="561" t="s">
        <v>5532</v>
      </c>
      <c r="R695" s="661">
        <f t="shared" si="30"/>
        <v>0</v>
      </c>
      <c r="S695" s="873">
        <f t="shared" si="31"/>
        <v>0</v>
      </c>
      <c r="T695" s="1013"/>
      <c r="U695" s="873">
        <v>0</v>
      </c>
      <c r="V695" s="873">
        <f t="shared" si="32"/>
        <v>0</v>
      </c>
      <c r="X695" s="1002" t="s">
        <v>706</v>
      </c>
      <c r="Y695" s="1002" t="s">
        <v>5530</v>
      </c>
      <c r="Z695" s="1003">
        <v>21</v>
      </c>
      <c r="AA695" s="1004">
        <v>46190</v>
      </c>
      <c r="AB695" s="1004">
        <v>46210</v>
      </c>
      <c r="AC695" s="1004">
        <v>46190</v>
      </c>
      <c r="AD695" s="1004">
        <v>46210</v>
      </c>
      <c r="AE695" s="1005">
        <v>0</v>
      </c>
      <c r="AF695" s="1005">
        <v>0</v>
      </c>
      <c r="AG695" s="1003">
        <v>55</v>
      </c>
      <c r="AH695" s="1003">
        <v>0</v>
      </c>
      <c r="AI695" s="1003">
        <v>0</v>
      </c>
      <c r="AJ695" s="1003">
        <v>0</v>
      </c>
    </row>
    <row r="696" spans="2:36" ht="12.75" customHeight="1">
      <c r="B696" s="337" t="s">
        <v>710</v>
      </c>
      <c r="C696" s="314" t="s">
        <v>5533</v>
      </c>
      <c r="D696" s="315">
        <v>19</v>
      </c>
      <c r="E696" s="588">
        <v>46211</v>
      </c>
      <c r="F696" s="588">
        <v>46238</v>
      </c>
      <c r="G696" s="588">
        <v>46211</v>
      </c>
      <c r="H696" s="588">
        <v>46238</v>
      </c>
      <c r="I696" s="316">
        <v>0</v>
      </c>
      <c r="J696" s="316">
        <v>0</v>
      </c>
      <c r="K696" s="315">
        <v>124.2</v>
      </c>
      <c r="L696" s="315">
        <v>0</v>
      </c>
      <c r="M696" s="315">
        <v>0</v>
      </c>
      <c r="N696" s="338">
        <v>0</v>
      </c>
      <c r="O696" s="654">
        <v>0</v>
      </c>
      <c r="P696" s="560" t="s">
        <v>5529</v>
      </c>
      <c r="Q696" s="561" t="s">
        <v>5534</v>
      </c>
      <c r="R696" s="661">
        <f t="shared" si="30"/>
        <v>0</v>
      </c>
      <c r="S696" s="873">
        <f t="shared" si="31"/>
        <v>0</v>
      </c>
      <c r="T696" s="1013"/>
      <c r="U696" s="873">
        <v>0</v>
      </c>
      <c r="V696" s="873">
        <f t="shared" si="32"/>
        <v>0</v>
      </c>
      <c r="X696" s="1002" t="s">
        <v>710</v>
      </c>
      <c r="Y696" s="1002" t="s">
        <v>5533</v>
      </c>
      <c r="Z696" s="1003">
        <v>19</v>
      </c>
      <c r="AA696" s="1004">
        <v>46211</v>
      </c>
      <c r="AB696" s="1004">
        <v>46238</v>
      </c>
      <c r="AC696" s="1004">
        <v>46211</v>
      </c>
      <c r="AD696" s="1004">
        <v>46238</v>
      </c>
      <c r="AE696" s="1005">
        <v>0</v>
      </c>
      <c r="AF696" s="1005">
        <v>0</v>
      </c>
      <c r="AG696" s="1003">
        <v>124.2</v>
      </c>
      <c r="AH696" s="1003">
        <v>0</v>
      </c>
      <c r="AI696" s="1003">
        <v>0</v>
      </c>
      <c r="AJ696" s="1003">
        <v>0</v>
      </c>
    </row>
    <row r="697" spans="2:36" ht="12.75" customHeight="1">
      <c r="B697" s="337" t="s">
        <v>5535</v>
      </c>
      <c r="C697" s="314" t="s">
        <v>5536</v>
      </c>
      <c r="D697" s="315">
        <v>5</v>
      </c>
      <c r="E697" s="588">
        <v>46239</v>
      </c>
      <c r="F697" s="588">
        <v>46245</v>
      </c>
      <c r="G697" s="588">
        <v>46239</v>
      </c>
      <c r="H697" s="588">
        <v>46245</v>
      </c>
      <c r="I697" s="316">
        <v>0</v>
      </c>
      <c r="J697" s="316">
        <v>0</v>
      </c>
      <c r="K697" s="315">
        <v>20.7</v>
      </c>
      <c r="L697" s="315">
        <v>0</v>
      </c>
      <c r="M697" s="315">
        <v>0</v>
      </c>
      <c r="N697" s="338">
        <v>0</v>
      </c>
      <c r="O697" s="654">
        <v>0</v>
      </c>
      <c r="P697" s="560" t="s">
        <v>5532</v>
      </c>
      <c r="Q697" s="561" t="s">
        <v>5537</v>
      </c>
      <c r="R697" s="661">
        <f t="shared" si="30"/>
        <v>0</v>
      </c>
      <c r="S697" s="873">
        <f t="shared" si="31"/>
        <v>0</v>
      </c>
      <c r="T697" s="1013"/>
      <c r="U697" s="873">
        <v>0</v>
      </c>
      <c r="V697" s="873">
        <f t="shared" si="32"/>
        <v>0</v>
      </c>
      <c r="X697" s="1002" t="s">
        <v>5535</v>
      </c>
      <c r="Y697" s="1002" t="s">
        <v>5536</v>
      </c>
      <c r="Z697" s="1003">
        <v>5</v>
      </c>
      <c r="AA697" s="1004">
        <v>46239</v>
      </c>
      <c r="AB697" s="1004">
        <v>46245</v>
      </c>
      <c r="AC697" s="1004">
        <v>46239</v>
      </c>
      <c r="AD697" s="1004">
        <v>46245</v>
      </c>
      <c r="AE697" s="1005">
        <v>0</v>
      </c>
      <c r="AF697" s="1005">
        <v>0</v>
      </c>
      <c r="AG697" s="1003">
        <v>20.7</v>
      </c>
      <c r="AH697" s="1003">
        <v>0</v>
      </c>
      <c r="AI697" s="1003">
        <v>0</v>
      </c>
      <c r="AJ697" s="1003">
        <v>0</v>
      </c>
    </row>
    <row r="698" spans="2:36" ht="12.75" customHeight="1">
      <c r="B698" s="337" t="s">
        <v>5538</v>
      </c>
      <c r="C698" s="314" t="s">
        <v>5539</v>
      </c>
      <c r="D698" s="315">
        <v>5</v>
      </c>
      <c r="E698" s="588">
        <v>46246</v>
      </c>
      <c r="F698" s="588">
        <v>46252</v>
      </c>
      <c r="G698" s="588">
        <v>46246</v>
      </c>
      <c r="H698" s="588">
        <v>46252</v>
      </c>
      <c r="I698" s="316">
        <v>0</v>
      </c>
      <c r="J698" s="316">
        <v>0</v>
      </c>
      <c r="K698" s="315">
        <v>41.4</v>
      </c>
      <c r="L698" s="315">
        <v>0</v>
      </c>
      <c r="M698" s="315">
        <v>0</v>
      </c>
      <c r="N698" s="338">
        <v>0</v>
      </c>
      <c r="O698" s="654">
        <v>0</v>
      </c>
      <c r="P698" s="560" t="s">
        <v>5540</v>
      </c>
      <c r="Q698" s="561" t="s">
        <v>5541</v>
      </c>
      <c r="R698" s="661">
        <f t="shared" si="30"/>
        <v>0</v>
      </c>
      <c r="S698" s="873">
        <f t="shared" si="31"/>
        <v>0</v>
      </c>
      <c r="T698" s="1013"/>
      <c r="U698" s="873">
        <v>0</v>
      </c>
      <c r="V698" s="873">
        <f t="shared" si="32"/>
        <v>0</v>
      </c>
      <c r="X698" s="1002" t="s">
        <v>5538</v>
      </c>
      <c r="Y698" s="1002" t="s">
        <v>5539</v>
      </c>
      <c r="Z698" s="1003">
        <v>5</v>
      </c>
      <c r="AA698" s="1004">
        <v>46246</v>
      </c>
      <c r="AB698" s="1004">
        <v>46252</v>
      </c>
      <c r="AC698" s="1004">
        <v>46246</v>
      </c>
      <c r="AD698" s="1004">
        <v>46252</v>
      </c>
      <c r="AE698" s="1005">
        <v>0</v>
      </c>
      <c r="AF698" s="1005">
        <v>0</v>
      </c>
      <c r="AG698" s="1003">
        <v>41.4</v>
      </c>
      <c r="AH698" s="1003">
        <v>0</v>
      </c>
      <c r="AI698" s="1003">
        <v>0</v>
      </c>
      <c r="AJ698" s="1003">
        <v>0</v>
      </c>
    </row>
    <row r="699" spans="2:36" ht="12.75" customHeight="1">
      <c r="B699" s="337" t="s">
        <v>5542</v>
      </c>
      <c r="C699" s="314" t="s">
        <v>5543</v>
      </c>
      <c r="D699" s="315">
        <v>5</v>
      </c>
      <c r="E699" s="588">
        <v>46253</v>
      </c>
      <c r="F699" s="588">
        <v>46259</v>
      </c>
      <c r="G699" s="588">
        <v>46253</v>
      </c>
      <c r="H699" s="588">
        <v>46259</v>
      </c>
      <c r="I699" s="316">
        <v>0</v>
      </c>
      <c r="J699" s="316">
        <v>0</v>
      </c>
      <c r="K699" s="315">
        <v>20.7</v>
      </c>
      <c r="L699" s="315">
        <v>0</v>
      </c>
      <c r="M699" s="315">
        <v>0</v>
      </c>
      <c r="N699" s="338">
        <v>0</v>
      </c>
      <c r="O699" s="654">
        <v>0</v>
      </c>
      <c r="P699" s="560" t="s">
        <v>5537</v>
      </c>
      <c r="Q699" s="561" t="s">
        <v>5213</v>
      </c>
      <c r="R699" s="661">
        <f t="shared" si="30"/>
        <v>0</v>
      </c>
      <c r="S699" s="873">
        <f t="shared" si="31"/>
        <v>0</v>
      </c>
      <c r="T699" s="1013"/>
      <c r="U699" s="873">
        <v>0</v>
      </c>
      <c r="V699" s="873">
        <f t="shared" si="32"/>
        <v>0</v>
      </c>
      <c r="X699" s="1002" t="s">
        <v>5542</v>
      </c>
      <c r="Y699" s="1002" t="s">
        <v>5543</v>
      </c>
      <c r="Z699" s="1003">
        <v>5</v>
      </c>
      <c r="AA699" s="1004">
        <v>46253</v>
      </c>
      <c r="AB699" s="1004">
        <v>46259</v>
      </c>
      <c r="AC699" s="1004">
        <v>46253</v>
      </c>
      <c r="AD699" s="1004">
        <v>46259</v>
      </c>
      <c r="AE699" s="1005">
        <v>0</v>
      </c>
      <c r="AF699" s="1005">
        <v>0</v>
      </c>
      <c r="AG699" s="1003">
        <v>20.7</v>
      </c>
      <c r="AH699" s="1003">
        <v>0</v>
      </c>
      <c r="AI699" s="1003">
        <v>0</v>
      </c>
      <c r="AJ699" s="1003">
        <v>0</v>
      </c>
    </row>
    <row r="700" spans="2:36">
      <c r="B700" s="332" t="s">
        <v>5544</v>
      </c>
      <c r="C700" s="333"/>
      <c r="D700" s="334">
        <v>337</v>
      </c>
      <c r="E700" s="592">
        <v>45761</v>
      </c>
      <c r="F700" s="592">
        <v>46031</v>
      </c>
      <c r="G700" s="592">
        <v>45761</v>
      </c>
      <c r="H700" s="592">
        <v>46167</v>
      </c>
      <c r="I700" s="335">
        <v>1</v>
      </c>
      <c r="J700" s="335">
        <v>0.94740000000000002</v>
      </c>
      <c r="K700" s="334">
        <v>737</v>
      </c>
      <c r="L700" s="334">
        <v>737</v>
      </c>
      <c r="M700" s="334">
        <v>698.2</v>
      </c>
      <c r="N700" s="336">
        <v>698.2</v>
      </c>
      <c r="O700" s="385">
        <v>698.2</v>
      </c>
      <c r="P700" s="568"/>
      <c r="Q700" s="569"/>
      <c r="R700" s="660">
        <f t="shared" si="30"/>
        <v>-38.799999999999955</v>
      </c>
      <c r="S700" s="872">
        <f t="shared" si="31"/>
        <v>-3.0935068248501047E-4</v>
      </c>
      <c r="T700" s="1013"/>
      <c r="U700" s="872">
        <v>-4.0215781106236998E-4</v>
      </c>
      <c r="V700" s="872">
        <f t="shared" si="32"/>
        <v>9.2807128577359515E-5</v>
      </c>
      <c r="X700" s="1002" t="s">
        <v>5544</v>
      </c>
      <c r="Z700" s="1003">
        <v>337</v>
      </c>
      <c r="AA700" s="1004">
        <v>45761</v>
      </c>
      <c r="AB700" s="1004">
        <v>46031</v>
      </c>
      <c r="AC700" s="1004">
        <v>45761</v>
      </c>
      <c r="AD700" s="1004">
        <v>46167</v>
      </c>
      <c r="AE700" s="1005">
        <v>1</v>
      </c>
      <c r="AF700" s="1005">
        <v>0.94740000000000002</v>
      </c>
      <c r="AG700" s="1003">
        <v>737</v>
      </c>
      <c r="AH700" s="1003">
        <v>737</v>
      </c>
      <c r="AI700" s="1003">
        <v>698.2</v>
      </c>
      <c r="AJ700" s="1003">
        <v>698.2</v>
      </c>
    </row>
    <row r="701" spans="2:36">
      <c r="B701" s="339" t="s">
        <v>5545</v>
      </c>
      <c r="C701" s="340"/>
      <c r="D701" s="341">
        <v>337</v>
      </c>
      <c r="E701" s="593">
        <v>45761</v>
      </c>
      <c r="F701" s="593">
        <v>46031</v>
      </c>
      <c r="G701" s="593">
        <v>45761</v>
      </c>
      <c r="H701" s="593">
        <v>46167</v>
      </c>
      <c r="I701" s="342">
        <v>1</v>
      </c>
      <c r="J701" s="342">
        <v>0.94740000000000002</v>
      </c>
      <c r="K701" s="341">
        <v>737</v>
      </c>
      <c r="L701" s="341">
        <v>737</v>
      </c>
      <c r="M701" s="341">
        <v>698.2</v>
      </c>
      <c r="N701" s="343">
        <v>698.2</v>
      </c>
      <c r="O701" s="385">
        <v>698.2</v>
      </c>
      <c r="P701" s="570" t="s">
        <v>3989</v>
      </c>
      <c r="Q701" s="571" t="s">
        <v>5546</v>
      </c>
      <c r="R701" s="662">
        <f t="shared" si="30"/>
        <v>-38.799999999999955</v>
      </c>
      <c r="S701" s="874">
        <f t="shared" si="31"/>
        <v>-3.0935068248501047E-4</v>
      </c>
      <c r="T701" s="1013"/>
      <c r="U701" s="874">
        <v>-4.0215781106236998E-4</v>
      </c>
      <c r="V701" s="874">
        <f t="shared" si="32"/>
        <v>9.2807128577359515E-5</v>
      </c>
      <c r="X701" s="1002" t="s">
        <v>5545</v>
      </c>
      <c r="Z701" s="1003">
        <v>337</v>
      </c>
      <c r="AA701" s="1004">
        <v>45761</v>
      </c>
      <c r="AB701" s="1004">
        <v>46031</v>
      </c>
      <c r="AC701" s="1004">
        <v>45761</v>
      </c>
      <c r="AD701" s="1004">
        <v>46167</v>
      </c>
      <c r="AE701" s="1005">
        <v>1</v>
      </c>
      <c r="AF701" s="1005">
        <v>0.94740000000000002</v>
      </c>
      <c r="AG701" s="1003">
        <v>737</v>
      </c>
      <c r="AH701" s="1003">
        <v>737</v>
      </c>
      <c r="AI701" s="1003">
        <v>698.2</v>
      </c>
      <c r="AJ701" s="1003">
        <v>698.2</v>
      </c>
    </row>
    <row r="702" spans="2:36">
      <c r="B702" s="337" t="s">
        <v>715</v>
      </c>
      <c r="C702" s="314" t="s">
        <v>5547</v>
      </c>
      <c r="D702" s="315">
        <v>14</v>
      </c>
      <c r="E702" s="588">
        <v>45761</v>
      </c>
      <c r="F702" s="588">
        <v>45890</v>
      </c>
      <c r="G702" s="588">
        <v>45761</v>
      </c>
      <c r="H702" s="588">
        <v>45890</v>
      </c>
      <c r="I702" s="316">
        <v>1</v>
      </c>
      <c r="J702" s="316">
        <v>1</v>
      </c>
      <c r="K702" s="315">
        <v>45</v>
      </c>
      <c r="L702" s="315">
        <v>45</v>
      </c>
      <c r="M702" s="315">
        <v>45</v>
      </c>
      <c r="N702" s="338">
        <v>45</v>
      </c>
      <c r="O702" s="654">
        <v>45</v>
      </c>
      <c r="P702" s="560" t="s">
        <v>5548</v>
      </c>
      <c r="Q702" s="561" t="s">
        <v>5549</v>
      </c>
      <c r="R702" s="661">
        <f t="shared" si="30"/>
        <v>0</v>
      </c>
      <c r="S702" s="873">
        <f t="shared" si="31"/>
        <v>0</v>
      </c>
      <c r="T702" s="1013"/>
      <c r="U702" s="873">
        <v>0</v>
      </c>
      <c r="V702" s="873">
        <f t="shared" si="32"/>
        <v>0</v>
      </c>
      <c r="X702" s="1002" t="s">
        <v>715</v>
      </c>
      <c r="Y702" s="1002" t="s">
        <v>5547</v>
      </c>
      <c r="Z702" s="1003">
        <v>14</v>
      </c>
      <c r="AA702" s="1004">
        <v>45761</v>
      </c>
      <c r="AB702" s="1004">
        <v>45890</v>
      </c>
      <c r="AC702" s="1004">
        <v>45761</v>
      </c>
      <c r="AD702" s="1004">
        <v>45890</v>
      </c>
      <c r="AE702" s="1005">
        <v>1</v>
      </c>
      <c r="AF702" s="1005">
        <v>1</v>
      </c>
      <c r="AG702" s="1003">
        <v>45</v>
      </c>
      <c r="AH702" s="1003">
        <v>45</v>
      </c>
      <c r="AI702" s="1003">
        <v>45</v>
      </c>
      <c r="AJ702" s="1003">
        <v>45</v>
      </c>
    </row>
    <row r="703" spans="2:36">
      <c r="B703" s="337" t="s">
        <v>717</v>
      </c>
      <c r="C703" s="314" t="s">
        <v>5550</v>
      </c>
      <c r="D703" s="315">
        <v>24</v>
      </c>
      <c r="E703" s="588">
        <v>45891</v>
      </c>
      <c r="F703" s="588">
        <v>45911</v>
      </c>
      <c r="G703" s="588">
        <v>45891</v>
      </c>
      <c r="H703" s="588">
        <v>45911</v>
      </c>
      <c r="I703" s="316">
        <v>1</v>
      </c>
      <c r="J703" s="316">
        <v>1</v>
      </c>
      <c r="K703" s="315">
        <v>555</v>
      </c>
      <c r="L703" s="315">
        <v>555</v>
      </c>
      <c r="M703" s="315">
        <v>555</v>
      </c>
      <c r="N703" s="338">
        <v>555</v>
      </c>
      <c r="O703" s="654">
        <v>555</v>
      </c>
      <c r="P703" s="560" t="s">
        <v>5546</v>
      </c>
      <c r="Q703" s="561" t="s">
        <v>5551</v>
      </c>
      <c r="R703" s="661">
        <f t="shared" si="30"/>
        <v>0</v>
      </c>
      <c r="S703" s="873">
        <f t="shared" si="31"/>
        <v>0</v>
      </c>
      <c r="T703" s="1013"/>
      <c r="U703" s="873">
        <v>0</v>
      </c>
      <c r="V703" s="873">
        <f t="shared" si="32"/>
        <v>0</v>
      </c>
      <c r="X703" s="1002" t="s">
        <v>717</v>
      </c>
      <c r="Y703" s="1002" t="s">
        <v>5550</v>
      </c>
      <c r="Z703" s="1003">
        <v>24</v>
      </c>
      <c r="AA703" s="1004">
        <v>45891</v>
      </c>
      <c r="AB703" s="1004">
        <v>45911</v>
      </c>
      <c r="AC703" s="1004">
        <v>45891</v>
      </c>
      <c r="AD703" s="1004">
        <v>45911</v>
      </c>
      <c r="AE703" s="1005">
        <v>1</v>
      </c>
      <c r="AF703" s="1005">
        <v>1</v>
      </c>
      <c r="AG703" s="1003">
        <v>555</v>
      </c>
      <c r="AH703" s="1003">
        <v>555</v>
      </c>
      <c r="AI703" s="1003">
        <v>555</v>
      </c>
      <c r="AJ703" s="1003">
        <v>555</v>
      </c>
    </row>
    <row r="704" spans="2:36">
      <c r="B704" s="337" t="s">
        <v>719</v>
      </c>
      <c r="C704" s="314" t="s">
        <v>5552</v>
      </c>
      <c r="D704" s="315">
        <v>15</v>
      </c>
      <c r="E704" s="588">
        <v>45912</v>
      </c>
      <c r="F704" s="588">
        <v>45975</v>
      </c>
      <c r="G704" s="588">
        <v>45912</v>
      </c>
      <c r="H704" s="588">
        <v>45975</v>
      </c>
      <c r="I704" s="316">
        <v>1</v>
      </c>
      <c r="J704" s="316">
        <v>1</v>
      </c>
      <c r="K704" s="315">
        <v>20</v>
      </c>
      <c r="L704" s="315">
        <v>20</v>
      </c>
      <c r="M704" s="315">
        <v>20</v>
      </c>
      <c r="N704" s="338">
        <v>20</v>
      </c>
      <c r="O704" s="654">
        <v>20</v>
      </c>
      <c r="P704" s="560" t="s">
        <v>5549</v>
      </c>
      <c r="Q704" s="561" t="s">
        <v>5553</v>
      </c>
      <c r="R704" s="661">
        <f t="shared" si="30"/>
        <v>0</v>
      </c>
      <c r="S704" s="873">
        <f t="shared" si="31"/>
        <v>0</v>
      </c>
      <c r="T704" s="1013"/>
      <c r="U704" s="873">
        <v>0</v>
      </c>
      <c r="V704" s="873">
        <f t="shared" si="32"/>
        <v>0</v>
      </c>
      <c r="X704" s="1002" t="s">
        <v>719</v>
      </c>
      <c r="Y704" s="1002" t="s">
        <v>5552</v>
      </c>
      <c r="Z704" s="1003">
        <v>15</v>
      </c>
      <c r="AA704" s="1004">
        <v>45912</v>
      </c>
      <c r="AB704" s="1004">
        <v>45975</v>
      </c>
      <c r="AC704" s="1004">
        <v>45912</v>
      </c>
      <c r="AD704" s="1004">
        <v>45975</v>
      </c>
      <c r="AE704" s="1005">
        <v>1</v>
      </c>
      <c r="AF704" s="1005">
        <v>1</v>
      </c>
      <c r="AG704" s="1003">
        <v>20</v>
      </c>
      <c r="AH704" s="1003">
        <v>20</v>
      </c>
      <c r="AI704" s="1003">
        <v>20</v>
      </c>
      <c r="AJ704" s="1003">
        <v>20</v>
      </c>
    </row>
    <row r="705" spans="2:36">
      <c r="B705" s="337" t="s">
        <v>722</v>
      </c>
      <c r="C705" s="314" t="s">
        <v>5554</v>
      </c>
      <c r="D705" s="315">
        <v>19</v>
      </c>
      <c r="E705" s="588">
        <v>45922</v>
      </c>
      <c r="F705" s="588">
        <v>45975</v>
      </c>
      <c r="G705" s="588">
        <v>45922</v>
      </c>
      <c r="H705" s="588">
        <v>45975</v>
      </c>
      <c r="I705" s="316">
        <v>1</v>
      </c>
      <c r="J705" s="316">
        <v>1</v>
      </c>
      <c r="K705" s="315">
        <v>20</v>
      </c>
      <c r="L705" s="315">
        <v>20</v>
      </c>
      <c r="M705" s="315">
        <v>20</v>
      </c>
      <c r="N705" s="338">
        <v>20</v>
      </c>
      <c r="O705" s="654">
        <v>20</v>
      </c>
      <c r="P705" s="560" t="s">
        <v>5551</v>
      </c>
      <c r="Q705" s="561" t="s">
        <v>5555</v>
      </c>
      <c r="R705" s="661">
        <f t="shared" si="30"/>
        <v>0</v>
      </c>
      <c r="S705" s="873">
        <f t="shared" si="31"/>
        <v>0</v>
      </c>
      <c r="T705" s="1013"/>
      <c r="U705" s="873">
        <v>0</v>
      </c>
      <c r="V705" s="873">
        <f t="shared" si="32"/>
        <v>0</v>
      </c>
      <c r="X705" s="1002" t="s">
        <v>722</v>
      </c>
      <c r="Y705" s="1002" t="s">
        <v>5554</v>
      </c>
      <c r="Z705" s="1003">
        <v>19</v>
      </c>
      <c r="AA705" s="1004">
        <v>45922</v>
      </c>
      <c r="AB705" s="1004">
        <v>45975</v>
      </c>
      <c r="AC705" s="1004">
        <v>45922</v>
      </c>
      <c r="AD705" s="1004">
        <v>45975</v>
      </c>
      <c r="AE705" s="1005">
        <v>1</v>
      </c>
      <c r="AF705" s="1005">
        <v>1</v>
      </c>
      <c r="AG705" s="1003">
        <v>20</v>
      </c>
      <c r="AH705" s="1003">
        <v>20</v>
      </c>
      <c r="AI705" s="1003">
        <v>20</v>
      </c>
      <c r="AJ705" s="1003">
        <v>20</v>
      </c>
    </row>
    <row r="706" spans="2:36">
      <c r="B706" s="337" t="s">
        <v>724</v>
      </c>
      <c r="C706" s="314" t="s">
        <v>5556</v>
      </c>
      <c r="D706" s="315">
        <v>22</v>
      </c>
      <c r="E706" s="588">
        <v>45978</v>
      </c>
      <c r="F706" s="588">
        <v>46008</v>
      </c>
      <c r="G706" s="588">
        <v>45978</v>
      </c>
      <c r="H706" s="588">
        <v>46080</v>
      </c>
      <c r="I706" s="316">
        <v>1</v>
      </c>
      <c r="J706" s="316">
        <v>1</v>
      </c>
      <c r="K706" s="315">
        <v>58.2</v>
      </c>
      <c r="L706" s="315">
        <v>58.2</v>
      </c>
      <c r="M706" s="315">
        <v>58.2</v>
      </c>
      <c r="N706" s="338">
        <v>58.2</v>
      </c>
      <c r="O706" s="654">
        <v>58.2</v>
      </c>
      <c r="P706" s="560" t="s">
        <v>5553</v>
      </c>
      <c r="Q706" s="561" t="s">
        <v>5557</v>
      </c>
      <c r="R706" s="661">
        <f t="shared" si="30"/>
        <v>0</v>
      </c>
      <c r="S706" s="873">
        <f t="shared" si="31"/>
        <v>0</v>
      </c>
      <c r="T706" s="1013"/>
      <c r="U706" s="873">
        <v>-9.2805648706700678E-5</v>
      </c>
      <c r="V706" s="873">
        <f t="shared" si="32"/>
        <v>9.2805648706700678E-5</v>
      </c>
      <c r="X706" s="1002" t="s">
        <v>724</v>
      </c>
      <c r="Y706" s="1002" t="s">
        <v>5556</v>
      </c>
      <c r="Z706" s="1003">
        <v>22</v>
      </c>
      <c r="AA706" s="1004">
        <v>45978</v>
      </c>
      <c r="AB706" s="1004">
        <v>46008</v>
      </c>
      <c r="AC706" s="1004">
        <v>45978</v>
      </c>
      <c r="AD706" s="1004">
        <v>46080</v>
      </c>
      <c r="AE706" s="1005">
        <v>1</v>
      </c>
      <c r="AF706" s="1005">
        <v>1</v>
      </c>
      <c r="AG706" s="1003">
        <v>58.2</v>
      </c>
      <c r="AH706" s="1003">
        <v>58.2</v>
      </c>
      <c r="AI706" s="1003">
        <v>58.2</v>
      </c>
      <c r="AJ706" s="1003">
        <v>58.2</v>
      </c>
    </row>
    <row r="707" spans="2:36">
      <c r="B707" s="337" t="s">
        <v>5558</v>
      </c>
      <c r="C707" s="314" t="s">
        <v>5559</v>
      </c>
      <c r="D707" s="315">
        <v>5</v>
      </c>
      <c r="E707" s="588">
        <v>46009</v>
      </c>
      <c r="F707" s="588">
        <v>46015</v>
      </c>
      <c r="G707" s="588">
        <v>46081</v>
      </c>
      <c r="H707" s="588">
        <v>46150</v>
      </c>
      <c r="I707" s="316">
        <v>1</v>
      </c>
      <c r="J707" s="316">
        <v>0</v>
      </c>
      <c r="K707" s="315">
        <v>9.6999999999999993</v>
      </c>
      <c r="L707" s="315">
        <v>9.6999999999999993</v>
      </c>
      <c r="M707" s="315">
        <v>0</v>
      </c>
      <c r="N707" s="338">
        <v>0</v>
      </c>
      <c r="O707" s="654">
        <v>0</v>
      </c>
      <c r="P707" s="560" t="s">
        <v>5560</v>
      </c>
      <c r="Q707" s="561" t="s">
        <v>5561</v>
      </c>
      <c r="R707" s="661">
        <f t="shared" si="30"/>
        <v>-9.6999999999999993</v>
      </c>
      <c r="S707" s="873">
        <f t="shared" si="31"/>
        <v>-7.7337670621252711E-5</v>
      </c>
      <c r="T707" s="1013"/>
      <c r="U707" s="873">
        <v>-7.7338040588917221E-5</v>
      </c>
      <c r="V707" s="873">
        <f t="shared" si="32"/>
        <v>3.6996766450924073E-10</v>
      </c>
      <c r="X707" s="1002" t="s">
        <v>5558</v>
      </c>
      <c r="Y707" s="1002" t="s">
        <v>5559</v>
      </c>
      <c r="Z707" s="1003">
        <v>5</v>
      </c>
      <c r="AA707" s="1004">
        <v>46009</v>
      </c>
      <c r="AB707" s="1004">
        <v>46015</v>
      </c>
      <c r="AC707" s="1004">
        <v>46081</v>
      </c>
      <c r="AD707" s="1004">
        <v>46150</v>
      </c>
      <c r="AE707" s="1005">
        <v>1</v>
      </c>
      <c r="AF707" s="1005">
        <v>0</v>
      </c>
      <c r="AG707" s="1003">
        <v>9.6999999999999993</v>
      </c>
      <c r="AH707" s="1003">
        <v>9.6999999999999993</v>
      </c>
      <c r="AI707" s="1003">
        <v>0</v>
      </c>
      <c r="AJ707" s="1003">
        <v>0</v>
      </c>
    </row>
    <row r="708" spans="2:36">
      <c r="B708" s="337" t="s">
        <v>5562</v>
      </c>
      <c r="C708" s="314" t="s">
        <v>5563</v>
      </c>
      <c r="D708" s="315">
        <v>5</v>
      </c>
      <c r="E708" s="588">
        <v>46017</v>
      </c>
      <c r="F708" s="588">
        <v>46024</v>
      </c>
      <c r="G708" s="588">
        <v>46153</v>
      </c>
      <c r="H708" s="588">
        <v>46157</v>
      </c>
      <c r="I708" s="316">
        <v>1</v>
      </c>
      <c r="J708" s="316">
        <v>0</v>
      </c>
      <c r="K708" s="315">
        <v>19.399999999999999</v>
      </c>
      <c r="L708" s="315">
        <v>19.399999999999999</v>
      </c>
      <c r="M708" s="315">
        <v>0</v>
      </c>
      <c r="N708" s="338">
        <v>0</v>
      </c>
      <c r="O708" s="654">
        <v>0</v>
      </c>
      <c r="P708" s="560" t="s">
        <v>5557</v>
      </c>
      <c r="Q708" s="561" t="s">
        <v>5564</v>
      </c>
      <c r="R708" s="661">
        <f t="shared" si="30"/>
        <v>-19.399999999999999</v>
      </c>
      <c r="S708" s="873">
        <f t="shared" si="31"/>
        <v>-1.5467534124250542E-4</v>
      </c>
      <c r="T708" s="1013"/>
      <c r="U708" s="873">
        <v>-1.5467608117783444E-4</v>
      </c>
      <c r="V708" s="873">
        <f t="shared" si="32"/>
        <v>7.3993532901848146E-10</v>
      </c>
      <c r="X708" s="1002" t="s">
        <v>5562</v>
      </c>
      <c r="Y708" s="1002" t="s">
        <v>5563</v>
      </c>
      <c r="Z708" s="1003">
        <v>5</v>
      </c>
      <c r="AA708" s="1004">
        <v>46017</v>
      </c>
      <c r="AB708" s="1004">
        <v>46024</v>
      </c>
      <c r="AC708" s="1004">
        <v>46153</v>
      </c>
      <c r="AD708" s="1004">
        <v>46157</v>
      </c>
      <c r="AE708" s="1005">
        <v>1</v>
      </c>
      <c r="AF708" s="1005">
        <v>0</v>
      </c>
      <c r="AG708" s="1003">
        <v>19.399999999999999</v>
      </c>
      <c r="AH708" s="1003">
        <v>19.399999999999999</v>
      </c>
      <c r="AI708" s="1003">
        <v>0</v>
      </c>
      <c r="AJ708" s="1003">
        <v>0</v>
      </c>
    </row>
    <row r="709" spans="2:36">
      <c r="B709" s="337" t="s">
        <v>5565</v>
      </c>
      <c r="C709" s="314" t="s">
        <v>5566</v>
      </c>
      <c r="D709" s="315">
        <v>5</v>
      </c>
      <c r="E709" s="588">
        <v>46027</v>
      </c>
      <c r="F709" s="588">
        <v>46031</v>
      </c>
      <c r="G709" s="588">
        <v>46160</v>
      </c>
      <c r="H709" s="588">
        <v>46167</v>
      </c>
      <c r="I709" s="316">
        <v>1</v>
      </c>
      <c r="J709" s="316">
        <v>0</v>
      </c>
      <c r="K709" s="315">
        <v>9.6999999999999993</v>
      </c>
      <c r="L709" s="315">
        <v>9.6999999999999993</v>
      </c>
      <c r="M709" s="315">
        <v>0</v>
      </c>
      <c r="N709" s="338">
        <v>0</v>
      </c>
      <c r="O709" s="654">
        <v>0</v>
      </c>
      <c r="R709" s="661">
        <f t="shared" ref="R709:R772" si="33">+N709-L709</f>
        <v>-9.6999999999999993</v>
      </c>
      <c r="S709" s="873">
        <f t="shared" ref="S709:S772" si="34">+R709/$K$5</f>
        <v>-7.7337670621252711E-5</v>
      </c>
      <c r="T709" s="1013"/>
      <c r="U709" s="873">
        <v>-7.7338040588917221E-5</v>
      </c>
      <c r="V709" s="873">
        <f t="shared" ref="V709:V772" si="35">+S709-U709</f>
        <v>3.6996766450924073E-10</v>
      </c>
      <c r="X709" s="1002" t="s">
        <v>5565</v>
      </c>
      <c r="Y709" s="1002" t="s">
        <v>5566</v>
      </c>
      <c r="Z709" s="1003">
        <v>5</v>
      </c>
      <c r="AA709" s="1004">
        <v>46027</v>
      </c>
      <c r="AB709" s="1004">
        <v>46031</v>
      </c>
      <c r="AC709" s="1004">
        <v>46160</v>
      </c>
      <c r="AD709" s="1004">
        <v>46167</v>
      </c>
      <c r="AE709" s="1005">
        <v>1</v>
      </c>
      <c r="AF709" s="1005">
        <v>0</v>
      </c>
      <c r="AG709" s="1003">
        <v>9.6999999999999993</v>
      </c>
      <c r="AH709" s="1003">
        <v>9.6999999999999993</v>
      </c>
      <c r="AI709" s="1003">
        <v>0</v>
      </c>
      <c r="AJ709" s="1003">
        <v>0</v>
      </c>
    </row>
    <row r="710" spans="2:36">
      <c r="B710" s="332" t="s">
        <v>5567</v>
      </c>
      <c r="C710" s="333"/>
      <c r="D710" s="334">
        <v>527</v>
      </c>
      <c r="E710" s="592">
        <v>45840</v>
      </c>
      <c r="F710" s="592">
        <v>46329</v>
      </c>
      <c r="G710" s="592">
        <v>45840</v>
      </c>
      <c r="H710" s="592">
        <v>46368</v>
      </c>
      <c r="I710" s="335">
        <v>0.52229999999999999</v>
      </c>
      <c r="J710" s="335">
        <v>0.43419999999999997</v>
      </c>
      <c r="K710" s="334">
        <v>14504</v>
      </c>
      <c r="L710" s="334">
        <v>7574.99</v>
      </c>
      <c r="M710" s="334">
        <v>6297.72</v>
      </c>
      <c r="N710" s="336">
        <v>6297.72</v>
      </c>
      <c r="O710" s="385">
        <v>4853.1099999999997</v>
      </c>
      <c r="P710" s="568"/>
      <c r="Q710" s="569"/>
      <c r="R710" s="660">
        <f t="shared" si="33"/>
        <v>-1277.2699999999995</v>
      </c>
      <c r="S710" s="872">
        <f t="shared" si="34"/>
        <v>-1.0183617170557465E-2</v>
      </c>
      <c r="T710" s="1013"/>
      <c r="U710" s="872">
        <v>-2.8525777486497718E-3</v>
      </c>
      <c r="V710" s="872">
        <f t="shared" si="35"/>
        <v>-7.3310394219076929E-3</v>
      </c>
      <c r="X710" s="1002" t="s">
        <v>5567</v>
      </c>
      <c r="Z710" s="1003">
        <v>527</v>
      </c>
      <c r="AA710" s="1004">
        <v>45840</v>
      </c>
      <c r="AB710" s="1004">
        <v>46329</v>
      </c>
      <c r="AC710" s="1004">
        <v>45840</v>
      </c>
      <c r="AD710" s="1004">
        <v>46368</v>
      </c>
      <c r="AE710" s="1005">
        <v>0.52229999999999999</v>
      </c>
      <c r="AF710" s="1005">
        <v>0.43419999999999997</v>
      </c>
      <c r="AG710" s="1003">
        <v>14504</v>
      </c>
      <c r="AH710" s="1003">
        <v>7574.99</v>
      </c>
      <c r="AI710" s="1003">
        <v>6297.72</v>
      </c>
      <c r="AJ710" s="1003">
        <v>6297.72</v>
      </c>
    </row>
    <row r="711" spans="2:36">
      <c r="B711" s="339" t="s">
        <v>5059</v>
      </c>
      <c r="C711" s="340"/>
      <c r="D711" s="341">
        <v>240</v>
      </c>
      <c r="E711" s="593">
        <v>46022</v>
      </c>
      <c r="F711" s="593">
        <v>46247</v>
      </c>
      <c r="G711" s="593">
        <v>45951</v>
      </c>
      <c r="H711" s="593">
        <v>46368</v>
      </c>
      <c r="I711" s="342">
        <v>0</v>
      </c>
      <c r="J711" s="342">
        <v>0</v>
      </c>
      <c r="K711" s="341">
        <v>0</v>
      </c>
      <c r="L711" s="341">
        <v>0</v>
      </c>
      <c r="M711" s="341">
        <v>0</v>
      </c>
      <c r="N711" s="343">
        <v>0</v>
      </c>
      <c r="O711" s="385">
        <v>0</v>
      </c>
      <c r="P711" s="570"/>
      <c r="Q711" s="571"/>
      <c r="R711" s="662">
        <f t="shared" si="33"/>
        <v>0</v>
      </c>
      <c r="S711" s="874">
        <f t="shared" si="34"/>
        <v>0</v>
      </c>
      <c r="T711" s="1013"/>
      <c r="U711" s="874">
        <v>0</v>
      </c>
      <c r="V711" s="874">
        <f t="shared" si="35"/>
        <v>0</v>
      </c>
      <c r="X711" s="1002" t="s">
        <v>5059</v>
      </c>
      <c r="Z711" s="1003">
        <v>240</v>
      </c>
      <c r="AA711" s="1004">
        <v>46022</v>
      </c>
      <c r="AB711" s="1004">
        <v>46247</v>
      </c>
      <c r="AC711" s="1004">
        <v>45951</v>
      </c>
      <c r="AD711" s="1004">
        <v>46368</v>
      </c>
      <c r="AE711" s="1005">
        <v>0</v>
      </c>
      <c r="AF711" s="1005">
        <v>0</v>
      </c>
      <c r="AG711" s="1003">
        <v>0</v>
      </c>
      <c r="AH711" s="1003">
        <v>0</v>
      </c>
      <c r="AI711" s="1003">
        <v>0</v>
      </c>
      <c r="AJ711" s="1003">
        <v>0</v>
      </c>
    </row>
    <row r="712" spans="2:36">
      <c r="B712" s="337" t="s">
        <v>5568</v>
      </c>
      <c r="C712" s="314" t="s">
        <v>5569</v>
      </c>
      <c r="D712" s="315">
        <v>0</v>
      </c>
      <c r="F712" s="588">
        <v>46022</v>
      </c>
      <c r="H712" s="588">
        <v>45951</v>
      </c>
      <c r="I712" s="316">
        <v>1</v>
      </c>
      <c r="J712" s="316">
        <v>1</v>
      </c>
      <c r="K712" s="315">
        <v>0</v>
      </c>
      <c r="L712" s="315">
        <v>0</v>
      </c>
      <c r="M712" s="315">
        <v>0</v>
      </c>
      <c r="N712" s="338">
        <v>0</v>
      </c>
      <c r="O712" s="654">
        <v>0</v>
      </c>
      <c r="P712" s="560" t="s">
        <v>5570</v>
      </c>
      <c r="Q712" s="561" t="s">
        <v>5571</v>
      </c>
      <c r="R712" s="661">
        <f t="shared" si="33"/>
        <v>0</v>
      </c>
      <c r="S712" s="873">
        <f t="shared" si="34"/>
        <v>0</v>
      </c>
      <c r="T712" s="1013"/>
      <c r="U712" s="873">
        <v>0</v>
      </c>
      <c r="V712" s="873">
        <f t="shared" si="35"/>
        <v>0</v>
      </c>
      <c r="X712" s="1002" t="s">
        <v>5568</v>
      </c>
      <c r="Y712" s="1002" t="s">
        <v>5569</v>
      </c>
      <c r="Z712" s="1003">
        <v>0</v>
      </c>
      <c r="AB712" s="1004">
        <v>46022</v>
      </c>
      <c r="AD712" s="1004">
        <v>45951</v>
      </c>
      <c r="AE712" s="1005">
        <v>1</v>
      </c>
      <c r="AF712" s="1005">
        <v>1</v>
      </c>
      <c r="AG712" s="1003">
        <v>0</v>
      </c>
      <c r="AH712" s="1003">
        <v>0</v>
      </c>
      <c r="AI712" s="1003">
        <v>0</v>
      </c>
      <c r="AJ712" s="1003">
        <v>0</v>
      </c>
    </row>
    <row r="713" spans="2:36">
      <c r="B713" s="337" t="s">
        <v>5572</v>
      </c>
      <c r="C713" s="314" t="s">
        <v>5573</v>
      </c>
      <c r="D713" s="315">
        <v>0</v>
      </c>
      <c r="F713" s="588">
        <v>46114</v>
      </c>
      <c r="H713" s="588">
        <v>46129</v>
      </c>
      <c r="I713" s="316">
        <v>1</v>
      </c>
      <c r="J713" s="316">
        <v>0</v>
      </c>
      <c r="K713" s="315">
        <v>0</v>
      </c>
      <c r="L713" s="315">
        <v>0</v>
      </c>
      <c r="M713" s="315">
        <v>0</v>
      </c>
      <c r="N713" s="338">
        <v>0</v>
      </c>
      <c r="O713" s="654">
        <v>0</v>
      </c>
      <c r="P713" s="560" t="s">
        <v>5574</v>
      </c>
      <c r="Q713" s="561" t="s">
        <v>5575</v>
      </c>
      <c r="R713" s="661">
        <f t="shared" si="33"/>
        <v>0</v>
      </c>
      <c r="S713" s="873">
        <f t="shared" si="34"/>
        <v>0</v>
      </c>
      <c r="T713" s="1013"/>
      <c r="U713" s="873">
        <v>0</v>
      </c>
      <c r="V713" s="873">
        <f t="shared" si="35"/>
        <v>0</v>
      </c>
      <c r="X713" s="1002" t="s">
        <v>5572</v>
      </c>
      <c r="Y713" s="1002" t="s">
        <v>5573</v>
      </c>
      <c r="Z713" s="1003">
        <v>0</v>
      </c>
      <c r="AB713" s="1004">
        <v>46114</v>
      </c>
      <c r="AD713" s="1004">
        <v>46129</v>
      </c>
      <c r="AE713" s="1005">
        <v>1</v>
      </c>
      <c r="AF713" s="1005">
        <v>0</v>
      </c>
      <c r="AG713" s="1003">
        <v>0</v>
      </c>
      <c r="AH713" s="1003">
        <v>0</v>
      </c>
      <c r="AI713" s="1003">
        <v>0</v>
      </c>
      <c r="AJ713" s="1003">
        <v>0</v>
      </c>
    </row>
    <row r="714" spans="2:36">
      <c r="B714" s="337" t="s">
        <v>5576</v>
      </c>
      <c r="C714" s="314" t="s">
        <v>5577</v>
      </c>
      <c r="D714" s="315">
        <v>0</v>
      </c>
      <c r="F714" s="588">
        <v>46229</v>
      </c>
      <c r="H714" s="588">
        <v>46360</v>
      </c>
      <c r="I714" s="316">
        <v>0</v>
      </c>
      <c r="J714" s="316">
        <v>0</v>
      </c>
      <c r="K714" s="315">
        <v>0</v>
      </c>
      <c r="L714" s="315">
        <v>0</v>
      </c>
      <c r="M714" s="315">
        <v>0</v>
      </c>
      <c r="N714" s="338">
        <v>0</v>
      </c>
      <c r="O714" s="654">
        <v>0</v>
      </c>
      <c r="P714" s="560" t="s">
        <v>5575</v>
      </c>
      <c r="Q714" s="561" t="s">
        <v>5578</v>
      </c>
      <c r="R714" s="661">
        <f t="shared" si="33"/>
        <v>0</v>
      </c>
      <c r="S714" s="873">
        <f t="shared" si="34"/>
        <v>0</v>
      </c>
      <c r="T714" s="1013"/>
      <c r="U714" s="873">
        <v>0</v>
      </c>
      <c r="V714" s="873">
        <f t="shared" si="35"/>
        <v>0</v>
      </c>
      <c r="X714" s="1002" t="s">
        <v>5576</v>
      </c>
      <c r="Y714" s="1002" t="s">
        <v>5577</v>
      </c>
      <c r="Z714" s="1003">
        <v>0</v>
      </c>
      <c r="AB714" s="1004">
        <v>46229</v>
      </c>
      <c r="AD714" s="1004">
        <v>46360</v>
      </c>
      <c r="AE714" s="1005">
        <v>0</v>
      </c>
      <c r="AF714" s="1005">
        <v>0</v>
      </c>
      <c r="AG714" s="1003">
        <v>0</v>
      </c>
      <c r="AH714" s="1003">
        <v>0</v>
      </c>
      <c r="AI714" s="1003">
        <v>0</v>
      </c>
      <c r="AJ714" s="1003">
        <v>0</v>
      </c>
    </row>
    <row r="715" spans="2:36">
      <c r="B715" s="337" t="s">
        <v>5579</v>
      </c>
      <c r="C715" s="314" t="s">
        <v>5580</v>
      </c>
      <c r="D715" s="315">
        <v>0</v>
      </c>
      <c r="F715" s="588">
        <v>46247</v>
      </c>
      <c r="H715" s="588">
        <v>46368</v>
      </c>
      <c r="I715" s="316">
        <v>0</v>
      </c>
      <c r="J715" s="316">
        <v>0</v>
      </c>
      <c r="K715" s="315">
        <v>0</v>
      </c>
      <c r="L715" s="315">
        <v>0</v>
      </c>
      <c r="M715" s="315">
        <v>0</v>
      </c>
      <c r="N715" s="338">
        <v>0</v>
      </c>
      <c r="O715" s="654">
        <v>0</v>
      </c>
      <c r="P715" s="560" t="s">
        <v>5581</v>
      </c>
      <c r="Q715" s="561" t="s">
        <v>5582</v>
      </c>
      <c r="R715" s="661">
        <f t="shared" si="33"/>
        <v>0</v>
      </c>
      <c r="S715" s="873">
        <f t="shared" si="34"/>
        <v>0</v>
      </c>
      <c r="T715" s="1013"/>
      <c r="U715" s="873">
        <v>0</v>
      </c>
      <c r="V715" s="873">
        <f t="shared" si="35"/>
        <v>0</v>
      </c>
      <c r="X715" s="1002" t="s">
        <v>5579</v>
      </c>
      <c r="Y715" s="1002" t="s">
        <v>5580</v>
      </c>
      <c r="Z715" s="1003">
        <v>0</v>
      </c>
      <c r="AB715" s="1004">
        <v>46247</v>
      </c>
      <c r="AD715" s="1004">
        <v>46368</v>
      </c>
      <c r="AE715" s="1005">
        <v>0</v>
      </c>
      <c r="AF715" s="1005">
        <v>0</v>
      </c>
      <c r="AG715" s="1003">
        <v>0</v>
      </c>
      <c r="AH715" s="1003">
        <v>0</v>
      </c>
      <c r="AI715" s="1003">
        <v>0</v>
      </c>
      <c r="AJ715" s="1003">
        <v>0</v>
      </c>
    </row>
    <row r="716" spans="2:36">
      <c r="B716" s="332" t="s">
        <v>5583</v>
      </c>
      <c r="C716" s="333"/>
      <c r="D716" s="334">
        <v>519</v>
      </c>
      <c r="E716" s="592">
        <v>45840</v>
      </c>
      <c r="F716" s="592">
        <v>46329</v>
      </c>
      <c r="G716" s="592">
        <v>45840</v>
      </c>
      <c r="H716" s="592">
        <v>46360</v>
      </c>
      <c r="I716" s="335">
        <v>0.52229999999999999</v>
      </c>
      <c r="J716" s="335">
        <v>0.43419999999999997</v>
      </c>
      <c r="K716" s="334">
        <v>14504</v>
      </c>
      <c r="L716" s="334">
        <v>7574.99</v>
      </c>
      <c r="M716" s="334">
        <v>6297.72</v>
      </c>
      <c r="N716" s="336">
        <v>6297.72</v>
      </c>
      <c r="O716" s="385">
        <v>4853.1099999999997</v>
      </c>
      <c r="P716" s="568"/>
      <c r="Q716" s="569"/>
      <c r="R716" s="660">
        <f t="shared" si="33"/>
        <v>-1277.2699999999995</v>
      </c>
      <c r="S716" s="872">
        <f t="shared" si="34"/>
        <v>-1.0183617170557465E-2</v>
      </c>
      <c r="T716" s="1013"/>
      <c r="U716" s="872">
        <v>-2.8525777486497718E-3</v>
      </c>
      <c r="V716" s="872">
        <f t="shared" si="35"/>
        <v>-7.3310394219076929E-3</v>
      </c>
      <c r="X716" s="1002" t="s">
        <v>5583</v>
      </c>
      <c r="Z716" s="1003">
        <v>519</v>
      </c>
      <c r="AA716" s="1004">
        <v>45840</v>
      </c>
      <c r="AB716" s="1004">
        <v>46329</v>
      </c>
      <c r="AC716" s="1004">
        <v>45840</v>
      </c>
      <c r="AD716" s="1004">
        <v>46360</v>
      </c>
      <c r="AE716" s="1005">
        <v>0.52229999999999999</v>
      </c>
      <c r="AF716" s="1005">
        <v>0.43419999999999997</v>
      </c>
      <c r="AG716" s="1003">
        <v>14504</v>
      </c>
      <c r="AH716" s="1003">
        <v>7574.99</v>
      </c>
      <c r="AI716" s="1003">
        <v>6297.72</v>
      </c>
      <c r="AJ716" s="1003">
        <v>6297.72</v>
      </c>
    </row>
    <row r="717" spans="2:36">
      <c r="B717" s="337" t="s">
        <v>729</v>
      </c>
      <c r="C717" s="314" t="s">
        <v>730</v>
      </c>
      <c r="D717" s="315">
        <v>20</v>
      </c>
      <c r="E717" s="588">
        <v>45840</v>
      </c>
      <c r="F717" s="588">
        <v>45863</v>
      </c>
      <c r="G717" s="588">
        <v>45840</v>
      </c>
      <c r="H717" s="588">
        <v>45863</v>
      </c>
      <c r="I717" s="316">
        <v>1</v>
      </c>
      <c r="J717" s="316">
        <v>1</v>
      </c>
      <c r="K717" s="315">
        <v>8.5</v>
      </c>
      <c r="L717" s="315">
        <v>8.5</v>
      </c>
      <c r="M717" s="315">
        <v>8.5</v>
      </c>
      <c r="N717" s="338">
        <v>8.5</v>
      </c>
      <c r="O717" s="654">
        <v>8.5</v>
      </c>
      <c r="P717" s="560" t="s">
        <v>3989</v>
      </c>
      <c r="Q717" s="561" t="s">
        <v>5570</v>
      </c>
      <c r="R717" s="661">
        <f t="shared" si="33"/>
        <v>0</v>
      </c>
      <c r="S717" s="873">
        <f t="shared" si="34"/>
        <v>0</v>
      </c>
      <c r="T717" s="1013"/>
      <c r="U717" s="873">
        <v>0</v>
      </c>
      <c r="V717" s="873">
        <f t="shared" si="35"/>
        <v>0</v>
      </c>
      <c r="X717" s="1002" t="s">
        <v>729</v>
      </c>
      <c r="Y717" s="1002" t="s">
        <v>730</v>
      </c>
      <c r="Z717" s="1003">
        <v>20</v>
      </c>
      <c r="AA717" s="1004">
        <v>45840</v>
      </c>
      <c r="AB717" s="1004">
        <v>45863</v>
      </c>
      <c r="AC717" s="1004">
        <v>45840</v>
      </c>
      <c r="AD717" s="1004">
        <v>45863</v>
      </c>
      <c r="AE717" s="1005">
        <v>1</v>
      </c>
      <c r="AF717" s="1005">
        <v>1</v>
      </c>
      <c r="AG717" s="1003">
        <v>8.5</v>
      </c>
      <c r="AH717" s="1003">
        <v>8.5</v>
      </c>
      <c r="AI717" s="1003">
        <v>8.5</v>
      </c>
      <c r="AJ717" s="1003">
        <v>8.5</v>
      </c>
    </row>
    <row r="718" spans="2:36">
      <c r="B718" s="337" t="s">
        <v>732</v>
      </c>
      <c r="C718" s="314" t="s">
        <v>733</v>
      </c>
      <c r="D718" s="315">
        <v>128</v>
      </c>
      <c r="E718" s="588">
        <v>45864</v>
      </c>
      <c r="F718" s="588">
        <v>45873</v>
      </c>
      <c r="G718" s="588">
        <v>45864</v>
      </c>
      <c r="H718" s="588">
        <v>45873</v>
      </c>
      <c r="I718" s="316">
        <v>1</v>
      </c>
      <c r="J718" s="316">
        <v>1</v>
      </c>
      <c r="K718" s="315">
        <v>661.3</v>
      </c>
      <c r="L718" s="315">
        <v>661.3</v>
      </c>
      <c r="M718" s="315">
        <v>661.3</v>
      </c>
      <c r="N718" s="338">
        <v>661.3</v>
      </c>
      <c r="O718" s="654">
        <v>661.3</v>
      </c>
      <c r="P718" s="560" t="s">
        <v>5584</v>
      </c>
      <c r="Q718" s="561" t="s">
        <v>5585</v>
      </c>
      <c r="R718" s="661">
        <f t="shared" si="33"/>
        <v>0</v>
      </c>
      <c r="S718" s="873">
        <f t="shared" si="34"/>
        <v>0</v>
      </c>
      <c r="T718" s="1013"/>
      <c r="U718" s="873">
        <v>0</v>
      </c>
      <c r="V718" s="873">
        <f t="shared" si="35"/>
        <v>0</v>
      </c>
      <c r="X718" s="1002" t="s">
        <v>732</v>
      </c>
      <c r="Y718" s="1002" t="s">
        <v>733</v>
      </c>
      <c r="Z718" s="1003">
        <v>128</v>
      </c>
      <c r="AA718" s="1004">
        <v>45864</v>
      </c>
      <c r="AB718" s="1004">
        <v>45873</v>
      </c>
      <c r="AC718" s="1004">
        <v>45864</v>
      </c>
      <c r="AD718" s="1004">
        <v>45873</v>
      </c>
      <c r="AE718" s="1005">
        <v>1</v>
      </c>
      <c r="AF718" s="1005">
        <v>1</v>
      </c>
      <c r="AG718" s="1003">
        <v>661.3</v>
      </c>
      <c r="AH718" s="1003">
        <v>661.3</v>
      </c>
      <c r="AI718" s="1003">
        <v>661.3</v>
      </c>
      <c r="AJ718" s="1003">
        <v>661.3</v>
      </c>
    </row>
    <row r="719" spans="2:36">
      <c r="B719" s="337" t="s">
        <v>734</v>
      </c>
      <c r="C719" s="314" t="s">
        <v>735</v>
      </c>
      <c r="D719" s="315">
        <v>6</v>
      </c>
      <c r="E719" s="588">
        <v>45874</v>
      </c>
      <c r="F719" s="588">
        <v>45989</v>
      </c>
      <c r="G719" s="588">
        <v>45874</v>
      </c>
      <c r="H719" s="588">
        <v>46129</v>
      </c>
      <c r="I719" s="316">
        <v>1</v>
      </c>
      <c r="J719" s="316">
        <v>0.98</v>
      </c>
      <c r="K719" s="315">
        <v>34</v>
      </c>
      <c r="L719" s="315">
        <v>34</v>
      </c>
      <c r="M719" s="315">
        <v>33.32</v>
      </c>
      <c r="N719" s="338">
        <v>33.32</v>
      </c>
      <c r="O719" s="654">
        <v>33.32</v>
      </c>
      <c r="P719" s="560" t="s">
        <v>5571</v>
      </c>
      <c r="Q719" s="561" t="s">
        <v>5581</v>
      </c>
      <c r="R719" s="661">
        <f t="shared" si="33"/>
        <v>-0.67999999999999972</v>
      </c>
      <c r="S719" s="873">
        <f t="shared" si="34"/>
        <v>-5.4216098992218374E-6</v>
      </c>
      <c r="T719" s="1013"/>
      <c r="U719" s="873">
        <v>-5.4216358350993497E-6</v>
      </c>
      <c r="V719" s="873">
        <f t="shared" si="35"/>
        <v>2.5935877512321584E-11</v>
      </c>
      <c r="X719" s="1002" t="s">
        <v>734</v>
      </c>
      <c r="Y719" s="1002" t="s">
        <v>735</v>
      </c>
      <c r="Z719" s="1003">
        <v>6</v>
      </c>
      <c r="AA719" s="1004">
        <v>45874</v>
      </c>
      <c r="AB719" s="1004">
        <v>45989</v>
      </c>
      <c r="AC719" s="1004">
        <v>45874</v>
      </c>
      <c r="AD719" s="1004">
        <v>46129</v>
      </c>
      <c r="AE719" s="1005">
        <v>1</v>
      </c>
      <c r="AF719" s="1005">
        <v>0.98</v>
      </c>
      <c r="AG719" s="1003">
        <v>34</v>
      </c>
      <c r="AH719" s="1003">
        <v>34</v>
      </c>
      <c r="AI719" s="1003">
        <v>33.32</v>
      </c>
      <c r="AJ719" s="1003">
        <v>33.32</v>
      </c>
    </row>
    <row r="720" spans="2:36">
      <c r="B720" s="337" t="s">
        <v>736</v>
      </c>
      <c r="C720" s="314" t="s">
        <v>737</v>
      </c>
      <c r="D720" s="315">
        <v>59</v>
      </c>
      <c r="E720" s="588">
        <v>45936</v>
      </c>
      <c r="F720" s="588">
        <v>45998</v>
      </c>
      <c r="G720" s="588">
        <v>45936</v>
      </c>
      <c r="H720" s="588">
        <v>46167</v>
      </c>
      <c r="I720" s="316">
        <v>1</v>
      </c>
      <c r="J720" s="316">
        <v>0.94</v>
      </c>
      <c r="K720" s="315">
        <v>5951.7</v>
      </c>
      <c r="L720" s="315">
        <v>5951.7</v>
      </c>
      <c r="M720" s="315">
        <v>5594.6</v>
      </c>
      <c r="N720" s="338">
        <v>5594.6</v>
      </c>
      <c r="O720" s="654">
        <v>4149.99</v>
      </c>
      <c r="P720" s="560" t="s">
        <v>5586</v>
      </c>
      <c r="Q720" s="561" t="s">
        <v>5587</v>
      </c>
      <c r="R720" s="661">
        <f t="shared" si="33"/>
        <v>-357.09999999999945</v>
      </c>
      <c r="S720" s="873">
        <f t="shared" si="34"/>
        <v>-2.8471424926648763E-3</v>
      </c>
      <c r="T720" s="1013"/>
      <c r="U720" s="873">
        <v>-2.8471561128146699E-3</v>
      </c>
      <c r="V720" s="873">
        <f t="shared" si="35"/>
        <v>1.3620149793593106E-8</v>
      </c>
      <c r="X720" s="1002" t="s">
        <v>736</v>
      </c>
      <c r="Y720" s="1002" t="s">
        <v>737</v>
      </c>
      <c r="Z720" s="1003">
        <v>59</v>
      </c>
      <c r="AA720" s="1004">
        <v>45936</v>
      </c>
      <c r="AB720" s="1004">
        <v>45998</v>
      </c>
      <c r="AC720" s="1004">
        <v>45936</v>
      </c>
      <c r="AD720" s="1004">
        <v>46167</v>
      </c>
      <c r="AE720" s="1005">
        <v>1</v>
      </c>
      <c r="AF720" s="1005">
        <v>0.94</v>
      </c>
      <c r="AG720" s="1003">
        <v>5951.7</v>
      </c>
      <c r="AH720" s="1003">
        <v>5951.7</v>
      </c>
      <c r="AI720" s="1003">
        <v>5594.6</v>
      </c>
      <c r="AJ720" s="1003">
        <v>5594.6</v>
      </c>
    </row>
    <row r="721" spans="2:36">
      <c r="B721" s="337" t="s">
        <v>738</v>
      </c>
      <c r="C721" s="314" t="s">
        <v>739</v>
      </c>
      <c r="D721" s="315">
        <v>22</v>
      </c>
      <c r="E721" s="588">
        <v>46073</v>
      </c>
      <c r="F721" s="588">
        <v>46203</v>
      </c>
      <c r="G721" s="588">
        <v>46174</v>
      </c>
      <c r="H721" s="588">
        <v>46204</v>
      </c>
      <c r="I721" s="316">
        <v>0.43819999999999998</v>
      </c>
      <c r="J721" s="316">
        <v>0</v>
      </c>
      <c r="K721" s="315">
        <v>42.5</v>
      </c>
      <c r="L721" s="315">
        <v>18.62</v>
      </c>
      <c r="M721" s="315">
        <v>0</v>
      </c>
      <c r="N721" s="338">
        <v>0</v>
      </c>
      <c r="O721" s="654">
        <v>0</v>
      </c>
      <c r="P721" s="560" t="s">
        <v>5582</v>
      </c>
      <c r="Q721" s="561" t="s">
        <v>5588</v>
      </c>
      <c r="R721" s="661">
        <f t="shared" si="33"/>
        <v>-18.62</v>
      </c>
      <c r="S721" s="873">
        <f t="shared" si="34"/>
        <v>-1.4845643576986861E-4</v>
      </c>
      <c r="T721" s="1013"/>
      <c r="U721" s="873">
        <v>0</v>
      </c>
      <c r="V721" s="873">
        <f t="shared" si="35"/>
        <v>-1.4845643576986861E-4</v>
      </c>
      <c r="X721" s="1002" t="s">
        <v>738</v>
      </c>
      <c r="Y721" s="1002" t="s">
        <v>739</v>
      </c>
      <c r="Z721" s="1003">
        <v>22</v>
      </c>
      <c r="AA721" s="1004">
        <v>46073</v>
      </c>
      <c r="AB721" s="1004">
        <v>46203</v>
      </c>
      <c r="AC721" s="1004">
        <v>46174</v>
      </c>
      <c r="AD721" s="1004">
        <v>46204</v>
      </c>
      <c r="AE721" s="1005">
        <v>0.43819999999999998</v>
      </c>
      <c r="AF721" s="1005">
        <v>0</v>
      </c>
      <c r="AG721" s="1003">
        <v>42.5</v>
      </c>
      <c r="AH721" s="1003">
        <v>18.62</v>
      </c>
      <c r="AI721" s="1003">
        <v>0</v>
      </c>
      <c r="AJ721" s="1003">
        <v>0</v>
      </c>
    </row>
    <row r="722" spans="2:36" ht="12.75" customHeight="1">
      <c r="B722" s="337" t="s">
        <v>741</v>
      </c>
      <c r="C722" s="314" t="s">
        <v>742</v>
      </c>
      <c r="D722" s="315">
        <v>156</v>
      </c>
      <c r="E722" s="588">
        <v>46115</v>
      </c>
      <c r="F722" s="588">
        <v>46229</v>
      </c>
      <c r="G722" s="588">
        <v>46205</v>
      </c>
      <c r="H722" s="588">
        <v>46360</v>
      </c>
      <c r="I722" s="316">
        <v>0.1217</v>
      </c>
      <c r="J722" s="316">
        <v>0</v>
      </c>
      <c r="K722" s="315">
        <v>7400</v>
      </c>
      <c r="L722" s="315">
        <v>900.87</v>
      </c>
      <c r="M722" s="315">
        <v>0</v>
      </c>
      <c r="N722" s="338">
        <v>0</v>
      </c>
      <c r="O722" s="654">
        <v>0</v>
      </c>
      <c r="P722" s="560" t="s">
        <v>5589</v>
      </c>
      <c r="Q722" s="561" t="s">
        <v>5590</v>
      </c>
      <c r="R722" s="661">
        <f t="shared" si="33"/>
        <v>-900.87</v>
      </c>
      <c r="S722" s="873">
        <f t="shared" si="34"/>
        <v>-7.1825966322234978E-3</v>
      </c>
      <c r="T722" s="1013"/>
      <c r="U722" s="873">
        <v>0</v>
      </c>
      <c r="V722" s="873">
        <f t="shared" si="35"/>
        <v>-7.1825966322234978E-3</v>
      </c>
      <c r="X722" s="1002" t="s">
        <v>741</v>
      </c>
      <c r="Y722" s="1002" t="s">
        <v>742</v>
      </c>
      <c r="Z722" s="1003">
        <v>156</v>
      </c>
      <c r="AA722" s="1004">
        <v>46115</v>
      </c>
      <c r="AB722" s="1004">
        <v>46229</v>
      </c>
      <c r="AC722" s="1004">
        <v>46205</v>
      </c>
      <c r="AD722" s="1004">
        <v>46360</v>
      </c>
      <c r="AE722" s="1005">
        <v>0.1217</v>
      </c>
      <c r="AF722" s="1005">
        <v>0</v>
      </c>
      <c r="AG722" s="1003">
        <v>7400</v>
      </c>
      <c r="AH722" s="1003">
        <v>900.87</v>
      </c>
      <c r="AI722" s="1003">
        <v>0</v>
      </c>
      <c r="AJ722" s="1003">
        <v>0</v>
      </c>
    </row>
    <row r="723" spans="2:36" ht="12.75" customHeight="1">
      <c r="B723" s="337" t="s">
        <v>744</v>
      </c>
      <c r="C723" s="314" t="s">
        <v>5591</v>
      </c>
      <c r="D723" s="315">
        <v>26</v>
      </c>
      <c r="E723" s="588">
        <v>46248</v>
      </c>
      <c r="F723" s="588">
        <v>46286</v>
      </c>
      <c r="G723" s="588">
        <v>46192</v>
      </c>
      <c r="H723" s="588">
        <v>46231</v>
      </c>
      <c r="I723" s="316">
        <v>0</v>
      </c>
      <c r="J723" s="316">
        <v>0</v>
      </c>
      <c r="K723" s="315">
        <v>243.6</v>
      </c>
      <c r="L723" s="315">
        <v>0</v>
      </c>
      <c r="M723" s="315">
        <v>0</v>
      </c>
      <c r="N723" s="338">
        <v>0</v>
      </c>
      <c r="O723" s="654">
        <v>0</v>
      </c>
      <c r="P723" s="560" t="s">
        <v>5588</v>
      </c>
      <c r="Q723" s="561" t="s">
        <v>5592</v>
      </c>
      <c r="R723" s="661">
        <f t="shared" si="33"/>
        <v>0</v>
      </c>
      <c r="S723" s="873">
        <f t="shared" si="34"/>
        <v>0</v>
      </c>
      <c r="T723" s="1013"/>
      <c r="U723" s="873">
        <v>0</v>
      </c>
      <c r="V723" s="873">
        <f t="shared" si="35"/>
        <v>0</v>
      </c>
      <c r="X723" s="1002" t="s">
        <v>744</v>
      </c>
      <c r="Y723" s="1002" t="s">
        <v>5591</v>
      </c>
      <c r="Z723" s="1003">
        <v>26</v>
      </c>
      <c r="AA723" s="1004">
        <v>46248</v>
      </c>
      <c r="AB723" s="1004">
        <v>46286</v>
      </c>
      <c r="AC723" s="1004">
        <v>46192</v>
      </c>
      <c r="AD723" s="1004">
        <v>46231</v>
      </c>
      <c r="AE723" s="1005">
        <v>0</v>
      </c>
      <c r="AF723" s="1005">
        <v>0</v>
      </c>
      <c r="AG723" s="1003">
        <v>243.6</v>
      </c>
      <c r="AH723" s="1003">
        <v>0</v>
      </c>
      <c r="AI723" s="1003">
        <v>0</v>
      </c>
      <c r="AJ723" s="1003">
        <v>0</v>
      </c>
    </row>
    <row r="724" spans="2:36" ht="12.75" customHeight="1">
      <c r="B724" s="337" t="s">
        <v>5593</v>
      </c>
      <c r="C724" s="314" t="s">
        <v>5594</v>
      </c>
      <c r="D724" s="315">
        <v>10</v>
      </c>
      <c r="E724" s="588">
        <v>46287</v>
      </c>
      <c r="F724" s="588">
        <v>46300</v>
      </c>
      <c r="G724" s="588">
        <v>46232</v>
      </c>
      <c r="H724" s="588">
        <v>46245</v>
      </c>
      <c r="I724" s="316">
        <v>0</v>
      </c>
      <c r="J724" s="316">
        <v>0</v>
      </c>
      <c r="K724" s="315">
        <v>40.6</v>
      </c>
      <c r="L724" s="315">
        <v>0</v>
      </c>
      <c r="M724" s="315">
        <v>0</v>
      </c>
      <c r="N724" s="338">
        <v>0</v>
      </c>
      <c r="O724" s="654">
        <v>0</v>
      </c>
      <c r="R724" s="661">
        <f t="shared" si="33"/>
        <v>0</v>
      </c>
      <c r="S724" s="873">
        <f t="shared" si="34"/>
        <v>0</v>
      </c>
      <c r="T724" s="1013"/>
      <c r="U724" s="873">
        <v>0</v>
      </c>
      <c r="V724" s="873">
        <f t="shared" si="35"/>
        <v>0</v>
      </c>
      <c r="X724" s="1002" t="s">
        <v>5593</v>
      </c>
      <c r="Y724" s="1002" t="s">
        <v>5594</v>
      </c>
      <c r="Z724" s="1003">
        <v>10</v>
      </c>
      <c r="AA724" s="1004">
        <v>46287</v>
      </c>
      <c r="AB724" s="1004">
        <v>46300</v>
      </c>
      <c r="AC724" s="1004">
        <v>46232</v>
      </c>
      <c r="AD724" s="1004">
        <v>46245</v>
      </c>
      <c r="AE724" s="1005">
        <v>0</v>
      </c>
      <c r="AF724" s="1005">
        <v>0</v>
      </c>
      <c r="AG724" s="1003">
        <v>40.6</v>
      </c>
      <c r="AH724" s="1003">
        <v>0</v>
      </c>
      <c r="AI724" s="1003">
        <v>0</v>
      </c>
      <c r="AJ724" s="1003">
        <v>0</v>
      </c>
    </row>
    <row r="725" spans="2:36" ht="12.75" customHeight="1">
      <c r="B725" s="337" t="s">
        <v>5595</v>
      </c>
      <c r="C725" s="314" t="s">
        <v>5596</v>
      </c>
      <c r="D725" s="315">
        <v>10</v>
      </c>
      <c r="E725" s="588">
        <v>46301</v>
      </c>
      <c r="F725" s="588">
        <v>46315</v>
      </c>
      <c r="G725" s="588">
        <v>46246</v>
      </c>
      <c r="H725" s="588">
        <v>46259</v>
      </c>
      <c r="I725" s="316">
        <v>0</v>
      </c>
      <c r="J725" s="316">
        <v>0</v>
      </c>
      <c r="K725" s="315">
        <v>81.2</v>
      </c>
      <c r="L725" s="315">
        <v>0</v>
      </c>
      <c r="M725" s="315">
        <v>0</v>
      </c>
      <c r="N725" s="338">
        <v>0</v>
      </c>
      <c r="O725" s="654">
        <v>0</v>
      </c>
      <c r="R725" s="661">
        <f t="shared" si="33"/>
        <v>0</v>
      </c>
      <c r="S725" s="873">
        <f t="shared" si="34"/>
        <v>0</v>
      </c>
      <c r="T725" s="1013"/>
      <c r="U725" s="873">
        <v>0</v>
      </c>
      <c r="V725" s="873">
        <f t="shared" si="35"/>
        <v>0</v>
      </c>
      <c r="X725" s="1002" t="s">
        <v>5595</v>
      </c>
      <c r="Y725" s="1002" t="s">
        <v>5596</v>
      </c>
      <c r="Z725" s="1003">
        <v>10</v>
      </c>
      <c r="AA725" s="1004">
        <v>46301</v>
      </c>
      <c r="AB725" s="1004">
        <v>46315</v>
      </c>
      <c r="AC725" s="1004">
        <v>46246</v>
      </c>
      <c r="AD725" s="1004">
        <v>46259</v>
      </c>
      <c r="AE725" s="1005">
        <v>0</v>
      </c>
      <c r="AF725" s="1005">
        <v>0</v>
      </c>
      <c r="AG725" s="1003">
        <v>81.2</v>
      </c>
      <c r="AH725" s="1003">
        <v>0</v>
      </c>
      <c r="AI725" s="1003">
        <v>0</v>
      </c>
      <c r="AJ725" s="1003">
        <v>0</v>
      </c>
    </row>
    <row r="726" spans="2:36" ht="12.75" customHeight="1">
      <c r="B726" s="337" t="s">
        <v>5597</v>
      </c>
      <c r="C726" s="314" t="s">
        <v>5598</v>
      </c>
      <c r="D726" s="315">
        <v>10</v>
      </c>
      <c r="E726" s="588">
        <v>46316</v>
      </c>
      <c r="F726" s="588">
        <v>46329</v>
      </c>
      <c r="G726" s="588">
        <v>46260</v>
      </c>
      <c r="H726" s="588">
        <v>46273</v>
      </c>
      <c r="I726" s="316">
        <v>0</v>
      </c>
      <c r="J726" s="316">
        <v>0</v>
      </c>
      <c r="K726" s="315">
        <v>40.6</v>
      </c>
      <c r="L726" s="315">
        <v>0</v>
      </c>
      <c r="M726" s="315">
        <v>0</v>
      </c>
      <c r="N726" s="338">
        <v>0</v>
      </c>
      <c r="O726" s="654">
        <v>0</v>
      </c>
      <c r="R726" s="661">
        <f t="shared" si="33"/>
        <v>0</v>
      </c>
      <c r="S726" s="873">
        <f t="shared" si="34"/>
        <v>0</v>
      </c>
      <c r="T726" s="1013"/>
      <c r="U726" s="873">
        <v>0</v>
      </c>
      <c r="V726" s="873">
        <f t="shared" si="35"/>
        <v>0</v>
      </c>
      <c r="X726" s="1002" t="s">
        <v>5597</v>
      </c>
      <c r="Y726" s="1002" t="s">
        <v>5598</v>
      </c>
      <c r="Z726" s="1003">
        <v>10</v>
      </c>
      <c r="AA726" s="1004">
        <v>46316</v>
      </c>
      <c r="AB726" s="1004">
        <v>46329</v>
      </c>
      <c r="AC726" s="1004">
        <v>46260</v>
      </c>
      <c r="AD726" s="1004">
        <v>46273</v>
      </c>
      <c r="AE726" s="1005">
        <v>0</v>
      </c>
      <c r="AF726" s="1005">
        <v>0</v>
      </c>
      <c r="AG726" s="1003">
        <v>40.6</v>
      </c>
      <c r="AH726" s="1003">
        <v>0</v>
      </c>
      <c r="AI726" s="1003">
        <v>0</v>
      </c>
      <c r="AJ726" s="1003">
        <v>0</v>
      </c>
    </row>
    <row r="727" spans="2:36">
      <c r="B727" s="332" t="s">
        <v>5599</v>
      </c>
      <c r="C727" s="333"/>
      <c r="D727" s="334">
        <v>197</v>
      </c>
      <c r="E727" s="592">
        <v>45876</v>
      </c>
      <c r="F727" s="592">
        <v>46000</v>
      </c>
      <c r="G727" s="592">
        <v>45876</v>
      </c>
      <c r="H727" s="592">
        <v>46063</v>
      </c>
      <c r="I727" s="335">
        <v>1</v>
      </c>
      <c r="J727" s="335">
        <v>1</v>
      </c>
      <c r="K727" s="334">
        <v>368</v>
      </c>
      <c r="L727" s="334">
        <v>368</v>
      </c>
      <c r="M727" s="334">
        <v>368</v>
      </c>
      <c r="N727" s="336">
        <v>368</v>
      </c>
      <c r="O727" s="385">
        <v>368</v>
      </c>
      <c r="P727" s="568"/>
      <c r="Q727" s="569"/>
      <c r="R727" s="660">
        <f t="shared" si="33"/>
        <v>0</v>
      </c>
      <c r="S727" s="872">
        <f t="shared" si="34"/>
        <v>0</v>
      </c>
      <c r="T727" s="1013"/>
      <c r="U727" s="872">
        <v>-4.028753805111325E-4</v>
      </c>
      <c r="V727" s="872">
        <f t="shared" si="35"/>
        <v>4.028753805111325E-4</v>
      </c>
      <c r="X727" s="1002" t="s">
        <v>5599</v>
      </c>
      <c r="Z727" s="1003">
        <v>197</v>
      </c>
      <c r="AA727" s="1004">
        <v>45876</v>
      </c>
      <c r="AB727" s="1004">
        <v>46000</v>
      </c>
      <c r="AC727" s="1004">
        <v>45876</v>
      </c>
      <c r="AD727" s="1004">
        <v>46063</v>
      </c>
      <c r="AE727" s="1005">
        <v>1</v>
      </c>
      <c r="AF727" s="1005">
        <v>1</v>
      </c>
      <c r="AG727" s="1003">
        <v>368</v>
      </c>
      <c r="AH727" s="1003">
        <v>368</v>
      </c>
      <c r="AI727" s="1003">
        <v>368</v>
      </c>
      <c r="AJ727" s="1003">
        <v>368</v>
      </c>
    </row>
    <row r="728" spans="2:36">
      <c r="B728" s="337" t="s">
        <v>749</v>
      </c>
      <c r="C728" s="314" t="s">
        <v>750</v>
      </c>
      <c r="D728" s="315">
        <v>28</v>
      </c>
      <c r="E728" s="588">
        <v>45876</v>
      </c>
      <c r="F728" s="588">
        <v>45933</v>
      </c>
      <c r="G728" s="588">
        <v>45876</v>
      </c>
      <c r="H728" s="588">
        <v>45933</v>
      </c>
      <c r="I728" s="316">
        <v>1</v>
      </c>
      <c r="J728" s="316">
        <v>1</v>
      </c>
      <c r="K728" s="315">
        <v>32</v>
      </c>
      <c r="L728" s="315">
        <v>32</v>
      </c>
      <c r="M728" s="315">
        <v>32</v>
      </c>
      <c r="N728" s="338">
        <v>32</v>
      </c>
      <c r="O728" s="654">
        <v>32</v>
      </c>
      <c r="P728" s="560" t="s">
        <v>3864</v>
      </c>
      <c r="Q728" s="561" t="s">
        <v>5600</v>
      </c>
      <c r="R728" s="661">
        <f t="shared" si="33"/>
        <v>0</v>
      </c>
      <c r="S728" s="873">
        <f t="shared" si="34"/>
        <v>0</v>
      </c>
      <c r="T728" s="1013"/>
      <c r="U728" s="873">
        <v>0</v>
      </c>
      <c r="V728" s="873">
        <f t="shared" si="35"/>
        <v>0</v>
      </c>
      <c r="X728" s="1002" t="s">
        <v>749</v>
      </c>
      <c r="Y728" s="1002" t="s">
        <v>750</v>
      </c>
      <c r="Z728" s="1003">
        <v>28</v>
      </c>
      <c r="AA728" s="1004">
        <v>45876</v>
      </c>
      <c r="AB728" s="1004">
        <v>45933</v>
      </c>
      <c r="AC728" s="1004">
        <v>45876</v>
      </c>
      <c r="AD728" s="1004">
        <v>45933</v>
      </c>
      <c r="AE728" s="1005">
        <v>1</v>
      </c>
      <c r="AF728" s="1005">
        <v>1</v>
      </c>
      <c r="AG728" s="1003">
        <v>32</v>
      </c>
      <c r="AH728" s="1003">
        <v>32</v>
      </c>
      <c r="AI728" s="1003">
        <v>32</v>
      </c>
      <c r="AJ728" s="1003">
        <v>32</v>
      </c>
    </row>
    <row r="729" spans="2:36">
      <c r="B729" s="337" t="s">
        <v>752</v>
      </c>
      <c r="C729" s="314" t="s">
        <v>5601</v>
      </c>
      <c r="D729" s="315">
        <v>15</v>
      </c>
      <c r="E729" s="588">
        <v>45936</v>
      </c>
      <c r="F729" s="588">
        <v>45940</v>
      </c>
      <c r="G729" s="588">
        <v>45936</v>
      </c>
      <c r="H729" s="588">
        <v>45940</v>
      </c>
      <c r="I729" s="316">
        <v>1</v>
      </c>
      <c r="J729" s="316">
        <v>1</v>
      </c>
      <c r="K729" s="315">
        <v>173</v>
      </c>
      <c r="L729" s="315">
        <v>173</v>
      </c>
      <c r="M729" s="315">
        <v>173</v>
      </c>
      <c r="N729" s="338">
        <v>173</v>
      </c>
      <c r="O729" s="654">
        <v>173</v>
      </c>
      <c r="P729" s="560" t="s">
        <v>3868</v>
      </c>
      <c r="Q729" s="561" t="s">
        <v>5602</v>
      </c>
      <c r="R729" s="661">
        <f t="shared" si="33"/>
        <v>0</v>
      </c>
      <c r="S729" s="873">
        <f t="shared" si="34"/>
        <v>0</v>
      </c>
      <c r="T729" s="1013"/>
      <c r="U729" s="873">
        <v>0</v>
      </c>
      <c r="V729" s="873">
        <f t="shared" si="35"/>
        <v>0</v>
      </c>
      <c r="X729" s="1002" t="s">
        <v>752</v>
      </c>
      <c r="Y729" s="1002" t="s">
        <v>5601</v>
      </c>
      <c r="Z729" s="1003">
        <v>15</v>
      </c>
      <c r="AA729" s="1004">
        <v>45936</v>
      </c>
      <c r="AB729" s="1004">
        <v>45940</v>
      </c>
      <c r="AC729" s="1004">
        <v>45936</v>
      </c>
      <c r="AD729" s="1004">
        <v>45940</v>
      </c>
      <c r="AE729" s="1005">
        <v>1</v>
      </c>
      <c r="AF729" s="1005">
        <v>1</v>
      </c>
      <c r="AG729" s="1003">
        <v>173</v>
      </c>
      <c r="AH729" s="1003">
        <v>173</v>
      </c>
      <c r="AI729" s="1003">
        <v>173</v>
      </c>
      <c r="AJ729" s="1003">
        <v>173</v>
      </c>
    </row>
    <row r="730" spans="2:36">
      <c r="B730" s="337" t="s">
        <v>754</v>
      </c>
      <c r="C730" s="314" t="s">
        <v>5603</v>
      </c>
      <c r="D730" s="315">
        <v>25</v>
      </c>
      <c r="E730" s="588">
        <v>45943</v>
      </c>
      <c r="F730" s="588">
        <v>45978</v>
      </c>
      <c r="G730" s="588">
        <v>45943</v>
      </c>
      <c r="H730" s="588">
        <v>45979</v>
      </c>
      <c r="I730" s="316">
        <v>1</v>
      </c>
      <c r="J730" s="316">
        <v>1</v>
      </c>
      <c r="K730" s="315">
        <v>97.8</v>
      </c>
      <c r="L730" s="315">
        <v>97.8</v>
      </c>
      <c r="M730" s="315">
        <v>97.8</v>
      </c>
      <c r="N730" s="338">
        <v>97.8</v>
      </c>
      <c r="O730" s="654">
        <v>97.8</v>
      </c>
      <c r="P730" s="560" t="s">
        <v>5600</v>
      </c>
      <c r="Q730" s="561" t="s">
        <v>5604</v>
      </c>
      <c r="R730" s="661">
        <f t="shared" si="33"/>
        <v>0</v>
      </c>
      <c r="S730" s="873">
        <f t="shared" si="34"/>
        <v>0</v>
      </c>
      <c r="T730" s="1013"/>
      <c r="U730" s="873">
        <v>0</v>
      </c>
      <c r="V730" s="873">
        <f t="shared" si="35"/>
        <v>0</v>
      </c>
      <c r="X730" s="1002" t="s">
        <v>754</v>
      </c>
      <c r="Y730" s="1002" t="s">
        <v>5603</v>
      </c>
      <c r="Z730" s="1003">
        <v>25</v>
      </c>
      <c r="AA730" s="1004">
        <v>45943</v>
      </c>
      <c r="AB730" s="1004">
        <v>45978</v>
      </c>
      <c r="AC730" s="1004">
        <v>45943</v>
      </c>
      <c r="AD730" s="1004">
        <v>45979</v>
      </c>
      <c r="AE730" s="1005">
        <v>1</v>
      </c>
      <c r="AF730" s="1005">
        <v>1</v>
      </c>
      <c r="AG730" s="1003">
        <v>97.8</v>
      </c>
      <c r="AH730" s="1003">
        <v>97.8</v>
      </c>
      <c r="AI730" s="1003">
        <v>97.8</v>
      </c>
      <c r="AJ730" s="1003">
        <v>97.8</v>
      </c>
    </row>
    <row r="731" spans="2:36">
      <c r="B731" s="337" t="s">
        <v>5605</v>
      </c>
      <c r="C731" s="314" t="s">
        <v>5606</v>
      </c>
      <c r="D731" s="315">
        <v>5</v>
      </c>
      <c r="E731" s="588">
        <v>45979</v>
      </c>
      <c r="F731" s="588">
        <v>45985</v>
      </c>
      <c r="G731" s="588">
        <v>45980</v>
      </c>
      <c r="H731" s="588">
        <v>46042</v>
      </c>
      <c r="I731" s="316">
        <v>1</v>
      </c>
      <c r="J731" s="316">
        <v>1</v>
      </c>
      <c r="K731" s="315">
        <v>16.3</v>
      </c>
      <c r="L731" s="315">
        <v>16.3</v>
      </c>
      <c r="M731" s="315">
        <v>16.3</v>
      </c>
      <c r="N731" s="338">
        <v>16.3</v>
      </c>
      <c r="O731" s="654">
        <v>16.3</v>
      </c>
      <c r="P731" s="560" t="s">
        <v>5602</v>
      </c>
      <c r="Q731" s="561" t="s">
        <v>5607</v>
      </c>
      <c r="R731" s="661">
        <f t="shared" si="33"/>
        <v>0</v>
      </c>
      <c r="S731" s="873">
        <f t="shared" si="34"/>
        <v>0</v>
      </c>
      <c r="T731" s="1013"/>
      <c r="U731" s="873">
        <v>-1.2995980016488158E-5</v>
      </c>
      <c r="V731" s="873">
        <f t="shared" si="35"/>
        <v>1.2995980016488158E-5</v>
      </c>
      <c r="X731" s="1002" t="s">
        <v>5605</v>
      </c>
      <c r="Y731" s="1002" t="s">
        <v>5606</v>
      </c>
      <c r="Z731" s="1003">
        <v>5</v>
      </c>
      <c r="AA731" s="1004">
        <v>45979</v>
      </c>
      <c r="AB731" s="1004">
        <v>45985</v>
      </c>
      <c r="AC731" s="1004">
        <v>45980</v>
      </c>
      <c r="AD731" s="1004">
        <v>46042</v>
      </c>
      <c r="AE731" s="1005">
        <v>1</v>
      </c>
      <c r="AF731" s="1005">
        <v>1</v>
      </c>
      <c r="AG731" s="1003">
        <v>16.3</v>
      </c>
      <c r="AH731" s="1003">
        <v>16.3</v>
      </c>
      <c r="AI731" s="1003">
        <v>16.3</v>
      </c>
      <c r="AJ731" s="1003">
        <v>16.3</v>
      </c>
    </row>
    <row r="732" spans="2:36">
      <c r="B732" s="337" t="s">
        <v>5608</v>
      </c>
      <c r="C732" s="314" t="s">
        <v>5609</v>
      </c>
      <c r="D732" s="315">
        <v>5</v>
      </c>
      <c r="E732" s="588">
        <v>45986</v>
      </c>
      <c r="F732" s="588">
        <v>45992</v>
      </c>
      <c r="G732" s="588">
        <v>46043</v>
      </c>
      <c r="H732" s="588">
        <v>46051</v>
      </c>
      <c r="I732" s="316">
        <v>1</v>
      </c>
      <c r="J732" s="316">
        <v>1</v>
      </c>
      <c r="K732" s="315">
        <v>32.6</v>
      </c>
      <c r="L732" s="315">
        <v>32.6</v>
      </c>
      <c r="M732" s="315">
        <v>32.6</v>
      </c>
      <c r="N732" s="338">
        <v>32.6</v>
      </c>
      <c r="O732" s="654">
        <v>32.6</v>
      </c>
      <c r="P732" s="560" t="s">
        <v>5610</v>
      </c>
      <c r="Q732" s="561" t="s">
        <v>5611</v>
      </c>
      <c r="R732" s="661">
        <f t="shared" si="33"/>
        <v>0</v>
      </c>
      <c r="S732" s="873">
        <f t="shared" si="34"/>
        <v>0</v>
      </c>
      <c r="T732" s="1013"/>
      <c r="U732" s="873">
        <v>-2.5991960032976306E-4</v>
      </c>
      <c r="V732" s="873">
        <f t="shared" si="35"/>
        <v>2.5991960032976306E-4</v>
      </c>
      <c r="X732" s="1002" t="s">
        <v>5608</v>
      </c>
      <c r="Y732" s="1002" t="s">
        <v>5609</v>
      </c>
      <c r="Z732" s="1003">
        <v>5</v>
      </c>
      <c r="AA732" s="1004">
        <v>45986</v>
      </c>
      <c r="AB732" s="1004">
        <v>45992</v>
      </c>
      <c r="AC732" s="1004">
        <v>46043</v>
      </c>
      <c r="AD732" s="1004">
        <v>46051</v>
      </c>
      <c r="AE732" s="1005">
        <v>1</v>
      </c>
      <c r="AF732" s="1005">
        <v>1</v>
      </c>
      <c r="AG732" s="1003">
        <v>32.6</v>
      </c>
      <c r="AH732" s="1003">
        <v>32.6</v>
      </c>
      <c r="AI732" s="1003">
        <v>32.6</v>
      </c>
      <c r="AJ732" s="1003">
        <v>32.6</v>
      </c>
    </row>
    <row r="733" spans="2:36">
      <c r="B733" s="337" t="s">
        <v>5612</v>
      </c>
      <c r="C733" s="314" t="s">
        <v>5613</v>
      </c>
      <c r="D733" s="315">
        <v>11</v>
      </c>
      <c r="E733" s="588">
        <v>45993</v>
      </c>
      <c r="F733" s="588">
        <v>46000</v>
      </c>
      <c r="G733" s="588">
        <v>46052</v>
      </c>
      <c r="H733" s="588">
        <v>46063</v>
      </c>
      <c r="I733" s="316">
        <v>1</v>
      </c>
      <c r="J733" s="316">
        <v>1</v>
      </c>
      <c r="K733" s="315">
        <v>16.3</v>
      </c>
      <c r="L733" s="315">
        <v>16.3</v>
      </c>
      <c r="M733" s="315">
        <v>16.3</v>
      </c>
      <c r="N733" s="338">
        <v>16.3</v>
      </c>
      <c r="O733" s="654">
        <v>16.3</v>
      </c>
      <c r="P733" s="560" t="s">
        <v>5607</v>
      </c>
      <c r="Q733" s="561" t="s">
        <v>5402</v>
      </c>
      <c r="R733" s="661">
        <f t="shared" si="33"/>
        <v>0</v>
      </c>
      <c r="S733" s="873">
        <f t="shared" si="34"/>
        <v>0</v>
      </c>
      <c r="T733" s="1013"/>
      <c r="U733" s="873">
        <v>-1.2995980016488153E-4</v>
      </c>
      <c r="V733" s="873">
        <f t="shared" si="35"/>
        <v>1.2995980016488153E-4</v>
      </c>
      <c r="X733" s="1002" t="s">
        <v>5612</v>
      </c>
      <c r="Y733" s="1002" t="s">
        <v>5613</v>
      </c>
      <c r="Z733" s="1003">
        <v>11</v>
      </c>
      <c r="AA733" s="1004">
        <v>45993</v>
      </c>
      <c r="AB733" s="1004">
        <v>46000</v>
      </c>
      <c r="AC733" s="1004">
        <v>46052</v>
      </c>
      <c r="AD733" s="1004">
        <v>46063</v>
      </c>
      <c r="AE733" s="1005">
        <v>1</v>
      </c>
      <c r="AF733" s="1005">
        <v>1</v>
      </c>
      <c r="AG733" s="1003">
        <v>16.3</v>
      </c>
      <c r="AH733" s="1003">
        <v>16.3</v>
      </c>
      <c r="AI733" s="1003">
        <v>16.3</v>
      </c>
      <c r="AJ733" s="1003">
        <v>16.3</v>
      </c>
    </row>
    <row r="734" spans="2:36">
      <c r="B734" s="332" t="s">
        <v>5614</v>
      </c>
      <c r="C734" s="333"/>
      <c r="D734" s="334">
        <v>439</v>
      </c>
      <c r="E734" s="592">
        <v>45761</v>
      </c>
      <c r="F734" s="592">
        <v>46269</v>
      </c>
      <c r="G734" s="592">
        <v>45761</v>
      </c>
      <c r="H734" s="592">
        <v>46269</v>
      </c>
      <c r="I734" s="335">
        <v>0.54810000000000003</v>
      </c>
      <c r="J734" s="335">
        <v>0.50700000000000001</v>
      </c>
      <c r="K734" s="334">
        <v>9596</v>
      </c>
      <c r="L734" s="334">
        <v>5259.24</v>
      </c>
      <c r="M734" s="334">
        <v>4865.01</v>
      </c>
      <c r="N734" s="336">
        <v>4865.01</v>
      </c>
      <c r="O734" s="385">
        <v>4461.92</v>
      </c>
      <c r="P734" s="568"/>
      <c r="Q734" s="569"/>
      <c r="R734" s="660">
        <f t="shared" si="33"/>
        <v>-394.22999999999956</v>
      </c>
      <c r="S734" s="872">
        <f t="shared" si="34"/>
        <v>-3.1431783390738579E-3</v>
      </c>
      <c r="T734" s="1013"/>
      <c r="U734" s="872">
        <v>-7.7784528245925357E-4</v>
      </c>
      <c r="V734" s="872">
        <f t="shared" si="35"/>
        <v>-2.3653330566146043E-3</v>
      </c>
      <c r="X734" s="1002" t="s">
        <v>5614</v>
      </c>
      <c r="Z734" s="1003">
        <v>439</v>
      </c>
      <c r="AA734" s="1004">
        <v>45761</v>
      </c>
      <c r="AB734" s="1004">
        <v>46269</v>
      </c>
      <c r="AC734" s="1004">
        <v>45761</v>
      </c>
      <c r="AD734" s="1004">
        <v>46269</v>
      </c>
      <c r="AE734" s="1005">
        <v>0.54810000000000003</v>
      </c>
      <c r="AF734" s="1005">
        <v>0.50700000000000001</v>
      </c>
      <c r="AG734" s="1003">
        <v>9596</v>
      </c>
      <c r="AH734" s="1003">
        <v>5259.24</v>
      </c>
      <c r="AI734" s="1003">
        <v>4865.01</v>
      </c>
      <c r="AJ734" s="1003">
        <v>4865.01</v>
      </c>
    </row>
    <row r="735" spans="2:36">
      <c r="B735" s="339" t="s">
        <v>5615</v>
      </c>
      <c r="C735" s="340"/>
      <c r="D735" s="341">
        <v>358</v>
      </c>
      <c r="E735" s="593">
        <v>45761</v>
      </c>
      <c r="F735" s="593">
        <v>46148</v>
      </c>
      <c r="G735" s="593">
        <v>45761</v>
      </c>
      <c r="H735" s="593">
        <v>46188</v>
      </c>
      <c r="I735" s="342">
        <v>0.80410000000000004</v>
      </c>
      <c r="J735" s="342">
        <v>0.6573</v>
      </c>
      <c r="K735" s="341">
        <v>3088</v>
      </c>
      <c r="L735" s="341">
        <v>2483.1999999999998</v>
      </c>
      <c r="M735" s="341">
        <v>2029.6</v>
      </c>
      <c r="N735" s="343">
        <v>2029.6</v>
      </c>
      <c r="O735" s="385">
        <v>1938.88</v>
      </c>
      <c r="P735" s="570"/>
      <c r="Q735" s="571"/>
      <c r="R735" s="662">
        <f t="shared" si="33"/>
        <v>-453.59999999999991</v>
      </c>
      <c r="S735" s="874">
        <f t="shared" si="34"/>
        <v>-3.6165327210103322E-3</v>
      </c>
      <c r="T735" s="1013"/>
      <c r="U735" s="874">
        <v>-1.1258664651093819E-3</v>
      </c>
      <c r="V735" s="874">
        <f t="shared" si="35"/>
        <v>-2.4906662559009505E-3</v>
      </c>
      <c r="X735" s="1002" t="s">
        <v>5615</v>
      </c>
      <c r="Z735" s="1003">
        <v>358</v>
      </c>
      <c r="AA735" s="1004">
        <v>45761</v>
      </c>
      <c r="AB735" s="1004">
        <v>46148</v>
      </c>
      <c r="AC735" s="1004">
        <v>45761</v>
      </c>
      <c r="AD735" s="1004">
        <v>46188</v>
      </c>
      <c r="AE735" s="1005">
        <v>0.80410000000000004</v>
      </c>
      <c r="AF735" s="1005">
        <v>0.6573</v>
      </c>
      <c r="AG735" s="1003">
        <v>3088</v>
      </c>
      <c r="AH735" s="1003">
        <v>2483.1999999999998</v>
      </c>
      <c r="AI735" s="1003">
        <v>2029.6</v>
      </c>
      <c r="AJ735" s="1003">
        <v>2029.6</v>
      </c>
    </row>
    <row r="736" spans="2:36">
      <c r="B736" s="344" t="s">
        <v>5616</v>
      </c>
      <c r="C736" s="345"/>
      <c r="D736" s="346">
        <v>62</v>
      </c>
      <c r="E736" s="594">
        <v>45761</v>
      </c>
      <c r="F736" s="594">
        <v>45861</v>
      </c>
      <c r="G736" s="594">
        <v>45761</v>
      </c>
      <c r="H736" s="594">
        <v>45861</v>
      </c>
      <c r="I736" s="347">
        <v>1</v>
      </c>
      <c r="J736" s="347">
        <v>1</v>
      </c>
      <c r="K736" s="346">
        <v>129</v>
      </c>
      <c r="L736" s="346">
        <v>129</v>
      </c>
      <c r="M736" s="346">
        <v>129</v>
      </c>
      <c r="N736" s="348">
        <v>129</v>
      </c>
      <c r="O736" s="385">
        <v>129</v>
      </c>
      <c r="P736" s="572"/>
      <c r="Q736" s="573"/>
      <c r="R736" s="663">
        <f t="shared" si="33"/>
        <v>0</v>
      </c>
      <c r="S736" s="875">
        <f t="shared" si="34"/>
        <v>0</v>
      </c>
      <c r="T736" s="1013"/>
      <c r="U736" s="875">
        <v>0</v>
      </c>
      <c r="V736" s="875">
        <f t="shared" si="35"/>
        <v>0</v>
      </c>
      <c r="X736" s="1002" t="s">
        <v>5616</v>
      </c>
      <c r="Z736" s="1003">
        <v>62</v>
      </c>
      <c r="AA736" s="1004">
        <v>45761</v>
      </c>
      <c r="AB736" s="1004">
        <v>45861</v>
      </c>
      <c r="AC736" s="1004">
        <v>45761</v>
      </c>
      <c r="AD736" s="1004">
        <v>45861</v>
      </c>
      <c r="AE736" s="1005">
        <v>1</v>
      </c>
      <c r="AF736" s="1005">
        <v>1</v>
      </c>
      <c r="AG736" s="1003">
        <v>129</v>
      </c>
      <c r="AH736" s="1003">
        <v>129</v>
      </c>
      <c r="AI736" s="1003">
        <v>129</v>
      </c>
      <c r="AJ736" s="1003">
        <v>129</v>
      </c>
    </row>
    <row r="737" spans="2:36">
      <c r="B737" s="337" t="s">
        <v>762</v>
      </c>
      <c r="C737" s="314" t="s">
        <v>5617</v>
      </c>
      <c r="D737" s="315">
        <v>62</v>
      </c>
      <c r="E737" s="588">
        <v>45761</v>
      </c>
      <c r="F737" s="588">
        <v>45861</v>
      </c>
      <c r="G737" s="588">
        <v>45761</v>
      </c>
      <c r="H737" s="588">
        <v>45861</v>
      </c>
      <c r="I737" s="316">
        <v>1</v>
      </c>
      <c r="J737" s="316">
        <v>1</v>
      </c>
      <c r="K737" s="315">
        <v>77</v>
      </c>
      <c r="L737" s="315">
        <v>77</v>
      </c>
      <c r="M737" s="315">
        <v>77</v>
      </c>
      <c r="N737" s="338">
        <v>77</v>
      </c>
      <c r="O737" s="654">
        <v>77</v>
      </c>
      <c r="P737" s="560" t="s">
        <v>3989</v>
      </c>
      <c r="Q737" s="561" t="s">
        <v>5618</v>
      </c>
      <c r="R737" s="661">
        <f t="shared" si="33"/>
        <v>0</v>
      </c>
      <c r="S737" s="873">
        <f t="shared" si="34"/>
        <v>0</v>
      </c>
      <c r="T737" s="1013"/>
      <c r="U737" s="873">
        <v>0</v>
      </c>
      <c r="V737" s="873">
        <f t="shared" si="35"/>
        <v>0</v>
      </c>
      <c r="X737" s="1002" t="s">
        <v>762</v>
      </c>
      <c r="Y737" s="1002" t="s">
        <v>5617</v>
      </c>
      <c r="Z737" s="1003">
        <v>62</v>
      </c>
      <c r="AA737" s="1004">
        <v>45761</v>
      </c>
      <c r="AB737" s="1004">
        <v>45861</v>
      </c>
      <c r="AC737" s="1004">
        <v>45761</v>
      </c>
      <c r="AD737" s="1004">
        <v>45861</v>
      </c>
      <c r="AE737" s="1005">
        <v>1</v>
      </c>
      <c r="AF737" s="1005">
        <v>1</v>
      </c>
      <c r="AG737" s="1003">
        <v>77</v>
      </c>
      <c r="AH737" s="1003">
        <v>77</v>
      </c>
      <c r="AI737" s="1003">
        <v>77</v>
      </c>
      <c r="AJ737" s="1003">
        <v>77</v>
      </c>
    </row>
    <row r="738" spans="2:36">
      <c r="B738" s="337" t="s">
        <v>765</v>
      </c>
      <c r="C738" s="314" t="s">
        <v>5619</v>
      </c>
      <c r="D738" s="315">
        <v>62</v>
      </c>
      <c r="E738" s="588">
        <v>45761</v>
      </c>
      <c r="F738" s="588">
        <v>45861</v>
      </c>
      <c r="G738" s="588">
        <v>45761</v>
      </c>
      <c r="H738" s="588">
        <v>45861</v>
      </c>
      <c r="I738" s="316">
        <v>1</v>
      </c>
      <c r="J738" s="316">
        <v>1</v>
      </c>
      <c r="K738" s="315">
        <v>52</v>
      </c>
      <c r="L738" s="315">
        <v>52</v>
      </c>
      <c r="M738" s="315">
        <v>52</v>
      </c>
      <c r="N738" s="338">
        <v>52</v>
      </c>
      <c r="O738" s="654">
        <v>52</v>
      </c>
      <c r="P738" s="560" t="s">
        <v>5620</v>
      </c>
      <c r="Q738" s="561" t="s">
        <v>5621</v>
      </c>
      <c r="R738" s="661">
        <f t="shared" si="33"/>
        <v>0</v>
      </c>
      <c r="S738" s="873">
        <f t="shared" si="34"/>
        <v>0</v>
      </c>
      <c r="T738" s="1013"/>
      <c r="U738" s="873">
        <v>0</v>
      </c>
      <c r="V738" s="873">
        <f t="shared" si="35"/>
        <v>0</v>
      </c>
      <c r="X738" s="1002" t="s">
        <v>765</v>
      </c>
      <c r="Y738" s="1002" t="s">
        <v>5619</v>
      </c>
      <c r="Z738" s="1003">
        <v>62</v>
      </c>
      <c r="AA738" s="1004">
        <v>45761</v>
      </c>
      <c r="AB738" s="1004">
        <v>45861</v>
      </c>
      <c r="AC738" s="1004">
        <v>45761</v>
      </c>
      <c r="AD738" s="1004">
        <v>45861</v>
      </c>
      <c r="AE738" s="1005">
        <v>1</v>
      </c>
      <c r="AF738" s="1005">
        <v>1</v>
      </c>
      <c r="AG738" s="1003">
        <v>52</v>
      </c>
      <c r="AH738" s="1003">
        <v>52</v>
      </c>
      <c r="AI738" s="1003">
        <v>52</v>
      </c>
      <c r="AJ738" s="1003">
        <v>52</v>
      </c>
    </row>
    <row r="739" spans="2:36">
      <c r="B739" s="344" t="s">
        <v>5622</v>
      </c>
      <c r="C739" s="345"/>
      <c r="D739" s="346">
        <v>83</v>
      </c>
      <c r="E739" s="594">
        <v>45862</v>
      </c>
      <c r="F739" s="594">
        <v>45909</v>
      </c>
      <c r="G739" s="594">
        <v>45862</v>
      </c>
      <c r="H739" s="594">
        <v>45909</v>
      </c>
      <c r="I739" s="347">
        <v>1</v>
      </c>
      <c r="J739" s="347">
        <v>1</v>
      </c>
      <c r="K739" s="346">
        <v>659</v>
      </c>
      <c r="L739" s="346">
        <v>659</v>
      </c>
      <c r="M739" s="346">
        <v>659</v>
      </c>
      <c r="N739" s="348">
        <v>659</v>
      </c>
      <c r="O739" s="385">
        <v>659</v>
      </c>
      <c r="P739" s="572"/>
      <c r="Q739" s="573"/>
      <c r="R739" s="663">
        <f t="shared" si="33"/>
        <v>0</v>
      </c>
      <c r="S739" s="875">
        <f t="shared" si="34"/>
        <v>0</v>
      </c>
      <c r="T739" s="1013"/>
      <c r="U739" s="875">
        <v>0</v>
      </c>
      <c r="V739" s="875">
        <f t="shared" si="35"/>
        <v>0</v>
      </c>
      <c r="X739" s="1002" t="s">
        <v>5622</v>
      </c>
      <c r="Z739" s="1003">
        <v>83</v>
      </c>
      <c r="AA739" s="1004">
        <v>45862</v>
      </c>
      <c r="AB739" s="1004">
        <v>45909</v>
      </c>
      <c r="AC739" s="1004">
        <v>45862</v>
      </c>
      <c r="AD739" s="1004">
        <v>45909</v>
      </c>
      <c r="AE739" s="1005">
        <v>1</v>
      </c>
      <c r="AF739" s="1005">
        <v>1</v>
      </c>
      <c r="AG739" s="1003">
        <v>659</v>
      </c>
      <c r="AH739" s="1003">
        <v>659</v>
      </c>
      <c r="AI739" s="1003">
        <v>659</v>
      </c>
      <c r="AJ739" s="1003">
        <v>659</v>
      </c>
    </row>
    <row r="740" spans="2:36">
      <c r="B740" s="337" t="s">
        <v>768</v>
      </c>
      <c r="C740" s="314" t="s">
        <v>5623</v>
      </c>
      <c r="D740" s="315">
        <v>30</v>
      </c>
      <c r="E740" s="588">
        <v>45862</v>
      </c>
      <c r="F740" s="588">
        <v>45868</v>
      </c>
      <c r="G740" s="588">
        <v>45862</v>
      </c>
      <c r="H740" s="588">
        <v>45868</v>
      </c>
      <c r="I740" s="316">
        <v>1</v>
      </c>
      <c r="J740" s="316">
        <v>1</v>
      </c>
      <c r="K740" s="315">
        <v>196</v>
      </c>
      <c r="L740" s="315">
        <v>196</v>
      </c>
      <c r="M740" s="315">
        <v>196</v>
      </c>
      <c r="N740" s="338">
        <v>196</v>
      </c>
      <c r="O740" s="654">
        <v>196</v>
      </c>
      <c r="P740" s="560" t="s">
        <v>5624</v>
      </c>
      <c r="Q740" s="561" t="s">
        <v>5625</v>
      </c>
      <c r="R740" s="661">
        <f t="shared" si="33"/>
        <v>0</v>
      </c>
      <c r="S740" s="873">
        <f t="shared" si="34"/>
        <v>0</v>
      </c>
      <c r="T740" s="1013"/>
      <c r="U740" s="873">
        <v>0</v>
      </c>
      <c r="V740" s="873">
        <f t="shared" si="35"/>
        <v>0</v>
      </c>
      <c r="X740" s="1002" t="s">
        <v>768</v>
      </c>
      <c r="Y740" s="1002" t="s">
        <v>5623</v>
      </c>
      <c r="Z740" s="1003">
        <v>30</v>
      </c>
      <c r="AA740" s="1004">
        <v>45862</v>
      </c>
      <c r="AB740" s="1004">
        <v>45868</v>
      </c>
      <c r="AC740" s="1004">
        <v>45862</v>
      </c>
      <c r="AD740" s="1004">
        <v>45868</v>
      </c>
      <c r="AE740" s="1005">
        <v>1</v>
      </c>
      <c r="AF740" s="1005">
        <v>1</v>
      </c>
      <c r="AG740" s="1003">
        <v>196</v>
      </c>
      <c r="AH740" s="1003">
        <v>196</v>
      </c>
      <c r="AI740" s="1003">
        <v>196</v>
      </c>
      <c r="AJ740" s="1003">
        <v>196</v>
      </c>
    </row>
    <row r="741" spans="2:36">
      <c r="B741" s="337" t="s">
        <v>771</v>
      </c>
      <c r="C741" s="314" t="s">
        <v>5626</v>
      </c>
      <c r="D741" s="315">
        <v>35</v>
      </c>
      <c r="E741" s="588">
        <v>45862</v>
      </c>
      <c r="F741" s="588">
        <v>45868</v>
      </c>
      <c r="G741" s="588">
        <v>45862</v>
      </c>
      <c r="H741" s="588">
        <v>45868</v>
      </c>
      <c r="I741" s="316">
        <v>1</v>
      </c>
      <c r="J741" s="316">
        <v>1</v>
      </c>
      <c r="K741" s="315">
        <v>133.5</v>
      </c>
      <c r="L741" s="315">
        <v>133.5</v>
      </c>
      <c r="M741" s="315">
        <v>133.5</v>
      </c>
      <c r="N741" s="338">
        <v>133.5</v>
      </c>
      <c r="O741" s="654">
        <v>133.5</v>
      </c>
      <c r="P741" s="560" t="s">
        <v>5621</v>
      </c>
      <c r="Q741" s="561" t="s">
        <v>5627</v>
      </c>
      <c r="R741" s="661">
        <f t="shared" si="33"/>
        <v>0</v>
      </c>
      <c r="S741" s="873">
        <f t="shared" si="34"/>
        <v>0</v>
      </c>
      <c r="T741" s="1013"/>
      <c r="U741" s="873">
        <v>0</v>
      </c>
      <c r="V741" s="873">
        <f t="shared" si="35"/>
        <v>0</v>
      </c>
      <c r="X741" s="1002" t="s">
        <v>771</v>
      </c>
      <c r="Y741" s="1002" t="s">
        <v>5626</v>
      </c>
      <c r="Z741" s="1003">
        <v>35</v>
      </c>
      <c r="AA741" s="1004">
        <v>45862</v>
      </c>
      <c r="AB741" s="1004">
        <v>45868</v>
      </c>
      <c r="AC741" s="1004">
        <v>45862</v>
      </c>
      <c r="AD741" s="1004">
        <v>45868</v>
      </c>
      <c r="AE741" s="1005">
        <v>1</v>
      </c>
      <c r="AF741" s="1005">
        <v>1</v>
      </c>
      <c r="AG741" s="1003">
        <v>133.5</v>
      </c>
      <c r="AH741" s="1003">
        <v>133.5</v>
      </c>
      <c r="AI741" s="1003">
        <v>133.5</v>
      </c>
      <c r="AJ741" s="1003">
        <v>133.5</v>
      </c>
    </row>
    <row r="742" spans="2:36">
      <c r="B742" s="337" t="s">
        <v>5628</v>
      </c>
      <c r="C742" s="314" t="s">
        <v>5629</v>
      </c>
      <c r="D742" s="315">
        <v>12</v>
      </c>
      <c r="E742" s="588">
        <v>45905</v>
      </c>
      <c r="F742" s="588">
        <v>45909</v>
      </c>
      <c r="G742" s="588">
        <v>45905</v>
      </c>
      <c r="H742" s="588">
        <v>45909</v>
      </c>
      <c r="I742" s="316">
        <v>1</v>
      </c>
      <c r="J742" s="316">
        <v>1</v>
      </c>
      <c r="K742" s="315">
        <v>196</v>
      </c>
      <c r="L742" s="315">
        <v>196</v>
      </c>
      <c r="M742" s="315">
        <v>196</v>
      </c>
      <c r="N742" s="338">
        <v>196</v>
      </c>
      <c r="O742" s="654">
        <v>196</v>
      </c>
      <c r="R742" s="661">
        <f t="shared" si="33"/>
        <v>0</v>
      </c>
      <c r="S742" s="873">
        <f t="shared" si="34"/>
        <v>0</v>
      </c>
      <c r="T742" s="1013"/>
      <c r="U742" s="873">
        <v>0</v>
      </c>
      <c r="V742" s="873">
        <f t="shared" si="35"/>
        <v>0</v>
      </c>
      <c r="X742" s="1002" t="s">
        <v>5628</v>
      </c>
      <c r="Y742" s="1002" t="s">
        <v>5629</v>
      </c>
      <c r="Z742" s="1003">
        <v>12</v>
      </c>
      <c r="AA742" s="1004">
        <v>45905</v>
      </c>
      <c r="AB742" s="1004">
        <v>45909</v>
      </c>
      <c r="AC742" s="1004">
        <v>45905</v>
      </c>
      <c r="AD742" s="1004">
        <v>45909</v>
      </c>
      <c r="AE742" s="1005">
        <v>1</v>
      </c>
      <c r="AF742" s="1005">
        <v>1</v>
      </c>
      <c r="AG742" s="1003">
        <v>196</v>
      </c>
      <c r="AH742" s="1003">
        <v>196</v>
      </c>
      <c r="AI742" s="1003">
        <v>196</v>
      </c>
      <c r="AJ742" s="1003">
        <v>196</v>
      </c>
    </row>
    <row r="743" spans="2:36">
      <c r="B743" s="337" t="s">
        <v>5630</v>
      </c>
      <c r="C743" s="314" t="s">
        <v>5631</v>
      </c>
      <c r="D743" s="315">
        <v>12</v>
      </c>
      <c r="E743" s="588">
        <v>45905</v>
      </c>
      <c r="F743" s="588">
        <v>45909</v>
      </c>
      <c r="G743" s="588">
        <v>45905</v>
      </c>
      <c r="H743" s="588">
        <v>45909</v>
      </c>
      <c r="I743" s="316">
        <v>1</v>
      </c>
      <c r="J743" s="316">
        <v>1</v>
      </c>
      <c r="K743" s="315">
        <v>133.5</v>
      </c>
      <c r="L743" s="315">
        <v>133.5</v>
      </c>
      <c r="M743" s="315">
        <v>133.5</v>
      </c>
      <c r="N743" s="338">
        <v>133.5</v>
      </c>
      <c r="O743" s="654">
        <v>133.5</v>
      </c>
      <c r="R743" s="661">
        <f t="shared" si="33"/>
        <v>0</v>
      </c>
      <c r="S743" s="873">
        <f t="shared" si="34"/>
        <v>0</v>
      </c>
      <c r="T743" s="1013"/>
      <c r="U743" s="873">
        <v>0</v>
      </c>
      <c r="V743" s="873">
        <f t="shared" si="35"/>
        <v>0</v>
      </c>
      <c r="X743" s="1002" t="s">
        <v>5630</v>
      </c>
      <c r="Y743" s="1002" t="s">
        <v>5631</v>
      </c>
      <c r="Z743" s="1003">
        <v>12</v>
      </c>
      <c r="AA743" s="1004">
        <v>45905</v>
      </c>
      <c r="AB743" s="1004">
        <v>45909</v>
      </c>
      <c r="AC743" s="1004">
        <v>45905</v>
      </c>
      <c r="AD743" s="1004">
        <v>45909</v>
      </c>
      <c r="AE743" s="1005">
        <v>1</v>
      </c>
      <c r="AF743" s="1005">
        <v>1</v>
      </c>
      <c r="AG743" s="1003">
        <v>133.5</v>
      </c>
      <c r="AH743" s="1003">
        <v>133.5</v>
      </c>
      <c r="AI743" s="1003">
        <v>133.5</v>
      </c>
      <c r="AJ743" s="1003">
        <v>133.5</v>
      </c>
    </row>
    <row r="744" spans="2:36">
      <c r="B744" s="344" t="s">
        <v>5632</v>
      </c>
      <c r="C744" s="345"/>
      <c r="D744" s="346">
        <v>30</v>
      </c>
      <c r="E744" s="594">
        <v>45982</v>
      </c>
      <c r="F744" s="594">
        <v>46028</v>
      </c>
      <c r="G744" s="594">
        <v>45982</v>
      </c>
      <c r="H744" s="594">
        <v>46037</v>
      </c>
      <c r="I744" s="347">
        <v>1</v>
      </c>
      <c r="J744" s="347">
        <v>1</v>
      </c>
      <c r="K744" s="346">
        <v>129</v>
      </c>
      <c r="L744" s="346">
        <v>129</v>
      </c>
      <c r="M744" s="346">
        <v>129</v>
      </c>
      <c r="N744" s="348">
        <v>129</v>
      </c>
      <c r="O744" s="385">
        <v>129</v>
      </c>
      <c r="P744" s="572"/>
      <c r="Q744" s="573"/>
      <c r="R744" s="663">
        <f t="shared" si="33"/>
        <v>0</v>
      </c>
      <c r="S744" s="875">
        <f t="shared" si="34"/>
        <v>0</v>
      </c>
      <c r="T744" s="1013"/>
      <c r="U744" s="875">
        <v>0</v>
      </c>
      <c r="V744" s="875">
        <f t="shared" si="35"/>
        <v>0</v>
      </c>
      <c r="X744" s="1002" t="s">
        <v>5632</v>
      </c>
      <c r="Z744" s="1003">
        <v>30</v>
      </c>
      <c r="AA744" s="1004">
        <v>45982</v>
      </c>
      <c r="AB744" s="1004">
        <v>46028</v>
      </c>
      <c r="AC744" s="1004">
        <v>45982</v>
      </c>
      <c r="AD744" s="1004">
        <v>46037</v>
      </c>
      <c r="AE744" s="1005">
        <v>1</v>
      </c>
      <c r="AF744" s="1005">
        <v>1</v>
      </c>
      <c r="AG744" s="1003">
        <v>129</v>
      </c>
      <c r="AH744" s="1003">
        <v>129</v>
      </c>
      <c r="AI744" s="1003">
        <v>129</v>
      </c>
      <c r="AJ744" s="1003">
        <v>129</v>
      </c>
    </row>
    <row r="745" spans="2:36">
      <c r="B745" s="337" t="s">
        <v>775</v>
      </c>
      <c r="C745" s="314" t="s">
        <v>5633</v>
      </c>
      <c r="D745" s="315">
        <v>30</v>
      </c>
      <c r="E745" s="588">
        <v>45982</v>
      </c>
      <c r="F745" s="588">
        <v>46028</v>
      </c>
      <c r="G745" s="588">
        <v>45982</v>
      </c>
      <c r="H745" s="588">
        <v>46037</v>
      </c>
      <c r="I745" s="316">
        <v>1</v>
      </c>
      <c r="J745" s="316">
        <v>1</v>
      </c>
      <c r="K745" s="315">
        <v>77</v>
      </c>
      <c r="L745" s="315">
        <v>77</v>
      </c>
      <c r="M745" s="315">
        <v>77</v>
      </c>
      <c r="N745" s="338">
        <v>77</v>
      </c>
      <c r="O745" s="654">
        <v>77</v>
      </c>
      <c r="R745" s="661">
        <f t="shared" si="33"/>
        <v>0</v>
      </c>
      <c r="S745" s="873">
        <f t="shared" si="34"/>
        <v>0</v>
      </c>
      <c r="T745" s="1013"/>
      <c r="U745" s="873">
        <v>0</v>
      </c>
      <c r="V745" s="873">
        <f t="shared" si="35"/>
        <v>0</v>
      </c>
      <c r="X745" s="1002" t="s">
        <v>775</v>
      </c>
      <c r="Y745" s="1002" t="s">
        <v>5633</v>
      </c>
      <c r="Z745" s="1003">
        <v>30</v>
      </c>
      <c r="AA745" s="1004">
        <v>45982</v>
      </c>
      <c r="AB745" s="1004">
        <v>46028</v>
      </c>
      <c r="AC745" s="1004">
        <v>45982</v>
      </c>
      <c r="AD745" s="1004">
        <v>46037</v>
      </c>
      <c r="AE745" s="1005">
        <v>1</v>
      </c>
      <c r="AF745" s="1005">
        <v>1</v>
      </c>
      <c r="AG745" s="1003">
        <v>77</v>
      </c>
      <c r="AH745" s="1003">
        <v>77</v>
      </c>
      <c r="AI745" s="1003">
        <v>77</v>
      </c>
      <c r="AJ745" s="1003">
        <v>77</v>
      </c>
    </row>
    <row r="746" spans="2:36">
      <c r="B746" s="337" t="s">
        <v>778</v>
      </c>
      <c r="C746" s="314" t="s">
        <v>5634</v>
      </c>
      <c r="D746" s="315">
        <v>30</v>
      </c>
      <c r="E746" s="588">
        <v>45982</v>
      </c>
      <c r="F746" s="588">
        <v>46028</v>
      </c>
      <c r="G746" s="588">
        <v>45982</v>
      </c>
      <c r="H746" s="588">
        <v>46037</v>
      </c>
      <c r="I746" s="316">
        <v>1</v>
      </c>
      <c r="J746" s="316">
        <v>1</v>
      </c>
      <c r="K746" s="315">
        <v>52</v>
      </c>
      <c r="L746" s="315">
        <v>52</v>
      </c>
      <c r="M746" s="315">
        <v>52</v>
      </c>
      <c r="N746" s="338">
        <v>52</v>
      </c>
      <c r="O746" s="654">
        <v>52</v>
      </c>
      <c r="R746" s="661">
        <f t="shared" si="33"/>
        <v>0</v>
      </c>
      <c r="S746" s="873">
        <f t="shared" si="34"/>
        <v>0</v>
      </c>
      <c r="T746" s="1013"/>
      <c r="U746" s="873">
        <v>0</v>
      </c>
      <c r="V746" s="873">
        <f t="shared" si="35"/>
        <v>0</v>
      </c>
      <c r="X746" s="1002" t="s">
        <v>778</v>
      </c>
      <c r="Y746" s="1002" t="s">
        <v>5634</v>
      </c>
      <c r="Z746" s="1003">
        <v>30</v>
      </c>
      <c r="AA746" s="1004">
        <v>45982</v>
      </c>
      <c r="AB746" s="1004">
        <v>46028</v>
      </c>
      <c r="AC746" s="1004">
        <v>45982</v>
      </c>
      <c r="AD746" s="1004">
        <v>46037</v>
      </c>
      <c r="AE746" s="1005">
        <v>1</v>
      </c>
      <c r="AF746" s="1005">
        <v>1</v>
      </c>
      <c r="AG746" s="1003">
        <v>52</v>
      </c>
      <c r="AH746" s="1003">
        <v>52</v>
      </c>
      <c r="AI746" s="1003">
        <v>52</v>
      </c>
      <c r="AJ746" s="1003">
        <v>52</v>
      </c>
    </row>
    <row r="747" spans="2:36">
      <c r="B747" s="344" t="s">
        <v>5635</v>
      </c>
      <c r="C747" s="345"/>
      <c r="D747" s="346">
        <v>32</v>
      </c>
      <c r="E747" s="594">
        <v>46029</v>
      </c>
      <c r="F747" s="594">
        <v>46070</v>
      </c>
      <c r="G747" s="594">
        <v>46038</v>
      </c>
      <c r="H747" s="594">
        <v>46051</v>
      </c>
      <c r="I747" s="347">
        <v>1</v>
      </c>
      <c r="J747" s="347">
        <v>1</v>
      </c>
      <c r="K747" s="346">
        <v>659</v>
      </c>
      <c r="L747" s="346">
        <v>659</v>
      </c>
      <c r="M747" s="346">
        <v>659</v>
      </c>
      <c r="N747" s="348">
        <v>659</v>
      </c>
      <c r="O747" s="385">
        <v>659</v>
      </c>
      <c r="P747" s="572"/>
      <c r="Q747" s="573"/>
      <c r="R747" s="663">
        <f t="shared" si="33"/>
        <v>0</v>
      </c>
      <c r="S747" s="875">
        <f t="shared" si="34"/>
        <v>0</v>
      </c>
      <c r="T747" s="1013"/>
      <c r="U747" s="875">
        <v>-1.1258664651093817E-3</v>
      </c>
      <c r="V747" s="875">
        <f t="shared" si="35"/>
        <v>1.1258664651093817E-3</v>
      </c>
      <c r="X747" s="1002" t="s">
        <v>5635</v>
      </c>
      <c r="Z747" s="1003">
        <v>32</v>
      </c>
      <c r="AA747" s="1004">
        <v>46029</v>
      </c>
      <c r="AB747" s="1004">
        <v>46070</v>
      </c>
      <c r="AC747" s="1004">
        <v>46038</v>
      </c>
      <c r="AD747" s="1004">
        <v>46051</v>
      </c>
      <c r="AE747" s="1005">
        <v>1</v>
      </c>
      <c r="AF747" s="1005">
        <v>1</v>
      </c>
      <c r="AG747" s="1003">
        <v>659</v>
      </c>
      <c r="AH747" s="1003">
        <v>659</v>
      </c>
      <c r="AI747" s="1003">
        <v>659</v>
      </c>
      <c r="AJ747" s="1003">
        <v>659</v>
      </c>
    </row>
    <row r="748" spans="2:36">
      <c r="B748" s="337" t="s">
        <v>780</v>
      </c>
      <c r="C748" s="314" t="s">
        <v>5636</v>
      </c>
      <c r="D748" s="315">
        <v>32</v>
      </c>
      <c r="E748" s="588">
        <v>46029</v>
      </c>
      <c r="F748" s="588">
        <v>46070</v>
      </c>
      <c r="G748" s="588">
        <v>46038</v>
      </c>
      <c r="H748" s="588">
        <v>46051</v>
      </c>
      <c r="I748" s="316">
        <v>1</v>
      </c>
      <c r="J748" s="316">
        <v>1</v>
      </c>
      <c r="K748" s="315">
        <v>392</v>
      </c>
      <c r="L748" s="315">
        <v>392</v>
      </c>
      <c r="M748" s="315">
        <v>392</v>
      </c>
      <c r="N748" s="338">
        <v>392</v>
      </c>
      <c r="O748" s="654">
        <v>392</v>
      </c>
      <c r="P748" s="560" t="s">
        <v>5621</v>
      </c>
      <c r="Q748" s="561" t="s">
        <v>5627</v>
      </c>
      <c r="R748" s="661">
        <f t="shared" si="33"/>
        <v>0</v>
      </c>
      <c r="S748" s="873">
        <f t="shared" si="34"/>
        <v>0</v>
      </c>
      <c r="T748" s="1013"/>
      <c r="U748" s="873">
        <v>-6.6973148551227287E-4</v>
      </c>
      <c r="V748" s="873">
        <f t="shared" si="35"/>
        <v>6.6973148551227287E-4</v>
      </c>
      <c r="X748" s="1002" t="s">
        <v>780</v>
      </c>
      <c r="Y748" s="1002" t="s">
        <v>5636</v>
      </c>
      <c r="Z748" s="1003">
        <v>32</v>
      </c>
      <c r="AA748" s="1004">
        <v>46029</v>
      </c>
      <c r="AB748" s="1004">
        <v>46070</v>
      </c>
      <c r="AC748" s="1004">
        <v>46038</v>
      </c>
      <c r="AD748" s="1004">
        <v>46051</v>
      </c>
      <c r="AE748" s="1005">
        <v>1</v>
      </c>
      <c r="AF748" s="1005">
        <v>1</v>
      </c>
      <c r="AG748" s="1003">
        <v>392</v>
      </c>
      <c r="AH748" s="1003">
        <v>392</v>
      </c>
      <c r="AI748" s="1003">
        <v>392</v>
      </c>
      <c r="AJ748" s="1003">
        <v>392</v>
      </c>
    </row>
    <row r="749" spans="2:36">
      <c r="B749" s="337" t="s">
        <v>781</v>
      </c>
      <c r="C749" s="314" t="s">
        <v>5637</v>
      </c>
      <c r="D749" s="315">
        <v>32</v>
      </c>
      <c r="E749" s="588">
        <v>46029</v>
      </c>
      <c r="F749" s="588">
        <v>46070</v>
      </c>
      <c r="G749" s="588">
        <v>46038</v>
      </c>
      <c r="H749" s="588">
        <v>46051</v>
      </c>
      <c r="I749" s="316">
        <v>1</v>
      </c>
      <c r="J749" s="316">
        <v>1</v>
      </c>
      <c r="K749" s="315">
        <v>267</v>
      </c>
      <c r="L749" s="315">
        <v>267</v>
      </c>
      <c r="M749" s="315">
        <v>267</v>
      </c>
      <c r="N749" s="338">
        <v>267</v>
      </c>
      <c r="O749" s="654">
        <v>267</v>
      </c>
      <c r="P749" s="560" t="s">
        <v>5625</v>
      </c>
      <c r="Q749" s="561" t="s">
        <v>5638</v>
      </c>
      <c r="R749" s="661">
        <f t="shared" si="33"/>
        <v>0</v>
      </c>
      <c r="S749" s="873">
        <f t="shared" si="34"/>
        <v>0</v>
      </c>
      <c r="T749" s="1013"/>
      <c r="U749" s="873">
        <v>-4.5613497959710869E-4</v>
      </c>
      <c r="V749" s="873">
        <f t="shared" si="35"/>
        <v>4.5613497959710869E-4</v>
      </c>
      <c r="X749" s="1002" t="s">
        <v>781</v>
      </c>
      <c r="Y749" s="1002" t="s">
        <v>5637</v>
      </c>
      <c r="Z749" s="1003">
        <v>32</v>
      </c>
      <c r="AA749" s="1004">
        <v>46029</v>
      </c>
      <c r="AB749" s="1004">
        <v>46070</v>
      </c>
      <c r="AC749" s="1004">
        <v>46038</v>
      </c>
      <c r="AD749" s="1004">
        <v>46051</v>
      </c>
      <c r="AE749" s="1005">
        <v>1</v>
      </c>
      <c r="AF749" s="1005">
        <v>1</v>
      </c>
      <c r="AG749" s="1003">
        <v>267</v>
      </c>
      <c r="AH749" s="1003">
        <v>267</v>
      </c>
      <c r="AI749" s="1003">
        <v>267</v>
      </c>
      <c r="AJ749" s="1003">
        <v>267</v>
      </c>
    </row>
    <row r="750" spans="2:36">
      <c r="B750" s="344" t="s">
        <v>5639</v>
      </c>
      <c r="C750" s="345"/>
      <c r="D750" s="346">
        <v>74</v>
      </c>
      <c r="E750" s="594">
        <v>46071</v>
      </c>
      <c r="F750" s="594">
        <v>46148</v>
      </c>
      <c r="G750" s="594">
        <v>46073</v>
      </c>
      <c r="H750" s="594">
        <v>46188</v>
      </c>
      <c r="I750" s="347">
        <v>0.6</v>
      </c>
      <c r="J750" s="347">
        <v>0.3</v>
      </c>
      <c r="K750" s="346">
        <v>1512</v>
      </c>
      <c r="L750" s="346">
        <v>907.2</v>
      </c>
      <c r="M750" s="346">
        <v>453.6</v>
      </c>
      <c r="N750" s="348">
        <v>453.6</v>
      </c>
      <c r="O750" s="385">
        <v>362.88</v>
      </c>
      <c r="P750" s="572"/>
      <c r="Q750" s="573"/>
      <c r="R750" s="663">
        <f t="shared" si="33"/>
        <v>-453.6</v>
      </c>
      <c r="S750" s="875">
        <f t="shared" si="34"/>
        <v>-3.616532721010333E-3</v>
      </c>
      <c r="T750" s="1013"/>
      <c r="U750" s="875">
        <v>0</v>
      </c>
      <c r="V750" s="875">
        <f t="shared" si="35"/>
        <v>-3.616532721010333E-3</v>
      </c>
      <c r="X750" s="1002" t="s">
        <v>5639</v>
      </c>
      <c r="Z750" s="1003">
        <v>74</v>
      </c>
      <c r="AA750" s="1004">
        <v>46071</v>
      </c>
      <c r="AB750" s="1004">
        <v>46148</v>
      </c>
      <c r="AC750" s="1004">
        <v>46073</v>
      </c>
      <c r="AD750" s="1004">
        <v>46188</v>
      </c>
      <c r="AE750" s="1005">
        <v>0.6</v>
      </c>
      <c r="AF750" s="1005">
        <v>0.3</v>
      </c>
      <c r="AG750" s="1003">
        <v>1512</v>
      </c>
      <c r="AH750" s="1003">
        <v>907.2</v>
      </c>
      <c r="AI750" s="1003">
        <v>453.6</v>
      </c>
      <c r="AJ750" s="1003">
        <v>453.6</v>
      </c>
    </row>
    <row r="751" spans="2:36">
      <c r="B751" s="337" t="s">
        <v>783</v>
      </c>
      <c r="C751" s="314" t="s">
        <v>5640</v>
      </c>
      <c r="D751" s="315">
        <v>52</v>
      </c>
      <c r="E751" s="588">
        <v>46071</v>
      </c>
      <c r="F751" s="588">
        <v>46126</v>
      </c>
      <c r="G751" s="588">
        <v>46073</v>
      </c>
      <c r="H751" s="588">
        <v>46167</v>
      </c>
      <c r="I751" s="316">
        <v>1</v>
      </c>
      <c r="J751" s="316">
        <v>0.5</v>
      </c>
      <c r="K751" s="315">
        <v>907.2</v>
      </c>
      <c r="L751" s="315">
        <v>907.2</v>
      </c>
      <c r="M751" s="315">
        <v>453.6</v>
      </c>
      <c r="N751" s="338">
        <v>453.6</v>
      </c>
      <c r="O751" s="654">
        <v>362.88</v>
      </c>
      <c r="P751" s="560" t="s">
        <v>5627</v>
      </c>
      <c r="Q751" s="561" t="s">
        <v>5641</v>
      </c>
      <c r="R751" s="661">
        <f t="shared" si="33"/>
        <v>-453.6</v>
      </c>
      <c r="S751" s="873">
        <f t="shared" si="34"/>
        <v>-3.616532721010333E-3</v>
      </c>
      <c r="T751" s="1013"/>
      <c r="U751" s="873">
        <v>0</v>
      </c>
      <c r="V751" s="873">
        <f t="shared" si="35"/>
        <v>-3.616532721010333E-3</v>
      </c>
      <c r="X751" s="1002" t="s">
        <v>783</v>
      </c>
      <c r="Y751" s="1002" t="s">
        <v>5640</v>
      </c>
      <c r="Z751" s="1003">
        <v>52</v>
      </c>
      <c r="AA751" s="1004">
        <v>46071</v>
      </c>
      <c r="AB751" s="1004">
        <v>46126</v>
      </c>
      <c r="AC751" s="1004">
        <v>46073</v>
      </c>
      <c r="AD751" s="1004">
        <v>46167</v>
      </c>
      <c r="AE751" s="1005">
        <v>1</v>
      </c>
      <c r="AF751" s="1005">
        <v>0.5</v>
      </c>
      <c r="AG751" s="1003">
        <v>907.2</v>
      </c>
      <c r="AH751" s="1003">
        <v>907.2</v>
      </c>
      <c r="AI751" s="1003">
        <v>453.6</v>
      </c>
      <c r="AJ751" s="1003">
        <v>453.6</v>
      </c>
    </row>
    <row r="752" spans="2:36">
      <c r="B752" s="337" t="s">
        <v>5642</v>
      </c>
      <c r="C752" s="314" t="s">
        <v>5643</v>
      </c>
      <c r="D752" s="315">
        <v>5</v>
      </c>
      <c r="E752" s="588">
        <v>46127</v>
      </c>
      <c r="F752" s="588">
        <v>46133</v>
      </c>
      <c r="G752" s="588">
        <v>46168</v>
      </c>
      <c r="H752" s="588">
        <v>46174</v>
      </c>
      <c r="I752" s="316">
        <v>0.4</v>
      </c>
      <c r="J752" s="316">
        <v>0</v>
      </c>
      <c r="K752" s="315">
        <v>151.19999999999999</v>
      </c>
      <c r="L752" s="315">
        <v>0</v>
      </c>
      <c r="M752" s="315">
        <v>0</v>
      </c>
      <c r="N752" s="338">
        <v>0</v>
      </c>
      <c r="O752" s="654">
        <v>0</v>
      </c>
      <c r="P752" s="560" t="s">
        <v>5638</v>
      </c>
      <c r="Q752" s="561" t="s">
        <v>5644</v>
      </c>
      <c r="R752" s="661">
        <f t="shared" si="33"/>
        <v>0</v>
      </c>
      <c r="S752" s="873">
        <f t="shared" si="34"/>
        <v>0</v>
      </c>
      <c r="T752" s="1013"/>
      <c r="U752" s="873">
        <v>0</v>
      </c>
      <c r="V752" s="873">
        <f t="shared" si="35"/>
        <v>0</v>
      </c>
      <c r="X752" s="1002" t="s">
        <v>5642</v>
      </c>
      <c r="Y752" s="1002" t="s">
        <v>5643</v>
      </c>
      <c r="Z752" s="1003">
        <v>5</v>
      </c>
      <c r="AA752" s="1004">
        <v>46127</v>
      </c>
      <c r="AB752" s="1004">
        <v>46133</v>
      </c>
      <c r="AC752" s="1004">
        <v>46168</v>
      </c>
      <c r="AD752" s="1004">
        <v>46174</v>
      </c>
      <c r="AE752" s="1005">
        <v>0.4</v>
      </c>
      <c r="AF752" s="1005">
        <v>0</v>
      </c>
      <c r="AG752" s="1003">
        <v>151.19999999999999</v>
      </c>
      <c r="AH752" s="1003">
        <v>0</v>
      </c>
      <c r="AI752" s="1003">
        <v>0</v>
      </c>
      <c r="AJ752" s="1003">
        <v>0</v>
      </c>
    </row>
    <row r="753" spans="2:36">
      <c r="B753" s="337" t="s">
        <v>5645</v>
      </c>
      <c r="C753" s="314" t="s">
        <v>5646</v>
      </c>
      <c r="D753" s="315">
        <v>5</v>
      </c>
      <c r="E753" s="588">
        <v>46134</v>
      </c>
      <c r="F753" s="588">
        <v>46140</v>
      </c>
      <c r="G753" s="588">
        <v>46175</v>
      </c>
      <c r="H753" s="588">
        <v>46181</v>
      </c>
      <c r="I753" s="316">
        <v>0</v>
      </c>
      <c r="J753" s="316">
        <v>0</v>
      </c>
      <c r="K753" s="315">
        <v>302.39999999999998</v>
      </c>
      <c r="L753" s="315">
        <v>0</v>
      </c>
      <c r="M753" s="315">
        <v>0</v>
      </c>
      <c r="N753" s="338">
        <v>0</v>
      </c>
      <c r="O753" s="654">
        <v>0</v>
      </c>
      <c r="P753" s="560" t="s">
        <v>5647</v>
      </c>
      <c r="Q753" s="561" t="s">
        <v>5648</v>
      </c>
      <c r="R753" s="661">
        <f t="shared" si="33"/>
        <v>0</v>
      </c>
      <c r="S753" s="873">
        <f t="shared" si="34"/>
        <v>0</v>
      </c>
      <c r="T753" s="1013"/>
      <c r="U753" s="873">
        <v>0</v>
      </c>
      <c r="V753" s="873">
        <f t="shared" si="35"/>
        <v>0</v>
      </c>
      <c r="X753" s="1002" t="s">
        <v>5645</v>
      </c>
      <c r="Y753" s="1002" t="s">
        <v>5646</v>
      </c>
      <c r="Z753" s="1003">
        <v>5</v>
      </c>
      <c r="AA753" s="1004">
        <v>46134</v>
      </c>
      <c r="AB753" s="1004">
        <v>46140</v>
      </c>
      <c r="AC753" s="1004">
        <v>46175</v>
      </c>
      <c r="AD753" s="1004">
        <v>46181</v>
      </c>
      <c r="AE753" s="1005">
        <v>0</v>
      </c>
      <c r="AF753" s="1005">
        <v>0</v>
      </c>
      <c r="AG753" s="1003">
        <v>302.39999999999998</v>
      </c>
      <c r="AH753" s="1003">
        <v>0</v>
      </c>
      <c r="AI753" s="1003">
        <v>0</v>
      </c>
      <c r="AJ753" s="1003">
        <v>0</v>
      </c>
    </row>
    <row r="754" spans="2:36">
      <c r="B754" s="337" t="s">
        <v>5649</v>
      </c>
      <c r="C754" s="314" t="s">
        <v>5650</v>
      </c>
      <c r="D754" s="315">
        <v>5</v>
      </c>
      <c r="E754" s="588">
        <v>46141</v>
      </c>
      <c r="F754" s="588">
        <v>46148</v>
      </c>
      <c r="G754" s="588">
        <v>46182</v>
      </c>
      <c r="H754" s="588">
        <v>46188</v>
      </c>
      <c r="I754" s="316">
        <v>0</v>
      </c>
      <c r="J754" s="316">
        <v>0</v>
      </c>
      <c r="K754" s="315">
        <v>151.19999999999999</v>
      </c>
      <c r="L754" s="315">
        <v>0</v>
      </c>
      <c r="M754" s="315">
        <v>0</v>
      </c>
      <c r="N754" s="338">
        <v>0</v>
      </c>
      <c r="O754" s="654">
        <v>0</v>
      </c>
      <c r="P754" s="560" t="s">
        <v>5644</v>
      </c>
      <c r="Q754" s="561" t="s">
        <v>5213</v>
      </c>
      <c r="R754" s="661">
        <f t="shared" si="33"/>
        <v>0</v>
      </c>
      <c r="S754" s="873">
        <f t="shared" si="34"/>
        <v>0</v>
      </c>
      <c r="T754" s="1013"/>
      <c r="U754" s="873">
        <v>0</v>
      </c>
      <c r="V754" s="873">
        <f t="shared" si="35"/>
        <v>0</v>
      </c>
      <c r="X754" s="1002" t="s">
        <v>5649</v>
      </c>
      <c r="Y754" s="1002" t="s">
        <v>5650</v>
      </c>
      <c r="Z754" s="1003">
        <v>5</v>
      </c>
      <c r="AA754" s="1004">
        <v>46141</v>
      </c>
      <c r="AB754" s="1004">
        <v>46148</v>
      </c>
      <c r="AC754" s="1004">
        <v>46182</v>
      </c>
      <c r="AD754" s="1004">
        <v>46188</v>
      </c>
      <c r="AE754" s="1005">
        <v>0</v>
      </c>
      <c r="AF754" s="1005">
        <v>0</v>
      </c>
      <c r="AG754" s="1003">
        <v>151.19999999999999</v>
      </c>
      <c r="AH754" s="1003">
        <v>0</v>
      </c>
      <c r="AI754" s="1003">
        <v>0</v>
      </c>
      <c r="AJ754" s="1003">
        <v>0</v>
      </c>
    </row>
    <row r="755" spans="2:36">
      <c r="B755" s="339" t="s">
        <v>5651</v>
      </c>
      <c r="C755" s="340"/>
      <c r="D755" s="341">
        <v>314</v>
      </c>
      <c r="E755" s="593">
        <v>45931</v>
      </c>
      <c r="F755" s="593">
        <v>46232</v>
      </c>
      <c r="G755" s="593">
        <v>45931</v>
      </c>
      <c r="H755" s="593">
        <v>46253</v>
      </c>
      <c r="I755" s="342">
        <v>0.47860000000000003</v>
      </c>
      <c r="J755" s="342">
        <v>0.4002</v>
      </c>
      <c r="K755" s="341">
        <v>1520</v>
      </c>
      <c r="L755" s="341">
        <v>727.44</v>
      </c>
      <c r="M755" s="341">
        <v>608.36</v>
      </c>
      <c r="N755" s="343">
        <v>608.36</v>
      </c>
      <c r="O755" s="385">
        <v>513.24</v>
      </c>
      <c r="P755" s="570"/>
      <c r="Q755" s="571"/>
      <c r="R755" s="662">
        <f t="shared" si="33"/>
        <v>-119.08000000000004</v>
      </c>
      <c r="S755" s="874">
        <f t="shared" si="34"/>
        <v>-9.4941956882255423E-4</v>
      </c>
      <c r="T755" s="1013"/>
      <c r="U755" s="874">
        <v>0</v>
      </c>
      <c r="V755" s="874">
        <f t="shared" si="35"/>
        <v>-9.4941956882255423E-4</v>
      </c>
      <c r="X755" s="1002" t="s">
        <v>5651</v>
      </c>
      <c r="Z755" s="1003">
        <v>314</v>
      </c>
      <c r="AA755" s="1004">
        <v>45931</v>
      </c>
      <c r="AB755" s="1004">
        <v>46232</v>
      </c>
      <c r="AC755" s="1004">
        <v>45931</v>
      </c>
      <c r="AD755" s="1004">
        <v>46253</v>
      </c>
      <c r="AE755" s="1005">
        <v>0.47860000000000003</v>
      </c>
      <c r="AF755" s="1005">
        <v>0.4002</v>
      </c>
      <c r="AG755" s="1003">
        <v>1520</v>
      </c>
      <c r="AH755" s="1003">
        <v>727.44</v>
      </c>
      <c r="AI755" s="1003">
        <v>608.36</v>
      </c>
      <c r="AJ755" s="1003">
        <v>608.36</v>
      </c>
    </row>
    <row r="756" spans="2:36">
      <c r="B756" s="344" t="s">
        <v>5652</v>
      </c>
      <c r="C756" s="345"/>
      <c r="D756" s="346">
        <v>7</v>
      </c>
      <c r="E756" s="594">
        <v>45931</v>
      </c>
      <c r="F756" s="594">
        <v>45960</v>
      </c>
      <c r="G756" s="594">
        <v>45931</v>
      </c>
      <c r="H756" s="594">
        <v>45971</v>
      </c>
      <c r="I756" s="347">
        <v>1</v>
      </c>
      <c r="J756" s="347">
        <v>1</v>
      </c>
      <c r="K756" s="346">
        <v>84</v>
      </c>
      <c r="L756" s="346">
        <v>84</v>
      </c>
      <c r="M756" s="346">
        <v>84</v>
      </c>
      <c r="N756" s="348">
        <v>84</v>
      </c>
      <c r="O756" s="385">
        <v>84</v>
      </c>
      <c r="P756" s="572"/>
      <c r="Q756" s="573"/>
      <c r="R756" s="663">
        <f t="shared" si="33"/>
        <v>0</v>
      </c>
      <c r="S756" s="875">
        <f t="shared" si="34"/>
        <v>0</v>
      </c>
      <c r="T756" s="1013"/>
      <c r="U756" s="875">
        <v>0</v>
      </c>
      <c r="V756" s="875">
        <f t="shared" si="35"/>
        <v>0</v>
      </c>
      <c r="X756" s="1002" t="s">
        <v>5652</v>
      </c>
      <c r="Z756" s="1003">
        <v>7</v>
      </c>
      <c r="AA756" s="1004">
        <v>45931</v>
      </c>
      <c r="AB756" s="1004">
        <v>45960</v>
      </c>
      <c r="AC756" s="1004">
        <v>45931</v>
      </c>
      <c r="AD756" s="1004">
        <v>45971</v>
      </c>
      <c r="AE756" s="1005">
        <v>1</v>
      </c>
      <c r="AF756" s="1005">
        <v>1</v>
      </c>
      <c r="AG756" s="1003">
        <v>84</v>
      </c>
      <c r="AH756" s="1003">
        <v>84</v>
      </c>
      <c r="AI756" s="1003">
        <v>84</v>
      </c>
      <c r="AJ756" s="1003">
        <v>84</v>
      </c>
    </row>
    <row r="757" spans="2:36">
      <c r="B757" s="337" t="s">
        <v>789</v>
      </c>
      <c r="C757" s="314" t="s">
        <v>5653</v>
      </c>
      <c r="D757" s="315">
        <v>7</v>
      </c>
      <c r="E757" s="588">
        <v>45931</v>
      </c>
      <c r="F757" s="588">
        <v>45960</v>
      </c>
      <c r="G757" s="588">
        <v>45931</v>
      </c>
      <c r="H757" s="588">
        <v>45971</v>
      </c>
      <c r="I757" s="316">
        <v>1</v>
      </c>
      <c r="J757" s="316">
        <v>1</v>
      </c>
      <c r="K757" s="315">
        <v>32</v>
      </c>
      <c r="L757" s="315">
        <v>32</v>
      </c>
      <c r="M757" s="315">
        <v>32</v>
      </c>
      <c r="N757" s="338">
        <v>32</v>
      </c>
      <c r="O757" s="654">
        <v>32</v>
      </c>
      <c r="P757" s="560" t="s">
        <v>5620</v>
      </c>
      <c r="Q757" s="561" t="s">
        <v>5654</v>
      </c>
      <c r="R757" s="661">
        <f t="shared" si="33"/>
        <v>0</v>
      </c>
      <c r="S757" s="873">
        <f t="shared" si="34"/>
        <v>0</v>
      </c>
      <c r="T757" s="1013"/>
      <c r="U757" s="873">
        <v>0</v>
      </c>
      <c r="V757" s="873">
        <f t="shared" si="35"/>
        <v>0</v>
      </c>
      <c r="X757" s="1002" t="s">
        <v>789</v>
      </c>
      <c r="Y757" s="1002" t="s">
        <v>5653</v>
      </c>
      <c r="Z757" s="1003">
        <v>7</v>
      </c>
      <c r="AA757" s="1004">
        <v>45931</v>
      </c>
      <c r="AB757" s="1004">
        <v>45960</v>
      </c>
      <c r="AC757" s="1004">
        <v>45931</v>
      </c>
      <c r="AD757" s="1004">
        <v>45971</v>
      </c>
      <c r="AE757" s="1005">
        <v>1</v>
      </c>
      <c r="AF757" s="1005">
        <v>1</v>
      </c>
      <c r="AG757" s="1003">
        <v>32</v>
      </c>
      <c r="AH757" s="1003">
        <v>32</v>
      </c>
      <c r="AI757" s="1003">
        <v>32</v>
      </c>
      <c r="AJ757" s="1003">
        <v>32</v>
      </c>
    </row>
    <row r="758" spans="2:36">
      <c r="B758" s="337" t="s">
        <v>792</v>
      </c>
      <c r="C758" s="314" t="s">
        <v>5655</v>
      </c>
      <c r="D758" s="315">
        <v>7</v>
      </c>
      <c r="E758" s="588">
        <v>45931</v>
      </c>
      <c r="F758" s="588">
        <v>45960</v>
      </c>
      <c r="G758" s="588">
        <v>45931</v>
      </c>
      <c r="H758" s="588">
        <v>45971</v>
      </c>
      <c r="I758" s="316">
        <v>1</v>
      </c>
      <c r="J758" s="316">
        <v>1</v>
      </c>
      <c r="K758" s="315">
        <v>52</v>
      </c>
      <c r="L758" s="315">
        <v>52</v>
      </c>
      <c r="M758" s="315">
        <v>52</v>
      </c>
      <c r="N758" s="338">
        <v>52</v>
      </c>
      <c r="O758" s="654">
        <v>52</v>
      </c>
      <c r="P758" s="560" t="s">
        <v>5656</v>
      </c>
      <c r="Q758" s="561" t="s">
        <v>5657</v>
      </c>
      <c r="R758" s="661">
        <f t="shared" si="33"/>
        <v>0</v>
      </c>
      <c r="S758" s="873">
        <f t="shared" si="34"/>
        <v>0</v>
      </c>
      <c r="T758" s="1013"/>
      <c r="U758" s="873">
        <v>0</v>
      </c>
      <c r="V758" s="873">
        <f t="shared" si="35"/>
        <v>0</v>
      </c>
      <c r="X758" s="1002" t="s">
        <v>792</v>
      </c>
      <c r="Y758" s="1002" t="s">
        <v>5655</v>
      </c>
      <c r="Z758" s="1003">
        <v>7</v>
      </c>
      <c r="AA758" s="1004">
        <v>45931</v>
      </c>
      <c r="AB758" s="1004">
        <v>45960</v>
      </c>
      <c r="AC758" s="1004">
        <v>45931</v>
      </c>
      <c r="AD758" s="1004">
        <v>45971</v>
      </c>
      <c r="AE758" s="1005">
        <v>1</v>
      </c>
      <c r="AF758" s="1005">
        <v>1</v>
      </c>
      <c r="AG758" s="1003">
        <v>52</v>
      </c>
      <c r="AH758" s="1003">
        <v>52</v>
      </c>
      <c r="AI758" s="1003">
        <v>52</v>
      </c>
      <c r="AJ758" s="1003">
        <v>52</v>
      </c>
    </row>
    <row r="759" spans="2:36">
      <c r="B759" s="344" t="s">
        <v>5658</v>
      </c>
      <c r="C759" s="345"/>
      <c r="D759" s="346">
        <v>14</v>
      </c>
      <c r="E759" s="594">
        <v>45961</v>
      </c>
      <c r="F759" s="594">
        <v>45981</v>
      </c>
      <c r="G759" s="594">
        <v>45972</v>
      </c>
      <c r="H759" s="594">
        <v>45981</v>
      </c>
      <c r="I759" s="347">
        <v>1</v>
      </c>
      <c r="J759" s="347">
        <v>1</v>
      </c>
      <c r="K759" s="346">
        <v>380</v>
      </c>
      <c r="L759" s="346">
        <v>380</v>
      </c>
      <c r="M759" s="346">
        <v>380</v>
      </c>
      <c r="N759" s="348">
        <v>380</v>
      </c>
      <c r="O759" s="385">
        <v>380</v>
      </c>
      <c r="P759" s="572"/>
      <c r="Q759" s="573"/>
      <c r="R759" s="663">
        <f t="shared" si="33"/>
        <v>0</v>
      </c>
      <c r="S759" s="875">
        <f t="shared" si="34"/>
        <v>0</v>
      </c>
      <c r="T759" s="1013"/>
      <c r="U759" s="875">
        <v>0</v>
      </c>
      <c r="V759" s="875">
        <f t="shared" si="35"/>
        <v>0</v>
      </c>
      <c r="X759" s="1002" t="s">
        <v>5658</v>
      </c>
      <c r="Z759" s="1003">
        <v>14</v>
      </c>
      <c r="AA759" s="1004">
        <v>45961</v>
      </c>
      <c r="AB759" s="1004">
        <v>45981</v>
      </c>
      <c r="AC759" s="1004">
        <v>45972</v>
      </c>
      <c r="AD759" s="1004">
        <v>45981</v>
      </c>
      <c r="AE759" s="1005">
        <v>1</v>
      </c>
      <c r="AF759" s="1005">
        <v>1</v>
      </c>
      <c r="AG759" s="1003">
        <v>380</v>
      </c>
      <c r="AH759" s="1003">
        <v>380</v>
      </c>
      <c r="AI759" s="1003">
        <v>380</v>
      </c>
      <c r="AJ759" s="1003">
        <v>380</v>
      </c>
    </row>
    <row r="760" spans="2:36">
      <c r="B760" s="337" t="s">
        <v>795</v>
      </c>
      <c r="C760" s="314" t="s">
        <v>5659</v>
      </c>
      <c r="D760" s="315">
        <v>14</v>
      </c>
      <c r="E760" s="588">
        <v>45961</v>
      </c>
      <c r="F760" s="588">
        <v>45981</v>
      </c>
      <c r="G760" s="588">
        <v>45972</v>
      </c>
      <c r="H760" s="588">
        <v>45981</v>
      </c>
      <c r="I760" s="316">
        <v>1</v>
      </c>
      <c r="J760" s="316">
        <v>1</v>
      </c>
      <c r="K760" s="315">
        <v>113</v>
      </c>
      <c r="L760" s="315">
        <v>113</v>
      </c>
      <c r="M760" s="315">
        <v>113</v>
      </c>
      <c r="N760" s="338">
        <v>113</v>
      </c>
      <c r="O760" s="654">
        <v>113</v>
      </c>
      <c r="P760" s="560" t="s">
        <v>5656</v>
      </c>
      <c r="Q760" s="561" t="s">
        <v>5660</v>
      </c>
      <c r="R760" s="661">
        <f t="shared" si="33"/>
        <v>0</v>
      </c>
      <c r="S760" s="873">
        <f t="shared" si="34"/>
        <v>0</v>
      </c>
      <c r="T760" s="1013"/>
      <c r="U760" s="873">
        <v>0</v>
      </c>
      <c r="V760" s="873">
        <f t="shared" si="35"/>
        <v>0</v>
      </c>
      <c r="X760" s="1002" t="s">
        <v>795</v>
      </c>
      <c r="Y760" s="1002" t="s">
        <v>5659</v>
      </c>
      <c r="Z760" s="1003">
        <v>14</v>
      </c>
      <c r="AA760" s="1004">
        <v>45961</v>
      </c>
      <c r="AB760" s="1004">
        <v>45981</v>
      </c>
      <c r="AC760" s="1004">
        <v>45972</v>
      </c>
      <c r="AD760" s="1004">
        <v>45981</v>
      </c>
      <c r="AE760" s="1005">
        <v>1</v>
      </c>
      <c r="AF760" s="1005">
        <v>1</v>
      </c>
      <c r="AG760" s="1003">
        <v>113</v>
      </c>
      <c r="AH760" s="1003">
        <v>113</v>
      </c>
      <c r="AI760" s="1003">
        <v>113</v>
      </c>
      <c r="AJ760" s="1003">
        <v>113</v>
      </c>
    </row>
    <row r="761" spans="2:36">
      <c r="B761" s="337" t="s">
        <v>798</v>
      </c>
      <c r="C761" s="314" t="s">
        <v>5661</v>
      </c>
      <c r="D761" s="315">
        <v>14</v>
      </c>
      <c r="E761" s="588">
        <v>45961</v>
      </c>
      <c r="F761" s="588">
        <v>45981</v>
      </c>
      <c r="G761" s="588">
        <v>45972</v>
      </c>
      <c r="H761" s="588">
        <v>45981</v>
      </c>
      <c r="I761" s="316">
        <v>1</v>
      </c>
      <c r="J761" s="316">
        <v>1</v>
      </c>
      <c r="K761" s="315">
        <v>267</v>
      </c>
      <c r="L761" s="315">
        <v>267</v>
      </c>
      <c r="M761" s="315">
        <v>267</v>
      </c>
      <c r="N761" s="338">
        <v>267</v>
      </c>
      <c r="O761" s="654">
        <v>267</v>
      </c>
      <c r="P761" s="560" t="s">
        <v>5662</v>
      </c>
      <c r="Q761" s="561" t="s">
        <v>5663</v>
      </c>
      <c r="R761" s="661">
        <f t="shared" si="33"/>
        <v>0</v>
      </c>
      <c r="S761" s="873">
        <f t="shared" si="34"/>
        <v>0</v>
      </c>
      <c r="T761" s="1013"/>
      <c r="U761" s="873">
        <v>0</v>
      </c>
      <c r="V761" s="873">
        <f t="shared" si="35"/>
        <v>0</v>
      </c>
      <c r="X761" s="1002" t="s">
        <v>798</v>
      </c>
      <c r="Y761" s="1002" t="s">
        <v>5661</v>
      </c>
      <c r="Z761" s="1003">
        <v>14</v>
      </c>
      <c r="AA761" s="1004">
        <v>45961</v>
      </c>
      <c r="AB761" s="1004">
        <v>45981</v>
      </c>
      <c r="AC761" s="1004">
        <v>45972</v>
      </c>
      <c r="AD761" s="1004">
        <v>45981</v>
      </c>
      <c r="AE761" s="1005">
        <v>1</v>
      </c>
      <c r="AF761" s="1005">
        <v>1</v>
      </c>
      <c r="AG761" s="1003">
        <v>267</v>
      </c>
      <c r="AH761" s="1003">
        <v>267</v>
      </c>
      <c r="AI761" s="1003">
        <v>267</v>
      </c>
      <c r="AJ761" s="1003">
        <v>267</v>
      </c>
    </row>
    <row r="762" spans="2:36">
      <c r="B762" s="344" t="s">
        <v>5664</v>
      </c>
      <c r="C762" s="345"/>
      <c r="D762" s="346">
        <v>29</v>
      </c>
      <c r="E762" s="594">
        <v>46071</v>
      </c>
      <c r="F762" s="594">
        <v>46111</v>
      </c>
      <c r="G762" s="594">
        <v>46079</v>
      </c>
      <c r="H762" s="594">
        <v>46156</v>
      </c>
      <c r="I762" s="347">
        <v>1</v>
      </c>
      <c r="J762" s="347">
        <v>0.45</v>
      </c>
      <c r="K762" s="346">
        <v>84</v>
      </c>
      <c r="L762" s="346">
        <v>84</v>
      </c>
      <c r="M762" s="346">
        <v>37.799999999999997</v>
      </c>
      <c r="N762" s="348">
        <v>37.799999999999997</v>
      </c>
      <c r="O762" s="385">
        <v>49.24</v>
      </c>
      <c r="P762" s="572"/>
      <c r="Q762" s="573"/>
      <c r="R762" s="663">
        <f t="shared" si="33"/>
        <v>-46.2</v>
      </c>
      <c r="S762" s="875">
        <f t="shared" si="34"/>
        <v>-3.6835055491771912E-4</v>
      </c>
      <c r="T762" s="1013"/>
      <c r="U762" s="875">
        <v>0</v>
      </c>
      <c r="V762" s="875">
        <f t="shared" si="35"/>
        <v>-3.6835055491771912E-4</v>
      </c>
      <c r="X762" s="1002" t="s">
        <v>5664</v>
      </c>
      <c r="Z762" s="1003">
        <v>29</v>
      </c>
      <c r="AA762" s="1004">
        <v>46071</v>
      </c>
      <c r="AB762" s="1004">
        <v>46111</v>
      </c>
      <c r="AC762" s="1004">
        <v>46079</v>
      </c>
      <c r="AD762" s="1004">
        <v>46156</v>
      </c>
      <c r="AE762" s="1005">
        <v>1</v>
      </c>
      <c r="AF762" s="1005">
        <v>0.45</v>
      </c>
      <c r="AG762" s="1003">
        <v>84</v>
      </c>
      <c r="AH762" s="1003">
        <v>84</v>
      </c>
      <c r="AI762" s="1003">
        <v>37.799999999999997</v>
      </c>
      <c r="AJ762" s="1003">
        <v>37.799999999999997</v>
      </c>
    </row>
    <row r="763" spans="2:36">
      <c r="B763" s="337" t="s">
        <v>801</v>
      </c>
      <c r="C763" s="314" t="s">
        <v>5665</v>
      </c>
      <c r="D763" s="315">
        <v>29</v>
      </c>
      <c r="E763" s="588">
        <v>46071</v>
      </c>
      <c r="F763" s="588">
        <v>46111</v>
      </c>
      <c r="G763" s="588">
        <v>46079</v>
      </c>
      <c r="H763" s="588">
        <v>46156</v>
      </c>
      <c r="I763" s="316">
        <v>1</v>
      </c>
      <c r="J763" s="316">
        <v>0.45</v>
      </c>
      <c r="K763" s="315">
        <v>32</v>
      </c>
      <c r="L763" s="315">
        <v>32</v>
      </c>
      <c r="M763" s="315">
        <v>14.4</v>
      </c>
      <c r="N763" s="338">
        <v>14.4</v>
      </c>
      <c r="O763" s="654">
        <v>18.760000000000002</v>
      </c>
      <c r="P763" s="560" t="s">
        <v>5666</v>
      </c>
      <c r="Q763" s="561" t="s">
        <v>5667</v>
      </c>
      <c r="R763" s="661">
        <f t="shared" si="33"/>
        <v>-17.600000000000001</v>
      </c>
      <c r="S763" s="873">
        <f t="shared" si="34"/>
        <v>-1.4032402092103587E-4</v>
      </c>
      <c r="T763" s="1013"/>
      <c r="U763" s="873">
        <v>0</v>
      </c>
      <c r="V763" s="873">
        <f t="shared" si="35"/>
        <v>-1.4032402092103587E-4</v>
      </c>
      <c r="X763" s="1002" t="s">
        <v>801</v>
      </c>
      <c r="Y763" s="1002" t="s">
        <v>5665</v>
      </c>
      <c r="Z763" s="1003">
        <v>29</v>
      </c>
      <c r="AA763" s="1004">
        <v>46071</v>
      </c>
      <c r="AB763" s="1004">
        <v>46111</v>
      </c>
      <c r="AC763" s="1004">
        <v>46079</v>
      </c>
      <c r="AD763" s="1004">
        <v>46156</v>
      </c>
      <c r="AE763" s="1005">
        <v>1</v>
      </c>
      <c r="AF763" s="1005">
        <v>0.45</v>
      </c>
      <c r="AG763" s="1003">
        <v>32</v>
      </c>
      <c r="AH763" s="1003">
        <v>32</v>
      </c>
      <c r="AI763" s="1003">
        <v>14.4</v>
      </c>
      <c r="AJ763" s="1003">
        <v>14.4</v>
      </c>
    </row>
    <row r="764" spans="2:36">
      <c r="B764" s="337" t="s">
        <v>803</v>
      </c>
      <c r="C764" s="314" t="s">
        <v>5668</v>
      </c>
      <c r="D764" s="315">
        <v>29</v>
      </c>
      <c r="E764" s="588">
        <v>46071</v>
      </c>
      <c r="F764" s="588">
        <v>46111</v>
      </c>
      <c r="G764" s="588">
        <v>46079</v>
      </c>
      <c r="H764" s="588">
        <v>46156</v>
      </c>
      <c r="I764" s="316">
        <v>1</v>
      </c>
      <c r="J764" s="316">
        <v>0.45</v>
      </c>
      <c r="K764" s="315">
        <v>52</v>
      </c>
      <c r="L764" s="315">
        <v>52</v>
      </c>
      <c r="M764" s="315">
        <v>23.4</v>
      </c>
      <c r="N764" s="338">
        <v>23.4</v>
      </c>
      <c r="O764" s="654">
        <v>30.48</v>
      </c>
      <c r="P764" s="560" t="s">
        <v>5669</v>
      </c>
      <c r="Q764" s="561" t="s">
        <v>5670</v>
      </c>
      <c r="R764" s="661">
        <f t="shared" si="33"/>
        <v>-28.6</v>
      </c>
      <c r="S764" s="873">
        <f t="shared" si="34"/>
        <v>-2.2802653399668326E-4</v>
      </c>
      <c r="T764" s="1013"/>
      <c r="U764" s="873">
        <v>0</v>
      </c>
      <c r="V764" s="873">
        <f t="shared" si="35"/>
        <v>-2.2802653399668326E-4</v>
      </c>
      <c r="X764" s="1002" t="s">
        <v>803</v>
      </c>
      <c r="Y764" s="1002" t="s">
        <v>5668</v>
      </c>
      <c r="Z764" s="1003">
        <v>29</v>
      </c>
      <c r="AA764" s="1004">
        <v>46071</v>
      </c>
      <c r="AB764" s="1004">
        <v>46111</v>
      </c>
      <c r="AC764" s="1004">
        <v>46079</v>
      </c>
      <c r="AD764" s="1004">
        <v>46156</v>
      </c>
      <c r="AE764" s="1005">
        <v>1</v>
      </c>
      <c r="AF764" s="1005">
        <v>0.45</v>
      </c>
      <c r="AG764" s="1003">
        <v>52</v>
      </c>
      <c r="AH764" s="1003">
        <v>52</v>
      </c>
      <c r="AI764" s="1003">
        <v>23.4</v>
      </c>
      <c r="AJ764" s="1003">
        <v>23.4</v>
      </c>
    </row>
    <row r="765" spans="2:36">
      <c r="B765" s="344" t="s">
        <v>5671</v>
      </c>
      <c r="C765" s="345"/>
      <c r="D765" s="346">
        <v>33</v>
      </c>
      <c r="E765" s="594">
        <v>46112</v>
      </c>
      <c r="F765" s="594">
        <v>46147</v>
      </c>
      <c r="G765" s="594">
        <v>46157</v>
      </c>
      <c r="H765" s="594">
        <v>46189</v>
      </c>
      <c r="I765" s="347">
        <v>0.47220000000000001</v>
      </c>
      <c r="J765" s="347">
        <v>0</v>
      </c>
      <c r="K765" s="346">
        <v>380</v>
      </c>
      <c r="L765" s="346">
        <v>179.44</v>
      </c>
      <c r="M765" s="346">
        <v>0</v>
      </c>
      <c r="N765" s="348">
        <v>0</v>
      </c>
      <c r="O765" s="385">
        <v>0</v>
      </c>
      <c r="P765" s="572"/>
      <c r="Q765" s="573"/>
      <c r="R765" s="663">
        <f t="shared" si="33"/>
        <v>-179.44</v>
      </c>
      <c r="S765" s="875">
        <f t="shared" si="34"/>
        <v>-1.4306671769358337E-3</v>
      </c>
      <c r="T765" s="1013"/>
      <c r="U765" s="875">
        <v>0</v>
      </c>
      <c r="V765" s="875">
        <f t="shared" si="35"/>
        <v>-1.4306671769358337E-3</v>
      </c>
      <c r="X765" s="1002" t="s">
        <v>5671</v>
      </c>
      <c r="Z765" s="1003">
        <v>33</v>
      </c>
      <c r="AA765" s="1004">
        <v>46112</v>
      </c>
      <c r="AB765" s="1004">
        <v>46147</v>
      </c>
      <c r="AC765" s="1004">
        <v>46157</v>
      </c>
      <c r="AD765" s="1004">
        <v>46189</v>
      </c>
      <c r="AE765" s="1005">
        <v>0.47220000000000001</v>
      </c>
      <c r="AF765" s="1005">
        <v>0</v>
      </c>
      <c r="AG765" s="1003">
        <v>380</v>
      </c>
      <c r="AH765" s="1003">
        <v>179.44</v>
      </c>
      <c r="AI765" s="1003">
        <v>0</v>
      </c>
      <c r="AJ765" s="1003">
        <v>0</v>
      </c>
    </row>
    <row r="766" spans="2:36">
      <c r="B766" s="337" t="s">
        <v>804</v>
      </c>
      <c r="C766" s="314" t="s">
        <v>796</v>
      </c>
      <c r="D766" s="315">
        <v>33</v>
      </c>
      <c r="E766" s="588">
        <v>46112</v>
      </c>
      <c r="F766" s="588">
        <v>46147</v>
      </c>
      <c r="G766" s="588">
        <v>46157</v>
      </c>
      <c r="H766" s="588">
        <v>46189</v>
      </c>
      <c r="I766" s="316">
        <v>0.47220000000000001</v>
      </c>
      <c r="J766" s="316">
        <v>0</v>
      </c>
      <c r="K766" s="315">
        <v>113</v>
      </c>
      <c r="L766" s="315">
        <v>53.36</v>
      </c>
      <c r="M766" s="315">
        <v>0</v>
      </c>
      <c r="N766" s="338">
        <v>0</v>
      </c>
      <c r="O766" s="654">
        <v>0</v>
      </c>
      <c r="R766" s="661">
        <f t="shared" si="33"/>
        <v>-53.36</v>
      </c>
      <c r="S766" s="873">
        <f t="shared" si="34"/>
        <v>-4.2543691797423142E-4</v>
      </c>
      <c r="T766" s="1013"/>
      <c r="U766" s="873">
        <v>0</v>
      </c>
      <c r="V766" s="873">
        <f t="shared" si="35"/>
        <v>-4.2543691797423142E-4</v>
      </c>
      <c r="X766" s="1002" t="s">
        <v>804</v>
      </c>
      <c r="Y766" s="1002" t="s">
        <v>796</v>
      </c>
      <c r="Z766" s="1003">
        <v>33</v>
      </c>
      <c r="AA766" s="1004">
        <v>46112</v>
      </c>
      <c r="AB766" s="1004">
        <v>46147</v>
      </c>
      <c r="AC766" s="1004">
        <v>46157</v>
      </c>
      <c r="AD766" s="1004">
        <v>46189</v>
      </c>
      <c r="AE766" s="1005">
        <v>0.47220000000000001</v>
      </c>
      <c r="AF766" s="1005">
        <v>0</v>
      </c>
      <c r="AG766" s="1003">
        <v>113</v>
      </c>
      <c r="AH766" s="1003">
        <v>53.36</v>
      </c>
      <c r="AI766" s="1003">
        <v>0</v>
      </c>
      <c r="AJ766" s="1003">
        <v>0</v>
      </c>
    </row>
    <row r="767" spans="2:36">
      <c r="B767" s="337" t="s">
        <v>805</v>
      </c>
      <c r="C767" s="314" t="s">
        <v>772</v>
      </c>
      <c r="D767" s="315">
        <v>33</v>
      </c>
      <c r="E767" s="588">
        <v>46112</v>
      </c>
      <c r="F767" s="588">
        <v>46147</v>
      </c>
      <c r="G767" s="588">
        <v>46157</v>
      </c>
      <c r="H767" s="588">
        <v>46189</v>
      </c>
      <c r="I767" s="316">
        <v>0.47220000000000001</v>
      </c>
      <c r="J767" s="316">
        <v>0</v>
      </c>
      <c r="K767" s="315">
        <v>267</v>
      </c>
      <c r="L767" s="315">
        <v>126.08</v>
      </c>
      <c r="M767" s="315">
        <v>0</v>
      </c>
      <c r="N767" s="338">
        <v>0</v>
      </c>
      <c r="O767" s="654">
        <v>0</v>
      </c>
      <c r="R767" s="661">
        <f t="shared" si="33"/>
        <v>-126.08</v>
      </c>
      <c r="S767" s="873">
        <f t="shared" si="34"/>
        <v>-1.0052302589616021E-3</v>
      </c>
      <c r="T767" s="1013"/>
      <c r="U767" s="873">
        <v>0</v>
      </c>
      <c r="V767" s="873">
        <f t="shared" si="35"/>
        <v>-1.0052302589616021E-3</v>
      </c>
      <c r="X767" s="1002" t="s">
        <v>805</v>
      </c>
      <c r="Y767" s="1002" t="s">
        <v>772</v>
      </c>
      <c r="Z767" s="1003">
        <v>33</v>
      </c>
      <c r="AA767" s="1004">
        <v>46112</v>
      </c>
      <c r="AB767" s="1004">
        <v>46147</v>
      </c>
      <c r="AC767" s="1004">
        <v>46157</v>
      </c>
      <c r="AD767" s="1004">
        <v>46189</v>
      </c>
      <c r="AE767" s="1005">
        <v>0.47220000000000001</v>
      </c>
      <c r="AF767" s="1005">
        <v>0</v>
      </c>
      <c r="AG767" s="1003">
        <v>267</v>
      </c>
      <c r="AH767" s="1003">
        <v>126.08</v>
      </c>
      <c r="AI767" s="1003">
        <v>0</v>
      </c>
      <c r="AJ767" s="1003">
        <v>0</v>
      </c>
    </row>
    <row r="768" spans="2:36" ht="12.75" customHeight="1">
      <c r="B768" s="344" t="s">
        <v>5639</v>
      </c>
      <c r="C768" s="345"/>
      <c r="D768" s="346">
        <v>56</v>
      </c>
      <c r="E768" s="594">
        <v>46148</v>
      </c>
      <c r="F768" s="594">
        <v>46232</v>
      </c>
      <c r="G768" s="594">
        <v>46115</v>
      </c>
      <c r="H768" s="594">
        <v>46253</v>
      </c>
      <c r="I768" s="347">
        <v>0</v>
      </c>
      <c r="J768" s="347">
        <v>0.18</v>
      </c>
      <c r="K768" s="346">
        <v>592</v>
      </c>
      <c r="L768" s="346">
        <v>0</v>
      </c>
      <c r="M768" s="346">
        <v>106.56</v>
      </c>
      <c r="N768" s="348">
        <v>106.56</v>
      </c>
      <c r="O768" s="385">
        <v>0</v>
      </c>
      <c r="P768" s="572"/>
      <c r="Q768" s="573"/>
      <c r="R768" s="663">
        <f t="shared" si="33"/>
        <v>106.56</v>
      </c>
      <c r="S768" s="875">
        <f t="shared" si="34"/>
        <v>8.4959816303099888E-4</v>
      </c>
      <c r="T768" s="1013"/>
      <c r="U768" s="875">
        <v>0</v>
      </c>
      <c r="V768" s="875">
        <f t="shared" si="35"/>
        <v>8.4959816303099888E-4</v>
      </c>
      <c r="X768" s="1002" t="s">
        <v>5639</v>
      </c>
      <c r="Z768" s="1003">
        <v>56</v>
      </c>
      <c r="AA768" s="1004">
        <v>46148</v>
      </c>
      <c r="AB768" s="1004">
        <v>46232</v>
      </c>
      <c r="AC768" s="1004">
        <v>46115</v>
      </c>
      <c r="AD768" s="1004">
        <v>46253</v>
      </c>
      <c r="AE768" s="1005">
        <v>0</v>
      </c>
      <c r="AF768" s="1005">
        <v>0.18</v>
      </c>
      <c r="AG768" s="1003">
        <v>592</v>
      </c>
      <c r="AH768" s="1003">
        <v>0</v>
      </c>
      <c r="AI768" s="1003">
        <v>106.56</v>
      </c>
      <c r="AJ768" s="1003">
        <v>106.56</v>
      </c>
    </row>
    <row r="769" spans="2:36" ht="12.75" customHeight="1">
      <c r="B769" s="337" t="s">
        <v>807</v>
      </c>
      <c r="C769" s="314" t="s">
        <v>5672</v>
      </c>
      <c r="D769" s="315">
        <v>43</v>
      </c>
      <c r="E769" s="588">
        <v>46148</v>
      </c>
      <c r="F769" s="588">
        <v>46210</v>
      </c>
      <c r="G769" s="588">
        <v>46115</v>
      </c>
      <c r="H769" s="588">
        <v>46232</v>
      </c>
      <c r="I769" s="316">
        <v>0</v>
      </c>
      <c r="J769" s="316">
        <v>0.3</v>
      </c>
      <c r="K769" s="315">
        <v>355.2</v>
      </c>
      <c r="L769" s="315">
        <v>0</v>
      </c>
      <c r="M769" s="315">
        <v>106.56</v>
      </c>
      <c r="N769" s="338">
        <v>106.56</v>
      </c>
      <c r="O769" s="654">
        <v>0</v>
      </c>
      <c r="P769" s="560" t="s">
        <v>5667</v>
      </c>
      <c r="Q769" s="561" t="s">
        <v>5673</v>
      </c>
      <c r="R769" s="661">
        <f t="shared" si="33"/>
        <v>106.56</v>
      </c>
      <c r="S769" s="873">
        <f t="shared" si="34"/>
        <v>8.4959816303099888E-4</v>
      </c>
      <c r="T769" s="1013"/>
      <c r="U769" s="873">
        <v>0</v>
      </c>
      <c r="V769" s="873">
        <f t="shared" si="35"/>
        <v>8.4959816303099888E-4</v>
      </c>
      <c r="X769" s="1002" t="s">
        <v>807</v>
      </c>
      <c r="Y769" s="1002" t="s">
        <v>5672</v>
      </c>
      <c r="Z769" s="1003">
        <v>43</v>
      </c>
      <c r="AA769" s="1004">
        <v>46148</v>
      </c>
      <c r="AB769" s="1004">
        <v>46210</v>
      </c>
      <c r="AC769" s="1004">
        <v>46115</v>
      </c>
      <c r="AD769" s="1004">
        <v>46232</v>
      </c>
      <c r="AE769" s="1005">
        <v>0</v>
      </c>
      <c r="AF769" s="1005">
        <v>0.3</v>
      </c>
      <c r="AG769" s="1003">
        <v>355.2</v>
      </c>
      <c r="AH769" s="1003">
        <v>0</v>
      </c>
      <c r="AI769" s="1003">
        <v>106.56</v>
      </c>
      <c r="AJ769" s="1003">
        <v>106.56</v>
      </c>
    </row>
    <row r="770" spans="2:36" ht="12.75" customHeight="1">
      <c r="B770" s="337" t="s">
        <v>5674</v>
      </c>
      <c r="C770" s="314" t="s">
        <v>5675</v>
      </c>
      <c r="D770" s="315">
        <v>5</v>
      </c>
      <c r="E770" s="588">
        <v>46211</v>
      </c>
      <c r="F770" s="588">
        <v>46217</v>
      </c>
      <c r="G770" s="588">
        <v>46233</v>
      </c>
      <c r="H770" s="588">
        <v>46239</v>
      </c>
      <c r="I770" s="316">
        <v>0</v>
      </c>
      <c r="J770" s="316">
        <v>0</v>
      </c>
      <c r="K770" s="315">
        <v>59.2</v>
      </c>
      <c r="L770" s="315">
        <v>0</v>
      </c>
      <c r="M770" s="315">
        <v>0</v>
      </c>
      <c r="N770" s="338">
        <v>0</v>
      </c>
      <c r="O770" s="654">
        <v>0</v>
      </c>
      <c r="P770" s="560" t="s">
        <v>5670</v>
      </c>
      <c r="Q770" s="561" t="s">
        <v>5676</v>
      </c>
      <c r="R770" s="661">
        <f t="shared" si="33"/>
        <v>0</v>
      </c>
      <c r="S770" s="873">
        <f t="shared" si="34"/>
        <v>0</v>
      </c>
      <c r="T770" s="1013"/>
      <c r="U770" s="873">
        <v>0</v>
      </c>
      <c r="V770" s="873">
        <f t="shared" si="35"/>
        <v>0</v>
      </c>
      <c r="X770" s="1002" t="s">
        <v>5674</v>
      </c>
      <c r="Y770" s="1002" t="s">
        <v>5675</v>
      </c>
      <c r="Z770" s="1003">
        <v>5</v>
      </c>
      <c r="AA770" s="1004">
        <v>46211</v>
      </c>
      <c r="AB770" s="1004">
        <v>46217</v>
      </c>
      <c r="AC770" s="1004">
        <v>46233</v>
      </c>
      <c r="AD770" s="1004">
        <v>46239</v>
      </c>
      <c r="AE770" s="1005">
        <v>0</v>
      </c>
      <c r="AF770" s="1005">
        <v>0</v>
      </c>
      <c r="AG770" s="1003">
        <v>59.2</v>
      </c>
      <c r="AH770" s="1003">
        <v>0</v>
      </c>
      <c r="AI770" s="1003">
        <v>0</v>
      </c>
      <c r="AJ770" s="1003">
        <v>0</v>
      </c>
    </row>
    <row r="771" spans="2:36" ht="12.75" customHeight="1">
      <c r="B771" s="337" t="s">
        <v>5677</v>
      </c>
      <c r="C771" s="314" t="s">
        <v>5678</v>
      </c>
      <c r="D771" s="315">
        <v>5</v>
      </c>
      <c r="E771" s="588">
        <v>46218</v>
      </c>
      <c r="F771" s="588">
        <v>46225</v>
      </c>
      <c r="G771" s="588">
        <v>46240</v>
      </c>
      <c r="H771" s="588">
        <v>46246</v>
      </c>
      <c r="I771" s="316">
        <v>0</v>
      </c>
      <c r="J771" s="316">
        <v>0</v>
      </c>
      <c r="K771" s="315">
        <v>118.4</v>
      </c>
      <c r="L771" s="315">
        <v>0</v>
      </c>
      <c r="M771" s="315">
        <v>0</v>
      </c>
      <c r="N771" s="338">
        <v>0</v>
      </c>
      <c r="O771" s="654">
        <v>0</v>
      </c>
      <c r="P771" s="560" t="s">
        <v>5679</v>
      </c>
      <c r="Q771" s="561" t="s">
        <v>5680</v>
      </c>
      <c r="R771" s="661">
        <f t="shared" si="33"/>
        <v>0</v>
      </c>
      <c r="S771" s="873">
        <f t="shared" si="34"/>
        <v>0</v>
      </c>
      <c r="T771" s="1013"/>
      <c r="U771" s="873">
        <v>0</v>
      </c>
      <c r="V771" s="873">
        <f t="shared" si="35"/>
        <v>0</v>
      </c>
      <c r="X771" s="1002" t="s">
        <v>5677</v>
      </c>
      <c r="Y771" s="1002" t="s">
        <v>5678</v>
      </c>
      <c r="Z771" s="1003">
        <v>5</v>
      </c>
      <c r="AA771" s="1004">
        <v>46218</v>
      </c>
      <c r="AB771" s="1004">
        <v>46225</v>
      </c>
      <c r="AC771" s="1004">
        <v>46240</v>
      </c>
      <c r="AD771" s="1004">
        <v>46246</v>
      </c>
      <c r="AE771" s="1005">
        <v>0</v>
      </c>
      <c r="AF771" s="1005">
        <v>0</v>
      </c>
      <c r="AG771" s="1003">
        <v>118.4</v>
      </c>
      <c r="AH771" s="1003">
        <v>0</v>
      </c>
      <c r="AI771" s="1003">
        <v>0</v>
      </c>
      <c r="AJ771" s="1003">
        <v>0</v>
      </c>
    </row>
    <row r="772" spans="2:36" ht="12.75" customHeight="1">
      <c r="B772" s="337" t="s">
        <v>5681</v>
      </c>
      <c r="C772" s="314" t="s">
        <v>5682</v>
      </c>
      <c r="D772" s="315">
        <v>5</v>
      </c>
      <c r="E772" s="588">
        <v>46226</v>
      </c>
      <c r="F772" s="588">
        <v>46232</v>
      </c>
      <c r="G772" s="588">
        <v>46247</v>
      </c>
      <c r="H772" s="588">
        <v>46253</v>
      </c>
      <c r="I772" s="316">
        <v>0</v>
      </c>
      <c r="J772" s="316">
        <v>0</v>
      </c>
      <c r="K772" s="315">
        <v>59.2</v>
      </c>
      <c r="L772" s="315">
        <v>0</v>
      </c>
      <c r="M772" s="315">
        <v>0</v>
      </c>
      <c r="N772" s="338">
        <v>0</v>
      </c>
      <c r="O772" s="654">
        <v>0</v>
      </c>
      <c r="P772" s="560" t="s">
        <v>5676</v>
      </c>
      <c r="Q772" s="561" t="s">
        <v>5213</v>
      </c>
      <c r="R772" s="661">
        <f t="shared" si="33"/>
        <v>0</v>
      </c>
      <c r="S772" s="873">
        <f t="shared" si="34"/>
        <v>0</v>
      </c>
      <c r="T772" s="1013"/>
      <c r="U772" s="873">
        <v>0</v>
      </c>
      <c r="V772" s="873">
        <f t="shared" si="35"/>
        <v>0</v>
      </c>
      <c r="X772" s="1002" t="s">
        <v>5681</v>
      </c>
      <c r="Y772" s="1002" t="s">
        <v>5682</v>
      </c>
      <c r="Z772" s="1003">
        <v>5</v>
      </c>
      <c r="AA772" s="1004">
        <v>46226</v>
      </c>
      <c r="AB772" s="1004">
        <v>46232</v>
      </c>
      <c r="AC772" s="1004">
        <v>46247</v>
      </c>
      <c r="AD772" s="1004">
        <v>46253</v>
      </c>
      <c r="AE772" s="1005">
        <v>0</v>
      </c>
      <c r="AF772" s="1005">
        <v>0</v>
      </c>
      <c r="AG772" s="1003">
        <v>59.2</v>
      </c>
      <c r="AH772" s="1003">
        <v>0</v>
      </c>
      <c r="AI772" s="1003">
        <v>0</v>
      </c>
      <c r="AJ772" s="1003">
        <v>0</v>
      </c>
    </row>
    <row r="773" spans="2:36">
      <c r="B773" s="339" t="s">
        <v>5683</v>
      </c>
      <c r="C773" s="340"/>
      <c r="D773" s="341">
        <v>401</v>
      </c>
      <c r="E773" s="593">
        <v>45814</v>
      </c>
      <c r="F773" s="593">
        <v>46269</v>
      </c>
      <c r="G773" s="593">
        <v>45814</v>
      </c>
      <c r="H773" s="593">
        <v>46269</v>
      </c>
      <c r="I773" s="342">
        <v>0.41070000000000001</v>
      </c>
      <c r="J773" s="342">
        <v>0.44650000000000001</v>
      </c>
      <c r="K773" s="341">
        <v>4988</v>
      </c>
      <c r="L773" s="341">
        <v>2048.6</v>
      </c>
      <c r="M773" s="341">
        <v>2227.0500000000002</v>
      </c>
      <c r="N773" s="343">
        <v>2227.0500000000002</v>
      </c>
      <c r="O773" s="385">
        <v>2009.8</v>
      </c>
      <c r="P773" s="570"/>
      <c r="Q773" s="571"/>
      <c r="R773" s="662">
        <f t="shared" ref="R773:R836" si="36">+N773-L773</f>
        <v>178.45000000000027</v>
      </c>
      <c r="S773" s="874">
        <f t="shared" ref="S773:S836" si="37">+R773/$K$5</f>
        <v>1.4227739507590275E-3</v>
      </c>
      <c r="T773" s="1013"/>
      <c r="U773" s="874">
        <v>3.4802118265012821E-4</v>
      </c>
      <c r="V773" s="874">
        <f t="shared" ref="V773:V836" si="38">+S773-U773</f>
        <v>1.0747527681088994E-3</v>
      </c>
      <c r="X773" s="1002" t="s">
        <v>5683</v>
      </c>
      <c r="Z773" s="1003">
        <v>401</v>
      </c>
      <c r="AA773" s="1004">
        <v>45814</v>
      </c>
      <c r="AB773" s="1004">
        <v>46269</v>
      </c>
      <c r="AC773" s="1004">
        <v>45814</v>
      </c>
      <c r="AD773" s="1004">
        <v>46269</v>
      </c>
      <c r="AE773" s="1005">
        <v>0.41070000000000001</v>
      </c>
      <c r="AF773" s="1005">
        <v>0.44650000000000001</v>
      </c>
      <c r="AG773" s="1003">
        <v>4988</v>
      </c>
      <c r="AH773" s="1003">
        <v>2048.6</v>
      </c>
      <c r="AI773" s="1003">
        <v>2227.0500000000002</v>
      </c>
      <c r="AJ773" s="1003">
        <v>2227.0500000000002</v>
      </c>
    </row>
    <row r="774" spans="2:36">
      <c r="B774" s="344" t="s">
        <v>5622</v>
      </c>
      <c r="C774" s="345"/>
      <c r="D774" s="346">
        <v>36</v>
      </c>
      <c r="E774" s="594">
        <v>45814</v>
      </c>
      <c r="F774" s="594">
        <v>45909</v>
      </c>
      <c r="G774" s="594">
        <v>45814</v>
      </c>
      <c r="H774" s="594">
        <v>45909</v>
      </c>
      <c r="I774" s="347">
        <v>1</v>
      </c>
      <c r="J774" s="347">
        <v>1</v>
      </c>
      <c r="K774" s="346">
        <v>657</v>
      </c>
      <c r="L774" s="346">
        <v>657</v>
      </c>
      <c r="M774" s="346">
        <v>657</v>
      </c>
      <c r="N774" s="348">
        <v>657</v>
      </c>
      <c r="O774" s="385">
        <v>657</v>
      </c>
      <c r="P774" s="572"/>
      <c r="Q774" s="573"/>
      <c r="R774" s="663">
        <f t="shared" si="36"/>
        <v>0</v>
      </c>
      <c r="S774" s="875">
        <f t="shared" si="37"/>
        <v>0</v>
      </c>
      <c r="T774" s="1013"/>
      <c r="U774" s="875">
        <v>0</v>
      </c>
      <c r="V774" s="875">
        <f t="shared" si="38"/>
        <v>0</v>
      </c>
      <c r="X774" s="1002" t="s">
        <v>5622</v>
      </c>
      <c r="Z774" s="1003">
        <v>36</v>
      </c>
      <c r="AA774" s="1004">
        <v>45814</v>
      </c>
      <c r="AB774" s="1004">
        <v>45909</v>
      </c>
      <c r="AC774" s="1004">
        <v>45814</v>
      </c>
      <c r="AD774" s="1004">
        <v>45909</v>
      </c>
      <c r="AE774" s="1005">
        <v>1</v>
      </c>
      <c r="AF774" s="1005">
        <v>1</v>
      </c>
      <c r="AG774" s="1003">
        <v>657</v>
      </c>
      <c r="AH774" s="1003">
        <v>657</v>
      </c>
      <c r="AI774" s="1003">
        <v>657</v>
      </c>
      <c r="AJ774" s="1003">
        <v>657</v>
      </c>
    </row>
    <row r="775" spans="2:36">
      <c r="B775" s="337" t="s">
        <v>812</v>
      </c>
      <c r="C775" s="314" t="s">
        <v>813</v>
      </c>
      <c r="D775" s="315">
        <v>10</v>
      </c>
      <c r="E775" s="588">
        <v>45814</v>
      </c>
      <c r="F775" s="588">
        <v>45861</v>
      </c>
      <c r="G775" s="588">
        <v>45814</v>
      </c>
      <c r="H775" s="588">
        <v>45861</v>
      </c>
      <c r="I775" s="316">
        <v>1</v>
      </c>
      <c r="J775" s="316">
        <v>1</v>
      </c>
      <c r="K775" s="315">
        <v>97</v>
      </c>
      <c r="L775" s="315">
        <v>97</v>
      </c>
      <c r="M775" s="315">
        <v>97</v>
      </c>
      <c r="N775" s="338">
        <v>97</v>
      </c>
      <c r="O775" s="654">
        <v>97</v>
      </c>
      <c r="P775" s="560" t="s">
        <v>5684</v>
      </c>
      <c r="Q775" s="561" t="s">
        <v>5685</v>
      </c>
      <c r="R775" s="661">
        <f t="shared" si="36"/>
        <v>0</v>
      </c>
      <c r="S775" s="873">
        <f t="shared" si="37"/>
        <v>0</v>
      </c>
      <c r="T775" s="1013"/>
      <c r="U775" s="873">
        <v>0</v>
      </c>
      <c r="V775" s="873">
        <f t="shared" si="38"/>
        <v>0</v>
      </c>
      <c r="X775" s="1002" t="s">
        <v>812</v>
      </c>
      <c r="Y775" s="1002" t="s">
        <v>813</v>
      </c>
      <c r="Z775" s="1003">
        <v>10</v>
      </c>
      <c r="AA775" s="1004">
        <v>45814</v>
      </c>
      <c r="AB775" s="1004">
        <v>45861</v>
      </c>
      <c r="AC775" s="1004">
        <v>45814</v>
      </c>
      <c r="AD775" s="1004">
        <v>45861</v>
      </c>
      <c r="AE775" s="1005">
        <v>1</v>
      </c>
      <c r="AF775" s="1005">
        <v>1</v>
      </c>
      <c r="AG775" s="1003">
        <v>97</v>
      </c>
      <c r="AH775" s="1003">
        <v>97</v>
      </c>
      <c r="AI775" s="1003">
        <v>97</v>
      </c>
      <c r="AJ775" s="1003">
        <v>97</v>
      </c>
    </row>
    <row r="776" spans="2:36">
      <c r="B776" s="337" t="s">
        <v>815</v>
      </c>
      <c r="C776" s="314" t="s">
        <v>816</v>
      </c>
      <c r="D776" s="315">
        <v>36</v>
      </c>
      <c r="E776" s="588">
        <v>45862</v>
      </c>
      <c r="F776" s="588">
        <v>45909</v>
      </c>
      <c r="G776" s="588">
        <v>45862</v>
      </c>
      <c r="H776" s="588">
        <v>45909</v>
      </c>
      <c r="I776" s="316">
        <v>1</v>
      </c>
      <c r="J776" s="316">
        <v>1</v>
      </c>
      <c r="K776" s="315">
        <v>560</v>
      </c>
      <c r="L776" s="315">
        <v>560</v>
      </c>
      <c r="M776" s="315">
        <v>560</v>
      </c>
      <c r="N776" s="338">
        <v>560</v>
      </c>
      <c r="O776" s="654">
        <v>560</v>
      </c>
      <c r="R776" s="661">
        <f t="shared" si="36"/>
        <v>0</v>
      </c>
      <c r="S776" s="873">
        <f t="shared" si="37"/>
        <v>0</v>
      </c>
      <c r="T776" s="1013"/>
      <c r="U776" s="873">
        <v>0</v>
      </c>
      <c r="V776" s="873">
        <f t="shared" si="38"/>
        <v>0</v>
      </c>
      <c r="X776" s="1002" t="s">
        <v>815</v>
      </c>
      <c r="Y776" s="1002" t="s">
        <v>816</v>
      </c>
      <c r="Z776" s="1003">
        <v>36</v>
      </c>
      <c r="AA776" s="1004">
        <v>45862</v>
      </c>
      <c r="AB776" s="1004">
        <v>45909</v>
      </c>
      <c r="AC776" s="1004">
        <v>45862</v>
      </c>
      <c r="AD776" s="1004">
        <v>45909</v>
      </c>
      <c r="AE776" s="1005">
        <v>1</v>
      </c>
      <c r="AF776" s="1005">
        <v>1</v>
      </c>
      <c r="AG776" s="1003">
        <v>560</v>
      </c>
      <c r="AH776" s="1003">
        <v>560</v>
      </c>
      <c r="AI776" s="1003">
        <v>560</v>
      </c>
      <c r="AJ776" s="1003">
        <v>560</v>
      </c>
    </row>
    <row r="777" spans="2:36">
      <c r="B777" s="344" t="s">
        <v>5658</v>
      </c>
      <c r="C777" s="345"/>
      <c r="D777" s="346">
        <v>43</v>
      </c>
      <c r="E777" s="594">
        <v>45940</v>
      </c>
      <c r="F777" s="594">
        <v>45981</v>
      </c>
      <c r="G777" s="594">
        <v>45940</v>
      </c>
      <c r="H777" s="594">
        <v>45981</v>
      </c>
      <c r="I777" s="347">
        <v>1</v>
      </c>
      <c r="J777" s="347">
        <v>1</v>
      </c>
      <c r="K777" s="346">
        <v>657</v>
      </c>
      <c r="L777" s="346">
        <v>657</v>
      </c>
      <c r="M777" s="346">
        <v>657</v>
      </c>
      <c r="N777" s="348">
        <v>657</v>
      </c>
      <c r="O777" s="385">
        <v>657</v>
      </c>
      <c r="P777" s="572"/>
      <c r="Q777" s="573"/>
      <c r="R777" s="663">
        <f t="shared" si="36"/>
        <v>0</v>
      </c>
      <c r="S777" s="875">
        <f t="shared" si="37"/>
        <v>0</v>
      </c>
      <c r="T777" s="1013"/>
      <c r="U777" s="875">
        <v>0</v>
      </c>
      <c r="V777" s="875">
        <f t="shared" si="38"/>
        <v>0</v>
      </c>
      <c r="X777" s="1002" t="s">
        <v>5658</v>
      </c>
      <c r="Z777" s="1003">
        <v>43</v>
      </c>
      <c r="AA777" s="1004">
        <v>45940</v>
      </c>
      <c r="AB777" s="1004">
        <v>45981</v>
      </c>
      <c r="AC777" s="1004">
        <v>45940</v>
      </c>
      <c r="AD777" s="1004">
        <v>45981</v>
      </c>
      <c r="AE777" s="1005">
        <v>1</v>
      </c>
      <c r="AF777" s="1005">
        <v>1</v>
      </c>
      <c r="AG777" s="1003">
        <v>657</v>
      </c>
      <c r="AH777" s="1003">
        <v>657</v>
      </c>
      <c r="AI777" s="1003">
        <v>657</v>
      </c>
      <c r="AJ777" s="1003">
        <v>657</v>
      </c>
    </row>
    <row r="778" spans="2:36">
      <c r="B778" s="337" t="s">
        <v>817</v>
      </c>
      <c r="C778" s="314" t="s">
        <v>818</v>
      </c>
      <c r="D778" s="315">
        <v>15</v>
      </c>
      <c r="E778" s="588">
        <v>45940</v>
      </c>
      <c r="F778" s="588">
        <v>45960</v>
      </c>
      <c r="G778" s="588">
        <v>45940</v>
      </c>
      <c r="H778" s="588">
        <v>45971</v>
      </c>
      <c r="I778" s="316">
        <v>1</v>
      </c>
      <c r="J778" s="316">
        <v>1</v>
      </c>
      <c r="K778" s="315">
        <v>97</v>
      </c>
      <c r="L778" s="315">
        <v>97</v>
      </c>
      <c r="M778" s="315">
        <v>97</v>
      </c>
      <c r="N778" s="338">
        <v>97</v>
      </c>
      <c r="O778" s="654">
        <v>97</v>
      </c>
      <c r="P778" s="560" t="s">
        <v>5686</v>
      </c>
      <c r="Q778" s="561" t="s">
        <v>5687</v>
      </c>
      <c r="R778" s="661">
        <f t="shared" si="36"/>
        <v>0</v>
      </c>
      <c r="S778" s="873">
        <f t="shared" si="37"/>
        <v>0</v>
      </c>
      <c r="T778" s="1013"/>
      <c r="U778" s="873">
        <v>0</v>
      </c>
      <c r="V778" s="873">
        <f t="shared" si="38"/>
        <v>0</v>
      </c>
      <c r="X778" s="1002" t="s">
        <v>817</v>
      </c>
      <c r="Y778" s="1002" t="s">
        <v>818</v>
      </c>
      <c r="Z778" s="1003">
        <v>15</v>
      </c>
      <c r="AA778" s="1004">
        <v>45940</v>
      </c>
      <c r="AB778" s="1004">
        <v>45960</v>
      </c>
      <c r="AC778" s="1004">
        <v>45940</v>
      </c>
      <c r="AD778" s="1004">
        <v>45971</v>
      </c>
      <c r="AE778" s="1005">
        <v>1</v>
      </c>
      <c r="AF778" s="1005">
        <v>1</v>
      </c>
      <c r="AG778" s="1003">
        <v>97</v>
      </c>
      <c r="AH778" s="1003">
        <v>97</v>
      </c>
      <c r="AI778" s="1003">
        <v>97</v>
      </c>
      <c r="AJ778" s="1003">
        <v>97</v>
      </c>
    </row>
    <row r="779" spans="2:36">
      <c r="B779" s="337" t="s">
        <v>819</v>
      </c>
      <c r="C779" s="314" t="s">
        <v>820</v>
      </c>
      <c r="D779" s="315">
        <v>14</v>
      </c>
      <c r="E779" s="588">
        <v>45961</v>
      </c>
      <c r="F779" s="588">
        <v>45981</v>
      </c>
      <c r="G779" s="588">
        <v>45972</v>
      </c>
      <c r="H779" s="588">
        <v>45981</v>
      </c>
      <c r="I779" s="316">
        <v>1</v>
      </c>
      <c r="J779" s="316">
        <v>1</v>
      </c>
      <c r="K779" s="315">
        <v>560</v>
      </c>
      <c r="L779" s="315">
        <v>560</v>
      </c>
      <c r="M779" s="315">
        <v>560</v>
      </c>
      <c r="N779" s="338">
        <v>560</v>
      </c>
      <c r="O779" s="654">
        <v>560</v>
      </c>
      <c r="R779" s="661">
        <f t="shared" si="36"/>
        <v>0</v>
      </c>
      <c r="S779" s="873">
        <f t="shared" si="37"/>
        <v>0</v>
      </c>
      <c r="T779" s="1013"/>
      <c r="U779" s="873">
        <v>0</v>
      </c>
      <c r="V779" s="873">
        <f t="shared" si="38"/>
        <v>0</v>
      </c>
      <c r="X779" s="1002" t="s">
        <v>819</v>
      </c>
      <c r="Y779" s="1002" t="s">
        <v>820</v>
      </c>
      <c r="Z779" s="1003">
        <v>14</v>
      </c>
      <c r="AA779" s="1004">
        <v>45961</v>
      </c>
      <c r="AB779" s="1004">
        <v>45981</v>
      </c>
      <c r="AC779" s="1004">
        <v>45972</v>
      </c>
      <c r="AD779" s="1004">
        <v>45981</v>
      </c>
      <c r="AE779" s="1005">
        <v>1</v>
      </c>
      <c r="AF779" s="1005">
        <v>1</v>
      </c>
      <c r="AG779" s="1003">
        <v>560</v>
      </c>
      <c r="AH779" s="1003">
        <v>560</v>
      </c>
      <c r="AI779" s="1003">
        <v>560</v>
      </c>
      <c r="AJ779" s="1003">
        <v>560</v>
      </c>
    </row>
    <row r="780" spans="2:36">
      <c r="B780" s="344" t="s">
        <v>5635</v>
      </c>
      <c r="C780" s="345"/>
      <c r="D780" s="346">
        <v>78</v>
      </c>
      <c r="E780" s="594">
        <v>46022</v>
      </c>
      <c r="F780" s="594">
        <v>46093</v>
      </c>
      <c r="G780" s="594">
        <v>46006</v>
      </c>
      <c r="H780" s="594">
        <v>46051</v>
      </c>
      <c r="I780" s="347">
        <v>1</v>
      </c>
      <c r="J780" s="347">
        <v>1</v>
      </c>
      <c r="K780" s="346">
        <v>657</v>
      </c>
      <c r="L780" s="346">
        <v>657</v>
      </c>
      <c r="M780" s="346">
        <v>657</v>
      </c>
      <c r="N780" s="348">
        <v>657</v>
      </c>
      <c r="O780" s="385">
        <v>657</v>
      </c>
      <c r="P780" s="572"/>
      <c r="Q780" s="573"/>
      <c r="R780" s="663">
        <f t="shared" si="36"/>
        <v>0</v>
      </c>
      <c r="S780" s="875">
        <f t="shared" si="37"/>
        <v>0</v>
      </c>
      <c r="T780" s="1013"/>
      <c r="U780" s="875">
        <v>3.4802118265012751E-4</v>
      </c>
      <c r="V780" s="875">
        <f t="shared" si="38"/>
        <v>-3.4802118265012751E-4</v>
      </c>
      <c r="X780" s="1002" t="s">
        <v>5635</v>
      </c>
      <c r="Z780" s="1003">
        <v>78</v>
      </c>
      <c r="AA780" s="1004">
        <v>46022</v>
      </c>
      <c r="AB780" s="1004">
        <v>46093</v>
      </c>
      <c r="AC780" s="1004">
        <v>46006</v>
      </c>
      <c r="AD780" s="1004">
        <v>46051</v>
      </c>
      <c r="AE780" s="1005">
        <v>1</v>
      </c>
      <c r="AF780" s="1005">
        <v>1</v>
      </c>
      <c r="AG780" s="1003">
        <v>657</v>
      </c>
      <c r="AH780" s="1003">
        <v>657</v>
      </c>
      <c r="AI780" s="1003">
        <v>657</v>
      </c>
      <c r="AJ780" s="1003">
        <v>657</v>
      </c>
    </row>
    <row r="781" spans="2:36">
      <c r="B781" s="337" t="s">
        <v>821</v>
      </c>
      <c r="C781" s="314" t="s">
        <v>822</v>
      </c>
      <c r="D781" s="315">
        <v>20</v>
      </c>
      <c r="E781" s="588">
        <v>46022</v>
      </c>
      <c r="F781" s="588">
        <v>46050</v>
      </c>
      <c r="G781" s="588">
        <v>46006</v>
      </c>
      <c r="H781" s="588">
        <v>46037</v>
      </c>
      <c r="I781" s="316">
        <v>1</v>
      </c>
      <c r="J781" s="316">
        <v>1</v>
      </c>
      <c r="K781" s="315">
        <v>97</v>
      </c>
      <c r="L781" s="315">
        <v>97</v>
      </c>
      <c r="M781" s="315">
        <v>97</v>
      </c>
      <c r="N781" s="338">
        <v>97</v>
      </c>
      <c r="O781" s="654">
        <v>97</v>
      </c>
      <c r="P781" s="560" t="s">
        <v>5685</v>
      </c>
      <c r="Q781" s="561" t="s">
        <v>5688</v>
      </c>
      <c r="R781" s="661">
        <f t="shared" si="36"/>
        <v>0</v>
      </c>
      <c r="S781" s="873">
        <f t="shared" si="37"/>
        <v>0</v>
      </c>
      <c r="T781" s="1013"/>
      <c r="U781" s="873">
        <v>3.4802118265012751E-4</v>
      </c>
      <c r="V781" s="873">
        <f t="shared" si="38"/>
        <v>-3.4802118265012751E-4</v>
      </c>
      <c r="X781" s="1002" t="s">
        <v>821</v>
      </c>
      <c r="Y781" s="1002" t="s">
        <v>822</v>
      </c>
      <c r="Z781" s="1003">
        <v>20</v>
      </c>
      <c r="AA781" s="1004">
        <v>46022</v>
      </c>
      <c r="AB781" s="1004">
        <v>46050</v>
      </c>
      <c r="AC781" s="1004">
        <v>46006</v>
      </c>
      <c r="AD781" s="1004">
        <v>46037</v>
      </c>
      <c r="AE781" s="1005">
        <v>1</v>
      </c>
      <c r="AF781" s="1005">
        <v>1</v>
      </c>
      <c r="AG781" s="1003">
        <v>97</v>
      </c>
      <c r="AH781" s="1003">
        <v>97</v>
      </c>
      <c r="AI781" s="1003">
        <v>97</v>
      </c>
      <c r="AJ781" s="1003">
        <v>97</v>
      </c>
    </row>
    <row r="782" spans="2:36">
      <c r="B782" s="337" t="s">
        <v>823</v>
      </c>
      <c r="C782" s="314" t="s">
        <v>824</v>
      </c>
      <c r="D782" s="315">
        <v>55</v>
      </c>
      <c r="E782" s="588">
        <v>46051</v>
      </c>
      <c r="F782" s="588">
        <v>46093</v>
      </c>
      <c r="G782" s="588">
        <v>46038</v>
      </c>
      <c r="H782" s="588">
        <v>46051</v>
      </c>
      <c r="I782" s="316">
        <v>1</v>
      </c>
      <c r="J782" s="316">
        <v>1</v>
      </c>
      <c r="K782" s="315">
        <v>560</v>
      </c>
      <c r="L782" s="315">
        <v>560</v>
      </c>
      <c r="M782" s="315">
        <v>560</v>
      </c>
      <c r="N782" s="338">
        <v>560</v>
      </c>
      <c r="O782" s="654">
        <v>560</v>
      </c>
      <c r="R782" s="661">
        <f t="shared" si="36"/>
        <v>0</v>
      </c>
      <c r="S782" s="873">
        <f t="shared" si="37"/>
        <v>0</v>
      </c>
      <c r="T782" s="1013"/>
      <c r="U782" s="873">
        <v>0</v>
      </c>
      <c r="V782" s="873">
        <f t="shared" si="38"/>
        <v>0</v>
      </c>
      <c r="X782" s="1002" t="s">
        <v>823</v>
      </c>
      <c r="Y782" s="1002" t="s">
        <v>824</v>
      </c>
      <c r="Z782" s="1003">
        <v>55</v>
      </c>
      <c r="AA782" s="1004">
        <v>46051</v>
      </c>
      <c r="AB782" s="1004">
        <v>46093</v>
      </c>
      <c r="AC782" s="1004">
        <v>46038</v>
      </c>
      <c r="AD782" s="1004">
        <v>46051</v>
      </c>
      <c r="AE782" s="1005">
        <v>1</v>
      </c>
      <c r="AF782" s="1005">
        <v>1</v>
      </c>
      <c r="AG782" s="1003">
        <v>560</v>
      </c>
      <c r="AH782" s="1003">
        <v>560</v>
      </c>
      <c r="AI782" s="1003">
        <v>560</v>
      </c>
      <c r="AJ782" s="1003">
        <v>560</v>
      </c>
    </row>
    <row r="783" spans="2:36">
      <c r="B783" s="344" t="s">
        <v>5671</v>
      </c>
      <c r="C783" s="345"/>
      <c r="D783" s="346">
        <v>84</v>
      </c>
      <c r="E783" s="594">
        <v>46106</v>
      </c>
      <c r="F783" s="594">
        <v>46170</v>
      </c>
      <c r="G783" s="594">
        <v>46079</v>
      </c>
      <c r="H783" s="594">
        <v>46189</v>
      </c>
      <c r="I783" s="347">
        <v>0.1181</v>
      </c>
      <c r="J783" s="347">
        <v>6.6400000000000001E-2</v>
      </c>
      <c r="K783" s="346">
        <v>657</v>
      </c>
      <c r="L783" s="346">
        <v>77.599999999999994</v>
      </c>
      <c r="M783" s="346">
        <v>43.65</v>
      </c>
      <c r="N783" s="348">
        <v>43.65</v>
      </c>
      <c r="O783" s="385">
        <v>38.799999999999997</v>
      </c>
      <c r="P783" s="572"/>
      <c r="Q783" s="573"/>
      <c r="R783" s="663">
        <f t="shared" si="36"/>
        <v>-33.949999999999996</v>
      </c>
      <c r="S783" s="875">
        <f t="shared" si="37"/>
        <v>-2.7068184717438446E-4</v>
      </c>
      <c r="T783" s="1013"/>
      <c r="U783" s="875">
        <v>0</v>
      </c>
      <c r="V783" s="875">
        <f t="shared" si="38"/>
        <v>-2.7068184717438446E-4</v>
      </c>
      <c r="X783" s="1002" t="s">
        <v>5671</v>
      </c>
      <c r="Z783" s="1003">
        <v>84</v>
      </c>
      <c r="AA783" s="1004">
        <v>46106</v>
      </c>
      <c r="AB783" s="1004">
        <v>46170</v>
      </c>
      <c r="AC783" s="1004">
        <v>46079</v>
      </c>
      <c r="AD783" s="1004">
        <v>46189</v>
      </c>
      <c r="AE783" s="1005">
        <v>0.1181</v>
      </c>
      <c r="AF783" s="1005">
        <v>6.6400000000000001E-2</v>
      </c>
      <c r="AG783" s="1003">
        <v>657</v>
      </c>
      <c r="AH783" s="1003">
        <v>77.599999999999994</v>
      </c>
      <c r="AI783" s="1003">
        <v>43.65</v>
      </c>
      <c r="AJ783" s="1003">
        <v>43.65</v>
      </c>
    </row>
    <row r="784" spans="2:36">
      <c r="B784" s="337" t="s">
        <v>825</v>
      </c>
      <c r="C784" s="314" t="s">
        <v>826</v>
      </c>
      <c r="D784" s="315">
        <v>20</v>
      </c>
      <c r="E784" s="588">
        <v>46106</v>
      </c>
      <c r="F784" s="588">
        <v>46134</v>
      </c>
      <c r="G784" s="588">
        <v>46079</v>
      </c>
      <c r="H784" s="588">
        <v>46156</v>
      </c>
      <c r="I784" s="316">
        <v>0.8</v>
      </c>
      <c r="J784" s="316">
        <v>0.45</v>
      </c>
      <c r="K784" s="315">
        <v>97</v>
      </c>
      <c r="L784" s="315">
        <v>77.599999999999994</v>
      </c>
      <c r="M784" s="315">
        <v>43.65</v>
      </c>
      <c r="N784" s="338">
        <v>43.65</v>
      </c>
      <c r="O784" s="654">
        <v>38.799999999999997</v>
      </c>
      <c r="P784" s="560" t="s">
        <v>5687</v>
      </c>
      <c r="Q784" s="561" t="s">
        <v>5689</v>
      </c>
      <c r="R784" s="661">
        <f t="shared" si="36"/>
        <v>-33.949999999999996</v>
      </c>
      <c r="S784" s="873">
        <f t="shared" si="37"/>
        <v>-2.7068184717438446E-4</v>
      </c>
      <c r="T784" s="1013"/>
      <c r="U784" s="873">
        <v>0</v>
      </c>
      <c r="V784" s="873">
        <f t="shared" si="38"/>
        <v>-2.7068184717438446E-4</v>
      </c>
      <c r="X784" s="1002" t="s">
        <v>825</v>
      </c>
      <c r="Y784" s="1002" t="s">
        <v>826</v>
      </c>
      <c r="Z784" s="1003">
        <v>20</v>
      </c>
      <c r="AA784" s="1004">
        <v>46106</v>
      </c>
      <c r="AB784" s="1004">
        <v>46134</v>
      </c>
      <c r="AC784" s="1004">
        <v>46079</v>
      </c>
      <c r="AD784" s="1004">
        <v>46156</v>
      </c>
      <c r="AE784" s="1005">
        <v>0.8</v>
      </c>
      <c r="AF784" s="1005">
        <v>0.45</v>
      </c>
      <c r="AG784" s="1003">
        <v>97</v>
      </c>
      <c r="AH784" s="1003">
        <v>77.599999999999994</v>
      </c>
      <c r="AI784" s="1003">
        <v>43.65</v>
      </c>
      <c r="AJ784" s="1003">
        <v>43.65</v>
      </c>
    </row>
    <row r="785" spans="2:36">
      <c r="B785" s="337" t="s">
        <v>827</v>
      </c>
      <c r="C785" s="314" t="s">
        <v>828</v>
      </c>
      <c r="D785" s="315">
        <v>33</v>
      </c>
      <c r="E785" s="588">
        <v>46135</v>
      </c>
      <c r="F785" s="588">
        <v>46170</v>
      </c>
      <c r="G785" s="588">
        <v>46157</v>
      </c>
      <c r="H785" s="588">
        <v>46189</v>
      </c>
      <c r="I785" s="316">
        <v>0</v>
      </c>
      <c r="J785" s="316">
        <v>0</v>
      </c>
      <c r="K785" s="315">
        <v>560</v>
      </c>
      <c r="L785" s="315">
        <v>0</v>
      </c>
      <c r="M785" s="315">
        <v>0</v>
      </c>
      <c r="N785" s="338">
        <v>0</v>
      </c>
      <c r="O785" s="654">
        <v>0</v>
      </c>
      <c r="R785" s="661">
        <f t="shared" si="36"/>
        <v>0</v>
      </c>
      <c r="S785" s="873">
        <f t="shared" si="37"/>
        <v>0</v>
      </c>
      <c r="T785" s="1013"/>
      <c r="U785" s="873">
        <v>0</v>
      </c>
      <c r="V785" s="873">
        <f t="shared" si="38"/>
        <v>0</v>
      </c>
      <c r="X785" s="1002" t="s">
        <v>827</v>
      </c>
      <c r="Y785" s="1002" t="s">
        <v>828</v>
      </c>
      <c r="Z785" s="1003">
        <v>33</v>
      </c>
      <c r="AA785" s="1004">
        <v>46135</v>
      </c>
      <c r="AB785" s="1004">
        <v>46170</v>
      </c>
      <c r="AC785" s="1004">
        <v>46157</v>
      </c>
      <c r="AD785" s="1004">
        <v>46189</v>
      </c>
      <c r="AE785" s="1005">
        <v>0</v>
      </c>
      <c r="AF785" s="1005">
        <v>0</v>
      </c>
      <c r="AG785" s="1003">
        <v>560</v>
      </c>
      <c r="AH785" s="1003">
        <v>0</v>
      </c>
      <c r="AI785" s="1003">
        <v>0</v>
      </c>
      <c r="AJ785" s="1003">
        <v>0</v>
      </c>
    </row>
    <row r="786" spans="2:36" ht="12.75" customHeight="1">
      <c r="B786" s="344" t="s">
        <v>5639</v>
      </c>
      <c r="C786" s="345"/>
      <c r="D786" s="346">
        <v>39</v>
      </c>
      <c r="E786" s="594">
        <v>46216</v>
      </c>
      <c r="F786" s="594">
        <v>46269</v>
      </c>
      <c r="G786" s="594">
        <v>46122</v>
      </c>
      <c r="H786" s="594">
        <v>46269</v>
      </c>
      <c r="I786" s="347">
        <v>0</v>
      </c>
      <c r="J786" s="347">
        <v>0.09</v>
      </c>
      <c r="K786" s="346">
        <v>2360</v>
      </c>
      <c r="L786" s="346">
        <v>0</v>
      </c>
      <c r="M786" s="346">
        <v>212.4</v>
      </c>
      <c r="N786" s="348">
        <v>212.4</v>
      </c>
      <c r="O786" s="385">
        <v>0</v>
      </c>
      <c r="P786" s="572"/>
      <c r="Q786" s="573"/>
      <c r="R786" s="663">
        <f t="shared" si="36"/>
        <v>212.4</v>
      </c>
      <c r="S786" s="875">
        <f t="shared" si="37"/>
        <v>1.6934557979334098E-3</v>
      </c>
      <c r="T786" s="1013"/>
      <c r="U786" s="875">
        <v>0</v>
      </c>
      <c r="V786" s="875">
        <f t="shared" si="38"/>
        <v>1.6934557979334098E-3</v>
      </c>
      <c r="X786" s="1002" t="s">
        <v>5639</v>
      </c>
      <c r="Z786" s="1003">
        <v>39</v>
      </c>
      <c r="AA786" s="1004">
        <v>46216</v>
      </c>
      <c r="AB786" s="1004">
        <v>46269</v>
      </c>
      <c r="AC786" s="1004">
        <v>46122</v>
      </c>
      <c r="AD786" s="1004">
        <v>46269</v>
      </c>
      <c r="AE786" s="1005">
        <v>0</v>
      </c>
      <c r="AF786" s="1005">
        <v>0.09</v>
      </c>
      <c r="AG786" s="1003">
        <v>2360</v>
      </c>
      <c r="AH786" s="1003">
        <v>0</v>
      </c>
      <c r="AI786" s="1003">
        <v>212.4</v>
      </c>
      <c r="AJ786" s="1003">
        <v>212.4</v>
      </c>
    </row>
    <row r="787" spans="2:36" ht="12.75" customHeight="1">
      <c r="B787" s="337" t="s">
        <v>830</v>
      </c>
      <c r="C787" s="314" t="s">
        <v>5690</v>
      </c>
      <c r="D787" s="315">
        <v>24</v>
      </c>
      <c r="E787" s="588">
        <v>46216</v>
      </c>
      <c r="F787" s="588">
        <v>46248</v>
      </c>
      <c r="G787" s="588">
        <v>46122</v>
      </c>
      <c r="H787" s="588">
        <v>46248</v>
      </c>
      <c r="I787" s="316">
        <v>0</v>
      </c>
      <c r="J787" s="316">
        <v>0.15</v>
      </c>
      <c r="K787" s="315">
        <v>1416</v>
      </c>
      <c r="L787" s="315">
        <v>0</v>
      </c>
      <c r="M787" s="315">
        <v>212.4</v>
      </c>
      <c r="N787" s="338">
        <v>212.4</v>
      </c>
      <c r="O787" s="654">
        <v>0</v>
      </c>
      <c r="P787" s="560" t="s">
        <v>5691</v>
      </c>
      <c r="Q787" s="561" t="s">
        <v>5692</v>
      </c>
      <c r="R787" s="661">
        <f t="shared" si="36"/>
        <v>212.4</v>
      </c>
      <c r="S787" s="873">
        <f t="shared" si="37"/>
        <v>1.6934557979334098E-3</v>
      </c>
      <c r="T787" s="1013"/>
      <c r="U787" s="873">
        <v>0</v>
      </c>
      <c r="V787" s="873">
        <f t="shared" si="38"/>
        <v>1.6934557979334098E-3</v>
      </c>
      <c r="X787" s="1002" t="s">
        <v>830</v>
      </c>
      <c r="Y787" s="1002" t="s">
        <v>5690</v>
      </c>
      <c r="Z787" s="1003">
        <v>24</v>
      </c>
      <c r="AA787" s="1004">
        <v>46216</v>
      </c>
      <c r="AB787" s="1004">
        <v>46248</v>
      </c>
      <c r="AC787" s="1004">
        <v>46122</v>
      </c>
      <c r="AD787" s="1004">
        <v>46248</v>
      </c>
      <c r="AE787" s="1005">
        <v>0</v>
      </c>
      <c r="AF787" s="1005">
        <v>0.15</v>
      </c>
      <c r="AG787" s="1003">
        <v>1416</v>
      </c>
      <c r="AH787" s="1003">
        <v>0</v>
      </c>
      <c r="AI787" s="1003">
        <v>212.4</v>
      </c>
      <c r="AJ787" s="1003">
        <v>212.4</v>
      </c>
    </row>
    <row r="788" spans="2:36" ht="12.75" customHeight="1">
      <c r="B788" s="337" t="s">
        <v>5693</v>
      </c>
      <c r="C788" s="314" t="s">
        <v>5694</v>
      </c>
      <c r="D788" s="315">
        <v>5</v>
      </c>
      <c r="E788" s="588">
        <v>46251</v>
      </c>
      <c r="F788" s="588">
        <v>46255</v>
      </c>
      <c r="G788" s="588">
        <v>46251</v>
      </c>
      <c r="H788" s="588">
        <v>46255</v>
      </c>
      <c r="I788" s="316">
        <v>0</v>
      </c>
      <c r="J788" s="316">
        <v>0</v>
      </c>
      <c r="K788" s="315">
        <v>236</v>
      </c>
      <c r="L788" s="315">
        <v>0</v>
      </c>
      <c r="M788" s="315">
        <v>0</v>
      </c>
      <c r="N788" s="338">
        <v>0</v>
      </c>
      <c r="O788" s="654">
        <v>0</v>
      </c>
      <c r="P788" s="560" t="s">
        <v>5695</v>
      </c>
      <c r="Q788" s="561" t="s">
        <v>5696</v>
      </c>
      <c r="R788" s="661">
        <f t="shared" si="36"/>
        <v>0</v>
      </c>
      <c r="S788" s="873">
        <f t="shared" si="37"/>
        <v>0</v>
      </c>
      <c r="T788" s="1013"/>
      <c r="U788" s="873">
        <v>0</v>
      </c>
      <c r="V788" s="873">
        <f t="shared" si="38"/>
        <v>0</v>
      </c>
      <c r="X788" s="1002" t="s">
        <v>5693</v>
      </c>
      <c r="Y788" s="1002" t="s">
        <v>5694</v>
      </c>
      <c r="Z788" s="1003">
        <v>5</v>
      </c>
      <c r="AA788" s="1004">
        <v>46251</v>
      </c>
      <c r="AB788" s="1004">
        <v>46255</v>
      </c>
      <c r="AC788" s="1004">
        <v>46251</v>
      </c>
      <c r="AD788" s="1004">
        <v>46255</v>
      </c>
      <c r="AE788" s="1005">
        <v>0</v>
      </c>
      <c r="AF788" s="1005">
        <v>0</v>
      </c>
      <c r="AG788" s="1003">
        <v>236</v>
      </c>
      <c r="AH788" s="1003">
        <v>0</v>
      </c>
      <c r="AI788" s="1003">
        <v>0</v>
      </c>
      <c r="AJ788" s="1003">
        <v>0</v>
      </c>
    </row>
    <row r="789" spans="2:36" ht="12.75" customHeight="1">
      <c r="B789" s="337" t="s">
        <v>5697</v>
      </c>
      <c r="C789" s="314" t="s">
        <v>5698</v>
      </c>
      <c r="D789" s="315">
        <v>5</v>
      </c>
      <c r="E789" s="588">
        <v>46258</v>
      </c>
      <c r="F789" s="588">
        <v>46262</v>
      </c>
      <c r="G789" s="588">
        <v>46258</v>
      </c>
      <c r="H789" s="588">
        <v>46262</v>
      </c>
      <c r="I789" s="316">
        <v>0</v>
      </c>
      <c r="J789" s="316">
        <v>0</v>
      </c>
      <c r="K789" s="315">
        <v>472</v>
      </c>
      <c r="L789" s="315">
        <v>0</v>
      </c>
      <c r="M789" s="315">
        <v>0</v>
      </c>
      <c r="N789" s="338">
        <v>0</v>
      </c>
      <c r="O789" s="654">
        <v>0</v>
      </c>
      <c r="P789" s="560" t="s">
        <v>5699</v>
      </c>
      <c r="Q789" s="561" t="s">
        <v>5700</v>
      </c>
      <c r="R789" s="661">
        <f t="shared" si="36"/>
        <v>0</v>
      </c>
      <c r="S789" s="873">
        <f t="shared" si="37"/>
        <v>0</v>
      </c>
      <c r="T789" s="1013"/>
      <c r="U789" s="873">
        <v>0</v>
      </c>
      <c r="V789" s="873">
        <f t="shared" si="38"/>
        <v>0</v>
      </c>
      <c r="X789" s="1002" t="s">
        <v>5697</v>
      </c>
      <c r="Y789" s="1002" t="s">
        <v>5698</v>
      </c>
      <c r="Z789" s="1003">
        <v>5</v>
      </c>
      <c r="AA789" s="1004">
        <v>46258</v>
      </c>
      <c r="AB789" s="1004">
        <v>46262</v>
      </c>
      <c r="AC789" s="1004">
        <v>46258</v>
      </c>
      <c r="AD789" s="1004">
        <v>46262</v>
      </c>
      <c r="AE789" s="1005">
        <v>0</v>
      </c>
      <c r="AF789" s="1005">
        <v>0</v>
      </c>
      <c r="AG789" s="1003">
        <v>472</v>
      </c>
      <c r="AH789" s="1003">
        <v>0</v>
      </c>
      <c r="AI789" s="1003">
        <v>0</v>
      </c>
      <c r="AJ789" s="1003">
        <v>0</v>
      </c>
    </row>
    <row r="790" spans="2:36" ht="12.75" customHeight="1">
      <c r="B790" s="337" t="s">
        <v>5701</v>
      </c>
      <c r="C790" s="314" t="s">
        <v>5702</v>
      </c>
      <c r="D790" s="315">
        <v>5</v>
      </c>
      <c r="E790" s="588">
        <v>46265</v>
      </c>
      <c r="F790" s="588">
        <v>46269</v>
      </c>
      <c r="G790" s="588">
        <v>46265</v>
      </c>
      <c r="H790" s="588">
        <v>46269</v>
      </c>
      <c r="I790" s="316">
        <v>0</v>
      </c>
      <c r="J790" s="316">
        <v>0</v>
      </c>
      <c r="K790" s="315">
        <v>236</v>
      </c>
      <c r="L790" s="315">
        <v>0</v>
      </c>
      <c r="M790" s="315">
        <v>0</v>
      </c>
      <c r="N790" s="338">
        <v>0</v>
      </c>
      <c r="O790" s="654">
        <v>0</v>
      </c>
      <c r="P790" s="560" t="s">
        <v>5696</v>
      </c>
      <c r="Q790" s="561" t="s">
        <v>5213</v>
      </c>
      <c r="R790" s="661">
        <f t="shared" si="36"/>
        <v>0</v>
      </c>
      <c r="S790" s="873">
        <f t="shared" si="37"/>
        <v>0</v>
      </c>
      <c r="T790" s="1013"/>
      <c r="U790" s="873">
        <v>0</v>
      </c>
      <c r="V790" s="873">
        <f t="shared" si="38"/>
        <v>0</v>
      </c>
      <c r="X790" s="1002" t="s">
        <v>5701</v>
      </c>
      <c r="Y790" s="1002" t="s">
        <v>5702</v>
      </c>
      <c r="Z790" s="1003">
        <v>5</v>
      </c>
      <c r="AA790" s="1004">
        <v>46265</v>
      </c>
      <c r="AB790" s="1004">
        <v>46269</v>
      </c>
      <c r="AC790" s="1004">
        <v>46265</v>
      </c>
      <c r="AD790" s="1004">
        <v>46269</v>
      </c>
      <c r="AE790" s="1005">
        <v>0</v>
      </c>
      <c r="AF790" s="1005">
        <v>0</v>
      </c>
      <c r="AG790" s="1003">
        <v>236</v>
      </c>
      <c r="AH790" s="1003">
        <v>0</v>
      </c>
      <c r="AI790" s="1003">
        <v>0</v>
      </c>
      <c r="AJ790" s="1003">
        <v>0</v>
      </c>
    </row>
    <row r="791" spans="2:36" ht="12.75" customHeight="1">
      <c r="B791" s="332" t="s">
        <v>5703</v>
      </c>
      <c r="C791" s="333"/>
      <c r="D791" s="334">
        <v>34</v>
      </c>
      <c r="E791" s="592">
        <v>46195</v>
      </c>
      <c r="F791" s="592">
        <v>46245</v>
      </c>
      <c r="G791" s="592">
        <v>46164</v>
      </c>
      <c r="H791" s="592">
        <v>46213</v>
      </c>
      <c r="I791" s="335">
        <v>0</v>
      </c>
      <c r="J791" s="335">
        <v>0</v>
      </c>
      <c r="K791" s="334">
        <v>535</v>
      </c>
      <c r="L791" s="334">
        <v>0</v>
      </c>
      <c r="M791" s="334">
        <v>0</v>
      </c>
      <c r="N791" s="336">
        <v>0</v>
      </c>
      <c r="O791" s="385">
        <v>0</v>
      </c>
      <c r="P791" s="568"/>
      <c r="Q791" s="569"/>
      <c r="R791" s="660">
        <f t="shared" si="36"/>
        <v>0</v>
      </c>
      <c r="S791" s="872">
        <f t="shared" si="37"/>
        <v>0</v>
      </c>
      <c r="T791" s="1013"/>
      <c r="U791" s="872">
        <v>0</v>
      </c>
      <c r="V791" s="872">
        <f t="shared" si="38"/>
        <v>0</v>
      </c>
      <c r="X791" s="1002" t="s">
        <v>5703</v>
      </c>
      <c r="Z791" s="1003">
        <v>34</v>
      </c>
      <c r="AA791" s="1004">
        <v>46195</v>
      </c>
      <c r="AB791" s="1004">
        <v>46245</v>
      </c>
      <c r="AC791" s="1004">
        <v>46164</v>
      </c>
      <c r="AD791" s="1004">
        <v>46213</v>
      </c>
      <c r="AE791" s="1005">
        <v>0</v>
      </c>
      <c r="AF791" s="1005">
        <v>0</v>
      </c>
      <c r="AG791" s="1003">
        <v>535</v>
      </c>
      <c r="AH791" s="1003">
        <v>0</v>
      </c>
      <c r="AI791" s="1003">
        <v>0</v>
      </c>
      <c r="AJ791" s="1003">
        <v>0</v>
      </c>
    </row>
    <row r="792" spans="2:36" ht="12.75" customHeight="1">
      <c r="B792" s="337" t="s">
        <v>833</v>
      </c>
      <c r="C792" s="314" t="s">
        <v>5704</v>
      </c>
      <c r="D792" s="315">
        <v>19</v>
      </c>
      <c r="E792" s="588">
        <v>46195</v>
      </c>
      <c r="F792" s="588">
        <v>46224</v>
      </c>
      <c r="G792" s="588">
        <v>46164</v>
      </c>
      <c r="H792" s="588">
        <v>46191</v>
      </c>
      <c r="I792" s="316">
        <v>0</v>
      </c>
      <c r="J792" s="316">
        <v>0</v>
      </c>
      <c r="K792" s="315">
        <v>321</v>
      </c>
      <c r="L792" s="315">
        <v>0</v>
      </c>
      <c r="M792" s="315">
        <v>0</v>
      </c>
      <c r="N792" s="338">
        <v>0</v>
      </c>
      <c r="O792" s="654">
        <v>0</v>
      </c>
      <c r="P792" s="560" t="s">
        <v>5670</v>
      </c>
      <c r="Q792" s="561" t="s">
        <v>5705</v>
      </c>
      <c r="R792" s="661">
        <f t="shared" si="36"/>
        <v>0</v>
      </c>
      <c r="S792" s="873">
        <f t="shared" si="37"/>
        <v>0</v>
      </c>
      <c r="T792" s="1013"/>
      <c r="U792" s="873">
        <v>0</v>
      </c>
      <c r="V792" s="873">
        <f t="shared" si="38"/>
        <v>0</v>
      </c>
      <c r="X792" s="1002" t="s">
        <v>833</v>
      </c>
      <c r="Y792" s="1002" t="s">
        <v>5704</v>
      </c>
      <c r="Z792" s="1003">
        <v>19</v>
      </c>
      <c r="AA792" s="1004">
        <v>46195</v>
      </c>
      <c r="AB792" s="1004">
        <v>46224</v>
      </c>
      <c r="AC792" s="1004">
        <v>46164</v>
      </c>
      <c r="AD792" s="1004">
        <v>46191</v>
      </c>
      <c r="AE792" s="1005">
        <v>0</v>
      </c>
      <c r="AF792" s="1005">
        <v>0</v>
      </c>
      <c r="AG792" s="1003">
        <v>321</v>
      </c>
      <c r="AH792" s="1003">
        <v>0</v>
      </c>
      <c r="AI792" s="1003">
        <v>0</v>
      </c>
      <c r="AJ792" s="1003">
        <v>0</v>
      </c>
    </row>
    <row r="793" spans="2:36" ht="12.75" customHeight="1">
      <c r="B793" s="337" t="s">
        <v>5706</v>
      </c>
      <c r="C793" s="314" t="s">
        <v>5707</v>
      </c>
      <c r="D793" s="315">
        <v>5</v>
      </c>
      <c r="E793" s="588">
        <v>46224</v>
      </c>
      <c r="F793" s="588">
        <v>46231</v>
      </c>
      <c r="G793" s="588">
        <v>46191</v>
      </c>
      <c r="H793" s="588">
        <v>46198</v>
      </c>
      <c r="I793" s="316">
        <v>0</v>
      </c>
      <c r="J793" s="316">
        <v>0</v>
      </c>
      <c r="K793" s="315">
        <v>53.5</v>
      </c>
      <c r="L793" s="315">
        <v>0</v>
      </c>
      <c r="M793" s="315">
        <v>0</v>
      </c>
      <c r="N793" s="338">
        <v>0</v>
      </c>
      <c r="O793" s="654">
        <v>0</v>
      </c>
      <c r="P793" s="560" t="s">
        <v>5708</v>
      </c>
      <c r="Q793" s="561" t="s">
        <v>5709</v>
      </c>
      <c r="R793" s="661">
        <f t="shared" si="36"/>
        <v>0</v>
      </c>
      <c r="S793" s="873">
        <f t="shared" si="37"/>
        <v>0</v>
      </c>
      <c r="T793" s="1013"/>
      <c r="U793" s="873">
        <v>0</v>
      </c>
      <c r="V793" s="873">
        <f t="shared" si="38"/>
        <v>0</v>
      </c>
      <c r="X793" s="1002" t="s">
        <v>5706</v>
      </c>
      <c r="Y793" s="1002" t="s">
        <v>5707</v>
      </c>
      <c r="Z793" s="1003">
        <v>5</v>
      </c>
      <c r="AA793" s="1004">
        <v>46224</v>
      </c>
      <c r="AB793" s="1004">
        <v>46231</v>
      </c>
      <c r="AC793" s="1004">
        <v>46191</v>
      </c>
      <c r="AD793" s="1004">
        <v>46198</v>
      </c>
      <c r="AE793" s="1005">
        <v>0</v>
      </c>
      <c r="AF793" s="1005">
        <v>0</v>
      </c>
      <c r="AG793" s="1003">
        <v>53.5</v>
      </c>
      <c r="AH793" s="1003">
        <v>0</v>
      </c>
      <c r="AI793" s="1003">
        <v>0</v>
      </c>
      <c r="AJ793" s="1003">
        <v>0</v>
      </c>
    </row>
    <row r="794" spans="2:36" ht="12.75" customHeight="1">
      <c r="B794" s="337" t="s">
        <v>5710</v>
      </c>
      <c r="C794" s="314" t="s">
        <v>5711</v>
      </c>
      <c r="D794" s="315">
        <v>5</v>
      </c>
      <c r="E794" s="588">
        <v>46231</v>
      </c>
      <c r="F794" s="588">
        <v>46238</v>
      </c>
      <c r="G794" s="588">
        <v>46198</v>
      </c>
      <c r="H794" s="588">
        <v>46206</v>
      </c>
      <c r="I794" s="316">
        <v>0</v>
      </c>
      <c r="J794" s="316">
        <v>0</v>
      </c>
      <c r="K794" s="315">
        <v>107</v>
      </c>
      <c r="L794" s="315">
        <v>0</v>
      </c>
      <c r="M794" s="315">
        <v>0</v>
      </c>
      <c r="N794" s="338">
        <v>0</v>
      </c>
      <c r="O794" s="654">
        <v>0</v>
      </c>
      <c r="P794" s="560" t="s">
        <v>5712</v>
      </c>
      <c r="Q794" s="561" t="s">
        <v>5713</v>
      </c>
      <c r="R794" s="661">
        <f t="shared" si="36"/>
        <v>0</v>
      </c>
      <c r="S794" s="873">
        <f t="shared" si="37"/>
        <v>0</v>
      </c>
      <c r="T794" s="1013"/>
      <c r="U794" s="873">
        <v>0</v>
      </c>
      <c r="V794" s="873">
        <f t="shared" si="38"/>
        <v>0</v>
      </c>
      <c r="X794" s="1002" t="s">
        <v>5710</v>
      </c>
      <c r="Y794" s="1002" t="s">
        <v>5711</v>
      </c>
      <c r="Z794" s="1003">
        <v>5</v>
      </c>
      <c r="AA794" s="1004">
        <v>46231</v>
      </c>
      <c r="AB794" s="1004">
        <v>46238</v>
      </c>
      <c r="AC794" s="1004">
        <v>46198</v>
      </c>
      <c r="AD794" s="1004">
        <v>46206</v>
      </c>
      <c r="AE794" s="1005">
        <v>0</v>
      </c>
      <c r="AF794" s="1005">
        <v>0</v>
      </c>
      <c r="AG794" s="1003">
        <v>107</v>
      </c>
      <c r="AH794" s="1003">
        <v>0</v>
      </c>
      <c r="AI794" s="1003">
        <v>0</v>
      </c>
      <c r="AJ794" s="1003">
        <v>0</v>
      </c>
    </row>
    <row r="795" spans="2:36" ht="12.75" customHeight="1">
      <c r="B795" s="337" t="s">
        <v>5714</v>
      </c>
      <c r="C795" s="314" t="s">
        <v>5715</v>
      </c>
      <c r="D795" s="315">
        <v>5</v>
      </c>
      <c r="E795" s="588">
        <v>46238</v>
      </c>
      <c r="F795" s="588">
        <v>46245</v>
      </c>
      <c r="G795" s="588">
        <v>46206</v>
      </c>
      <c r="H795" s="588">
        <v>46213</v>
      </c>
      <c r="I795" s="316">
        <v>0</v>
      </c>
      <c r="J795" s="316">
        <v>0</v>
      </c>
      <c r="K795" s="315">
        <v>53.5</v>
      </c>
      <c r="L795" s="315">
        <v>0</v>
      </c>
      <c r="M795" s="315">
        <v>0</v>
      </c>
      <c r="N795" s="338">
        <v>0</v>
      </c>
      <c r="O795" s="654">
        <v>0</v>
      </c>
      <c r="P795" s="560" t="s">
        <v>5709</v>
      </c>
      <c r="Q795" s="561" t="s">
        <v>5213</v>
      </c>
      <c r="R795" s="661">
        <f t="shared" si="36"/>
        <v>0</v>
      </c>
      <c r="S795" s="873">
        <f t="shared" si="37"/>
        <v>0</v>
      </c>
      <c r="T795" s="1013"/>
      <c r="U795" s="873">
        <v>0</v>
      </c>
      <c r="V795" s="873">
        <f t="shared" si="38"/>
        <v>0</v>
      </c>
      <c r="X795" s="1002" t="s">
        <v>5714</v>
      </c>
      <c r="Y795" s="1002" t="s">
        <v>5715</v>
      </c>
      <c r="Z795" s="1003">
        <v>5</v>
      </c>
      <c r="AA795" s="1004">
        <v>46238</v>
      </c>
      <c r="AB795" s="1004">
        <v>46245</v>
      </c>
      <c r="AC795" s="1004">
        <v>46206</v>
      </c>
      <c r="AD795" s="1004">
        <v>46213</v>
      </c>
      <c r="AE795" s="1005">
        <v>0</v>
      </c>
      <c r="AF795" s="1005">
        <v>0</v>
      </c>
      <c r="AG795" s="1003">
        <v>53.5</v>
      </c>
      <c r="AH795" s="1003">
        <v>0</v>
      </c>
      <c r="AI795" s="1003">
        <v>0</v>
      </c>
      <c r="AJ795" s="1003">
        <v>0</v>
      </c>
    </row>
    <row r="796" spans="2:36">
      <c r="B796" s="332" t="s">
        <v>5716</v>
      </c>
      <c r="C796" s="333"/>
      <c r="D796" s="334">
        <v>365</v>
      </c>
      <c r="E796" s="592">
        <v>45827</v>
      </c>
      <c r="F796" s="592">
        <v>46205</v>
      </c>
      <c r="G796" s="592">
        <v>45827</v>
      </c>
      <c r="H796" s="592">
        <v>46227</v>
      </c>
      <c r="I796" s="335">
        <v>0.36730000000000002</v>
      </c>
      <c r="J796" s="335">
        <v>0.4622</v>
      </c>
      <c r="K796" s="334">
        <v>98</v>
      </c>
      <c r="L796" s="334">
        <v>36</v>
      </c>
      <c r="M796" s="334">
        <v>45.3</v>
      </c>
      <c r="N796" s="336">
        <v>45.3</v>
      </c>
      <c r="O796" s="385">
        <v>36</v>
      </c>
      <c r="P796" s="568"/>
      <c r="Q796" s="569"/>
      <c r="R796" s="660">
        <f t="shared" si="36"/>
        <v>9.2999999999999972</v>
      </c>
      <c r="S796" s="872">
        <f t="shared" si="37"/>
        <v>7.4148488327592781E-5</v>
      </c>
      <c r="T796" s="1013"/>
      <c r="U796" s="872">
        <v>0</v>
      </c>
      <c r="V796" s="872">
        <f t="shared" si="38"/>
        <v>7.4148488327592781E-5</v>
      </c>
      <c r="X796" s="1002" t="s">
        <v>5716</v>
      </c>
      <c r="Z796" s="1003">
        <v>365</v>
      </c>
      <c r="AA796" s="1004">
        <v>45827</v>
      </c>
      <c r="AB796" s="1004">
        <v>46205</v>
      </c>
      <c r="AC796" s="1004">
        <v>45827</v>
      </c>
      <c r="AD796" s="1004">
        <v>46227</v>
      </c>
      <c r="AE796" s="1005">
        <v>0.36730000000000002</v>
      </c>
      <c r="AF796" s="1005">
        <v>0.4622</v>
      </c>
      <c r="AG796" s="1003">
        <v>98</v>
      </c>
      <c r="AH796" s="1003">
        <v>36</v>
      </c>
      <c r="AI796" s="1003">
        <v>45.3</v>
      </c>
      <c r="AJ796" s="1003">
        <v>45.3</v>
      </c>
    </row>
    <row r="797" spans="2:36">
      <c r="B797" s="339" t="s">
        <v>5717</v>
      </c>
      <c r="C797" s="340"/>
      <c r="D797" s="341">
        <v>12</v>
      </c>
      <c r="E797" s="593">
        <v>45827</v>
      </c>
      <c r="F797" s="593">
        <v>45861</v>
      </c>
      <c r="G797" s="593">
        <v>45827</v>
      </c>
      <c r="H797" s="593">
        <v>45861</v>
      </c>
      <c r="I797" s="342">
        <v>1</v>
      </c>
      <c r="J797" s="342">
        <v>1</v>
      </c>
      <c r="K797" s="341">
        <v>17</v>
      </c>
      <c r="L797" s="341">
        <v>17</v>
      </c>
      <c r="M797" s="341">
        <v>17</v>
      </c>
      <c r="N797" s="343">
        <v>17</v>
      </c>
      <c r="O797" s="385">
        <v>17</v>
      </c>
      <c r="P797" s="570"/>
      <c r="Q797" s="571"/>
      <c r="R797" s="662">
        <f t="shared" si="36"/>
        <v>0</v>
      </c>
      <c r="S797" s="874">
        <f t="shared" si="37"/>
        <v>0</v>
      </c>
      <c r="T797" s="1013"/>
      <c r="U797" s="874">
        <v>0</v>
      </c>
      <c r="V797" s="874">
        <f t="shared" si="38"/>
        <v>0</v>
      </c>
      <c r="X797" s="1002" t="s">
        <v>5717</v>
      </c>
      <c r="Z797" s="1003">
        <v>12</v>
      </c>
      <c r="AA797" s="1004">
        <v>45827</v>
      </c>
      <c r="AB797" s="1004">
        <v>45861</v>
      </c>
      <c r="AC797" s="1004">
        <v>45827</v>
      </c>
      <c r="AD797" s="1004">
        <v>45861</v>
      </c>
      <c r="AE797" s="1005">
        <v>1</v>
      </c>
      <c r="AF797" s="1005">
        <v>1</v>
      </c>
      <c r="AG797" s="1003">
        <v>17</v>
      </c>
      <c r="AH797" s="1003">
        <v>17</v>
      </c>
      <c r="AI797" s="1003">
        <v>17</v>
      </c>
      <c r="AJ797" s="1003">
        <v>17</v>
      </c>
    </row>
    <row r="798" spans="2:36">
      <c r="B798" s="337" t="s">
        <v>839</v>
      </c>
      <c r="C798" s="314" t="s">
        <v>5718</v>
      </c>
      <c r="D798" s="315">
        <v>12</v>
      </c>
      <c r="E798" s="588">
        <v>45827</v>
      </c>
      <c r="F798" s="588">
        <v>45861</v>
      </c>
      <c r="G798" s="588">
        <v>45827</v>
      </c>
      <c r="H798" s="588">
        <v>45861</v>
      </c>
      <c r="I798" s="316">
        <v>1</v>
      </c>
      <c r="J798" s="316">
        <v>1</v>
      </c>
      <c r="K798" s="315">
        <v>17</v>
      </c>
      <c r="L798" s="315">
        <v>17</v>
      </c>
      <c r="M798" s="315">
        <v>17</v>
      </c>
      <c r="N798" s="338">
        <v>17</v>
      </c>
      <c r="O798" s="654">
        <v>17</v>
      </c>
      <c r="P798" s="560" t="s">
        <v>5719</v>
      </c>
      <c r="Q798" s="561" t="s">
        <v>5720</v>
      </c>
      <c r="R798" s="661">
        <f t="shared" si="36"/>
        <v>0</v>
      </c>
      <c r="S798" s="873">
        <f t="shared" si="37"/>
        <v>0</v>
      </c>
      <c r="T798" s="1013"/>
      <c r="U798" s="873">
        <v>0</v>
      </c>
      <c r="V798" s="873">
        <f t="shared" si="38"/>
        <v>0</v>
      </c>
      <c r="X798" s="1002" t="s">
        <v>839</v>
      </c>
      <c r="Y798" s="1002" t="s">
        <v>5718</v>
      </c>
      <c r="Z798" s="1003">
        <v>12</v>
      </c>
      <c r="AA798" s="1004">
        <v>45827</v>
      </c>
      <c r="AB798" s="1004">
        <v>45861</v>
      </c>
      <c r="AC798" s="1004">
        <v>45827</v>
      </c>
      <c r="AD798" s="1004">
        <v>45861</v>
      </c>
      <c r="AE798" s="1005">
        <v>1</v>
      </c>
      <c r="AF798" s="1005">
        <v>1</v>
      </c>
      <c r="AG798" s="1003">
        <v>17</v>
      </c>
      <c r="AH798" s="1003">
        <v>17</v>
      </c>
      <c r="AI798" s="1003">
        <v>17</v>
      </c>
      <c r="AJ798" s="1003">
        <v>17</v>
      </c>
    </row>
    <row r="799" spans="2:36">
      <c r="B799" s="339" t="s">
        <v>5225</v>
      </c>
      <c r="C799" s="340"/>
      <c r="D799" s="341">
        <v>35</v>
      </c>
      <c r="E799" s="593">
        <v>45862</v>
      </c>
      <c r="F799" s="593">
        <v>45909</v>
      </c>
      <c r="G799" s="593">
        <v>45862</v>
      </c>
      <c r="H799" s="593">
        <v>45909</v>
      </c>
      <c r="I799" s="342">
        <v>1</v>
      </c>
      <c r="J799" s="342">
        <v>1</v>
      </c>
      <c r="K799" s="341">
        <v>19</v>
      </c>
      <c r="L799" s="341">
        <v>19</v>
      </c>
      <c r="M799" s="341">
        <v>19</v>
      </c>
      <c r="N799" s="343">
        <v>19</v>
      </c>
      <c r="O799" s="385">
        <v>19</v>
      </c>
      <c r="P799" s="570"/>
      <c r="Q799" s="571"/>
      <c r="R799" s="662">
        <f t="shared" si="36"/>
        <v>0</v>
      </c>
      <c r="S799" s="874">
        <f t="shared" si="37"/>
        <v>0</v>
      </c>
      <c r="T799" s="1013"/>
      <c r="U799" s="874">
        <v>0</v>
      </c>
      <c r="V799" s="874">
        <f t="shared" si="38"/>
        <v>0</v>
      </c>
      <c r="X799" s="1002" t="s">
        <v>5225</v>
      </c>
      <c r="Z799" s="1003">
        <v>35</v>
      </c>
      <c r="AA799" s="1004">
        <v>45862</v>
      </c>
      <c r="AB799" s="1004">
        <v>45909</v>
      </c>
      <c r="AC799" s="1004">
        <v>45862</v>
      </c>
      <c r="AD799" s="1004">
        <v>45909</v>
      </c>
      <c r="AE799" s="1005">
        <v>1</v>
      </c>
      <c r="AF799" s="1005">
        <v>1</v>
      </c>
      <c r="AG799" s="1003">
        <v>19</v>
      </c>
      <c r="AH799" s="1003">
        <v>19</v>
      </c>
      <c r="AI799" s="1003">
        <v>19</v>
      </c>
      <c r="AJ799" s="1003">
        <v>19</v>
      </c>
    </row>
    <row r="800" spans="2:36">
      <c r="B800" s="337" t="s">
        <v>841</v>
      </c>
      <c r="C800" s="314" t="s">
        <v>5721</v>
      </c>
      <c r="D800" s="315">
        <v>35</v>
      </c>
      <c r="E800" s="588">
        <v>45862</v>
      </c>
      <c r="F800" s="588">
        <v>45909</v>
      </c>
      <c r="G800" s="588">
        <v>45862</v>
      </c>
      <c r="H800" s="588">
        <v>45909</v>
      </c>
      <c r="I800" s="316">
        <v>1</v>
      </c>
      <c r="J800" s="316">
        <v>1</v>
      </c>
      <c r="K800" s="315">
        <v>19</v>
      </c>
      <c r="L800" s="315">
        <v>19</v>
      </c>
      <c r="M800" s="315">
        <v>19</v>
      </c>
      <c r="N800" s="338">
        <v>19</v>
      </c>
      <c r="O800" s="654">
        <v>19</v>
      </c>
      <c r="P800" s="560" t="s">
        <v>5684</v>
      </c>
      <c r="Q800" s="561" t="s">
        <v>5722</v>
      </c>
      <c r="R800" s="661">
        <f t="shared" si="36"/>
        <v>0</v>
      </c>
      <c r="S800" s="873">
        <f t="shared" si="37"/>
        <v>0</v>
      </c>
      <c r="T800" s="1013"/>
      <c r="U800" s="873">
        <v>0</v>
      </c>
      <c r="V800" s="873">
        <f t="shared" si="38"/>
        <v>0</v>
      </c>
      <c r="X800" s="1002" t="s">
        <v>841</v>
      </c>
      <c r="Y800" s="1002" t="s">
        <v>5721</v>
      </c>
      <c r="Z800" s="1003">
        <v>35</v>
      </c>
      <c r="AA800" s="1004">
        <v>45862</v>
      </c>
      <c r="AB800" s="1004">
        <v>45909</v>
      </c>
      <c r="AC800" s="1004">
        <v>45862</v>
      </c>
      <c r="AD800" s="1004">
        <v>45909</v>
      </c>
      <c r="AE800" s="1005">
        <v>1</v>
      </c>
      <c r="AF800" s="1005">
        <v>1</v>
      </c>
      <c r="AG800" s="1003">
        <v>19</v>
      </c>
      <c r="AH800" s="1003">
        <v>19</v>
      </c>
      <c r="AI800" s="1003">
        <v>19</v>
      </c>
      <c r="AJ800" s="1003">
        <v>19</v>
      </c>
    </row>
    <row r="801" spans="2:36" ht="12.75" customHeight="1">
      <c r="B801" s="339" t="s">
        <v>5200</v>
      </c>
      <c r="C801" s="340"/>
      <c r="D801" s="341">
        <v>38</v>
      </c>
      <c r="E801" s="593">
        <v>46148</v>
      </c>
      <c r="F801" s="593">
        <v>46205</v>
      </c>
      <c r="G801" s="593">
        <v>46115</v>
      </c>
      <c r="H801" s="593">
        <v>46227</v>
      </c>
      <c r="I801" s="342">
        <v>0</v>
      </c>
      <c r="J801" s="342">
        <v>0.15</v>
      </c>
      <c r="K801" s="341">
        <v>62</v>
      </c>
      <c r="L801" s="341">
        <v>0</v>
      </c>
      <c r="M801" s="341">
        <v>9.3000000000000007</v>
      </c>
      <c r="N801" s="343">
        <v>9.3000000000000007</v>
      </c>
      <c r="O801" s="385">
        <v>0</v>
      </c>
      <c r="P801" s="570"/>
      <c r="Q801" s="571"/>
      <c r="R801" s="662">
        <f t="shared" si="36"/>
        <v>9.3000000000000007</v>
      </c>
      <c r="S801" s="874">
        <f t="shared" si="37"/>
        <v>7.4148488327592808E-5</v>
      </c>
      <c r="T801" s="1013"/>
      <c r="U801" s="874">
        <v>0</v>
      </c>
      <c r="V801" s="874">
        <f t="shared" si="38"/>
        <v>7.4148488327592808E-5</v>
      </c>
      <c r="X801" s="1002" t="s">
        <v>5200</v>
      </c>
      <c r="Z801" s="1003">
        <v>38</v>
      </c>
      <c r="AA801" s="1004">
        <v>46148</v>
      </c>
      <c r="AB801" s="1004">
        <v>46205</v>
      </c>
      <c r="AC801" s="1004">
        <v>46115</v>
      </c>
      <c r="AD801" s="1004">
        <v>46227</v>
      </c>
      <c r="AE801" s="1005">
        <v>0</v>
      </c>
      <c r="AF801" s="1005">
        <v>0.15</v>
      </c>
      <c r="AG801" s="1003">
        <v>62</v>
      </c>
      <c r="AH801" s="1003">
        <v>0</v>
      </c>
      <c r="AI801" s="1003">
        <v>9.3000000000000007</v>
      </c>
      <c r="AJ801" s="1003">
        <v>9.3000000000000007</v>
      </c>
    </row>
    <row r="802" spans="2:36" ht="12.75" customHeight="1">
      <c r="B802" s="337" t="s">
        <v>843</v>
      </c>
      <c r="C802" s="314" t="s">
        <v>5723</v>
      </c>
      <c r="D802" s="315">
        <v>25</v>
      </c>
      <c r="E802" s="588">
        <v>46148</v>
      </c>
      <c r="F802" s="588">
        <v>46183</v>
      </c>
      <c r="G802" s="588">
        <v>46115</v>
      </c>
      <c r="H802" s="588">
        <v>46205</v>
      </c>
      <c r="I802" s="316">
        <v>0</v>
      </c>
      <c r="J802" s="316">
        <v>0.25</v>
      </c>
      <c r="K802" s="315">
        <v>37.200000000000003</v>
      </c>
      <c r="L802" s="315">
        <v>0</v>
      </c>
      <c r="M802" s="315">
        <v>9.3000000000000007</v>
      </c>
      <c r="N802" s="338">
        <v>9.3000000000000007</v>
      </c>
      <c r="O802" s="654">
        <v>0</v>
      </c>
      <c r="P802" s="560" t="s">
        <v>5724</v>
      </c>
      <c r="Q802" s="561" t="s">
        <v>5725</v>
      </c>
      <c r="R802" s="661">
        <f t="shared" si="36"/>
        <v>9.3000000000000007</v>
      </c>
      <c r="S802" s="873">
        <f t="shared" si="37"/>
        <v>7.4148488327592808E-5</v>
      </c>
      <c r="T802" s="1013"/>
      <c r="U802" s="873">
        <v>0</v>
      </c>
      <c r="V802" s="873">
        <f t="shared" si="38"/>
        <v>7.4148488327592808E-5</v>
      </c>
      <c r="X802" s="1002" t="s">
        <v>843</v>
      </c>
      <c r="Y802" s="1002" t="s">
        <v>5723</v>
      </c>
      <c r="Z802" s="1003">
        <v>25</v>
      </c>
      <c r="AA802" s="1004">
        <v>46148</v>
      </c>
      <c r="AB802" s="1004">
        <v>46183</v>
      </c>
      <c r="AC802" s="1004">
        <v>46115</v>
      </c>
      <c r="AD802" s="1004">
        <v>46205</v>
      </c>
      <c r="AE802" s="1005">
        <v>0</v>
      </c>
      <c r="AF802" s="1005">
        <v>0.25</v>
      </c>
      <c r="AG802" s="1003">
        <v>37.200000000000003</v>
      </c>
      <c r="AH802" s="1003">
        <v>0</v>
      </c>
      <c r="AI802" s="1003">
        <v>9.3000000000000007</v>
      </c>
      <c r="AJ802" s="1003">
        <v>9.3000000000000007</v>
      </c>
    </row>
    <row r="803" spans="2:36" ht="12.75" customHeight="1">
      <c r="B803" s="337" t="s">
        <v>5726</v>
      </c>
      <c r="C803" s="314" t="s">
        <v>5727</v>
      </c>
      <c r="D803" s="315">
        <v>5</v>
      </c>
      <c r="E803" s="588">
        <v>46184</v>
      </c>
      <c r="F803" s="588">
        <v>46190</v>
      </c>
      <c r="G803" s="588">
        <v>46206</v>
      </c>
      <c r="H803" s="588">
        <v>46212</v>
      </c>
      <c r="I803" s="316">
        <v>0</v>
      </c>
      <c r="J803" s="316">
        <v>0</v>
      </c>
      <c r="K803" s="315">
        <v>6.2</v>
      </c>
      <c r="L803" s="315">
        <v>0</v>
      </c>
      <c r="M803" s="315">
        <v>0</v>
      </c>
      <c r="N803" s="338">
        <v>0</v>
      </c>
      <c r="O803" s="654">
        <v>0</v>
      </c>
      <c r="P803" s="560" t="s">
        <v>5722</v>
      </c>
      <c r="Q803" s="561" t="s">
        <v>5728</v>
      </c>
      <c r="R803" s="661">
        <f t="shared" si="36"/>
        <v>0</v>
      </c>
      <c r="S803" s="873">
        <f t="shared" si="37"/>
        <v>0</v>
      </c>
      <c r="T803" s="1013"/>
      <c r="U803" s="873">
        <v>0</v>
      </c>
      <c r="V803" s="873">
        <f t="shared" si="38"/>
        <v>0</v>
      </c>
      <c r="X803" s="1002" t="s">
        <v>5726</v>
      </c>
      <c r="Y803" s="1002" t="s">
        <v>5727</v>
      </c>
      <c r="Z803" s="1003">
        <v>5</v>
      </c>
      <c r="AA803" s="1004">
        <v>46184</v>
      </c>
      <c r="AB803" s="1004">
        <v>46190</v>
      </c>
      <c r="AC803" s="1004">
        <v>46206</v>
      </c>
      <c r="AD803" s="1004">
        <v>46212</v>
      </c>
      <c r="AE803" s="1005">
        <v>0</v>
      </c>
      <c r="AF803" s="1005">
        <v>0</v>
      </c>
      <c r="AG803" s="1003">
        <v>6.2</v>
      </c>
      <c r="AH803" s="1003">
        <v>0</v>
      </c>
      <c r="AI803" s="1003">
        <v>0</v>
      </c>
      <c r="AJ803" s="1003">
        <v>0</v>
      </c>
    </row>
    <row r="804" spans="2:36" ht="12.75" customHeight="1">
      <c r="B804" s="337" t="s">
        <v>5729</v>
      </c>
      <c r="C804" s="314" t="s">
        <v>5730</v>
      </c>
      <c r="D804" s="315">
        <v>5</v>
      </c>
      <c r="E804" s="588">
        <v>46191</v>
      </c>
      <c r="F804" s="588">
        <v>46197</v>
      </c>
      <c r="G804" s="588">
        <v>46213</v>
      </c>
      <c r="H804" s="588">
        <v>46220</v>
      </c>
      <c r="I804" s="316">
        <v>0</v>
      </c>
      <c r="J804" s="316">
        <v>0</v>
      </c>
      <c r="K804" s="315">
        <v>12.4</v>
      </c>
      <c r="L804" s="315">
        <v>0</v>
      </c>
      <c r="M804" s="315">
        <v>0</v>
      </c>
      <c r="N804" s="338">
        <v>0</v>
      </c>
      <c r="O804" s="654">
        <v>0</v>
      </c>
      <c r="P804" s="560" t="s">
        <v>5731</v>
      </c>
      <c r="Q804" s="561" t="s">
        <v>5732</v>
      </c>
      <c r="R804" s="661">
        <f t="shared" si="36"/>
        <v>0</v>
      </c>
      <c r="S804" s="873">
        <f t="shared" si="37"/>
        <v>0</v>
      </c>
      <c r="T804" s="1013"/>
      <c r="U804" s="873">
        <v>0</v>
      </c>
      <c r="V804" s="873">
        <f t="shared" si="38"/>
        <v>0</v>
      </c>
      <c r="X804" s="1002" t="s">
        <v>5729</v>
      </c>
      <c r="Y804" s="1002" t="s">
        <v>5730</v>
      </c>
      <c r="Z804" s="1003">
        <v>5</v>
      </c>
      <c r="AA804" s="1004">
        <v>46191</v>
      </c>
      <c r="AB804" s="1004">
        <v>46197</v>
      </c>
      <c r="AC804" s="1004">
        <v>46213</v>
      </c>
      <c r="AD804" s="1004">
        <v>46220</v>
      </c>
      <c r="AE804" s="1005">
        <v>0</v>
      </c>
      <c r="AF804" s="1005">
        <v>0</v>
      </c>
      <c r="AG804" s="1003">
        <v>12.4</v>
      </c>
      <c r="AH804" s="1003">
        <v>0</v>
      </c>
      <c r="AI804" s="1003">
        <v>0</v>
      </c>
      <c r="AJ804" s="1003">
        <v>0</v>
      </c>
    </row>
    <row r="805" spans="2:36" ht="12.75" customHeight="1">
      <c r="B805" s="337" t="s">
        <v>5733</v>
      </c>
      <c r="C805" s="314" t="s">
        <v>5734</v>
      </c>
      <c r="D805" s="315">
        <v>5</v>
      </c>
      <c r="E805" s="588">
        <v>46198</v>
      </c>
      <c r="F805" s="588">
        <v>46205</v>
      </c>
      <c r="G805" s="588">
        <v>46223</v>
      </c>
      <c r="H805" s="588">
        <v>46227</v>
      </c>
      <c r="I805" s="316">
        <v>0</v>
      </c>
      <c r="J805" s="316">
        <v>0</v>
      </c>
      <c r="K805" s="315">
        <v>6.2</v>
      </c>
      <c r="L805" s="315">
        <v>0</v>
      </c>
      <c r="M805" s="315">
        <v>0</v>
      </c>
      <c r="N805" s="338">
        <v>0</v>
      </c>
      <c r="O805" s="654">
        <v>0</v>
      </c>
      <c r="P805" s="560" t="s">
        <v>5728</v>
      </c>
      <c r="Q805" s="561" t="s">
        <v>5213</v>
      </c>
      <c r="R805" s="661">
        <f t="shared" si="36"/>
        <v>0</v>
      </c>
      <c r="S805" s="873">
        <f t="shared" si="37"/>
        <v>0</v>
      </c>
      <c r="T805" s="1013"/>
      <c r="U805" s="873">
        <v>0</v>
      </c>
      <c r="V805" s="873">
        <f t="shared" si="38"/>
        <v>0</v>
      </c>
      <c r="X805" s="1002" t="s">
        <v>5733</v>
      </c>
      <c r="Y805" s="1002" t="s">
        <v>5734</v>
      </c>
      <c r="Z805" s="1003">
        <v>5</v>
      </c>
      <c r="AA805" s="1004">
        <v>46198</v>
      </c>
      <c r="AB805" s="1004">
        <v>46205</v>
      </c>
      <c r="AC805" s="1004">
        <v>46223</v>
      </c>
      <c r="AD805" s="1004">
        <v>46227</v>
      </c>
      <c r="AE805" s="1005">
        <v>0</v>
      </c>
      <c r="AF805" s="1005">
        <v>0</v>
      </c>
      <c r="AG805" s="1003">
        <v>6.2</v>
      </c>
      <c r="AH805" s="1003">
        <v>0</v>
      </c>
      <c r="AI805" s="1003">
        <v>0</v>
      </c>
      <c r="AJ805" s="1003">
        <v>0</v>
      </c>
    </row>
    <row r="806" spans="2:36">
      <c r="B806" s="332" t="s">
        <v>5735</v>
      </c>
      <c r="C806" s="333"/>
      <c r="D806" s="334">
        <v>284</v>
      </c>
      <c r="E806" s="592">
        <v>45838</v>
      </c>
      <c r="F806" s="592">
        <v>46255</v>
      </c>
      <c r="G806" s="592">
        <v>45838</v>
      </c>
      <c r="H806" s="592">
        <v>46255</v>
      </c>
      <c r="I806" s="335">
        <v>0.18</v>
      </c>
      <c r="J806" s="335">
        <v>0.18</v>
      </c>
      <c r="K806" s="334">
        <v>495</v>
      </c>
      <c r="L806" s="334">
        <v>89.1</v>
      </c>
      <c r="M806" s="334">
        <v>89.1</v>
      </c>
      <c r="N806" s="336">
        <v>89.1</v>
      </c>
      <c r="O806" s="385">
        <v>89.1</v>
      </c>
      <c r="P806" s="568"/>
      <c r="Q806" s="569"/>
      <c r="R806" s="660">
        <f t="shared" si="36"/>
        <v>0</v>
      </c>
      <c r="S806" s="872">
        <f t="shared" si="37"/>
        <v>0</v>
      </c>
      <c r="T806" s="1013"/>
      <c r="U806" s="872">
        <v>0</v>
      </c>
      <c r="V806" s="872">
        <f t="shared" si="38"/>
        <v>0</v>
      </c>
      <c r="X806" s="1002" t="s">
        <v>5735</v>
      </c>
      <c r="Z806" s="1003">
        <v>284</v>
      </c>
      <c r="AA806" s="1004">
        <v>45838</v>
      </c>
      <c r="AB806" s="1004">
        <v>46255</v>
      </c>
      <c r="AC806" s="1004">
        <v>45838</v>
      </c>
      <c r="AD806" s="1004">
        <v>46255</v>
      </c>
      <c r="AE806" s="1005">
        <v>0.18</v>
      </c>
      <c r="AF806" s="1005">
        <v>0.18</v>
      </c>
      <c r="AG806" s="1003">
        <v>495</v>
      </c>
      <c r="AH806" s="1003">
        <v>89.1</v>
      </c>
      <c r="AI806" s="1003">
        <v>89.1</v>
      </c>
      <c r="AJ806" s="1003">
        <v>89.1</v>
      </c>
    </row>
    <row r="807" spans="2:36">
      <c r="B807" s="337" t="s">
        <v>846</v>
      </c>
      <c r="C807" s="314" t="s">
        <v>5736</v>
      </c>
      <c r="D807" s="315">
        <v>19</v>
      </c>
      <c r="E807" s="588">
        <v>45838</v>
      </c>
      <c r="F807" s="588">
        <v>45897</v>
      </c>
      <c r="G807" s="588">
        <v>45838</v>
      </c>
      <c r="H807" s="588">
        <v>45897</v>
      </c>
      <c r="I807" s="316">
        <v>1</v>
      </c>
      <c r="J807" s="316">
        <v>1</v>
      </c>
      <c r="K807" s="315">
        <v>89.1</v>
      </c>
      <c r="L807" s="315">
        <v>89.1</v>
      </c>
      <c r="M807" s="315">
        <v>89.1</v>
      </c>
      <c r="N807" s="338">
        <v>89.1</v>
      </c>
      <c r="O807" s="654">
        <v>89.1</v>
      </c>
      <c r="P807" s="560" t="s">
        <v>5737</v>
      </c>
      <c r="Q807" s="561" t="s">
        <v>5738</v>
      </c>
      <c r="R807" s="661">
        <f t="shared" si="36"/>
        <v>0</v>
      </c>
      <c r="S807" s="873">
        <f t="shared" si="37"/>
        <v>0</v>
      </c>
      <c r="T807" s="1013"/>
      <c r="U807" s="873">
        <v>0</v>
      </c>
      <c r="V807" s="873">
        <f t="shared" si="38"/>
        <v>0</v>
      </c>
      <c r="X807" s="1002" t="s">
        <v>846</v>
      </c>
      <c r="Y807" s="1002" t="s">
        <v>5736</v>
      </c>
      <c r="Z807" s="1003">
        <v>19</v>
      </c>
      <c r="AA807" s="1004">
        <v>45838</v>
      </c>
      <c r="AB807" s="1004">
        <v>45897</v>
      </c>
      <c r="AC807" s="1004">
        <v>45838</v>
      </c>
      <c r="AD807" s="1004">
        <v>45897</v>
      </c>
      <c r="AE807" s="1005">
        <v>1</v>
      </c>
      <c r="AF807" s="1005">
        <v>1</v>
      </c>
      <c r="AG807" s="1003">
        <v>89.1</v>
      </c>
      <c r="AH807" s="1003">
        <v>89.1</v>
      </c>
      <c r="AI807" s="1003">
        <v>89.1</v>
      </c>
      <c r="AJ807" s="1003">
        <v>89.1</v>
      </c>
    </row>
    <row r="808" spans="2:36" ht="12.75" customHeight="1">
      <c r="B808" s="337" t="s">
        <v>5739</v>
      </c>
      <c r="C808" s="314" t="s">
        <v>5740</v>
      </c>
      <c r="D808" s="315">
        <v>14</v>
      </c>
      <c r="E808" s="588">
        <v>46216</v>
      </c>
      <c r="F808" s="588">
        <v>46234</v>
      </c>
      <c r="G808" s="588">
        <v>46216</v>
      </c>
      <c r="H808" s="588">
        <v>46234</v>
      </c>
      <c r="I808" s="316">
        <v>0</v>
      </c>
      <c r="J808" s="316">
        <v>0</v>
      </c>
      <c r="K808" s="315">
        <v>207.9</v>
      </c>
      <c r="L808" s="315">
        <v>0</v>
      </c>
      <c r="M808" s="315">
        <v>0</v>
      </c>
      <c r="N808" s="338">
        <v>0</v>
      </c>
      <c r="O808" s="654">
        <v>0</v>
      </c>
      <c r="P808" s="560" t="s">
        <v>5741</v>
      </c>
      <c r="Q808" s="561" t="s">
        <v>5742</v>
      </c>
      <c r="R808" s="661">
        <f t="shared" si="36"/>
        <v>0</v>
      </c>
      <c r="S808" s="873">
        <f t="shared" si="37"/>
        <v>0</v>
      </c>
      <c r="T808" s="1013"/>
      <c r="U808" s="873">
        <v>0</v>
      </c>
      <c r="V808" s="873">
        <f t="shared" si="38"/>
        <v>0</v>
      </c>
      <c r="X808" s="1002" t="s">
        <v>5739</v>
      </c>
      <c r="Y808" s="1002" t="s">
        <v>5740</v>
      </c>
      <c r="Z808" s="1003">
        <v>14</v>
      </c>
      <c r="AA808" s="1004">
        <v>46216</v>
      </c>
      <c r="AB808" s="1004">
        <v>46234</v>
      </c>
      <c r="AC808" s="1004">
        <v>46216</v>
      </c>
      <c r="AD808" s="1004">
        <v>46234</v>
      </c>
      <c r="AE808" s="1005">
        <v>0</v>
      </c>
      <c r="AF808" s="1005">
        <v>0</v>
      </c>
      <c r="AG808" s="1003">
        <v>207.9</v>
      </c>
      <c r="AH808" s="1003">
        <v>0</v>
      </c>
      <c r="AI808" s="1003">
        <v>0</v>
      </c>
      <c r="AJ808" s="1003">
        <v>0</v>
      </c>
    </row>
    <row r="809" spans="2:36" ht="12.75" customHeight="1">
      <c r="B809" s="337" t="s">
        <v>5743</v>
      </c>
      <c r="C809" s="314" t="s">
        <v>5744</v>
      </c>
      <c r="D809" s="315">
        <v>5</v>
      </c>
      <c r="E809" s="588">
        <v>46237</v>
      </c>
      <c r="F809" s="588">
        <v>46241</v>
      </c>
      <c r="G809" s="588">
        <v>46237</v>
      </c>
      <c r="H809" s="588">
        <v>46241</v>
      </c>
      <c r="I809" s="316">
        <v>0</v>
      </c>
      <c r="J809" s="316">
        <v>0</v>
      </c>
      <c r="K809" s="315">
        <v>49.5</v>
      </c>
      <c r="L809" s="315">
        <v>0</v>
      </c>
      <c r="M809" s="315">
        <v>0</v>
      </c>
      <c r="N809" s="338">
        <v>0</v>
      </c>
      <c r="O809" s="654">
        <v>0</v>
      </c>
      <c r="P809" s="560" t="s">
        <v>5745</v>
      </c>
      <c r="Q809" s="561" t="s">
        <v>5746</v>
      </c>
      <c r="R809" s="661">
        <f t="shared" si="36"/>
        <v>0</v>
      </c>
      <c r="S809" s="873">
        <f t="shared" si="37"/>
        <v>0</v>
      </c>
      <c r="T809" s="1013"/>
      <c r="U809" s="873">
        <v>0</v>
      </c>
      <c r="V809" s="873">
        <f t="shared" si="38"/>
        <v>0</v>
      </c>
      <c r="X809" s="1002" t="s">
        <v>5743</v>
      </c>
      <c r="Y809" s="1002" t="s">
        <v>5744</v>
      </c>
      <c r="Z809" s="1003">
        <v>5</v>
      </c>
      <c r="AA809" s="1004">
        <v>46237</v>
      </c>
      <c r="AB809" s="1004">
        <v>46241</v>
      </c>
      <c r="AC809" s="1004">
        <v>46237</v>
      </c>
      <c r="AD809" s="1004">
        <v>46241</v>
      </c>
      <c r="AE809" s="1005">
        <v>0</v>
      </c>
      <c r="AF809" s="1005">
        <v>0</v>
      </c>
      <c r="AG809" s="1003">
        <v>49.5</v>
      </c>
      <c r="AH809" s="1003">
        <v>0</v>
      </c>
      <c r="AI809" s="1003">
        <v>0</v>
      </c>
      <c r="AJ809" s="1003">
        <v>0</v>
      </c>
    </row>
    <row r="810" spans="2:36" ht="12.75" customHeight="1">
      <c r="B810" s="337" t="s">
        <v>5747</v>
      </c>
      <c r="C810" s="314" t="s">
        <v>5748</v>
      </c>
      <c r="D810" s="315">
        <v>5</v>
      </c>
      <c r="E810" s="588">
        <v>46244</v>
      </c>
      <c r="F810" s="588">
        <v>46248</v>
      </c>
      <c r="G810" s="588">
        <v>46244</v>
      </c>
      <c r="H810" s="588">
        <v>46248</v>
      </c>
      <c r="I810" s="316">
        <v>0</v>
      </c>
      <c r="J810" s="316">
        <v>0</v>
      </c>
      <c r="K810" s="315">
        <v>99</v>
      </c>
      <c r="L810" s="315">
        <v>0</v>
      </c>
      <c r="M810" s="315">
        <v>0</v>
      </c>
      <c r="N810" s="338">
        <v>0</v>
      </c>
      <c r="O810" s="654">
        <v>0</v>
      </c>
      <c r="P810" s="560" t="s">
        <v>5742</v>
      </c>
      <c r="Q810" s="561" t="s">
        <v>5402</v>
      </c>
      <c r="R810" s="661">
        <f t="shared" si="36"/>
        <v>0</v>
      </c>
      <c r="S810" s="873">
        <f t="shared" si="37"/>
        <v>0</v>
      </c>
      <c r="T810" s="1013"/>
      <c r="U810" s="873">
        <v>0</v>
      </c>
      <c r="V810" s="873">
        <f t="shared" si="38"/>
        <v>0</v>
      </c>
      <c r="X810" s="1002" t="s">
        <v>5747</v>
      </c>
      <c r="Y810" s="1002" t="s">
        <v>5748</v>
      </c>
      <c r="Z810" s="1003">
        <v>5</v>
      </c>
      <c r="AA810" s="1004">
        <v>46244</v>
      </c>
      <c r="AB810" s="1004">
        <v>46248</v>
      </c>
      <c r="AC810" s="1004">
        <v>46244</v>
      </c>
      <c r="AD810" s="1004">
        <v>46248</v>
      </c>
      <c r="AE810" s="1005">
        <v>0</v>
      </c>
      <c r="AF810" s="1005">
        <v>0</v>
      </c>
      <c r="AG810" s="1003">
        <v>99</v>
      </c>
      <c r="AH810" s="1003">
        <v>0</v>
      </c>
      <c r="AI810" s="1003">
        <v>0</v>
      </c>
      <c r="AJ810" s="1003">
        <v>0</v>
      </c>
    </row>
    <row r="811" spans="2:36" ht="12.75" customHeight="1">
      <c r="B811" s="337" t="s">
        <v>5749</v>
      </c>
      <c r="C811" s="314" t="s">
        <v>5750</v>
      </c>
      <c r="D811" s="315">
        <v>5</v>
      </c>
      <c r="E811" s="588">
        <v>46251</v>
      </c>
      <c r="F811" s="588">
        <v>46255</v>
      </c>
      <c r="G811" s="588">
        <v>46251</v>
      </c>
      <c r="H811" s="588">
        <v>46255</v>
      </c>
      <c r="I811" s="316">
        <v>0</v>
      </c>
      <c r="J811" s="316">
        <v>0</v>
      </c>
      <c r="K811" s="315">
        <v>49.5</v>
      </c>
      <c r="L811" s="315">
        <v>0</v>
      </c>
      <c r="M811" s="315">
        <v>0</v>
      </c>
      <c r="N811" s="338">
        <v>0</v>
      </c>
      <c r="O811" s="654">
        <v>0</v>
      </c>
      <c r="R811" s="661">
        <f t="shared" si="36"/>
        <v>0</v>
      </c>
      <c r="S811" s="873">
        <f t="shared" si="37"/>
        <v>0</v>
      </c>
      <c r="T811" s="1013"/>
      <c r="U811" s="873">
        <v>0</v>
      </c>
      <c r="V811" s="873">
        <f t="shared" si="38"/>
        <v>0</v>
      </c>
      <c r="X811" s="1002" t="s">
        <v>5749</v>
      </c>
      <c r="Y811" s="1002" t="s">
        <v>5750</v>
      </c>
      <c r="Z811" s="1003">
        <v>5</v>
      </c>
      <c r="AA811" s="1004">
        <v>46251</v>
      </c>
      <c r="AB811" s="1004">
        <v>46255</v>
      </c>
      <c r="AC811" s="1004">
        <v>46251</v>
      </c>
      <c r="AD811" s="1004">
        <v>46255</v>
      </c>
      <c r="AE811" s="1005">
        <v>0</v>
      </c>
      <c r="AF811" s="1005">
        <v>0</v>
      </c>
      <c r="AG811" s="1003">
        <v>49.5</v>
      </c>
      <c r="AH811" s="1003">
        <v>0</v>
      </c>
      <c r="AI811" s="1003">
        <v>0</v>
      </c>
      <c r="AJ811" s="1003">
        <v>0</v>
      </c>
    </row>
    <row r="812" spans="2:36">
      <c r="B812" s="332" t="s">
        <v>5751</v>
      </c>
      <c r="C812" s="333"/>
      <c r="D812" s="334">
        <v>471</v>
      </c>
      <c r="E812" s="592">
        <v>45814</v>
      </c>
      <c r="F812" s="592">
        <v>46233</v>
      </c>
      <c r="G812" s="592">
        <v>45814</v>
      </c>
      <c r="H812" s="592">
        <v>46308</v>
      </c>
      <c r="I812" s="335">
        <v>0.85270000000000001</v>
      </c>
      <c r="J812" s="335">
        <v>0.21010000000000001</v>
      </c>
      <c r="K812" s="334">
        <v>6341.6</v>
      </c>
      <c r="L812" s="334">
        <v>5407.43</v>
      </c>
      <c r="M812" s="334">
        <v>1332.28</v>
      </c>
      <c r="N812" s="336">
        <v>1332.28</v>
      </c>
      <c r="O812" s="385">
        <v>1332.28</v>
      </c>
      <c r="P812" s="568"/>
      <c r="Q812" s="569"/>
      <c r="R812" s="660">
        <f t="shared" si="36"/>
        <v>-4075.1500000000005</v>
      </c>
      <c r="S812" s="872">
        <f t="shared" si="37"/>
        <v>-3.2490990560020416E-2</v>
      </c>
      <c r="T812" s="1013"/>
      <c r="U812" s="872">
        <v>-1.4796441493373646E-2</v>
      </c>
      <c r="V812" s="872">
        <f t="shared" si="38"/>
        <v>-1.7694549066646768E-2</v>
      </c>
      <c r="X812" s="1002" t="s">
        <v>5751</v>
      </c>
      <c r="Z812" s="1003">
        <v>471</v>
      </c>
      <c r="AA812" s="1004">
        <v>45814</v>
      </c>
      <c r="AB812" s="1004">
        <v>46233</v>
      </c>
      <c r="AC812" s="1004">
        <v>45814</v>
      </c>
      <c r="AD812" s="1004">
        <v>46308</v>
      </c>
      <c r="AE812" s="1005">
        <v>0.85270000000000001</v>
      </c>
      <c r="AF812" s="1005">
        <v>0.21010000000000001</v>
      </c>
      <c r="AG812" s="1003">
        <v>6341.6</v>
      </c>
      <c r="AH812" s="1003">
        <v>5407.43</v>
      </c>
      <c r="AI812" s="1003">
        <v>1332.28</v>
      </c>
      <c r="AJ812" s="1003">
        <v>1332.28</v>
      </c>
    </row>
    <row r="813" spans="2:36">
      <c r="B813" s="339" t="s">
        <v>5752</v>
      </c>
      <c r="C813" s="340"/>
      <c r="D813" s="341">
        <v>0</v>
      </c>
      <c r="E813" s="593">
        <v>45835</v>
      </c>
      <c r="F813" s="593">
        <v>45835</v>
      </c>
      <c r="G813" s="593">
        <v>45835</v>
      </c>
      <c r="H813" s="593">
        <v>45835</v>
      </c>
      <c r="I813" s="342">
        <v>0</v>
      </c>
      <c r="J813" s="342">
        <v>0</v>
      </c>
      <c r="K813" s="341">
        <v>0</v>
      </c>
      <c r="L813" s="341">
        <v>0</v>
      </c>
      <c r="M813" s="341">
        <v>0</v>
      </c>
      <c r="N813" s="343">
        <v>0</v>
      </c>
      <c r="O813" s="385">
        <v>0</v>
      </c>
      <c r="P813" s="570"/>
      <c r="Q813" s="571"/>
      <c r="R813" s="662">
        <f t="shared" si="36"/>
        <v>0</v>
      </c>
      <c r="S813" s="874">
        <f t="shared" si="37"/>
        <v>0</v>
      </c>
      <c r="T813" s="1013"/>
      <c r="U813" s="874">
        <v>0</v>
      </c>
      <c r="V813" s="874">
        <f t="shared" si="38"/>
        <v>0</v>
      </c>
      <c r="X813" s="1002" t="s">
        <v>5752</v>
      </c>
      <c r="Z813" s="1003">
        <v>0</v>
      </c>
      <c r="AA813" s="1004">
        <v>45835</v>
      </c>
      <c r="AB813" s="1004">
        <v>45835</v>
      </c>
      <c r="AC813" s="1004">
        <v>45835</v>
      </c>
      <c r="AD813" s="1004">
        <v>45835</v>
      </c>
      <c r="AE813" s="1005">
        <v>0</v>
      </c>
      <c r="AF813" s="1005">
        <v>0</v>
      </c>
      <c r="AG813" s="1003">
        <v>0</v>
      </c>
      <c r="AH813" s="1003">
        <v>0</v>
      </c>
      <c r="AI813" s="1003">
        <v>0</v>
      </c>
      <c r="AJ813" s="1003">
        <v>0</v>
      </c>
    </row>
    <row r="814" spans="2:36">
      <c r="B814" s="337" t="s">
        <v>5753</v>
      </c>
      <c r="C814" s="314" t="s">
        <v>5754</v>
      </c>
      <c r="D814" s="315">
        <v>0</v>
      </c>
      <c r="F814" s="588">
        <v>45835</v>
      </c>
      <c r="H814" s="588">
        <v>45835</v>
      </c>
      <c r="I814" s="316">
        <v>1</v>
      </c>
      <c r="J814" s="316">
        <v>1</v>
      </c>
      <c r="K814" s="315">
        <v>0</v>
      </c>
      <c r="L814" s="315">
        <v>0</v>
      </c>
      <c r="M814" s="315">
        <v>0</v>
      </c>
      <c r="N814" s="338">
        <v>0</v>
      </c>
      <c r="O814" s="654">
        <v>0</v>
      </c>
      <c r="Q814" s="561" t="s">
        <v>5755</v>
      </c>
      <c r="R814" s="661">
        <f t="shared" si="36"/>
        <v>0</v>
      </c>
      <c r="S814" s="873">
        <f t="shared" si="37"/>
        <v>0</v>
      </c>
      <c r="T814" s="1013"/>
      <c r="U814" s="873">
        <v>0</v>
      </c>
      <c r="V814" s="873">
        <f t="shared" si="38"/>
        <v>0</v>
      </c>
      <c r="X814" s="1002" t="s">
        <v>5753</v>
      </c>
      <c r="Y814" s="1002" t="s">
        <v>5754</v>
      </c>
      <c r="Z814" s="1003">
        <v>0</v>
      </c>
      <c r="AB814" s="1004">
        <v>45835</v>
      </c>
      <c r="AD814" s="1004">
        <v>45835</v>
      </c>
      <c r="AE814" s="1005">
        <v>1</v>
      </c>
      <c r="AF814" s="1005">
        <v>1</v>
      </c>
      <c r="AG814" s="1003">
        <v>0</v>
      </c>
      <c r="AH814" s="1003">
        <v>0</v>
      </c>
      <c r="AI814" s="1003">
        <v>0</v>
      </c>
      <c r="AJ814" s="1003">
        <v>0</v>
      </c>
    </row>
    <row r="815" spans="2:36">
      <c r="B815" s="339" t="s">
        <v>5756</v>
      </c>
      <c r="C815" s="340"/>
      <c r="D815" s="341">
        <v>471</v>
      </c>
      <c r="E815" s="593">
        <v>45814</v>
      </c>
      <c r="F815" s="593">
        <v>46233</v>
      </c>
      <c r="G815" s="593">
        <v>45814</v>
      </c>
      <c r="H815" s="593">
        <v>46308</v>
      </c>
      <c r="I815" s="342">
        <v>0.84260000000000002</v>
      </c>
      <c r="J815" s="342">
        <v>0.24</v>
      </c>
      <c r="K815" s="341">
        <v>4140</v>
      </c>
      <c r="L815" s="341">
        <v>3488.31</v>
      </c>
      <c r="M815" s="341">
        <v>993.78</v>
      </c>
      <c r="N815" s="343">
        <v>993.78</v>
      </c>
      <c r="O815" s="385">
        <v>993.78</v>
      </c>
      <c r="P815" s="570"/>
      <c r="Q815" s="571"/>
      <c r="R815" s="662">
        <f t="shared" si="36"/>
        <v>-2494.5299999999997</v>
      </c>
      <c r="S815" s="874">
        <f t="shared" si="37"/>
        <v>-1.9888777267508609E-2</v>
      </c>
      <c r="T815" s="1013"/>
      <c r="U815" s="874">
        <v>-8.1542200259281765E-3</v>
      </c>
      <c r="V815" s="874">
        <f t="shared" si="38"/>
        <v>-1.1734557241580432E-2</v>
      </c>
      <c r="X815" s="1002" t="s">
        <v>5756</v>
      </c>
      <c r="Z815" s="1003">
        <v>471</v>
      </c>
      <c r="AA815" s="1004">
        <v>45814</v>
      </c>
      <c r="AB815" s="1004">
        <v>46233</v>
      </c>
      <c r="AC815" s="1004">
        <v>45814</v>
      </c>
      <c r="AD815" s="1004">
        <v>46308</v>
      </c>
      <c r="AE815" s="1005">
        <v>0.84260000000000002</v>
      </c>
      <c r="AF815" s="1005">
        <v>0.24</v>
      </c>
      <c r="AG815" s="1003">
        <v>4140</v>
      </c>
      <c r="AH815" s="1003">
        <v>3488.31</v>
      </c>
      <c r="AI815" s="1003">
        <v>993.78</v>
      </c>
      <c r="AJ815" s="1003">
        <v>993.78</v>
      </c>
    </row>
    <row r="816" spans="2:36">
      <c r="B816" s="344" t="s">
        <v>5757</v>
      </c>
      <c r="C816" s="345"/>
      <c r="D816" s="346">
        <v>172</v>
      </c>
      <c r="E816" s="594">
        <v>45814</v>
      </c>
      <c r="F816" s="594">
        <v>45978</v>
      </c>
      <c r="G816" s="594">
        <v>45814</v>
      </c>
      <c r="H816" s="594">
        <v>46150</v>
      </c>
      <c r="I816" s="347">
        <v>1</v>
      </c>
      <c r="J816" s="347">
        <v>0.99</v>
      </c>
      <c r="K816" s="346">
        <v>138</v>
      </c>
      <c r="L816" s="346">
        <v>138</v>
      </c>
      <c r="M816" s="346">
        <v>136.62</v>
      </c>
      <c r="N816" s="348">
        <v>136.62</v>
      </c>
      <c r="O816" s="385">
        <v>136.62</v>
      </c>
      <c r="P816" s="572"/>
      <c r="Q816" s="573"/>
      <c r="R816" s="663">
        <f t="shared" si="36"/>
        <v>-1.3799999999999955</v>
      </c>
      <c r="S816" s="875">
        <f t="shared" si="37"/>
        <v>-1.1002678913126639E-5</v>
      </c>
      <c r="T816" s="1013"/>
      <c r="U816" s="875">
        <v>-2.2005463095403178E-5</v>
      </c>
      <c r="V816" s="875">
        <f t="shared" si="38"/>
        <v>1.1002784182276539E-5</v>
      </c>
      <c r="X816" s="1002" t="s">
        <v>5757</v>
      </c>
      <c r="Z816" s="1003">
        <v>172</v>
      </c>
      <c r="AA816" s="1004">
        <v>45814</v>
      </c>
      <c r="AB816" s="1004">
        <v>45978</v>
      </c>
      <c r="AC816" s="1004">
        <v>45814</v>
      </c>
      <c r="AD816" s="1004">
        <v>46150</v>
      </c>
      <c r="AE816" s="1005">
        <v>1</v>
      </c>
      <c r="AF816" s="1005">
        <v>0.99</v>
      </c>
      <c r="AG816" s="1003">
        <v>138</v>
      </c>
      <c r="AH816" s="1003">
        <v>138</v>
      </c>
      <c r="AI816" s="1003">
        <v>136.62</v>
      </c>
      <c r="AJ816" s="1003">
        <v>136.62</v>
      </c>
    </row>
    <row r="817" spans="2:36">
      <c r="B817" s="337" t="s">
        <v>856</v>
      </c>
      <c r="C817" s="314" t="s">
        <v>857</v>
      </c>
      <c r="D817" s="315">
        <v>19</v>
      </c>
      <c r="E817" s="588">
        <v>45814</v>
      </c>
      <c r="F817" s="588">
        <v>45877</v>
      </c>
      <c r="G817" s="588">
        <v>45814</v>
      </c>
      <c r="H817" s="588">
        <v>45877</v>
      </c>
      <c r="I817" s="316">
        <v>1</v>
      </c>
      <c r="J817" s="316">
        <v>1</v>
      </c>
      <c r="K817" s="315">
        <v>9</v>
      </c>
      <c r="L817" s="315">
        <v>9</v>
      </c>
      <c r="M817" s="315">
        <v>9</v>
      </c>
      <c r="N817" s="338">
        <v>9</v>
      </c>
      <c r="O817" s="654">
        <v>9</v>
      </c>
      <c r="R817" s="661">
        <f t="shared" si="36"/>
        <v>0</v>
      </c>
      <c r="S817" s="873">
        <f t="shared" si="37"/>
        <v>0</v>
      </c>
      <c r="T817" s="1013"/>
      <c r="U817" s="873">
        <v>0</v>
      </c>
      <c r="V817" s="873">
        <f t="shared" si="38"/>
        <v>0</v>
      </c>
      <c r="X817" s="1002" t="s">
        <v>856</v>
      </c>
      <c r="Y817" s="1002" t="s">
        <v>857</v>
      </c>
      <c r="Z817" s="1003">
        <v>19</v>
      </c>
      <c r="AA817" s="1004">
        <v>45814</v>
      </c>
      <c r="AB817" s="1004">
        <v>45877</v>
      </c>
      <c r="AC817" s="1004">
        <v>45814</v>
      </c>
      <c r="AD817" s="1004">
        <v>45877</v>
      </c>
      <c r="AE817" s="1005">
        <v>1</v>
      </c>
      <c r="AF817" s="1005">
        <v>1</v>
      </c>
      <c r="AG817" s="1003">
        <v>9</v>
      </c>
      <c r="AH817" s="1003">
        <v>9</v>
      </c>
      <c r="AI817" s="1003">
        <v>9</v>
      </c>
      <c r="AJ817" s="1003">
        <v>9</v>
      </c>
    </row>
    <row r="818" spans="2:36">
      <c r="B818" s="337" t="s">
        <v>860</v>
      </c>
      <c r="C818" s="314" t="s">
        <v>861</v>
      </c>
      <c r="D818" s="315">
        <v>20</v>
      </c>
      <c r="E818" s="588">
        <v>45880</v>
      </c>
      <c r="F818" s="588">
        <v>45882</v>
      </c>
      <c r="G818" s="588">
        <v>45880</v>
      </c>
      <c r="H818" s="588">
        <v>45882</v>
      </c>
      <c r="I818" s="316">
        <v>1</v>
      </c>
      <c r="J818" s="316">
        <v>1</v>
      </c>
      <c r="K818" s="315">
        <v>40</v>
      </c>
      <c r="L818" s="315">
        <v>40</v>
      </c>
      <c r="M818" s="315">
        <v>40</v>
      </c>
      <c r="N818" s="338">
        <v>40</v>
      </c>
      <c r="O818" s="654">
        <v>40</v>
      </c>
      <c r="R818" s="661">
        <f t="shared" si="36"/>
        <v>0</v>
      </c>
      <c r="S818" s="873">
        <f t="shared" si="37"/>
        <v>0</v>
      </c>
      <c r="T818" s="1013"/>
      <c r="U818" s="873">
        <v>0</v>
      </c>
      <c r="V818" s="873">
        <f t="shared" si="38"/>
        <v>0</v>
      </c>
      <c r="X818" s="1002" t="s">
        <v>860</v>
      </c>
      <c r="Y818" s="1002" t="s">
        <v>861</v>
      </c>
      <c r="Z818" s="1003">
        <v>20</v>
      </c>
      <c r="AA818" s="1004">
        <v>45880</v>
      </c>
      <c r="AB818" s="1004">
        <v>45882</v>
      </c>
      <c r="AC818" s="1004">
        <v>45880</v>
      </c>
      <c r="AD818" s="1004">
        <v>45882</v>
      </c>
      <c r="AE818" s="1005">
        <v>1</v>
      </c>
      <c r="AF818" s="1005">
        <v>1</v>
      </c>
      <c r="AG818" s="1003">
        <v>40</v>
      </c>
      <c r="AH818" s="1003">
        <v>40</v>
      </c>
      <c r="AI818" s="1003">
        <v>40</v>
      </c>
      <c r="AJ818" s="1003">
        <v>40</v>
      </c>
    </row>
    <row r="819" spans="2:36">
      <c r="B819" s="337" t="s">
        <v>864</v>
      </c>
      <c r="C819" s="314" t="s">
        <v>865</v>
      </c>
      <c r="D819" s="315">
        <v>20</v>
      </c>
      <c r="E819" s="588">
        <v>45883</v>
      </c>
      <c r="F819" s="588">
        <v>45914</v>
      </c>
      <c r="G819" s="588">
        <v>45883</v>
      </c>
      <c r="H819" s="588">
        <v>45914</v>
      </c>
      <c r="I819" s="316">
        <v>1</v>
      </c>
      <c r="J819" s="316">
        <v>1</v>
      </c>
      <c r="K819" s="315">
        <v>20</v>
      </c>
      <c r="L819" s="315">
        <v>20</v>
      </c>
      <c r="M819" s="315">
        <v>20</v>
      </c>
      <c r="N819" s="338">
        <v>20</v>
      </c>
      <c r="O819" s="654">
        <v>20</v>
      </c>
      <c r="R819" s="661">
        <f t="shared" si="36"/>
        <v>0</v>
      </c>
      <c r="S819" s="873">
        <f t="shared" si="37"/>
        <v>0</v>
      </c>
      <c r="T819" s="1013"/>
      <c r="U819" s="873">
        <v>0</v>
      </c>
      <c r="V819" s="873">
        <f t="shared" si="38"/>
        <v>0</v>
      </c>
      <c r="X819" s="1002" t="s">
        <v>864</v>
      </c>
      <c r="Y819" s="1002" t="s">
        <v>865</v>
      </c>
      <c r="Z819" s="1003">
        <v>20</v>
      </c>
      <c r="AA819" s="1004">
        <v>45883</v>
      </c>
      <c r="AB819" s="1004">
        <v>45914</v>
      </c>
      <c r="AC819" s="1004">
        <v>45883</v>
      </c>
      <c r="AD819" s="1004">
        <v>45914</v>
      </c>
      <c r="AE819" s="1005">
        <v>1</v>
      </c>
      <c r="AF819" s="1005">
        <v>1</v>
      </c>
      <c r="AG819" s="1003">
        <v>20</v>
      </c>
      <c r="AH819" s="1003">
        <v>20</v>
      </c>
      <c r="AI819" s="1003">
        <v>20</v>
      </c>
      <c r="AJ819" s="1003">
        <v>20</v>
      </c>
    </row>
    <row r="820" spans="2:36">
      <c r="B820" s="337" t="s">
        <v>868</v>
      </c>
      <c r="C820" s="314" t="s">
        <v>870</v>
      </c>
      <c r="D820" s="315">
        <v>10</v>
      </c>
      <c r="E820" s="588">
        <v>45915</v>
      </c>
      <c r="F820" s="588">
        <v>45931</v>
      </c>
      <c r="G820" s="588">
        <v>45915</v>
      </c>
      <c r="H820" s="588">
        <v>45931</v>
      </c>
      <c r="I820" s="316">
        <v>1</v>
      </c>
      <c r="J820" s="316">
        <v>1</v>
      </c>
      <c r="K820" s="315">
        <v>41.4</v>
      </c>
      <c r="L820" s="315">
        <v>41.4</v>
      </c>
      <c r="M820" s="315">
        <v>41.4</v>
      </c>
      <c r="N820" s="338">
        <v>41.4</v>
      </c>
      <c r="O820" s="654">
        <v>41.4</v>
      </c>
      <c r="R820" s="661">
        <f t="shared" si="36"/>
        <v>0</v>
      </c>
      <c r="S820" s="873">
        <f t="shared" si="37"/>
        <v>0</v>
      </c>
      <c r="T820" s="1013"/>
      <c r="U820" s="873">
        <v>0</v>
      </c>
      <c r="V820" s="873">
        <f t="shared" si="38"/>
        <v>0</v>
      </c>
      <c r="X820" s="1002" t="s">
        <v>868</v>
      </c>
      <c r="Y820" s="1002" t="s">
        <v>870</v>
      </c>
      <c r="Z820" s="1003">
        <v>10</v>
      </c>
      <c r="AA820" s="1004">
        <v>45915</v>
      </c>
      <c r="AB820" s="1004">
        <v>45931</v>
      </c>
      <c r="AC820" s="1004">
        <v>45915</v>
      </c>
      <c r="AD820" s="1004">
        <v>45931</v>
      </c>
      <c r="AE820" s="1005">
        <v>1</v>
      </c>
      <c r="AF820" s="1005">
        <v>1</v>
      </c>
      <c r="AG820" s="1003">
        <v>41.4</v>
      </c>
      <c r="AH820" s="1003">
        <v>41.4</v>
      </c>
      <c r="AI820" s="1003">
        <v>41.4</v>
      </c>
      <c r="AJ820" s="1003">
        <v>41.4</v>
      </c>
    </row>
    <row r="821" spans="2:36">
      <c r="B821" s="337" t="s">
        <v>873</v>
      </c>
      <c r="C821" s="314" t="s">
        <v>874</v>
      </c>
      <c r="D821" s="315">
        <v>5</v>
      </c>
      <c r="E821" s="588">
        <v>45932</v>
      </c>
      <c r="F821" s="588">
        <v>45964</v>
      </c>
      <c r="G821" s="588">
        <v>45932</v>
      </c>
      <c r="H821" s="588">
        <v>45981</v>
      </c>
      <c r="I821" s="316">
        <v>1</v>
      </c>
      <c r="J821" s="316">
        <v>1</v>
      </c>
      <c r="K821" s="315">
        <v>6.9</v>
      </c>
      <c r="L821" s="315">
        <v>6.9</v>
      </c>
      <c r="M821" s="315">
        <v>6.9</v>
      </c>
      <c r="N821" s="338">
        <v>6.9</v>
      </c>
      <c r="O821" s="654">
        <v>6.9</v>
      </c>
      <c r="R821" s="661">
        <f t="shared" si="36"/>
        <v>0</v>
      </c>
      <c r="S821" s="873">
        <f t="shared" si="37"/>
        <v>0</v>
      </c>
      <c r="T821" s="1013"/>
      <c r="U821" s="873">
        <v>0</v>
      </c>
      <c r="V821" s="873">
        <f t="shared" si="38"/>
        <v>0</v>
      </c>
      <c r="X821" s="1002" t="s">
        <v>873</v>
      </c>
      <c r="Y821" s="1002" t="s">
        <v>874</v>
      </c>
      <c r="Z821" s="1003">
        <v>5</v>
      </c>
      <c r="AA821" s="1004">
        <v>45932</v>
      </c>
      <c r="AB821" s="1004">
        <v>45964</v>
      </c>
      <c r="AC821" s="1004">
        <v>45932</v>
      </c>
      <c r="AD821" s="1004">
        <v>45981</v>
      </c>
      <c r="AE821" s="1005">
        <v>1</v>
      </c>
      <c r="AF821" s="1005">
        <v>1</v>
      </c>
      <c r="AG821" s="1003">
        <v>6.9</v>
      </c>
      <c r="AH821" s="1003">
        <v>6.9</v>
      </c>
      <c r="AI821" s="1003">
        <v>6.9</v>
      </c>
      <c r="AJ821" s="1003">
        <v>6.9</v>
      </c>
    </row>
    <row r="822" spans="2:36">
      <c r="B822" s="337" t="s">
        <v>875</v>
      </c>
      <c r="C822" s="314" t="s">
        <v>876</v>
      </c>
      <c r="D822" s="315">
        <v>5</v>
      </c>
      <c r="E822" s="588">
        <v>45965</v>
      </c>
      <c r="F822" s="588">
        <v>45971</v>
      </c>
      <c r="G822" s="588">
        <v>45982</v>
      </c>
      <c r="H822" s="588">
        <v>46001</v>
      </c>
      <c r="I822" s="316">
        <v>1</v>
      </c>
      <c r="J822" s="316">
        <v>1</v>
      </c>
      <c r="K822" s="315">
        <v>13.8</v>
      </c>
      <c r="L822" s="315">
        <v>13.8</v>
      </c>
      <c r="M822" s="315">
        <v>13.8</v>
      </c>
      <c r="N822" s="338">
        <v>13.8</v>
      </c>
      <c r="O822" s="654">
        <v>13.8</v>
      </c>
      <c r="R822" s="661">
        <f t="shared" si="36"/>
        <v>0</v>
      </c>
      <c r="S822" s="873">
        <f t="shared" si="37"/>
        <v>0</v>
      </c>
      <c r="T822" s="1013"/>
      <c r="U822" s="873">
        <v>0</v>
      </c>
      <c r="V822" s="873">
        <f t="shared" si="38"/>
        <v>0</v>
      </c>
      <c r="X822" s="1002" t="s">
        <v>875</v>
      </c>
      <c r="Y822" s="1002" t="s">
        <v>876</v>
      </c>
      <c r="Z822" s="1003">
        <v>5</v>
      </c>
      <c r="AA822" s="1004">
        <v>45965</v>
      </c>
      <c r="AB822" s="1004">
        <v>45971</v>
      </c>
      <c r="AC822" s="1004">
        <v>45982</v>
      </c>
      <c r="AD822" s="1004">
        <v>46001</v>
      </c>
      <c r="AE822" s="1005">
        <v>1</v>
      </c>
      <c r="AF822" s="1005">
        <v>1</v>
      </c>
      <c r="AG822" s="1003">
        <v>13.8</v>
      </c>
      <c r="AH822" s="1003">
        <v>13.8</v>
      </c>
      <c r="AI822" s="1003">
        <v>13.8</v>
      </c>
      <c r="AJ822" s="1003">
        <v>13.8</v>
      </c>
    </row>
    <row r="823" spans="2:36">
      <c r="B823" s="337" t="s">
        <v>877</v>
      </c>
      <c r="C823" s="314" t="s">
        <v>878</v>
      </c>
      <c r="D823" s="315">
        <v>5</v>
      </c>
      <c r="E823" s="588">
        <v>45972</v>
      </c>
      <c r="F823" s="588">
        <v>45978</v>
      </c>
      <c r="G823" s="588">
        <v>46002</v>
      </c>
      <c r="H823" s="588">
        <v>46150</v>
      </c>
      <c r="I823" s="316">
        <v>1</v>
      </c>
      <c r="J823" s="316">
        <v>0.8</v>
      </c>
      <c r="K823" s="315">
        <v>6.9</v>
      </c>
      <c r="L823" s="315">
        <v>6.9</v>
      </c>
      <c r="M823" s="315">
        <v>5.52</v>
      </c>
      <c r="N823" s="338">
        <v>5.52</v>
      </c>
      <c r="O823" s="654">
        <v>5.52</v>
      </c>
      <c r="R823" s="661">
        <f t="shared" si="36"/>
        <v>-1.3800000000000008</v>
      </c>
      <c r="S823" s="873">
        <f t="shared" si="37"/>
        <v>-1.1002678913126681E-5</v>
      </c>
      <c r="T823" s="1013"/>
      <c r="U823" s="873">
        <v>-2.2005463095403256E-5</v>
      </c>
      <c r="V823" s="873">
        <f t="shared" si="38"/>
        <v>1.1002784182276574E-5</v>
      </c>
      <c r="X823" s="1002" t="s">
        <v>877</v>
      </c>
      <c r="Y823" s="1002" t="s">
        <v>878</v>
      </c>
      <c r="Z823" s="1003">
        <v>5</v>
      </c>
      <c r="AA823" s="1004">
        <v>45972</v>
      </c>
      <c r="AB823" s="1004">
        <v>45978</v>
      </c>
      <c r="AC823" s="1004">
        <v>46002</v>
      </c>
      <c r="AD823" s="1004">
        <v>46150</v>
      </c>
      <c r="AE823" s="1005">
        <v>1</v>
      </c>
      <c r="AF823" s="1005">
        <v>0.8</v>
      </c>
      <c r="AG823" s="1003">
        <v>6.9</v>
      </c>
      <c r="AH823" s="1003">
        <v>6.9</v>
      </c>
      <c r="AI823" s="1003">
        <v>5.52</v>
      </c>
      <c r="AJ823" s="1003">
        <v>5.52</v>
      </c>
    </row>
    <row r="824" spans="2:36">
      <c r="B824" s="344" t="s">
        <v>5758</v>
      </c>
      <c r="C824" s="345"/>
      <c r="D824" s="346">
        <v>277</v>
      </c>
      <c r="E824" s="594">
        <v>45866</v>
      </c>
      <c r="F824" s="594">
        <v>46000</v>
      </c>
      <c r="G824" s="594">
        <v>45866</v>
      </c>
      <c r="H824" s="594">
        <v>46174</v>
      </c>
      <c r="I824" s="347">
        <v>1</v>
      </c>
      <c r="J824" s="347">
        <v>0.77</v>
      </c>
      <c r="K824" s="346">
        <v>138</v>
      </c>
      <c r="L824" s="346">
        <v>138</v>
      </c>
      <c r="M824" s="346">
        <v>106.26</v>
      </c>
      <c r="N824" s="348">
        <v>106.26</v>
      </c>
      <c r="O824" s="385">
        <v>106.26</v>
      </c>
      <c r="P824" s="572"/>
      <c r="Q824" s="573"/>
      <c r="R824" s="663">
        <f t="shared" si="36"/>
        <v>-31.739999999999995</v>
      </c>
      <c r="S824" s="875">
        <f t="shared" si="37"/>
        <v>-2.5306161500191344E-4</v>
      </c>
      <c r="T824" s="1013"/>
      <c r="U824" s="875">
        <v>-3.1907921488334712E-4</v>
      </c>
      <c r="V824" s="875">
        <f t="shared" si="38"/>
        <v>6.6017599881433673E-5</v>
      </c>
      <c r="X824" s="1002" t="s">
        <v>5758</v>
      </c>
      <c r="Z824" s="1003">
        <v>277</v>
      </c>
      <c r="AA824" s="1004">
        <v>45866</v>
      </c>
      <c r="AB824" s="1004">
        <v>46000</v>
      </c>
      <c r="AC824" s="1004">
        <v>45866</v>
      </c>
      <c r="AD824" s="1004">
        <v>46174</v>
      </c>
      <c r="AE824" s="1005">
        <v>1</v>
      </c>
      <c r="AF824" s="1005">
        <v>0.77</v>
      </c>
      <c r="AG824" s="1003">
        <v>138</v>
      </c>
      <c r="AH824" s="1003">
        <v>138</v>
      </c>
      <c r="AI824" s="1003">
        <v>106.26</v>
      </c>
      <c r="AJ824" s="1003">
        <v>106.26</v>
      </c>
    </row>
    <row r="825" spans="2:36">
      <c r="B825" s="337" t="s">
        <v>880</v>
      </c>
      <c r="C825" s="314" t="s">
        <v>881</v>
      </c>
      <c r="D825" s="315">
        <v>1</v>
      </c>
      <c r="E825" s="588">
        <v>45866</v>
      </c>
      <c r="F825" s="588">
        <v>45930</v>
      </c>
      <c r="G825" s="588">
        <v>45866</v>
      </c>
      <c r="H825" s="588">
        <v>45930</v>
      </c>
      <c r="I825" s="316">
        <v>1</v>
      </c>
      <c r="J825" s="316">
        <v>1</v>
      </c>
      <c r="K825" s="315">
        <v>9</v>
      </c>
      <c r="L825" s="315">
        <v>9</v>
      </c>
      <c r="M825" s="315">
        <v>9</v>
      </c>
      <c r="N825" s="338">
        <v>9</v>
      </c>
      <c r="O825" s="654">
        <v>9</v>
      </c>
      <c r="R825" s="661">
        <f t="shared" si="36"/>
        <v>0</v>
      </c>
      <c r="S825" s="873">
        <f t="shared" si="37"/>
        <v>0</v>
      </c>
      <c r="T825" s="1013"/>
      <c r="U825" s="873">
        <v>0</v>
      </c>
      <c r="V825" s="873">
        <f t="shared" si="38"/>
        <v>0</v>
      </c>
      <c r="X825" s="1002" t="s">
        <v>880</v>
      </c>
      <c r="Y825" s="1002" t="s">
        <v>881</v>
      </c>
      <c r="Z825" s="1003">
        <v>1</v>
      </c>
      <c r="AA825" s="1004">
        <v>45866</v>
      </c>
      <c r="AB825" s="1004">
        <v>45930</v>
      </c>
      <c r="AC825" s="1004">
        <v>45866</v>
      </c>
      <c r="AD825" s="1004">
        <v>45930</v>
      </c>
      <c r="AE825" s="1005">
        <v>1</v>
      </c>
      <c r="AF825" s="1005">
        <v>1</v>
      </c>
      <c r="AG825" s="1003">
        <v>9</v>
      </c>
      <c r="AH825" s="1003">
        <v>9</v>
      </c>
      <c r="AI825" s="1003">
        <v>9</v>
      </c>
      <c r="AJ825" s="1003">
        <v>9</v>
      </c>
    </row>
    <row r="826" spans="2:36">
      <c r="B826" s="337" t="s">
        <v>882</v>
      </c>
      <c r="C826" s="314" t="s">
        <v>883</v>
      </c>
      <c r="D826" s="315">
        <v>1</v>
      </c>
      <c r="E826" s="588">
        <v>45931</v>
      </c>
      <c r="F826" s="588">
        <v>45933</v>
      </c>
      <c r="G826" s="588">
        <v>45931</v>
      </c>
      <c r="H826" s="588">
        <v>45933</v>
      </c>
      <c r="I826" s="316">
        <v>1</v>
      </c>
      <c r="J826" s="316">
        <v>1</v>
      </c>
      <c r="K826" s="315">
        <v>40</v>
      </c>
      <c r="L826" s="315">
        <v>40</v>
      </c>
      <c r="M826" s="315">
        <v>40</v>
      </c>
      <c r="N826" s="338">
        <v>40</v>
      </c>
      <c r="O826" s="654">
        <v>40</v>
      </c>
      <c r="R826" s="661">
        <f t="shared" si="36"/>
        <v>0</v>
      </c>
      <c r="S826" s="873">
        <f t="shared" si="37"/>
        <v>0</v>
      </c>
      <c r="T826" s="1013"/>
      <c r="U826" s="873">
        <v>0</v>
      </c>
      <c r="V826" s="873">
        <f t="shared" si="38"/>
        <v>0</v>
      </c>
      <c r="X826" s="1002" t="s">
        <v>882</v>
      </c>
      <c r="Y826" s="1002" t="s">
        <v>883</v>
      </c>
      <c r="Z826" s="1003">
        <v>1</v>
      </c>
      <c r="AA826" s="1004">
        <v>45931</v>
      </c>
      <c r="AB826" s="1004">
        <v>45933</v>
      </c>
      <c r="AC826" s="1004">
        <v>45931</v>
      </c>
      <c r="AD826" s="1004">
        <v>45933</v>
      </c>
      <c r="AE826" s="1005">
        <v>1</v>
      </c>
      <c r="AF826" s="1005">
        <v>1</v>
      </c>
      <c r="AG826" s="1003">
        <v>40</v>
      </c>
      <c r="AH826" s="1003">
        <v>40</v>
      </c>
      <c r="AI826" s="1003">
        <v>40</v>
      </c>
      <c r="AJ826" s="1003">
        <v>40</v>
      </c>
    </row>
    <row r="827" spans="2:36">
      <c r="B827" s="337" t="s">
        <v>884</v>
      </c>
      <c r="C827" s="314" t="s">
        <v>885</v>
      </c>
      <c r="D827" s="315">
        <v>5</v>
      </c>
      <c r="E827" s="588">
        <v>45936</v>
      </c>
      <c r="F827" s="588">
        <v>45964</v>
      </c>
      <c r="G827" s="588">
        <v>45936</v>
      </c>
      <c r="H827" s="588">
        <v>45964</v>
      </c>
      <c r="I827" s="316">
        <v>1</v>
      </c>
      <c r="J827" s="316">
        <v>1</v>
      </c>
      <c r="K827" s="315">
        <v>20</v>
      </c>
      <c r="L827" s="315">
        <v>20</v>
      </c>
      <c r="M827" s="315">
        <v>20</v>
      </c>
      <c r="N827" s="338">
        <v>20</v>
      </c>
      <c r="O827" s="654">
        <v>20</v>
      </c>
      <c r="R827" s="661">
        <f t="shared" si="36"/>
        <v>0</v>
      </c>
      <c r="S827" s="873">
        <f t="shared" si="37"/>
        <v>0</v>
      </c>
      <c r="T827" s="1013"/>
      <c r="U827" s="873">
        <v>0</v>
      </c>
      <c r="V827" s="873">
        <f t="shared" si="38"/>
        <v>0</v>
      </c>
      <c r="X827" s="1002" t="s">
        <v>884</v>
      </c>
      <c r="Y827" s="1002" t="s">
        <v>885</v>
      </c>
      <c r="Z827" s="1003">
        <v>5</v>
      </c>
      <c r="AA827" s="1004">
        <v>45936</v>
      </c>
      <c r="AB827" s="1004">
        <v>45964</v>
      </c>
      <c r="AC827" s="1004">
        <v>45936</v>
      </c>
      <c r="AD827" s="1004">
        <v>45964</v>
      </c>
      <c r="AE827" s="1005">
        <v>1</v>
      </c>
      <c r="AF827" s="1005">
        <v>1</v>
      </c>
      <c r="AG827" s="1003">
        <v>20</v>
      </c>
      <c r="AH827" s="1003">
        <v>20</v>
      </c>
      <c r="AI827" s="1003">
        <v>20</v>
      </c>
      <c r="AJ827" s="1003">
        <v>20</v>
      </c>
    </row>
    <row r="828" spans="2:36">
      <c r="B828" s="337" t="s">
        <v>886</v>
      </c>
      <c r="C828" s="314" t="s">
        <v>887</v>
      </c>
      <c r="D828" s="315">
        <v>10</v>
      </c>
      <c r="E828" s="588">
        <v>45965</v>
      </c>
      <c r="F828" s="588">
        <v>45978</v>
      </c>
      <c r="G828" s="588">
        <v>45965</v>
      </c>
      <c r="H828" s="588">
        <v>46150</v>
      </c>
      <c r="I828" s="316">
        <v>1</v>
      </c>
      <c r="J828" s="316">
        <v>0.9</v>
      </c>
      <c r="K828" s="315">
        <v>41.4</v>
      </c>
      <c r="L828" s="315">
        <v>41.4</v>
      </c>
      <c r="M828" s="315">
        <v>37.26</v>
      </c>
      <c r="N828" s="338">
        <v>37.26</v>
      </c>
      <c r="O828" s="654">
        <v>37.26</v>
      </c>
      <c r="R828" s="661">
        <f t="shared" si="36"/>
        <v>-4.1400000000000006</v>
      </c>
      <c r="S828" s="873">
        <f t="shared" si="37"/>
        <v>-3.3008036739380025E-5</v>
      </c>
      <c r="T828" s="1013"/>
      <c r="U828" s="873">
        <v>-9.9024583929314616E-5</v>
      </c>
      <c r="V828" s="873">
        <f t="shared" si="38"/>
        <v>6.6016547189934598E-5</v>
      </c>
      <c r="X828" s="1002" t="s">
        <v>886</v>
      </c>
      <c r="Y828" s="1002" t="s">
        <v>887</v>
      </c>
      <c r="Z828" s="1003">
        <v>10</v>
      </c>
      <c r="AA828" s="1004">
        <v>45965</v>
      </c>
      <c r="AB828" s="1004">
        <v>45978</v>
      </c>
      <c r="AC828" s="1004">
        <v>45965</v>
      </c>
      <c r="AD828" s="1004">
        <v>46150</v>
      </c>
      <c r="AE828" s="1005">
        <v>1</v>
      </c>
      <c r="AF828" s="1005">
        <v>0.9</v>
      </c>
      <c r="AG828" s="1003">
        <v>41.4</v>
      </c>
      <c r="AH828" s="1003">
        <v>41.4</v>
      </c>
      <c r="AI828" s="1003">
        <v>37.26</v>
      </c>
      <c r="AJ828" s="1003">
        <v>37.26</v>
      </c>
    </row>
    <row r="829" spans="2:36">
      <c r="B829" s="337" t="s">
        <v>888</v>
      </c>
      <c r="C829" s="314" t="s">
        <v>889</v>
      </c>
      <c r="D829" s="315">
        <v>5</v>
      </c>
      <c r="E829" s="588">
        <v>45979</v>
      </c>
      <c r="F829" s="588">
        <v>45985</v>
      </c>
      <c r="G829" s="588">
        <v>46153</v>
      </c>
      <c r="H829" s="588">
        <v>46157</v>
      </c>
      <c r="I829" s="316">
        <v>1</v>
      </c>
      <c r="J829" s="316">
        <v>0</v>
      </c>
      <c r="K829" s="315">
        <v>6.9</v>
      </c>
      <c r="L829" s="315">
        <v>6.9</v>
      </c>
      <c r="M829" s="315">
        <v>0</v>
      </c>
      <c r="N829" s="338">
        <v>0</v>
      </c>
      <c r="O829" s="654">
        <v>0</v>
      </c>
      <c r="R829" s="661">
        <f t="shared" si="36"/>
        <v>-6.9</v>
      </c>
      <c r="S829" s="873">
        <f t="shared" si="37"/>
        <v>-5.5013394565633377E-5</v>
      </c>
      <c r="T829" s="1013"/>
      <c r="U829" s="873">
        <v>-5.5013657738508132E-5</v>
      </c>
      <c r="V829" s="873">
        <f t="shared" si="38"/>
        <v>2.6317287475511372E-10</v>
      </c>
      <c r="X829" s="1002" t="s">
        <v>888</v>
      </c>
      <c r="Y829" s="1002" t="s">
        <v>889</v>
      </c>
      <c r="Z829" s="1003">
        <v>5</v>
      </c>
      <c r="AA829" s="1004">
        <v>45979</v>
      </c>
      <c r="AB829" s="1004">
        <v>45985</v>
      </c>
      <c r="AC829" s="1004">
        <v>46153</v>
      </c>
      <c r="AD829" s="1004">
        <v>46157</v>
      </c>
      <c r="AE829" s="1005">
        <v>1</v>
      </c>
      <c r="AF829" s="1005">
        <v>0</v>
      </c>
      <c r="AG829" s="1003">
        <v>6.9</v>
      </c>
      <c r="AH829" s="1003">
        <v>6.9</v>
      </c>
      <c r="AI829" s="1003">
        <v>0</v>
      </c>
      <c r="AJ829" s="1003">
        <v>0</v>
      </c>
    </row>
    <row r="830" spans="2:36">
      <c r="B830" s="337" t="s">
        <v>890</v>
      </c>
      <c r="C830" s="314" t="s">
        <v>891</v>
      </c>
      <c r="D830" s="315">
        <v>5</v>
      </c>
      <c r="E830" s="588">
        <v>45986</v>
      </c>
      <c r="F830" s="588">
        <v>45992</v>
      </c>
      <c r="G830" s="588">
        <v>46160</v>
      </c>
      <c r="H830" s="588">
        <v>46167</v>
      </c>
      <c r="I830" s="316">
        <v>1</v>
      </c>
      <c r="J830" s="316">
        <v>0</v>
      </c>
      <c r="K830" s="315">
        <v>13.8</v>
      </c>
      <c r="L830" s="315">
        <v>13.8</v>
      </c>
      <c r="M830" s="315">
        <v>0</v>
      </c>
      <c r="N830" s="338">
        <v>0</v>
      </c>
      <c r="O830" s="654">
        <v>0</v>
      </c>
      <c r="R830" s="661">
        <f t="shared" si="36"/>
        <v>-13.8</v>
      </c>
      <c r="S830" s="873">
        <f t="shared" si="37"/>
        <v>-1.1002678913126675E-4</v>
      </c>
      <c r="T830" s="1013"/>
      <c r="U830" s="873">
        <v>-1.1002731547701626E-4</v>
      </c>
      <c r="V830" s="873">
        <f t="shared" si="38"/>
        <v>5.2634574951022743E-10</v>
      </c>
      <c r="X830" s="1002" t="s">
        <v>890</v>
      </c>
      <c r="Y830" s="1002" t="s">
        <v>891</v>
      </c>
      <c r="Z830" s="1003">
        <v>5</v>
      </c>
      <c r="AA830" s="1004">
        <v>45986</v>
      </c>
      <c r="AB830" s="1004">
        <v>45992</v>
      </c>
      <c r="AC830" s="1004">
        <v>46160</v>
      </c>
      <c r="AD830" s="1004">
        <v>46167</v>
      </c>
      <c r="AE830" s="1005">
        <v>1</v>
      </c>
      <c r="AF830" s="1005">
        <v>0</v>
      </c>
      <c r="AG830" s="1003">
        <v>13.8</v>
      </c>
      <c r="AH830" s="1003">
        <v>13.8</v>
      </c>
      <c r="AI830" s="1003">
        <v>0</v>
      </c>
      <c r="AJ830" s="1003">
        <v>0</v>
      </c>
    </row>
    <row r="831" spans="2:36">
      <c r="B831" s="337" t="s">
        <v>892</v>
      </c>
      <c r="C831" s="314" t="s">
        <v>893</v>
      </c>
      <c r="D831" s="315">
        <v>5</v>
      </c>
      <c r="E831" s="588">
        <v>45993</v>
      </c>
      <c r="F831" s="588">
        <v>46000</v>
      </c>
      <c r="G831" s="588">
        <v>46168</v>
      </c>
      <c r="H831" s="588">
        <v>46174</v>
      </c>
      <c r="I831" s="316">
        <v>1</v>
      </c>
      <c r="J831" s="316">
        <v>0</v>
      </c>
      <c r="K831" s="315">
        <v>6.9</v>
      </c>
      <c r="L831" s="315">
        <v>6.9</v>
      </c>
      <c r="M831" s="315">
        <v>0</v>
      </c>
      <c r="N831" s="338">
        <v>0</v>
      </c>
      <c r="O831" s="654">
        <v>0</v>
      </c>
      <c r="R831" s="661">
        <f t="shared" si="36"/>
        <v>-6.9</v>
      </c>
      <c r="S831" s="873">
        <f t="shared" si="37"/>
        <v>-5.5013394565633377E-5</v>
      </c>
      <c r="T831" s="1013"/>
      <c r="U831" s="873">
        <v>-5.5013657738508132E-5</v>
      </c>
      <c r="V831" s="873">
        <f t="shared" si="38"/>
        <v>2.6317287475511372E-10</v>
      </c>
      <c r="X831" s="1002" t="s">
        <v>892</v>
      </c>
      <c r="Y831" s="1002" t="s">
        <v>893</v>
      </c>
      <c r="Z831" s="1003">
        <v>5</v>
      </c>
      <c r="AA831" s="1004">
        <v>45993</v>
      </c>
      <c r="AB831" s="1004">
        <v>46000</v>
      </c>
      <c r="AC831" s="1004">
        <v>46168</v>
      </c>
      <c r="AD831" s="1004">
        <v>46174</v>
      </c>
      <c r="AE831" s="1005">
        <v>1</v>
      </c>
      <c r="AF831" s="1005">
        <v>0</v>
      </c>
      <c r="AG831" s="1003">
        <v>6.9</v>
      </c>
      <c r="AH831" s="1003">
        <v>6.9</v>
      </c>
      <c r="AI831" s="1003">
        <v>0</v>
      </c>
      <c r="AJ831" s="1003">
        <v>0</v>
      </c>
    </row>
    <row r="832" spans="2:36">
      <c r="B832" s="344" t="s">
        <v>5759</v>
      </c>
      <c r="C832" s="345"/>
      <c r="D832" s="346">
        <v>274</v>
      </c>
      <c r="E832" s="594">
        <v>45866</v>
      </c>
      <c r="F832" s="594">
        <v>45978</v>
      </c>
      <c r="G832" s="594">
        <v>45866</v>
      </c>
      <c r="H832" s="594">
        <v>46171</v>
      </c>
      <c r="I832" s="347">
        <v>1</v>
      </c>
      <c r="J832" s="347">
        <v>0.84499999999999997</v>
      </c>
      <c r="K832" s="346">
        <v>138</v>
      </c>
      <c r="L832" s="346">
        <v>138</v>
      </c>
      <c r="M832" s="346">
        <v>116.61</v>
      </c>
      <c r="N832" s="348">
        <v>116.61</v>
      </c>
      <c r="O832" s="385">
        <v>116.61</v>
      </c>
      <c r="P832" s="572"/>
      <c r="Q832" s="573"/>
      <c r="R832" s="663">
        <f t="shared" si="36"/>
        <v>-21.39</v>
      </c>
      <c r="S832" s="875">
        <f t="shared" si="37"/>
        <v>-1.7054152315346347E-4</v>
      </c>
      <c r="T832" s="1013"/>
      <c r="U832" s="875">
        <v>-1.7054233898937521E-4</v>
      </c>
      <c r="V832" s="875">
        <f t="shared" si="38"/>
        <v>8.1583591173949727E-10</v>
      </c>
      <c r="X832" s="1002" t="s">
        <v>5759</v>
      </c>
      <c r="Z832" s="1003">
        <v>274</v>
      </c>
      <c r="AA832" s="1004">
        <v>45866</v>
      </c>
      <c r="AB832" s="1004">
        <v>45978</v>
      </c>
      <c r="AC832" s="1004">
        <v>45866</v>
      </c>
      <c r="AD832" s="1004">
        <v>46171</v>
      </c>
      <c r="AE832" s="1005">
        <v>1</v>
      </c>
      <c r="AF832" s="1005">
        <v>0.84499999999999997</v>
      </c>
      <c r="AG832" s="1003">
        <v>138</v>
      </c>
      <c r="AH832" s="1003">
        <v>138</v>
      </c>
      <c r="AI832" s="1003">
        <v>116.61</v>
      </c>
      <c r="AJ832" s="1003">
        <v>116.61</v>
      </c>
    </row>
    <row r="833" spans="2:36">
      <c r="B833" s="337" t="s">
        <v>895</v>
      </c>
      <c r="C833" s="314" t="s">
        <v>896</v>
      </c>
      <c r="D833" s="315">
        <v>1</v>
      </c>
      <c r="E833" s="588">
        <v>45866</v>
      </c>
      <c r="F833" s="588">
        <v>45890</v>
      </c>
      <c r="G833" s="588">
        <v>45866</v>
      </c>
      <c r="H833" s="588">
        <v>45890</v>
      </c>
      <c r="I833" s="316">
        <v>1</v>
      </c>
      <c r="J833" s="316">
        <v>1</v>
      </c>
      <c r="K833" s="315">
        <v>9</v>
      </c>
      <c r="L833" s="315">
        <v>9</v>
      </c>
      <c r="M833" s="315">
        <v>9</v>
      </c>
      <c r="N833" s="338">
        <v>9</v>
      </c>
      <c r="O833" s="654">
        <v>9</v>
      </c>
      <c r="R833" s="661">
        <f t="shared" si="36"/>
        <v>0</v>
      </c>
      <c r="S833" s="873">
        <f t="shared" si="37"/>
        <v>0</v>
      </c>
      <c r="T833" s="1013"/>
      <c r="U833" s="873">
        <v>0</v>
      </c>
      <c r="V833" s="873">
        <f t="shared" si="38"/>
        <v>0</v>
      </c>
      <c r="X833" s="1002" t="s">
        <v>895</v>
      </c>
      <c r="Y833" s="1002" t="s">
        <v>896</v>
      </c>
      <c r="Z833" s="1003">
        <v>1</v>
      </c>
      <c r="AA833" s="1004">
        <v>45866</v>
      </c>
      <c r="AB833" s="1004">
        <v>45890</v>
      </c>
      <c r="AC833" s="1004">
        <v>45866</v>
      </c>
      <c r="AD833" s="1004">
        <v>45890</v>
      </c>
      <c r="AE833" s="1005">
        <v>1</v>
      </c>
      <c r="AF833" s="1005">
        <v>1</v>
      </c>
      <c r="AG833" s="1003">
        <v>9</v>
      </c>
      <c r="AH833" s="1003">
        <v>9</v>
      </c>
      <c r="AI833" s="1003">
        <v>9</v>
      </c>
      <c r="AJ833" s="1003">
        <v>9</v>
      </c>
    </row>
    <row r="834" spans="2:36">
      <c r="B834" s="337" t="s">
        <v>897</v>
      </c>
      <c r="C834" s="314" t="s">
        <v>898</v>
      </c>
      <c r="D834" s="315">
        <v>1</v>
      </c>
      <c r="E834" s="588">
        <v>45891</v>
      </c>
      <c r="F834" s="588">
        <v>45898</v>
      </c>
      <c r="G834" s="588">
        <v>45891</v>
      </c>
      <c r="H834" s="588">
        <v>45898</v>
      </c>
      <c r="I834" s="316">
        <v>1</v>
      </c>
      <c r="J834" s="316">
        <v>1</v>
      </c>
      <c r="K834" s="315">
        <v>40</v>
      </c>
      <c r="L834" s="315">
        <v>40</v>
      </c>
      <c r="M834" s="315">
        <v>40</v>
      </c>
      <c r="N834" s="338">
        <v>40</v>
      </c>
      <c r="O834" s="654">
        <v>40</v>
      </c>
      <c r="R834" s="661">
        <f t="shared" si="36"/>
        <v>0</v>
      </c>
      <c r="S834" s="873">
        <f t="shared" si="37"/>
        <v>0</v>
      </c>
      <c r="T834" s="1013"/>
      <c r="U834" s="873">
        <v>0</v>
      </c>
      <c r="V834" s="873">
        <f t="shared" si="38"/>
        <v>0</v>
      </c>
      <c r="X834" s="1002" t="s">
        <v>897</v>
      </c>
      <c r="Y834" s="1002" t="s">
        <v>898</v>
      </c>
      <c r="Z834" s="1003">
        <v>1</v>
      </c>
      <c r="AA834" s="1004">
        <v>45891</v>
      </c>
      <c r="AB834" s="1004">
        <v>45898</v>
      </c>
      <c r="AC834" s="1004">
        <v>45891</v>
      </c>
      <c r="AD834" s="1004">
        <v>45898</v>
      </c>
      <c r="AE834" s="1005">
        <v>1</v>
      </c>
      <c r="AF834" s="1005">
        <v>1</v>
      </c>
      <c r="AG834" s="1003">
        <v>40</v>
      </c>
      <c r="AH834" s="1003">
        <v>40</v>
      </c>
      <c r="AI834" s="1003">
        <v>40</v>
      </c>
      <c r="AJ834" s="1003">
        <v>40</v>
      </c>
    </row>
    <row r="835" spans="2:36">
      <c r="B835" s="337" t="s">
        <v>899</v>
      </c>
      <c r="C835" s="314" t="s">
        <v>900</v>
      </c>
      <c r="D835" s="315">
        <v>5</v>
      </c>
      <c r="E835" s="588">
        <v>45901</v>
      </c>
      <c r="F835" s="588">
        <v>45926</v>
      </c>
      <c r="G835" s="588">
        <v>45901</v>
      </c>
      <c r="H835" s="588">
        <v>45926</v>
      </c>
      <c r="I835" s="316">
        <v>1</v>
      </c>
      <c r="J835" s="316">
        <v>1</v>
      </c>
      <c r="K835" s="315">
        <v>20</v>
      </c>
      <c r="L835" s="315">
        <v>20</v>
      </c>
      <c r="M835" s="315">
        <v>20</v>
      </c>
      <c r="N835" s="338">
        <v>20</v>
      </c>
      <c r="O835" s="654">
        <v>20</v>
      </c>
      <c r="R835" s="661">
        <f t="shared" si="36"/>
        <v>0</v>
      </c>
      <c r="S835" s="873">
        <f t="shared" si="37"/>
        <v>0</v>
      </c>
      <c r="T835" s="1013"/>
      <c r="U835" s="873">
        <v>0</v>
      </c>
      <c r="V835" s="873">
        <f t="shared" si="38"/>
        <v>0</v>
      </c>
      <c r="X835" s="1002" t="s">
        <v>899</v>
      </c>
      <c r="Y835" s="1002" t="s">
        <v>900</v>
      </c>
      <c r="Z835" s="1003">
        <v>5</v>
      </c>
      <c r="AA835" s="1004">
        <v>45901</v>
      </c>
      <c r="AB835" s="1004">
        <v>45926</v>
      </c>
      <c r="AC835" s="1004">
        <v>45901</v>
      </c>
      <c r="AD835" s="1004">
        <v>45926</v>
      </c>
      <c r="AE835" s="1005">
        <v>1</v>
      </c>
      <c r="AF835" s="1005">
        <v>1</v>
      </c>
      <c r="AG835" s="1003">
        <v>20</v>
      </c>
      <c r="AH835" s="1003">
        <v>20</v>
      </c>
      <c r="AI835" s="1003">
        <v>20</v>
      </c>
      <c r="AJ835" s="1003">
        <v>20</v>
      </c>
    </row>
    <row r="836" spans="2:36">
      <c r="B836" s="337" t="s">
        <v>901</v>
      </c>
      <c r="C836" s="314" t="s">
        <v>902</v>
      </c>
      <c r="D836" s="315">
        <v>10</v>
      </c>
      <c r="E836" s="588">
        <v>45929</v>
      </c>
      <c r="F836" s="588">
        <v>45954</v>
      </c>
      <c r="G836" s="588">
        <v>45929</v>
      </c>
      <c r="H836" s="588">
        <v>45952</v>
      </c>
      <c r="I836" s="316">
        <v>1</v>
      </c>
      <c r="J836" s="316">
        <v>1</v>
      </c>
      <c r="K836" s="315">
        <v>41.4</v>
      </c>
      <c r="L836" s="315">
        <v>41.4</v>
      </c>
      <c r="M836" s="315">
        <v>41.4</v>
      </c>
      <c r="N836" s="338">
        <v>41.4</v>
      </c>
      <c r="O836" s="654">
        <v>41.4</v>
      </c>
      <c r="R836" s="661">
        <f t="shared" si="36"/>
        <v>0</v>
      </c>
      <c r="S836" s="873">
        <f t="shared" si="37"/>
        <v>0</v>
      </c>
      <c r="T836" s="1013"/>
      <c r="U836" s="873">
        <v>0</v>
      </c>
      <c r="V836" s="873">
        <f t="shared" si="38"/>
        <v>0</v>
      </c>
      <c r="X836" s="1002" t="s">
        <v>901</v>
      </c>
      <c r="Y836" s="1002" t="s">
        <v>902</v>
      </c>
      <c r="Z836" s="1003">
        <v>10</v>
      </c>
      <c r="AA836" s="1004">
        <v>45929</v>
      </c>
      <c r="AB836" s="1004">
        <v>45954</v>
      </c>
      <c r="AC836" s="1004">
        <v>45929</v>
      </c>
      <c r="AD836" s="1004">
        <v>45952</v>
      </c>
      <c r="AE836" s="1005">
        <v>1</v>
      </c>
      <c r="AF836" s="1005">
        <v>1</v>
      </c>
      <c r="AG836" s="1003">
        <v>41.4</v>
      </c>
      <c r="AH836" s="1003">
        <v>41.4</v>
      </c>
      <c r="AI836" s="1003">
        <v>41.4</v>
      </c>
      <c r="AJ836" s="1003">
        <v>41.4</v>
      </c>
    </row>
    <row r="837" spans="2:36">
      <c r="B837" s="337" t="s">
        <v>903</v>
      </c>
      <c r="C837" s="314" t="s">
        <v>904</v>
      </c>
      <c r="D837" s="315">
        <v>5</v>
      </c>
      <c r="E837" s="588">
        <v>45957</v>
      </c>
      <c r="F837" s="588">
        <v>45964</v>
      </c>
      <c r="G837" s="588">
        <v>45953</v>
      </c>
      <c r="H837" s="588">
        <v>46156</v>
      </c>
      <c r="I837" s="316">
        <v>1</v>
      </c>
      <c r="J837" s="316">
        <v>0.9</v>
      </c>
      <c r="K837" s="315">
        <v>6.9</v>
      </c>
      <c r="L837" s="315">
        <v>6.9</v>
      </c>
      <c r="M837" s="315">
        <v>6.21</v>
      </c>
      <c r="N837" s="338">
        <v>6.21</v>
      </c>
      <c r="O837" s="654">
        <v>6.21</v>
      </c>
      <c r="R837" s="661">
        <f t="shared" ref="R837:R900" si="39">+N837-L837</f>
        <v>-0.69000000000000039</v>
      </c>
      <c r="S837" s="873">
        <f t="shared" ref="S837:S900" si="40">+R837/$K$5</f>
        <v>-5.5013394565633406E-6</v>
      </c>
      <c r="T837" s="1013"/>
      <c r="U837" s="873">
        <v>-5.5013657738508156E-6</v>
      </c>
      <c r="V837" s="873">
        <f t="shared" ref="V837:V900" si="41">+S837-U837</f>
        <v>2.6317287475003152E-11</v>
      </c>
      <c r="X837" s="1002" t="s">
        <v>903</v>
      </c>
      <c r="Y837" s="1002" t="s">
        <v>904</v>
      </c>
      <c r="Z837" s="1003">
        <v>5</v>
      </c>
      <c r="AA837" s="1004">
        <v>45957</v>
      </c>
      <c r="AB837" s="1004">
        <v>45964</v>
      </c>
      <c r="AC837" s="1004">
        <v>45953</v>
      </c>
      <c r="AD837" s="1004">
        <v>46156</v>
      </c>
      <c r="AE837" s="1005">
        <v>1</v>
      </c>
      <c r="AF837" s="1005">
        <v>0.9</v>
      </c>
      <c r="AG837" s="1003">
        <v>6.9</v>
      </c>
      <c r="AH837" s="1003">
        <v>6.9</v>
      </c>
      <c r="AI837" s="1003">
        <v>6.21</v>
      </c>
      <c r="AJ837" s="1003">
        <v>6.21</v>
      </c>
    </row>
    <row r="838" spans="2:36">
      <c r="B838" s="337" t="s">
        <v>905</v>
      </c>
      <c r="C838" s="314" t="s">
        <v>906</v>
      </c>
      <c r="D838" s="315">
        <v>5</v>
      </c>
      <c r="E838" s="588">
        <v>45965</v>
      </c>
      <c r="F838" s="588">
        <v>45971</v>
      </c>
      <c r="G838" s="588">
        <v>46157</v>
      </c>
      <c r="H838" s="588">
        <v>46164</v>
      </c>
      <c r="I838" s="316">
        <v>1</v>
      </c>
      <c r="J838" s="316">
        <v>0</v>
      </c>
      <c r="K838" s="315">
        <v>13.8</v>
      </c>
      <c r="L838" s="315">
        <v>13.8</v>
      </c>
      <c r="M838" s="315">
        <v>0</v>
      </c>
      <c r="N838" s="338">
        <v>0</v>
      </c>
      <c r="O838" s="654">
        <v>0</v>
      </c>
      <c r="R838" s="661">
        <f t="shared" si="39"/>
        <v>-13.8</v>
      </c>
      <c r="S838" s="873">
        <f t="shared" si="40"/>
        <v>-1.1002678913126675E-4</v>
      </c>
      <c r="T838" s="1013"/>
      <c r="U838" s="873">
        <v>-1.1002731547701626E-4</v>
      </c>
      <c r="V838" s="873">
        <f t="shared" si="41"/>
        <v>5.2634574951022743E-10</v>
      </c>
      <c r="X838" s="1002" t="s">
        <v>905</v>
      </c>
      <c r="Y838" s="1002" t="s">
        <v>906</v>
      </c>
      <c r="Z838" s="1003">
        <v>5</v>
      </c>
      <c r="AA838" s="1004">
        <v>45965</v>
      </c>
      <c r="AB838" s="1004">
        <v>45971</v>
      </c>
      <c r="AC838" s="1004">
        <v>46157</v>
      </c>
      <c r="AD838" s="1004">
        <v>46164</v>
      </c>
      <c r="AE838" s="1005">
        <v>1</v>
      </c>
      <c r="AF838" s="1005">
        <v>0</v>
      </c>
      <c r="AG838" s="1003">
        <v>13.8</v>
      </c>
      <c r="AH838" s="1003">
        <v>13.8</v>
      </c>
      <c r="AI838" s="1003">
        <v>0</v>
      </c>
      <c r="AJ838" s="1003">
        <v>0</v>
      </c>
    </row>
    <row r="839" spans="2:36">
      <c r="B839" s="337" t="s">
        <v>907</v>
      </c>
      <c r="C839" s="314" t="s">
        <v>908</v>
      </c>
      <c r="D839" s="315">
        <v>5</v>
      </c>
      <c r="E839" s="588">
        <v>45972</v>
      </c>
      <c r="F839" s="588">
        <v>45978</v>
      </c>
      <c r="G839" s="588">
        <v>46167</v>
      </c>
      <c r="H839" s="588">
        <v>46171</v>
      </c>
      <c r="I839" s="316">
        <v>1</v>
      </c>
      <c r="J839" s="316">
        <v>0</v>
      </c>
      <c r="K839" s="315">
        <v>6.9</v>
      </c>
      <c r="L839" s="315">
        <v>6.9</v>
      </c>
      <c r="M839" s="315">
        <v>0</v>
      </c>
      <c r="N839" s="338">
        <v>0</v>
      </c>
      <c r="O839" s="654">
        <v>0</v>
      </c>
      <c r="R839" s="661">
        <f t="shared" si="39"/>
        <v>-6.9</v>
      </c>
      <c r="S839" s="873">
        <f t="shared" si="40"/>
        <v>-5.5013394565633377E-5</v>
      </c>
      <c r="T839" s="1013"/>
      <c r="U839" s="873">
        <v>-5.5013657738508132E-5</v>
      </c>
      <c r="V839" s="873">
        <f t="shared" si="41"/>
        <v>2.6317287475511372E-10</v>
      </c>
      <c r="X839" s="1002" t="s">
        <v>907</v>
      </c>
      <c r="Y839" s="1002" t="s">
        <v>908</v>
      </c>
      <c r="Z839" s="1003">
        <v>5</v>
      </c>
      <c r="AA839" s="1004">
        <v>45972</v>
      </c>
      <c r="AB839" s="1004">
        <v>45978</v>
      </c>
      <c r="AC839" s="1004">
        <v>46167</v>
      </c>
      <c r="AD839" s="1004">
        <v>46171</v>
      </c>
      <c r="AE839" s="1005">
        <v>1</v>
      </c>
      <c r="AF839" s="1005">
        <v>0</v>
      </c>
      <c r="AG839" s="1003">
        <v>6.9</v>
      </c>
      <c r="AH839" s="1003">
        <v>6.9</v>
      </c>
      <c r="AI839" s="1003">
        <v>0</v>
      </c>
      <c r="AJ839" s="1003">
        <v>0</v>
      </c>
    </row>
    <row r="840" spans="2:36">
      <c r="B840" s="344" t="s">
        <v>5760</v>
      </c>
      <c r="C840" s="345"/>
      <c r="D840" s="346">
        <v>140</v>
      </c>
      <c r="E840" s="594">
        <v>45880</v>
      </c>
      <c r="F840" s="594">
        <v>45975</v>
      </c>
      <c r="G840" s="594">
        <v>45880</v>
      </c>
      <c r="H840" s="594">
        <v>46156</v>
      </c>
      <c r="I840" s="347">
        <v>1</v>
      </c>
      <c r="J840" s="347">
        <v>0.99</v>
      </c>
      <c r="K840" s="346">
        <v>138</v>
      </c>
      <c r="L840" s="346">
        <v>138</v>
      </c>
      <c r="M840" s="346">
        <v>136.62</v>
      </c>
      <c r="N840" s="348">
        <v>136.62</v>
      </c>
      <c r="O840" s="385">
        <v>136.62</v>
      </c>
      <c r="P840" s="572"/>
      <c r="Q840" s="573"/>
      <c r="R840" s="663">
        <f t="shared" si="39"/>
        <v>-1.3799999999999955</v>
      </c>
      <c r="S840" s="875">
        <f t="shared" si="40"/>
        <v>-1.1002678913126639E-5</v>
      </c>
      <c r="T840" s="1013"/>
      <c r="U840" s="875">
        <v>-9.9024583929314643E-5</v>
      </c>
      <c r="V840" s="875">
        <f t="shared" si="41"/>
        <v>8.8021905016187998E-5</v>
      </c>
      <c r="X840" s="1002" t="s">
        <v>5760</v>
      </c>
      <c r="Z840" s="1003">
        <v>140</v>
      </c>
      <c r="AA840" s="1004">
        <v>45880</v>
      </c>
      <c r="AB840" s="1004">
        <v>45975</v>
      </c>
      <c r="AC840" s="1004">
        <v>45880</v>
      </c>
      <c r="AD840" s="1004">
        <v>46156</v>
      </c>
      <c r="AE840" s="1005">
        <v>1</v>
      </c>
      <c r="AF840" s="1005">
        <v>0.99</v>
      </c>
      <c r="AG840" s="1003">
        <v>138</v>
      </c>
      <c r="AH840" s="1003">
        <v>138</v>
      </c>
      <c r="AI840" s="1003">
        <v>136.62</v>
      </c>
      <c r="AJ840" s="1003">
        <v>136.62</v>
      </c>
    </row>
    <row r="841" spans="2:36">
      <c r="B841" s="337" t="s">
        <v>910</v>
      </c>
      <c r="C841" s="314" t="s">
        <v>911</v>
      </c>
      <c r="D841" s="315">
        <v>11</v>
      </c>
      <c r="E841" s="588">
        <v>45880</v>
      </c>
      <c r="F841" s="588">
        <v>45896</v>
      </c>
      <c r="G841" s="588">
        <v>45880</v>
      </c>
      <c r="H841" s="588">
        <v>45896</v>
      </c>
      <c r="I841" s="316">
        <v>1</v>
      </c>
      <c r="J841" s="316">
        <v>1</v>
      </c>
      <c r="K841" s="315">
        <v>9</v>
      </c>
      <c r="L841" s="315">
        <v>9</v>
      </c>
      <c r="M841" s="315">
        <v>9</v>
      </c>
      <c r="N841" s="338">
        <v>9</v>
      </c>
      <c r="O841" s="654">
        <v>9</v>
      </c>
      <c r="R841" s="661">
        <f t="shared" si="39"/>
        <v>0</v>
      </c>
      <c r="S841" s="873">
        <f t="shared" si="40"/>
        <v>0</v>
      </c>
      <c r="T841" s="1013"/>
      <c r="U841" s="873">
        <v>0</v>
      </c>
      <c r="V841" s="873">
        <f t="shared" si="41"/>
        <v>0</v>
      </c>
      <c r="X841" s="1002" t="s">
        <v>910</v>
      </c>
      <c r="Y841" s="1002" t="s">
        <v>911</v>
      </c>
      <c r="Z841" s="1003">
        <v>11</v>
      </c>
      <c r="AA841" s="1004">
        <v>45880</v>
      </c>
      <c r="AB841" s="1004">
        <v>45896</v>
      </c>
      <c r="AC841" s="1004">
        <v>45880</v>
      </c>
      <c r="AD841" s="1004">
        <v>45896</v>
      </c>
      <c r="AE841" s="1005">
        <v>1</v>
      </c>
      <c r="AF841" s="1005">
        <v>1</v>
      </c>
      <c r="AG841" s="1003">
        <v>9</v>
      </c>
      <c r="AH841" s="1003">
        <v>9</v>
      </c>
      <c r="AI841" s="1003">
        <v>9</v>
      </c>
      <c r="AJ841" s="1003">
        <v>9</v>
      </c>
    </row>
    <row r="842" spans="2:36">
      <c r="B842" s="337" t="s">
        <v>912</v>
      </c>
      <c r="C842" s="314" t="s">
        <v>913</v>
      </c>
      <c r="D842" s="315">
        <v>4</v>
      </c>
      <c r="E842" s="588">
        <v>45897</v>
      </c>
      <c r="F842" s="588">
        <v>45898</v>
      </c>
      <c r="G842" s="588">
        <v>45897</v>
      </c>
      <c r="H842" s="588">
        <v>45898</v>
      </c>
      <c r="I842" s="316">
        <v>1</v>
      </c>
      <c r="J842" s="316">
        <v>1</v>
      </c>
      <c r="K842" s="315">
        <v>40</v>
      </c>
      <c r="L842" s="315">
        <v>40</v>
      </c>
      <c r="M842" s="315">
        <v>40</v>
      </c>
      <c r="N842" s="338">
        <v>40</v>
      </c>
      <c r="O842" s="654">
        <v>40</v>
      </c>
      <c r="R842" s="661">
        <f t="shared" si="39"/>
        <v>0</v>
      </c>
      <c r="S842" s="873">
        <f t="shared" si="40"/>
        <v>0</v>
      </c>
      <c r="T842" s="1013"/>
      <c r="U842" s="873">
        <v>0</v>
      </c>
      <c r="V842" s="873">
        <f t="shared" si="41"/>
        <v>0</v>
      </c>
      <c r="X842" s="1002" t="s">
        <v>912</v>
      </c>
      <c r="Y842" s="1002" t="s">
        <v>913</v>
      </c>
      <c r="Z842" s="1003">
        <v>4</v>
      </c>
      <c r="AA842" s="1004">
        <v>45897</v>
      </c>
      <c r="AB842" s="1004">
        <v>45898</v>
      </c>
      <c r="AC842" s="1004">
        <v>45897</v>
      </c>
      <c r="AD842" s="1004">
        <v>45898</v>
      </c>
      <c r="AE842" s="1005">
        <v>1</v>
      </c>
      <c r="AF842" s="1005">
        <v>1</v>
      </c>
      <c r="AG842" s="1003">
        <v>40</v>
      </c>
      <c r="AH842" s="1003">
        <v>40</v>
      </c>
      <c r="AI842" s="1003">
        <v>40</v>
      </c>
      <c r="AJ842" s="1003">
        <v>40</v>
      </c>
    </row>
    <row r="843" spans="2:36">
      <c r="B843" s="337" t="s">
        <v>914</v>
      </c>
      <c r="C843" s="314" t="s">
        <v>915</v>
      </c>
      <c r="D843" s="315">
        <v>2</v>
      </c>
      <c r="E843" s="588">
        <v>45901</v>
      </c>
      <c r="F843" s="588">
        <v>45923</v>
      </c>
      <c r="G843" s="588">
        <v>45901</v>
      </c>
      <c r="H843" s="588">
        <v>45923</v>
      </c>
      <c r="I843" s="316">
        <v>1</v>
      </c>
      <c r="J843" s="316">
        <v>1</v>
      </c>
      <c r="K843" s="315">
        <v>20</v>
      </c>
      <c r="L843" s="315">
        <v>20</v>
      </c>
      <c r="M843" s="315">
        <v>20</v>
      </c>
      <c r="N843" s="338">
        <v>20</v>
      </c>
      <c r="O843" s="654">
        <v>20</v>
      </c>
      <c r="R843" s="661">
        <f t="shared" si="39"/>
        <v>0</v>
      </c>
      <c r="S843" s="873">
        <f t="shared" si="40"/>
        <v>0</v>
      </c>
      <c r="T843" s="1013"/>
      <c r="U843" s="873">
        <v>0</v>
      </c>
      <c r="V843" s="873">
        <f t="shared" si="41"/>
        <v>0</v>
      </c>
      <c r="X843" s="1002" t="s">
        <v>914</v>
      </c>
      <c r="Y843" s="1002" t="s">
        <v>915</v>
      </c>
      <c r="Z843" s="1003">
        <v>2</v>
      </c>
      <c r="AA843" s="1004">
        <v>45901</v>
      </c>
      <c r="AB843" s="1004">
        <v>45923</v>
      </c>
      <c r="AC843" s="1004">
        <v>45901</v>
      </c>
      <c r="AD843" s="1004">
        <v>45923</v>
      </c>
      <c r="AE843" s="1005">
        <v>1</v>
      </c>
      <c r="AF843" s="1005">
        <v>1</v>
      </c>
      <c r="AG843" s="1003">
        <v>20</v>
      </c>
      <c r="AH843" s="1003">
        <v>20</v>
      </c>
      <c r="AI843" s="1003">
        <v>20</v>
      </c>
      <c r="AJ843" s="1003">
        <v>20</v>
      </c>
    </row>
    <row r="844" spans="2:36">
      <c r="B844" s="337" t="s">
        <v>916</v>
      </c>
      <c r="C844" s="314" t="s">
        <v>918</v>
      </c>
      <c r="D844" s="315">
        <v>8</v>
      </c>
      <c r="E844" s="588">
        <v>45924</v>
      </c>
      <c r="F844" s="588">
        <v>45931</v>
      </c>
      <c r="G844" s="588">
        <v>45924</v>
      </c>
      <c r="H844" s="588">
        <v>45931</v>
      </c>
      <c r="I844" s="316">
        <v>1</v>
      </c>
      <c r="J844" s="316">
        <v>1</v>
      </c>
      <c r="K844" s="315">
        <v>41.4</v>
      </c>
      <c r="L844" s="315">
        <v>41.4</v>
      </c>
      <c r="M844" s="315">
        <v>41.4</v>
      </c>
      <c r="N844" s="338">
        <v>41.4</v>
      </c>
      <c r="O844" s="654">
        <v>41.4</v>
      </c>
      <c r="R844" s="661">
        <f t="shared" si="39"/>
        <v>0</v>
      </c>
      <c r="S844" s="873">
        <f t="shared" si="40"/>
        <v>0</v>
      </c>
      <c r="T844" s="1013"/>
      <c r="U844" s="873">
        <v>0</v>
      </c>
      <c r="V844" s="873">
        <f t="shared" si="41"/>
        <v>0</v>
      </c>
      <c r="X844" s="1002" t="s">
        <v>916</v>
      </c>
      <c r="Y844" s="1002" t="s">
        <v>918</v>
      </c>
      <c r="Z844" s="1003">
        <v>8</v>
      </c>
      <c r="AA844" s="1004">
        <v>45924</v>
      </c>
      <c r="AB844" s="1004">
        <v>45931</v>
      </c>
      <c r="AC844" s="1004">
        <v>45924</v>
      </c>
      <c r="AD844" s="1004">
        <v>45931</v>
      </c>
      <c r="AE844" s="1005">
        <v>1</v>
      </c>
      <c r="AF844" s="1005">
        <v>1</v>
      </c>
      <c r="AG844" s="1003">
        <v>41.4</v>
      </c>
      <c r="AH844" s="1003">
        <v>41.4</v>
      </c>
      <c r="AI844" s="1003">
        <v>41.4</v>
      </c>
      <c r="AJ844" s="1003">
        <v>41.4</v>
      </c>
    </row>
    <row r="845" spans="2:36">
      <c r="B845" s="337" t="s">
        <v>919</v>
      </c>
      <c r="C845" s="314" t="s">
        <v>920</v>
      </c>
      <c r="D845" s="315">
        <v>5</v>
      </c>
      <c r="E845" s="588">
        <v>45932</v>
      </c>
      <c r="F845" s="588">
        <v>45960</v>
      </c>
      <c r="G845" s="588">
        <v>45932</v>
      </c>
      <c r="H845" s="588">
        <v>45993</v>
      </c>
      <c r="I845" s="316">
        <v>1</v>
      </c>
      <c r="J845" s="316">
        <v>1</v>
      </c>
      <c r="K845" s="315">
        <v>6.9</v>
      </c>
      <c r="L845" s="315">
        <v>6.9</v>
      </c>
      <c r="M845" s="315">
        <v>6.9</v>
      </c>
      <c r="N845" s="338">
        <v>6.9</v>
      </c>
      <c r="O845" s="654">
        <v>6.9</v>
      </c>
      <c r="R845" s="661">
        <f t="shared" si="39"/>
        <v>0</v>
      </c>
      <c r="S845" s="873">
        <f t="shared" si="40"/>
        <v>0</v>
      </c>
      <c r="T845" s="1013"/>
      <c r="U845" s="873">
        <v>0</v>
      </c>
      <c r="V845" s="873">
        <f t="shared" si="41"/>
        <v>0</v>
      </c>
      <c r="X845" s="1002" t="s">
        <v>919</v>
      </c>
      <c r="Y845" s="1002" t="s">
        <v>920</v>
      </c>
      <c r="Z845" s="1003">
        <v>5</v>
      </c>
      <c r="AA845" s="1004">
        <v>45932</v>
      </c>
      <c r="AB845" s="1004">
        <v>45960</v>
      </c>
      <c r="AC845" s="1004">
        <v>45932</v>
      </c>
      <c r="AD845" s="1004">
        <v>45993</v>
      </c>
      <c r="AE845" s="1005">
        <v>1</v>
      </c>
      <c r="AF845" s="1005">
        <v>1</v>
      </c>
      <c r="AG845" s="1003">
        <v>6.9</v>
      </c>
      <c r="AH845" s="1003">
        <v>6.9</v>
      </c>
      <c r="AI845" s="1003">
        <v>6.9</v>
      </c>
      <c r="AJ845" s="1003">
        <v>6.9</v>
      </c>
    </row>
    <row r="846" spans="2:36">
      <c r="B846" s="337" t="s">
        <v>921</v>
      </c>
      <c r="C846" s="314" t="s">
        <v>922</v>
      </c>
      <c r="D846" s="315">
        <v>5</v>
      </c>
      <c r="E846" s="588">
        <v>45964</v>
      </c>
      <c r="F846" s="588">
        <v>45968</v>
      </c>
      <c r="G846" s="588">
        <v>45994</v>
      </c>
      <c r="H846" s="588">
        <v>46063</v>
      </c>
      <c r="I846" s="316">
        <v>1</v>
      </c>
      <c r="J846" s="316">
        <v>1</v>
      </c>
      <c r="K846" s="315">
        <v>13.8</v>
      </c>
      <c r="L846" s="315">
        <v>13.8</v>
      </c>
      <c r="M846" s="315">
        <v>13.8</v>
      </c>
      <c r="N846" s="338">
        <v>13.8</v>
      </c>
      <c r="O846" s="654">
        <v>13.8</v>
      </c>
      <c r="R846" s="661">
        <f t="shared" si="39"/>
        <v>0</v>
      </c>
      <c r="S846" s="873">
        <f t="shared" si="40"/>
        <v>0</v>
      </c>
      <c r="T846" s="1013"/>
      <c r="U846" s="873">
        <v>-4.4010926190806511E-5</v>
      </c>
      <c r="V846" s="873">
        <f t="shared" si="41"/>
        <v>4.4010926190806511E-5</v>
      </c>
      <c r="X846" s="1002" t="s">
        <v>921</v>
      </c>
      <c r="Y846" s="1002" t="s">
        <v>922</v>
      </c>
      <c r="Z846" s="1003">
        <v>5</v>
      </c>
      <c r="AA846" s="1004">
        <v>45964</v>
      </c>
      <c r="AB846" s="1004">
        <v>45968</v>
      </c>
      <c r="AC846" s="1004">
        <v>45994</v>
      </c>
      <c r="AD846" s="1004">
        <v>46063</v>
      </c>
      <c r="AE846" s="1005">
        <v>1</v>
      </c>
      <c r="AF846" s="1005">
        <v>1</v>
      </c>
      <c r="AG846" s="1003">
        <v>13.8</v>
      </c>
      <c r="AH846" s="1003">
        <v>13.8</v>
      </c>
      <c r="AI846" s="1003">
        <v>13.8</v>
      </c>
      <c r="AJ846" s="1003">
        <v>13.8</v>
      </c>
    </row>
    <row r="847" spans="2:36">
      <c r="B847" s="337" t="s">
        <v>923</v>
      </c>
      <c r="C847" s="314" t="s">
        <v>924</v>
      </c>
      <c r="D847" s="315">
        <v>5</v>
      </c>
      <c r="E847" s="588">
        <v>45971</v>
      </c>
      <c r="F847" s="588">
        <v>45975</v>
      </c>
      <c r="G847" s="588">
        <v>46064</v>
      </c>
      <c r="H847" s="588">
        <v>46156</v>
      </c>
      <c r="I847" s="316">
        <v>1</v>
      </c>
      <c r="J847" s="316">
        <v>0.8</v>
      </c>
      <c r="K847" s="315">
        <v>6.9</v>
      </c>
      <c r="L847" s="315">
        <v>6.9</v>
      </c>
      <c r="M847" s="315">
        <v>5.52</v>
      </c>
      <c r="N847" s="338">
        <v>5.52</v>
      </c>
      <c r="O847" s="654">
        <v>5.52</v>
      </c>
      <c r="R847" s="661">
        <f t="shared" si="39"/>
        <v>-1.3800000000000008</v>
      </c>
      <c r="S847" s="873">
        <f t="shared" si="40"/>
        <v>-1.1002678913126681E-5</v>
      </c>
      <c r="T847" s="1013"/>
      <c r="U847" s="873">
        <v>-5.5013657738508132E-5</v>
      </c>
      <c r="V847" s="873">
        <f t="shared" si="41"/>
        <v>4.4010978825381453E-5</v>
      </c>
      <c r="X847" s="1002" t="s">
        <v>923</v>
      </c>
      <c r="Y847" s="1002" t="s">
        <v>924</v>
      </c>
      <c r="Z847" s="1003">
        <v>5</v>
      </c>
      <c r="AA847" s="1004">
        <v>45971</v>
      </c>
      <c r="AB847" s="1004">
        <v>45975</v>
      </c>
      <c r="AC847" s="1004">
        <v>46064</v>
      </c>
      <c r="AD847" s="1004">
        <v>46156</v>
      </c>
      <c r="AE847" s="1005">
        <v>1</v>
      </c>
      <c r="AF847" s="1005">
        <v>0.8</v>
      </c>
      <c r="AG847" s="1003">
        <v>6.9</v>
      </c>
      <c r="AH847" s="1003">
        <v>6.9</v>
      </c>
      <c r="AI847" s="1003">
        <v>5.52</v>
      </c>
      <c r="AJ847" s="1003">
        <v>5.52</v>
      </c>
    </row>
    <row r="848" spans="2:36">
      <c r="B848" s="344" t="s">
        <v>5761</v>
      </c>
      <c r="C848" s="345"/>
      <c r="D848" s="346">
        <v>228</v>
      </c>
      <c r="E848" s="594">
        <v>45880</v>
      </c>
      <c r="F848" s="594">
        <v>45996</v>
      </c>
      <c r="G848" s="594">
        <v>45880</v>
      </c>
      <c r="H848" s="594">
        <v>46167</v>
      </c>
      <c r="I848" s="347">
        <v>1</v>
      </c>
      <c r="J848" s="347">
        <v>0.84499999999999997</v>
      </c>
      <c r="K848" s="346">
        <v>138</v>
      </c>
      <c r="L848" s="346">
        <v>138</v>
      </c>
      <c r="M848" s="346">
        <v>116.61</v>
      </c>
      <c r="N848" s="348">
        <v>116.61</v>
      </c>
      <c r="O848" s="385">
        <v>116.61</v>
      </c>
      <c r="P848" s="572"/>
      <c r="Q848" s="573"/>
      <c r="R848" s="663">
        <f t="shared" si="39"/>
        <v>-21.39</v>
      </c>
      <c r="S848" s="875">
        <f t="shared" si="40"/>
        <v>-1.7054152315346347E-4</v>
      </c>
      <c r="T848" s="1013"/>
      <c r="U848" s="875">
        <v>-1.7054233898937521E-4</v>
      </c>
      <c r="V848" s="875">
        <f t="shared" si="41"/>
        <v>8.1583591173949727E-10</v>
      </c>
      <c r="X848" s="1002" t="s">
        <v>5761</v>
      </c>
      <c r="Z848" s="1003">
        <v>228</v>
      </c>
      <c r="AA848" s="1004">
        <v>45880</v>
      </c>
      <c r="AB848" s="1004">
        <v>45996</v>
      </c>
      <c r="AC848" s="1004">
        <v>45880</v>
      </c>
      <c r="AD848" s="1004">
        <v>46167</v>
      </c>
      <c r="AE848" s="1005">
        <v>1</v>
      </c>
      <c r="AF848" s="1005">
        <v>0.84499999999999997</v>
      </c>
      <c r="AG848" s="1003">
        <v>138</v>
      </c>
      <c r="AH848" s="1003">
        <v>138</v>
      </c>
      <c r="AI848" s="1003">
        <v>116.61</v>
      </c>
      <c r="AJ848" s="1003">
        <v>116.61</v>
      </c>
    </row>
    <row r="849" spans="2:36">
      <c r="B849" s="337" t="s">
        <v>926</v>
      </c>
      <c r="C849" s="314" t="s">
        <v>927</v>
      </c>
      <c r="D849" s="315">
        <v>15</v>
      </c>
      <c r="E849" s="588">
        <v>45880</v>
      </c>
      <c r="F849" s="588">
        <v>45909</v>
      </c>
      <c r="G849" s="588">
        <v>45880</v>
      </c>
      <c r="H849" s="588">
        <v>45909</v>
      </c>
      <c r="I849" s="316">
        <v>1</v>
      </c>
      <c r="J849" s="316">
        <v>1</v>
      </c>
      <c r="K849" s="315">
        <v>9</v>
      </c>
      <c r="L849" s="315">
        <v>9</v>
      </c>
      <c r="M849" s="315">
        <v>9</v>
      </c>
      <c r="N849" s="338">
        <v>9</v>
      </c>
      <c r="O849" s="654">
        <v>9</v>
      </c>
      <c r="R849" s="661">
        <f t="shared" si="39"/>
        <v>0</v>
      </c>
      <c r="S849" s="873">
        <f t="shared" si="40"/>
        <v>0</v>
      </c>
      <c r="T849" s="1013"/>
      <c r="U849" s="873">
        <v>0</v>
      </c>
      <c r="V849" s="873">
        <f t="shared" si="41"/>
        <v>0</v>
      </c>
      <c r="X849" s="1002" t="s">
        <v>926</v>
      </c>
      <c r="Y849" s="1002" t="s">
        <v>927</v>
      </c>
      <c r="Z849" s="1003">
        <v>15</v>
      </c>
      <c r="AA849" s="1004">
        <v>45880</v>
      </c>
      <c r="AB849" s="1004">
        <v>45909</v>
      </c>
      <c r="AC849" s="1004">
        <v>45880</v>
      </c>
      <c r="AD849" s="1004">
        <v>45909</v>
      </c>
      <c r="AE849" s="1005">
        <v>1</v>
      </c>
      <c r="AF849" s="1005">
        <v>1</v>
      </c>
      <c r="AG849" s="1003">
        <v>9</v>
      </c>
      <c r="AH849" s="1003">
        <v>9</v>
      </c>
      <c r="AI849" s="1003">
        <v>9</v>
      </c>
      <c r="AJ849" s="1003">
        <v>9</v>
      </c>
    </row>
    <row r="850" spans="2:36">
      <c r="B850" s="337" t="s">
        <v>928</v>
      </c>
      <c r="C850" s="314" t="s">
        <v>929</v>
      </c>
      <c r="D850" s="315">
        <v>1</v>
      </c>
      <c r="E850" s="588">
        <v>45910</v>
      </c>
      <c r="F850" s="588">
        <v>45911</v>
      </c>
      <c r="G850" s="588">
        <v>45910</v>
      </c>
      <c r="H850" s="588">
        <v>45911</v>
      </c>
      <c r="I850" s="316">
        <v>1</v>
      </c>
      <c r="J850" s="316">
        <v>1</v>
      </c>
      <c r="K850" s="315">
        <v>40</v>
      </c>
      <c r="L850" s="315">
        <v>40</v>
      </c>
      <c r="M850" s="315">
        <v>40</v>
      </c>
      <c r="N850" s="338">
        <v>40</v>
      </c>
      <c r="O850" s="654">
        <v>40</v>
      </c>
      <c r="R850" s="661">
        <f t="shared" si="39"/>
        <v>0</v>
      </c>
      <c r="S850" s="873">
        <f t="shared" si="40"/>
        <v>0</v>
      </c>
      <c r="T850" s="1013"/>
      <c r="U850" s="873">
        <v>0</v>
      </c>
      <c r="V850" s="873">
        <f t="shared" si="41"/>
        <v>0</v>
      </c>
      <c r="X850" s="1002" t="s">
        <v>928</v>
      </c>
      <c r="Y850" s="1002" t="s">
        <v>929</v>
      </c>
      <c r="Z850" s="1003">
        <v>1</v>
      </c>
      <c r="AA850" s="1004">
        <v>45910</v>
      </c>
      <c r="AB850" s="1004">
        <v>45911</v>
      </c>
      <c r="AC850" s="1004">
        <v>45910</v>
      </c>
      <c r="AD850" s="1004">
        <v>45911</v>
      </c>
      <c r="AE850" s="1005">
        <v>1</v>
      </c>
      <c r="AF850" s="1005">
        <v>1</v>
      </c>
      <c r="AG850" s="1003">
        <v>40</v>
      </c>
      <c r="AH850" s="1003">
        <v>40</v>
      </c>
      <c r="AI850" s="1003">
        <v>40</v>
      </c>
      <c r="AJ850" s="1003">
        <v>40</v>
      </c>
    </row>
    <row r="851" spans="2:36">
      <c r="B851" s="337" t="s">
        <v>930</v>
      </c>
      <c r="C851" s="314" t="s">
        <v>931</v>
      </c>
      <c r="D851" s="315">
        <v>5</v>
      </c>
      <c r="E851" s="588">
        <v>45912</v>
      </c>
      <c r="F851" s="588">
        <v>45940</v>
      </c>
      <c r="G851" s="588">
        <v>45912</v>
      </c>
      <c r="H851" s="588">
        <v>45940</v>
      </c>
      <c r="I851" s="316">
        <v>1</v>
      </c>
      <c r="J851" s="316">
        <v>1</v>
      </c>
      <c r="K851" s="315">
        <v>20</v>
      </c>
      <c r="L851" s="315">
        <v>20</v>
      </c>
      <c r="M851" s="315">
        <v>20</v>
      </c>
      <c r="N851" s="338">
        <v>20</v>
      </c>
      <c r="O851" s="654">
        <v>20</v>
      </c>
      <c r="R851" s="661">
        <f t="shared" si="39"/>
        <v>0</v>
      </c>
      <c r="S851" s="873">
        <f t="shared" si="40"/>
        <v>0</v>
      </c>
      <c r="T851" s="1013"/>
      <c r="U851" s="873">
        <v>0</v>
      </c>
      <c r="V851" s="873">
        <f t="shared" si="41"/>
        <v>0</v>
      </c>
      <c r="X851" s="1002" t="s">
        <v>930</v>
      </c>
      <c r="Y851" s="1002" t="s">
        <v>931</v>
      </c>
      <c r="Z851" s="1003">
        <v>5</v>
      </c>
      <c r="AA851" s="1004">
        <v>45912</v>
      </c>
      <c r="AB851" s="1004">
        <v>45940</v>
      </c>
      <c r="AC851" s="1004">
        <v>45912</v>
      </c>
      <c r="AD851" s="1004">
        <v>45940</v>
      </c>
      <c r="AE851" s="1005">
        <v>1</v>
      </c>
      <c r="AF851" s="1005">
        <v>1</v>
      </c>
      <c r="AG851" s="1003">
        <v>20</v>
      </c>
      <c r="AH851" s="1003">
        <v>20</v>
      </c>
      <c r="AI851" s="1003">
        <v>20</v>
      </c>
      <c r="AJ851" s="1003">
        <v>20</v>
      </c>
    </row>
    <row r="852" spans="2:36">
      <c r="B852" s="337" t="s">
        <v>932</v>
      </c>
      <c r="C852" s="314" t="s">
        <v>934</v>
      </c>
      <c r="D852" s="315">
        <v>24</v>
      </c>
      <c r="E852" s="588">
        <v>45943</v>
      </c>
      <c r="F852" s="588">
        <v>45975</v>
      </c>
      <c r="G852" s="588">
        <v>45943</v>
      </c>
      <c r="H852" s="588">
        <v>45944</v>
      </c>
      <c r="I852" s="316">
        <v>1</v>
      </c>
      <c r="J852" s="316">
        <v>1</v>
      </c>
      <c r="K852" s="315">
        <v>41.4</v>
      </c>
      <c r="L852" s="315">
        <v>41.4</v>
      </c>
      <c r="M852" s="315">
        <v>41.4</v>
      </c>
      <c r="N852" s="338">
        <v>41.4</v>
      </c>
      <c r="O852" s="654">
        <v>41.4</v>
      </c>
      <c r="R852" s="661">
        <f t="shared" si="39"/>
        <v>0</v>
      </c>
      <c r="S852" s="873">
        <f t="shared" si="40"/>
        <v>0</v>
      </c>
      <c r="T852" s="1013"/>
      <c r="U852" s="873">
        <v>0</v>
      </c>
      <c r="V852" s="873">
        <f t="shared" si="41"/>
        <v>0</v>
      </c>
      <c r="X852" s="1002" t="s">
        <v>932</v>
      </c>
      <c r="Y852" s="1002" t="s">
        <v>934</v>
      </c>
      <c r="Z852" s="1003">
        <v>24</v>
      </c>
      <c r="AA852" s="1004">
        <v>45943</v>
      </c>
      <c r="AB852" s="1004">
        <v>45975</v>
      </c>
      <c r="AC852" s="1004">
        <v>45943</v>
      </c>
      <c r="AD852" s="1004">
        <v>45944</v>
      </c>
      <c r="AE852" s="1005">
        <v>1</v>
      </c>
      <c r="AF852" s="1005">
        <v>1</v>
      </c>
      <c r="AG852" s="1003">
        <v>41.4</v>
      </c>
      <c r="AH852" s="1003">
        <v>41.4</v>
      </c>
      <c r="AI852" s="1003">
        <v>41.4</v>
      </c>
      <c r="AJ852" s="1003">
        <v>41.4</v>
      </c>
    </row>
    <row r="853" spans="2:36">
      <c r="B853" s="337" t="s">
        <v>935</v>
      </c>
      <c r="C853" s="314" t="s">
        <v>936</v>
      </c>
      <c r="D853" s="315">
        <v>5</v>
      </c>
      <c r="E853" s="588">
        <v>45978</v>
      </c>
      <c r="F853" s="588">
        <v>45982</v>
      </c>
      <c r="G853" s="588">
        <v>45945</v>
      </c>
      <c r="H853" s="588">
        <v>46150</v>
      </c>
      <c r="I853" s="316">
        <v>1</v>
      </c>
      <c r="J853" s="316">
        <v>0.9</v>
      </c>
      <c r="K853" s="315">
        <v>6.9</v>
      </c>
      <c r="L853" s="315">
        <v>6.9</v>
      </c>
      <c r="M853" s="315">
        <v>6.21</v>
      </c>
      <c r="N853" s="338">
        <v>6.21</v>
      </c>
      <c r="O853" s="654">
        <v>6.21</v>
      </c>
      <c r="R853" s="661">
        <f t="shared" si="39"/>
        <v>-0.69000000000000039</v>
      </c>
      <c r="S853" s="873">
        <f t="shared" si="40"/>
        <v>-5.5013394565633406E-6</v>
      </c>
      <c r="T853" s="1013"/>
      <c r="U853" s="873">
        <v>-5.5013657738508156E-6</v>
      </c>
      <c r="V853" s="873">
        <f t="shared" si="41"/>
        <v>2.6317287475003152E-11</v>
      </c>
      <c r="X853" s="1002" t="s">
        <v>935</v>
      </c>
      <c r="Y853" s="1002" t="s">
        <v>936</v>
      </c>
      <c r="Z853" s="1003">
        <v>5</v>
      </c>
      <c r="AA853" s="1004">
        <v>45978</v>
      </c>
      <c r="AB853" s="1004">
        <v>45982</v>
      </c>
      <c r="AC853" s="1004">
        <v>45945</v>
      </c>
      <c r="AD853" s="1004">
        <v>46150</v>
      </c>
      <c r="AE853" s="1005">
        <v>1</v>
      </c>
      <c r="AF853" s="1005">
        <v>0.9</v>
      </c>
      <c r="AG853" s="1003">
        <v>6.9</v>
      </c>
      <c r="AH853" s="1003">
        <v>6.9</v>
      </c>
      <c r="AI853" s="1003">
        <v>6.21</v>
      </c>
      <c r="AJ853" s="1003">
        <v>6.21</v>
      </c>
    </row>
    <row r="854" spans="2:36">
      <c r="B854" s="337" t="s">
        <v>937</v>
      </c>
      <c r="C854" s="314" t="s">
        <v>938</v>
      </c>
      <c r="D854" s="315">
        <v>5</v>
      </c>
      <c r="E854" s="588">
        <v>45985</v>
      </c>
      <c r="F854" s="588">
        <v>45989</v>
      </c>
      <c r="G854" s="588">
        <v>46153</v>
      </c>
      <c r="H854" s="588">
        <v>46157</v>
      </c>
      <c r="I854" s="316">
        <v>1</v>
      </c>
      <c r="J854" s="316">
        <v>0</v>
      </c>
      <c r="K854" s="315">
        <v>13.8</v>
      </c>
      <c r="L854" s="315">
        <v>13.8</v>
      </c>
      <c r="M854" s="315">
        <v>0</v>
      </c>
      <c r="N854" s="338">
        <v>0</v>
      </c>
      <c r="O854" s="654">
        <v>0</v>
      </c>
      <c r="R854" s="661">
        <f t="shared" si="39"/>
        <v>-13.8</v>
      </c>
      <c r="S854" s="873">
        <f t="shared" si="40"/>
        <v>-1.1002678913126675E-4</v>
      </c>
      <c r="T854" s="1013"/>
      <c r="U854" s="873">
        <v>-1.1002731547701626E-4</v>
      </c>
      <c r="V854" s="873">
        <f t="shared" si="41"/>
        <v>5.2634574951022743E-10</v>
      </c>
      <c r="X854" s="1002" t="s">
        <v>937</v>
      </c>
      <c r="Y854" s="1002" t="s">
        <v>938</v>
      </c>
      <c r="Z854" s="1003">
        <v>5</v>
      </c>
      <c r="AA854" s="1004">
        <v>45985</v>
      </c>
      <c r="AB854" s="1004">
        <v>45989</v>
      </c>
      <c r="AC854" s="1004">
        <v>46153</v>
      </c>
      <c r="AD854" s="1004">
        <v>46157</v>
      </c>
      <c r="AE854" s="1005">
        <v>1</v>
      </c>
      <c r="AF854" s="1005">
        <v>0</v>
      </c>
      <c r="AG854" s="1003">
        <v>13.8</v>
      </c>
      <c r="AH854" s="1003">
        <v>13.8</v>
      </c>
      <c r="AI854" s="1003">
        <v>0</v>
      </c>
      <c r="AJ854" s="1003">
        <v>0</v>
      </c>
    </row>
    <row r="855" spans="2:36">
      <c r="B855" s="337" t="s">
        <v>939</v>
      </c>
      <c r="C855" s="314" t="s">
        <v>940</v>
      </c>
      <c r="D855" s="315">
        <v>5</v>
      </c>
      <c r="E855" s="588">
        <v>45992</v>
      </c>
      <c r="F855" s="588">
        <v>45996</v>
      </c>
      <c r="G855" s="588">
        <v>46160</v>
      </c>
      <c r="H855" s="588">
        <v>46167</v>
      </c>
      <c r="I855" s="316">
        <v>1</v>
      </c>
      <c r="J855" s="316">
        <v>0</v>
      </c>
      <c r="K855" s="315">
        <v>6.9</v>
      </c>
      <c r="L855" s="315">
        <v>6.9</v>
      </c>
      <c r="M855" s="315">
        <v>0</v>
      </c>
      <c r="N855" s="338">
        <v>0</v>
      </c>
      <c r="O855" s="654">
        <v>0</v>
      </c>
      <c r="R855" s="661">
        <f t="shared" si="39"/>
        <v>-6.9</v>
      </c>
      <c r="S855" s="873">
        <f t="shared" si="40"/>
        <v>-5.5013394565633377E-5</v>
      </c>
      <c r="T855" s="1013"/>
      <c r="U855" s="873">
        <v>-5.5013657738508132E-5</v>
      </c>
      <c r="V855" s="873">
        <f t="shared" si="41"/>
        <v>2.6317287475511372E-10</v>
      </c>
      <c r="X855" s="1002" t="s">
        <v>939</v>
      </c>
      <c r="Y855" s="1002" t="s">
        <v>940</v>
      </c>
      <c r="Z855" s="1003">
        <v>5</v>
      </c>
      <c r="AA855" s="1004">
        <v>45992</v>
      </c>
      <c r="AB855" s="1004">
        <v>45996</v>
      </c>
      <c r="AC855" s="1004">
        <v>46160</v>
      </c>
      <c r="AD855" s="1004">
        <v>46167</v>
      </c>
      <c r="AE855" s="1005">
        <v>1</v>
      </c>
      <c r="AF855" s="1005">
        <v>0</v>
      </c>
      <c r="AG855" s="1003">
        <v>6.9</v>
      </c>
      <c r="AH855" s="1003">
        <v>6.9</v>
      </c>
      <c r="AI855" s="1003">
        <v>0</v>
      </c>
      <c r="AJ855" s="1003">
        <v>0</v>
      </c>
    </row>
    <row r="856" spans="2:36">
      <c r="B856" s="344" t="s">
        <v>5762</v>
      </c>
      <c r="C856" s="345"/>
      <c r="D856" s="346">
        <v>140</v>
      </c>
      <c r="E856" s="594">
        <v>45878</v>
      </c>
      <c r="F856" s="594">
        <v>45975</v>
      </c>
      <c r="G856" s="594">
        <v>45878</v>
      </c>
      <c r="H856" s="594">
        <v>46150</v>
      </c>
      <c r="I856" s="347">
        <v>1</v>
      </c>
      <c r="J856" s="347">
        <v>0.99</v>
      </c>
      <c r="K856" s="346">
        <v>138</v>
      </c>
      <c r="L856" s="346">
        <v>138</v>
      </c>
      <c r="M856" s="346">
        <v>136.62</v>
      </c>
      <c r="N856" s="348">
        <v>136.62</v>
      </c>
      <c r="O856" s="385">
        <v>136.62</v>
      </c>
      <c r="P856" s="572"/>
      <c r="Q856" s="573"/>
      <c r="R856" s="663">
        <f t="shared" si="39"/>
        <v>-1.3799999999999955</v>
      </c>
      <c r="S856" s="875">
        <f t="shared" si="40"/>
        <v>-1.1002678913126639E-5</v>
      </c>
      <c r="T856" s="1013"/>
      <c r="U856" s="875">
        <v>-9.9024583929314643E-5</v>
      </c>
      <c r="V856" s="875">
        <f t="shared" si="41"/>
        <v>8.8021905016187998E-5</v>
      </c>
      <c r="X856" s="1002" t="s">
        <v>5762</v>
      </c>
      <c r="Z856" s="1003">
        <v>140</v>
      </c>
      <c r="AA856" s="1004">
        <v>45878</v>
      </c>
      <c r="AB856" s="1004">
        <v>45975</v>
      </c>
      <c r="AC856" s="1004">
        <v>45878</v>
      </c>
      <c r="AD856" s="1004">
        <v>46150</v>
      </c>
      <c r="AE856" s="1005">
        <v>1</v>
      </c>
      <c r="AF856" s="1005">
        <v>0.99</v>
      </c>
      <c r="AG856" s="1003">
        <v>138</v>
      </c>
      <c r="AH856" s="1003">
        <v>138</v>
      </c>
      <c r="AI856" s="1003">
        <v>136.62</v>
      </c>
      <c r="AJ856" s="1003">
        <v>136.62</v>
      </c>
    </row>
    <row r="857" spans="2:36">
      <c r="B857" s="337" t="s">
        <v>942</v>
      </c>
      <c r="C857" s="314" t="s">
        <v>943</v>
      </c>
      <c r="D857" s="315">
        <v>2</v>
      </c>
      <c r="E857" s="588">
        <v>45878</v>
      </c>
      <c r="F857" s="588">
        <v>45901</v>
      </c>
      <c r="G857" s="588">
        <v>45878</v>
      </c>
      <c r="H857" s="588">
        <v>45901</v>
      </c>
      <c r="I857" s="316">
        <v>1</v>
      </c>
      <c r="J857" s="316">
        <v>1</v>
      </c>
      <c r="K857" s="315">
        <v>9</v>
      </c>
      <c r="L857" s="315">
        <v>9</v>
      </c>
      <c r="M857" s="315">
        <v>9</v>
      </c>
      <c r="N857" s="338">
        <v>9</v>
      </c>
      <c r="O857" s="654">
        <v>9</v>
      </c>
      <c r="R857" s="661">
        <f t="shared" si="39"/>
        <v>0</v>
      </c>
      <c r="S857" s="873">
        <f t="shared" si="40"/>
        <v>0</v>
      </c>
      <c r="T857" s="1013"/>
      <c r="U857" s="873">
        <v>0</v>
      </c>
      <c r="V857" s="873">
        <f t="shared" si="41"/>
        <v>0</v>
      </c>
      <c r="X857" s="1002" t="s">
        <v>942</v>
      </c>
      <c r="Y857" s="1002" t="s">
        <v>943</v>
      </c>
      <c r="Z857" s="1003">
        <v>2</v>
      </c>
      <c r="AA857" s="1004">
        <v>45878</v>
      </c>
      <c r="AB857" s="1004">
        <v>45901</v>
      </c>
      <c r="AC857" s="1004">
        <v>45878</v>
      </c>
      <c r="AD857" s="1004">
        <v>45901</v>
      </c>
      <c r="AE857" s="1005">
        <v>1</v>
      </c>
      <c r="AF857" s="1005">
        <v>1</v>
      </c>
      <c r="AG857" s="1003">
        <v>9</v>
      </c>
      <c r="AH857" s="1003">
        <v>9</v>
      </c>
      <c r="AI857" s="1003">
        <v>9</v>
      </c>
      <c r="AJ857" s="1003">
        <v>9</v>
      </c>
    </row>
    <row r="858" spans="2:36">
      <c r="B858" s="337" t="s">
        <v>944</v>
      </c>
      <c r="C858" s="314" t="s">
        <v>945</v>
      </c>
      <c r="D858" s="315">
        <v>1</v>
      </c>
      <c r="E858" s="588">
        <v>45902</v>
      </c>
      <c r="F858" s="588">
        <v>45903</v>
      </c>
      <c r="G858" s="588">
        <v>45902</v>
      </c>
      <c r="H858" s="588">
        <v>45903</v>
      </c>
      <c r="I858" s="316">
        <v>1</v>
      </c>
      <c r="J858" s="316">
        <v>1</v>
      </c>
      <c r="K858" s="315">
        <v>40</v>
      </c>
      <c r="L858" s="315">
        <v>40</v>
      </c>
      <c r="M858" s="315">
        <v>40</v>
      </c>
      <c r="N858" s="338">
        <v>40</v>
      </c>
      <c r="O858" s="654">
        <v>40</v>
      </c>
      <c r="R858" s="661">
        <f t="shared" si="39"/>
        <v>0</v>
      </c>
      <c r="S858" s="873">
        <f t="shared" si="40"/>
        <v>0</v>
      </c>
      <c r="T858" s="1013"/>
      <c r="U858" s="873">
        <v>0</v>
      </c>
      <c r="V858" s="873">
        <f t="shared" si="41"/>
        <v>0</v>
      </c>
      <c r="X858" s="1002" t="s">
        <v>944</v>
      </c>
      <c r="Y858" s="1002" t="s">
        <v>945</v>
      </c>
      <c r="Z858" s="1003">
        <v>1</v>
      </c>
      <c r="AA858" s="1004">
        <v>45902</v>
      </c>
      <c r="AB858" s="1004">
        <v>45903</v>
      </c>
      <c r="AC858" s="1004">
        <v>45902</v>
      </c>
      <c r="AD858" s="1004">
        <v>45903</v>
      </c>
      <c r="AE858" s="1005">
        <v>1</v>
      </c>
      <c r="AF858" s="1005">
        <v>1</v>
      </c>
      <c r="AG858" s="1003">
        <v>40</v>
      </c>
      <c r="AH858" s="1003">
        <v>40</v>
      </c>
      <c r="AI858" s="1003">
        <v>40</v>
      </c>
      <c r="AJ858" s="1003">
        <v>40</v>
      </c>
    </row>
    <row r="859" spans="2:36">
      <c r="B859" s="337" t="s">
        <v>946</v>
      </c>
      <c r="C859" s="314" t="s">
        <v>947</v>
      </c>
      <c r="D859" s="315">
        <v>5</v>
      </c>
      <c r="E859" s="588">
        <v>45904</v>
      </c>
      <c r="F859" s="588">
        <v>45924</v>
      </c>
      <c r="G859" s="588">
        <v>45904</v>
      </c>
      <c r="H859" s="588">
        <v>45924</v>
      </c>
      <c r="I859" s="316">
        <v>1</v>
      </c>
      <c r="J859" s="316">
        <v>1</v>
      </c>
      <c r="K859" s="315">
        <v>20</v>
      </c>
      <c r="L859" s="315">
        <v>20</v>
      </c>
      <c r="M859" s="315">
        <v>20</v>
      </c>
      <c r="N859" s="338">
        <v>20</v>
      </c>
      <c r="O859" s="654">
        <v>20</v>
      </c>
      <c r="R859" s="661">
        <f t="shared" si="39"/>
        <v>0</v>
      </c>
      <c r="S859" s="873">
        <f t="shared" si="40"/>
        <v>0</v>
      </c>
      <c r="T859" s="1013"/>
      <c r="U859" s="873">
        <v>0</v>
      </c>
      <c r="V859" s="873">
        <f t="shared" si="41"/>
        <v>0</v>
      </c>
      <c r="X859" s="1002" t="s">
        <v>946</v>
      </c>
      <c r="Y859" s="1002" t="s">
        <v>947</v>
      </c>
      <c r="Z859" s="1003">
        <v>5</v>
      </c>
      <c r="AA859" s="1004">
        <v>45904</v>
      </c>
      <c r="AB859" s="1004">
        <v>45924</v>
      </c>
      <c r="AC859" s="1004">
        <v>45904</v>
      </c>
      <c r="AD859" s="1004">
        <v>45924</v>
      </c>
      <c r="AE859" s="1005">
        <v>1</v>
      </c>
      <c r="AF859" s="1005">
        <v>1</v>
      </c>
      <c r="AG859" s="1003">
        <v>20</v>
      </c>
      <c r="AH859" s="1003">
        <v>20</v>
      </c>
      <c r="AI859" s="1003">
        <v>20</v>
      </c>
      <c r="AJ859" s="1003">
        <v>20</v>
      </c>
    </row>
    <row r="860" spans="2:36">
      <c r="B860" s="337" t="s">
        <v>948</v>
      </c>
      <c r="C860" s="314" t="s">
        <v>949</v>
      </c>
      <c r="D860" s="315">
        <v>5</v>
      </c>
      <c r="E860" s="588">
        <v>45925</v>
      </c>
      <c r="F860" s="588">
        <v>45931</v>
      </c>
      <c r="G860" s="588">
        <v>45925</v>
      </c>
      <c r="H860" s="588">
        <v>45931</v>
      </c>
      <c r="I860" s="316">
        <v>1</v>
      </c>
      <c r="J860" s="316">
        <v>1</v>
      </c>
      <c r="K860" s="315">
        <v>41.4</v>
      </c>
      <c r="L860" s="315">
        <v>41.4</v>
      </c>
      <c r="M860" s="315">
        <v>41.4</v>
      </c>
      <c r="N860" s="338">
        <v>41.4</v>
      </c>
      <c r="O860" s="654">
        <v>41.4</v>
      </c>
      <c r="R860" s="661">
        <f t="shared" si="39"/>
        <v>0</v>
      </c>
      <c r="S860" s="873">
        <f t="shared" si="40"/>
        <v>0</v>
      </c>
      <c r="T860" s="1013"/>
      <c r="U860" s="873">
        <v>0</v>
      </c>
      <c r="V860" s="873">
        <f t="shared" si="41"/>
        <v>0</v>
      </c>
      <c r="X860" s="1002" t="s">
        <v>948</v>
      </c>
      <c r="Y860" s="1002" t="s">
        <v>949</v>
      </c>
      <c r="Z860" s="1003">
        <v>5</v>
      </c>
      <c r="AA860" s="1004">
        <v>45925</v>
      </c>
      <c r="AB860" s="1004">
        <v>45931</v>
      </c>
      <c r="AC860" s="1004">
        <v>45925</v>
      </c>
      <c r="AD860" s="1004">
        <v>45931</v>
      </c>
      <c r="AE860" s="1005">
        <v>1</v>
      </c>
      <c r="AF860" s="1005">
        <v>1</v>
      </c>
      <c r="AG860" s="1003">
        <v>41.4</v>
      </c>
      <c r="AH860" s="1003">
        <v>41.4</v>
      </c>
      <c r="AI860" s="1003">
        <v>41.4</v>
      </c>
      <c r="AJ860" s="1003">
        <v>41.4</v>
      </c>
    </row>
    <row r="861" spans="2:36">
      <c r="B861" s="337" t="s">
        <v>950</v>
      </c>
      <c r="C861" s="314" t="s">
        <v>951</v>
      </c>
      <c r="D861" s="315">
        <v>5</v>
      </c>
      <c r="E861" s="588">
        <v>45932</v>
      </c>
      <c r="F861" s="588">
        <v>45960</v>
      </c>
      <c r="G861" s="588">
        <v>45932</v>
      </c>
      <c r="H861" s="588">
        <v>45989</v>
      </c>
      <c r="I861" s="316">
        <v>1</v>
      </c>
      <c r="J861" s="316">
        <v>1</v>
      </c>
      <c r="K861" s="315">
        <v>6.9</v>
      </c>
      <c r="L861" s="315">
        <v>6.9</v>
      </c>
      <c r="M861" s="315">
        <v>6.9</v>
      </c>
      <c r="N861" s="338">
        <v>6.9</v>
      </c>
      <c r="O861" s="654">
        <v>6.9</v>
      </c>
      <c r="R861" s="661">
        <f t="shared" si="39"/>
        <v>0</v>
      </c>
      <c r="S861" s="873">
        <f t="shared" si="40"/>
        <v>0</v>
      </c>
      <c r="T861" s="1013"/>
      <c r="U861" s="873">
        <v>0</v>
      </c>
      <c r="V861" s="873">
        <f t="shared" si="41"/>
        <v>0</v>
      </c>
      <c r="X861" s="1002" t="s">
        <v>950</v>
      </c>
      <c r="Y861" s="1002" t="s">
        <v>951</v>
      </c>
      <c r="Z861" s="1003">
        <v>5</v>
      </c>
      <c r="AA861" s="1004">
        <v>45932</v>
      </c>
      <c r="AB861" s="1004">
        <v>45960</v>
      </c>
      <c r="AC861" s="1004">
        <v>45932</v>
      </c>
      <c r="AD861" s="1004">
        <v>45989</v>
      </c>
      <c r="AE861" s="1005">
        <v>1</v>
      </c>
      <c r="AF861" s="1005">
        <v>1</v>
      </c>
      <c r="AG861" s="1003">
        <v>6.9</v>
      </c>
      <c r="AH861" s="1003">
        <v>6.9</v>
      </c>
      <c r="AI861" s="1003">
        <v>6.9</v>
      </c>
      <c r="AJ861" s="1003">
        <v>6.9</v>
      </c>
    </row>
    <row r="862" spans="2:36">
      <c r="B862" s="337" t="s">
        <v>952</v>
      </c>
      <c r="C862" s="314" t="s">
        <v>953</v>
      </c>
      <c r="D862" s="315">
        <v>5</v>
      </c>
      <c r="E862" s="588">
        <v>45964</v>
      </c>
      <c r="F862" s="588">
        <v>45968</v>
      </c>
      <c r="G862" s="588">
        <v>45992</v>
      </c>
      <c r="H862" s="588">
        <v>46059</v>
      </c>
      <c r="I862" s="316">
        <v>1</v>
      </c>
      <c r="J862" s="316">
        <v>1</v>
      </c>
      <c r="K862" s="315">
        <v>13.8</v>
      </c>
      <c r="L862" s="315">
        <v>13.8</v>
      </c>
      <c r="M862" s="315">
        <v>13.8</v>
      </c>
      <c r="N862" s="338">
        <v>13.8</v>
      </c>
      <c r="O862" s="654">
        <v>13.8</v>
      </c>
      <c r="R862" s="661">
        <f t="shared" si="39"/>
        <v>0</v>
      </c>
      <c r="S862" s="873">
        <f t="shared" si="40"/>
        <v>0</v>
      </c>
      <c r="T862" s="1013"/>
      <c r="U862" s="873">
        <v>-4.4010926190806511E-5</v>
      </c>
      <c r="V862" s="873">
        <f t="shared" si="41"/>
        <v>4.4010926190806511E-5</v>
      </c>
      <c r="X862" s="1002" t="s">
        <v>952</v>
      </c>
      <c r="Y862" s="1002" t="s">
        <v>953</v>
      </c>
      <c r="Z862" s="1003">
        <v>5</v>
      </c>
      <c r="AA862" s="1004">
        <v>45964</v>
      </c>
      <c r="AB862" s="1004">
        <v>45968</v>
      </c>
      <c r="AC862" s="1004">
        <v>45992</v>
      </c>
      <c r="AD862" s="1004">
        <v>46059</v>
      </c>
      <c r="AE862" s="1005">
        <v>1</v>
      </c>
      <c r="AF862" s="1005">
        <v>1</v>
      </c>
      <c r="AG862" s="1003">
        <v>13.8</v>
      </c>
      <c r="AH862" s="1003">
        <v>13.8</v>
      </c>
      <c r="AI862" s="1003">
        <v>13.8</v>
      </c>
      <c r="AJ862" s="1003">
        <v>13.8</v>
      </c>
    </row>
    <row r="863" spans="2:36">
      <c r="B863" s="337" t="s">
        <v>954</v>
      </c>
      <c r="C863" s="314" t="s">
        <v>955</v>
      </c>
      <c r="D863" s="315">
        <v>5</v>
      </c>
      <c r="E863" s="588">
        <v>45971</v>
      </c>
      <c r="F863" s="588">
        <v>45975</v>
      </c>
      <c r="G863" s="588">
        <v>46062</v>
      </c>
      <c r="H863" s="588">
        <v>46150</v>
      </c>
      <c r="I863" s="316">
        <v>1</v>
      </c>
      <c r="J863" s="316">
        <v>0.8</v>
      </c>
      <c r="K863" s="315">
        <v>6.9</v>
      </c>
      <c r="L863" s="315">
        <v>6.9</v>
      </c>
      <c r="M863" s="315">
        <v>5.52</v>
      </c>
      <c r="N863" s="338">
        <v>5.52</v>
      </c>
      <c r="O863" s="654">
        <v>5.52</v>
      </c>
      <c r="R863" s="661">
        <f t="shared" si="39"/>
        <v>-1.3800000000000008</v>
      </c>
      <c r="S863" s="873">
        <f t="shared" si="40"/>
        <v>-1.1002678913126681E-5</v>
      </c>
      <c r="T863" s="1013"/>
      <c r="U863" s="873">
        <v>-5.5013657738508132E-5</v>
      </c>
      <c r="V863" s="873">
        <f t="shared" si="41"/>
        <v>4.4010978825381453E-5</v>
      </c>
      <c r="X863" s="1002" t="s">
        <v>954</v>
      </c>
      <c r="Y863" s="1002" t="s">
        <v>955</v>
      </c>
      <c r="Z863" s="1003">
        <v>5</v>
      </c>
      <c r="AA863" s="1004">
        <v>45971</v>
      </c>
      <c r="AB863" s="1004">
        <v>45975</v>
      </c>
      <c r="AC863" s="1004">
        <v>46062</v>
      </c>
      <c r="AD863" s="1004">
        <v>46150</v>
      </c>
      <c r="AE863" s="1005">
        <v>1</v>
      </c>
      <c r="AF863" s="1005">
        <v>0.8</v>
      </c>
      <c r="AG863" s="1003">
        <v>6.9</v>
      </c>
      <c r="AH863" s="1003">
        <v>6.9</v>
      </c>
      <c r="AI863" s="1003">
        <v>5.52</v>
      </c>
      <c r="AJ863" s="1003">
        <v>5.52</v>
      </c>
    </row>
    <row r="864" spans="2:36">
      <c r="B864" s="344" t="s">
        <v>5763</v>
      </c>
      <c r="C864" s="345"/>
      <c r="D864" s="346">
        <v>221</v>
      </c>
      <c r="E864" s="594">
        <v>45880</v>
      </c>
      <c r="F864" s="594">
        <v>45986</v>
      </c>
      <c r="G864" s="594">
        <v>45880</v>
      </c>
      <c r="H864" s="594">
        <v>46160</v>
      </c>
      <c r="I864" s="347">
        <v>1</v>
      </c>
      <c r="J864" s="347">
        <v>0.91</v>
      </c>
      <c r="K864" s="346">
        <v>138</v>
      </c>
      <c r="L864" s="346">
        <v>138</v>
      </c>
      <c r="M864" s="346">
        <v>125.58</v>
      </c>
      <c r="N864" s="348">
        <v>125.58</v>
      </c>
      <c r="O864" s="385">
        <v>125.58</v>
      </c>
      <c r="P864" s="572"/>
      <c r="Q864" s="573"/>
      <c r="R864" s="663">
        <f t="shared" si="39"/>
        <v>-12.420000000000002</v>
      </c>
      <c r="S864" s="875">
        <f t="shared" si="40"/>
        <v>-9.9024110218140081E-5</v>
      </c>
      <c r="T864" s="1013"/>
      <c r="U864" s="875">
        <v>-1.650409732155244E-4</v>
      </c>
      <c r="V864" s="875">
        <f t="shared" si="41"/>
        <v>6.6016862997384315E-5</v>
      </c>
      <c r="X864" s="1002" t="s">
        <v>5763</v>
      </c>
      <c r="Z864" s="1003">
        <v>221</v>
      </c>
      <c r="AA864" s="1004">
        <v>45880</v>
      </c>
      <c r="AB864" s="1004">
        <v>45986</v>
      </c>
      <c r="AC864" s="1004">
        <v>45880</v>
      </c>
      <c r="AD864" s="1004">
        <v>46160</v>
      </c>
      <c r="AE864" s="1005">
        <v>1</v>
      </c>
      <c r="AF864" s="1005">
        <v>0.91</v>
      </c>
      <c r="AG864" s="1003">
        <v>138</v>
      </c>
      <c r="AH864" s="1003">
        <v>138</v>
      </c>
      <c r="AI864" s="1003">
        <v>125.58</v>
      </c>
      <c r="AJ864" s="1003">
        <v>125.58</v>
      </c>
    </row>
    <row r="865" spans="2:36">
      <c r="B865" s="337" t="s">
        <v>957</v>
      </c>
      <c r="C865" s="314" t="s">
        <v>958</v>
      </c>
      <c r="D865" s="315">
        <v>3</v>
      </c>
      <c r="E865" s="588">
        <v>45880</v>
      </c>
      <c r="F865" s="588">
        <v>45902</v>
      </c>
      <c r="G865" s="588">
        <v>45880</v>
      </c>
      <c r="H865" s="588">
        <v>45902</v>
      </c>
      <c r="I865" s="316">
        <v>1</v>
      </c>
      <c r="J865" s="316">
        <v>1</v>
      </c>
      <c r="K865" s="315">
        <v>9</v>
      </c>
      <c r="L865" s="315">
        <v>9</v>
      </c>
      <c r="M865" s="315">
        <v>9</v>
      </c>
      <c r="N865" s="338">
        <v>9</v>
      </c>
      <c r="O865" s="654">
        <v>9</v>
      </c>
      <c r="R865" s="661">
        <f t="shared" si="39"/>
        <v>0</v>
      </c>
      <c r="S865" s="873">
        <f t="shared" si="40"/>
        <v>0</v>
      </c>
      <c r="T865" s="1013"/>
      <c r="U865" s="873">
        <v>0</v>
      </c>
      <c r="V865" s="873">
        <f t="shared" si="41"/>
        <v>0</v>
      </c>
      <c r="X865" s="1002" t="s">
        <v>957</v>
      </c>
      <c r="Y865" s="1002" t="s">
        <v>958</v>
      </c>
      <c r="Z865" s="1003">
        <v>3</v>
      </c>
      <c r="AA865" s="1004">
        <v>45880</v>
      </c>
      <c r="AB865" s="1004">
        <v>45902</v>
      </c>
      <c r="AC865" s="1004">
        <v>45880</v>
      </c>
      <c r="AD865" s="1004">
        <v>45902</v>
      </c>
      <c r="AE865" s="1005">
        <v>1</v>
      </c>
      <c r="AF865" s="1005">
        <v>1</v>
      </c>
      <c r="AG865" s="1003">
        <v>9</v>
      </c>
      <c r="AH865" s="1003">
        <v>9</v>
      </c>
      <c r="AI865" s="1003">
        <v>9</v>
      </c>
      <c r="AJ865" s="1003">
        <v>9</v>
      </c>
    </row>
    <row r="866" spans="2:36">
      <c r="B866" s="337" t="s">
        <v>959</v>
      </c>
      <c r="C866" s="314" t="s">
        <v>960</v>
      </c>
      <c r="D866" s="315">
        <v>1</v>
      </c>
      <c r="E866" s="588">
        <v>45903</v>
      </c>
      <c r="F866" s="588">
        <v>45904</v>
      </c>
      <c r="G866" s="588">
        <v>45903</v>
      </c>
      <c r="H866" s="588">
        <v>45904</v>
      </c>
      <c r="I866" s="316">
        <v>1</v>
      </c>
      <c r="J866" s="316">
        <v>1</v>
      </c>
      <c r="K866" s="315">
        <v>40</v>
      </c>
      <c r="L866" s="315">
        <v>40</v>
      </c>
      <c r="M866" s="315">
        <v>40</v>
      </c>
      <c r="N866" s="338">
        <v>40</v>
      </c>
      <c r="O866" s="654">
        <v>40</v>
      </c>
      <c r="R866" s="661">
        <f t="shared" si="39"/>
        <v>0</v>
      </c>
      <c r="S866" s="873">
        <f t="shared" si="40"/>
        <v>0</v>
      </c>
      <c r="T866" s="1013"/>
      <c r="U866" s="873">
        <v>0</v>
      </c>
      <c r="V866" s="873">
        <f t="shared" si="41"/>
        <v>0</v>
      </c>
      <c r="X866" s="1002" t="s">
        <v>959</v>
      </c>
      <c r="Y866" s="1002" t="s">
        <v>960</v>
      </c>
      <c r="Z866" s="1003">
        <v>1</v>
      </c>
      <c r="AA866" s="1004">
        <v>45903</v>
      </c>
      <c r="AB866" s="1004">
        <v>45904</v>
      </c>
      <c r="AC866" s="1004">
        <v>45903</v>
      </c>
      <c r="AD866" s="1004">
        <v>45904</v>
      </c>
      <c r="AE866" s="1005">
        <v>1</v>
      </c>
      <c r="AF866" s="1005">
        <v>1</v>
      </c>
      <c r="AG866" s="1003">
        <v>40</v>
      </c>
      <c r="AH866" s="1003">
        <v>40</v>
      </c>
      <c r="AI866" s="1003">
        <v>40</v>
      </c>
      <c r="AJ866" s="1003">
        <v>40</v>
      </c>
    </row>
    <row r="867" spans="2:36">
      <c r="B867" s="337" t="s">
        <v>961</v>
      </c>
      <c r="C867" s="314" t="s">
        <v>962</v>
      </c>
      <c r="D867" s="315">
        <v>5</v>
      </c>
      <c r="E867" s="588">
        <v>45905</v>
      </c>
      <c r="F867" s="588">
        <v>45922</v>
      </c>
      <c r="G867" s="588">
        <v>45905</v>
      </c>
      <c r="H867" s="588">
        <v>45922</v>
      </c>
      <c r="I867" s="316">
        <v>1</v>
      </c>
      <c r="J867" s="316">
        <v>1</v>
      </c>
      <c r="K867" s="315">
        <v>20</v>
      </c>
      <c r="L867" s="315">
        <v>20</v>
      </c>
      <c r="M867" s="315">
        <v>20</v>
      </c>
      <c r="N867" s="338">
        <v>20</v>
      </c>
      <c r="O867" s="654">
        <v>20</v>
      </c>
      <c r="R867" s="661">
        <f t="shared" si="39"/>
        <v>0</v>
      </c>
      <c r="S867" s="873">
        <f t="shared" si="40"/>
        <v>0</v>
      </c>
      <c r="T867" s="1013"/>
      <c r="U867" s="873">
        <v>0</v>
      </c>
      <c r="V867" s="873">
        <f t="shared" si="41"/>
        <v>0</v>
      </c>
      <c r="X867" s="1002" t="s">
        <v>961</v>
      </c>
      <c r="Y867" s="1002" t="s">
        <v>962</v>
      </c>
      <c r="Z867" s="1003">
        <v>5</v>
      </c>
      <c r="AA867" s="1004">
        <v>45905</v>
      </c>
      <c r="AB867" s="1004">
        <v>45922</v>
      </c>
      <c r="AC867" s="1004">
        <v>45905</v>
      </c>
      <c r="AD867" s="1004">
        <v>45922</v>
      </c>
      <c r="AE867" s="1005">
        <v>1</v>
      </c>
      <c r="AF867" s="1005">
        <v>1</v>
      </c>
      <c r="AG867" s="1003">
        <v>20</v>
      </c>
      <c r="AH867" s="1003">
        <v>20</v>
      </c>
      <c r="AI867" s="1003">
        <v>20</v>
      </c>
      <c r="AJ867" s="1003">
        <v>20</v>
      </c>
    </row>
    <row r="868" spans="2:36">
      <c r="B868" s="337" t="s">
        <v>963</v>
      </c>
      <c r="C868" s="314" t="s">
        <v>965</v>
      </c>
      <c r="D868" s="315">
        <v>8</v>
      </c>
      <c r="E868" s="588">
        <v>45923</v>
      </c>
      <c r="F868" s="588">
        <v>45937</v>
      </c>
      <c r="G868" s="588">
        <v>45923</v>
      </c>
      <c r="H868" s="588">
        <v>45937</v>
      </c>
      <c r="I868" s="316">
        <v>1</v>
      </c>
      <c r="J868" s="316">
        <v>1</v>
      </c>
      <c r="K868" s="315">
        <v>41.4</v>
      </c>
      <c r="L868" s="315">
        <v>41.4</v>
      </c>
      <c r="M868" s="315">
        <v>41.4</v>
      </c>
      <c r="N868" s="338">
        <v>41.4</v>
      </c>
      <c r="O868" s="654">
        <v>41.4</v>
      </c>
      <c r="R868" s="661">
        <f t="shared" si="39"/>
        <v>0</v>
      </c>
      <c r="S868" s="873">
        <f t="shared" si="40"/>
        <v>0</v>
      </c>
      <c r="T868" s="1013"/>
      <c r="U868" s="873">
        <v>0</v>
      </c>
      <c r="V868" s="873">
        <f t="shared" si="41"/>
        <v>0</v>
      </c>
      <c r="X868" s="1002" t="s">
        <v>963</v>
      </c>
      <c r="Y868" s="1002" t="s">
        <v>965</v>
      </c>
      <c r="Z868" s="1003">
        <v>8</v>
      </c>
      <c r="AA868" s="1004">
        <v>45923</v>
      </c>
      <c r="AB868" s="1004">
        <v>45937</v>
      </c>
      <c r="AC868" s="1004">
        <v>45923</v>
      </c>
      <c r="AD868" s="1004">
        <v>45937</v>
      </c>
      <c r="AE868" s="1005">
        <v>1</v>
      </c>
      <c r="AF868" s="1005">
        <v>1</v>
      </c>
      <c r="AG868" s="1003">
        <v>41.4</v>
      </c>
      <c r="AH868" s="1003">
        <v>41.4</v>
      </c>
      <c r="AI868" s="1003">
        <v>41.4</v>
      </c>
      <c r="AJ868" s="1003">
        <v>41.4</v>
      </c>
    </row>
    <row r="869" spans="2:36">
      <c r="B869" s="337" t="s">
        <v>966</v>
      </c>
      <c r="C869" s="314" t="s">
        <v>967</v>
      </c>
      <c r="D869" s="315">
        <v>5</v>
      </c>
      <c r="E869" s="588">
        <v>45938</v>
      </c>
      <c r="F869" s="588">
        <v>45972</v>
      </c>
      <c r="G869" s="588">
        <v>45938</v>
      </c>
      <c r="H869" s="588">
        <v>46017</v>
      </c>
      <c r="I869" s="316">
        <v>1</v>
      </c>
      <c r="J869" s="316">
        <v>1</v>
      </c>
      <c r="K869" s="315">
        <v>6.9</v>
      </c>
      <c r="L869" s="315">
        <v>6.9</v>
      </c>
      <c r="M869" s="315">
        <v>6.9</v>
      </c>
      <c r="N869" s="338">
        <v>6.9</v>
      </c>
      <c r="O869" s="654">
        <v>6.9</v>
      </c>
      <c r="R869" s="661">
        <f t="shared" si="39"/>
        <v>0</v>
      </c>
      <c r="S869" s="873">
        <f t="shared" si="40"/>
        <v>0</v>
      </c>
      <c r="T869" s="1013"/>
      <c r="U869" s="873">
        <v>0</v>
      </c>
      <c r="V869" s="873">
        <f t="shared" si="41"/>
        <v>0</v>
      </c>
      <c r="X869" s="1002" t="s">
        <v>966</v>
      </c>
      <c r="Y869" s="1002" t="s">
        <v>967</v>
      </c>
      <c r="Z869" s="1003">
        <v>5</v>
      </c>
      <c r="AA869" s="1004">
        <v>45938</v>
      </c>
      <c r="AB869" s="1004">
        <v>45972</v>
      </c>
      <c r="AC869" s="1004">
        <v>45938</v>
      </c>
      <c r="AD869" s="1004">
        <v>46017</v>
      </c>
      <c r="AE869" s="1005">
        <v>1</v>
      </c>
      <c r="AF869" s="1005">
        <v>1</v>
      </c>
      <c r="AG869" s="1003">
        <v>6.9</v>
      </c>
      <c r="AH869" s="1003">
        <v>6.9</v>
      </c>
      <c r="AI869" s="1003">
        <v>6.9</v>
      </c>
      <c r="AJ869" s="1003">
        <v>6.9</v>
      </c>
    </row>
    <row r="870" spans="2:36">
      <c r="B870" s="337" t="s">
        <v>968</v>
      </c>
      <c r="C870" s="314" t="s">
        <v>969</v>
      </c>
      <c r="D870" s="315">
        <v>16</v>
      </c>
      <c r="E870" s="588">
        <v>45973</v>
      </c>
      <c r="F870" s="588">
        <v>45979</v>
      </c>
      <c r="G870" s="588">
        <v>46020</v>
      </c>
      <c r="H870" s="588">
        <v>46153</v>
      </c>
      <c r="I870" s="316">
        <v>1</v>
      </c>
      <c r="J870" s="316">
        <v>0.6</v>
      </c>
      <c r="K870" s="315">
        <v>13.8</v>
      </c>
      <c r="L870" s="315">
        <v>13.8</v>
      </c>
      <c r="M870" s="315">
        <v>8.2799999999999994</v>
      </c>
      <c r="N870" s="338">
        <v>8.2799999999999994</v>
      </c>
      <c r="O870" s="654">
        <v>8.2799999999999994</v>
      </c>
      <c r="R870" s="661">
        <f t="shared" si="39"/>
        <v>-5.5200000000000014</v>
      </c>
      <c r="S870" s="873">
        <f t="shared" si="40"/>
        <v>-4.4010715652506711E-5</v>
      </c>
      <c r="T870" s="1013"/>
      <c r="U870" s="873">
        <v>-1.1002731547701626E-4</v>
      </c>
      <c r="V870" s="873">
        <f t="shared" si="41"/>
        <v>6.6016599824509546E-5</v>
      </c>
      <c r="X870" s="1002" t="s">
        <v>968</v>
      </c>
      <c r="Y870" s="1002" t="s">
        <v>969</v>
      </c>
      <c r="Z870" s="1003">
        <v>16</v>
      </c>
      <c r="AA870" s="1004">
        <v>45973</v>
      </c>
      <c r="AB870" s="1004">
        <v>45979</v>
      </c>
      <c r="AC870" s="1004">
        <v>46020</v>
      </c>
      <c r="AD870" s="1004">
        <v>46153</v>
      </c>
      <c r="AE870" s="1005">
        <v>1</v>
      </c>
      <c r="AF870" s="1005">
        <v>0.6</v>
      </c>
      <c r="AG870" s="1003">
        <v>13.8</v>
      </c>
      <c r="AH870" s="1003">
        <v>13.8</v>
      </c>
      <c r="AI870" s="1003">
        <v>8.2799999999999994</v>
      </c>
      <c r="AJ870" s="1003">
        <v>8.2799999999999994</v>
      </c>
    </row>
    <row r="871" spans="2:36">
      <c r="B871" s="337" t="s">
        <v>970</v>
      </c>
      <c r="C871" s="314" t="s">
        <v>971</v>
      </c>
      <c r="D871" s="315">
        <v>5</v>
      </c>
      <c r="E871" s="588">
        <v>45980</v>
      </c>
      <c r="F871" s="588">
        <v>45986</v>
      </c>
      <c r="G871" s="588">
        <v>46154</v>
      </c>
      <c r="H871" s="588">
        <v>46160</v>
      </c>
      <c r="I871" s="316">
        <v>1</v>
      </c>
      <c r="J871" s="316">
        <v>0</v>
      </c>
      <c r="K871" s="315">
        <v>6.9</v>
      </c>
      <c r="L871" s="315">
        <v>6.9</v>
      </c>
      <c r="M871" s="315">
        <v>0</v>
      </c>
      <c r="N871" s="338">
        <v>0</v>
      </c>
      <c r="O871" s="654">
        <v>0</v>
      </c>
      <c r="R871" s="661">
        <f t="shared" si="39"/>
        <v>-6.9</v>
      </c>
      <c r="S871" s="873">
        <f t="shared" si="40"/>
        <v>-5.5013394565633377E-5</v>
      </c>
      <c r="T871" s="1013"/>
      <c r="U871" s="873">
        <v>-5.5013657738508132E-5</v>
      </c>
      <c r="V871" s="873">
        <f t="shared" si="41"/>
        <v>2.6317287475511372E-10</v>
      </c>
      <c r="X871" s="1002" t="s">
        <v>970</v>
      </c>
      <c r="Y871" s="1002" t="s">
        <v>971</v>
      </c>
      <c r="Z871" s="1003">
        <v>5</v>
      </c>
      <c r="AA871" s="1004">
        <v>45980</v>
      </c>
      <c r="AB871" s="1004">
        <v>45986</v>
      </c>
      <c r="AC871" s="1004">
        <v>46154</v>
      </c>
      <c r="AD871" s="1004">
        <v>46160</v>
      </c>
      <c r="AE871" s="1005">
        <v>1</v>
      </c>
      <c r="AF871" s="1005">
        <v>0</v>
      </c>
      <c r="AG871" s="1003">
        <v>6.9</v>
      </c>
      <c r="AH871" s="1003">
        <v>6.9</v>
      </c>
      <c r="AI871" s="1003">
        <v>0</v>
      </c>
      <c r="AJ871" s="1003">
        <v>0</v>
      </c>
    </row>
    <row r="872" spans="2:36">
      <c r="B872" s="344" t="s">
        <v>5764</v>
      </c>
      <c r="C872" s="345"/>
      <c r="D872" s="346">
        <v>218</v>
      </c>
      <c r="E872" s="594">
        <v>45910</v>
      </c>
      <c r="F872" s="594">
        <v>45992</v>
      </c>
      <c r="G872" s="594">
        <v>45910</v>
      </c>
      <c r="H872" s="594">
        <v>46157</v>
      </c>
      <c r="I872" s="347">
        <v>1</v>
      </c>
      <c r="J872" s="347">
        <v>0.84499999999999997</v>
      </c>
      <c r="K872" s="346">
        <v>138</v>
      </c>
      <c r="L872" s="346">
        <v>138</v>
      </c>
      <c r="M872" s="346">
        <v>116.61</v>
      </c>
      <c r="N872" s="348">
        <v>116.61</v>
      </c>
      <c r="O872" s="385">
        <v>116.61</v>
      </c>
      <c r="P872" s="572"/>
      <c r="Q872" s="573"/>
      <c r="R872" s="663">
        <f t="shared" si="39"/>
        <v>-21.39</v>
      </c>
      <c r="S872" s="875">
        <f t="shared" si="40"/>
        <v>-1.7054152315346347E-4</v>
      </c>
      <c r="T872" s="1013"/>
      <c r="U872" s="875">
        <v>-2.8607102024024225E-4</v>
      </c>
      <c r="V872" s="875">
        <f t="shared" si="41"/>
        <v>1.1552949708677879E-4</v>
      </c>
      <c r="X872" s="1002" t="s">
        <v>5764</v>
      </c>
      <c r="Z872" s="1003">
        <v>218</v>
      </c>
      <c r="AA872" s="1004">
        <v>45910</v>
      </c>
      <c r="AB872" s="1004">
        <v>45992</v>
      </c>
      <c r="AC872" s="1004">
        <v>45910</v>
      </c>
      <c r="AD872" s="1004">
        <v>46157</v>
      </c>
      <c r="AE872" s="1005">
        <v>1</v>
      </c>
      <c r="AF872" s="1005">
        <v>0.84499999999999997</v>
      </c>
      <c r="AG872" s="1003">
        <v>138</v>
      </c>
      <c r="AH872" s="1003">
        <v>138</v>
      </c>
      <c r="AI872" s="1003">
        <v>116.61</v>
      </c>
      <c r="AJ872" s="1003">
        <v>116.61</v>
      </c>
    </row>
    <row r="873" spans="2:36">
      <c r="B873" s="337" t="s">
        <v>973</v>
      </c>
      <c r="C873" s="314" t="s">
        <v>5765</v>
      </c>
      <c r="D873" s="315">
        <v>15</v>
      </c>
      <c r="E873" s="588">
        <v>45910</v>
      </c>
      <c r="F873" s="588">
        <v>45929</v>
      </c>
      <c r="G873" s="588">
        <v>45910</v>
      </c>
      <c r="H873" s="588">
        <v>45929</v>
      </c>
      <c r="I873" s="316">
        <v>1</v>
      </c>
      <c r="J873" s="316">
        <v>1</v>
      </c>
      <c r="K873" s="315">
        <v>9</v>
      </c>
      <c r="L873" s="315">
        <v>9</v>
      </c>
      <c r="M873" s="315">
        <v>9</v>
      </c>
      <c r="N873" s="338">
        <v>9</v>
      </c>
      <c r="O873" s="654">
        <v>9</v>
      </c>
      <c r="R873" s="661">
        <f t="shared" si="39"/>
        <v>0</v>
      </c>
      <c r="S873" s="873">
        <f t="shared" si="40"/>
        <v>0</v>
      </c>
      <c r="T873" s="1013"/>
      <c r="U873" s="873">
        <v>0</v>
      </c>
      <c r="V873" s="873">
        <f t="shared" si="41"/>
        <v>0</v>
      </c>
      <c r="X873" s="1002" t="s">
        <v>973</v>
      </c>
      <c r="Y873" s="1002" t="s">
        <v>5765</v>
      </c>
      <c r="Z873" s="1003">
        <v>15</v>
      </c>
      <c r="AA873" s="1004">
        <v>45910</v>
      </c>
      <c r="AB873" s="1004">
        <v>45929</v>
      </c>
      <c r="AC873" s="1004">
        <v>45910</v>
      </c>
      <c r="AD873" s="1004">
        <v>45929</v>
      </c>
      <c r="AE873" s="1005">
        <v>1</v>
      </c>
      <c r="AF873" s="1005">
        <v>1</v>
      </c>
      <c r="AG873" s="1003">
        <v>9</v>
      </c>
      <c r="AH873" s="1003">
        <v>9</v>
      </c>
      <c r="AI873" s="1003">
        <v>9</v>
      </c>
      <c r="AJ873" s="1003">
        <v>9</v>
      </c>
    </row>
    <row r="874" spans="2:36">
      <c r="B874" s="337" t="s">
        <v>975</v>
      </c>
      <c r="C874" s="314" t="s">
        <v>5766</v>
      </c>
      <c r="D874" s="315">
        <v>2</v>
      </c>
      <c r="E874" s="588">
        <v>45930</v>
      </c>
      <c r="F874" s="588">
        <v>45931</v>
      </c>
      <c r="G874" s="588">
        <v>45930</v>
      </c>
      <c r="H874" s="588">
        <v>45931</v>
      </c>
      <c r="I874" s="316">
        <v>1</v>
      </c>
      <c r="J874" s="316">
        <v>1</v>
      </c>
      <c r="K874" s="315">
        <v>40</v>
      </c>
      <c r="L874" s="315">
        <v>40</v>
      </c>
      <c r="M874" s="315">
        <v>40</v>
      </c>
      <c r="N874" s="338">
        <v>40</v>
      </c>
      <c r="O874" s="654">
        <v>40</v>
      </c>
      <c r="R874" s="661">
        <f t="shared" si="39"/>
        <v>0</v>
      </c>
      <c r="S874" s="873">
        <f t="shared" si="40"/>
        <v>0</v>
      </c>
      <c r="T874" s="1013"/>
      <c r="U874" s="873">
        <v>0</v>
      </c>
      <c r="V874" s="873">
        <f t="shared" si="41"/>
        <v>0</v>
      </c>
      <c r="X874" s="1002" t="s">
        <v>975</v>
      </c>
      <c r="Y874" s="1002" t="s">
        <v>5766</v>
      </c>
      <c r="Z874" s="1003">
        <v>2</v>
      </c>
      <c r="AA874" s="1004">
        <v>45930</v>
      </c>
      <c r="AB874" s="1004">
        <v>45931</v>
      </c>
      <c r="AC874" s="1004">
        <v>45930</v>
      </c>
      <c r="AD874" s="1004">
        <v>45931</v>
      </c>
      <c r="AE874" s="1005">
        <v>1</v>
      </c>
      <c r="AF874" s="1005">
        <v>1</v>
      </c>
      <c r="AG874" s="1003">
        <v>40</v>
      </c>
      <c r="AH874" s="1003">
        <v>40</v>
      </c>
      <c r="AI874" s="1003">
        <v>40</v>
      </c>
      <c r="AJ874" s="1003">
        <v>40</v>
      </c>
    </row>
    <row r="875" spans="2:36">
      <c r="B875" s="337" t="s">
        <v>977</v>
      </c>
      <c r="C875" s="314" t="s">
        <v>5767</v>
      </c>
      <c r="D875" s="315">
        <v>5</v>
      </c>
      <c r="E875" s="588">
        <v>45932</v>
      </c>
      <c r="F875" s="588">
        <v>45954</v>
      </c>
      <c r="G875" s="588">
        <v>45932</v>
      </c>
      <c r="H875" s="588">
        <v>45967</v>
      </c>
      <c r="I875" s="316">
        <v>1</v>
      </c>
      <c r="J875" s="316">
        <v>1</v>
      </c>
      <c r="K875" s="315">
        <v>20</v>
      </c>
      <c r="L875" s="315">
        <v>20</v>
      </c>
      <c r="M875" s="315">
        <v>20</v>
      </c>
      <c r="N875" s="338">
        <v>20</v>
      </c>
      <c r="O875" s="654">
        <v>20</v>
      </c>
      <c r="R875" s="661">
        <f t="shared" si="39"/>
        <v>0</v>
      </c>
      <c r="S875" s="873">
        <f t="shared" si="40"/>
        <v>0</v>
      </c>
      <c r="T875" s="1013"/>
      <c r="U875" s="873">
        <v>0</v>
      </c>
      <c r="V875" s="873">
        <f t="shared" si="41"/>
        <v>0</v>
      </c>
      <c r="X875" s="1002" t="s">
        <v>977</v>
      </c>
      <c r="Y875" s="1002" t="s">
        <v>5767</v>
      </c>
      <c r="Z875" s="1003">
        <v>5</v>
      </c>
      <c r="AA875" s="1004">
        <v>45932</v>
      </c>
      <c r="AB875" s="1004">
        <v>45954</v>
      </c>
      <c r="AC875" s="1004">
        <v>45932</v>
      </c>
      <c r="AD875" s="1004">
        <v>45967</v>
      </c>
      <c r="AE875" s="1005">
        <v>1</v>
      </c>
      <c r="AF875" s="1005">
        <v>1</v>
      </c>
      <c r="AG875" s="1003">
        <v>20</v>
      </c>
      <c r="AH875" s="1003">
        <v>20</v>
      </c>
      <c r="AI875" s="1003">
        <v>20</v>
      </c>
      <c r="AJ875" s="1003">
        <v>20</v>
      </c>
    </row>
    <row r="876" spans="2:36">
      <c r="B876" s="337" t="s">
        <v>979</v>
      </c>
      <c r="C876" s="314" t="s">
        <v>5768</v>
      </c>
      <c r="D876" s="315">
        <v>10</v>
      </c>
      <c r="E876" s="588">
        <v>45957</v>
      </c>
      <c r="F876" s="588">
        <v>45971</v>
      </c>
      <c r="G876" s="588">
        <v>45957</v>
      </c>
      <c r="H876" s="588">
        <v>46101</v>
      </c>
      <c r="I876" s="316">
        <v>1</v>
      </c>
      <c r="J876" s="316">
        <v>1</v>
      </c>
      <c r="K876" s="315">
        <v>41.4</v>
      </c>
      <c r="L876" s="315">
        <v>41.4</v>
      </c>
      <c r="M876" s="315">
        <v>41.4</v>
      </c>
      <c r="N876" s="338">
        <v>41.4</v>
      </c>
      <c r="O876" s="654">
        <v>41.4</v>
      </c>
      <c r="R876" s="661">
        <f t="shared" si="39"/>
        <v>0</v>
      </c>
      <c r="S876" s="873">
        <f t="shared" si="40"/>
        <v>0</v>
      </c>
      <c r="T876" s="1013"/>
      <c r="U876" s="873">
        <v>-6.6016389286209767E-5</v>
      </c>
      <c r="V876" s="873">
        <f t="shared" si="41"/>
        <v>6.6016389286209767E-5</v>
      </c>
      <c r="X876" s="1002" t="s">
        <v>979</v>
      </c>
      <c r="Y876" s="1002" t="s">
        <v>5768</v>
      </c>
      <c r="Z876" s="1003">
        <v>10</v>
      </c>
      <c r="AA876" s="1004">
        <v>45957</v>
      </c>
      <c r="AB876" s="1004">
        <v>45971</v>
      </c>
      <c r="AC876" s="1004">
        <v>45957</v>
      </c>
      <c r="AD876" s="1004">
        <v>46101</v>
      </c>
      <c r="AE876" s="1005">
        <v>1</v>
      </c>
      <c r="AF876" s="1005">
        <v>1</v>
      </c>
      <c r="AG876" s="1003">
        <v>41.4</v>
      </c>
      <c r="AH876" s="1003">
        <v>41.4</v>
      </c>
      <c r="AI876" s="1003">
        <v>41.4</v>
      </c>
      <c r="AJ876" s="1003">
        <v>41.4</v>
      </c>
    </row>
    <row r="877" spans="2:36">
      <c r="B877" s="337" t="s">
        <v>981</v>
      </c>
      <c r="C877" s="314" t="s">
        <v>5769</v>
      </c>
      <c r="D877" s="315">
        <v>5</v>
      </c>
      <c r="E877" s="588">
        <v>45972</v>
      </c>
      <c r="F877" s="588">
        <v>45978</v>
      </c>
      <c r="G877" s="588">
        <v>46102</v>
      </c>
      <c r="H877" s="588">
        <v>46142</v>
      </c>
      <c r="I877" s="316">
        <v>1</v>
      </c>
      <c r="J877" s="316">
        <v>0.9</v>
      </c>
      <c r="K877" s="315">
        <v>6.9</v>
      </c>
      <c r="L877" s="315">
        <v>6.9</v>
      </c>
      <c r="M877" s="315">
        <v>6.21</v>
      </c>
      <c r="N877" s="338">
        <v>6.21</v>
      </c>
      <c r="O877" s="654">
        <v>6.21</v>
      </c>
      <c r="R877" s="661">
        <f t="shared" si="39"/>
        <v>-0.69000000000000039</v>
      </c>
      <c r="S877" s="873">
        <f t="shared" si="40"/>
        <v>-5.5013394565633406E-6</v>
      </c>
      <c r="T877" s="1013"/>
      <c r="U877" s="873">
        <v>-5.5013657738508132E-5</v>
      </c>
      <c r="V877" s="873">
        <f t="shared" si="41"/>
        <v>4.9512318281944789E-5</v>
      </c>
      <c r="X877" s="1002" t="s">
        <v>981</v>
      </c>
      <c r="Y877" s="1002" t="s">
        <v>5769</v>
      </c>
      <c r="Z877" s="1003">
        <v>5</v>
      </c>
      <c r="AA877" s="1004">
        <v>45972</v>
      </c>
      <c r="AB877" s="1004">
        <v>45978</v>
      </c>
      <c r="AC877" s="1004">
        <v>46102</v>
      </c>
      <c r="AD877" s="1004">
        <v>46142</v>
      </c>
      <c r="AE877" s="1005">
        <v>1</v>
      </c>
      <c r="AF877" s="1005">
        <v>0.9</v>
      </c>
      <c r="AG877" s="1003">
        <v>6.9</v>
      </c>
      <c r="AH877" s="1003">
        <v>6.9</v>
      </c>
      <c r="AI877" s="1003">
        <v>6.21</v>
      </c>
      <c r="AJ877" s="1003">
        <v>6.21</v>
      </c>
    </row>
    <row r="878" spans="2:36">
      <c r="B878" s="337" t="s">
        <v>983</v>
      </c>
      <c r="C878" s="314" t="s">
        <v>5770</v>
      </c>
      <c r="D878" s="315">
        <v>5</v>
      </c>
      <c r="E878" s="588">
        <v>45979</v>
      </c>
      <c r="F878" s="588">
        <v>45985</v>
      </c>
      <c r="G878" s="588">
        <v>46146</v>
      </c>
      <c r="H878" s="588">
        <v>46150</v>
      </c>
      <c r="I878" s="316">
        <v>1</v>
      </c>
      <c r="J878" s="316">
        <v>0</v>
      </c>
      <c r="K878" s="315">
        <v>13.8</v>
      </c>
      <c r="L878" s="315">
        <v>13.8</v>
      </c>
      <c r="M878" s="315">
        <v>0</v>
      </c>
      <c r="N878" s="338">
        <v>0</v>
      </c>
      <c r="O878" s="654">
        <v>0</v>
      </c>
      <c r="R878" s="661">
        <f t="shared" si="39"/>
        <v>-13.8</v>
      </c>
      <c r="S878" s="873">
        <f t="shared" si="40"/>
        <v>-1.1002678913126675E-4</v>
      </c>
      <c r="T878" s="1013"/>
      <c r="U878" s="873">
        <v>-1.1002731547701626E-4</v>
      </c>
      <c r="V878" s="873">
        <f t="shared" si="41"/>
        <v>5.2634574951022743E-10</v>
      </c>
      <c r="X878" s="1002" t="s">
        <v>983</v>
      </c>
      <c r="Y878" s="1002" t="s">
        <v>5770</v>
      </c>
      <c r="Z878" s="1003">
        <v>5</v>
      </c>
      <c r="AA878" s="1004">
        <v>45979</v>
      </c>
      <c r="AB878" s="1004">
        <v>45985</v>
      </c>
      <c r="AC878" s="1004">
        <v>46146</v>
      </c>
      <c r="AD878" s="1004">
        <v>46150</v>
      </c>
      <c r="AE878" s="1005">
        <v>1</v>
      </c>
      <c r="AF878" s="1005">
        <v>0</v>
      </c>
      <c r="AG878" s="1003">
        <v>13.8</v>
      </c>
      <c r="AH878" s="1003">
        <v>13.8</v>
      </c>
      <c r="AI878" s="1003">
        <v>0</v>
      </c>
      <c r="AJ878" s="1003">
        <v>0</v>
      </c>
    </row>
    <row r="879" spans="2:36">
      <c r="B879" s="337" t="s">
        <v>985</v>
      </c>
      <c r="C879" s="314" t="s">
        <v>5771</v>
      </c>
      <c r="D879" s="315">
        <v>5</v>
      </c>
      <c r="E879" s="588">
        <v>45986</v>
      </c>
      <c r="F879" s="588">
        <v>45992</v>
      </c>
      <c r="G879" s="588">
        <v>46153</v>
      </c>
      <c r="H879" s="588">
        <v>46157</v>
      </c>
      <c r="I879" s="316">
        <v>1</v>
      </c>
      <c r="J879" s="316">
        <v>0</v>
      </c>
      <c r="K879" s="315">
        <v>6.9</v>
      </c>
      <c r="L879" s="315">
        <v>6.9</v>
      </c>
      <c r="M879" s="315">
        <v>0</v>
      </c>
      <c r="N879" s="338">
        <v>0</v>
      </c>
      <c r="O879" s="654">
        <v>0</v>
      </c>
      <c r="R879" s="661">
        <f t="shared" si="39"/>
        <v>-6.9</v>
      </c>
      <c r="S879" s="873">
        <f t="shared" si="40"/>
        <v>-5.5013394565633377E-5</v>
      </c>
      <c r="T879" s="1013"/>
      <c r="U879" s="873">
        <v>-5.5013657738508132E-5</v>
      </c>
      <c r="V879" s="873">
        <f t="shared" si="41"/>
        <v>2.6317287475511372E-10</v>
      </c>
      <c r="X879" s="1002" t="s">
        <v>985</v>
      </c>
      <c r="Y879" s="1002" t="s">
        <v>5771</v>
      </c>
      <c r="Z879" s="1003">
        <v>5</v>
      </c>
      <c r="AA879" s="1004">
        <v>45986</v>
      </c>
      <c r="AB879" s="1004">
        <v>45992</v>
      </c>
      <c r="AC879" s="1004">
        <v>46153</v>
      </c>
      <c r="AD879" s="1004">
        <v>46157</v>
      </c>
      <c r="AE879" s="1005">
        <v>1</v>
      </c>
      <c r="AF879" s="1005">
        <v>0</v>
      </c>
      <c r="AG879" s="1003">
        <v>6.9</v>
      </c>
      <c r="AH879" s="1003">
        <v>6.9</v>
      </c>
      <c r="AI879" s="1003">
        <v>0</v>
      </c>
      <c r="AJ879" s="1003">
        <v>0</v>
      </c>
    </row>
    <row r="880" spans="2:36">
      <c r="B880" s="344" t="s">
        <v>5772</v>
      </c>
      <c r="C880" s="345"/>
      <c r="D880" s="346">
        <v>239</v>
      </c>
      <c r="E880" s="594">
        <v>45940</v>
      </c>
      <c r="F880" s="594">
        <v>46009</v>
      </c>
      <c r="G880" s="594">
        <v>45940</v>
      </c>
      <c r="H880" s="594">
        <v>46185</v>
      </c>
      <c r="I880" s="347">
        <v>1</v>
      </c>
      <c r="J880" s="347">
        <v>1.6299999999999999E-2</v>
      </c>
      <c r="K880" s="346">
        <v>138</v>
      </c>
      <c r="L880" s="346">
        <v>138</v>
      </c>
      <c r="M880" s="346">
        <v>2.25</v>
      </c>
      <c r="N880" s="348">
        <v>2.25</v>
      </c>
      <c r="O880" s="385">
        <v>2.25</v>
      </c>
      <c r="P880" s="572"/>
      <c r="Q880" s="573"/>
      <c r="R880" s="663">
        <f t="shared" si="39"/>
        <v>-135.75</v>
      </c>
      <c r="S880" s="875">
        <f t="shared" si="40"/>
        <v>-1.0823287409108305E-3</v>
      </c>
      <c r="T880" s="1013"/>
      <c r="U880" s="875">
        <v>-1.0823339185510837E-3</v>
      </c>
      <c r="V880" s="875">
        <f t="shared" si="41"/>
        <v>5.1776402531719667E-9</v>
      </c>
      <c r="X880" s="1002" t="s">
        <v>5772</v>
      </c>
      <c r="Z880" s="1003">
        <v>239</v>
      </c>
      <c r="AA880" s="1004">
        <v>45940</v>
      </c>
      <c r="AB880" s="1004">
        <v>46009</v>
      </c>
      <c r="AC880" s="1004">
        <v>45940</v>
      </c>
      <c r="AD880" s="1004">
        <v>46185</v>
      </c>
      <c r="AE880" s="1005">
        <v>1</v>
      </c>
      <c r="AF880" s="1005">
        <v>1.6299999999999999E-2</v>
      </c>
      <c r="AG880" s="1003">
        <v>138</v>
      </c>
      <c r="AH880" s="1003">
        <v>138</v>
      </c>
      <c r="AI880" s="1003">
        <v>2.25</v>
      </c>
      <c r="AJ880" s="1003">
        <v>2.25</v>
      </c>
    </row>
    <row r="881" spans="2:36">
      <c r="B881" s="337" t="s">
        <v>988</v>
      </c>
      <c r="C881" s="314" t="s">
        <v>989</v>
      </c>
      <c r="D881" s="315">
        <v>15</v>
      </c>
      <c r="E881" s="588">
        <v>45940</v>
      </c>
      <c r="F881" s="588">
        <v>45960</v>
      </c>
      <c r="G881" s="588">
        <v>45940</v>
      </c>
      <c r="H881" s="588">
        <v>46135</v>
      </c>
      <c r="I881" s="316">
        <v>1</v>
      </c>
      <c r="J881" s="316">
        <v>0.25</v>
      </c>
      <c r="K881" s="315">
        <v>9</v>
      </c>
      <c r="L881" s="315">
        <v>9</v>
      </c>
      <c r="M881" s="315">
        <v>2.25</v>
      </c>
      <c r="N881" s="338">
        <v>2.25</v>
      </c>
      <c r="O881" s="654">
        <v>2.25</v>
      </c>
      <c r="R881" s="661">
        <f t="shared" si="39"/>
        <v>-6.75</v>
      </c>
      <c r="S881" s="873">
        <f t="shared" si="40"/>
        <v>-5.3817451205510905E-5</v>
      </c>
      <c r="T881" s="1013"/>
      <c r="U881" s="873">
        <v>-5.3817708657236215E-5</v>
      </c>
      <c r="V881" s="873">
        <f t="shared" si="41"/>
        <v>2.5745172530980799E-10</v>
      </c>
      <c r="X881" s="1002" t="s">
        <v>988</v>
      </c>
      <c r="Y881" s="1002" t="s">
        <v>989</v>
      </c>
      <c r="Z881" s="1003">
        <v>15</v>
      </c>
      <c r="AA881" s="1004">
        <v>45940</v>
      </c>
      <c r="AB881" s="1004">
        <v>45960</v>
      </c>
      <c r="AC881" s="1004">
        <v>45940</v>
      </c>
      <c r="AD881" s="1004">
        <v>46135</v>
      </c>
      <c r="AE881" s="1005">
        <v>1</v>
      </c>
      <c r="AF881" s="1005">
        <v>0.25</v>
      </c>
      <c r="AG881" s="1003">
        <v>9</v>
      </c>
      <c r="AH881" s="1003">
        <v>9</v>
      </c>
      <c r="AI881" s="1003">
        <v>2.25</v>
      </c>
      <c r="AJ881" s="1003">
        <v>2.25</v>
      </c>
    </row>
    <row r="882" spans="2:36">
      <c r="B882" s="337" t="s">
        <v>990</v>
      </c>
      <c r="C882" s="314" t="s">
        <v>991</v>
      </c>
      <c r="D882" s="315">
        <v>2</v>
      </c>
      <c r="E882" s="588">
        <v>45961</v>
      </c>
      <c r="F882" s="588">
        <v>45962</v>
      </c>
      <c r="G882" s="588">
        <v>46136</v>
      </c>
      <c r="H882" s="588">
        <v>46137</v>
      </c>
      <c r="I882" s="316">
        <v>1</v>
      </c>
      <c r="J882" s="316">
        <v>0</v>
      </c>
      <c r="K882" s="315">
        <v>40</v>
      </c>
      <c r="L882" s="315">
        <v>40</v>
      </c>
      <c r="M882" s="315">
        <v>0</v>
      </c>
      <c r="N882" s="338">
        <v>0</v>
      </c>
      <c r="O882" s="654">
        <v>0</v>
      </c>
      <c r="R882" s="661">
        <f t="shared" si="39"/>
        <v>-40</v>
      </c>
      <c r="S882" s="873">
        <f t="shared" si="40"/>
        <v>-3.1891822936599057E-4</v>
      </c>
      <c r="T882" s="1013"/>
      <c r="U882" s="873">
        <v>-3.1891975500584422E-4</v>
      </c>
      <c r="V882" s="873">
        <f t="shared" si="41"/>
        <v>1.5256398536536188E-9</v>
      </c>
      <c r="X882" s="1002" t="s">
        <v>990</v>
      </c>
      <c r="Y882" s="1002" t="s">
        <v>991</v>
      </c>
      <c r="Z882" s="1003">
        <v>2</v>
      </c>
      <c r="AA882" s="1004">
        <v>45961</v>
      </c>
      <c r="AB882" s="1004">
        <v>45962</v>
      </c>
      <c r="AC882" s="1004">
        <v>46136</v>
      </c>
      <c r="AD882" s="1004">
        <v>46137</v>
      </c>
      <c r="AE882" s="1005">
        <v>1</v>
      </c>
      <c r="AF882" s="1005">
        <v>0</v>
      </c>
      <c r="AG882" s="1003">
        <v>40</v>
      </c>
      <c r="AH882" s="1003">
        <v>40</v>
      </c>
      <c r="AI882" s="1003">
        <v>0</v>
      </c>
      <c r="AJ882" s="1003">
        <v>0</v>
      </c>
    </row>
    <row r="883" spans="2:36">
      <c r="B883" s="337" t="s">
        <v>992</v>
      </c>
      <c r="C883" s="314" t="s">
        <v>993</v>
      </c>
      <c r="D883" s="315">
        <v>10</v>
      </c>
      <c r="E883" s="588">
        <v>45964</v>
      </c>
      <c r="F883" s="588">
        <v>45975</v>
      </c>
      <c r="G883" s="588">
        <v>46139</v>
      </c>
      <c r="H883" s="588">
        <v>46153</v>
      </c>
      <c r="I883" s="316">
        <v>1</v>
      </c>
      <c r="J883" s="316">
        <v>0</v>
      </c>
      <c r="K883" s="315">
        <v>20</v>
      </c>
      <c r="L883" s="315">
        <v>20</v>
      </c>
      <c r="M883" s="315">
        <v>0</v>
      </c>
      <c r="N883" s="338">
        <v>0</v>
      </c>
      <c r="O883" s="654">
        <v>0</v>
      </c>
      <c r="R883" s="661">
        <f t="shared" si="39"/>
        <v>-20</v>
      </c>
      <c r="S883" s="873">
        <f t="shared" si="40"/>
        <v>-1.5945911468299528E-4</v>
      </c>
      <c r="T883" s="1013"/>
      <c r="U883" s="873">
        <v>-1.5945987750292211E-4</v>
      </c>
      <c r="V883" s="873">
        <f t="shared" si="41"/>
        <v>7.6281992682680939E-10</v>
      </c>
      <c r="X883" s="1002" t="s">
        <v>992</v>
      </c>
      <c r="Y883" s="1002" t="s">
        <v>993</v>
      </c>
      <c r="Z883" s="1003">
        <v>10</v>
      </c>
      <c r="AA883" s="1004">
        <v>45964</v>
      </c>
      <c r="AB883" s="1004">
        <v>45975</v>
      </c>
      <c r="AC883" s="1004">
        <v>46139</v>
      </c>
      <c r="AD883" s="1004">
        <v>46153</v>
      </c>
      <c r="AE883" s="1005">
        <v>1</v>
      </c>
      <c r="AF883" s="1005">
        <v>0</v>
      </c>
      <c r="AG883" s="1003">
        <v>20</v>
      </c>
      <c r="AH883" s="1003">
        <v>20</v>
      </c>
      <c r="AI883" s="1003">
        <v>0</v>
      </c>
      <c r="AJ883" s="1003">
        <v>0</v>
      </c>
    </row>
    <row r="884" spans="2:36">
      <c r="B884" s="337" t="s">
        <v>994</v>
      </c>
      <c r="C884" s="314" t="s">
        <v>995</v>
      </c>
      <c r="D884" s="315">
        <v>8</v>
      </c>
      <c r="E884" s="588">
        <v>45978</v>
      </c>
      <c r="F884" s="588">
        <v>45987</v>
      </c>
      <c r="G884" s="588">
        <v>46154</v>
      </c>
      <c r="H884" s="588">
        <v>46164</v>
      </c>
      <c r="I884" s="316">
        <v>1</v>
      </c>
      <c r="J884" s="316">
        <v>0</v>
      </c>
      <c r="K884" s="315">
        <v>41.4</v>
      </c>
      <c r="L884" s="315">
        <v>41.4</v>
      </c>
      <c r="M884" s="315">
        <v>0</v>
      </c>
      <c r="N884" s="338">
        <v>0</v>
      </c>
      <c r="O884" s="654">
        <v>0</v>
      </c>
      <c r="R884" s="661">
        <f t="shared" si="39"/>
        <v>-41.4</v>
      </c>
      <c r="S884" s="873">
        <f t="shared" si="40"/>
        <v>-3.3008036739380023E-4</v>
      </c>
      <c r="T884" s="1013"/>
      <c r="U884" s="873">
        <v>-3.3008194643104874E-4</v>
      </c>
      <c r="V884" s="873">
        <f t="shared" si="41"/>
        <v>1.5790372485035772E-9</v>
      </c>
      <c r="X884" s="1002" t="s">
        <v>994</v>
      </c>
      <c r="Y884" s="1002" t="s">
        <v>995</v>
      </c>
      <c r="Z884" s="1003">
        <v>8</v>
      </c>
      <c r="AA884" s="1004">
        <v>45978</v>
      </c>
      <c r="AB884" s="1004">
        <v>45987</v>
      </c>
      <c r="AC884" s="1004">
        <v>46154</v>
      </c>
      <c r="AD884" s="1004">
        <v>46164</v>
      </c>
      <c r="AE884" s="1005">
        <v>1</v>
      </c>
      <c r="AF884" s="1005">
        <v>0</v>
      </c>
      <c r="AG884" s="1003">
        <v>41.4</v>
      </c>
      <c r="AH884" s="1003">
        <v>41.4</v>
      </c>
      <c r="AI884" s="1003">
        <v>0</v>
      </c>
      <c r="AJ884" s="1003">
        <v>0</v>
      </c>
    </row>
    <row r="885" spans="2:36">
      <c r="B885" s="337" t="s">
        <v>996</v>
      </c>
      <c r="C885" s="314" t="s">
        <v>997</v>
      </c>
      <c r="D885" s="315">
        <v>5</v>
      </c>
      <c r="E885" s="588">
        <v>45988</v>
      </c>
      <c r="F885" s="588">
        <v>45994</v>
      </c>
      <c r="G885" s="588">
        <v>46167</v>
      </c>
      <c r="H885" s="588">
        <v>46171</v>
      </c>
      <c r="I885" s="316">
        <v>1</v>
      </c>
      <c r="J885" s="316">
        <v>0</v>
      </c>
      <c r="K885" s="315">
        <v>6.9</v>
      </c>
      <c r="L885" s="315">
        <v>6.9</v>
      </c>
      <c r="M885" s="315">
        <v>0</v>
      </c>
      <c r="N885" s="338">
        <v>0</v>
      </c>
      <c r="O885" s="654">
        <v>0</v>
      </c>
      <c r="R885" s="661">
        <f t="shared" si="39"/>
        <v>-6.9</v>
      </c>
      <c r="S885" s="873">
        <f t="shared" si="40"/>
        <v>-5.5013394565633377E-5</v>
      </c>
      <c r="T885" s="1013"/>
      <c r="U885" s="873">
        <v>-5.5013657738508132E-5</v>
      </c>
      <c r="V885" s="873">
        <f t="shared" si="41"/>
        <v>2.6317287475511372E-10</v>
      </c>
      <c r="X885" s="1002" t="s">
        <v>996</v>
      </c>
      <c r="Y885" s="1002" t="s">
        <v>997</v>
      </c>
      <c r="Z885" s="1003">
        <v>5</v>
      </c>
      <c r="AA885" s="1004">
        <v>45988</v>
      </c>
      <c r="AB885" s="1004">
        <v>45994</v>
      </c>
      <c r="AC885" s="1004">
        <v>46167</v>
      </c>
      <c r="AD885" s="1004">
        <v>46171</v>
      </c>
      <c r="AE885" s="1005">
        <v>1</v>
      </c>
      <c r="AF885" s="1005">
        <v>0</v>
      </c>
      <c r="AG885" s="1003">
        <v>6.9</v>
      </c>
      <c r="AH885" s="1003">
        <v>6.9</v>
      </c>
      <c r="AI885" s="1003">
        <v>0</v>
      </c>
      <c r="AJ885" s="1003">
        <v>0</v>
      </c>
    </row>
    <row r="886" spans="2:36" ht="12.75" customHeight="1">
      <c r="B886" s="337" t="s">
        <v>998</v>
      </c>
      <c r="C886" s="314" t="s">
        <v>999</v>
      </c>
      <c r="D886" s="315">
        <v>5</v>
      </c>
      <c r="E886" s="588">
        <v>45995</v>
      </c>
      <c r="F886" s="588">
        <v>46002</v>
      </c>
      <c r="G886" s="588">
        <v>46174</v>
      </c>
      <c r="H886" s="588">
        <v>46178</v>
      </c>
      <c r="I886" s="316">
        <v>1</v>
      </c>
      <c r="J886" s="316">
        <v>0</v>
      </c>
      <c r="K886" s="315">
        <v>13.8</v>
      </c>
      <c r="L886" s="315">
        <v>13.8</v>
      </c>
      <c r="M886" s="315">
        <v>0</v>
      </c>
      <c r="N886" s="338">
        <v>0</v>
      </c>
      <c r="O886" s="654">
        <v>0</v>
      </c>
      <c r="R886" s="661">
        <f t="shared" si="39"/>
        <v>-13.8</v>
      </c>
      <c r="S886" s="873">
        <f t="shared" si="40"/>
        <v>-1.1002678913126675E-4</v>
      </c>
      <c r="T886" s="1013"/>
      <c r="U886" s="873">
        <v>-1.1002731547701626E-4</v>
      </c>
      <c r="V886" s="873">
        <f t="shared" si="41"/>
        <v>5.2634574951022743E-10</v>
      </c>
      <c r="X886" s="1002" t="s">
        <v>998</v>
      </c>
      <c r="Y886" s="1002" t="s">
        <v>999</v>
      </c>
      <c r="Z886" s="1003">
        <v>5</v>
      </c>
      <c r="AA886" s="1004">
        <v>45995</v>
      </c>
      <c r="AB886" s="1004">
        <v>46002</v>
      </c>
      <c r="AC886" s="1004">
        <v>46174</v>
      </c>
      <c r="AD886" s="1004">
        <v>46178</v>
      </c>
      <c r="AE886" s="1005">
        <v>1</v>
      </c>
      <c r="AF886" s="1005">
        <v>0</v>
      </c>
      <c r="AG886" s="1003">
        <v>13.8</v>
      </c>
      <c r="AH886" s="1003">
        <v>13.8</v>
      </c>
      <c r="AI886" s="1003">
        <v>0</v>
      </c>
      <c r="AJ886" s="1003">
        <v>0</v>
      </c>
    </row>
    <row r="887" spans="2:36" ht="12.75" customHeight="1">
      <c r="B887" s="337" t="s">
        <v>1000</v>
      </c>
      <c r="C887" s="314" t="s">
        <v>1001</v>
      </c>
      <c r="D887" s="315">
        <v>5</v>
      </c>
      <c r="E887" s="588">
        <v>46003</v>
      </c>
      <c r="F887" s="588">
        <v>46009</v>
      </c>
      <c r="G887" s="588">
        <v>46181</v>
      </c>
      <c r="H887" s="588">
        <v>46185</v>
      </c>
      <c r="I887" s="316">
        <v>1</v>
      </c>
      <c r="J887" s="316">
        <v>0</v>
      </c>
      <c r="K887" s="315">
        <v>6.9</v>
      </c>
      <c r="L887" s="315">
        <v>6.9</v>
      </c>
      <c r="M887" s="315">
        <v>0</v>
      </c>
      <c r="N887" s="338">
        <v>0</v>
      </c>
      <c r="O887" s="654">
        <v>0</v>
      </c>
      <c r="R887" s="661">
        <f t="shared" si="39"/>
        <v>-6.9</v>
      </c>
      <c r="S887" s="873">
        <f t="shared" si="40"/>
        <v>-5.5013394565633377E-5</v>
      </c>
      <c r="T887" s="1013"/>
      <c r="U887" s="873">
        <v>-5.5013657738508132E-5</v>
      </c>
      <c r="V887" s="873">
        <f t="shared" si="41"/>
        <v>2.6317287475511372E-10</v>
      </c>
      <c r="X887" s="1002" t="s">
        <v>1000</v>
      </c>
      <c r="Y887" s="1002" t="s">
        <v>1001</v>
      </c>
      <c r="Z887" s="1003">
        <v>5</v>
      </c>
      <c r="AA887" s="1004">
        <v>46003</v>
      </c>
      <c r="AB887" s="1004">
        <v>46009</v>
      </c>
      <c r="AC887" s="1004">
        <v>46181</v>
      </c>
      <c r="AD887" s="1004">
        <v>46185</v>
      </c>
      <c r="AE887" s="1005">
        <v>1</v>
      </c>
      <c r="AF887" s="1005">
        <v>0</v>
      </c>
      <c r="AG887" s="1003">
        <v>6.9</v>
      </c>
      <c r="AH887" s="1003">
        <v>6.9</v>
      </c>
      <c r="AI887" s="1003">
        <v>0</v>
      </c>
      <c r="AJ887" s="1003">
        <v>0</v>
      </c>
    </row>
    <row r="888" spans="2:36">
      <c r="B888" s="344" t="s">
        <v>5773</v>
      </c>
      <c r="C888" s="345"/>
      <c r="D888" s="346">
        <v>62</v>
      </c>
      <c r="E888" s="594">
        <v>45964</v>
      </c>
      <c r="F888" s="594">
        <v>46024</v>
      </c>
      <c r="G888" s="594">
        <v>46136</v>
      </c>
      <c r="H888" s="594">
        <v>46197</v>
      </c>
      <c r="I888" s="347">
        <v>1</v>
      </c>
      <c r="J888" s="347">
        <v>0</v>
      </c>
      <c r="K888" s="346">
        <v>138</v>
      </c>
      <c r="L888" s="346">
        <v>138</v>
      </c>
      <c r="M888" s="346">
        <v>0</v>
      </c>
      <c r="N888" s="348">
        <v>0</v>
      </c>
      <c r="O888" s="385">
        <v>0</v>
      </c>
      <c r="P888" s="572"/>
      <c r="Q888" s="573"/>
      <c r="R888" s="663">
        <f t="shared" si="39"/>
        <v>-138</v>
      </c>
      <c r="S888" s="875">
        <f t="shared" si="40"/>
        <v>-1.1002678913126674E-3</v>
      </c>
      <c r="T888" s="1013"/>
      <c r="U888" s="875">
        <v>-1.1002731547701625E-3</v>
      </c>
      <c r="V888" s="875">
        <f t="shared" si="41"/>
        <v>5.2634574951564844E-9</v>
      </c>
      <c r="X888" s="1002" t="s">
        <v>5773</v>
      </c>
      <c r="Z888" s="1003">
        <v>62</v>
      </c>
      <c r="AA888" s="1004">
        <v>45964</v>
      </c>
      <c r="AB888" s="1004">
        <v>46024</v>
      </c>
      <c r="AC888" s="1004">
        <v>46136</v>
      </c>
      <c r="AD888" s="1004">
        <v>46197</v>
      </c>
      <c r="AE888" s="1005">
        <v>1</v>
      </c>
      <c r="AF888" s="1005">
        <v>0</v>
      </c>
      <c r="AG888" s="1003">
        <v>138</v>
      </c>
      <c r="AH888" s="1003">
        <v>138</v>
      </c>
      <c r="AI888" s="1003">
        <v>0</v>
      </c>
      <c r="AJ888" s="1003">
        <v>0</v>
      </c>
    </row>
    <row r="889" spans="2:36">
      <c r="B889" s="337" t="s">
        <v>1003</v>
      </c>
      <c r="C889" s="314" t="s">
        <v>1004</v>
      </c>
      <c r="D889" s="315">
        <v>12</v>
      </c>
      <c r="E889" s="588">
        <v>45964</v>
      </c>
      <c r="F889" s="588">
        <v>45979</v>
      </c>
      <c r="G889" s="588">
        <v>46136</v>
      </c>
      <c r="H889" s="588">
        <v>46154</v>
      </c>
      <c r="I889" s="316">
        <v>1</v>
      </c>
      <c r="J889" s="316">
        <v>0</v>
      </c>
      <c r="K889" s="315">
        <v>9</v>
      </c>
      <c r="L889" s="315">
        <v>9</v>
      </c>
      <c r="M889" s="315">
        <v>0</v>
      </c>
      <c r="N889" s="338">
        <v>0</v>
      </c>
      <c r="O889" s="654">
        <v>0</v>
      </c>
      <c r="R889" s="661">
        <f t="shared" si="39"/>
        <v>-9</v>
      </c>
      <c r="S889" s="873">
        <f t="shared" si="40"/>
        <v>-7.1756601607347878E-5</v>
      </c>
      <c r="T889" s="1013"/>
      <c r="U889" s="873">
        <v>-7.1756944876314948E-5</v>
      </c>
      <c r="V889" s="873">
        <f t="shared" si="41"/>
        <v>3.4326896707070897E-10</v>
      </c>
      <c r="X889" s="1002" t="s">
        <v>1003</v>
      </c>
      <c r="Y889" s="1002" t="s">
        <v>1004</v>
      </c>
      <c r="Z889" s="1003">
        <v>12</v>
      </c>
      <c r="AA889" s="1004">
        <v>45964</v>
      </c>
      <c r="AB889" s="1004">
        <v>45979</v>
      </c>
      <c r="AC889" s="1004">
        <v>46136</v>
      </c>
      <c r="AD889" s="1004">
        <v>46154</v>
      </c>
      <c r="AE889" s="1005">
        <v>1</v>
      </c>
      <c r="AF889" s="1005">
        <v>0</v>
      </c>
      <c r="AG889" s="1003">
        <v>9</v>
      </c>
      <c r="AH889" s="1003">
        <v>9</v>
      </c>
      <c r="AI889" s="1003">
        <v>0</v>
      </c>
      <c r="AJ889" s="1003">
        <v>0</v>
      </c>
    </row>
    <row r="890" spans="2:36">
      <c r="B890" s="337" t="s">
        <v>1005</v>
      </c>
      <c r="C890" s="314" t="s">
        <v>1006</v>
      </c>
      <c r="D890" s="315">
        <v>2</v>
      </c>
      <c r="E890" s="588">
        <v>45980</v>
      </c>
      <c r="F890" s="588">
        <v>45981</v>
      </c>
      <c r="G890" s="588">
        <v>46155</v>
      </c>
      <c r="H890" s="588">
        <v>46156</v>
      </c>
      <c r="I890" s="316">
        <v>1</v>
      </c>
      <c r="J890" s="316">
        <v>0</v>
      </c>
      <c r="K890" s="315">
        <v>40</v>
      </c>
      <c r="L890" s="315">
        <v>40</v>
      </c>
      <c r="M890" s="315">
        <v>0</v>
      </c>
      <c r="N890" s="338">
        <v>0</v>
      </c>
      <c r="O890" s="654">
        <v>0</v>
      </c>
      <c r="R890" s="661">
        <f t="shared" si="39"/>
        <v>-40</v>
      </c>
      <c r="S890" s="873">
        <f t="shared" si="40"/>
        <v>-3.1891822936599057E-4</v>
      </c>
      <c r="T890" s="1013"/>
      <c r="U890" s="873">
        <v>-3.1891975500584422E-4</v>
      </c>
      <c r="V890" s="873">
        <f t="shared" si="41"/>
        <v>1.5256398536536188E-9</v>
      </c>
      <c r="X890" s="1002" t="s">
        <v>1005</v>
      </c>
      <c r="Y890" s="1002" t="s">
        <v>1006</v>
      </c>
      <c r="Z890" s="1003">
        <v>2</v>
      </c>
      <c r="AA890" s="1004">
        <v>45980</v>
      </c>
      <c r="AB890" s="1004">
        <v>45981</v>
      </c>
      <c r="AC890" s="1004">
        <v>46155</v>
      </c>
      <c r="AD890" s="1004">
        <v>46156</v>
      </c>
      <c r="AE890" s="1005">
        <v>1</v>
      </c>
      <c r="AF890" s="1005">
        <v>0</v>
      </c>
      <c r="AG890" s="1003">
        <v>40</v>
      </c>
      <c r="AH890" s="1003">
        <v>40</v>
      </c>
      <c r="AI890" s="1003">
        <v>0</v>
      </c>
      <c r="AJ890" s="1003">
        <v>0</v>
      </c>
    </row>
    <row r="891" spans="2:36">
      <c r="B891" s="337" t="s">
        <v>1007</v>
      </c>
      <c r="C891" s="314" t="s">
        <v>1008</v>
      </c>
      <c r="D891" s="315">
        <v>5</v>
      </c>
      <c r="E891" s="588">
        <v>45982</v>
      </c>
      <c r="F891" s="588">
        <v>45988</v>
      </c>
      <c r="G891" s="588">
        <v>46157</v>
      </c>
      <c r="H891" s="588">
        <v>46164</v>
      </c>
      <c r="I891" s="316">
        <v>1</v>
      </c>
      <c r="J891" s="316">
        <v>0</v>
      </c>
      <c r="K891" s="315">
        <v>20</v>
      </c>
      <c r="L891" s="315">
        <v>20</v>
      </c>
      <c r="M891" s="315">
        <v>0</v>
      </c>
      <c r="N891" s="338">
        <v>0</v>
      </c>
      <c r="O891" s="654">
        <v>0</v>
      </c>
      <c r="R891" s="661">
        <f t="shared" si="39"/>
        <v>-20</v>
      </c>
      <c r="S891" s="873">
        <f t="shared" si="40"/>
        <v>-1.5945911468299528E-4</v>
      </c>
      <c r="T891" s="1013"/>
      <c r="U891" s="873">
        <v>-1.5945987750292211E-4</v>
      </c>
      <c r="V891" s="873">
        <f t="shared" si="41"/>
        <v>7.6281992682680939E-10</v>
      </c>
      <c r="X891" s="1002" t="s">
        <v>1007</v>
      </c>
      <c r="Y891" s="1002" t="s">
        <v>1008</v>
      </c>
      <c r="Z891" s="1003">
        <v>5</v>
      </c>
      <c r="AA891" s="1004">
        <v>45982</v>
      </c>
      <c r="AB891" s="1004">
        <v>45988</v>
      </c>
      <c r="AC891" s="1004">
        <v>46157</v>
      </c>
      <c r="AD891" s="1004">
        <v>46164</v>
      </c>
      <c r="AE891" s="1005">
        <v>1</v>
      </c>
      <c r="AF891" s="1005">
        <v>0</v>
      </c>
      <c r="AG891" s="1003">
        <v>20</v>
      </c>
      <c r="AH891" s="1003">
        <v>20</v>
      </c>
      <c r="AI891" s="1003">
        <v>0</v>
      </c>
      <c r="AJ891" s="1003">
        <v>0</v>
      </c>
    </row>
    <row r="892" spans="2:36" ht="12.75" customHeight="1">
      <c r="B892" s="337" t="s">
        <v>1009</v>
      </c>
      <c r="C892" s="314" t="s">
        <v>1010</v>
      </c>
      <c r="D892" s="315">
        <v>8</v>
      </c>
      <c r="E892" s="588">
        <v>45989</v>
      </c>
      <c r="F892" s="588">
        <v>46001</v>
      </c>
      <c r="G892" s="588">
        <v>46167</v>
      </c>
      <c r="H892" s="588">
        <v>46176</v>
      </c>
      <c r="I892" s="316">
        <v>1</v>
      </c>
      <c r="J892" s="316">
        <v>0</v>
      </c>
      <c r="K892" s="315">
        <v>41.4</v>
      </c>
      <c r="L892" s="315">
        <v>41.4</v>
      </c>
      <c r="M892" s="315">
        <v>0</v>
      </c>
      <c r="N892" s="338">
        <v>0</v>
      </c>
      <c r="O892" s="654">
        <v>0</v>
      </c>
      <c r="R892" s="661">
        <f t="shared" si="39"/>
        <v>-41.4</v>
      </c>
      <c r="S892" s="873">
        <f t="shared" si="40"/>
        <v>-3.3008036739380023E-4</v>
      </c>
      <c r="T892" s="1013"/>
      <c r="U892" s="873">
        <v>-3.3008194643104874E-4</v>
      </c>
      <c r="V892" s="873">
        <f t="shared" si="41"/>
        <v>1.5790372485035772E-9</v>
      </c>
      <c r="X892" s="1002" t="s">
        <v>1009</v>
      </c>
      <c r="Y892" s="1002" t="s">
        <v>1010</v>
      </c>
      <c r="Z892" s="1003">
        <v>8</v>
      </c>
      <c r="AA892" s="1004">
        <v>45989</v>
      </c>
      <c r="AB892" s="1004">
        <v>46001</v>
      </c>
      <c r="AC892" s="1004">
        <v>46167</v>
      </c>
      <c r="AD892" s="1004">
        <v>46176</v>
      </c>
      <c r="AE892" s="1005">
        <v>1</v>
      </c>
      <c r="AF892" s="1005">
        <v>0</v>
      </c>
      <c r="AG892" s="1003">
        <v>41.4</v>
      </c>
      <c r="AH892" s="1003">
        <v>41.4</v>
      </c>
      <c r="AI892" s="1003">
        <v>0</v>
      </c>
      <c r="AJ892" s="1003">
        <v>0</v>
      </c>
    </row>
    <row r="893" spans="2:36" ht="12.75" customHeight="1">
      <c r="B893" s="337" t="s">
        <v>1011</v>
      </c>
      <c r="C893" s="314" t="s">
        <v>1012</v>
      </c>
      <c r="D893" s="315">
        <v>5</v>
      </c>
      <c r="E893" s="588">
        <v>46002</v>
      </c>
      <c r="F893" s="588">
        <v>46008</v>
      </c>
      <c r="G893" s="588">
        <v>46177</v>
      </c>
      <c r="H893" s="588">
        <v>46183</v>
      </c>
      <c r="I893" s="316">
        <v>1</v>
      </c>
      <c r="J893" s="316">
        <v>0</v>
      </c>
      <c r="K893" s="315">
        <v>6.9</v>
      </c>
      <c r="L893" s="315">
        <v>6.9</v>
      </c>
      <c r="M893" s="315">
        <v>0</v>
      </c>
      <c r="N893" s="338">
        <v>0</v>
      </c>
      <c r="O893" s="654">
        <v>0</v>
      </c>
      <c r="R893" s="661">
        <f t="shared" si="39"/>
        <v>-6.9</v>
      </c>
      <c r="S893" s="873">
        <f t="shared" si="40"/>
        <v>-5.5013394565633377E-5</v>
      </c>
      <c r="T893" s="1013"/>
      <c r="U893" s="873">
        <v>-5.5013657738508132E-5</v>
      </c>
      <c r="V893" s="873">
        <f t="shared" si="41"/>
        <v>2.6317287475511372E-10</v>
      </c>
      <c r="X893" s="1002" t="s">
        <v>1011</v>
      </c>
      <c r="Y893" s="1002" t="s">
        <v>1012</v>
      </c>
      <c r="Z893" s="1003">
        <v>5</v>
      </c>
      <c r="AA893" s="1004">
        <v>46002</v>
      </c>
      <c r="AB893" s="1004">
        <v>46008</v>
      </c>
      <c r="AC893" s="1004">
        <v>46177</v>
      </c>
      <c r="AD893" s="1004">
        <v>46183</v>
      </c>
      <c r="AE893" s="1005">
        <v>1</v>
      </c>
      <c r="AF893" s="1005">
        <v>0</v>
      </c>
      <c r="AG893" s="1003">
        <v>6.9</v>
      </c>
      <c r="AH893" s="1003">
        <v>6.9</v>
      </c>
      <c r="AI893" s="1003">
        <v>0</v>
      </c>
      <c r="AJ893" s="1003">
        <v>0</v>
      </c>
    </row>
    <row r="894" spans="2:36" ht="12.75" customHeight="1">
      <c r="B894" s="337" t="s">
        <v>1013</v>
      </c>
      <c r="C894" s="314" t="s">
        <v>1014</v>
      </c>
      <c r="D894" s="315">
        <v>5</v>
      </c>
      <c r="E894" s="588">
        <v>46009</v>
      </c>
      <c r="F894" s="588">
        <v>46015</v>
      </c>
      <c r="G894" s="588">
        <v>46184</v>
      </c>
      <c r="H894" s="588">
        <v>46190</v>
      </c>
      <c r="I894" s="316">
        <v>1</v>
      </c>
      <c r="J894" s="316">
        <v>0</v>
      </c>
      <c r="K894" s="315">
        <v>13.8</v>
      </c>
      <c r="L894" s="315">
        <v>13.8</v>
      </c>
      <c r="M894" s="315">
        <v>0</v>
      </c>
      <c r="N894" s="338">
        <v>0</v>
      </c>
      <c r="O894" s="654">
        <v>0</v>
      </c>
      <c r="R894" s="661">
        <f t="shared" si="39"/>
        <v>-13.8</v>
      </c>
      <c r="S894" s="873">
        <f t="shared" si="40"/>
        <v>-1.1002678913126675E-4</v>
      </c>
      <c r="T894" s="1013"/>
      <c r="U894" s="873">
        <v>-1.1002731547701626E-4</v>
      </c>
      <c r="V894" s="873">
        <f t="shared" si="41"/>
        <v>5.2634574951022743E-10</v>
      </c>
      <c r="X894" s="1002" t="s">
        <v>1013</v>
      </c>
      <c r="Y894" s="1002" t="s">
        <v>1014</v>
      </c>
      <c r="Z894" s="1003">
        <v>5</v>
      </c>
      <c r="AA894" s="1004">
        <v>46009</v>
      </c>
      <c r="AB894" s="1004">
        <v>46015</v>
      </c>
      <c r="AC894" s="1004">
        <v>46184</v>
      </c>
      <c r="AD894" s="1004">
        <v>46190</v>
      </c>
      <c r="AE894" s="1005">
        <v>1</v>
      </c>
      <c r="AF894" s="1005">
        <v>0</v>
      </c>
      <c r="AG894" s="1003">
        <v>13.8</v>
      </c>
      <c r="AH894" s="1003">
        <v>13.8</v>
      </c>
      <c r="AI894" s="1003">
        <v>0</v>
      </c>
      <c r="AJ894" s="1003">
        <v>0</v>
      </c>
    </row>
    <row r="895" spans="2:36" ht="12.75" customHeight="1">
      <c r="B895" s="337" t="s">
        <v>1015</v>
      </c>
      <c r="C895" s="314" t="s">
        <v>1016</v>
      </c>
      <c r="D895" s="315">
        <v>5</v>
      </c>
      <c r="E895" s="588">
        <v>46017</v>
      </c>
      <c r="F895" s="588">
        <v>46024</v>
      </c>
      <c r="G895" s="588">
        <v>46191</v>
      </c>
      <c r="H895" s="588">
        <v>46197</v>
      </c>
      <c r="I895" s="316">
        <v>1</v>
      </c>
      <c r="J895" s="316">
        <v>0</v>
      </c>
      <c r="K895" s="315">
        <v>6.9</v>
      </c>
      <c r="L895" s="315">
        <v>6.9</v>
      </c>
      <c r="M895" s="315">
        <v>0</v>
      </c>
      <c r="N895" s="338">
        <v>0</v>
      </c>
      <c r="O895" s="654">
        <v>0</v>
      </c>
      <c r="R895" s="661">
        <f t="shared" si="39"/>
        <v>-6.9</v>
      </c>
      <c r="S895" s="873">
        <f t="shared" si="40"/>
        <v>-5.5013394565633377E-5</v>
      </c>
      <c r="T895" s="1013"/>
      <c r="U895" s="873">
        <v>-5.5013657738508132E-5</v>
      </c>
      <c r="V895" s="873">
        <f t="shared" si="41"/>
        <v>2.6317287475511372E-10</v>
      </c>
      <c r="X895" s="1002" t="s">
        <v>1015</v>
      </c>
      <c r="Y895" s="1002" t="s">
        <v>1016</v>
      </c>
      <c r="Z895" s="1003">
        <v>5</v>
      </c>
      <c r="AA895" s="1004">
        <v>46017</v>
      </c>
      <c r="AB895" s="1004">
        <v>46024</v>
      </c>
      <c r="AC895" s="1004">
        <v>46191</v>
      </c>
      <c r="AD895" s="1004">
        <v>46197</v>
      </c>
      <c r="AE895" s="1005">
        <v>1</v>
      </c>
      <c r="AF895" s="1005">
        <v>0</v>
      </c>
      <c r="AG895" s="1003">
        <v>6.9</v>
      </c>
      <c r="AH895" s="1003">
        <v>6.9</v>
      </c>
      <c r="AI895" s="1003">
        <v>0</v>
      </c>
      <c r="AJ895" s="1003">
        <v>0</v>
      </c>
    </row>
    <row r="896" spans="2:36">
      <c r="B896" s="344" t="s">
        <v>5774</v>
      </c>
      <c r="C896" s="345"/>
      <c r="D896" s="346">
        <v>58</v>
      </c>
      <c r="E896" s="594">
        <v>45980</v>
      </c>
      <c r="F896" s="594">
        <v>46041</v>
      </c>
      <c r="G896" s="594">
        <v>46155</v>
      </c>
      <c r="H896" s="594">
        <v>46212</v>
      </c>
      <c r="I896" s="347">
        <v>1</v>
      </c>
      <c r="J896" s="347">
        <v>0</v>
      </c>
      <c r="K896" s="346">
        <v>138</v>
      </c>
      <c r="L896" s="346">
        <v>138</v>
      </c>
      <c r="M896" s="346">
        <v>0</v>
      </c>
      <c r="N896" s="348">
        <v>0</v>
      </c>
      <c r="O896" s="385">
        <v>0</v>
      </c>
      <c r="P896" s="572"/>
      <c r="Q896" s="573"/>
      <c r="R896" s="663">
        <f t="shared" si="39"/>
        <v>-138</v>
      </c>
      <c r="S896" s="875">
        <f t="shared" si="40"/>
        <v>-1.1002678913126674E-3</v>
      </c>
      <c r="T896" s="1013"/>
      <c r="U896" s="875">
        <v>-1.0452594970316543E-3</v>
      </c>
      <c r="V896" s="875">
        <f t="shared" si="41"/>
        <v>-5.5008394281013057E-5</v>
      </c>
      <c r="X896" s="1002" t="s">
        <v>5774</v>
      </c>
      <c r="Z896" s="1003">
        <v>58</v>
      </c>
      <c r="AA896" s="1004">
        <v>45980</v>
      </c>
      <c r="AB896" s="1004">
        <v>46041</v>
      </c>
      <c r="AC896" s="1004">
        <v>46155</v>
      </c>
      <c r="AD896" s="1004">
        <v>46212</v>
      </c>
      <c r="AE896" s="1005">
        <v>1</v>
      </c>
      <c r="AF896" s="1005">
        <v>0</v>
      </c>
      <c r="AG896" s="1003">
        <v>138</v>
      </c>
      <c r="AH896" s="1003">
        <v>138</v>
      </c>
      <c r="AI896" s="1003">
        <v>0</v>
      </c>
      <c r="AJ896" s="1003">
        <v>0</v>
      </c>
    </row>
    <row r="897" spans="2:36">
      <c r="B897" s="337" t="s">
        <v>1018</v>
      </c>
      <c r="C897" s="314" t="s">
        <v>1019</v>
      </c>
      <c r="D897" s="315">
        <v>12</v>
      </c>
      <c r="E897" s="588">
        <v>45980</v>
      </c>
      <c r="F897" s="588">
        <v>45995</v>
      </c>
      <c r="G897" s="588">
        <v>46155</v>
      </c>
      <c r="H897" s="588">
        <v>46171</v>
      </c>
      <c r="I897" s="316">
        <v>1</v>
      </c>
      <c r="J897" s="316">
        <v>0</v>
      </c>
      <c r="K897" s="315">
        <v>9</v>
      </c>
      <c r="L897" s="315">
        <v>9</v>
      </c>
      <c r="M897" s="315">
        <v>0</v>
      </c>
      <c r="N897" s="338">
        <v>0</v>
      </c>
      <c r="O897" s="654">
        <v>0</v>
      </c>
      <c r="R897" s="661">
        <f t="shared" si="39"/>
        <v>-9</v>
      </c>
      <c r="S897" s="873">
        <f t="shared" si="40"/>
        <v>-7.1756601607347878E-5</v>
      </c>
      <c r="T897" s="1013"/>
      <c r="U897" s="873">
        <v>-7.1756944876314948E-5</v>
      </c>
      <c r="V897" s="873">
        <f t="shared" si="41"/>
        <v>3.4326896707070897E-10</v>
      </c>
      <c r="X897" s="1002" t="s">
        <v>1018</v>
      </c>
      <c r="Y897" s="1002" t="s">
        <v>1019</v>
      </c>
      <c r="Z897" s="1003">
        <v>12</v>
      </c>
      <c r="AA897" s="1004">
        <v>45980</v>
      </c>
      <c r="AB897" s="1004">
        <v>45995</v>
      </c>
      <c r="AC897" s="1004">
        <v>46155</v>
      </c>
      <c r="AD897" s="1004">
        <v>46171</v>
      </c>
      <c r="AE897" s="1005">
        <v>1</v>
      </c>
      <c r="AF897" s="1005">
        <v>0</v>
      </c>
      <c r="AG897" s="1003">
        <v>9</v>
      </c>
      <c r="AH897" s="1003">
        <v>9</v>
      </c>
      <c r="AI897" s="1003">
        <v>0</v>
      </c>
      <c r="AJ897" s="1003">
        <v>0</v>
      </c>
    </row>
    <row r="898" spans="2:36" ht="12.75" customHeight="1">
      <c r="B898" s="337" t="s">
        <v>1020</v>
      </c>
      <c r="C898" s="314" t="s">
        <v>1021</v>
      </c>
      <c r="D898" s="315">
        <v>2</v>
      </c>
      <c r="E898" s="588">
        <v>45996</v>
      </c>
      <c r="F898" s="588">
        <v>45997</v>
      </c>
      <c r="G898" s="588">
        <v>46172</v>
      </c>
      <c r="H898" s="588">
        <v>46173</v>
      </c>
      <c r="I898" s="316">
        <v>1</v>
      </c>
      <c r="J898" s="316">
        <v>0</v>
      </c>
      <c r="K898" s="315">
        <v>40</v>
      </c>
      <c r="L898" s="315">
        <v>40</v>
      </c>
      <c r="M898" s="315">
        <v>0</v>
      </c>
      <c r="N898" s="338">
        <v>0</v>
      </c>
      <c r="O898" s="654">
        <v>0</v>
      </c>
      <c r="R898" s="661">
        <f t="shared" si="39"/>
        <v>-40</v>
      </c>
      <c r="S898" s="873">
        <f t="shared" si="40"/>
        <v>-3.1891822936599057E-4</v>
      </c>
      <c r="T898" s="1013"/>
      <c r="U898" s="873">
        <v>-3.1891975500584422E-4</v>
      </c>
      <c r="V898" s="873">
        <f t="shared" si="41"/>
        <v>1.5256398536536188E-9</v>
      </c>
      <c r="X898" s="1002" t="s">
        <v>1020</v>
      </c>
      <c r="Y898" s="1002" t="s">
        <v>1021</v>
      </c>
      <c r="Z898" s="1003">
        <v>2</v>
      </c>
      <c r="AA898" s="1004">
        <v>45996</v>
      </c>
      <c r="AB898" s="1004">
        <v>45997</v>
      </c>
      <c r="AC898" s="1004">
        <v>46172</v>
      </c>
      <c r="AD898" s="1004">
        <v>46173</v>
      </c>
      <c r="AE898" s="1005">
        <v>1</v>
      </c>
      <c r="AF898" s="1005">
        <v>0</v>
      </c>
      <c r="AG898" s="1003">
        <v>40</v>
      </c>
      <c r="AH898" s="1003">
        <v>40</v>
      </c>
      <c r="AI898" s="1003">
        <v>0</v>
      </c>
      <c r="AJ898" s="1003">
        <v>0</v>
      </c>
    </row>
    <row r="899" spans="2:36" ht="12.75" customHeight="1">
      <c r="B899" s="337" t="s">
        <v>1022</v>
      </c>
      <c r="C899" s="314" t="s">
        <v>1023</v>
      </c>
      <c r="D899" s="315">
        <v>5</v>
      </c>
      <c r="E899" s="588">
        <v>46000</v>
      </c>
      <c r="F899" s="588">
        <v>46006</v>
      </c>
      <c r="G899" s="588">
        <v>46174</v>
      </c>
      <c r="H899" s="588">
        <v>46178</v>
      </c>
      <c r="I899" s="316">
        <v>1</v>
      </c>
      <c r="J899" s="316">
        <v>0</v>
      </c>
      <c r="K899" s="315">
        <v>20</v>
      </c>
      <c r="L899" s="315">
        <v>20</v>
      </c>
      <c r="M899" s="315">
        <v>0</v>
      </c>
      <c r="N899" s="338">
        <v>0</v>
      </c>
      <c r="O899" s="654">
        <v>0</v>
      </c>
      <c r="R899" s="661">
        <f t="shared" si="39"/>
        <v>-20</v>
      </c>
      <c r="S899" s="873">
        <f t="shared" si="40"/>
        <v>-1.5945911468299528E-4</v>
      </c>
      <c r="T899" s="1013"/>
      <c r="U899" s="873">
        <v>-1.5945987750292211E-4</v>
      </c>
      <c r="V899" s="873">
        <f t="shared" si="41"/>
        <v>7.6281992682680939E-10</v>
      </c>
      <c r="X899" s="1002" t="s">
        <v>1022</v>
      </c>
      <c r="Y899" s="1002" t="s">
        <v>1023</v>
      </c>
      <c r="Z899" s="1003">
        <v>5</v>
      </c>
      <c r="AA899" s="1004">
        <v>46000</v>
      </c>
      <c r="AB899" s="1004">
        <v>46006</v>
      </c>
      <c r="AC899" s="1004">
        <v>46174</v>
      </c>
      <c r="AD899" s="1004">
        <v>46178</v>
      </c>
      <c r="AE899" s="1005">
        <v>1</v>
      </c>
      <c r="AF899" s="1005">
        <v>0</v>
      </c>
      <c r="AG899" s="1003">
        <v>20</v>
      </c>
      <c r="AH899" s="1003">
        <v>20</v>
      </c>
      <c r="AI899" s="1003">
        <v>0</v>
      </c>
      <c r="AJ899" s="1003">
        <v>0</v>
      </c>
    </row>
    <row r="900" spans="2:36" ht="12.75" customHeight="1">
      <c r="B900" s="337" t="s">
        <v>1024</v>
      </c>
      <c r="C900" s="314" t="s">
        <v>1025</v>
      </c>
      <c r="D900" s="315">
        <v>8</v>
      </c>
      <c r="E900" s="588">
        <v>46007</v>
      </c>
      <c r="F900" s="588">
        <v>46017</v>
      </c>
      <c r="G900" s="588">
        <v>46181</v>
      </c>
      <c r="H900" s="588">
        <v>46190</v>
      </c>
      <c r="I900" s="316">
        <v>1</v>
      </c>
      <c r="J900" s="316">
        <v>0</v>
      </c>
      <c r="K900" s="315">
        <v>41.4</v>
      </c>
      <c r="L900" s="315">
        <v>41.4</v>
      </c>
      <c r="M900" s="315">
        <v>0</v>
      </c>
      <c r="N900" s="338">
        <v>0</v>
      </c>
      <c r="O900" s="654">
        <v>0</v>
      </c>
      <c r="R900" s="661">
        <f t="shared" si="39"/>
        <v>-41.4</v>
      </c>
      <c r="S900" s="873">
        <f t="shared" si="40"/>
        <v>-3.3008036739380023E-4</v>
      </c>
      <c r="T900" s="1013"/>
      <c r="U900" s="873">
        <v>-3.3008194643104874E-4</v>
      </c>
      <c r="V900" s="873">
        <f t="shared" si="41"/>
        <v>1.5790372485035772E-9</v>
      </c>
      <c r="X900" s="1002" t="s">
        <v>1024</v>
      </c>
      <c r="Y900" s="1002" t="s">
        <v>1025</v>
      </c>
      <c r="Z900" s="1003">
        <v>8</v>
      </c>
      <c r="AA900" s="1004">
        <v>46007</v>
      </c>
      <c r="AB900" s="1004">
        <v>46017</v>
      </c>
      <c r="AC900" s="1004">
        <v>46181</v>
      </c>
      <c r="AD900" s="1004">
        <v>46190</v>
      </c>
      <c r="AE900" s="1005">
        <v>1</v>
      </c>
      <c r="AF900" s="1005">
        <v>0</v>
      </c>
      <c r="AG900" s="1003">
        <v>41.4</v>
      </c>
      <c r="AH900" s="1003">
        <v>41.4</v>
      </c>
      <c r="AI900" s="1003">
        <v>0</v>
      </c>
      <c r="AJ900" s="1003">
        <v>0</v>
      </c>
    </row>
    <row r="901" spans="2:36" ht="12.75" customHeight="1">
      <c r="B901" s="337" t="s">
        <v>1026</v>
      </c>
      <c r="C901" s="314" t="s">
        <v>1027</v>
      </c>
      <c r="D901" s="315">
        <v>5</v>
      </c>
      <c r="E901" s="588">
        <v>46020</v>
      </c>
      <c r="F901" s="588">
        <v>46027</v>
      </c>
      <c r="G901" s="588">
        <v>46191</v>
      </c>
      <c r="H901" s="588">
        <v>46197</v>
      </c>
      <c r="I901" s="316">
        <v>1</v>
      </c>
      <c r="J901" s="316">
        <v>0</v>
      </c>
      <c r="K901" s="315">
        <v>6.9</v>
      </c>
      <c r="L901" s="315">
        <v>6.9</v>
      </c>
      <c r="M901" s="315">
        <v>0</v>
      </c>
      <c r="N901" s="338">
        <v>0</v>
      </c>
      <c r="O901" s="654">
        <v>0</v>
      </c>
      <c r="R901" s="661">
        <f t="shared" ref="R901:R964" si="42">+N901-L901</f>
        <v>-6.9</v>
      </c>
      <c r="S901" s="873">
        <f t="shared" ref="S901:S964" si="43">+R901/$K$5</f>
        <v>-5.5013394565633377E-5</v>
      </c>
      <c r="T901" s="1013"/>
      <c r="U901" s="873">
        <v>-5.5013657738508132E-5</v>
      </c>
      <c r="V901" s="873">
        <f t="shared" ref="V901:V964" si="44">+S901-U901</f>
        <v>2.6317287475511372E-10</v>
      </c>
      <c r="X901" s="1002" t="s">
        <v>1026</v>
      </c>
      <c r="Y901" s="1002" t="s">
        <v>1027</v>
      </c>
      <c r="Z901" s="1003">
        <v>5</v>
      </c>
      <c r="AA901" s="1004">
        <v>46020</v>
      </c>
      <c r="AB901" s="1004">
        <v>46027</v>
      </c>
      <c r="AC901" s="1004">
        <v>46191</v>
      </c>
      <c r="AD901" s="1004">
        <v>46197</v>
      </c>
      <c r="AE901" s="1005">
        <v>1</v>
      </c>
      <c r="AF901" s="1005">
        <v>0</v>
      </c>
      <c r="AG901" s="1003">
        <v>6.9</v>
      </c>
      <c r="AH901" s="1003">
        <v>6.9</v>
      </c>
      <c r="AI901" s="1003">
        <v>0</v>
      </c>
      <c r="AJ901" s="1003">
        <v>0</v>
      </c>
    </row>
    <row r="902" spans="2:36" ht="12.75" customHeight="1">
      <c r="B902" s="337" t="s">
        <v>1028</v>
      </c>
      <c r="C902" s="314" t="s">
        <v>1029</v>
      </c>
      <c r="D902" s="315">
        <v>5</v>
      </c>
      <c r="E902" s="588">
        <v>46028</v>
      </c>
      <c r="F902" s="588">
        <v>46034</v>
      </c>
      <c r="G902" s="588">
        <v>46198</v>
      </c>
      <c r="H902" s="588">
        <v>46205</v>
      </c>
      <c r="I902" s="316">
        <v>1</v>
      </c>
      <c r="J902" s="316">
        <v>0</v>
      </c>
      <c r="K902" s="315">
        <v>13.8</v>
      </c>
      <c r="L902" s="315">
        <v>13.8</v>
      </c>
      <c r="M902" s="315">
        <v>0</v>
      </c>
      <c r="N902" s="338">
        <v>0</v>
      </c>
      <c r="O902" s="654">
        <v>0</v>
      </c>
      <c r="R902" s="661">
        <f t="shared" si="42"/>
        <v>-13.8</v>
      </c>
      <c r="S902" s="873">
        <f t="shared" si="43"/>
        <v>-1.1002678913126675E-4</v>
      </c>
      <c r="T902" s="1013"/>
      <c r="U902" s="873">
        <v>-1.1002731547701626E-4</v>
      </c>
      <c r="V902" s="873">
        <f t="shared" si="44"/>
        <v>5.2634574951022743E-10</v>
      </c>
      <c r="X902" s="1002" t="s">
        <v>1028</v>
      </c>
      <c r="Y902" s="1002" t="s">
        <v>1029</v>
      </c>
      <c r="Z902" s="1003">
        <v>5</v>
      </c>
      <c r="AA902" s="1004">
        <v>46028</v>
      </c>
      <c r="AB902" s="1004">
        <v>46034</v>
      </c>
      <c r="AC902" s="1004">
        <v>46198</v>
      </c>
      <c r="AD902" s="1004">
        <v>46205</v>
      </c>
      <c r="AE902" s="1005">
        <v>1</v>
      </c>
      <c r="AF902" s="1005">
        <v>0</v>
      </c>
      <c r="AG902" s="1003">
        <v>13.8</v>
      </c>
      <c r="AH902" s="1003">
        <v>13.8</v>
      </c>
      <c r="AI902" s="1003">
        <v>0</v>
      </c>
      <c r="AJ902" s="1003">
        <v>0</v>
      </c>
    </row>
    <row r="903" spans="2:36" ht="12.75" customHeight="1">
      <c r="B903" s="337" t="s">
        <v>1030</v>
      </c>
      <c r="C903" s="314" t="s">
        <v>1031</v>
      </c>
      <c r="D903" s="315">
        <v>5</v>
      </c>
      <c r="E903" s="588">
        <v>46035</v>
      </c>
      <c r="F903" s="588">
        <v>46041</v>
      </c>
      <c r="G903" s="588">
        <v>46206</v>
      </c>
      <c r="H903" s="588">
        <v>46212</v>
      </c>
      <c r="I903" s="316">
        <v>1</v>
      </c>
      <c r="J903" s="316">
        <v>0</v>
      </c>
      <c r="K903" s="315">
        <v>6.9</v>
      </c>
      <c r="L903" s="315">
        <v>6.9</v>
      </c>
      <c r="M903" s="315">
        <v>0</v>
      </c>
      <c r="N903" s="338">
        <v>0</v>
      </c>
      <c r="O903" s="654">
        <v>0</v>
      </c>
      <c r="R903" s="661">
        <f t="shared" si="42"/>
        <v>-6.9</v>
      </c>
      <c r="S903" s="873">
        <f t="shared" si="43"/>
        <v>-5.5013394565633377E-5</v>
      </c>
      <c r="T903" s="1013"/>
      <c r="U903" s="873">
        <v>0</v>
      </c>
      <c r="V903" s="873">
        <f t="shared" si="44"/>
        <v>-5.5013394565633377E-5</v>
      </c>
      <c r="X903" s="1002" t="s">
        <v>1030</v>
      </c>
      <c r="Y903" s="1002" t="s">
        <v>1031</v>
      </c>
      <c r="Z903" s="1003">
        <v>5</v>
      </c>
      <c r="AA903" s="1004">
        <v>46035</v>
      </c>
      <c r="AB903" s="1004">
        <v>46041</v>
      </c>
      <c r="AC903" s="1004">
        <v>46206</v>
      </c>
      <c r="AD903" s="1004">
        <v>46212</v>
      </c>
      <c r="AE903" s="1005">
        <v>1</v>
      </c>
      <c r="AF903" s="1005">
        <v>0</v>
      </c>
      <c r="AG903" s="1003">
        <v>6.9</v>
      </c>
      <c r="AH903" s="1003">
        <v>6.9</v>
      </c>
      <c r="AI903" s="1003">
        <v>0</v>
      </c>
      <c r="AJ903" s="1003">
        <v>0</v>
      </c>
    </row>
    <row r="904" spans="2:36">
      <c r="B904" s="344" t="s">
        <v>5775</v>
      </c>
      <c r="C904" s="345"/>
      <c r="D904" s="346">
        <v>58</v>
      </c>
      <c r="E904" s="594">
        <v>45980</v>
      </c>
      <c r="F904" s="594">
        <v>46041</v>
      </c>
      <c r="G904" s="594">
        <v>46155</v>
      </c>
      <c r="H904" s="594">
        <v>46212</v>
      </c>
      <c r="I904" s="347">
        <v>1</v>
      </c>
      <c r="J904" s="347">
        <v>0</v>
      </c>
      <c r="K904" s="346">
        <v>138</v>
      </c>
      <c r="L904" s="346">
        <v>138</v>
      </c>
      <c r="M904" s="346">
        <v>0</v>
      </c>
      <c r="N904" s="348">
        <v>0</v>
      </c>
      <c r="O904" s="385">
        <v>0</v>
      </c>
      <c r="P904" s="572"/>
      <c r="Q904" s="573"/>
      <c r="R904" s="663">
        <f t="shared" si="42"/>
        <v>-138</v>
      </c>
      <c r="S904" s="875">
        <f t="shared" si="43"/>
        <v>-1.1002678913126674E-3</v>
      </c>
      <c r="T904" s="1013"/>
      <c r="U904" s="875">
        <v>-1.0452594970316543E-3</v>
      </c>
      <c r="V904" s="875">
        <f t="shared" si="44"/>
        <v>-5.5008394281013057E-5</v>
      </c>
      <c r="X904" s="1002" t="s">
        <v>5775</v>
      </c>
      <c r="Z904" s="1003">
        <v>58</v>
      </c>
      <c r="AA904" s="1004">
        <v>45980</v>
      </c>
      <c r="AB904" s="1004">
        <v>46041</v>
      </c>
      <c r="AC904" s="1004">
        <v>46155</v>
      </c>
      <c r="AD904" s="1004">
        <v>46212</v>
      </c>
      <c r="AE904" s="1005">
        <v>1</v>
      </c>
      <c r="AF904" s="1005">
        <v>0</v>
      </c>
      <c r="AG904" s="1003">
        <v>138</v>
      </c>
      <c r="AH904" s="1003">
        <v>138</v>
      </c>
      <c r="AI904" s="1003">
        <v>0</v>
      </c>
      <c r="AJ904" s="1003">
        <v>0</v>
      </c>
    </row>
    <row r="905" spans="2:36">
      <c r="B905" s="337" t="s">
        <v>1033</v>
      </c>
      <c r="C905" s="314" t="s">
        <v>1034</v>
      </c>
      <c r="D905" s="315">
        <v>12</v>
      </c>
      <c r="E905" s="588">
        <v>45980</v>
      </c>
      <c r="F905" s="588">
        <v>45995</v>
      </c>
      <c r="G905" s="588">
        <v>46155</v>
      </c>
      <c r="H905" s="588">
        <v>46171</v>
      </c>
      <c r="I905" s="316">
        <v>1</v>
      </c>
      <c r="J905" s="316">
        <v>0</v>
      </c>
      <c r="K905" s="315">
        <v>9</v>
      </c>
      <c r="L905" s="315">
        <v>9</v>
      </c>
      <c r="M905" s="315">
        <v>0</v>
      </c>
      <c r="N905" s="338">
        <v>0</v>
      </c>
      <c r="O905" s="654">
        <v>0</v>
      </c>
      <c r="R905" s="661">
        <f t="shared" si="42"/>
        <v>-9</v>
      </c>
      <c r="S905" s="873">
        <f t="shared" si="43"/>
        <v>-7.1756601607347878E-5</v>
      </c>
      <c r="T905" s="1013"/>
      <c r="U905" s="873">
        <v>-7.1756944876314948E-5</v>
      </c>
      <c r="V905" s="873">
        <f t="shared" si="44"/>
        <v>3.4326896707070897E-10</v>
      </c>
      <c r="X905" s="1002" t="s">
        <v>1033</v>
      </c>
      <c r="Y905" s="1002" t="s">
        <v>1034</v>
      </c>
      <c r="Z905" s="1003">
        <v>12</v>
      </c>
      <c r="AA905" s="1004">
        <v>45980</v>
      </c>
      <c r="AB905" s="1004">
        <v>45995</v>
      </c>
      <c r="AC905" s="1004">
        <v>46155</v>
      </c>
      <c r="AD905" s="1004">
        <v>46171</v>
      </c>
      <c r="AE905" s="1005">
        <v>1</v>
      </c>
      <c r="AF905" s="1005">
        <v>0</v>
      </c>
      <c r="AG905" s="1003">
        <v>9</v>
      </c>
      <c r="AH905" s="1003">
        <v>9</v>
      </c>
      <c r="AI905" s="1003">
        <v>0</v>
      </c>
      <c r="AJ905" s="1003">
        <v>0</v>
      </c>
    </row>
    <row r="906" spans="2:36" ht="12.75" customHeight="1">
      <c r="B906" s="337" t="s">
        <v>1035</v>
      </c>
      <c r="C906" s="314" t="s">
        <v>1036</v>
      </c>
      <c r="D906" s="315">
        <v>2</v>
      </c>
      <c r="E906" s="588">
        <v>45996</v>
      </c>
      <c r="F906" s="588">
        <v>45997</v>
      </c>
      <c r="G906" s="588">
        <v>46172</v>
      </c>
      <c r="H906" s="588">
        <v>46173</v>
      </c>
      <c r="I906" s="316">
        <v>1</v>
      </c>
      <c r="J906" s="316">
        <v>0</v>
      </c>
      <c r="K906" s="315">
        <v>40</v>
      </c>
      <c r="L906" s="315">
        <v>40</v>
      </c>
      <c r="M906" s="315">
        <v>0</v>
      </c>
      <c r="N906" s="338">
        <v>0</v>
      </c>
      <c r="O906" s="654">
        <v>0</v>
      </c>
      <c r="R906" s="661">
        <f t="shared" si="42"/>
        <v>-40</v>
      </c>
      <c r="S906" s="873">
        <f t="shared" si="43"/>
        <v>-3.1891822936599057E-4</v>
      </c>
      <c r="T906" s="1013"/>
      <c r="U906" s="873">
        <v>-3.1891975500584422E-4</v>
      </c>
      <c r="V906" s="873">
        <f t="shared" si="44"/>
        <v>1.5256398536536188E-9</v>
      </c>
      <c r="X906" s="1002" t="s">
        <v>1035</v>
      </c>
      <c r="Y906" s="1002" t="s">
        <v>1036</v>
      </c>
      <c r="Z906" s="1003">
        <v>2</v>
      </c>
      <c r="AA906" s="1004">
        <v>45996</v>
      </c>
      <c r="AB906" s="1004">
        <v>45997</v>
      </c>
      <c r="AC906" s="1004">
        <v>46172</v>
      </c>
      <c r="AD906" s="1004">
        <v>46173</v>
      </c>
      <c r="AE906" s="1005">
        <v>1</v>
      </c>
      <c r="AF906" s="1005">
        <v>0</v>
      </c>
      <c r="AG906" s="1003">
        <v>40</v>
      </c>
      <c r="AH906" s="1003">
        <v>40</v>
      </c>
      <c r="AI906" s="1003">
        <v>0</v>
      </c>
      <c r="AJ906" s="1003">
        <v>0</v>
      </c>
    </row>
    <row r="907" spans="2:36" ht="12.75" customHeight="1">
      <c r="B907" s="337" t="s">
        <v>1037</v>
      </c>
      <c r="C907" s="314" t="s">
        <v>1038</v>
      </c>
      <c r="D907" s="315">
        <v>5</v>
      </c>
      <c r="E907" s="588">
        <v>46000</v>
      </c>
      <c r="F907" s="588">
        <v>46006</v>
      </c>
      <c r="G907" s="588">
        <v>46174</v>
      </c>
      <c r="H907" s="588">
        <v>46178</v>
      </c>
      <c r="I907" s="316">
        <v>1</v>
      </c>
      <c r="J907" s="316">
        <v>0</v>
      </c>
      <c r="K907" s="315">
        <v>20</v>
      </c>
      <c r="L907" s="315">
        <v>20</v>
      </c>
      <c r="M907" s="315">
        <v>0</v>
      </c>
      <c r="N907" s="338">
        <v>0</v>
      </c>
      <c r="O907" s="654">
        <v>0</v>
      </c>
      <c r="R907" s="661">
        <f t="shared" si="42"/>
        <v>-20</v>
      </c>
      <c r="S907" s="873">
        <f t="shared" si="43"/>
        <v>-1.5945911468299528E-4</v>
      </c>
      <c r="T907" s="1013"/>
      <c r="U907" s="873">
        <v>-1.5945987750292211E-4</v>
      </c>
      <c r="V907" s="873">
        <f t="shared" si="44"/>
        <v>7.6281992682680939E-10</v>
      </c>
      <c r="X907" s="1002" t="s">
        <v>1037</v>
      </c>
      <c r="Y907" s="1002" t="s">
        <v>1038</v>
      </c>
      <c r="Z907" s="1003">
        <v>5</v>
      </c>
      <c r="AA907" s="1004">
        <v>46000</v>
      </c>
      <c r="AB907" s="1004">
        <v>46006</v>
      </c>
      <c r="AC907" s="1004">
        <v>46174</v>
      </c>
      <c r="AD907" s="1004">
        <v>46178</v>
      </c>
      <c r="AE907" s="1005">
        <v>1</v>
      </c>
      <c r="AF907" s="1005">
        <v>0</v>
      </c>
      <c r="AG907" s="1003">
        <v>20</v>
      </c>
      <c r="AH907" s="1003">
        <v>20</v>
      </c>
      <c r="AI907" s="1003">
        <v>0</v>
      </c>
      <c r="AJ907" s="1003">
        <v>0</v>
      </c>
    </row>
    <row r="908" spans="2:36" ht="12.75" customHeight="1">
      <c r="B908" s="337" t="s">
        <v>1039</v>
      </c>
      <c r="C908" s="314" t="s">
        <v>1040</v>
      </c>
      <c r="D908" s="315">
        <v>8</v>
      </c>
      <c r="E908" s="588">
        <v>46007</v>
      </c>
      <c r="F908" s="588">
        <v>46017</v>
      </c>
      <c r="G908" s="588">
        <v>46181</v>
      </c>
      <c r="H908" s="588">
        <v>46190</v>
      </c>
      <c r="I908" s="316">
        <v>1</v>
      </c>
      <c r="J908" s="316">
        <v>0</v>
      </c>
      <c r="K908" s="315">
        <v>41.4</v>
      </c>
      <c r="L908" s="315">
        <v>41.4</v>
      </c>
      <c r="M908" s="315">
        <v>0</v>
      </c>
      <c r="N908" s="338">
        <v>0</v>
      </c>
      <c r="O908" s="654">
        <v>0</v>
      </c>
      <c r="R908" s="661">
        <f t="shared" si="42"/>
        <v>-41.4</v>
      </c>
      <c r="S908" s="873">
        <f t="shared" si="43"/>
        <v>-3.3008036739380023E-4</v>
      </c>
      <c r="T908" s="1013"/>
      <c r="U908" s="873">
        <v>-3.3008194643104874E-4</v>
      </c>
      <c r="V908" s="873">
        <f t="shared" si="44"/>
        <v>1.5790372485035772E-9</v>
      </c>
      <c r="X908" s="1002" t="s">
        <v>1039</v>
      </c>
      <c r="Y908" s="1002" t="s">
        <v>1040</v>
      </c>
      <c r="Z908" s="1003">
        <v>8</v>
      </c>
      <c r="AA908" s="1004">
        <v>46007</v>
      </c>
      <c r="AB908" s="1004">
        <v>46017</v>
      </c>
      <c r="AC908" s="1004">
        <v>46181</v>
      </c>
      <c r="AD908" s="1004">
        <v>46190</v>
      </c>
      <c r="AE908" s="1005">
        <v>1</v>
      </c>
      <c r="AF908" s="1005">
        <v>0</v>
      </c>
      <c r="AG908" s="1003">
        <v>41.4</v>
      </c>
      <c r="AH908" s="1003">
        <v>41.4</v>
      </c>
      <c r="AI908" s="1003">
        <v>0</v>
      </c>
      <c r="AJ908" s="1003">
        <v>0</v>
      </c>
    </row>
    <row r="909" spans="2:36" ht="12.75" customHeight="1">
      <c r="B909" s="337" t="s">
        <v>1041</v>
      </c>
      <c r="C909" s="314" t="s">
        <v>1042</v>
      </c>
      <c r="D909" s="315">
        <v>5</v>
      </c>
      <c r="E909" s="588">
        <v>46020</v>
      </c>
      <c r="F909" s="588">
        <v>46027</v>
      </c>
      <c r="G909" s="588">
        <v>46191</v>
      </c>
      <c r="H909" s="588">
        <v>46197</v>
      </c>
      <c r="I909" s="316">
        <v>1</v>
      </c>
      <c r="J909" s="316">
        <v>0</v>
      </c>
      <c r="K909" s="315">
        <v>6.9</v>
      </c>
      <c r="L909" s="315">
        <v>6.9</v>
      </c>
      <c r="M909" s="315">
        <v>0</v>
      </c>
      <c r="N909" s="338">
        <v>0</v>
      </c>
      <c r="O909" s="654">
        <v>0</v>
      </c>
      <c r="R909" s="661">
        <f t="shared" si="42"/>
        <v>-6.9</v>
      </c>
      <c r="S909" s="873">
        <f t="shared" si="43"/>
        <v>-5.5013394565633377E-5</v>
      </c>
      <c r="T909" s="1013"/>
      <c r="U909" s="873">
        <v>-5.5013657738508132E-5</v>
      </c>
      <c r="V909" s="873">
        <f t="shared" si="44"/>
        <v>2.6317287475511372E-10</v>
      </c>
      <c r="X909" s="1002" t="s">
        <v>1041</v>
      </c>
      <c r="Y909" s="1002" t="s">
        <v>1042</v>
      </c>
      <c r="Z909" s="1003">
        <v>5</v>
      </c>
      <c r="AA909" s="1004">
        <v>46020</v>
      </c>
      <c r="AB909" s="1004">
        <v>46027</v>
      </c>
      <c r="AC909" s="1004">
        <v>46191</v>
      </c>
      <c r="AD909" s="1004">
        <v>46197</v>
      </c>
      <c r="AE909" s="1005">
        <v>1</v>
      </c>
      <c r="AF909" s="1005">
        <v>0</v>
      </c>
      <c r="AG909" s="1003">
        <v>6.9</v>
      </c>
      <c r="AH909" s="1003">
        <v>6.9</v>
      </c>
      <c r="AI909" s="1003">
        <v>0</v>
      </c>
      <c r="AJ909" s="1003">
        <v>0</v>
      </c>
    </row>
    <row r="910" spans="2:36" ht="12.75" customHeight="1">
      <c r="B910" s="337" t="s">
        <v>1043</v>
      </c>
      <c r="C910" s="314" t="s">
        <v>1044</v>
      </c>
      <c r="D910" s="315">
        <v>5</v>
      </c>
      <c r="E910" s="588">
        <v>46028</v>
      </c>
      <c r="F910" s="588">
        <v>46034</v>
      </c>
      <c r="G910" s="588">
        <v>46198</v>
      </c>
      <c r="H910" s="588">
        <v>46205</v>
      </c>
      <c r="I910" s="316">
        <v>1</v>
      </c>
      <c r="J910" s="316">
        <v>0</v>
      </c>
      <c r="K910" s="315">
        <v>13.8</v>
      </c>
      <c r="L910" s="315">
        <v>13.8</v>
      </c>
      <c r="M910" s="315">
        <v>0</v>
      </c>
      <c r="N910" s="338">
        <v>0</v>
      </c>
      <c r="O910" s="654">
        <v>0</v>
      </c>
      <c r="R910" s="661">
        <f t="shared" si="42"/>
        <v>-13.8</v>
      </c>
      <c r="S910" s="873">
        <f t="shared" si="43"/>
        <v>-1.1002678913126675E-4</v>
      </c>
      <c r="T910" s="1013"/>
      <c r="U910" s="873">
        <v>-1.1002731547701626E-4</v>
      </c>
      <c r="V910" s="873">
        <f t="shared" si="44"/>
        <v>5.2634574951022743E-10</v>
      </c>
      <c r="X910" s="1002" t="s">
        <v>1043</v>
      </c>
      <c r="Y910" s="1002" t="s">
        <v>1044</v>
      </c>
      <c r="Z910" s="1003">
        <v>5</v>
      </c>
      <c r="AA910" s="1004">
        <v>46028</v>
      </c>
      <c r="AB910" s="1004">
        <v>46034</v>
      </c>
      <c r="AC910" s="1004">
        <v>46198</v>
      </c>
      <c r="AD910" s="1004">
        <v>46205</v>
      </c>
      <c r="AE910" s="1005">
        <v>1</v>
      </c>
      <c r="AF910" s="1005">
        <v>0</v>
      </c>
      <c r="AG910" s="1003">
        <v>13.8</v>
      </c>
      <c r="AH910" s="1003">
        <v>13.8</v>
      </c>
      <c r="AI910" s="1003">
        <v>0</v>
      </c>
      <c r="AJ910" s="1003">
        <v>0</v>
      </c>
    </row>
    <row r="911" spans="2:36" ht="12.75" customHeight="1">
      <c r="B911" s="337" t="s">
        <v>1045</v>
      </c>
      <c r="C911" s="314" t="s">
        <v>1046</v>
      </c>
      <c r="D911" s="315">
        <v>5</v>
      </c>
      <c r="E911" s="588">
        <v>46035</v>
      </c>
      <c r="F911" s="588">
        <v>46041</v>
      </c>
      <c r="G911" s="588">
        <v>46206</v>
      </c>
      <c r="H911" s="588">
        <v>46212</v>
      </c>
      <c r="I911" s="316">
        <v>1</v>
      </c>
      <c r="J911" s="316">
        <v>0</v>
      </c>
      <c r="K911" s="315">
        <v>6.9</v>
      </c>
      <c r="L911" s="315">
        <v>6.9</v>
      </c>
      <c r="M911" s="315">
        <v>0</v>
      </c>
      <c r="N911" s="338">
        <v>0</v>
      </c>
      <c r="O911" s="654">
        <v>0</v>
      </c>
      <c r="R911" s="661">
        <f t="shared" si="42"/>
        <v>-6.9</v>
      </c>
      <c r="S911" s="873">
        <f t="shared" si="43"/>
        <v>-5.5013394565633377E-5</v>
      </c>
      <c r="T911" s="1013"/>
      <c r="U911" s="873">
        <v>0</v>
      </c>
      <c r="V911" s="873">
        <f t="shared" si="44"/>
        <v>-5.5013394565633377E-5</v>
      </c>
      <c r="X911" s="1002" t="s">
        <v>1045</v>
      </c>
      <c r="Y911" s="1002" t="s">
        <v>1046</v>
      </c>
      <c r="Z911" s="1003">
        <v>5</v>
      </c>
      <c r="AA911" s="1004">
        <v>46035</v>
      </c>
      <c r="AB911" s="1004">
        <v>46041</v>
      </c>
      <c r="AC911" s="1004">
        <v>46206</v>
      </c>
      <c r="AD911" s="1004">
        <v>46212</v>
      </c>
      <c r="AE911" s="1005">
        <v>1</v>
      </c>
      <c r="AF911" s="1005">
        <v>0</v>
      </c>
      <c r="AG911" s="1003">
        <v>6.9</v>
      </c>
      <c r="AH911" s="1003">
        <v>6.9</v>
      </c>
      <c r="AI911" s="1003">
        <v>0</v>
      </c>
      <c r="AJ911" s="1003">
        <v>0</v>
      </c>
    </row>
    <row r="912" spans="2:36" ht="12.75" customHeight="1">
      <c r="B912" s="344" t="s">
        <v>5776</v>
      </c>
      <c r="C912" s="345"/>
      <c r="D912" s="346">
        <v>60</v>
      </c>
      <c r="E912" s="594">
        <v>45996</v>
      </c>
      <c r="F912" s="594">
        <v>46057</v>
      </c>
      <c r="G912" s="594">
        <v>46174</v>
      </c>
      <c r="H912" s="594">
        <v>46233</v>
      </c>
      <c r="I912" s="347">
        <v>1</v>
      </c>
      <c r="J912" s="347">
        <v>0</v>
      </c>
      <c r="K912" s="346">
        <v>138</v>
      </c>
      <c r="L912" s="346">
        <v>138</v>
      </c>
      <c r="M912" s="346">
        <v>0</v>
      </c>
      <c r="N912" s="348">
        <v>0</v>
      </c>
      <c r="O912" s="385">
        <v>0</v>
      </c>
      <c r="P912" s="572"/>
      <c r="Q912" s="573"/>
      <c r="R912" s="663">
        <f t="shared" si="42"/>
        <v>-138</v>
      </c>
      <c r="S912" s="875">
        <f t="shared" si="43"/>
        <v>-1.1002678913126674E-3</v>
      </c>
      <c r="T912" s="1013"/>
      <c r="U912" s="875">
        <v>-8.8021852381613011E-4</v>
      </c>
      <c r="V912" s="875">
        <f t="shared" si="44"/>
        <v>-2.2004936749653726E-4</v>
      </c>
      <c r="X912" s="1002" t="s">
        <v>5776</v>
      </c>
      <c r="Z912" s="1003">
        <v>60</v>
      </c>
      <c r="AA912" s="1004">
        <v>45996</v>
      </c>
      <c r="AB912" s="1004">
        <v>46057</v>
      </c>
      <c r="AC912" s="1004">
        <v>46174</v>
      </c>
      <c r="AD912" s="1004">
        <v>46233</v>
      </c>
      <c r="AE912" s="1005">
        <v>1</v>
      </c>
      <c r="AF912" s="1005">
        <v>0</v>
      </c>
      <c r="AG912" s="1003">
        <v>138</v>
      </c>
      <c r="AH912" s="1003">
        <v>138</v>
      </c>
      <c r="AI912" s="1003">
        <v>0</v>
      </c>
      <c r="AJ912" s="1003">
        <v>0</v>
      </c>
    </row>
    <row r="913" spans="2:36" ht="12.75" customHeight="1">
      <c r="B913" s="337" t="s">
        <v>1048</v>
      </c>
      <c r="C913" s="314" t="s">
        <v>1049</v>
      </c>
      <c r="D913" s="315">
        <v>12</v>
      </c>
      <c r="E913" s="588">
        <v>45996</v>
      </c>
      <c r="F913" s="588">
        <v>46014</v>
      </c>
      <c r="G913" s="588">
        <v>46174</v>
      </c>
      <c r="H913" s="588">
        <v>46189</v>
      </c>
      <c r="I913" s="316">
        <v>1</v>
      </c>
      <c r="J913" s="316">
        <v>0</v>
      </c>
      <c r="K913" s="315">
        <v>9</v>
      </c>
      <c r="L913" s="315">
        <v>9</v>
      </c>
      <c r="M913" s="315">
        <v>0</v>
      </c>
      <c r="N913" s="338">
        <v>0</v>
      </c>
      <c r="O913" s="654">
        <v>0</v>
      </c>
      <c r="R913" s="661">
        <f t="shared" si="42"/>
        <v>-9</v>
      </c>
      <c r="S913" s="873">
        <f t="shared" si="43"/>
        <v>-7.1756601607347878E-5</v>
      </c>
      <c r="T913" s="1013"/>
      <c r="U913" s="873">
        <v>-7.1756944876314948E-5</v>
      </c>
      <c r="V913" s="873">
        <f t="shared" si="44"/>
        <v>3.4326896707070897E-10</v>
      </c>
      <c r="X913" s="1002" t="s">
        <v>1048</v>
      </c>
      <c r="Y913" s="1002" t="s">
        <v>1049</v>
      </c>
      <c r="Z913" s="1003">
        <v>12</v>
      </c>
      <c r="AA913" s="1004">
        <v>45996</v>
      </c>
      <c r="AB913" s="1004">
        <v>46014</v>
      </c>
      <c r="AC913" s="1004">
        <v>46174</v>
      </c>
      <c r="AD913" s="1004">
        <v>46189</v>
      </c>
      <c r="AE913" s="1005">
        <v>1</v>
      </c>
      <c r="AF913" s="1005">
        <v>0</v>
      </c>
      <c r="AG913" s="1003">
        <v>9</v>
      </c>
      <c r="AH913" s="1003">
        <v>9</v>
      </c>
      <c r="AI913" s="1003">
        <v>0</v>
      </c>
      <c r="AJ913" s="1003">
        <v>0</v>
      </c>
    </row>
    <row r="914" spans="2:36" ht="12.75" customHeight="1">
      <c r="B914" s="337" t="s">
        <v>1050</v>
      </c>
      <c r="C914" s="314" t="s">
        <v>1051</v>
      </c>
      <c r="D914" s="315">
        <v>2</v>
      </c>
      <c r="E914" s="588">
        <v>46015</v>
      </c>
      <c r="F914" s="588">
        <v>46016</v>
      </c>
      <c r="G914" s="588">
        <v>46190</v>
      </c>
      <c r="H914" s="588">
        <v>46191</v>
      </c>
      <c r="I914" s="316">
        <v>1</v>
      </c>
      <c r="J914" s="316">
        <v>0</v>
      </c>
      <c r="K914" s="315">
        <v>40</v>
      </c>
      <c r="L914" s="315">
        <v>40</v>
      </c>
      <c r="M914" s="315">
        <v>0</v>
      </c>
      <c r="N914" s="338">
        <v>0</v>
      </c>
      <c r="O914" s="654">
        <v>0</v>
      </c>
      <c r="R914" s="661">
        <f t="shared" si="42"/>
        <v>-40</v>
      </c>
      <c r="S914" s="873">
        <f t="shared" si="43"/>
        <v>-3.1891822936599057E-4</v>
      </c>
      <c r="T914" s="1013"/>
      <c r="U914" s="873">
        <v>-3.1891975500584422E-4</v>
      </c>
      <c r="V914" s="873">
        <f t="shared" si="44"/>
        <v>1.5256398536536188E-9</v>
      </c>
      <c r="X914" s="1002" t="s">
        <v>1050</v>
      </c>
      <c r="Y914" s="1002" t="s">
        <v>1051</v>
      </c>
      <c r="Z914" s="1003">
        <v>2</v>
      </c>
      <c r="AA914" s="1004">
        <v>46015</v>
      </c>
      <c r="AB914" s="1004">
        <v>46016</v>
      </c>
      <c r="AC914" s="1004">
        <v>46190</v>
      </c>
      <c r="AD914" s="1004">
        <v>46191</v>
      </c>
      <c r="AE914" s="1005">
        <v>1</v>
      </c>
      <c r="AF914" s="1005">
        <v>0</v>
      </c>
      <c r="AG914" s="1003">
        <v>40</v>
      </c>
      <c r="AH914" s="1003">
        <v>40</v>
      </c>
      <c r="AI914" s="1003">
        <v>0</v>
      </c>
      <c r="AJ914" s="1003">
        <v>0</v>
      </c>
    </row>
    <row r="915" spans="2:36" ht="12.75" customHeight="1">
      <c r="B915" s="337" t="s">
        <v>1052</v>
      </c>
      <c r="C915" s="314" t="s">
        <v>1053</v>
      </c>
      <c r="D915" s="315">
        <v>5</v>
      </c>
      <c r="E915" s="588">
        <v>46017</v>
      </c>
      <c r="F915" s="588">
        <v>46024</v>
      </c>
      <c r="G915" s="588">
        <v>46192</v>
      </c>
      <c r="H915" s="588">
        <v>46198</v>
      </c>
      <c r="I915" s="316">
        <v>1</v>
      </c>
      <c r="J915" s="316">
        <v>0</v>
      </c>
      <c r="K915" s="315">
        <v>20</v>
      </c>
      <c r="L915" s="315">
        <v>20</v>
      </c>
      <c r="M915" s="315">
        <v>0</v>
      </c>
      <c r="N915" s="338">
        <v>0</v>
      </c>
      <c r="O915" s="654">
        <v>0</v>
      </c>
      <c r="R915" s="661">
        <f t="shared" si="42"/>
        <v>-20</v>
      </c>
      <c r="S915" s="873">
        <f t="shared" si="43"/>
        <v>-1.5945911468299528E-4</v>
      </c>
      <c r="T915" s="1013"/>
      <c r="U915" s="873">
        <v>-1.5945987750292211E-4</v>
      </c>
      <c r="V915" s="873">
        <f t="shared" si="44"/>
        <v>7.6281992682680939E-10</v>
      </c>
      <c r="X915" s="1002" t="s">
        <v>1052</v>
      </c>
      <c r="Y915" s="1002" t="s">
        <v>1053</v>
      </c>
      <c r="Z915" s="1003">
        <v>5</v>
      </c>
      <c r="AA915" s="1004">
        <v>46017</v>
      </c>
      <c r="AB915" s="1004">
        <v>46024</v>
      </c>
      <c r="AC915" s="1004">
        <v>46192</v>
      </c>
      <c r="AD915" s="1004">
        <v>46198</v>
      </c>
      <c r="AE915" s="1005">
        <v>1</v>
      </c>
      <c r="AF915" s="1005">
        <v>0</v>
      </c>
      <c r="AG915" s="1003">
        <v>20</v>
      </c>
      <c r="AH915" s="1003">
        <v>20</v>
      </c>
      <c r="AI915" s="1003">
        <v>0</v>
      </c>
      <c r="AJ915" s="1003">
        <v>0</v>
      </c>
    </row>
    <row r="916" spans="2:36" ht="12.75" customHeight="1">
      <c r="B916" s="337" t="s">
        <v>1054</v>
      </c>
      <c r="C916" s="314" t="s">
        <v>1055</v>
      </c>
      <c r="D916" s="315">
        <v>8</v>
      </c>
      <c r="E916" s="588">
        <v>46027</v>
      </c>
      <c r="F916" s="588">
        <v>46036</v>
      </c>
      <c r="G916" s="588">
        <v>46199</v>
      </c>
      <c r="H916" s="588">
        <v>46211</v>
      </c>
      <c r="I916" s="316">
        <v>1</v>
      </c>
      <c r="J916" s="316">
        <v>0</v>
      </c>
      <c r="K916" s="315">
        <v>41.4</v>
      </c>
      <c r="L916" s="315">
        <v>41.4</v>
      </c>
      <c r="M916" s="315">
        <v>0</v>
      </c>
      <c r="N916" s="338">
        <v>0</v>
      </c>
      <c r="O916" s="654">
        <v>0</v>
      </c>
      <c r="R916" s="661">
        <f t="shared" si="42"/>
        <v>-41.4</v>
      </c>
      <c r="S916" s="873">
        <f t="shared" si="43"/>
        <v>-3.3008036739380023E-4</v>
      </c>
      <c r="T916" s="1013"/>
      <c r="U916" s="873">
        <v>-3.3008194643104874E-4</v>
      </c>
      <c r="V916" s="873">
        <f t="shared" si="44"/>
        <v>1.5790372485035772E-9</v>
      </c>
      <c r="X916" s="1002" t="s">
        <v>1054</v>
      </c>
      <c r="Y916" s="1002" t="s">
        <v>1055</v>
      </c>
      <c r="Z916" s="1003">
        <v>8</v>
      </c>
      <c r="AA916" s="1004">
        <v>46027</v>
      </c>
      <c r="AB916" s="1004">
        <v>46036</v>
      </c>
      <c r="AC916" s="1004">
        <v>46199</v>
      </c>
      <c r="AD916" s="1004">
        <v>46211</v>
      </c>
      <c r="AE916" s="1005">
        <v>1</v>
      </c>
      <c r="AF916" s="1005">
        <v>0</v>
      </c>
      <c r="AG916" s="1003">
        <v>41.4</v>
      </c>
      <c r="AH916" s="1003">
        <v>41.4</v>
      </c>
      <c r="AI916" s="1003">
        <v>0</v>
      </c>
      <c r="AJ916" s="1003">
        <v>0</v>
      </c>
    </row>
    <row r="917" spans="2:36" ht="12.75" customHeight="1">
      <c r="B917" s="337" t="s">
        <v>1056</v>
      </c>
      <c r="C917" s="314" t="s">
        <v>1057</v>
      </c>
      <c r="D917" s="315">
        <v>5</v>
      </c>
      <c r="E917" s="588">
        <v>46037</v>
      </c>
      <c r="F917" s="588">
        <v>46043</v>
      </c>
      <c r="G917" s="588">
        <v>46212</v>
      </c>
      <c r="H917" s="588">
        <v>46218</v>
      </c>
      <c r="I917" s="316">
        <v>1</v>
      </c>
      <c r="J917" s="316">
        <v>0</v>
      </c>
      <c r="K917" s="315">
        <v>6.9</v>
      </c>
      <c r="L917" s="315">
        <v>6.9</v>
      </c>
      <c r="M917" s="315">
        <v>0</v>
      </c>
      <c r="N917" s="338">
        <v>0</v>
      </c>
      <c r="O917" s="654">
        <v>0</v>
      </c>
      <c r="R917" s="661">
        <f t="shared" si="42"/>
        <v>-6.9</v>
      </c>
      <c r="S917" s="873">
        <f t="shared" si="43"/>
        <v>-5.5013394565633377E-5</v>
      </c>
      <c r="T917" s="1013"/>
      <c r="U917" s="873">
        <v>0</v>
      </c>
      <c r="V917" s="873">
        <f t="shared" si="44"/>
        <v>-5.5013394565633377E-5</v>
      </c>
      <c r="X917" s="1002" t="s">
        <v>1056</v>
      </c>
      <c r="Y917" s="1002" t="s">
        <v>1057</v>
      </c>
      <c r="Z917" s="1003">
        <v>5</v>
      </c>
      <c r="AA917" s="1004">
        <v>46037</v>
      </c>
      <c r="AB917" s="1004">
        <v>46043</v>
      </c>
      <c r="AC917" s="1004">
        <v>46212</v>
      </c>
      <c r="AD917" s="1004">
        <v>46218</v>
      </c>
      <c r="AE917" s="1005">
        <v>1</v>
      </c>
      <c r="AF917" s="1005">
        <v>0</v>
      </c>
      <c r="AG917" s="1003">
        <v>6.9</v>
      </c>
      <c r="AH917" s="1003">
        <v>6.9</v>
      </c>
      <c r="AI917" s="1003">
        <v>0</v>
      </c>
      <c r="AJ917" s="1003">
        <v>0</v>
      </c>
    </row>
    <row r="918" spans="2:36" ht="12.75" customHeight="1">
      <c r="B918" s="337" t="s">
        <v>1058</v>
      </c>
      <c r="C918" s="314" t="s">
        <v>1059</v>
      </c>
      <c r="D918" s="315">
        <v>5</v>
      </c>
      <c r="E918" s="588">
        <v>46044</v>
      </c>
      <c r="F918" s="588">
        <v>46050</v>
      </c>
      <c r="G918" s="588">
        <v>46220</v>
      </c>
      <c r="H918" s="588">
        <v>46226</v>
      </c>
      <c r="I918" s="316">
        <v>1</v>
      </c>
      <c r="J918" s="316">
        <v>0</v>
      </c>
      <c r="K918" s="315">
        <v>13.8</v>
      </c>
      <c r="L918" s="315">
        <v>13.8</v>
      </c>
      <c r="M918" s="315">
        <v>0</v>
      </c>
      <c r="N918" s="338">
        <v>0</v>
      </c>
      <c r="O918" s="654">
        <v>0</v>
      </c>
      <c r="R918" s="661">
        <f t="shared" si="42"/>
        <v>-13.8</v>
      </c>
      <c r="S918" s="873">
        <f t="shared" si="43"/>
        <v>-1.1002678913126675E-4</v>
      </c>
      <c r="T918" s="1013"/>
      <c r="U918" s="873">
        <v>0</v>
      </c>
      <c r="V918" s="873">
        <f t="shared" si="44"/>
        <v>-1.1002678913126675E-4</v>
      </c>
      <c r="X918" s="1002" t="s">
        <v>1058</v>
      </c>
      <c r="Y918" s="1002" t="s">
        <v>1059</v>
      </c>
      <c r="Z918" s="1003">
        <v>5</v>
      </c>
      <c r="AA918" s="1004">
        <v>46044</v>
      </c>
      <c r="AB918" s="1004">
        <v>46050</v>
      </c>
      <c r="AC918" s="1004">
        <v>46220</v>
      </c>
      <c r="AD918" s="1004">
        <v>46226</v>
      </c>
      <c r="AE918" s="1005">
        <v>1</v>
      </c>
      <c r="AF918" s="1005">
        <v>0</v>
      </c>
      <c r="AG918" s="1003">
        <v>13.8</v>
      </c>
      <c r="AH918" s="1003">
        <v>13.8</v>
      </c>
      <c r="AI918" s="1003">
        <v>0</v>
      </c>
      <c r="AJ918" s="1003">
        <v>0</v>
      </c>
    </row>
    <row r="919" spans="2:36" ht="12.75" customHeight="1">
      <c r="B919" s="337" t="s">
        <v>1060</v>
      </c>
      <c r="C919" s="314" t="s">
        <v>1061</v>
      </c>
      <c r="D919" s="315">
        <v>5</v>
      </c>
      <c r="E919" s="588">
        <v>46051</v>
      </c>
      <c r="F919" s="588">
        <v>46057</v>
      </c>
      <c r="G919" s="588">
        <v>46227</v>
      </c>
      <c r="H919" s="588">
        <v>46233</v>
      </c>
      <c r="I919" s="316">
        <v>1</v>
      </c>
      <c r="J919" s="316">
        <v>0</v>
      </c>
      <c r="K919" s="315">
        <v>6.9</v>
      </c>
      <c r="L919" s="315">
        <v>6.9</v>
      </c>
      <c r="M919" s="315">
        <v>0</v>
      </c>
      <c r="N919" s="338">
        <v>0</v>
      </c>
      <c r="O919" s="654">
        <v>0</v>
      </c>
      <c r="R919" s="661">
        <f t="shared" si="42"/>
        <v>-6.9</v>
      </c>
      <c r="S919" s="873">
        <f t="shared" si="43"/>
        <v>-5.5013394565633377E-5</v>
      </c>
      <c r="T919" s="1013"/>
      <c r="U919" s="873">
        <v>0</v>
      </c>
      <c r="V919" s="873">
        <f t="shared" si="44"/>
        <v>-5.5013394565633377E-5</v>
      </c>
      <c r="X919" s="1002" t="s">
        <v>1060</v>
      </c>
      <c r="Y919" s="1002" t="s">
        <v>1061</v>
      </c>
      <c r="Z919" s="1003">
        <v>5</v>
      </c>
      <c r="AA919" s="1004">
        <v>46051</v>
      </c>
      <c r="AB919" s="1004">
        <v>46057</v>
      </c>
      <c r="AC919" s="1004">
        <v>46227</v>
      </c>
      <c r="AD919" s="1004">
        <v>46233</v>
      </c>
      <c r="AE919" s="1005">
        <v>1</v>
      </c>
      <c r="AF919" s="1005">
        <v>0</v>
      </c>
      <c r="AG919" s="1003">
        <v>6.9</v>
      </c>
      <c r="AH919" s="1003">
        <v>6.9</v>
      </c>
      <c r="AI919" s="1003">
        <v>0</v>
      </c>
      <c r="AJ919" s="1003">
        <v>0</v>
      </c>
    </row>
    <row r="920" spans="2:36" ht="12.75" customHeight="1">
      <c r="B920" s="344" t="s">
        <v>5777</v>
      </c>
      <c r="C920" s="345"/>
      <c r="D920" s="346">
        <v>60</v>
      </c>
      <c r="E920" s="594">
        <v>46006</v>
      </c>
      <c r="F920" s="594">
        <v>46064</v>
      </c>
      <c r="G920" s="594">
        <v>46181</v>
      </c>
      <c r="H920" s="594">
        <v>46240</v>
      </c>
      <c r="I920" s="347">
        <v>1</v>
      </c>
      <c r="J920" s="347">
        <v>0</v>
      </c>
      <c r="K920" s="346">
        <v>138</v>
      </c>
      <c r="L920" s="346">
        <v>138</v>
      </c>
      <c r="M920" s="346">
        <v>0</v>
      </c>
      <c r="N920" s="348">
        <v>0</v>
      </c>
      <c r="O920" s="385">
        <v>0</v>
      </c>
      <c r="P920" s="572"/>
      <c r="Q920" s="573"/>
      <c r="R920" s="663">
        <f t="shared" si="42"/>
        <v>-138</v>
      </c>
      <c r="S920" s="875">
        <f t="shared" si="43"/>
        <v>-1.1002678913126674E-3</v>
      </c>
      <c r="T920" s="1013"/>
      <c r="U920" s="875">
        <v>-7.1517755060060569E-4</v>
      </c>
      <c r="V920" s="875">
        <f t="shared" si="44"/>
        <v>-3.8509034071206169E-4</v>
      </c>
      <c r="X920" s="1002" t="s">
        <v>5777</v>
      </c>
      <c r="Z920" s="1003">
        <v>60</v>
      </c>
      <c r="AA920" s="1004">
        <v>46006</v>
      </c>
      <c r="AB920" s="1004">
        <v>46064</v>
      </c>
      <c r="AC920" s="1004">
        <v>46181</v>
      </c>
      <c r="AD920" s="1004">
        <v>46240</v>
      </c>
      <c r="AE920" s="1005">
        <v>1</v>
      </c>
      <c r="AF920" s="1005">
        <v>0</v>
      </c>
      <c r="AG920" s="1003">
        <v>138</v>
      </c>
      <c r="AH920" s="1003">
        <v>138</v>
      </c>
      <c r="AI920" s="1003">
        <v>0</v>
      </c>
      <c r="AJ920" s="1003">
        <v>0</v>
      </c>
    </row>
    <row r="921" spans="2:36" ht="12.75" customHeight="1">
      <c r="B921" s="337" t="s">
        <v>1063</v>
      </c>
      <c r="C921" s="314" t="s">
        <v>1064</v>
      </c>
      <c r="D921" s="315">
        <v>12</v>
      </c>
      <c r="E921" s="588">
        <v>46006</v>
      </c>
      <c r="F921" s="588">
        <v>46022</v>
      </c>
      <c r="G921" s="588">
        <v>46181</v>
      </c>
      <c r="H921" s="588">
        <v>46196</v>
      </c>
      <c r="I921" s="316">
        <v>1</v>
      </c>
      <c r="J921" s="316">
        <v>0</v>
      </c>
      <c r="K921" s="315">
        <v>9</v>
      </c>
      <c r="L921" s="315">
        <v>9</v>
      </c>
      <c r="M921" s="315">
        <v>0</v>
      </c>
      <c r="N921" s="338">
        <v>0</v>
      </c>
      <c r="O921" s="654">
        <v>0</v>
      </c>
      <c r="R921" s="661">
        <f t="shared" si="42"/>
        <v>-9</v>
      </c>
      <c r="S921" s="873">
        <f t="shared" si="43"/>
        <v>-7.1756601607347878E-5</v>
      </c>
      <c r="T921" s="1013"/>
      <c r="U921" s="873">
        <v>-7.1756944876314948E-5</v>
      </c>
      <c r="V921" s="873">
        <f t="shared" si="44"/>
        <v>3.4326896707070897E-10</v>
      </c>
      <c r="X921" s="1002" t="s">
        <v>1063</v>
      </c>
      <c r="Y921" s="1002" t="s">
        <v>1064</v>
      </c>
      <c r="Z921" s="1003">
        <v>12</v>
      </c>
      <c r="AA921" s="1004">
        <v>46006</v>
      </c>
      <c r="AB921" s="1004">
        <v>46022</v>
      </c>
      <c r="AC921" s="1004">
        <v>46181</v>
      </c>
      <c r="AD921" s="1004">
        <v>46196</v>
      </c>
      <c r="AE921" s="1005">
        <v>1</v>
      </c>
      <c r="AF921" s="1005">
        <v>0</v>
      </c>
      <c r="AG921" s="1003">
        <v>9</v>
      </c>
      <c r="AH921" s="1003">
        <v>9</v>
      </c>
      <c r="AI921" s="1003">
        <v>0</v>
      </c>
      <c r="AJ921" s="1003">
        <v>0</v>
      </c>
    </row>
    <row r="922" spans="2:36" ht="12.75" customHeight="1">
      <c r="B922" s="337" t="s">
        <v>1065</v>
      </c>
      <c r="C922" s="314" t="s">
        <v>1066</v>
      </c>
      <c r="D922" s="315">
        <v>2</v>
      </c>
      <c r="E922" s="588">
        <v>46023</v>
      </c>
      <c r="F922" s="588">
        <v>46024</v>
      </c>
      <c r="G922" s="588">
        <v>46197</v>
      </c>
      <c r="H922" s="588">
        <v>46198</v>
      </c>
      <c r="I922" s="316">
        <v>1</v>
      </c>
      <c r="J922" s="316">
        <v>0</v>
      </c>
      <c r="K922" s="315">
        <v>40</v>
      </c>
      <c r="L922" s="315">
        <v>40</v>
      </c>
      <c r="M922" s="315">
        <v>0</v>
      </c>
      <c r="N922" s="338">
        <v>0</v>
      </c>
      <c r="O922" s="654">
        <v>0</v>
      </c>
      <c r="R922" s="661">
        <f t="shared" si="42"/>
        <v>-40</v>
      </c>
      <c r="S922" s="873">
        <f t="shared" si="43"/>
        <v>-3.1891822936599057E-4</v>
      </c>
      <c r="T922" s="1013"/>
      <c r="U922" s="873">
        <v>-3.1891975500584422E-4</v>
      </c>
      <c r="V922" s="873">
        <f t="shared" si="44"/>
        <v>1.5256398536536188E-9</v>
      </c>
      <c r="X922" s="1002" t="s">
        <v>1065</v>
      </c>
      <c r="Y922" s="1002" t="s">
        <v>1066</v>
      </c>
      <c r="Z922" s="1003">
        <v>2</v>
      </c>
      <c r="AA922" s="1004">
        <v>46023</v>
      </c>
      <c r="AB922" s="1004">
        <v>46024</v>
      </c>
      <c r="AC922" s="1004">
        <v>46197</v>
      </c>
      <c r="AD922" s="1004">
        <v>46198</v>
      </c>
      <c r="AE922" s="1005">
        <v>1</v>
      </c>
      <c r="AF922" s="1005">
        <v>0</v>
      </c>
      <c r="AG922" s="1003">
        <v>40</v>
      </c>
      <c r="AH922" s="1003">
        <v>40</v>
      </c>
      <c r="AI922" s="1003">
        <v>0</v>
      </c>
      <c r="AJ922" s="1003">
        <v>0</v>
      </c>
    </row>
    <row r="923" spans="2:36" ht="12.75" customHeight="1">
      <c r="B923" s="337" t="s">
        <v>1067</v>
      </c>
      <c r="C923" s="314" t="s">
        <v>1068</v>
      </c>
      <c r="D923" s="315">
        <v>5</v>
      </c>
      <c r="E923" s="588">
        <v>46027</v>
      </c>
      <c r="F923" s="588">
        <v>46031</v>
      </c>
      <c r="G923" s="588">
        <v>46199</v>
      </c>
      <c r="H923" s="588">
        <v>46206</v>
      </c>
      <c r="I923" s="316">
        <v>1</v>
      </c>
      <c r="J923" s="316">
        <v>0</v>
      </c>
      <c r="K923" s="315">
        <v>20</v>
      </c>
      <c r="L923" s="315">
        <v>20</v>
      </c>
      <c r="M923" s="315">
        <v>0</v>
      </c>
      <c r="N923" s="338">
        <v>0</v>
      </c>
      <c r="O923" s="654">
        <v>0</v>
      </c>
      <c r="R923" s="661">
        <f t="shared" si="42"/>
        <v>-20</v>
      </c>
      <c r="S923" s="873">
        <f t="shared" si="43"/>
        <v>-1.5945911468299528E-4</v>
      </c>
      <c r="T923" s="1013"/>
      <c r="U923" s="873">
        <v>-1.5945987750292211E-4</v>
      </c>
      <c r="V923" s="873">
        <f t="shared" si="44"/>
        <v>7.6281992682680939E-10</v>
      </c>
      <c r="X923" s="1002" t="s">
        <v>1067</v>
      </c>
      <c r="Y923" s="1002" t="s">
        <v>1068</v>
      </c>
      <c r="Z923" s="1003">
        <v>5</v>
      </c>
      <c r="AA923" s="1004">
        <v>46027</v>
      </c>
      <c r="AB923" s="1004">
        <v>46031</v>
      </c>
      <c r="AC923" s="1004">
        <v>46199</v>
      </c>
      <c r="AD923" s="1004">
        <v>46206</v>
      </c>
      <c r="AE923" s="1005">
        <v>1</v>
      </c>
      <c r="AF923" s="1005">
        <v>0</v>
      </c>
      <c r="AG923" s="1003">
        <v>20</v>
      </c>
      <c r="AH923" s="1003">
        <v>20</v>
      </c>
      <c r="AI923" s="1003">
        <v>0</v>
      </c>
      <c r="AJ923" s="1003">
        <v>0</v>
      </c>
    </row>
    <row r="924" spans="2:36" ht="12.75" customHeight="1">
      <c r="B924" s="337" t="s">
        <v>1069</v>
      </c>
      <c r="C924" s="314" t="s">
        <v>1070</v>
      </c>
      <c r="D924" s="315">
        <v>8</v>
      </c>
      <c r="E924" s="588">
        <v>46034</v>
      </c>
      <c r="F924" s="588">
        <v>46043</v>
      </c>
      <c r="G924" s="588">
        <v>46209</v>
      </c>
      <c r="H924" s="588">
        <v>46218</v>
      </c>
      <c r="I924" s="316">
        <v>1</v>
      </c>
      <c r="J924" s="316">
        <v>0</v>
      </c>
      <c r="K924" s="315">
        <v>41.4</v>
      </c>
      <c r="L924" s="315">
        <v>41.4</v>
      </c>
      <c r="M924" s="315">
        <v>0</v>
      </c>
      <c r="N924" s="338">
        <v>0</v>
      </c>
      <c r="O924" s="654">
        <v>0</v>
      </c>
      <c r="R924" s="661">
        <f t="shared" si="42"/>
        <v>-41.4</v>
      </c>
      <c r="S924" s="873">
        <f t="shared" si="43"/>
        <v>-3.3008036739380023E-4</v>
      </c>
      <c r="T924" s="1013"/>
      <c r="U924" s="873">
        <v>-1.6504097321552437E-4</v>
      </c>
      <c r="V924" s="873">
        <f t="shared" si="44"/>
        <v>-1.6503939417827587E-4</v>
      </c>
      <c r="X924" s="1002" t="s">
        <v>1069</v>
      </c>
      <c r="Y924" s="1002" t="s">
        <v>1070</v>
      </c>
      <c r="Z924" s="1003">
        <v>8</v>
      </c>
      <c r="AA924" s="1004">
        <v>46034</v>
      </c>
      <c r="AB924" s="1004">
        <v>46043</v>
      </c>
      <c r="AC924" s="1004">
        <v>46209</v>
      </c>
      <c r="AD924" s="1004">
        <v>46218</v>
      </c>
      <c r="AE924" s="1005">
        <v>1</v>
      </c>
      <c r="AF924" s="1005">
        <v>0</v>
      </c>
      <c r="AG924" s="1003">
        <v>41.4</v>
      </c>
      <c r="AH924" s="1003">
        <v>41.4</v>
      </c>
      <c r="AI924" s="1003">
        <v>0</v>
      </c>
      <c r="AJ924" s="1003">
        <v>0</v>
      </c>
    </row>
    <row r="925" spans="2:36" ht="12.75" customHeight="1">
      <c r="B925" s="337" t="s">
        <v>1071</v>
      </c>
      <c r="C925" s="314" t="s">
        <v>1072</v>
      </c>
      <c r="D925" s="315">
        <v>5</v>
      </c>
      <c r="E925" s="588">
        <v>46044</v>
      </c>
      <c r="F925" s="588">
        <v>46050</v>
      </c>
      <c r="G925" s="588">
        <v>46220</v>
      </c>
      <c r="H925" s="588">
        <v>46226</v>
      </c>
      <c r="I925" s="316">
        <v>1</v>
      </c>
      <c r="J925" s="316">
        <v>0</v>
      </c>
      <c r="K925" s="315">
        <v>6.9</v>
      </c>
      <c r="L925" s="315">
        <v>6.9</v>
      </c>
      <c r="M925" s="315">
        <v>0</v>
      </c>
      <c r="N925" s="338">
        <v>0</v>
      </c>
      <c r="O925" s="654">
        <v>0</v>
      </c>
      <c r="R925" s="661">
        <f t="shared" si="42"/>
        <v>-6.9</v>
      </c>
      <c r="S925" s="873">
        <f t="shared" si="43"/>
        <v>-5.5013394565633377E-5</v>
      </c>
      <c r="T925" s="1013"/>
      <c r="U925" s="873">
        <v>0</v>
      </c>
      <c r="V925" s="873">
        <f t="shared" si="44"/>
        <v>-5.5013394565633377E-5</v>
      </c>
      <c r="X925" s="1002" t="s">
        <v>1071</v>
      </c>
      <c r="Y925" s="1002" t="s">
        <v>1072</v>
      </c>
      <c r="Z925" s="1003">
        <v>5</v>
      </c>
      <c r="AA925" s="1004">
        <v>46044</v>
      </c>
      <c r="AB925" s="1004">
        <v>46050</v>
      </c>
      <c r="AC925" s="1004">
        <v>46220</v>
      </c>
      <c r="AD925" s="1004">
        <v>46226</v>
      </c>
      <c r="AE925" s="1005">
        <v>1</v>
      </c>
      <c r="AF925" s="1005">
        <v>0</v>
      </c>
      <c r="AG925" s="1003">
        <v>6.9</v>
      </c>
      <c r="AH925" s="1003">
        <v>6.9</v>
      </c>
      <c r="AI925" s="1003">
        <v>0</v>
      </c>
      <c r="AJ925" s="1003">
        <v>0</v>
      </c>
    </row>
    <row r="926" spans="2:36" ht="12.75" customHeight="1">
      <c r="B926" s="337" t="s">
        <v>1073</v>
      </c>
      <c r="C926" s="314" t="s">
        <v>1074</v>
      </c>
      <c r="D926" s="315">
        <v>5</v>
      </c>
      <c r="E926" s="588">
        <v>46051</v>
      </c>
      <c r="F926" s="588">
        <v>46057</v>
      </c>
      <c r="G926" s="588">
        <v>46227</v>
      </c>
      <c r="H926" s="588">
        <v>46233</v>
      </c>
      <c r="I926" s="316">
        <v>1</v>
      </c>
      <c r="J926" s="316">
        <v>0</v>
      </c>
      <c r="K926" s="315">
        <v>13.8</v>
      </c>
      <c r="L926" s="315">
        <v>13.8</v>
      </c>
      <c r="M926" s="315">
        <v>0</v>
      </c>
      <c r="N926" s="338">
        <v>0</v>
      </c>
      <c r="O926" s="654">
        <v>0</v>
      </c>
      <c r="R926" s="661">
        <f t="shared" si="42"/>
        <v>-13.8</v>
      </c>
      <c r="S926" s="873">
        <f t="shared" si="43"/>
        <v>-1.1002678913126675E-4</v>
      </c>
      <c r="T926" s="1013"/>
      <c r="U926" s="873">
        <v>0</v>
      </c>
      <c r="V926" s="873">
        <f t="shared" si="44"/>
        <v>-1.1002678913126675E-4</v>
      </c>
      <c r="X926" s="1002" t="s">
        <v>1073</v>
      </c>
      <c r="Y926" s="1002" t="s">
        <v>1074</v>
      </c>
      <c r="Z926" s="1003">
        <v>5</v>
      </c>
      <c r="AA926" s="1004">
        <v>46051</v>
      </c>
      <c r="AB926" s="1004">
        <v>46057</v>
      </c>
      <c r="AC926" s="1004">
        <v>46227</v>
      </c>
      <c r="AD926" s="1004">
        <v>46233</v>
      </c>
      <c r="AE926" s="1005">
        <v>1</v>
      </c>
      <c r="AF926" s="1005">
        <v>0</v>
      </c>
      <c r="AG926" s="1003">
        <v>13.8</v>
      </c>
      <c r="AH926" s="1003">
        <v>13.8</v>
      </c>
      <c r="AI926" s="1003">
        <v>0</v>
      </c>
      <c r="AJ926" s="1003">
        <v>0</v>
      </c>
    </row>
    <row r="927" spans="2:36" ht="12.75" customHeight="1">
      <c r="B927" s="337" t="s">
        <v>1075</v>
      </c>
      <c r="C927" s="314" t="s">
        <v>1076</v>
      </c>
      <c r="D927" s="315">
        <v>5</v>
      </c>
      <c r="E927" s="588">
        <v>46058</v>
      </c>
      <c r="F927" s="588">
        <v>46064</v>
      </c>
      <c r="G927" s="588">
        <v>46234</v>
      </c>
      <c r="H927" s="588">
        <v>46240</v>
      </c>
      <c r="I927" s="316">
        <v>1</v>
      </c>
      <c r="J927" s="316">
        <v>0</v>
      </c>
      <c r="K927" s="315">
        <v>6.9</v>
      </c>
      <c r="L927" s="315">
        <v>6.9</v>
      </c>
      <c r="M927" s="315">
        <v>0</v>
      </c>
      <c r="N927" s="338">
        <v>0</v>
      </c>
      <c r="O927" s="654">
        <v>0</v>
      </c>
      <c r="R927" s="661">
        <f t="shared" si="42"/>
        <v>-6.9</v>
      </c>
      <c r="S927" s="873">
        <f t="shared" si="43"/>
        <v>-5.5013394565633377E-5</v>
      </c>
      <c r="T927" s="1013"/>
      <c r="U927" s="873">
        <v>0</v>
      </c>
      <c r="V927" s="873">
        <f t="shared" si="44"/>
        <v>-5.5013394565633377E-5</v>
      </c>
      <c r="X927" s="1002" t="s">
        <v>1075</v>
      </c>
      <c r="Y927" s="1002" t="s">
        <v>1076</v>
      </c>
      <c r="Z927" s="1003">
        <v>5</v>
      </c>
      <c r="AA927" s="1004">
        <v>46058</v>
      </c>
      <c r="AB927" s="1004">
        <v>46064</v>
      </c>
      <c r="AC927" s="1004">
        <v>46234</v>
      </c>
      <c r="AD927" s="1004">
        <v>46240</v>
      </c>
      <c r="AE927" s="1005">
        <v>1</v>
      </c>
      <c r="AF927" s="1005">
        <v>0</v>
      </c>
      <c r="AG927" s="1003">
        <v>6.9</v>
      </c>
      <c r="AH927" s="1003">
        <v>6.9</v>
      </c>
      <c r="AI927" s="1003">
        <v>0</v>
      </c>
      <c r="AJ927" s="1003">
        <v>0</v>
      </c>
    </row>
    <row r="928" spans="2:36" ht="12.75" customHeight="1">
      <c r="B928" s="344" t="s">
        <v>5778</v>
      </c>
      <c r="C928" s="345"/>
      <c r="D928" s="346">
        <v>61</v>
      </c>
      <c r="E928" s="594">
        <v>46006</v>
      </c>
      <c r="F928" s="594">
        <v>46064</v>
      </c>
      <c r="G928" s="594">
        <v>46181</v>
      </c>
      <c r="H928" s="594">
        <v>46241</v>
      </c>
      <c r="I928" s="347">
        <v>1</v>
      </c>
      <c r="J928" s="347">
        <v>0</v>
      </c>
      <c r="K928" s="346">
        <v>138</v>
      </c>
      <c r="L928" s="346">
        <v>138</v>
      </c>
      <c r="M928" s="346">
        <v>0</v>
      </c>
      <c r="N928" s="348">
        <v>0</v>
      </c>
      <c r="O928" s="385">
        <v>0</v>
      </c>
      <c r="P928" s="572"/>
      <c r="Q928" s="573"/>
      <c r="R928" s="663">
        <f t="shared" si="42"/>
        <v>-138</v>
      </c>
      <c r="S928" s="875">
        <f t="shared" si="43"/>
        <v>-1.1002678913126674E-3</v>
      </c>
      <c r="T928" s="1013"/>
      <c r="U928" s="875">
        <v>-7.1517755060060569E-4</v>
      </c>
      <c r="V928" s="875">
        <f t="shared" si="44"/>
        <v>-3.8509034071206169E-4</v>
      </c>
      <c r="X928" s="1002" t="s">
        <v>5778</v>
      </c>
      <c r="Z928" s="1003">
        <v>61</v>
      </c>
      <c r="AA928" s="1004">
        <v>46006</v>
      </c>
      <c r="AB928" s="1004">
        <v>46064</v>
      </c>
      <c r="AC928" s="1004">
        <v>46181</v>
      </c>
      <c r="AD928" s="1004">
        <v>46241</v>
      </c>
      <c r="AE928" s="1005">
        <v>1</v>
      </c>
      <c r="AF928" s="1005">
        <v>0</v>
      </c>
      <c r="AG928" s="1003">
        <v>138</v>
      </c>
      <c r="AH928" s="1003">
        <v>138</v>
      </c>
      <c r="AI928" s="1003">
        <v>0</v>
      </c>
      <c r="AJ928" s="1003">
        <v>0</v>
      </c>
    </row>
    <row r="929" spans="2:36" ht="12.75" customHeight="1">
      <c r="B929" s="337" t="s">
        <v>1078</v>
      </c>
      <c r="C929" s="314" t="s">
        <v>1079</v>
      </c>
      <c r="D929" s="315">
        <v>12</v>
      </c>
      <c r="E929" s="588">
        <v>46006</v>
      </c>
      <c r="F929" s="588">
        <v>46022</v>
      </c>
      <c r="G929" s="588">
        <v>46181</v>
      </c>
      <c r="H929" s="588">
        <v>46196</v>
      </c>
      <c r="I929" s="316">
        <v>1</v>
      </c>
      <c r="J929" s="316">
        <v>0</v>
      </c>
      <c r="K929" s="315">
        <v>9</v>
      </c>
      <c r="L929" s="315">
        <v>9</v>
      </c>
      <c r="M929" s="315">
        <v>0</v>
      </c>
      <c r="N929" s="338">
        <v>0</v>
      </c>
      <c r="O929" s="654">
        <v>0</v>
      </c>
      <c r="R929" s="661">
        <f t="shared" si="42"/>
        <v>-9</v>
      </c>
      <c r="S929" s="873">
        <f t="shared" si="43"/>
        <v>-7.1756601607347878E-5</v>
      </c>
      <c r="T929" s="1013"/>
      <c r="U929" s="873">
        <v>-7.1756944876314948E-5</v>
      </c>
      <c r="V929" s="873">
        <f t="shared" si="44"/>
        <v>3.4326896707070897E-10</v>
      </c>
      <c r="X929" s="1002" t="s">
        <v>1078</v>
      </c>
      <c r="Y929" s="1002" t="s">
        <v>1079</v>
      </c>
      <c r="Z929" s="1003">
        <v>12</v>
      </c>
      <c r="AA929" s="1004">
        <v>46006</v>
      </c>
      <c r="AB929" s="1004">
        <v>46022</v>
      </c>
      <c r="AC929" s="1004">
        <v>46181</v>
      </c>
      <c r="AD929" s="1004">
        <v>46196</v>
      </c>
      <c r="AE929" s="1005">
        <v>1</v>
      </c>
      <c r="AF929" s="1005">
        <v>0</v>
      </c>
      <c r="AG929" s="1003">
        <v>9</v>
      </c>
      <c r="AH929" s="1003">
        <v>9</v>
      </c>
      <c r="AI929" s="1003">
        <v>0</v>
      </c>
      <c r="AJ929" s="1003">
        <v>0</v>
      </c>
    </row>
    <row r="930" spans="2:36" ht="12.75" customHeight="1">
      <c r="B930" s="337" t="s">
        <v>1080</v>
      </c>
      <c r="C930" s="314" t="s">
        <v>1081</v>
      </c>
      <c r="D930" s="315">
        <v>4</v>
      </c>
      <c r="E930" s="588">
        <v>46023</v>
      </c>
      <c r="F930" s="588">
        <v>46026</v>
      </c>
      <c r="G930" s="588">
        <v>46197</v>
      </c>
      <c r="H930" s="588">
        <v>46200</v>
      </c>
      <c r="I930" s="316">
        <v>1</v>
      </c>
      <c r="J930" s="316">
        <v>0</v>
      </c>
      <c r="K930" s="315">
        <v>40</v>
      </c>
      <c r="L930" s="315">
        <v>40</v>
      </c>
      <c r="M930" s="315">
        <v>0</v>
      </c>
      <c r="N930" s="338">
        <v>0</v>
      </c>
      <c r="O930" s="654">
        <v>0</v>
      </c>
      <c r="R930" s="661">
        <f t="shared" si="42"/>
        <v>-40</v>
      </c>
      <c r="S930" s="873">
        <f t="shared" si="43"/>
        <v>-3.1891822936599057E-4</v>
      </c>
      <c r="T930" s="1013"/>
      <c r="U930" s="873">
        <v>-3.1891975500584422E-4</v>
      </c>
      <c r="V930" s="873">
        <f t="shared" si="44"/>
        <v>1.5256398536536188E-9</v>
      </c>
      <c r="X930" s="1002" t="s">
        <v>1080</v>
      </c>
      <c r="Y930" s="1002" t="s">
        <v>1081</v>
      </c>
      <c r="Z930" s="1003">
        <v>4</v>
      </c>
      <c r="AA930" s="1004">
        <v>46023</v>
      </c>
      <c r="AB930" s="1004">
        <v>46026</v>
      </c>
      <c r="AC930" s="1004">
        <v>46197</v>
      </c>
      <c r="AD930" s="1004">
        <v>46200</v>
      </c>
      <c r="AE930" s="1005">
        <v>1</v>
      </c>
      <c r="AF930" s="1005">
        <v>0</v>
      </c>
      <c r="AG930" s="1003">
        <v>40</v>
      </c>
      <c r="AH930" s="1003">
        <v>40</v>
      </c>
      <c r="AI930" s="1003">
        <v>0</v>
      </c>
      <c r="AJ930" s="1003">
        <v>0</v>
      </c>
    </row>
    <row r="931" spans="2:36" ht="12.75" customHeight="1">
      <c r="B931" s="337" t="s">
        <v>1082</v>
      </c>
      <c r="C931" s="314" t="s">
        <v>1083</v>
      </c>
      <c r="D931" s="315">
        <v>5</v>
      </c>
      <c r="E931" s="588">
        <v>46027</v>
      </c>
      <c r="F931" s="588">
        <v>46031</v>
      </c>
      <c r="G931" s="588">
        <v>46203</v>
      </c>
      <c r="H931" s="588">
        <v>46209</v>
      </c>
      <c r="I931" s="316">
        <v>1</v>
      </c>
      <c r="J931" s="316">
        <v>0</v>
      </c>
      <c r="K931" s="315">
        <v>20</v>
      </c>
      <c r="L931" s="315">
        <v>20</v>
      </c>
      <c r="M931" s="315">
        <v>0</v>
      </c>
      <c r="N931" s="338">
        <v>0</v>
      </c>
      <c r="O931" s="654">
        <v>0</v>
      </c>
      <c r="R931" s="661">
        <f t="shared" si="42"/>
        <v>-20</v>
      </c>
      <c r="S931" s="873">
        <f t="shared" si="43"/>
        <v>-1.5945911468299528E-4</v>
      </c>
      <c r="T931" s="1013"/>
      <c r="U931" s="873">
        <v>-1.5945987750292211E-4</v>
      </c>
      <c r="V931" s="873">
        <f t="shared" si="44"/>
        <v>7.6281992682680939E-10</v>
      </c>
      <c r="X931" s="1002" t="s">
        <v>1082</v>
      </c>
      <c r="Y931" s="1002" t="s">
        <v>1083</v>
      </c>
      <c r="Z931" s="1003">
        <v>5</v>
      </c>
      <c r="AA931" s="1004">
        <v>46027</v>
      </c>
      <c r="AB931" s="1004">
        <v>46031</v>
      </c>
      <c r="AC931" s="1004">
        <v>46203</v>
      </c>
      <c r="AD931" s="1004">
        <v>46209</v>
      </c>
      <c r="AE931" s="1005">
        <v>1</v>
      </c>
      <c r="AF931" s="1005">
        <v>0</v>
      </c>
      <c r="AG931" s="1003">
        <v>20</v>
      </c>
      <c r="AH931" s="1003">
        <v>20</v>
      </c>
      <c r="AI931" s="1003">
        <v>0</v>
      </c>
      <c r="AJ931" s="1003">
        <v>0</v>
      </c>
    </row>
    <row r="932" spans="2:36" ht="12.75" customHeight="1">
      <c r="B932" s="337" t="s">
        <v>1084</v>
      </c>
      <c r="C932" s="314" t="s">
        <v>1085</v>
      </c>
      <c r="D932" s="315">
        <v>8</v>
      </c>
      <c r="E932" s="588">
        <v>46034</v>
      </c>
      <c r="F932" s="588">
        <v>46043</v>
      </c>
      <c r="G932" s="588">
        <v>46210</v>
      </c>
      <c r="H932" s="588">
        <v>46220</v>
      </c>
      <c r="I932" s="316">
        <v>1</v>
      </c>
      <c r="J932" s="316">
        <v>0</v>
      </c>
      <c r="K932" s="315">
        <v>41.4</v>
      </c>
      <c r="L932" s="315">
        <v>41.4</v>
      </c>
      <c r="M932" s="315">
        <v>0</v>
      </c>
      <c r="N932" s="338">
        <v>0</v>
      </c>
      <c r="O932" s="654">
        <v>0</v>
      </c>
      <c r="R932" s="661">
        <f t="shared" si="42"/>
        <v>-41.4</v>
      </c>
      <c r="S932" s="873">
        <f t="shared" si="43"/>
        <v>-3.3008036739380023E-4</v>
      </c>
      <c r="T932" s="1013"/>
      <c r="U932" s="873">
        <v>-1.6504097321552437E-4</v>
      </c>
      <c r="V932" s="873">
        <f t="shared" si="44"/>
        <v>-1.6503939417827587E-4</v>
      </c>
      <c r="X932" s="1002" t="s">
        <v>1084</v>
      </c>
      <c r="Y932" s="1002" t="s">
        <v>1085</v>
      </c>
      <c r="Z932" s="1003">
        <v>8</v>
      </c>
      <c r="AA932" s="1004">
        <v>46034</v>
      </c>
      <c r="AB932" s="1004">
        <v>46043</v>
      </c>
      <c r="AC932" s="1004">
        <v>46210</v>
      </c>
      <c r="AD932" s="1004">
        <v>46220</v>
      </c>
      <c r="AE932" s="1005">
        <v>1</v>
      </c>
      <c r="AF932" s="1005">
        <v>0</v>
      </c>
      <c r="AG932" s="1003">
        <v>41.4</v>
      </c>
      <c r="AH932" s="1003">
        <v>41.4</v>
      </c>
      <c r="AI932" s="1003">
        <v>0</v>
      </c>
      <c r="AJ932" s="1003">
        <v>0</v>
      </c>
    </row>
    <row r="933" spans="2:36" ht="12.75" customHeight="1">
      <c r="B933" s="337" t="s">
        <v>1086</v>
      </c>
      <c r="C933" s="314" t="s">
        <v>1087</v>
      </c>
      <c r="D933" s="315">
        <v>5</v>
      </c>
      <c r="E933" s="588">
        <v>46044</v>
      </c>
      <c r="F933" s="588">
        <v>46050</v>
      </c>
      <c r="G933" s="588">
        <v>46223</v>
      </c>
      <c r="H933" s="588">
        <v>46227</v>
      </c>
      <c r="I933" s="316">
        <v>1</v>
      </c>
      <c r="J933" s="316">
        <v>0</v>
      </c>
      <c r="K933" s="315">
        <v>6.9</v>
      </c>
      <c r="L933" s="315">
        <v>6.9</v>
      </c>
      <c r="M933" s="315">
        <v>0</v>
      </c>
      <c r="N933" s="338">
        <v>0</v>
      </c>
      <c r="O933" s="654">
        <v>0</v>
      </c>
      <c r="R933" s="661">
        <f t="shared" si="42"/>
        <v>-6.9</v>
      </c>
      <c r="S933" s="873">
        <f t="shared" si="43"/>
        <v>-5.5013394565633377E-5</v>
      </c>
      <c r="T933" s="1013"/>
      <c r="U933" s="873">
        <v>0</v>
      </c>
      <c r="V933" s="873">
        <f t="shared" si="44"/>
        <v>-5.5013394565633377E-5</v>
      </c>
      <c r="X933" s="1002" t="s">
        <v>1086</v>
      </c>
      <c r="Y933" s="1002" t="s">
        <v>1087</v>
      </c>
      <c r="Z933" s="1003">
        <v>5</v>
      </c>
      <c r="AA933" s="1004">
        <v>46044</v>
      </c>
      <c r="AB933" s="1004">
        <v>46050</v>
      </c>
      <c r="AC933" s="1004">
        <v>46223</v>
      </c>
      <c r="AD933" s="1004">
        <v>46227</v>
      </c>
      <c r="AE933" s="1005">
        <v>1</v>
      </c>
      <c r="AF933" s="1005">
        <v>0</v>
      </c>
      <c r="AG933" s="1003">
        <v>6.9</v>
      </c>
      <c r="AH933" s="1003">
        <v>6.9</v>
      </c>
      <c r="AI933" s="1003">
        <v>0</v>
      </c>
      <c r="AJ933" s="1003">
        <v>0</v>
      </c>
    </row>
    <row r="934" spans="2:36" ht="12.75" customHeight="1">
      <c r="B934" s="337" t="s">
        <v>1088</v>
      </c>
      <c r="C934" s="314" t="s">
        <v>1089</v>
      </c>
      <c r="D934" s="315">
        <v>5</v>
      </c>
      <c r="E934" s="588">
        <v>46051</v>
      </c>
      <c r="F934" s="588">
        <v>46057</v>
      </c>
      <c r="G934" s="588">
        <v>46230</v>
      </c>
      <c r="H934" s="588">
        <v>46234</v>
      </c>
      <c r="I934" s="316">
        <v>1</v>
      </c>
      <c r="J934" s="316">
        <v>0</v>
      </c>
      <c r="K934" s="315">
        <v>13.8</v>
      </c>
      <c r="L934" s="315">
        <v>13.8</v>
      </c>
      <c r="M934" s="315">
        <v>0</v>
      </c>
      <c r="N934" s="338">
        <v>0</v>
      </c>
      <c r="O934" s="654">
        <v>0</v>
      </c>
      <c r="R934" s="661">
        <f t="shared" si="42"/>
        <v>-13.8</v>
      </c>
      <c r="S934" s="873">
        <f t="shared" si="43"/>
        <v>-1.1002678913126675E-4</v>
      </c>
      <c r="T934" s="1013"/>
      <c r="U934" s="873">
        <v>0</v>
      </c>
      <c r="V934" s="873">
        <f t="shared" si="44"/>
        <v>-1.1002678913126675E-4</v>
      </c>
      <c r="X934" s="1002" t="s">
        <v>1088</v>
      </c>
      <c r="Y934" s="1002" t="s">
        <v>1089</v>
      </c>
      <c r="Z934" s="1003">
        <v>5</v>
      </c>
      <c r="AA934" s="1004">
        <v>46051</v>
      </c>
      <c r="AB934" s="1004">
        <v>46057</v>
      </c>
      <c r="AC934" s="1004">
        <v>46230</v>
      </c>
      <c r="AD934" s="1004">
        <v>46234</v>
      </c>
      <c r="AE934" s="1005">
        <v>1</v>
      </c>
      <c r="AF934" s="1005">
        <v>0</v>
      </c>
      <c r="AG934" s="1003">
        <v>13.8</v>
      </c>
      <c r="AH934" s="1003">
        <v>13.8</v>
      </c>
      <c r="AI934" s="1003">
        <v>0</v>
      </c>
      <c r="AJ934" s="1003">
        <v>0</v>
      </c>
    </row>
    <row r="935" spans="2:36" ht="12.75" customHeight="1">
      <c r="B935" s="337" t="s">
        <v>1090</v>
      </c>
      <c r="C935" s="314" t="s">
        <v>1091</v>
      </c>
      <c r="D935" s="315">
        <v>5</v>
      </c>
      <c r="E935" s="588">
        <v>46058</v>
      </c>
      <c r="F935" s="588">
        <v>46064</v>
      </c>
      <c r="G935" s="588">
        <v>46237</v>
      </c>
      <c r="H935" s="588">
        <v>46241</v>
      </c>
      <c r="I935" s="316">
        <v>1</v>
      </c>
      <c r="J935" s="316">
        <v>0</v>
      </c>
      <c r="K935" s="315">
        <v>6.9</v>
      </c>
      <c r="L935" s="315">
        <v>6.9</v>
      </c>
      <c r="M935" s="315">
        <v>0</v>
      </c>
      <c r="N935" s="338">
        <v>0</v>
      </c>
      <c r="O935" s="654">
        <v>0</v>
      </c>
      <c r="R935" s="661">
        <f t="shared" si="42"/>
        <v>-6.9</v>
      </c>
      <c r="S935" s="873">
        <f t="shared" si="43"/>
        <v>-5.5013394565633377E-5</v>
      </c>
      <c r="T935" s="1013"/>
      <c r="U935" s="873">
        <v>0</v>
      </c>
      <c r="V935" s="873">
        <f t="shared" si="44"/>
        <v>-5.5013394565633377E-5</v>
      </c>
      <c r="X935" s="1002" t="s">
        <v>1090</v>
      </c>
      <c r="Y935" s="1002" t="s">
        <v>1091</v>
      </c>
      <c r="Z935" s="1003">
        <v>5</v>
      </c>
      <c r="AA935" s="1004">
        <v>46058</v>
      </c>
      <c r="AB935" s="1004">
        <v>46064</v>
      </c>
      <c r="AC935" s="1004">
        <v>46237</v>
      </c>
      <c r="AD935" s="1004">
        <v>46241</v>
      </c>
      <c r="AE935" s="1005">
        <v>1</v>
      </c>
      <c r="AF935" s="1005">
        <v>0</v>
      </c>
      <c r="AG935" s="1003">
        <v>6.9</v>
      </c>
      <c r="AH935" s="1003">
        <v>6.9</v>
      </c>
      <c r="AI935" s="1003">
        <v>0</v>
      </c>
      <c r="AJ935" s="1003">
        <v>0</v>
      </c>
    </row>
    <row r="936" spans="2:36" ht="12.75" customHeight="1">
      <c r="B936" s="344" t="s">
        <v>5779</v>
      </c>
      <c r="C936" s="345"/>
      <c r="D936" s="346">
        <v>59</v>
      </c>
      <c r="E936" s="594">
        <v>46024</v>
      </c>
      <c r="F936" s="594">
        <v>46084</v>
      </c>
      <c r="G936" s="594">
        <v>46197</v>
      </c>
      <c r="H936" s="594">
        <v>46255</v>
      </c>
      <c r="I936" s="347">
        <v>1</v>
      </c>
      <c r="J936" s="347">
        <v>0</v>
      </c>
      <c r="K936" s="346">
        <v>138</v>
      </c>
      <c r="L936" s="346">
        <v>138</v>
      </c>
      <c r="M936" s="346">
        <v>0</v>
      </c>
      <c r="N936" s="348">
        <v>0</v>
      </c>
      <c r="O936" s="385">
        <v>0</v>
      </c>
      <c r="P936" s="572"/>
      <c r="Q936" s="573"/>
      <c r="R936" s="663">
        <f t="shared" si="42"/>
        <v>-138</v>
      </c>
      <c r="S936" s="875">
        <f t="shared" si="43"/>
        <v>-1.1002678913126674E-3</v>
      </c>
      <c r="T936" s="1013"/>
      <c r="U936" s="875">
        <v>-5.9797454063595788E-5</v>
      </c>
      <c r="V936" s="875">
        <f t="shared" si="44"/>
        <v>-1.0404704372490715E-3</v>
      </c>
      <c r="X936" s="1002" t="s">
        <v>5779</v>
      </c>
      <c r="Z936" s="1003">
        <v>59</v>
      </c>
      <c r="AA936" s="1004">
        <v>46024</v>
      </c>
      <c r="AB936" s="1004">
        <v>46084</v>
      </c>
      <c r="AC936" s="1004">
        <v>46197</v>
      </c>
      <c r="AD936" s="1004">
        <v>46255</v>
      </c>
      <c r="AE936" s="1005">
        <v>1</v>
      </c>
      <c r="AF936" s="1005">
        <v>0</v>
      </c>
      <c r="AG936" s="1003">
        <v>138</v>
      </c>
      <c r="AH936" s="1003">
        <v>138</v>
      </c>
      <c r="AI936" s="1003">
        <v>0</v>
      </c>
      <c r="AJ936" s="1003">
        <v>0</v>
      </c>
    </row>
    <row r="937" spans="2:36" ht="12.75" customHeight="1">
      <c r="B937" s="337" t="s">
        <v>1093</v>
      </c>
      <c r="C937" s="314" t="s">
        <v>1094</v>
      </c>
      <c r="D937" s="315">
        <v>12</v>
      </c>
      <c r="E937" s="588">
        <v>46024</v>
      </c>
      <c r="F937" s="588">
        <v>46041</v>
      </c>
      <c r="G937" s="588">
        <v>46197</v>
      </c>
      <c r="H937" s="588">
        <v>46213</v>
      </c>
      <c r="I937" s="316">
        <v>1</v>
      </c>
      <c r="J937" s="316">
        <v>0</v>
      </c>
      <c r="K937" s="315">
        <v>9</v>
      </c>
      <c r="L937" s="315">
        <v>9</v>
      </c>
      <c r="M937" s="315">
        <v>0</v>
      </c>
      <c r="N937" s="338">
        <v>0</v>
      </c>
      <c r="O937" s="654">
        <v>0</v>
      </c>
      <c r="R937" s="661">
        <f t="shared" si="42"/>
        <v>-9</v>
      </c>
      <c r="S937" s="873">
        <f t="shared" si="43"/>
        <v>-7.1756601607347878E-5</v>
      </c>
      <c r="T937" s="1013"/>
      <c r="U937" s="873">
        <v>-5.9797454063595788E-5</v>
      </c>
      <c r="V937" s="873">
        <f t="shared" si="44"/>
        <v>-1.195914754375209E-5</v>
      </c>
      <c r="X937" s="1002" t="s">
        <v>1093</v>
      </c>
      <c r="Y937" s="1002" t="s">
        <v>1094</v>
      </c>
      <c r="Z937" s="1003">
        <v>12</v>
      </c>
      <c r="AA937" s="1004">
        <v>46024</v>
      </c>
      <c r="AB937" s="1004">
        <v>46041</v>
      </c>
      <c r="AC937" s="1004">
        <v>46197</v>
      </c>
      <c r="AD937" s="1004">
        <v>46213</v>
      </c>
      <c r="AE937" s="1005">
        <v>1</v>
      </c>
      <c r="AF937" s="1005">
        <v>0</v>
      </c>
      <c r="AG937" s="1003">
        <v>9</v>
      </c>
      <c r="AH937" s="1003">
        <v>9</v>
      </c>
      <c r="AI937" s="1003">
        <v>0</v>
      </c>
      <c r="AJ937" s="1003">
        <v>0</v>
      </c>
    </row>
    <row r="938" spans="2:36" ht="12.75" customHeight="1">
      <c r="B938" s="337" t="s">
        <v>1095</v>
      </c>
      <c r="C938" s="314" t="s">
        <v>1096</v>
      </c>
      <c r="D938" s="315">
        <v>3</v>
      </c>
      <c r="E938" s="588">
        <v>46042</v>
      </c>
      <c r="F938" s="588">
        <v>46044</v>
      </c>
      <c r="G938" s="588">
        <v>46214</v>
      </c>
      <c r="H938" s="588">
        <v>46216</v>
      </c>
      <c r="I938" s="316">
        <v>1</v>
      </c>
      <c r="J938" s="316">
        <v>0</v>
      </c>
      <c r="K938" s="315">
        <v>40</v>
      </c>
      <c r="L938" s="315">
        <v>40</v>
      </c>
      <c r="M938" s="315">
        <v>0</v>
      </c>
      <c r="N938" s="338">
        <v>0</v>
      </c>
      <c r="O938" s="654">
        <v>0</v>
      </c>
      <c r="R938" s="661">
        <f t="shared" si="42"/>
        <v>-40</v>
      </c>
      <c r="S938" s="873">
        <f t="shared" si="43"/>
        <v>-3.1891822936599057E-4</v>
      </c>
      <c r="T938" s="1013"/>
      <c r="U938" s="873">
        <v>0</v>
      </c>
      <c r="V938" s="873">
        <f t="shared" si="44"/>
        <v>-3.1891822936599057E-4</v>
      </c>
      <c r="X938" s="1002" t="s">
        <v>1095</v>
      </c>
      <c r="Y938" s="1002" t="s">
        <v>1096</v>
      </c>
      <c r="Z938" s="1003">
        <v>3</v>
      </c>
      <c r="AA938" s="1004">
        <v>46042</v>
      </c>
      <c r="AB938" s="1004">
        <v>46044</v>
      </c>
      <c r="AC938" s="1004">
        <v>46214</v>
      </c>
      <c r="AD938" s="1004">
        <v>46216</v>
      </c>
      <c r="AE938" s="1005">
        <v>1</v>
      </c>
      <c r="AF938" s="1005">
        <v>0</v>
      </c>
      <c r="AG938" s="1003">
        <v>40</v>
      </c>
      <c r="AH938" s="1003">
        <v>40</v>
      </c>
      <c r="AI938" s="1003">
        <v>0</v>
      </c>
      <c r="AJ938" s="1003">
        <v>0</v>
      </c>
    </row>
    <row r="939" spans="2:36" ht="12.75" customHeight="1">
      <c r="B939" s="337" t="s">
        <v>1097</v>
      </c>
      <c r="C939" s="314" t="s">
        <v>1098</v>
      </c>
      <c r="D939" s="315">
        <v>5</v>
      </c>
      <c r="E939" s="588">
        <v>46045</v>
      </c>
      <c r="F939" s="588">
        <v>46051</v>
      </c>
      <c r="G939" s="588">
        <v>46217</v>
      </c>
      <c r="H939" s="588">
        <v>46224</v>
      </c>
      <c r="I939" s="316">
        <v>1</v>
      </c>
      <c r="J939" s="316">
        <v>0</v>
      </c>
      <c r="K939" s="315">
        <v>20</v>
      </c>
      <c r="L939" s="315">
        <v>20</v>
      </c>
      <c r="M939" s="315">
        <v>0</v>
      </c>
      <c r="N939" s="338">
        <v>0</v>
      </c>
      <c r="O939" s="654">
        <v>0</v>
      </c>
      <c r="R939" s="661">
        <f t="shared" si="42"/>
        <v>-20</v>
      </c>
      <c r="S939" s="873">
        <f t="shared" si="43"/>
        <v>-1.5945911468299528E-4</v>
      </c>
      <c r="T939" s="1013"/>
      <c r="U939" s="873">
        <v>0</v>
      </c>
      <c r="V939" s="873">
        <f t="shared" si="44"/>
        <v>-1.5945911468299528E-4</v>
      </c>
      <c r="X939" s="1002" t="s">
        <v>1097</v>
      </c>
      <c r="Y939" s="1002" t="s">
        <v>1098</v>
      </c>
      <c r="Z939" s="1003">
        <v>5</v>
      </c>
      <c r="AA939" s="1004">
        <v>46045</v>
      </c>
      <c r="AB939" s="1004">
        <v>46051</v>
      </c>
      <c r="AC939" s="1004">
        <v>46217</v>
      </c>
      <c r="AD939" s="1004">
        <v>46224</v>
      </c>
      <c r="AE939" s="1005">
        <v>1</v>
      </c>
      <c r="AF939" s="1005">
        <v>0</v>
      </c>
      <c r="AG939" s="1003">
        <v>20</v>
      </c>
      <c r="AH939" s="1003">
        <v>20</v>
      </c>
      <c r="AI939" s="1003">
        <v>0</v>
      </c>
      <c r="AJ939" s="1003">
        <v>0</v>
      </c>
    </row>
    <row r="940" spans="2:36" ht="12.75" customHeight="1">
      <c r="B940" s="337" t="s">
        <v>1099</v>
      </c>
      <c r="C940" s="314" t="s">
        <v>1100</v>
      </c>
      <c r="D940" s="315">
        <v>8</v>
      </c>
      <c r="E940" s="588">
        <v>46052</v>
      </c>
      <c r="F940" s="588">
        <v>46063</v>
      </c>
      <c r="G940" s="588">
        <v>46225</v>
      </c>
      <c r="H940" s="588">
        <v>46234</v>
      </c>
      <c r="I940" s="316">
        <v>1</v>
      </c>
      <c r="J940" s="316">
        <v>0</v>
      </c>
      <c r="K940" s="315">
        <v>41.4</v>
      </c>
      <c r="L940" s="315">
        <v>41.4</v>
      </c>
      <c r="M940" s="315">
        <v>0</v>
      </c>
      <c r="N940" s="338">
        <v>0</v>
      </c>
      <c r="O940" s="654">
        <v>0</v>
      </c>
      <c r="R940" s="661">
        <f t="shared" si="42"/>
        <v>-41.4</v>
      </c>
      <c r="S940" s="873">
        <f t="shared" si="43"/>
        <v>-3.3008036739380023E-4</v>
      </c>
      <c r="T940" s="1013"/>
      <c r="U940" s="873">
        <v>0</v>
      </c>
      <c r="V940" s="873">
        <f t="shared" si="44"/>
        <v>-3.3008036739380023E-4</v>
      </c>
      <c r="X940" s="1002" t="s">
        <v>1099</v>
      </c>
      <c r="Y940" s="1002" t="s">
        <v>1100</v>
      </c>
      <c r="Z940" s="1003">
        <v>8</v>
      </c>
      <c r="AA940" s="1004">
        <v>46052</v>
      </c>
      <c r="AB940" s="1004">
        <v>46063</v>
      </c>
      <c r="AC940" s="1004">
        <v>46225</v>
      </c>
      <c r="AD940" s="1004">
        <v>46234</v>
      </c>
      <c r="AE940" s="1005">
        <v>1</v>
      </c>
      <c r="AF940" s="1005">
        <v>0</v>
      </c>
      <c r="AG940" s="1003">
        <v>41.4</v>
      </c>
      <c r="AH940" s="1003">
        <v>41.4</v>
      </c>
      <c r="AI940" s="1003">
        <v>0</v>
      </c>
      <c r="AJ940" s="1003">
        <v>0</v>
      </c>
    </row>
    <row r="941" spans="2:36" ht="12.75" customHeight="1">
      <c r="B941" s="337" t="s">
        <v>1101</v>
      </c>
      <c r="C941" s="314" t="s">
        <v>1102</v>
      </c>
      <c r="D941" s="315">
        <v>5</v>
      </c>
      <c r="E941" s="588">
        <v>46064</v>
      </c>
      <c r="F941" s="588">
        <v>46070</v>
      </c>
      <c r="G941" s="588">
        <v>46237</v>
      </c>
      <c r="H941" s="588">
        <v>46241</v>
      </c>
      <c r="I941" s="316">
        <v>1</v>
      </c>
      <c r="J941" s="316">
        <v>0</v>
      </c>
      <c r="K941" s="315">
        <v>6.9</v>
      </c>
      <c r="L941" s="315">
        <v>6.9</v>
      </c>
      <c r="M941" s="315">
        <v>0</v>
      </c>
      <c r="N941" s="338">
        <v>0</v>
      </c>
      <c r="O941" s="654">
        <v>0</v>
      </c>
      <c r="R941" s="661">
        <f t="shared" si="42"/>
        <v>-6.9</v>
      </c>
      <c r="S941" s="873">
        <f t="shared" si="43"/>
        <v>-5.5013394565633377E-5</v>
      </c>
      <c r="T941" s="1013"/>
      <c r="U941" s="873">
        <v>0</v>
      </c>
      <c r="V941" s="873">
        <f t="shared" si="44"/>
        <v>-5.5013394565633377E-5</v>
      </c>
      <c r="X941" s="1002" t="s">
        <v>1101</v>
      </c>
      <c r="Y941" s="1002" t="s">
        <v>1102</v>
      </c>
      <c r="Z941" s="1003">
        <v>5</v>
      </c>
      <c r="AA941" s="1004">
        <v>46064</v>
      </c>
      <c r="AB941" s="1004">
        <v>46070</v>
      </c>
      <c r="AC941" s="1004">
        <v>46237</v>
      </c>
      <c r="AD941" s="1004">
        <v>46241</v>
      </c>
      <c r="AE941" s="1005">
        <v>1</v>
      </c>
      <c r="AF941" s="1005">
        <v>0</v>
      </c>
      <c r="AG941" s="1003">
        <v>6.9</v>
      </c>
      <c r="AH941" s="1003">
        <v>6.9</v>
      </c>
      <c r="AI941" s="1003">
        <v>0</v>
      </c>
      <c r="AJ941" s="1003">
        <v>0</v>
      </c>
    </row>
    <row r="942" spans="2:36" ht="12.75" customHeight="1">
      <c r="B942" s="337" t="s">
        <v>1103</v>
      </c>
      <c r="C942" s="314" t="s">
        <v>1104</v>
      </c>
      <c r="D942" s="315">
        <v>5</v>
      </c>
      <c r="E942" s="588">
        <v>46071</v>
      </c>
      <c r="F942" s="588">
        <v>46077</v>
      </c>
      <c r="G942" s="588">
        <v>46244</v>
      </c>
      <c r="H942" s="588">
        <v>46248</v>
      </c>
      <c r="I942" s="316">
        <v>1</v>
      </c>
      <c r="J942" s="316">
        <v>0</v>
      </c>
      <c r="K942" s="315">
        <v>13.8</v>
      </c>
      <c r="L942" s="315">
        <v>13.8</v>
      </c>
      <c r="M942" s="315">
        <v>0</v>
      </c>
      <c r="N942" s="338">
        <v>0</v>
      </c>
      <c r="O942" s="654">
        <v>0</v>
      </c>
      <c r="R942" s="661">
        <f t="shared" si="42"/>
        <v>-13.8</v>
      </c>
      <c r="S942" s="873">
        <f t="shared" si="43"/>
        <v>-1.1002678913126675E-4</v>
      </c>
      <c r="T942" s="1013"/>
      <c r="U942" s="873">
        <v>0</v>
      </c>
      <c r="V942" s="873">
        <f t="shared" si="44"/>
        <v>-1.1002678913126675E-4</v>
      </c>
      <c r="X942" s="1002" t="s">
        <v>1103</v>
      </c>
      <c r="Y942" s="1002" t="s">
        <v>1104</v>
      </c>
      <c r="Z942" s="1003">
        <v>5</v>
      </c>
      <c r="AA942" s="1004">
        <v>46071</v>
      </c>
      <c r="AB942" s="1004">
        <v>46077</v>
      </c>
      <c r="AC942" s="1004">
        <v>46244</v>
      </c>
      <c r="AD942" s="1004">
        <v>46248</v>
      </c>
      <c r="AE942" s="1005">
        <v>1</v>
      </c>
      <c r="AF942" s="1005">
        <v>0</v>
      </c>
      <c r="AG942" s="1003">
        <v>13.8</v>
      </c>
      <c r="AH942" s="1003">
        <v>13.8</v>
      </c>
      <c r="AI942" s="1003">
        <v>0</v>
      </c>
      <c r="AJ942" s="1003">
        <v>0</v>
      </c>
    </row>
    <row r="943" spans="2:36" ht="12.75" customHeight="1">
      <c r="B943" s="337" t="s">
        <v>1105</v>
      </c>
      <c r="C943" s="314" t="s">
        <v>1106</v>
      </c>
      <c r="D943" s="315">
        <v>5</v>
      </c>
      <c r="E943" s="588">
        <v>46078</v>
      </c>
      <c r="F943" s="588">
        <v>46084</v>
      </c>
      <c r="G943" s="588">
        <v>46251</v>
      </c>
      <c r="H943" s="588">
        <v>46255</v>
      </c>
      <c r="I943" s="316">
        <v>1</v>
      </c>
      <c r="J943" s="316">
        <v>0</v>
      </c>
      <c r="K943" s="315">
        <v>6.9</v>
      </c>
      <c r="L943" s="315">
        <v>6.9</v>
      </c>
      <c r="M943" s="315">
        <v>0</v>
      </c>
      <c r="N943" s="338">
        <v>0</v>
      </c>
      <c r="O943" s="654">
        <v>0</v>
      </c>
      <c r="R943" s="661">
        <f t="shared" si="42"/>
        <v>-6.9</v>
      </c>
      <c r="S943" s="873">
        <f t="shared" si="43"/>
        <v>-5.5013394565633377E-5</v>
      </c>
      <c r="T943" s="1013"/>
      <c r="U943" s="873">
        <v>0</v>
      </c>
      <c r="V943" s="873">
        <f t="shared" si="44"/>
        <v>-5.5013394565633377E-5</v>
      </c>
      <c r="X943" s="1002" t="s">
        <v>1105</v>
      </c>
      <c r="Y943" s="1002" t="s">
        <v>1106</v>
      </c>
      <c r="Z943" s="1003">
        <v>5</v>
      </c>
      <c r="AA943" s="1004">
        <v>46078</v>
      </c>
      <c r="AB943" s="1004">
        <v>46084</v>
      </c>
      <c r="AC943" s="1004">
        <v>46251</v>
      </c>
      <c r="AD943" s="1004">
        <v>46255</v>
      </c>
      <c r="AE943" s="1005">
        <v>1</v>
      </c>
      <c r="AF943" s="1005">
        <v>0</v>
      </c>
      <c r="AG943" s="1003">
        <v>6.9</v>
      </c>
      <c r="AH943" s="1003">
        <v>6.9</v>
      </c>
      <c r="AI943" s="1003">
        <v>0</v>
      </c>
      <c r="AJ943" s="1003">
        <v>0</v>
      </c>
    </row>
    <row r="944" spans="2:36" ht="12.75" customHeight="1">
      <c r="B944" s="344" t="s">
        <v>5780</v>
      </c>
      <c r="C944" s="345"/>
      <c r="D944" s="346">
        <v>58</v>
      </c>
      <c r="E944" s="594">
        <v>46024</v>
      </c>
      <c r="F944" s="594">
        <v>46083</v>
      </c>
      <c r="G944" s="594">
        <v>46197</v>
      </c>
      <c r="H944" s="594">
        <v>46254</v>
      </c>
      <c r="I944" s="347">
        <v>1</v>
      </c>
      <c r="J944" s="347">
        <v>0</v>
      </c>
      <c r="K944" s="346">
        <v>138</v>
      </c>
      <c r="L944" s="346">
        <v>138</v>
      </c>
      <c r="M944" s="346">
        <v>0</v>
      </c>
      <c r="N944" s="348">
        <v>0</v>
      </c>
      <c r="O944" s="385">
        <v>0</v>
      </c>
      <c r="P944" s="572"/>
      <c r="Q944" s="573"/>
      <c r="R944" s="663">
        <f t="shared" si="42"/>
        <v>-138</v>
      </c>
      <c r="S944" s="875">
        <f t="shared" si="43"/>
        <v>-1.1002678913126674E-3</v>
      </c>
      <c r="T944" s="1013"/>
      <c r="U944" s="875">
        <v>-5.9797454063595788E-5</v>
      </c>
      <c r="V944" s="875">
        <f t="shared" si="44"/>
        <v>-1.0404704372490715E-3</v>
      </c>
      <c r="X944" s="1002" t="s">
        <v>5780</v>
      </c>
      <c r="Z944" s="1003">
        <v>58</v>
      </c>
      <c r="AA944" s="1004">
        <v>46024</v>
      </c>
      <c r="AB944" s="1004">
        <v>46083</v>
      </c>
      <c r="AC944" s="1004">
        <v>46197</v>
      </c>
      <c r="AD944" s="1004">
        <v>46254</v>
      </c>
      <c r="AE944" s="1005">
        <v>1</v>
      </c>
      <c r="AF944" s="1005">
        <v>0</v>
      </c>
      <c r="AG944" s="1003">
        <v>138</v>
      </c>
      <c r="AH944" s="1003">
        <v>138</v>
      </c>
      <c r="AI944" s="1003">
        <v>0</v>
      </c>
      <c r="AJ944" s="1003">
        <v>0</v>
      </c>
    </row>
    <row r="945" spans="2:36" ht="12.75" customHeight="1">
      <c r="B945" s="337" t="s">
        <v>1108</v>
      </c>
      <c r="C945" s="314" t="s">
        <v>1109</v>
      </c>
      <c r="D945" s="315">
        <v>12</v>
      </c>
      <c r="E945" s="588">
        <v>46024</v>
      </c>
      <c r="F945" s="588">
        <v>46041</v>
      </c>
      <c r="G945" s="588">
        <v>46197</v>
      </c>
      <c r="H945" s="588">
        <v>46213</v>
      </c>
      <c r="I945" s="316">
        <v>1</v>
      </c>
      <c r="J945" s="316">
        <v>0</v>
      </c>
      <c r="K945" s="315">
        <v>9</v>
      </c>
      <c r="L945" s="315">
        <v>9</v>
      </c>
      <c r="M945" s="315">
        <v>0</v>
      </c>
      <c r="N945" s="338">
        <v>0</v>
      </c>
      <c r="O945" s="654">
        <v>0</v>
      </c>
      <c r="R945" s="661">
        <f t="shared" si="42"/>
        <v>-9</v>
      </c>
      <c r="S945" s="873">
        <f t="shared" si="43"/>
        <v>-7.1756601607347878E-5</v>
      </c>
      <c r="T945" s="1013"/>
      <c r="U945" s="873">
        <v>-5.9797454063595788E-5</v>
      </c>
      <c r="V945" s="873">
        <f t="shared" si="44"/>
        <v>-1.195914754375209E-5</v>
      </c>
      <c r="X945" s="1002" t="s">
        <v>1108</v>
      </c>
      <c r="Y945" s="1002" t="s">
        <v>1109</v>
      </c>
      <c r="Z945" s="1003">
        <v>12</v>
      </c>
      <c r="AA945" s="1004">
        <v>46024</v>
      </c>
      <c r="AB945" s="1004">
        <v>46041</v>
      </c>
      <c r="AC945" s="1004">
        <v>46197</v>
      </c>
      <c r="AD945" s="1004">
        <v>46213</v>
      </c>
      <c r="AE945" s="1005">
        <v>1</v>
      </c>
      <c r="AF945" s="1005">
        <v>0</v>
      </c>
      <c r="AG945" s="1003">
        <v>9</v>
      </c>
      <c r="AH945" s="1003">
        <v>9</v>
      </c>
      <c r="AI945" s="1003">
        <v>0</v>
      </c>
      <c r="AJ945" s="1003">
        <v>0</v>
      </c>
    </row>
    <row r="946" spans="2:36" ht="12.75" customHeight="1">
      <c r="B946" s="337" t="s">
        <v>1110</v>
      </c>
      <c r="C946" s="314" t="s">
        <v>1111</v>
      </c>
      <c r="D946" s="315">
        <v>2</v>
      </c>
      <c r="E946" s="588">
        <v>46042</v>
      </c>
      <c r="F946" s="588">
        <v>46043</v>
      </c>
      <c r="G946" s="588">
        <v>46214</v>
      </c>
      <c r="H946" s="588">
        <v>46215</v>
      </c>
      <c r="I946" s="316">
        <v>1</v>
      </c>
      <c r="J946" s="316">
        <v>0</v>
      </c>
      <c r="K946" s="315">
        <v>40</v>
      </c>
      <c r="L946" s="315">
        <v>40</v>
      </c>
      <c r="M946" s="315">
        <v>0</v>
      </c>
      <c r="N946" s="338">
        <v>0</v>
      </c>
      <c r="O946" s="654">
        <v>0</v>
      </c>
      <c r="R946" s="661">
        <f t="shared" si="42"/>
        <v>-40</v>
      </c>
      <c r="S946" s="873">
        <f t="shared" si="43"/>
        <v>-3.1891822936599057E-4</v>
      </c>
      <c r="T946" s="1013"/>
      <c r="U946" s="873">
        <v>0</v>
      </c>
      <c r="V946" s="873">
        <f t="shared" si="44"/>
        <v>-3.1891822936599057E-4</v>
      </c>
      <c r="X946" s="1002" t="s">
        <v>1110</v>
      </c>
      <c r="Y946" s="1002" t="s">
        <v>1111</v>
      </c>
      <c r="Z946" s="1003">
        <v>2</v>
      </c>
      <c r="AA946" s="1004">
        <v>46042</v>
      </c>
      <c r="AB946" s="1004">
        <v>46043</v>
      </c>
      <c r="AC946" s="1004">
        <v>46214</v>
      </c>
      <c r="AD946" s="1004">
        <v>46215</v>
      </c>
      <c r="AE946" s="1005">
        <v>1</v>
      </c>
      <c r="AF946" s="1005">
        <v>0</v>
      </c>
      <c r="AG946" s="1003">
        <v>40</v>
      </c>
      <c r="AH946" s="1003">
        <v>40</v>
      </c>
      <c r="AI946" s="1003">
        <v>0</v>
      </c>
      <c r="AJ946" s="1003">
        <v>0</v>
      </c>
    </row>
    <row r="947" spans="2:36" ht="12.75" customHeight="1">
      <c r="B947" s="337" t="s">
        <v>1112</v>
      </c>
      <c r="C947" s="314" t="s">
        <v>1113</v>
      </c>
      <c r="D947" s="315">
        <v>5</v>
      </c>
      <c r="E947" s="588">
        <v>46044</v>
      </c>
      <c r="F947" s="588">
        <v>46050</v>
      </c>
      <c r="G947" s="588">
        <v>46216</v>
      </c>
      <c r="H947" s="588">
        <v>46223</v>
      </c>
      <c r="I947" s="316">
        <v>1</v>
      </c>
      <c r="J947" s="316">
        <v>0</v>
      </c>
      <c r="K947" s="315">
        <v>20</v>
      </c>
      <c r="L947" s="315">
        <v>20</v>
      </c>
      <c r="M947" s="315">
        <v>0</v>
      </c>
      <c r="N947" s="338">
        <v>0</v>
      </c>
      <c r="O947" s="654">
        <v>0</v>
      </c>
      <c r="R947" s="661">
        <f t="shared" si="42"/>
        <v>-20</v>
      </c>
      <c r="S947" s="873">
        <f t="shared" si="43"/>
        <v>-1.5945911468299528E-4</v>
      </c>
      <c r="T947" s="1013"/>
      <c r="U947" s="873">
        <v>0</v>
      </c>
      <c r="V947" s="873">
        <f t="shared" si="44"/>
        <v>-1.5945911468299528E-4</v>
      </c>
      <c r="X947" s="1002" t="s">
        <v>1112</v>
      </c>
      <c r="Y947" s="1002" t="s">
        <v>1113</v>
      </c>
      <c r="Z947" s="1003">
        <v>5</v>
      </c>
      <c r="AA947" s="1004">
        <v>46044</v>
      </c>
      <c r="AB947" s="1004">
        <v>46050</v>
      </c>
      <c r="AC947" s="1004">
        <v>46216</v>
      </c>
      <c r="AD947" s="1004">
        <v>46223</v>
      </c>
      <c r="AE947" s="1005">
        <v>1</v>
      </c>
      <c r="AF947" s="1005">
        <v>0</v>
      </c>
      <c r="AG947" s="1003">
        <v>20</v>
      </c>
      <c r="AH947" s="1003">
        <v>20</v>
      </c>
      <c r="AI947" s="1003">
        <v>0</v>
      </c>
      <c r="AJ947" s="1003">
        <v>0</v>
      </c>
    </row>
    <row r="948" spans="2:36" ht="12.75" customHeight="1">
      <c r="B948" s="337" t="s">
        <v>1114</v>
      </c>
      <c r="C948" s="314" t="s">
        <v>1115</v>
      </c>
      <c r="D948" s="315">
        <v>8</v>
      </c>
      <c r="E948" s="588">
        <v>46051</v>
      </c>
      <c r="F948" s="588">
        <v>46062</v>
      </c>
      <c r="G948" s="588">
        <v>46224</v>
      </c>
      <c r="H948" s="588">
        <v>46233</v>
      </c>
      <c r="I948" s="316">
        <v>1</v>
      </c>
      <c r="J948" s="316">
        <v>0</v>
      </c>
      <c r="K948" s="315">
        <v>41.4</v>
      </c>
      <c r="L948" s="315">
        <v>41.4</v>
      </c>
      <c r="M948" s="315">
        <v>0</v>
      </c>
      <c r="N948" s="338">
        <v>0</v>
      </c>
      <c r="O948" s="654">
        <v>0</v>
      </c>
      <c r="R948" s="661">
        <f t="shared" si="42"/>
        <v>-41.4</v>
      </c>
      <c r="S948" s="873">
        <f t="shared" si="43"/>
        <v>-3.3008036739380023E-4</v>
      </c>
      <c r="T948" s="1013"/>
      <c r="U948" s="873">
        <v>0</v>
      </c>
      <c r="V948" s="873">
        <f t="shared" si="44"/>
        <v>-3.3008036739380023E-4</v>
      </c>
      <c r="X948" s="1002" t="s">
        <v>1114</v>
      </c>
      <c r="Y948" s="1002" t="s">
        <v>1115</v>
      </c>
      <c r="Z948" s="1003">
        <v>8</v>
      </c>
      <c r="AA948" s="1004">
        <v>46051</v>
      </c>
      <c r="AB948" s="1004">
        <v>46062</v>
      </c>
      <c r="AC948" s="1004">
        <v>46224</v>
      </c>
      <c r="AD948" s="1004">
        <v>46233</v>
      </c>
      <c r="AE948" s="1005">
        <v>1</v>
      </c>
      <c r="AF948" s="1005">
        <v>0</v>
      </c>
      <c r="AG948" s="1003">
        <v>41.4</v>
      </c>
      <c r="AH948" s="1003">
        <v>41.4</v>
      </c>
      <c r="AI948" s="1003">
        <v>0</v>
      </c>
      <c r="AJ948" s="1003">
        <v>0</v>
      </c>
    </row>
    <row r="949" spans="2:36" ht="12.75" customHeight="1">
      <c r="B949" s="337" t="s">
        <v>1116</v>
      </c>
      <c r="C949" s="314" t="s">
        <v>1117</v>
      </c>
      <c r="D949" s="315">
        <v>5</v>
      </c>
      <c r="E949" s="588">
        <v>46063</v>
      </c>
      <c r="F949" s="588">
        <v>46069</v>
      </c>
      <c r="G949" s="588">
        <v>46234</v>
      </c>
      <c r="H949" s="588">
        <v>46240</v>
      </c>
      <c r="I949" s="316">
        <v>1</v>
      </c>
      <c r="J949" s="316">
        <v>0</v>
      </c>
      <c r="K949" s="315">
        <v>6.9</v>
      </c>
      <c r="L949" s="315">
        <v>6.9</v>
      </c>
      <c r="M949" s="315">
        <v>0</v>
      </c>
      <c r="N949" s="338">
        <v>0</v>
      </c>
      <c r="O949" s="654">
        <v>0</v>
      </c>
      <c r="R949" s="661">
        <f t="shared" si="42"/>
        <v>-6.9</v>
      </c>
      <c r="S949" s="873">
        <f t="shared" si="43"/>
        <v>-5.5013394565633377E-5</v>
      </c>
      <c r="T949" s="1013"/>
      <c r="U949" s="873">
        <v>0</v>
      </c>
      <c r="V949" s="873">
        <f t="shared" si="44"/>
        <v>-5.5013394565633377E-5</v>
      </c>
      <c r="X949" s="1002" t="s">
        <v>1116</v>
      </c>
      <c r="Y949" s="1002" t="s">
        <v>1117</v>
      </c>
      <c r="Z949" s="1003">
        <v>5</v>
      </c>
      <c r="AA949" s="1004">
        <v>46063</v>
      </c>
      <c r="AB949" s="1004">
        <v>46069</v>
      </c>
      <c r="AC949" s="1004">
        <v>46234</v>
      </c>
      <c r="AD949" s="1004">
        <v>46240</v>
      </c>
      <c r="AE949" s="1005">
        <v>1</v>
      </c>
      <c r="AF949" s="1005">
        <v>0</v>
      </c>
      <c r="AG949" s="1003">
        <v>6.9</v>
      </c>
      <c r="AH949" s="1003">
        <v>6.9</v>
      </c>
      <c r="AI949" s="1003">
        <v>0</v>
      </c>
      <c r="AJ949" s="1003">
        <v>0</v>
      </c>
    </row>
    <row r="950" spans="2:36" ht="12.75" customHeight="1">
      <c r="B950" s="337" t="s">
        <v>1118</v>
      </c>
      <c r="C950" s="314" t="s">
        <v>1119</v>
      </c>
      <c r="D950" s="315">
        <v>5</v>
      </c>
      <c r="E950" s="588">
        <v>46070</v>
      </c>
      <c r="F950" s="588">
        <v>46076</v>
      </c>
      <c r="G950" s="588">
        <v>46241</v>
      </c>
      <c r="H950" s="588">
        <v>46247</v>
      </c>
      <c r="I950" s="316">
        <v>1</v>
      </c>
      <c r="J950" s="316">
        <v>0</v>
      </c>
      <c r="K950" s="315">
        <v>13.8</v>
      </c>
      <c r="L950" s="315">
        <v>13.8</v>
      </c>
      <c r="M950" s="315">
        <v>0</v>
      </c>
      <c r="N950" s="338">
        <v>0</v>
      </c>
      <c r="O950" s="654">
        <v>0</v>
      </c>
      <c r="R950" s="661">
        <f t="shared" si="42"/>
        <v>-13.8</v>
      </c>
      <c r="S950" s="873">
        <f t="shared" si="43"/>
        <v>-1.1002678913126675E-4</v>
      </c>
      <c r="T950" s="1013"/>
      <c r="U950" s="873">
        <v>0</v>
      </c>
      <c r="V950" s="873">
        <f t="shared" si="44"/>
        <v>-1.1002678913126675E-4</v>
      </c>
      <c r="X950" s="1002" t="s">
        <v>1118</v>
      </c>
      <c r="Y950" s="1002" t="s">
        <v>1119</v>
      </c>
      <c r="Z950" s="1003">
        <v>5</v>
      </c>
      <c r="AA950" s="1004">
        <v>46070</v>
      </c>
      <c r="AB950" s="1004">
        <v>46076</v>
      </c>
      <c r="AC950" s="1004">
        <v>46241</v>
      </c>
      <c r="AD950" s="1004">
        <v>46247</v>
      </c>
      <c r="AE950" s="1005">
        <v>1</v>
      </c>
      <c r="AF950" s="1005">
        <v>0</v>
      </c>
      <c r="AG950" s="1003">
        <v>13.8</v>
      </c>
      <c r="AH950" s="1003">
        <v>13.8</v>
      </c>
      <c r="AI950" s="1003">
        <v>0</v>
      </c>
      <c r="AJ950" s="1003">
        <v>0</v>
      </c>
    </row>
    <row r="951" spans="2:36" ht="12.75" customHeight="1">
      <c r="B951" s="337" t="s">
        <v>1120</v>
      </c>
      <c r="C951" s="314" t="s">
        <v>1121</v>
      </c>
      <c r="D951" s="315">
        <v>5</v>
      </c>
      <c r="E951" s="588">
        <v>46077</v>
      </c>
      <c r="F951" s="588">
        <v>46083</v>
      </c>
      <c r="G951" s="588">
        <v>46248</v>
      </c>
      <c r="H951" s="588">
        <v>46254</v>
      </c>
      <c r="I951" s="316">
        <v>1</v>
      </c>
      <c r="J951" s="316">
        <v>0</v>
      </c>
      <c r="K951" s="315">
        <v>6.9</v>
      </c>
      <c r="L951" s="315">
        <v>6.9</v>
      </c>
      <c r="M951" s="315">
        <v>0</v>
      </c>
      <c r="N951" s="338">
        <v>0</v>
      </c>
      <c r="O951" s="654">
        <v>0</v>
      </c>
      <c r="R951" s="661">
        <f t="shared" si="42"/>
        <v>-6.9</v>
      </c>
      <c r="S951" s="873">
        <f t="shared" si="43"/>
        <v>-5.5013394565633377E-5</v>
      </c>
      <c r="T951" s="1013"/>
      <c r="U951" s="873">
        <v>0</v>
      </c>
      <c r="V951" s="873">
        <f t="shared" si="44"/>
        <v>-5.5013394565633377E-5</v>
      </c>
      <c r="X951" s="1002" t="s">
        <v>1120</v>
      </c>
      <c r="Y951" s="1002" t="s">
        <v>1121</v>
      </c>
      <c r="Z951" s="1003">
        <v>5</v>
      </c>
      <c r="AA951" s="1004">
        <v>46077</v>
      </c>
      <c r="AB951" s="1004">
        <v>46083</v>
      </c>
      <c r="AC951" s="1004">
        <v>46248</v>
      </c>
      <c r="AD951" s="1004">
        <v>46254</v>
      </c>
      <c r="AE951" s="1005">
        <v>1</v>
      </c>
      <c r="AF951" s="1005">
        <v>0</v>
      </c>
      <c r="AG951" s="1003">
        <v>6.9</v>
      </c>
      <c r="AH951" s="1003">
        <v>6.9</v>
      </c>
      <c r="AI951" s="1003">
        <v>0</v>
      </c>
      <c r="AJ951" s="1003">
        <v>0</v>
      </c>
    </row>
    <row r="952" spans="2:36" ht="12.75" customHeight="1">
      <c r="B952" s="344" t="s">
        <v>5781</v>
      </c>
      <c r="C952" s="345"/>
      <c r="D952" s="346">
        <v>58</v>
      </c>
      <c r="E952" s="594">
        <v>46024</v>
      </c>
      <c r="F952" s="594">
        <v>46083</v>
      </c>
      <c r="G952" s="594">
        <v>46197</v>
      </c>
      <c r="H952" s="594">
        <v>46254</v>
      </c>
      <c r="I952" s="347">
        <v>1</v>
      </c>
      <c r="J952" s="347">
        <v>0</v>
      </c>
      <c r="K952" s="346">
        <v>138</v>
      </c>
      <c r="L952" s="346">
        <v>138</v>
      </c>
      <c r="M952" s="346">
        <v>0</v>
      </c>
      <c r="N952" s="348">
        <v>0</v>
      </c>
      <c r="O952" s="385">
        <v>0</v>
      </c>
      <c r="P952" s="572"/>
      <c r="Q952" s="573"/>
      <c r="R952" s="663">
        <f t="shared" si="42"/>
        <v>-138</v>
      </c>
      <c r="S952" s="875">
        <f t="shared" si="43"/>
        <v>-1.1002678913126674E-3</v>
      </c>
      <c r="T952" s="1013"/>
      <c r="U952" s="875">
        <v>-5.9797454063595788E-5</v>
      </c>
      <c r="V952" s="875">
        <f t="shared" si="44"/>
        <v>-1.0404704372490715E-3</v>
      </c>
      <c r="X952" s="1002" t="s">
        <v>5781</v>
      </c>
      <c r="Z952" s="1003">
        <v>58</v>
      </c>
      <c r="AA952" s="1004">
        <v>46024</v>
      </c>
      <c r="AB952" s="1004">
        <v>46083</v>
      </c>
      <c r="AC952" s="1004">
        <v>46197</v>
      </c>
      <c r="AD952" s="1004">
        <v>46254</v>
      </c>
      <c r="AE952" s="1005">
        <v>1</v>
      </c>
      <c r="AF952" s="1005">
        <v>0</v>
      </c>
      <c r="AG952" s="1003">
        <v>138</v>
      </c>
      <c r="AH952" s="1003">
        <v>138</v>
      </c>
      <c r="AI952" s="1003">
        <v>0</v>
      </c>
      <c r="AJ952" s="1003">
        <v>0</v>
      </c>
    </row>
    <row r="953" spans="2:36" ht="12.75" customHeight="1">
      <c r="B953" s="337" t="s">
        <v>1123</v>
      </c>
      <c r="C953" s="314" t="s">
        <v>1124</v>
      </c>
      <c r="D953" s="315">
        <v>12</v>
      </c>
      <c r="E953" s="588">
        <v>46024</v>
      </c>
      <c r="F953" s="588">
        <v>46041</v>
      </c>
      <c r="G953" s="588">
        <v>46197</v>
      </c>
      <c r="H953" s="588">
        <v>46213</v>
      </c>
      <c r="I953" s="316">
        <v>1</v>
      </c>
      <c r="J953" s="316">
        <v>0</v>
      </c>
      <c r="K953" s="315">
        <v>9</v>
      </c>
      <c r="L953" s="315">
        <v>9</v>
      </c>
      <c r="M953" s="315">
        <v>0</v>
      </c>
      <c r="N953" s="338">
        <v>0</v>
      </c>
      <c r="O953" s="654">
        <v>0</v>
      </c>
      <c r="R953" s="661">
        <f t="shared" si="42"/>
        <v>-9</v>
      </c>
      <c r="S953" s="873">
        <f t="shared" si="43"/>
        <v>-7.1756601607347878E-5</v>
      </c>
      <c r="T953" s="1013"/>
      <c r="U953" s="873">
        <v>-5.9797454063595788E-5</v>
      </c>
      <c r="V953" s="873">
        <f t="shared" si="44"/>
        <v>-1.195914754375209E-5</v>
      </c>
      <c r="X953" s="1002" t="s">
        <v>1123</v>
      </c>
      <c r="Y953" s="1002" t="s">
        <v>1124</v>
      </c>
      <c r="Z953" s="1003">
        <v>12</v>
      </c>
      <c r="AA953" s="1004">
        <v>46024</v>
      </c>
      <c r="AB953" s="1004">
        <v>46041</v>
      </c>
      <c r="AC953" s="1004">
        <v>46197</v>
      </c>
      <c r="AD953" s="1004">
        <v>46213</v>
      </c>
      <c r="AE953" s="1005">
        <v>1</v>
      </c>
      <c r="AF953" s="1005">
        <v>0</v>
      </c>
      <c r="AG953" s="1003">
        <v>9</v>
      </c>
      <c r="AH953" s="1003">
        <v>9</v>
      </c>
      <c r="AI953" s="1003">
        <v>0</v>
      </c>
      <c r="AJ953" s="1003">
        <v>0</v>
      </c>
    </row>
    <row r="954" spans="2:36" ht="12.75" customHeight="1">
      <c r="B954" s="337" t="s">
        <v>1125</v>
      </c>
      <c r="C954" s="314" t="s">
        <v>1126</v>
      </c>
      <c r="D954" s="315">
        <v>2</v>
      </c>
      <c r="E954" s="588">
        <v>46042</v>
      </c>
      <c r="F954" s="588">
        <v>46043</v>
      </c>
      <c r="G954" s="588">
        <v>46214</v>
      </c>
      <c r="H954" s="588">
        <v>46215</v>
      </c>
      <c r="I954" s="316">
        <v>1</v>
      </c>
      <c r="J954" s="316">
        <v>0</v>
      </c>
      <c r="K954" s="315">
        <v>40</v>
      </c>
      <c r="L954" s="315">
        <v>40</v>
      </c>
      <c r="M954" s="315">
        <v>0</v>
      </c>
      <c r="N954" s="338">
        <v>0</v>
      </c>
      <c r="O954" s="654">
        <v>0</v>
      </c>
      <c r="R954" s="661">
        <f t="shared" si="42"/>
        <v>-40</v>
      </c>
      <c r="S954" s="873">
        <f t="shared" si="43"/>
        <v>-3.1891822936599057E-4</v>
      </c>
      <c r="T954" s="1013"/>
      <c r="U954" s="873">
        <v>0</v>
      </c>
      <c r="V954" s="873">
        <f t="shared" si="44"/>
        <v>-3.1891822936599057E-4</v>
      </c>
      <c r="X954" s="1002" t="s">
        <v>1125</v>
      </c>
      <c r="Y954" s="1002" t="s">
        <v>1126</v>
      </c>
      <c r="Z954" s="1003">
        <v>2</v>
      </c>
      <c r="AA954" s="1004">
        <v>46042</v>
      </c>
      <c r="AB954" s="1004">
        <v>46043</v>
      </c>
      <c r="AC954" s="1004">
        <v>46214</v>
      </c>
      <c r="AD954" s="1004">
        <v>46215</v>
      </c>
      <c r="AE954" s="1005">
        <v>1</v>
      </c>
      <c r="AF954" s="1005">
        <v>0</v>
      </c>
      <c r="AG954" s="1003">
        <v>40</v>
      </c>
      <c r="AH954" s="1003">
        <v>40</v>
      </c>
      <c r="AI954" s="1003">
        <v>0</v>
      </c>
      <c r="AJ954" s="1003">
        <v>0</v>
      </c>
    </row>
    <row r="955" spans="2:36" ht="12.75" customHeight="1">
      <c r="B955" s="337" t="s">
        <v>1127</v>
      </c>
      <c r="C955" s="314" t="s">
        <v>1128</v>
      </c>
      <c r="D955" s="315">
        <v>5</v>
      </c>
      <c r="E955" s="588">
        <v>46044</v>
      </c>
      <c r="F955" s="588">
        <v>46050</v>
      </c>
      <c r="G955" s="588">
        <v>46216</v>
      </c>
      <c r="H955" s="588">
        <v>46223</v>
      </c>
      <c r="I955" s="316">
        <v>1</v>
      </c>
      <c r="J955" s="316">
        <v>0</v>
      </c>
      <c r="K955" s="315">
        <v>20</v>
      </c>
      <c r="L955" s="315">
        <v>20</v>
      </c>
      <c r="M955" s="315">
        <v>0</v>
      </c>
      <c r="N955" s="338">
        <v>0</v>
      </c>
      <c r="O955" s="654">
        <v>0</v>
      </c>
      <c r="R955" s="661">
        <f t="shared" si="42"/>
        <v>-20</v>
      </c>
      <c r="S955" s="873">
        <f t="shared" si="43"/>
        <v>-1.5945911468299528E-4</v>
      </c>
      <c r="T955" s="1013"/>
      <c r="U955" s="873">
        <v>0</v>
      </c>
      <c r="V955" s="873">
        <f t="shared" si="44"/>
        <v>-1.5945911468299528E-4</v>
      </c>
      <c r="X955" s="1002" t="s">
        <v>1127</v>
      </c>
      <c r="Y955" s="1002" t="s">
        <v>1128</v>
      </c>
      <c r="Z955" s="1003">
        <v>5</v>
      </c>
      <c r="AA955" s="1004">
        <v>46044</v>
      </c>
      <c r="AB955" s="1004">
        <v>46050</v>
      </c>
      <c r="AC955" s="1004">
        <v>46216</v>
      </c>
      <c r="AD955" s="1004">
        <v>46223</v>
      </c>
      <c r="AE955" s="1005">
        <v>1</v>
      </c>
      <c r="AF955" s="1005">
        <v>0</v>
      </c>
      <c r="AG955" s="1003">
        <v>20</v>
      </c>
      <c r="AH955" s="1003">
        <v>20</v>
      </c>
      <c r="AI955" s="1003">
        <v>0</v>
      </c>
      <c r="AJ955" s="1003">
        <v>0</v>
      </c>
    </row>
    <row r="956" spans="2:36" ht="12.75" customHeight="1">
      <c r="B956" s="337" t="s">
        <v>1129</v>
      </c>
      <c r="C956" s="314" t="s">
        <v>1130</v>
      </c>
      <c r="D956" s="315">
        <v>8</v>
      </c>
      <c r="E956" s="588">
        <v>46051</v>
      </c>
      <c r="F956" s="588">
        <v>46062</v>
      </c>
      <c r="G956" s="588">
        <v>46224</v>
      </c>
      <c r="H956" s="588">
        <v>46233</v>
      </c>
      <c r="I956" s="316">
        <v>1</v>
      </c>
      <c r="J956" s="316">
        <v>0</v>
      </c>
      <c r="K956" s="315">
        <v>41.4</v>
      </c>
      <c r="L956" s="315">
        <v>41.4</v>
      </c>
      <c r="M956" s="315">
        <v>0</v>
      </c>
      <c r="N956" s="338">
        <v>0</v>
      </c>
      <c r="O956" s="654">
        <v>0</v>
      </c>
      <c r="R956" s="661">
        <f t="shared" si="42"/>
        <v>-41.4</v>
      </c>
      <c r="S956" s="873">
        <f t="shared" si="43"/>
        <v>-3.3008036739380023E-4</v>
      </c>
      <c r="T956" s="1013"/>
      <c r="U956" s="873">
        <v>0</v>
      </c>
      <c r="V956" s="873">
        <f t="shared" si="44"/>
        <v>-3.3008036739380023E-4</v>
      </c>
      <c r="X956" s="1002" t="s">
        <v>1129</v>
      </c>
      <c r="Y956" s="1002" t="s">
        <v>1130</v>
      </c>
      <c r="Z956" s="1003">
        <v>8</v>
      </c>
      <c r="AA956" s="1004">
        <v>46051</v>
      </c>
      <c r="AB956" s="1004">
        <v>46062</v>
      </c>
      <c r="AC956" s="1004">
        <v>46224</v>
      </c>
      <c r="AD956" s="1004">
        <v>46233</v>
      </c>
      <c r="AE956" s="1005">
        <v>1</v>
      </c>
      <c r="AF956" s="1005">
        <v>0</v>
      </c>
      <c r="AG956" s="1003">
        <v>41.4</v>
      </c>
      <c r="AH956" s="1003">
        <v>41.4</v>
      </c>
      <c r="AI956" s="1003">
        <v>0</v>
      </c>
      <c r="AJ956" s="1003">
        <v>0</v>
      </c>
    </row>
    <row r="957" spans="2:36" ht="12.75" customHeight="1">
      <c r="B957" s="337" t="s">
        <v>1131</v>
      </c>
      <c r="C957" s="314" t="s">
        <v>1132</v>
      </c>
      <c r="D957" s="315">
        <v>5</v>
      </c>
      <c r="E957" s="588">
        <v>46063</v>
      </c>
      <c r="F957" s="588">
        <v>46069</v>
      </c>
      <c r="G957" s="588">
        <v>46234</v>
      </c>
      <c r="H957" s="588">
        <v>46240</v>
      </c>
      <c r="I957" s="316">
        <v>1</v>
      </c>
      <c r="J957" s="316">
        <v>0</v>
      </c>
      <c r="K957" s="315">
        <v>6.9</v>
      </c>
      <c r="L957" s="315">
        <v>6.9</v>
      </c>
      <c r="M957" s="315">
        <v>0</v>
      </c>
      <c r="N957" s="338">
        <v>0</v>
      </c>
      <c r="O957" s="654">
        <v>0</v>
      </c>
      <c r="R957" s="661">
        <f t="shared" si="42"/>
        <v>-6.9</v>
      </c>
      <c r="S957" s="873">
        <f t="shared" si="43"/>
        <v>-5.5013394565633377E-5</v>
      </c>
      <c r="T957" s="1013"/>
      <c r="U957" s="873">
        <v>0</v>
      </c>
      <c r="V957" s="873">
        <f t="shared" si="44"/>
        <v>-5.5013394565633377E-5</v>
      </c>
      <c r="X957" s="1002" t="s">
        <v>1131</v>
      </c>
      <c r="Y957" s="1002" t="s">
        <v>1132</v>
      </c>
      <c r="Z957" s="1003">
        <v>5</v>
      </c>
      <c r="AA957" s="1004">
        <v>46063</v>
      </c>
      <c r="AB957" s="1004">
        <v>46069</v>
      </c>
      <c r="AC957" s="1004">
        <v>46234</v>
      </c>
      <c r="AD957" s="1004">
        <v>46240</v>
      </c>
      <c r="AE957" s="1005">
        <v>1</v>
      </c>
      <c r="AF957" s="1005">
        <v>0</v>
      </c>
      <c r="AG957" s="1003">
        <v>6.9</v>
      </c>
      <c r="AH957" s="1003">
        <v>6.9</v>
      </c>
      <c r="AI957" s="1003">
        <v>0</v>
      </c>
      <c r="AJ957" s="1003">
        <v>0</v>
      </c>
    </row>
    <row r="958" spans="2:36" ht="12.75" customHeight="1">
      <c r="B958" s="337" t="s">
        <v>1133</v>
      </c>
      <c r="C958" s="314" t="s">
        <v>1134</v>
      </c>
      <c r="D958" s="315">
        <v>5</v>
      </c>
      <c r="E958" s="588">
        <v>46070</v>
      </c>
      <c r="F958" s="588">
        <v>46076</v>
      </c>
      <c r="G958" s="588">
        <v>46241</v>
      </c>
      <c r="H958" s="588">
        <v>46247</v>
      </c>
      <c r="I958" s="316">
        <v>1</v>
      </c>
      <c r="J958" s="316">
        <v>0</v>
      </c>
      <c r="K958" s="315">
        <v>13.8</v>
      </c>
      <c r="L958" s="315">
        <v>13.8</v>
      </c>
      <c r="M958" s="315">
        <v>0</v>
      </c>
      <c r="N958" s="338">
        <v>0</v>
      </c>
      <c r="O958" s="654">
        <v>0</v>
      </c>
      <c r="R958" s="661">
        <f t="shared" si="42"/>
        <v>-13.8</v>
      </c>
      <c r="S958" s="873">
        <f t="shared" si="43"/>
        <v>-1.1002678913126675E-4</v>
      </c>
      <c r="T958" s="1013"/>
      <c r="U958" s="873">
        <v>0</v>
      </c>
      <c r="V958" s="873">
        <f t="shared" si="44"/>
        <v>-1.1002678913126675E-4</v>
      </c>
      <c r="X958" s="1002" t="s">
        <v>1133</v>
      </c>
      <c r="Y958" s="1002" t="s">
        <v>1134</v>
      </c>
      <c r="Z958" s="1003">
        <v>5</v>
      </c>
      <c r="AA958" s="1004">
        <v>46070</v>
      </c>
      <c r="AB958" s="1004">
        <v>46076</v>
      </c>
      <c r="AC958" s="1004">
        <v>46241</v>
      </c>
      <c r="AD958" s="1004">
        <v>46247</v>
      </c>
      <c r="AE958" s="1005">
        <v>1</v>
      </c>
      <c r="AF958" s="1005">
        <v>0</v>
      </c>
      <c r="AG958" s="1003">
        <v>13.8</v>
      </c>
      <c r="AH958" s="1003">
        <v>13.8</v>
      </c>
      <c r="AI958" s="1003">
        <v>0</v>
      </c>
      <c r="AJ958" s="1003">
        <v>0</v>
      </c>
    </row>
    <row r="959" spans="2:36" ht="12.75" customHeight="1">
      <c r="B959" s="337" t="s">
        <v>1135</v>
      </c>
      <c r="C959" s="314" t="s">
        <v>1136</v>
      </c>
      <c r="D959" s="315">
        <v>5</v>
      </c>
      <c r="E959" s="588">
        <v>46077</v>
      </c>
      <c r="F959" s="588">
        <v>46083</v>
      </c>
      <c r="G959" s="588">
        <v>46248</v>
      </c>
      <c r="H959" s="588">
        <v>46254</v>
      </c>
      <c r="I959" s="316">
        <v>1</v>
      </c>
      <c r="J959" s="316">
        <v>0</v>
      </c>
      <c r="K959" s="315">
        <v>6.9</v>
      </c>
      <c r="L959" s="315">
        <v>6.9</v>
      </c>
      <c r="M959" s="315">
        <v>0</v>
      </c>
      <c r="N959" s="338">
        <v>0</v>
      </c>
      <c r="O959" s="654">
        <v>0</v>
      </c>
      <c r="R959" s="661">
        <f t="shared" si="42"/>
        <v>-6.9</v>
      </c>
      <c r="S959" s="873">
        <f t="shared" si="43"/>
        <v>-5.5013394565633377E-5</v>
      </c>
      <c r="T959" s="1013"/>
      <c r="U959" s="873">
        <v>0</v>
      </c>
      <c r="V959" s="873">
        <f t="shared" si="44"/>
        <v>-5.5013394565633377E-5</v>
      </c>
      <c r="X959" s="1002" t="s">
        <v>1135</v>
      </c>
      <c r="Y959" s="1002" t="s">
        <v>1136</v>
      </c>
      <c r="Z959" s="1003">
        <v>5</v>
      </c>
      <c r="AA959" s="1004">
        <v>46077</v>
      </c>
      <c r="AB959" s="1004">
        <v>46083</v>
      </c>
      <c r="AC959" s="1004">
        <v>46248</v>
      </c>
      <c r="AD959" s="1004">
        <v>46254</v>
      </c>
      <c r="AE959" s="1005">
        <v>1</v>
      </c>
      <c r="AF959" s="1005">
        <v>0</v>
      </c>
      <c r="AG959" s="1003">
        <v>6.9</v>
      </c>
      <c r="AH959" s="1003">
        <v>6.9</v>
      </c>
      <c r="AI959" s="1003">
        <v>0</v>
      </c>
      <c r="AJ959" s="1003">
        <v>0</v>
      </c>
    </row>
    <row r="960" spans="2:36" ht="12.75" customHeight="1">
      <c r="B960" s="344" t="s">
        <v>5782</v>
      </c>
      <c r="C960" s="345"/>
      <c r="D960" s="346">
        <v>58</v>
      </c>
      <c r="E960" s="594">
        <v>46024</v>
      </c>
      <c r="F960" s="594">
        <v>46083</v>
      </c>
      <c r="G960" s="594">
        <v>46197</v>
      </c>
      <c r="H960" s="594">
        <v>46254</v>
      </c>
      <c r="I960" s="347">
        <v>1</v>
      </c>
      <c r="J960" s="347">
        <v>0</v>
      </c>
      <c r="K960" s="346">
        <v>138</v>
      </c>
      <c r="L960" s="346">
        <v>138</v>
      </c>
      <c r="M960" s="346">
        <v>0</v>
      </c>
      <c r="N960" s="348">
        <v>0</v>
      </c>
      <c r="O960" s="385">
        <v>0</v>
      </c>
      <c r="P960" s="572"/>
      <c r="Q960" s="573"/>
      <c r="R960" s="663">
        <f t="shared" si="42"/>
        <v>-138</v>
      </c>
      <c r="S960" s="875">
        <f t="shared" si="43"/>
        <v>-1.1002678913126674E-3</v>
      </c>
      <c r="T960" s="1013"/>
      <c r="U960" s="875">
        <v>-5.9797454063595788E-5</v>
      </c>
      <c r="V960" s="875">
        <f t="shared" si="44"/>
        <v>-1.0404704372490715E-3</v>
      </c>
      <c r="X960" s="1002" t="s">
        <v>5782</v>
      </c>
      <c r="Z960" s="1003">
        <v>58</v>
      </c>
      <c r="AA960" s="1004">
        <v>46024</v>
      </c>
      <c r="AB960" s="1004">
        <v>46083</v>
      </c>
      <c r="AC960" s="1004">
        <v>46197</v>
      </c>
      <c r="AD960" s="1004">
        <v>46254</v>
      </c>
      <c r="AE960" s="1005">
        <v>1</v>
      </c>
      <c r="AF960" s="1005">
        <v>0</v>
      </c>
      <c r="AG960" s="1003">
        <v>138</v>
      </c>
      <c r="AH960" s="1003">
        <v>138</v>
      </c>
      <c r="AI960" s="1003">
        <v>0</v>
      </c>
      <c r="AJ960" s="1003">
        <v>0</v>
      </c>
    </row>
    <row r="961" spans="2:36" ht="12.75" customHeight="1">
      <c r="B961" s="337" t="s">
        <v>1138</v>
      </c>
      <c r="C961" s="314" t="s">
        <v>1139</v>
      </c>
      <c r="D961" s="315">
        <v>12</v>
      </c>
      <c r="E961" s="588">
        <v>46024</v>
      </c>
      <c r="F961" s="588">
        <v>46041</v>
      </c>
      <c r="G961" s="588">
        <v>46197</v>
      </c>
      <c r="H961" s="588">
        <v>46213</v>
      </c>
      <c r="I961" s="316">
        <v>1</v>
      </c>
      <c r="J961" s="316">
        <v>0</v>
      </c>
      <c r="K961" s="315">
        <v>9</v>
      </c>
      <c r="L961" s="315">
        <v>9</v>
      </c>
      <c r="M961" s="315">
        <v>0</v>
      </c>
      <c r="N961" s="338">
        <v>0</v>
      </c>
      <c r="O961" s="654">
        <v>0</v>
      </c>
      <c r="R961" s="661">
        <f t="shared" si="42"/>
        <v>-9</v>
      </c>
      <c r="S961" s="873">
        <f t="shared" si="43"/>
        <v>-7.1756601607347878E-5</v>
      </c>
      <c r="T961" s="1013"/>
      <c r="U961" s="873">
        <v>-5.9797454063595788E-5</v>
      </c>
      <c r="V961" s="873">
        <f t="shared" si="44"/>
        <v>-1.195914754375209E-5</v>
      </c>
      <c r="X961" s="1002" t="s">
        <v>1138</v>
      </c>
      <c r="Y961" s="1002" t="s">
        <v>1139</v>
      </c>
      <c r="Z961" s="1003">
        <v>12</v>
      </c>
      <c r="AA961" s="1004">
        <v>46024</v>
      </c>
      <c r="AB961" s="1004">
        <v>46041</v>
      </c>
      <c r="AC961" s="1004">
        <v>46197</v>
      </c>
      <c r="AD961" s="1004">
        <v>46213</v>
      </c>
      <c r="AE961" s="1005">
        <v>1</v>
      </c>
      <c r="AF961" s="1005">
        <v>0</v>
      </c>
      <c r="AG961" s="1003">
        <v>9</v>
      </c>
      <c r="AH961" s="1003">
        <v>9</v>
      </c>
      <c r="AI961" s="1003">
        <v>0</v>
      </c>
      <c r="AJ961" s="1003">
        <v>0</v>
      </c>
    </row>
    <row r="962" spans="2:36" ht="12.75" customHeight="1">
      <c r="B962" s="337" t="s">
        <v>1140</v>
      </c>
      <c r="C962" s="314" t="s">
        <v>1141</v>
      </c>
      <c r="D962" s="315">
        <v>2</v>
      </c>
      <c r="E962" s="588">
        <v>46042</v>
      </c>
      <c r="F962" s="588">
        <v>46043</v>
      </c>
      <c r="G962" s="588">
        <v>46214</v>
      </c>
      <c r="H962" s="588">
        <v>46215</v>
      </c>
      <c r="I962" s="316">
        <v>1</v>
      </c>
      <c r="J962" s="316">
        <v>0</v>
      </c>
      <c r="K962" s="315">
        <v>40</v>
      </c>
      <c r="L962" s="315">
        <v>40</v>
      </c>
      <c r="M962" s="315">
        <v>0</v>
      </c>
      <c r="N962" s="338">
        <v>0</v>
      </c>
      <c r="O962" s="654">
        <v>0</v>
      </c>
      <c r="R962" s="661">
        <f t="shared" si="42"/>
        <v>-40</v>
      </c>
      <c r="S962" s="873">
        <f t="shared" si="43"/>
        <v>-3.1891822936599057E-4</v>
      </c>
      <c r="T962" s="1013"/>
      <c r="U962" s="873">
        <v>0</v>
      </c>
      <c r="V962" s="873">
        <f t="shared" si="44"/>
        <v>-3.1891822936599057E-4</v>
      </c>
      <c r="X962" s="1002" t="s">
        <v>1140</v>
      </c>
      <c r="Y962" s="1002" t="s">
        <v>1141</v>
      </c>
      <c r="Z962" s="1003">
        <v>2</v>
      </c>
      <c r="AA962" s="1004">
        <v>46042</v>
      </c>
      <c r="AB962" s="1004">
        <v>46043</v>
      </c>
      <c r="AC962" s="1004">
        <v>46214</v>
      </c>
      <c r="AD962" s="1004">
        <v>46215</v>
      </c>
      <c r="AE962" s="1005">
        <v>1</v>
      </c>
      <c r="AF962" s="1005">
        <v>0</v>
      </c>
      <c r="AG962" s="1003">
        <v>40</v>
      </c>
      <c r="AH962" s="1003">
        <v>40</v>
      </c>
      <c r="AI962" s="1003">
        <v>0</v>
      </c>
      <c r="AJ962" s="1003">
        <v>0</v>
      </c>
    </row>
    <row r="963" spans="2:36" ht="12.75" customHeight="1">
      <c r="B963" s="337" t="s">
        <v>1142</v>
      </c>
      <c r="C963" s="314" t="s">
        <v>1143</v>
      </c>
      <c r="D963" s="315">
        <v>5</v>
      </c>
      <c r="E963" s="588">
        <v>46044</v>
      </c>
      <c r="F963" s="588">
        <v>46050</v>
      </c>
      <c r="G963" s="588">
        <v>46216</v>
      </c>
      <c r="H963" s="588">
        <v>46223</v>
      </c>
      <c r="I963" s="316">
        <v>1</v>
      </c>
      <c r="J963" s="316">
        <v>0</v>
      </c>
      <c r="K963" s="315">
        <v>20</v>
      </c>
      <c r="L963" s="315">
        <v>20</v>
      </c>
      <c r="M963" s="315">
        <v>0</v>
      </c>
      <c r="N963" s="338">
        <v>0</v>
      </c>
      <c r="O963" s="654">
        <v>0</v>
      </c>
      <c r="R963" s="661">
        <f t="shared" si="42"/>
        <v>-20</v>
      </c>
      <c r="S963" s="873">
        <f t="shared" si="43"/>
        <v>-1.5945911468299528E-4</v>
      </c>
      <c r="T963" s="1013"/>
      <c r="U963" s="873">
        <v>0</v>
      </c>
      <c r="V963" s="873">
        <f t="shared" si="44"/>
        <v>-1.5945911468299528E-4</v>
      </c>
      <c r="X963" s="1002" t="s">
        <v>1142</v>
      </c>
      <c r="Y963" s="1002" t="s">
        <v>1143</v>
      </c>
      <c r="Z963" s="1003">
        <v>5</v>
      </c>
      <c r="AA963" s="1004">
        <v>46044</v>
      </c>
      <c r="AB963" s="1004">
        <v>46050</v>
      </c>
      <c r="AC963" s="1004">
        <v>46216</v>
      </c>
      <c r="AD963" s="1004">
        <v>46223</v>
      </c>
      <c r="AE963" s="1005">
        <v>1</v>
      </c>
      <c r="AF963" s="1005">
        <v>0</v>
      </c>
      <c r="AG963" s="1003">
        <v>20</v>
      </c>
      <c r="AH963" s="1003">
        <v>20</v>
      </c>
      <c r="AI963" s="1003">
        <v>0</v>
      </c>
      <c r="AJ963" s="1003">
        <v>0</v>
      </c>
    </row>
    <row r="964" spans="2:36" ht="12.75" customHeight="1">
      <c r="B964" s="337" t="s">
        <v>1144</v>
      </c>
      <c r="C964" s="314" t="s">
        <v>1145</v>
      </c>
      <c r="D964" s="315">
        <v>8</v>
      </c>
      <c r="E964" s="588">
        <v>46051</v>
      </c>
      <c r="F964" s="588">
        <v>46062</v>
      </c>
      <c r="G964" s="588">
        <v>46224</v>
      </c>
      <c r="H964" s="588">
        <v>46233</v>
      </c>
      <c r="I964" s="316">
        <v>1</v>
      </c>
      <c r="J964" s="316">
        <v>0</v>
      </c>
      <c r="K964" s="315">
        <v>41.4</v>
      </c>
      <c r="L964" s="315">
        <v>41.4</v>
      </c>
      <c r="M964" s="315">
        <v>0</v>
      </c>
      <c r="N964" s="338">
        <v>0</v>
      </c>
      <c r="O964" s="654">
        <v>0</v>
      </c>
      <c r="R964" s="661">
        <f t="shared" si="42"/>
        <v>-41.4</v>
      </c>
      <c r="S964" s="873">
        <f t="shared" si="43"/>
        <v>-3.3008036739380023E-4</v>
      </c>
      <c r="T964" s="1013"/>
      <c r="U964" s="873">
        <v>0</v>
      </c>
      <c r="V964" s="873">
        <f t="shared" si="44"/>
        <v>-3.3008036739380023E-4</v>
      </c>
      <c r="X964" s="1002" t="s">
        <v>1144</v>
      </c>
      <c r="Y964" s="1002" t="s">
        <v>1145</v>
      </c>
      <c r="Z964" s="1003">
        <v>8</v>
      </c>
      <c r="AA964" s="1004">
        <v>46051</v>
      </c>
      <c r="AB964" s="1004">
        <v>46062</v>
      </c>
      <c r="AC964" s="1004">
        <v>46224</v>
      </c>
      <c r="AD964" s="1004">
        <v>46233</v>
      </c>
      <c r="AE964" s="1005">
        <v>1</v>
      </c>
      <c r="AF964" s="1005">
        <v>0</v>
      </c>
      <c r="AG964" s="1003">
        <v>41.4</v>
      </c>
      <c r="AH964" s="1003">
        <v>41.4</v>
      </c>
      <c r="AI964" s="1003">
        <v>0</v>
      </c>
      <c r="AJ964" s="1003">
        <v>0</v>
      </c>
    </row>
    <row r="965" spans="2:36" ht="12.75" customHeight="1">
      <c r="B965" s="337" t="s">
        <v>1146</v>
      </c>
      <c r="C965" s="314" t="s">
        <v>1147</v>
      </c>
      <c r="D965" s="315">
        <v>5</v>
      </c>
      <c r="E965" s="588">
        <v>46063</v>
      </c>
      <c r="F965" s="588">
        <v>46069</v>
      </c>
      <c r="G965" s="588">
        <v>46234</v>
      </c>
      <c r="H965" s="588">
        <v>46240</v>
      </c>
      <c r="I965" s="316">
        <v>1</v>
      </c>
      <c r="J965" s="316">
        <v>0</v>
      </c>
      <c r="K965" s="315">
        <v>6.9</v>
      </c>
      <c r="L965" s="315">
        <v>6.9</v>
      </c>
      <c r="M965" s="315">
        <v>0</v>
      </c>
      <c r="N965" s="338">
        <v>0</v>
      </c>
      <c r="O965" s="654">
        <v>0</v>
      </c>
      <c r="R965" s="661">
        <f t="shared" ref="R965:R1028" si="45">+N965-L965</f>
        <v>-6.9</v>
      </c>
      <c r="S965" s="873">
        <f t="shared" ref="S965:S1028" si="46">+R965/$K$5</f>
        <v>-5.5013394565633377E-5</v>
      </c>
      <c r="T965" s="1013"/>
      <c r="U965" s="873">
        <v>0</v>
      </c>
      <c r="V965" s="873">
        <f t="shared" ref="V965:V1028" si="47">+S965-U965</f>
        <v>-5.5013394565633377E-5</v>
      </c>
      <c r="X965" s="1002" t="s">
        <v>1146</v>
      </c>
      <c r="Y965" s="1002" t="s">
        <v>1147</v>
      </c>
      <c r="Z965" s="1003">
        <v>5</v>
      </c>
      <c r="AA965" s="1004">
        <v>46063</v>
      </c>
      <c r="AB965" s="1004">
        <v>46069</v>
      </c>
      <c r="AC965" s="1004">
        <v>46234</v>
      </c>
      <c r="AD965" s="1004">
        <v>46240</v>
      </c>
      <c r="AE965" s="1005">
        <v>1</v>
      </c>
      <c r="AF965" s="1005">
        <v>0</v>
      </c>
      <c r="AG965" s="1003">
        <v>6.9</v>
      </c>
      <c r="AH965" s="1003">
        <v>6.9</v>
      </c>
      <c r="AI965" s="1003">
        <v>0</v>
      </c>
      <c r="AJ965" s="1003">
        <v>0</v>
      </c>
    </row>
    <row r="966" spans="2:36" ht="12.75" customHeight="1">
      <c r="B966" s="337" t="s">
        <v>1148</v>
      </c>
      <c r="C966" s="314" t="s">
        <v>1149</v>
      </c>
      <c r="D966" s="315">
        <v>5</v>
      </c>
      <c r="E966" s="588">
        <v>46070</v>
      </c>
      <c r="F966" s="588">
        <v>46076</v>
      </c>
      <c r="G966" s="588">
        <v>46241</v>
      </c>
      <c r="H966" s="588">
        <v>46247</v>
      </c>
      <c r="I966" s="316">
        <v>1</v>
      </c>
      <c r="J966" s="316">
        <v>0</v>
      </c>
      <c r="K966" s="315">
        <v>13.8</v>
      </c>
      <c r="L966" s="315">
        <v>13.8</v>
      </c>
      <c r="M966" s="315">
        <v>0</v>
      </c>
      <c r="N966" s="338">
        <v>0</v>
      </c>
      <c r="O966" s="654">
        <v>0</v>
      </c>
      <c r="R966" s="661">
        <f t="shared" si="45"/>
        <v>-13.8</v>
      </c>
      <c r="S966" s="873">
        <f t="shared" si="46"/>
        <v>-1.1002678913126675E-4</v>
      </c>
      <c r="T966" s="1013"/>
      <c r="U966" s="873">
        <v>0</v>
      </c>
      <c r="V966" s="873">
        <f t="shared" si="47"/>
        <v>-1.1002678913126675E-4</v>
      </c>
      <c r="X966" s="1002" t="s">
        <v>1148</v>
      </c>
      <c r="Y966" s="1002" t="s">
        <v>1149</v>
      </c>
      <c r="Z966" s="1003">
        <v>5</v>
      </c>
      <c r="AA966" s="1004">
        <v>46070</v>
      </c>
      <c r="AB966" s="1004">
        <v>46076</v>
      </c>
      <c r="AC966" s="1004">
        <v>46241</v>
      </c>
      <c r="AD966" s="1004">
        <v>46247</v>
      </c>
      <c r="AE966" s="1005">
        <v>1</v>
      </c>
      <c r="AF966" s="1005">
        <v>0</v>
      </c>
      <c r="AG966" s="1003">
        <v>13.8</v>
      </c>
      <c r="AH966" s="1003">
        <v>13.8</v>
      </c>
      <c r="AI966" s="1003">
        <v>0</v>
      </c>
      <c r="AJ966" s="1003">
        <v>0</v>
      </c>
    </row>
    <row r="967" spans="2:36" ht="12.75" customHeight="1">
      <c r="B967" s="337" t="s">
        <v>1150</v>
      </c>
      <c r="C967" s="314" t="s">
        <v>1151</v>
      </c>
      <c r="D967" s="315">
        <v>5</v>
      </c>
      <c r="E967" s="588">
        <v>46077</v>
      </c>
      <c r="F967" s="588">
        <v>46083</v>
      </c>
      <c r="G967" s="588">
        <v>46248</v>
      </c>
      <c r="H967" s="588">
        <v>46254</v>
      </c>
      <c r="I967" s="316">
        <v>1</v>
      </c>
      <c r="J967" s="316">
        <v>0</v>
      </c>
      <c r="K967" s="315">
        <v>6.9</v>
      </c>
      <c r="L967" s="315">
        <v>6.9</v>
      </c>
      <c r="M967" s="315">
        <v>0</v>
      </c>
      <c r="N967" s="338">
        <v>0</v>
      </c>
      <c r="O967" s="654">
        <v>0</v>
      </c>
      <c r="R967" s="661">
        <f t="shared" si="45"/>
        <v>-6.9</v>
      </c>
      <c r="S967" s="873">
        <f t="shared" si="46"/>
        <v>-5.5013394565633377E-5</v>
      </c>
      <c r="T967" s="1013"/>
      <c r="U967" s="873">
        <v>0</v>
      </c>
      <c r="V967" s="873">
        <f t="shared" si="47"/>
        <v>-5.5013394565633377E-5</v>
      </c>
      <c r="X967" s="1002" t="s">
        <v>1150</v>
      </c>
      <c r="Y967" s="1002" t="s">
        <v>1151</v>
      </c>
      <c r="Z967" s="1003">
        <v>5</v>
      </c>
      <c r="AA967" s="1004">
        <v>46077</v>
      </c>
      <c r="AB967" s="1004">
        <v>46083</v>
      </c>
      <c r="AC967" s="1004">
        <v>46248</v>
      </c>
      <c r="AD967" s="1004">
        <v>46254</v>
      </c>
      <c r="AE967" s="1005">
        <v>1</v>
      </c>
      <c r="AF967" s="1005">
        <v>0</v>
      </c>
      <c r="AG967" s="1003">
        <v>6.9</v>
      </c>
      <c r="AH967" s="1003">
        <v>6.9</v>
      </c>
      <c r="AI967" s="1003">
        <v>0</v>
      </c>
      <c r="AJ967" s="1003">
        <v>0</v>
      </c>
    </row>
    <row r="968" spans="2:36" ht="12.75" customHeight="1">
      <c r="B968" s="344" t="s">
        <v>5783</v>
      </c>
      <c r="C968" s="345"/>
      <c r="D968" s="346">
        <v>57</v>
      </c>
      <c r="E968" s="594">
        <v>46042</v>
      </c>
      <c r="F968" s="594">
        <v>46099</v>
      </c>
      <c r="G968" s="594">
        <v>46216</v>
      </c>
      <c r="H968" s="594">
        <v>46272</v>
      </c>
      <c r="I968" s="347">
        <v>1</v>
      </c>
      <c r="J968" s="347">
        <v>0</v>
      </c>
      <c r="K968" s="346">
        <v>138</v>
      </c>
      <c r="L968" s="346">
        <v>138</v>
      </c>
      <c r="M968" s="346">
        <v>0</v>
      </c>
      <c r="N968" s="348">
        <v>0</v>
      </c>
      <c r="O968" s="385">
        <v>0</v>
      </c>
      <c r="P968" s="572"/>
      <c r="Q968" s="573"/>
      <c r="R968" s="663">
        <f t="shared" si="45"/>
        <v>-138</v>
      </c>
      <c r="S968" s="875">
        <f t="shared" si="46"/>
        <v>-1.1002678913126674E-3</v>
      </c>
      <c r="T968" s="1013"/>
      <c r="U968" s="875">
        <v>0</v>
      </c>
      <c r="V968" s="875">
        <f t="shared" si="47"/>
        <v>-1.1002678913126674E-3</v>
      </c>
      <c r="X968" s="1002" t="s">
        <v>5783</v>
      </c>
      <c r="Z968" s="1003">
        <v>57</v>
      </c>
      <c r="AA968" s="1004">
        <v>46042</v>
      </c>
      <c r="AB968" s="1004">
        <v>46099</v>
      </c>
      <c r="AC968" s="1004">
        <v>46216</v>
      </c>
      <c r="AD968" s="1004">
        <v>46272</v>
      </c>
      <c r="AE968" s="1005">
        <v>1</v>
      </c>
      <c r="AF968" s="1005">
        <v>0</v>
      </c>
      <c r="AG968" s="1003">
        <v>138</v>
      </c>
      <c r="AH968" s="1003">
        <v>138</v>
      </c>
      <c r="AI968" s="1003">
        <v>0</v>
      </c>
      <c r="AJ968" s="1003">
        <v>0</v>
      </c>
    </row>
    <row r="969" spans="2:36" ht="12.75" customHeight="1">
      <c r="B969" s="337" t="s">
        <v>1153</v>
      </c>
      <c r="C969" s="314" t="s">
        <v>1154</v>
      </c>
      <c r="D969" s="315">
        <v>10</v>
      </c>
      <c r="E969" s="588">
        <v>46042</v>
      </c>
      <c r="F969" s="588">
        <v>46057</v>
      </c>
      <c r="G969" s="588">
        <v>46216</v>
      </c>
      <c r="H969" s="588">
        <v>46230</v>
      </c>
      <c r="I969" s="316">
        <v>1</v>
      </c>
      <c r="J969" s="316">
        <v>0</v>
      </c>
      <c r="K969" s="315">
        <v>9</v>
      </c>
      <c r="L969" s="315">
        <v>9</v>
      </c>
      <c r="M969" s="315">
        <v>0</v>
      </c>
      <c r="N969" s="338">
        <v>0</v>
      </c>
      <c r="O969" s="654">
        <v>0</v>
      </c>
      <c r="R969" s="661">
        <f t="shared" si="45"/>
        <v>-9</v>
      </c>
      <c r="S969" s="873">
        <f t="shared" si="46"/>
        <v>-7.1756601607347878E-5</v>
      </c>
      <c r="T969" s="1013"/>
      <c r="U969" s="873">
        <v>0</v>
      </c>
      <c r="V969" s="873">
        <f t="shared" si="47"/>
        <v>-7.1756601607347878E-5</v>
      </c>
      <c r="X969" s="1002" t="s">
        <v>1153</v>
      </c>
      <c r="Y969" s="1002" t="s">
        <v>1154</v>
      </c>
      <c r="Z969" s="1003">
        <v>10</v>
      </c>
      <c r="AA969" s="1004">
        <v>46042</v>
      </c>
      <c r="AB969" s="1004">
        <v>46057</v>
      </c>
      <c r="AC969" s="1004">
        <v>46216</v>
      </c>
      <c r="AD969" s="1004">
        <v>46230</v>
      </c>
      <c r="AE969" s="1005">
        <v>1</v>
      </c>
      <c r="AF969" s="1005">
        <v>0</v>
      </c>
      <c r="AG969" s="1003">
        <v>9</v>
      </c>
      <c r="AH969" s="1003">
        <v>9</v>
      </c>
      <c r="AI969" s="1003">
        <v>0</v>
      </c>
      <c r="AJ969" s="1003">
        <v>0</v>
      </c>
    </row>
    <row r="970" spans="2:36" ht="12.75" customHeight="1">
      <c r="B970" s="337" t="s">
        <v>1155</v>
      </c>
      <c r="C970" s="314" t="s">
        <v>1156</v>
      </c>
      <c r="D970" s="315">
        <v>2</v>
      </c>
      <c r="E970" s="588">
        <v>46058</v>
      </c>
      <c r="F970" s="588">
        <v>46059</v>
      </c>
      <c r="G970" s="588">
        <v>46231</v>
      </c>
      <c r="H970" s="588">
        <v>46232</v>
      </c>
      <c r="I970" s="316">
        <v>1</v>
      </c>
      <c r="J970" s="316">
        <v>0</v>
      </c>
      <c r="K970" s="315">
        <v>40</v>
      </c>
      <c r="L970" s="315">
        <v>40</v>
      </c>
      <c r="M970" s="315">
        <v>0</v>
      </c>
      <c r="N970" s="338">
        <v>0</v>
      </c>
      <c r="O970" s="654">
        <v>0</v>
      </c>
      <c r="R970" s="661">
        <f t="shared" si="45"/>
        <v>-40</v>
      </c>
      <c r="S970" s="873">
        <f t="shared" si="46"/>
        <v>-3.1891822936599057E-4</v>
      </c>
      <c r="T970" s="1013"/>
      <c r="U970" s="873">
        <v>0</v>
      </c>
      <c r="V970" s="873">
        <f t="shared" si="47"/>
        <v>-3.1891822936599057E-4</v>
      </c>
      <c r="X970" s="1002" t="s">
        <v>1155</v>
      </c>
      <c r="Y970" s="1002" t="s">
        <v>1156</v>
      </c>
      <c r="Z970" s="1003">
        <v>2</v>
      </c>
      <c r="AA970" s="1004">
        <v>46058</v>
      </c>
      <c r="AB970" s="1004">
        <v>46059</v>
      </c>
      <c r="AC970" s="1004">
        <v>46231</v>
      </c>
      <c r="AD970" s="1004">
        <v>46232</v>
      </c>
      <c r="AE970" s="1005">
        <v>1</v>
      </c>
      <c r="AF970" s="1005">
        <v>0</v>
      </c>
      <c r="AG970" s="1003">
        <v>40</v>
      </c>
      <c r="AH970" s="1003">
        <v>40</v>
      </c>
      <c r="AI970" s="1003">
        <v>0</v>
      </c>
      <c r="AJ970" s="1003">
        <v>0</v>
      </c>
    </row>
    <row r="971" spans="2:36" ht="12.75" customHeight="1">
      <c r="B971" s="337" t="s">
        <v>1157</v>
      </c>
      <c r="C971" s="314" t="s">
        <v>1158</v>
      </c>
      <c r="D971" s="315">
        <v>5</v>
      </c>
      <c r="E971" s="588">
        <v>46062</v>
      </c>
      <c r="F971" s="588">
        <v>46066</v>
      </c>
      <c r="G971" s="588">
        <v>46233</v>
      </c>
      <c r="H971" s="588">
        <v>46239</v>
      </c>
      <c r="I971" s="316">
        <v>1</v>
      </c>
      <c r="J971" s="316">
        <v>0</v>
      </c>
      <c r="K971" s="315">
        <v>20</v>
      </c>
      <c r="L971" s="315">
        <v>20</v>
      </c>
      <c r="M971" s="315">
        <v>0</v>
      </c>
      <c r="N971" s="338">
        <v>0</v>
      </c>
      <c r="O971" s="654">
        <v>0</v>
      </c>
      <c r="R971" s="661">
        <f t="shared" si="45"/>
        <v>-20</v>
      </c>
      <c r="S971" s="873">
        <f t="shared" si="46"/>
        <v>-1.5945911468299528E-4</v>
      </c>
      <c r="T971" s="1013"/>
      <c r="U971" s="873">
        <v>0</v>
      </c>
      <c r="V971" s="873">
        <f t="shared" si="47"/>
        <v>-1.5945911468299528E-4</v>
      </c>
      <c r="X971" s="1002" t="s">
        <v>1157</v>
      </c>
      <c r="Y971" s="1002" t="s">
        <v>1158</v>
      </c>
      <c r="Z971" s="1003">
        <v>5</v>
      </c>
      <c r="AA971" s="1004">
        <v>46062</v>
      </c>
      <c r="AB971" s="1004">
        <v>46066</v>
      </c>
      <c r="AC971" s="1004">
        <v>46233</v>
      </c>
      <c r="AD971" s="1004">
        <v>46239</v>
      </c>
      <c r="AE971" s="1005">
        <v>1</v>
      </c>
      <c r="AF971" s="1005">
        <v>0</v>
      </c>
      <c r="AG971" s="1003">
        <v>20</v>
      </c>
      <c r="AH971" s="1003">
        <v>20</v>
      </c>
      <c r="AI971" s="1003">
        <v>0</v>
      </c>
      <c r="AJ971" s="1003">
        <v>0</v>
      </c>
    </row>
    <row r="972" spans="2:36" ht="12.75" customHeight="1">
      <c r="B972" s="337" t="s">
        <v>1159</v>
      </c>
      <c r="C972" s="314" t="s">
        <v>1160</v>
      </c>
      <c r="D972" s="315">
        <v>8</v>
      </c>
      <c r="E972" s="588">
        <v>46069</v>
      </c>
      <c r="F972" s="588">
        <v>46078</v>
      </c>
      <c r="G972" s="588">
        <v>46240</v>
      </c>
      <c r="H972" s="588">
        <v>46251</v>
      </c>
      <c r="I972" s="316">
        <v>1</v>
      </c>
      <c r="J972" s="316">
        <v>0</v>
      </c>
      <c r="K972" s="315">
        <v>41.4</v>
      </c>
      <c r="L972" s="315">
        <v>41.4</v>
      </c>
      <c r="M972" s="315">
        <v>0</v>
      </c>
      <c r="N972" s="338">
        <v>0</v>
      </c>
      <c r="O972" s="654">
        <v>0</v>
      </c>
      <c r="R972" s="661">
        <f t="shared" si="45"/>
        <v>-41.4</v>
      </c>
      <c r="S972" s="873">
        <f t="shared" si="46"/>
        <v>-3.3008036739380023E-4</v>
      </c>
      <c r="T972" s="1013"/>
      <c r="U972" s="873">
        <v>0</v>
      </c>
      <c r="V972" s="873">
        <f t="shared" si="47"/>
        <v>-3.3008036739380023E-4</v>
      </c>
      <c r="X972" s="1002" t="s">
        <v>1159</v>
      </c>
      <c r="Y972" s="1002" t="s">
        <v>1160</v>
      </c>
      <c r="Z972" s="1003">
        <v>8</v>
      </c>
      <c r="AA972" s="1004">
        <v>46069</v>
      </c>
      <c r="AB972" s="1004">
        <v>46078</v>
      </c>
      <c r="AC972" s="1004">
        <v>46240</v>
      </c>
      <c r="AD972" s="1004">
        <v>46251</v>
      </c>
      <c r="AE972" s="1005">
        <v>1</v>
      </c>
      <c r="AF972" s="1005">
        <v>0</v>
      </c>
      <c r="AG972" s="1003">
        <v>41.4</v>
      </c>
      <c r="AH972" s="1003">
        <v>41.4</v>
      </c>
      <c r="AI972" s="1003">
        <v>0</v>
      </c>
      <c r="AJ972" s="1003">
        <v>0</v>
      </c>
    </row>
    <row r="973" spans="2:36" ht="12.75" customHeight="1">
      <c r="B973" s="337" t="s">
        <v>1161</v>
      </c>
      <c r="C973" s="314" t="s">
        <v>1162</v>
      </c>
      <c r="D973" s="315">
        <v>5</v>
      </c>
      <c r="E973" s="588">
        <v>46079</v>
      </c>
      <c r="F973" s="588">
        <v>46085</v>
      </c>
      <c r="G973" s="588">
        <v>46252</v>
      </c>
      <c r="H973" s="588">
        <v>46258</v>
      </c>
      <c r="I973" s="316">
        <v>1</v>
      </c>
      <c r="J973" s="316">
        <v>0</v>
      </c>
      <c r="K973" s="315">
        <v>6.9</v>
      </c>
      <c r="L973" s="315">
        <v>6.9</v>
      </c>
      <c r="M973" s="315">
        <v>0</v>
      </c>
      <c r="N973" s="338">
        <v>0</v>
      </c>
      <c r="O973" s="654">
        <v>0</v>
      </c>
      <c r="R973" s="661">
        <f t="shared" si="45"/>
        <v>-6.9</v>
      </c>
      <c r="S973" s="873">
        <f t="shared" si="46"/>
        <v>-5.5013394565633377E-5</v>
      </c>
      <c r="T973" s="1013"/>
      <c r="U973" s="873">
        <v>0</v>
      </c>
      <c r="V973" s="873">
        <f t="shared" si="47"/>
        <v>-5.5013394565633377E-5</v>
      </c>
      <c r="X973" s="1002" t="s">
        <v>1161</v>
      </c>
      <c r="Y973" s="1002" t="s">
        <v>1162</v>
      </c>
      <c r="Z973" s="1003">
        <v>5</v>
      </c>
      <c r="AA973" s="1004">
        <v>46079</v>
      </c>
      <c r="AB973" s="1004">
        <v>46085</v>
      </c>
      <c r="AC973" s="1004">
        <v>46252</v>
      </c>
      <c r="AD973" s="1004">
        <v>46258</v>
      </c>
      <c r="AE973" s="1005">
        <v>1</v>
      </c>
      <c r="AF973" s="1005">
        <v>0</v>
      </c>
      <c r="AG973" s="1003">
        <v>6.9</v>
      </c>
      <c r="AH973" s="1003">
        <v>6.9</v>
      </c>
      <c r="AI973" s="1003">
        <v>0</v>
      </c>
      <c r="AJ973" s="1003">
        <v>0</v>
      </c>
    </row>
    <row r="974" spans="2:36" ht="12.75" customHeight="1">
      <c r="B974" s="337" t="s">
        <v>1163</v>
      </c>
      <c r="C974" s="314" t="s">
        <v>1164</v>
      </c>
      <c r="D974" s="315">
        <v>5</v>
      </c>
      <c r="E974" s="588">
        <v>46086</v>
      </c>
      <c r="F974" s="588">
        <v>46092</v>
      </c>
      <c r="G974" s="588">
        <v>46259</v>
      </c>
      <c r="H974" s="588">
        <v>46265</v>
      </c>
      <c r="I974" s="316">
        <v>1</v>
      </c>
      <c r="J974" s="316">
        <v>0</v>
      </c>
      <c r="K974" s="315">
        <v>13.8</v>
      </c>
      <c r="L974" s="315">
        <v>13.8</v>
      </c>
      <c r="M974" s="315">
        <v>0</v>
      </c>
      <c r="N974" s="338">
        <v>0</v>
      </c>
      <c r="O974" s="654">
        <v>0</v>
      </c>
      <c r="R974" s="661">
        <f t="shared" si="45"/>
        <v>-13.8</v>
      </c>
      <c r="S974" s="873">
        <f t="shared" si="46"/>
        <v>-1.1002678913126675E-4</v>
      </c>
      <c r="T974" s="1013"/>
      <c r="U974" s="873">
        <v>0</v>
      </c>
      <c r="V974" s="873">
        <f t="shared" si="47"/>
        <v>-1.1002678913126675E-4</v>
      </c>
      <c r="X974" s="1002" t="s">
        <v>1163</v>
      </c>
      <c r="Y974" s="1002" t="s">
        <v>1164</v>
      </c>
      <c r="Z974" s="1003">
        <v>5</v>
      </c>
      <c r="AA974" s="1004">
        <v>46086</v>
      </c>
      <c r="AB974" s="1004">
        <v>46092</v>
      </c>
      <c r="AC974" s="1004">
        <v>46259</v>
      </c>
      <c r="AD974" s="1004">
        <v>46265</v>
      </c>
      <c r="AE974" s="1005">
        <v>1</v>
      </c>
      <c r="AF974" s="1005">
        <v>0</v>
      </c>
      <c r="AG974" s="1003">
        <v>13.8</v>
      </c>
      <c r="AH974" s="1003">
        <v>13.8</v>
      </c>
      <c r="AI974" s="1003">
        <v>0</v>
      </c>
      <c r="AJ974" s="1003">
        <v>0</v>
      </c>
    </row>
    <row r="975" spans="2:36" ht="12.75" customHeight="1">
      <c r="B975" s="337" t="s">
        <v>1165</v>
      </c>
      <c r="C975" s="314" t="s">
        <v>1166</v>
      </c>
      <c r="D975" s="315">
        <v>5</v>
      </c>
      <c r="E975" s="588">
        <v>46093</v>
      </c>
      <c r="F975" s="588">
        <v>46099</v>
      </c>
      <c r="G975" s="588">
        <v>46266</v>
      </c>
      <c r="H975" s="588">
        <v>46272</v>
      </c>
      <c r="I975" s="316">
        <v>1</v>
      </c>
      <c r="J975" s="316">
        <v>0</v>
      </c>
      <c r="K975" s="315">
        <v>6.9</v>
      </c>
      <c r="L975" s="315">
        <v>6.9</v>
      </c>
      <c r="M975" s="315">
        <v>0</v>
      </c>
      <c r="N975" s="338">
        <v>0</v>
      </c>
      <c r="O975" s="654">
        <v>0</v>
      </c>
      <c r="R975" s="661">
        <f t="shared" si="45"/>
        <v>-6.9</v>
      </c>
      <c r="S975" s="873">
        <f t="shared" si="46"/>
        <v>-5.5013394565633377E-5</v>
      </c>
      <c r="T975" s="1013"/>
      <c r="U975" s="873">
        <v>0</v>
      </c>
      <c r="V975" s="873">
        <f t="shared" si="47"/>
        <v>-5.5013394565633377E-5</v>
      </c>
      <c r="X975" s="1002" t="s">
        <v>1165</v>
      </c>
      <c r="Y975" s="1002" t="s">
        <v>1166</v>
      </c>
      <c r="Z975" s="1003">
        <v>5</v>
      </c>
      <c r="AA975" s="1004">
        <v>46093</v>
      </c>
      <c r="AB975" s="1004">
        <v>46099</v>
      </c>
      <c r="AC975" s="1004">
        <v>46266</v>
      </c>
      <c r="AD975" s="1004">
        <v>46272</v>
      </c>
      <c r="AE975" s="1005">
        <v>1</v>
      </c>
      <c r="AF975" s="1005">
        <v>0</v>
      </c>
      <c r="AG975" s="1003">
        <v>6.9</v>
      </c>
      <c r="AH975" s="1003">
        <v>6.9</v>
      </c>
      <c r="AI975" s="1003">
        <v>0</v>
      </c>
      <c r="AJ975" s="1003">
        <v>0</v>
      </c>
    </row>
    <row r="976" spans="2:36" ht="12.75" customHeight="1">
      <c r="B976" s="344" t="s">
        <v>5784</v>
      </c>
      <c r="C976" s="345"/>
      <c r="D976" s="346">
        <v>57</v>
      </c>
      <c r="E976" s="594">
        <v>46058</v>
      </c>
      <c r="F976" s="594">
        <v>46113</v>
      </c>
      <c r="G976" s="594">
        <v>46231</v>
      </c>
      <c r="H976" s="594">
        <v>46287</v>
      </c>
      <c r="I976" s="347">
        <v>1</v>
      </c>
      <c r="J976" s="347">
        <v>0</v>
      </c>
      <c r="K976" s="346">
        <v>138</v>
      </c>
      <c r="L976" s="346">
        <v>138</v>
      </c>
      <c r="M976" s="346">
        <v>0</v>
      </c>
      <c r="N976" s="348">
        <v>0</v>
      </c>
      <c r="O976" s="385">
        <v>0</v>
      </c>
      <c r="P976" s="572"/>
      <c r="Q976" s="573"/>
      <c r="R976" s="663">
        <f t="shared" si="45"/>
        <v>-138</v>
      </c>
      <c r="S976" s="875">
        <f t="shared" si="46"/>
        <v>-1.1002678913126674E-3</v>
      </c>
      <c r="T976" s="1013"/>
      <c r="U976" s="875">
        <v>0</v>
      </c>
      <c r="V976" s="875">
        <f t="shared" si="47"/>
        <v>-1.1002678913126674E-3</v>
      </c>
      <c r="X976" s="1002" t="s">
        <v>5784</v>
      </c>
      <c r="Z976" s="1003">
        <v>57</v>
      </c>
      <c r="AA976" s="1004">
        <v>46058</v>
      </c>
      <c r="AB976" s="1004">
        <v>46113</v>
      </c>
      <c r="AC976" s="1004">
        <v>46231</v>
      </c>
      <c r="AD976" s="1004">
        <v>46287</v>
      </c>
      <c r="AE976" s="1005">
        <v>1</v>
      </c>
      <c r="AF976" s="1005">
        <v>0</v>
      </c>
      <c r="AG976" s="1003">
        <v>138</v>
      </c>
      <c r="AH976" s="1003">
        <v>138</v>
      </c>
      <c r="AI976" s="1003">
        <v>0</v>
      </c>
      <c r="AJ976" s="1003">
        <v>0</v>
      </c>
    </row>
    <row r="977" spans="2:36" ht="12.75" customHeight="1">
      <c r="B977" s="337" t="s">
        <v>1168</v>
      </c>
      <c r="C977" s="314" t="s">
        <v>1169</v>
      </c>
      <c r="D977" s="315">
        <v>10</v>
      </c>
      <c r="E977" s="588">
        <v>46058</v>
      </c>
      <c r="F977" s="588">
        <v>46073</v>
      </c>
      <c r="G977" s="588">
        <v>46231</v>
      </c>
      <c r="H977" s="588">
        <v>46244</v>
      </c>
      <c r="I977" s="316">
        <v>1</v>
      </c>
      <c r="J977" s="316">
        <v>0</v>
      </c>
      <c r="K977" s="315">
        <v>9</v>
      </c>
      <c r="L977" s="315">
        <v>9</v>
      </c>
      <c r="M977" s="315">
        <v>0</v>
      </c>
      <c r="N977" s="338">
        <v>0</v>
      </c>
      <c r="O977" s="654">
        <v>0</v>
      </c>
      <c r="R977" s="661">
        <f t="shared" si="45"/>
        <v>-9</v>
      </c>
      <c r="S977" s="873">
        <f t="shared" si="46"/>
        <v>-7.1756601607347878E-5</v>
      </c>
      <c r="T977" s="1013"/>
      <c r="U977" s="873">
        <v>0</v>
      </c>
      <c r="V977" s="873">
        <f t="shared" si="47"/>
        <v>-7.1756601607347878E-5</v>
      </c>
      <c r="X977" s="1002" t="s">
        <v>1168</v>
      </c>
      <c r="Y977" s="1002" t="s">
        <v>1169</v>
      </c>
      <c r="Z977" s="1003">
        <v>10</v>
      </c>
      <c r="AA977" s="1004">
        <v>46058</v>
      </c>
      <c r="AB977" s="1004">
        <v>46073</v>
      </c>
      <c r="AC977" s="1004">
        <v>46231</v>
      </c>
      <c r="AD977" s="1004">
        <v>46244</v>
      </c>
      <c r="AE977" s="1005">
        <v>1</v>
      </c>
      <c r="AF977" s="1005">
        <v>0</v>
      </c>
      <c r="AG977" s="1003">
        <v>9</v>
      </c>
      <c r="AH977" s="1003">
        <v>9</v>
      </c>
      <c r="AI977" s="1003">
        <v>0</v>
      </c>
      <c r="AJ977" s="1003">
        <v>0</v>
      </c>
    </row>
    <row r="978" spans="2:36" ht="12.75" customHeight="1">
      <c r="B978" s="337" t="s">
        <v>1170</v>
      </c>
      <c r="C978" s="314" t="s">
        <v>1171</v>
      </c>
      <c r="D978" s="315">
        <v>2</v>
      </c>
      <c r="E978" s="588">
        <v>46074</v>
      </c>
      <c r="F978" s="588">
        <v>46075</v>
      </c>
      <c r="G978" s="588">
        <v>46245</v>
      </c>
      <c r="H978" s="588">
        <v>46246</v>
      </c>
      <c r="I978" s="316">
        <v>1</v>
      </c>
      <c r="J978" s="316">
        <v>0</v>
      </c>
      <c r="K978" s="315">
        <v>40</v>
      </c>
      <c r="L978" s="315">
        <v>40</v>
      </c>
      <c r="M978" s="315">
        <v>0</v>
      </c>
      <c r="N978" s="338">
        <v>0</v>
      </c>
      <c r="O978" s="654">
        <v>0</v>
      </c>
      <c r="R978" s="661">
        <f t="shared" si="45"/>
        <v>-40</v>
      </c>
      <c r="S978" s="873">
        <f t="shared" si="46"/>
        <v>-3.1891822936599057E-4</v>
      </c>
      <c r="T978" s="1013"/>
      <c r="U978" s="873">
        <v>0</v>
      </c>
      <c r="V978" s="873">
        <f t="shared" si="47"/>
        <v>-3.1891822936599057E-4</v>
      </c>
      <c r="X978" s="1002" t="s">
        <v>1170</v>
      </c>
      <c r="Y978" s="1002" t="s">
        <v>1171</v>
      </c>
      <c r="Z978" s="1003">
        <v>2</v>
      </c>
      <c r="AA978" s="1004">
        <v>46074</v>
      </c>
      <c r="AB978" s="1004">
        <v>46075</v>
      </c>
      <c r="AC978" s="1004">
        <v>46245</v>
      </c>
      <c r="AD978" s="1004">
        <v>46246</v>
      </c>
      <c r="AE978" s="1005">
        <v>1</v>
      </c>
      <c r="AF978" s="1005">
        <v>0</v>
      </c>
      <c r="AG978" s="1003">
        <v>40</v>
      </c>
      <c r="AH978" s="1003">
        <v>40</v>
      </c>
      <c r="AI978" s="1003">
        <v>0</v>
      </c>
      <c r="AJ978" s="1003">
        <v>0</v>
      </c>
    </row>
    <row r="979" spans="2:36" ht="12.75" customHeight="1">
      <c r="B979" s="337" t="s">
        <v>1172</v>
      </c>
      <c r="C979" s="314" t="s">
        <v>1173</v>
      </c>
      <c r="D979" s="315">
        <v>5</v>
      </c>
      <c r="E979" s="588">
        <v>46076</v>
      </c>
      <c r="F979" s="588">
        <v>46080</v>
      </c>
      <c r="G979" s="588">
        <v>46247</v>
      </c>
      <c r="H979" s="588">
        <v>46253</v>
      </c>
      <c r="I979" s="316">
        <v>1</v>
      </c>
      <c r="J979" s="316">
        <v>0</v>
      </c>
      <c r="K979" s="315">
        <v>20</v>
      </c>
      <c r="L979" s="315">
        <v>20</v>
      </c>
      <c r="M979" s="315">
        <v>0</v>
      </c>
      <c r="N979" s="338">
        <v>0</v>
      </c>
      <c r="O979" s="654">
        <v>0</v>
      </c>
      <c r="R979" s="661">
        <f t="shared" si="45"/>
        <v>-20</v>
      </c>
      <c r="S979" s="873">
        <f t="shared" si="46"/>
        <v>-1.5945911468299528E-4</v>
      </c>
      <c r="T979" s="1013"/>
      <c r="U979" s="873">
        <v>0</v>
      </c>
      <c r="V979" s="873">
        <f t="shared" si="47"/>
        <v>-1.5945911468299528E-4</v>
      </c>
      <c r="X979" s="1002" t="s">
        <v>1172</v>
      </c>
      <c r="Y979" s="1002" t="s">
        <v>1173</v>
      </c>
      <c r="Z979" s="1003">
        <v>5</v>
      </c>
      <c r="AA979" s="1004">
        <v>46076</v>
      </c>
      <c r="AB979" s="1004">
        <v>46080</v>
      </c>
      <c r="AC979" s="1004">
        <v>46247</v>
      </c>
      <c r="AD979" s="1004">
        <v>46253</v>
      </c>
      <c r="AE979" s="1005">
        <v>1</v>
      </c>
      <c r="AF979" s="1005">
        <v>0</v>
      </c>
      <c r="AG979" s="1003">
        <v>20</v>
      </c>
      <c r="AH979" s="1003">
        <v>20</v>
      </c>
      <c r="AI979" s="1003">
        <v>0</v>
      </c>
      <c r="AJ979" s="1003">
        <v>0</v>
      </c>
    </row>
    <row r="980" spans="2:36" ht="12.75" customHeight="1">
      <c r="B980" s="337" t="s">
        <v>1174</v>
      </c>
      <c r="C980" s="314" t="s">
        <v>1175</v>
      </c>
      <c r="D980" s="315">
        <v>8</v>
      </c>
      <c r="E980" s="588">
        <v>46083</v>
      </c>
      <c r="F980" s="588">
        <v>46092</v>
      </c>
      <c r="G980" s="588">
        <v>46254</v>
      </c>
      <c r="H980" s="588">
        <v>46265</v>
      </c>
      <c r="I980" s="316">
        <v>1</v>
      </c>
      <c r="J980" s="316">
        <v>0</v>
      </c>
      <c r="K980" s="315">
        <v>41.4</v>
      </c>
      <c r="L980" s="315">
        <v>41.4</v>
      </c>
      <c r="M980" s="315">
        <v>0</v>
      </c>
      <c r="N980" s="338">
        <v>0</v>
      </c>
      <c r="O980" s="654">
        <v>0</v>
      </c>
      <c r="R980" s="661">
        <f t="shared" si="45"/>
        <v>-41.4</v>
      </c>
      <c r="S980" s="873">
        <f t="shared" si="46"/>
        <v>-3.3008036739380023E-4</v>
      </c>
      <c r="T980" s="1013"/>
      <c r="U980" s="873">
        <v>0</v>
      </c>
      <c r="V980" s="873">
        <f t="shared" si="47"/>
        <v>-3.3008036739380023E-4</v>
      </c>
      <c r="X980" s="1002" t="s">
        <v>1174</v>
      </c>
      <c r="Y980" s="1002" t="s">
        <v>1175</v>
      </c>
      <c r="Z980" s="1003">
        <v>8</v>
      </c>
      <c r="AA980" s="1004">
        <v>46083</v>
      </c>
      <c r="AB980" s="1004">
        <v>46092</v>
      </c>
      <c r="AC980" s="1004">
        <v>46254</v>
      </c>
      <c r="AD980" s="1004">
        <v>46265</v>
      </c>
      <c r="AE980" s="1005">
        <v>1</v>
      </c>
      <c r="AF980" s="1005">
        <v>0</v>
      </c>
      <c r="AG980" s="1003">
        <v>41.4</v>
      </c>
      <c r="AH980" s="1003">
        <v>41.4</v>
      </c>
      <c r="AI980" s="1003">
        <v>0</v>
      </c>
      <c r="AJ980" s="1003">
        <v>0</v>
      </c>
    </row>
    <row r="981" spans="2:36" ht="12.75" customHeight="1">
      <c r="B981" s="337" t="s">
        <v>1176</v>
      </c>
      <c r="C981" s="314" t="s">
        <v>1177</v>
      </c>
      <c r="D981" s="315">
        <v>5</v>
      </c>
      <c r="E981" s="588">
        <v>46093</v>
      </c>
      <c r="F981" s="588">
        <v>46099</v>
      </c>
      <c r="G981" s="588">
        <v>46266</v>
      </c>
      <c r="H981" s="588">
        <v>46272</v>
      </c>
      <c r="I981" s="316">
        <v>1</v>
      </c>
      <c r="J981" s="316">
        <v>0</v>
      </c>
      <c r="K981" s="315">
        <v>6.9</v>
      </c>
      <c r="L981" s="315">
        <v>6.9</v>
      </c>
      <c r="M981" s="315">
        <v>0</v>
      </c>
      <c r="N981" s="338">
        <v>0</v>
      </c>
      <c r="O981" s="654">
        <v>0</v>
      </c>
      <c r="R981" s="661">
        <f t="shared" si="45"/>
        <v>-6.9</v>
      </c>
      <c r="S981" s="873">
        <f t="shared" si="46"/>
        <v>-5.5013394565633377E-5</v>
      </c>
      <c r="T981" s="1013"/>
      <c r="U981" s="873">
        <v>0</v>
      </c>
      <c r="V981" s="873">
        <f t="shared" si="47"/>
        <v>-5.5013394565633377E-5</v>
      </c>
      <c r="X981" s="1002" t="s">
        <v>1176</v>
      </c>
      <c r="Y981" s="1002" t="s">
        <v>1177</v>
      </c>
      <c r="Z981" s="1003">
        <v>5</v>
      </c>
      <c r="AA981" s="1004">
        <v>46093</v>
      </c>
      <c r="AB981" s="1004">
        <v>46099</v>
      </c>
      <c r="AC981" s="1004">
        <v>46266</v>
      </c>
      <c r="AD981" s="1004">
        <v>46272</v>
      </c>
      <c r="AE981" s="1005">
        <v>1</v>
      </c>
      <c r="AF981" s="1005">
        <v>0</v>
      </c>
      <c r="AG981" s="1003">
        <v>6.9</v>
      </c>
      <c r="AH981" s="1003">
        <v>6.9</v>
      </c>
      <c r="AI981" s="1003">
        <v>0</v>
      </c>
      <c r="AJ981" s="1003">
        <v>0</v>
      </c>
    </row>
    <row r="982" spans="2:36" ht="12.75" customHeight="1">
      <c r="B982" s="337" t="s">
        <v>1178</v>
      </c>
      <c r="C982" s="314" t="s">
        <v>1179</v>
      </c>
      <c r="D982" s="315">
        <v>5</v>
      </c>
      <c r="E982" s="588">
        <v>46100</v>
      </c>
      <c r="F982" s="588">
        <v>46106</v>
      </c>
      <c r="G982" s="588">
        <v>46273</v>
      </c>
      <c r="H982" s="588">
        <v>46279</v>
      </c>
      <c r="I982" s="316">
        <v>1</v>
      </c>
      <c r="J982" s="316">
        <v>0</v>
      </c>
      <c r="K982" s="315">
        <v>13.8</v>
      </c>
      <c r="L982" s="315">
        <v>13.8</v>
      </c>
      <c r="M982" s="315">
        <v>0</v>
      </c>
      <c r="N982" s="338">
        <v>0</v>
      </c>
      <c r="O982" s="654">
        <v>0</v>
      </c>
      <c r="R982" s="661">
        <f t="shared" si="45"/>
        <v>-13.8</v>
      </c>
      <c r="S982" s="873">
        <f t="shared" si="46"/>
        <v>-1.1002678913126675E-4</v>
      </c>
      <c r="T982" s="1013"/>
      <c r="U982" s="873">
        <v>0</v>
      </c>
      <c r="V982" s="873">
        <f t="shared" si="47"/>
        <v>-1.1002678913126675E-4</v>
      </c>
      <c r="X982" s="1002" t="s">
        <v>1178</v>
      </c>
      <c r="Y982" s="1002" t="s">
        <v>1179</v>
      </c>
      <c r="Z982" s="1003">
        <v>5</v>
      </c>
      <c r="AA982" s="1004">
        <v>46100</v>
      </c>
      <c r="AB982" s="1004">
        <v>46106</v>
      </c>
      <c r="AC982" s="1004">
        <v>46273</v>
      </c>
      <c r="AD982" s="1004">
        <v>46279</v>
      </c>
      <c r="AE982" s="1005">
        <v>1</v>
      </c>
      <c r="AF982" s="1005">
        <v>0</v>
      </c>
      <c r="AG982" s="1003">
        <v>13.8</v>
      </c>
      <c r="AH982" s="1003">
        <v>13.8</v>
      </c>
      <c r="AI982" s="1003">
        <v>0</v>
      </c>
      <c r="AJ982" s="1003">
        <v>0</v>
      </c>
    </row>
    <row r="983" spans="2:36" ht="12.75" customHeight="1">
      <c r="B983" s="337" t="s">
        <v>1180</v>
      </c>
      <c r="C983" s="314" t="s">
        <v>1181</v>
      </c>
      <c r="D983" s="315">
        <v>5</v>
      </c>
      <c r="E983" s="588">
        <v>46107</v>
      </c>
      <c r="F983" s="588">
        <v>46113</v>
      </c>
      <c r="G983" s="588">
        <v>46280</v>
      </c>
      <c r="H983" s="588">
        <v>46287</v>
      </c>
      <c r="I983" s="316">
        <v>1</v>
      </c>
      <c r="J983" s="316">
        <v>0</v>
      </c>
      <c r="K983" s="315">
        <v>6.9</v>
      </c>
      <c r="L983" s="315">
        <v>6.9</v>
      </c>
      <c r="M983" s="315">
        <v>0</v>
      </c>
      <c r="N983" s="338">
        <v>0</v>
      </c>
      <c r="O983" s="654">
        <v>0</v>
      </c>
      <c r="R983" s="661">
        <f t="shared" si="45"/>
        <v>-6.9</v>
      </c>
      <c r="S983" s="873">
        <f t="shared" si="46"/>
        <v>-5.5013394565633377E-5</v>
      </c>
      <c r="T983" s="1013"/>
      <c r="U983" s="873">
        <v>0</v>
      </c>
      <c r="V983" s="873">
        <f t="shared" si="47"/>
        <v>-5.5013394565633377E-5</v>
      </c>
      <c r="X983" s="1002" t="s">
        <v>1180</v>
      </c>
      <c r="Y983" s="1002" t="s">
        <v>1181</v>
      </c>
      <c r="Z983" s="1003">
        <v>5</v>
      </c>
      <c r="AA983" s="1004">
        <v>46107</v>
      </c>
      <c r="AB983" s="1004">
        <v>46113</v>
      </c>
      <c r="AC983" s="1004">
        <v>46280</v>
      </c>
      <c r="AD983" s="1004">
        <v>46287</v>
      </c>
      <c r="AE983" s="1005">
        <v>1</v>
      </c>
      <c r="AF983" s="1005">
        <v>0</v>
      </c>
      <c r="AG983" s="1003">
        <v>6.9</v>
      </c>
      <c r="AH983" s="1003">
        <v>6.9</v>
      </c>
      <c r="AI983" s="1003">
        <v>0</v>
      </c>
      <c r="AJ983" s="1003">
        <v>0</v>
      </c>
    </row>
    <row r="984" spans="2:36" ht="12.75" customHeight="1">
      <c r="B984" s="344" t="s">
        <v>5785</v>
      </c>
      <c r="C984" s="345"/>
      <c r="D984" s="346">
        <v>59</v>
      </c>
      <c r="E984" s="594">
        <v>46058</v>
      </c>
      <c r="F984" s="594">
        <v>46118</v>
      </c>
      <c r="G984" s="594">
        <v>46231</v>
      </c>
      <c r="H984" s="594">
        <v>46289</v>
      </c>
      <c r="I984" s="347">
        <v>1</v>
      </c>
      <c r="J984" s="347">
        <v>0</v>
      </c>
      <c r="K984" s="346">
        <v>138</v>
      </c>
      <c r="L984" s="346">
        <v>138</v>
      </c>
      <c r="M984" s="346">
        <v>0</v>
      </c>
      <c r="N984" s="348">
        <v>0</v>
      </c>
      <c r="O984" s="385">
        <v>0</v>
      </c>
      <c r="P984" s="572"/>
      <c r="Q984" s="573"/>
      <c r="R984" s="663">
        <f t="shared" si="45"/>
        <v>-138</v>
      </c>
      <c r="S984" s="875">
        <f t="shared" si="46"/>
        <v>-1.1002678913126674E-3</v>
      </c>
      <c r="T984" s="1013"/>
      <c r="U984" s="875">
        <v>0</v>
      </c>
      <c r="V984" s="875">
        <f t="shared" si="47"/>
        <v>-1.1002678913126674E-3</v>
      </c>
      <c r="X984" s="1002" t="s">
        <v>5785</v>
      </c>
      <c r="Z984" s="1003">
        <v>59</v>
      </c>
      <c r="AA984" s="1004">
        <v>46058</v>
      </c>
      <c r="AB984" s="1004">
        <v>46118</v>
      </c>
      <c r="AC984" s="1004">
        <v>46231</v>
      </c>
      <c r="AD984" s="1004">
        <v>46289</v>
      </c>
      <c r="AE984" s="1005">
        <v>1</v>
      </c>
      <c r="AF984" s="1005">
        <v>0</v>
      </c>
      <c r="AG984" s="1003">
        <v>138</v>
      </c>
      <c r="AH984" s="1003">
        <v>138</v>
      </c>
      <c r="AI984" s="1003">
        <v>0</v>
      </c>
      <c r="AJ984" s="1003">
        <v>0</v>
      </c>
    </row>
    <row r="985" spans="2:36" ht="12.75" customHeight="1">
      <c r="B985" s="337" t="s">
        <v>1183</v>
      </c>
      <c r="C985" s="314" t="s">
        <v>1184</v>
      </c>
      <c r="D985" s="315">
        <v>12</v>
      </c>
      <c r="E985" s="588">
        <v>46058</v>
      </c>
      <c r="F985" s="588">
        <v>46073</v>
      </c>
      <c r="G985" s="588">
        <v>46231</v>
      </c>
      <c r="H985" s="588">
        <v>46246</v>
      </c>
      <c r="I985" s="316">
        <v>1</v>
      </c>
      <c r="J985" s="316">
        <v>0</v>
      </c>
      <c r="K985" s="315">
        <v>9</v>
      </c>
      <c r="L985" s="315">
        <v>9</v>
      </c>
      <c r="M985" s="315">
        <v>0</v>
      </c>
      <c r="N985" s="338">
        <v>0</v>
      </c>
      <c r="O985" s="654">
        <v>0</v>
      </c>
      <c r="R985" s="661">
        <f t="shared" si="45"/>
        <v>-9</v>
      </c>
      <c r="S985" s="873">
        <f t="shared" si="46"/>
        <v>-7.1756601607347878E-5</v>
      </c>
      <c r="T985" s="1013"/>
      <c r="U985" s="873">
        <v>0</v>
      </c>
      <c r="V985" s="873">
        <f t="shared" si="47"/>
        <v>-7.1756601607347878E-5</v>
      </c>
      <c r="X985" s="1002" t="s">
        <v>1183</v>
      </c>
      <c r="Y985" s="1002" t="s">
        <v>1184</v>
      </c>
      <c r="Z985" s="1003">
        <v>12</v>
      </c>
      <c r="AA985" s="1004">
        <v>46058</v>
      </c>
      <c r="AB985" s="1004">
        <v>46073</v>
      </c>
      <c r="AC985" s="1004">
        <v>46231</v>
      </c>
      <c r="AD985" s="1004">
        <v>46246</v>
      </c>
      <c r="AE985" s="1005">
        <v>1</v>
      </c>
      <c r="AF985" s="1005">
        <v>0</v>
      </c>
      <c r="AG985" s="1003">
        <v>9</v>
      </c>
      <c r="AH985" s="1003">
        <v>9</v>
      </c>
      <c r="AI985" s="1003">
        <v>0</v>
      </c>
      <c r="AJ985" s="1003">
        <v>0</v>
      </c>
    </row>
    <row r="986" spans="2:36" ht="12.75" customHeight="1">
      <c r="B986" s="337" t="s">
        <v>1185</v>
      </c>
      <c r="C986" s="314" t="s">
        <v>1186</v>
      </c>
      <c r="D986" s="315">
        <v>4</v>
      </c>
      <c r="E986" s="588">
        <v>46074</v>
      </c>
      <c r="F986" s="588">
        <v>46077</v>
      </c>
      <c r="G986" s="588">
        <v>46247</v>
      </c>
      <c r="H986" s="588">
        <v>46250</v>
      </c>
      <c r="I986" s="316">
        <v>1</v>
      </c>
      <c r="J986" s="316">
        <v>0</v>
      </c>
      <c r="K986" s="315">
        <v>40</v>
      </c>
      <c r="L986" s="315">
        <v>40</v>
      </c>
      <c r="M986" s="315">
        <v>0</v>
      </c>
      <c r="N986" s="338">
        <v>0</v>
      </c>
      <c r="O986" s="654">
        <v>0</v>
      </c>
      <c r="R986" s="661">
        <f t="shared" si="45"/>
        <v>-40</v>
      </c>
      <c r="S986" s="873">
        <f t="shared" si="46"/>
        <v>-3.1891822936599057E-4</v>
      </c>
      <c r="T986" s="1013"/>
      <c r="U986" s="873">
        <v>0</v>
      </c>
      <c r="V986" s="873">
        <f t="shared" si="47"/>
        <v>-3.1891822936599057E-4</v>
      </c>
      <c r="X986" s="1002" t="s">
        <v>1185</v>
      </c>
      <c r="Y986" s="1002" t="s">
        <v>1186</v>
      </c>
      <c r="Z986" s="1003">
        <v>4</v>
      </c>
      <c r="AA986" s="1004">
        <v>46074</v>
      </c>
      <c r="AB986" s="1004">
        <v>46077</v>
      </c>
      <c r="AC986" s="1004">
        <v>46247</v>
      </c>
      <c r="AD986" s="1004">
        <v>46250</v>
      </c>
      <c r="AE986" s="1005">
        <v>1</v>
      </c>
      <c r="AF986" s="1005">
        <v>0</v>
      </c>
      <c r="AG986" s="1003">
        <v>40</v>
      </c>
      <c r="AH986" s="1003">
        <v>40</v>
      </c>
      <c r="AI986" s="1003">
        <v>0</v>
      </c>
      <c r="AJ986" s="1003">
        <v>0</v>
      </c>
    </row>
    <row r="987" spans="2:36" ht="12.75" customHeight="1">
      <c r="B987" s="337" t="s">
        <v>1187</v>
      </c>
      <c r="C987" s="314" t="s">
        <v>1188</v>
      </c>
      <c r="D987" s="315">
        <v>5</v>
      </c>
      <c r="E987" s="588">
        <v>46078</v>
      </c>
      <c r="F987" s="588">
        <v>46084</v>
      </c>
      <c r="G987" s="588">
        <v>46251</v>
      </c>
      <c r="H987" s="588">
        <v>46255</v>
      </c>
      <c r="I987" s="316">
        <v>1</v>
      </c>
      <c r="J987" s="316">
        <v>0</v>
      </c>
      <c r="K987" s="315">
        <v>20</v>
      </c>
      <c r="L987" s="315">
        <v>20</v>
      </c>
      <c r="M987" s="315">
        <v>0</v>
      </c>
      <c r="N987" s="338">
        <v>0</v>
      </c>
      <c r="O987" s="654">
        <v>0</v>
      </c>
      <c r="R987" s="661">
        <f t="shared" si="45"/>
        <v>-20</v>
      </c>
      <c r="S987" s="873">
        <f t="shared" si="46"/>
        <v>-1.5945911468299528E-4</v>
      </c>
      <c r="T987" s="1013"/>
      <c r="U987" s="873">
        <v>0</v>
      </c>
      <c r="V987" s="873">
        <f t="shared" si="47"/>
        <v>-1.5945911468299528E-4</v>
      </c>
      <c r="X987" s="1002" t="s">
        <v>1187</v>
      </c>
      <c r="Y987" s="1002" t="s">
        <v>1188</v>
      </c>
      <c r="Z987" s="1003">
        <v>5</v>
      </c>
      <c r="AA987" s="1004">
        <v>46078</v>
      </c>
      <c r="AB987" s="1004">
        <v>46084</v>
      </c>
      <c r="AC987" s="1004">
        <v>46251</v>
      </c>
      <c r="AD987" s="1004">
        <v>46255</v>
      </c>
      <c r="AE987" s="1005">
        <v>1</v>
      </c>
      <c r="AF987" s="1005">
        <v>0</v>
      </c>
      <c r="AG987" s="1003">
        <v>20</v>
      </c>
      <c r="AH987" s="1003">
        <v>20</v>
      </c>
      <c r="AI987" s="1003">
        <v>0</v>
      </c>
      <c r="AJ987" s="1003">
        <v>0</v>
      </c>
    </row>
    <row r="988" spans="2:36" ht="12.75" customHeight="1">
      <c r="B988" s="337" t="s">
        <v>1189</v>
      </c>
      <c r="C988" s="314" t="s">
        <v>1190</v>
      </c>
      <c r="D988" s="315">
        <v>8</v>
      </c>
      <c r="E988" s="588">
        <v>46085</v>
      </c>
      <c r="F988" s="588">
        <v>46094</v>
      </c>
      <c r="G988" s="588">
        <v>46258</v>
      </c>
      <c r="H988" s="588">
        <v>46267</v>
      </c>
      <c r="I988" s="316">
        <v>1</v>
      </c>
      <c r="J988" s="316">
        <v>0</v>
      </c>
      <c r="K988" s="315">
        <v>41.4</v>
      </c>
      <c r="L988" s="315">
        <v>41.4</v>
      </c>
      <c r="M988" s="315">
        <v>0</v>
      </c>
      <c r="N988" s="338">
        <v>0</v>
      </c>
      <c r="O988" s="654">
        <v>0</v>
      </c>
      <c r="R988" s="661">
        <f t="shared" si="45"/>
        <v>-41.4</v>
      </c>
      <c r="S988" s="873">
        <f t="shared" si="46"/>
        <v>-3.3008036739380023E-4</v>
      </c>
      <c r="T988" s="1013"/>
      <c r="U988" s="873">
        <v>0</v>
      </c>
      <c r="V988" s="873">
        <f t="shared" si="47"/>
        <v>-3.3008036739380023E-4</v>
      </c>
      <c r="X988" s="1002" t="s">
        <v>1189</v>
      </c>
      <c r="Y988" s="1002" t="s">
        <v>1190</v>
      </c>
      <c r="Z988" s="1003">
        <v>8</v>
      </c>
      <c r="AA988" s="1004">
        <v>46085</v>
      </c>
      <c r="AB988" s="1004">
        <v>46094</v>
      </c>
      <c r="AC988" s="1004">
        <v>46258</v>
      </c>
      <c r="AD988" s="1004">
        <v>46267</v>
      </c>
      <c r="AE988" s="1005">
        <v>1</v>
      </c>
      <c r="AF988" s="1005">
        <v>0</v>
      </c>
      <c r="AG988" s="1003">
        <v>41.4</v>
      </c>
      <c r="AH988" s="1003">
        <v>41.4</v>
      </c>
      <c r="AI988" s="1003">
        <v>0</v>
      </c>
      <c r="AJ988" s="1003">
        <v>0</v>
      </c>
    </row>
    <row r="989" spans="2:36" ht="12.75" customHeight="1">
      <c r="B989" s="337" t="s">
        <v>1191</v>
      </c>
      <c r="C989" s="314" t="s">
        <v>1192</v>
      </c>
      <c r="D989" s="315">
        <v>5</v>
      </c>
      <c r="E989" s="588">
        <v>46097</v>
      </c>
      <c r="F989" s="588">
        <v>46101</v>
      </c>
      <c r="G989" s="588">
        <v>46268</v>
      </c>
      <c r="H989" s="588">
        <v>46274</v>
      </c>
      <c r="I989" s="316">
        <v>1</v>
      </c>
      <c r="J989" s="316">
        <v>0</v>
      </c>
      <c r="K989" s="315">
        <v>6.9</v>
      </c>
      <c r="L989" s="315">
        <v>6.9</v>
      </c>
      <c r="M989" s="315">
        <v>0</v>
      </c>
      <c r="N989" s="338">
        <v>0</v>
      </c>
      <c r="O989" s="654">
        <v>0</v>
      </c>
      <c r="R989" s="661">
        <f t="shared" si="45"/>
        <v>-6.9</v>
      </c>
      <c r="S989" s="873">
        <f t="shared" si="46"/>
        <v>-5.5013394565633377E-5</v>
      </c>
      <c r="T989" s="1013"/>
      <c r="U989" s="873">
        <v>0</v>
      </c>
      <c r="V989" s="873">
        <f t="shared" si="47"/>
        <v>-5.5013394565633377E-5</v>
      </c>
      <c r="X989" s="1002" t="s">
        <v>1191</v>
      </c>
      <c r="Y989" s="1002" t="s">
        <v>1192</v>
      </c>
      <c r="Z989" s="1003">
        <v>5</v>
      </c>
      <c r="AA989" s="1004">
        <v>46097</v>
      </c>
      <c r="AB989" s="1004">
        <v>46101</v>
      </c>
      <c r="AC989" s="1004">
        <v>46268</v>
      </c>
      <c r="AD989" s="1004">
        <v>46274</v>
      </c>
      <c r="AE989" s="1005">
        <v>1</v>
      </c>
      <c r="AF989" s="1005">
        <v>0</v>
      </c>
      <c r="AG989" s="1003">
        <v>6.9</v>
      </c>
      <c r="AH989" s="1003">
        <v>6.9</v>
      </c>
      <c r="AI989" s="1003">
        <v>0</v>
      </c>
      <c r="AJ989" s="1003">
        <v>0</v>
      </c>
    </row>
    <row r="990" spans="2:36" ht="12.75" customHeight="1">
      <c r="B990" s="337" t="s">
        <v>1193</v>
      </c>
      <c r="C990" s="314" t="s">
        <v>1194</v>
      </c>
      <c r="D990" s="315">
        <v>5</v>
      </c>
      <c r="E990" s="588">
        <v>46104</v>
      </c>
      <c r="F990" s="588">
        <v>46108</v>
      </c>
      <c r="G990" s="588">
        <v>46275</v>
      </c>
      <c r="H990" s="588">
        <v>46281</v>
      </c>
      <c r="I990" s="316">
        <v>1</v>
      </c>
      <c r="J990" s="316">
        <v>0</v>
      </c>
      <c r="K990" s="315">
        <v>13.8</v>
      </c>
      <c r="L990" s="315">
        <v>13.8</v>
      </c>
      <c r="M990" s="315">
        <v>0</v>
      </c>
      <c r="N990" s="338">
        <v>0</v>
      </c>
      <c r="O990" s="654">
        <v>0</v>
      </c>
      <c r="R990" s="661">
        <f t="shared" si="45"/>
        <v>-13.8</v>
      </c>
      <c r="S990" s="873">
        <f t="shared" si="46"/>
        <v>-1.1002678913126675E-4</v>
      </c>
      <c r="T990" s="1013"/>
      <c r="U990" s="873">
        <v>0</v>
      </c>
      <c r="V990" s="873">
        <f t="shared" si="47"/>
        <v>-1.1002678913126675E-4</v>
      </c>
      <c r="X990" s="1002" t="s">
        <v>1193</v>
      </c>
      <c r="Y990" s="1002" t="s">
        <v>1194</v>
      </c>
      <c r="Z990" s="1003">
        <v>5</v>
      </c>
      <c r="AA990" s="1004">
        <v>46104</v>
      </c>
      <c r="AB990" s="1004">
        <v>46108</v>
      </c>
      <c r="AC990" s="1004">
        <v>46275</v>
      </c>
      <c r="AD990" s="1004">
        <v>46281</v>
      </c>
      <c r="AE990" s="1005">
        <v>1</v>
      </c>
      <c r="AF990" s="1005">
        <v>0</v>
      </c>
      <c r="AG990" s="1003">
        <v>13.8</v>
      </c>
      <c r="AH990" s="1003">
        <v>13.8</v>
      </c>
      <c r="AI990" s="1003">
        <v>0</v>
      </c>
      <c r="AJ990" s="1003">
        <v>0</v>
      </c>
    </row>
    <row r="991" spans="2:36" ht="12.75" customHeight="1">
      <c r="B991" s="337" t="s">
        <v>1195</v>
      </c>
      <c r="C991" s="314" t="s">
        <v>1196</v>
      </c>
      <c r="D991" s="315">
        <v>5</v>
      </c>
      <c r="E991" s="588">
        <v>46111</v>
      </c>
      <c r="F991" s="588">
        <v>46118</v>
      </c>
      <c r="G991" s="588">
        <v>46282</v>
      </c>
      <c r="H991" s="588">
        <v>46289</v>
      </c>
      <c r="I991" s="316">
        <v>1</v>
      </c>
      <c r="J991" s="316">
        <v>0</v>
      </c>
      <c r="K991" s="315">
        <v>6.9</v>
      </c>
      <c r="L991" s="315">
        <v>6.9</v>
      </c>
      <c r="M991" s="315">
        <v>0</v>
      </c>
      <c r="N991" s="338">
        <v>0</v>
      </c>
      <c r="O991" s="654">
        <v>0</v>
      </c>
      <c r="R991" s="661">
        <f t="shared" si="45"/>
        <v>-6.9</v>
      </c>
      <c r="S991" s="873">
        <f t="shared" si="46"/>
        <v>-5.5013394565633377E-5</v>
      </c>
      <c r="T991" s="1013"/>
      <c r="U991" s="873">
        <v>0</v>
      </c>
      <c r="V991" s="873">
        <f t="shared" si="47"/>
        <v>-5.5013394565633377E-5</v>
      </c>
      <c r="X991" s="1002" t="s">
        <v>1195</v>
      </c>
      <c r="Y991" s="1002" t="s">
        <v>1196</v>
      </c>
      <c r="Z991" s="1003">
        <v>5</v>
      </c>
      <c r="AA991" s="1004">
        <v>46111</v>
      </c>
      <c r="AB991" s="1004">
        <v>46118</v>
      </c>
      <c r="AC991" s="1004">
        <v>46282</v>
      </c>
      <c r="AD991" s="1004">
        <v>46289</v>
      </c>
      <c r="AE991" s="1005">
        <v>1</v>
      </c>
      <c r="AF991" s="1005">
        <v>0</v>
      </c>
      <c r="AG991" s="1003">
        <v>6.9</v>
      </c>
      <c r="AH991" s="1003">
        <v>6.9</v>
      </c>
      <c r="AI991" s="1003">
        <v>0</v>
      </c>
      <c r="AJ991" s="1003">
        <v>0</v>
      </c>
    </row>
    <row r="992" spans="2:36" ht="12.75" customHeight="1">
      <c r="B992" s="344" t="s">
        <v>5786</v>
      </c>
      <c r="C992" s="345"/>
      <c r="D992" s="346">
        <v>59</v>
      </c>
      <c r="E992" s="594">
        <v>46076</v>
      </c>
      <c r="F992" s="594">
        <v>46134</v>
      </c>
      <c r="G992" s="594">
        <v>46231</v>
      </c>
      <c r="H992" s="594">
        <v>46289</v>
      </c>
      <c r="I992" s="347">
        <v>0.95</v>
      </c>
      <c r="J992" s="347">
        <v>0</v>
      </c>
      <c r="K992" s="346">
        <v>138</v>
      </c>
      <c r="L992" s="346">
        <v>131.1</v>
      </c>
      <c r="M992" s="346">
        <v>0</v>
      </c>
      <c r="N992" s="348">
        <v>0</v>
      </c>
      <c r="O992" s="385">
        <v>0</v>
      </c>
      <c r="P992" s="572"/>
      <c r="Q992" s="573"/>
      <c r="R992" s="663">
        <f t="shared" si="45"/>
        <v>-131.1</v>
      </c>
      <c r="S992" s="875">
        <f t="shared" si="46"/>
        <v>-1.0452544967470339E-3</v>
      </c>
      <c r="T992" s="1013"/>
      <c r="U992" s="875">
        <v>0</v>
      </c>
      <c r="V992" s="875">
        <f t="shared" si="47"/>
        <v>-1.0452544967470339E-3</v>
      </c>
      <c r="X992" s="1002" t="s">
        <v>5786</v>
      </c>
      <c r="Z992" s="1003">
        <v>59</v>
      </c>
      <c r="AA992" s="1004">
        <v>46076</v>
      </c>
      <c r="AB992" s="1004">
        <v>46134</v>
      </c>
      <c r="AC992" s="1004">
        <v>46231</v>
      </c>
      <c r="AD992" s="1004">
        <v>46289</v>
      </c>
      <c r="AE992" s="1005">
        <v>0.95</v>
      </c>
      <c r="AF992" s="1005">
        <v>0</v>
      </c>
      <c r="AG992" s="1003">
        <v>138</v>
      </c>
      <c r="AH992" s="1003">
        <v>131.1</v>
      </c>
      <c r="AI992" s="1003">
        <v>0</v>
      </c>
      <c r="AJ992" s="1003">
        <v>0</v>
      </c>
    </row>
    <row r="993" spans="2:36" ht="12.75" customHeight="1">
      <c r="B993" s="337" t="s">
        <v>1198</v>
      </c>
      <c r="C993" s="314" t="s">
        <v>1199</v>
      </c>
      <c r="D993" s="315">
        <v>12</v>
      </c>
      <c r="E993" s="588">
        <v>46076</v>
      </c>
      <c r="F993" s="588">
        <v>46091</v>
      </c>
      <c r="G993" s="588">
        <v>46231</v>
      </c>
      <c r="H993" s="588">
        <v>46246</v>
      </c>
      <c r="I993" s="316">
        <v>1</v>
      </c>
      <c r="J993" s="316">
        <v>0</v>
      </c>
      <c r="K993" s="315">
        <v>9</v>
      </c>
      <c r="L993" s="315">
        <v>9</v>
      </c>
      <c r="M993" s="315">
        <v>0</v>
      </c>
      <c r="N993" s="338">
        <v>0</v>
      </c>
      <c r="O993" s="654">
        <v>0</v>
      </c>
      <c r="R993" s="661">
        <f t="shared" si="45"/>
        <v>-9</v>
      </c>
      <c r="S993" s="873">
        <f t="shared" si="46"/>
        <v>-7.1756601607347878E-5</v>
      </c>
      <c r="T993" s="1013"/>
      <c r="U993" s="873">
        <v>0</v>
      </c>
      <c r="V993" s="873">
        <f t="shared" si="47"/>
        <v>-7.1756601607347878E-5</v>
      </c>
      <c r="X993" s="1002" t="s">
        <v>1198</v>
      </c>
      <c r="Y993" s="1002" t="s">
        <v>1199</v>
      </c>
      <c r="Z993" s="1003">
        <v>12</v>
      </c>
      <c r="AA993" s="1004">
        <v>46076</v>
      </c>
      <c r="AB993" s="1004">
        <v>46091</v>
      </c>
      <c r="AC993" s="1004">
        <v>46231</v>
      </c>
      <c r="AD993" s="1004">
        <v>46246</v>
      </c>
      <c r="AE993" s="1005">
        <v>1</v>
      </c>
      <c r="AF993" s="1005">
        <v>0</v>
      </c>
      <c r="AG993" s="1003">
        <v>9</v>
      </c>
      <c r="AH993" s="1003">
        <v>9</v>
      </c>
      <c r="AI993" s="1003">
        <v>0</v>
      </c>
      <c r="AJ993" s="1003">
        <v>0</v>
      </c>
    </row>
    <row r="994" spans="2:36" ht="12.75" customHeight="1">
      <c r="B994" s="337" t="s">
        <v>1200</v>
      </c>
      <c r="C994" s="314" t="s">
        <v>1201</v>
      </c>
      <c r="D994" s="315">
        <v>2</v>
      </c>
      <c r="E994" s="588">
        <v>46092</v>
      </c>
      <c r="F994" s="588">
        <v>46093</v>
      </c>
      <c r="G994" s="588">
        <v>46247</v>
      </c>
      <c r="H994" s="588">
        <v>46248</v>
      </c>
      <c r="I994" s="316">
        <v>1</v>
      </c>
      <c r="J994" s="316">
        <v>0</v>
      </c>
      <c r="K994" s="315">
        <v>40</v>
      </c>
      <c r="L994" s="315">
        <v>40</v>
      </c>
      <c r="M994" s="315">
        <v>0</v>
      </c>
      <c r="N994" s="338">
        <v>0</v>
      </c>
      <c r="O994" s="654">
        <v>0</v>
      </c>
      <c r="R994" s="661">
        <f t="shared" si="45"/>
        <v>-40</v>
      </c>
      <c r="S994" s="873">
        <f t="shared" si="46"/>
        <v>-3.1891822936599057E-4</v>
      </c>
      <c r="T994" s="1013"/>
      <c r="U994" s="873">
        <v>0</v>
      </c>
      <c r="V994" s="873">
        <f t="shared" si="47"/>
        <v>-3.1891822936599057E-4</v>
      </c>
      <c r="X994" s="1002" t="s">
        <v>1200</v>
      </c>
      <c r="Y994" s="1002" t="s">
        <v>1201</v>
      </c>
      <c r="Z994" s="1003">
        <v>2</v>
      </c>
      <c r="AA994" s="1004">
        <v>46092</v>
      </c>
      <c r="AB994" s="1004">
        <v>46093</v>
      </c>
      <c r="AC994" s="1004">
        <v>46247</v>
      </c>
      <c r="AD994" s="1004">
        <v>46248</v>
      </c>
      <c r="AE994" s="1005">
        <v>1</v>
      </c>
      <c r="AF994" s="1005">
        <v>0</v>
      </c>
      <c r="AG994" s="1003">
        <v>40</v>
      </c>
      <c r="AH994" s="1003">
        <v>40</v>
      </c>
      <c r="AI994" s="1003">
        <v>0</v>
      </c>
      <c r="AJ994" s="1003">
        <v>0</v>
      </c>
    </row>
    <row r="995" spans="2:36" ht="12.75" customHeight="1">
      <c r="B995" s="337" t="s">
        <v>1202</v>
      </c>
      <c r="C995" s="314" t="s">
        <v>1203</v>
      </c>
      <c r="D995" s="315">
        <v>5</v>
      </c>
      <c r="E995" s="588">
        <v>46094</v>
      </c>
      <c r="F995" s="588">
        <v>46100</v>
      </c>
      <c r="G995" s="588">
        <v>46251</v>
      </c>
      <c r="H995" s="588">
        <v>46255</v>
      </c>
      <c r="I995" s="316">
        <v>1</v>
      </c>
      <c r="J995" s="316">
        <v>0</v>
      </c>
      <c r="K995" s="315">
        <v>20</v>
      </c>
      <c r="L995" s="315">
        <v>20</v>
      </c>
      <c r="M995" s="315">
        <v>0</v>
      </c>
      <c r="N995" s="338">
        <v>0</v>
      </c>
      <c r="O995" s="654">
        <v>0</v>
      </c>
      <c r="R995" s="661">
        <f t="shared" si="45"/>
        <v>-20</v>
      </c>
      <c r="S995" s="873">
        <f t="shared" si="46"/>
        <v>-1.5945911468299528E-4</v>
      </c>
      <c r="T995" s="1013"/>
      <c r="U995" s="873">
        <v>0</v>
      </c>
      <c r="V995" s="873">
        <f t="shared" si="47"/>
        <v>-1.5945911468299528E-4</v>
      </c>
      <c r="X995" s="1002" t="s">
        <v>1202</v>
      </c>
      <c r="Y995" s="1002" t="s">
        <v>1203</v>
      </c>
      <c r="Z995" s="1003">
        <v>5</v>
      </c>
      <c r="AA995" s="1004">
        <v>46094</v>
      </c>
      <c r="AB995" s="1004">
        <v>46100</v>
      </c>
      <c r="AC995" s="1004">
        <v>46251</v>
      </c>
      <c r="AD995" s="1004">
        <v>46255</v>
      </c>
      <c r="AE995" s="1005">
        <v>1</v>
      </c>
      <c r="AF995" s="1005">
        <v>0</v>
      </c>
      <c r="AG995" s="1003">
        <v>20</v>
      </c>
      <c r="AH995" s="1003">
        <v>20</v>
      </c>
      <c r="AI995" s="1003">
        <v>0</v>
      </c>
      <c r="AJ995" s="1003">
        <v>0</v>
      </c>
    </row>
    <row r="996" spans="2:36" ht="12.75" customHeight="1">
      <c r="B996" s="337" t="s">
        <v>1204</v>
      </c>
      <c r="C996" s="314" t="s">
        <v>1205</v>
      </c>
      <c r="D996" s="315">
        <v>8</v>
      </c>
      <c r="E996" s="588">
        <v>46101</v>
      </c>
      <c r="F996" s="588">
        <v>46112</v>
      </c>
      <c r="G996" s="588">
        <v>46258</v>
      </c>
      <c r="H996" s="588">
        <v>46267</v>
      </c>
      <c r="I996" s="316">
        <v>1</v>
      </c>
      <c r="J996" s="316">
        <v>0</v>
      </c>
      <c r="K996" s="315">
        <v>41.4</v>
      </c>
      <c r="L996" s="315">
        <v>41.4</v>
      </c>
      <c r="M996" s="315">
        <v>0</v>
      </c>
      <c r="N996" s="338">
        <v>0</v>
      </c>
      <c r="O996" s="654">
        <v>0</v>
      </c>
      <c r="R996" s="661">
        <f t="shared" si="45"/>
        <v>-41.4</v>
      </c>
      <c r="S996" s="873">
        <f t="shared" si="46"/>
        <v>-3.3008036739380023E-4</v>
      </c>
      <c r="T996" s="1013"/>
      <c r="U996" s="873">
        <v>0</v>
      </c>
      <c r="V996" s="873">
        <f t="shared" si="47"/>
        <v>-3.3008036739380023E-4</v>
      </c>
      <c r="X996" s="1002" t="s">
        <v>1204</v>
      </c>
      <c r="Y996" s="1002" t="s">
        <v>1205</v>
      </c>
      <c r="Z996" s="1003">
        <v>8</v>
      </c>
      <c r="AA996" s="1004">
        <v>46101</v>
      </c>
      <c r="AB996" s="1004">
        <v>46112</v>
      </c>
      <c r="AC996" s="1004">
        <v>46258</v>
      </c>
      <c r="AD996" s="1004">
        <v>46267</v>
      </c>
      <c r="AE996" s="1005">
        <v>1</v>
      </c>
      <c r="AF996" s="1005">
        <v>0</v>
      </c>
      <c r="AG996" s="1003">
        <v>41.4</v>
      </c>
      <c r="AH996" s="1003">
        <v>41.4</v>
      </c>
      <c r="AI996" s="1003">
        <v>0</v>
      </c>
      <c r="AJ996" s="1003">
        <v>0</v>
      </c>
    </row>
    <row r="997" spans="2:36" ht="12.75" customHeight="1">
      <c r="B997" s="337" t="s">
        <v>1206</v>
      </c>
      <c r="C997" s="314" t="s">
        <v>1207</v>
      </c>
      <c r="D997" s="315">
        <v>5</v>
      </c>
      <c r="E997" s="588">
        <v>46113</v>
      </c>
      <c r="F997" s="588">
        <v>46120</v>
      </c>
      <c r="G997" s="588">
        <v>46268</v>
      </c>
      <c r="H997" s="588">
        <v>46274</v>
      </c>
      <c r="I997" s="316">
        <v>1</v>
      </c>
      <c r="J997" s="316">
        <v>0</v>
      </c>
      <c r="K997" s="315">
        <v>6.9</v>
      </c>
      <c r="L997" s="315">
        <v>6.9</v>
      </c>
      <c r="M997" s="315">
        <v>0</v>
      </c>
      <c r="N997" s="338">
        <v>0</v>
      </c>
      <c r="O997" s="654">
        <v>0</v>
      </c>
      <c r="R997" s="661">
        <f t="shared" si="45"/>
        <v>-6.9</v>
      </c>
      <c r="S997" s="873">
        <f t="shared" si="46"/>
        <v>-5.5013394565633377E-5</v>
      </c>
      <c r="T997" s="1013"/>
      <c r="U997" s="873">
        <v>0</v>
      </c>
      <c r="V997" s="873">
        <f t="shared" si="47"/>
        <v>-5.5013394565633377E-5</v>
      </c>
      <c r="X997" s="1002" t="s">
        <v>1206</v>
      </c>
      <c r="Y997" s="1002" t="s">
        <v>1207</v>
      </c>
      <c r="Z997" s="1003">
        <v>5</v>
      </c>
      <c r="AA997" s="1004">
        <v>46113</v>
      </c>
      <c r="AB997" s="1004">
        <v>46120</v>
      </c>
      <c r="AC997" s="1004">
        <v>46268</v>
      </c>
      <c r="AD997" s="1004">
        <v>46274</v>
      </c>
      <c r="AE997" s="1005">
        <v>1</v>
      </c>
      <c r="AF997" s="1005">
        <v>0</v>
      </c>
      <c r="AG997" s="1003">
        <v>6.9</v>
      </c>
      <c r="AH997" s="1003">
        <v>6.9</v>
      </c>
      <c r="AI997" s="1003">
        <v>0</v>
      </c>
      <c r="AJ997" s="1003">
        <v>0</v>
      </c>
    </row>
    <row r="998" spans="2:36" ht="12.75" customHeight="1">
      <c r="B998" s="337" t="s">
        <v>1208</v>
      </c>
      <c r="C998" s="314" t="s">
        <v>1209</v>
      </c>
      <c r="D998" s="315">
        <v>5</v>
      </c>
      <c r="E998" s="588">
        <v>46121</v>
      </c>
      <c r="F998" s="588">
        <v>46127</v>
      </c>
      <c r="G998" s="588">
        <v>46275</v>
      </c>
      <c r="H998" s="588">
        <v>46281</v>
      </c>
      <c r="I998" s="316">
        <v>1</v>
      </c>
      <c r="J998" s="316">
        <v>0</v>
      </c>
      <c r="K998" s="315">
        <v>13.8</v>
      </c>
      <c r="L998" s="315">
        <v>13.8</v>
      </c>
      <c r="M998" s="315">
        <v>0</v>
      </c>
      <c r="N998" s="338">
        <v>0</v>
      </c>
      <c r="O998" s="654">
        <v>0</v>
      </c>
      <c r="R998" s="661">
        <f t="shared" si="45"/>
        <v>-13.8</v>
      </c>
      <c r="S998" s="873">
        <f t="shared" si="46"/>
        <v>-1.1002678913126675E-4</v>
      </c>
      <c r="T998" s="1013"/>
      <c r="U998" s="873">
        <v>0</v>
      </c>
      <c r="V998" s="873">
        <f t="shared" si="47"/>
        <v>-1.1002678913126675E-4</v>
      </c>
      <c r="X998" s="1002" t="s">
        <v>1208</v>
      </c>
      <c r="Y998" s="1002" t="s">
        <v>1209</v>
      </c>
      <c r="Z998" s="1003">
        <v>5</v>
      </c>
      <c r="AA998" s="1004">
        <v>46121</v>
      </c>
      <c r="AB998" s="1004">
        <v>46127</v>
      </c>
      <c r="AC998" s="1004">
        <v>46275</v>
      </c>
      <c r="AD998" s="1004">
        <v>46281</v>
      </c>
      <c r="AE998" s="1005">
        <v>1</v>
      </c>
      <c r="AF998" s="1005">
        <v>0</v>
      </c>
      <c r="AG998" s="1003">
        <v>13.8</v>
      </c>
      <c r="AH998" s="1003">
        <v>13.8</v>
      </c>
      <c r="AI998" s="1003">
        <v>0</v>
      </c>
      <c r="AJ998" s="1003">
        <v>0</v>
      </c>
    </row>
    <row r="999" spans="2:36" ht="12.75" customHeight="1">
      <c r="B999" s="337" t="s">
        <v>1210</v>
      </c>
      <c r="C999" s="314" t="s">
        <v>1211</v>
      </c>
      <c r="D999" s="315">
        <v>5</v>
      </c>
      <c r="E999" s="588">
        <v>46128</v>
      </c>
      <c r="F999" s="588">
        <v>46134</v>
      </c>
      <c r="G999" s="588">
        <v>46282</v>
      </c>
      <c r="H999" s="588">
        <v>46289</v>
      </c>
      <c r="I999" s="316">
        <v>0.2</v>
      </c>
      <c r="J999" s="316">
        <v>0</v>
      </c>
      <c r="K999" s="315">
        <v>6.9</v>
      </c>
      <c r="L999" s="315">
        <v>0</v>
      </c>
      <c r="M999" s="315">
        <v>0</v>
      </c>
      <c r="N999" s="338">
        <v>0</v>
      </c>
      <c r="O999" s="654">
        <v>0</v>
      </c>
      <c r="R999" s="661">
        <f t="shared" si="45"/>
        <v>0</v>
      </c>
      <c r="S999" s="873">
        <f t="shared" si="46"/>
        <v>0</v>
      </c>
      <c r="T999" s="1013"/>
      <c r="U999" s="873">
        <v>0</v>
      </c>
      <c r="V999" s="873">
        <f t="shared" si="47"/>
        <v>0</v>
      </c>
      <c r="X999" s="1002" t="s">
        <v>1210</v>
      </c>
      <c r="Y999" s="1002" t="s">
        <v>1211</v>
      </c>
      <c r="Z999" s="1003">
        <v>5</v>
      </c>
      <c r="AA999" s="1004">
        <v>46128</v>
      </c>
      <c r="AB999" s="1004">
        <v>46134</v>
      </c>
      <c r="AC999" s="1004">
        <v>46282</v>
      </c>
      <c r="AD999" s="1004">
        <v>46289</v>
      </c>
      <c r="AE999" s="1005">
        <v>0.2</v>
      </c>
      <c r="AF999" s="1005">
        <v>0</v>
      </c>
      <c r="AG999" s="1003">
        <v>6.9</v>
      </c>
      <c r="AH999" s="1003">
        <v>0</v>
      </c>
      <c r="AI999" s="1003">
        <v>0</v>
      </c>
      <c r="AJ999" s="1003">
        <v>0</v>
      </c>
    </row>
    <row r="1000" spans="2:36" ht="12.75" customHeight="1">
      <c r="B1000" s="344" t="s">
        <v>5787</v>
      </c>
      <c r="C1000" s="345"/>
      <c r="D1000" s="346">
        <v>59</v>
      </c>
      <c r="E1000" s="594">
        <v>46076</v>
      </c>
      <c r="F1000" s="594">
        <v>46135</v>
      </c>
      <c r="G1000" s="594">
        <v>46231</v>
      </c>
      <c r="H1000" s="594">
        <v>46289</v>
      </c>
      <c r="I1000" s="347">
        <v>0.95</v>
      </c>
      <c r="J1000" s="347">
        <v>0</v>
      </c>
      <c r="K1000" s="346">
        <v>138</v>
      </c>
      <c r="L1000" s="346">
        <v>131.1</v>
      </c>
      <c r="M1000" s="346">
        <v>0</v>
      </c>
      <c r="N1000" s="348">
        <v>0</v>
      </c>
      <c r="O1000" s="385">
        <v>0</v>
      </c>
      <c r="P1000" s="572"/>
      <c r="Q1000" s="573"/>
      <c r="R1000" s="663">
        <f t="shared" si="45"/>
        <v>-131.1</v>
      </c>
      <c r="S1000" s="875">
        <f t="shared" si="46"/>
        <v>-1.0452544967470339E-3</v>
      </c>
      <c r="T1000" s="1013"/>
      <c r="U1000" s="875">
        <v>0</v>
      </c>
      <c r="V1000" s="875">
        <f t="shared" si="47"/>
        <v>-1.0452544967470339E-3</v>
      </c>
      <c r="X1000" s="1002" t="s">
        <v>5787</v>
      </c>
      <c r="Z1000" s="1003">
        <v>59</v>
      </c>
      <c r="AA1000" s="1004">
        <v>46076</v>
      </c>
      <c r="AB1000" s="1004">
        <v>46135</v>
      </c>
      <c r="AC1000" s="1004">
        <v>46231</v>
      </c>
      <c r="AD1000" s="1004">
        <v>46289</v>
      </c>
      <c r="AE1000" s="1005">
        <v>0.95</v>
      </c>
      <c r="AF1000" s="1005">
        <v>0</v>
      </c>
      <c r="AG1000" s="1003">
        <v>138</v>
      </c>
      <c r="AH1000" s="1003">
        <v>131.1</v>
      </c>
      <c r="AI1000" s="1003">
        <v>0</v>
      </c>
      <c r="AJ1000" s="1003">
        <v>0</v>
      </c>
    </row>
    <row r="1001" spans="2:36" ht="12.75" customHeight="1">
      <c r="B1001" s="337" t="s">
        <v>1214</v>
      </c>
      <c r="C1001" s="314" t="s">
        <v>1215</v>
      </c>
      <c r="D1001" s="315">
        <v>12</v>
      </c>
      <c r="E1001" s="588">
        <v>46076</v>
      </c>
      <c r="F1001" s="588">
        <v>46091</v>
      </c>
      <c r="G1001" s="588">
        <v>46231</v>
      </c>
      <c r="H1001" s="588">
        <v>46246</v>
      </c>
      <c r="I1001" s="316">
        <v>1</v>
      </c>
      <c r="J1001" s="316">
        <v>0</v>
      </c>
      <c r="K1001" s="315">
        <v>9</v>
      </c>
      <c r="L1001" s="315">
        <v>9</v>
      </c>
      <c r="M1001" s="315">
        <v>0</v>
      </c>
      <c r="N1001" s="338">
        <v>0</v>
      </c>
      <c r="O1001" s="654">
        <v>0</v>
      </c>
      <c r="R1001" s="661">
        <f t="shared" si="45"/>
        <v>-9</v>
      </c>
      <c r="S1001" s="873">
        <f t="shared" si="46"/>
        <v>-7.1756601607347878E-5</v>
      </c>
      <c r="T1001" s="1013"/>
      <c r="U1001" s="873">
        <v>0</v>
      </c>
      <c r="V1001" s="873">
        <f t="shared" si="47"/>
        <v>-7.1756601607347878E-5</v>
      </c>
      <c r="X1001" s="1002" t="s">
        <v>1214</v>
      </c>
      <c r="Y1001" s="1002" t="s">
        <v>1215</v>
      </c>
      <c r="Z1001" s="1003">
        <v>12</v>
      </c>
      <c r="AA1001" s="1004">
        <v>46076</v>
      </c>
      <c r="AB1001" s="1004">
        <v>46091</v>
      </c>
      <c r="AC1001" s="1004">
        <v>46231</v>
      </c>
      <c r="AD1001" s="1004">
        <v>46246</v>
      </c>
      <c r="AE1001" s="1005">
        <v>1</v>
      </c>
      <c r="AF1001" s="1005">
        <v>0</v>
      </c>
      <c r="AG1001" s="1003">
        <v>9</v>
      </c>
      <c r="AH1001" s="1003">
        <v>9</v>
      </c>
      <c r="AI1001" s="1003">
        <v>0</v>
      </c>
      <c r="AJ1001" s="1003">
        <v>0</v>
      </c>
    </row>
    <row r="1002" spans="2:36" ht="12.75" customHeight="1">
      <c r="B1002" s="337" t="s">
        <v>1216</v>
      </c>
      <c r="C1002" s="314" t="s">
        <v>1217</v>
      </c>
      <c r="D1002" s="315">
        <v>3</v>
      </c>
      <c r="E1002" s="588">
        <v>46092</v>
      </c>
      <c r="F1002" s="588">
        <v>46094</v>
      </c>
      <c r="G1002" s="588">
        <v>46247</v>
      </c>
      <c r="H1002" s="588">
        <v>46249</v>
      </c>
      <c r="I1002" s="316">
        <v>1</v>
      </c>
      <c r="J1002" s="316">
        <v>0</v>
      </c>
      <c r="K1002" s="315">
        <v>40</v>
      </c>
      <c r="L1002" s="315">
        <v>40</v>
      </c>
      <c r="M1002" s="315">
        <v>0</v>
      </c>
      <c r="N1002" s="338">
        <v>0</v>
      </c>
      <c r="O1002" s="654">
        <v>0</v>
      </c>
      <c r="R1002" s="661">
        <f t="shared" si="45"/>
        <v>-40</v>
      </c>
      <c r="S1002" s="873">
        <f t="shared" si="46"/>
        <v>-3.1891822936599057E-4</v>
      </c>
      <c r="T1002" s="1013"/>
      <c r="U1002" s="873">
        <v>0</v>
      </c>
      <c r="V1002" s="873">
        <f t="shared" si="47"/>
        <v>-3.1891822936599057E-4</v>
      </c>
      <c r="X1002" s="1002" t="s">
        <v>1216</v>
      </c>
      <c r="Y1002" s="1002" t="s">
        <v>1217</v>
      </c>
      <c r="Z1002" s="1003">
        <v>3</v>
      </c>
      <c r="AA1002" s="1004">
        <v>46092</v>
      </c>
      <c r="AB1002" s="1004">
        <v>46094</v>
      </c>
      <c r="AC1002" s="1004">
        <v>46247</v>
      </c>
      <c r="AD1002" s="1004">
        <v>46249</v>
      </c>
      <c r="AE1002" s="1005">
        <v>1</v>
      </c>
      <c r="AF1002" s="1005">
        <v>0</v>
      </c>
      <c r="AG1002" s="1003">
        <v>40</v>
      </c>
      <c r="AH1002" s="1003">
        <v>40</v>
      </c>
      <c r="AI1002" s="1003">
        <v>0</v>
      </c>
      <c r="AJ1002" s="1003">
        <v>0</v>
      </c>
    </row>
    <row r="1003" spans="2:36" ht="12.75" customHeight="1">
      <c r="B1003" s="337" t="s">
        <v>1218</v>
      </c>
      <c r="C1003" s="314" t="s">
        <v>1219</v>
      </c>
      <c r="D1003" s="315">
        <v>5</v>
      </c>
      <c r="E1003" s="588">
        <v>46097</v>
      </c>
      <c r="F1003" s="588">
        <v>46101</v>
      </c>
      <c r="G1003" s="588">
        <v>46251</v>
      </c>
      <c r="H1003" s="588">
        <v>46255</v>
      </c>
      <c r="I1003" s="316">
        <v>1</v>
      </c>
      <c r="J1003" s="316">
        <v>0</v>
      </c>
      <c r="K1003" s="315">
        <v>20</v>
      </c>
      <c r="L1003" s="315">
        <v>20</v>
      </c>
      <c r="M1003" s="315">
        <v>0</v>
      </c>
      <c r="N1003" s="338">
        <v>0</v>
      </c>
      <c r="O1003" s="654">
        <v>0</v>
      </c>
      <c r="R1003" s="661">
        <f t="shared" si="45"/>
        <v>-20</v>
      </c>
      <c r="S1003" s="873">
        <f t="shared" si="46"/>
        <v>-1.5945911468299528E-4</v>
      </c>
      <c r="T1003" s="1013"/>
      <c r="U1003" s="873">
        <v>0</v>
      </c>
      <c r="V1003" s="873">
        <f t="shared" si="47"/>
        <v>-1.5945911468299528E-4</v>
      </c>
      <c r="X1003" s="1002" t="s">
        <v>1218</v>
      </c>
      <c r="Y1003" s="1002" t="s">
        <v>1219</v>
      </c>
      <c r="Z1003" s="1003">
        <v>5</v>
      </c>
      <c r="AA1003" s="1004">
        <v>46097</v>
      </c>
      <c r="AB1003" s="1004">
        <v>46101</v>
      </c>
      <c r="AC1003" s="1004">
        <v>46251</v>
      </c>
      <c r="AD1003" s="1004">
        <v>46255</v>
      </c>
      <c r="AE1003" s="1005">
        <v>1</v>
      </c>
      <c r="AF1003" s="1005">
        <v>0</v>
      </c>
      <c r="AG1003" s="1003">
        <v>20</v>
      </c>
      <c r="AH1003" s="1003">
        <v>20</v>
      </c>
      <c r="AI1003" s="1003">
        <v>0</v>
      </c>
      <c r="AJ1003" s="1003">
        <v>0</v>
      </c>
    </row>
    <row r="1004" spans="2:36" ht="12.75" customHeight="1">
      <c r="B1004" s="337" t="s">
        <v>1220</v>
      </c>
      <c r="C1004" s="314" t="s">
        <v>1221</v>
      </c>
      <c r="D1004" s="315">
        <v>8</v>
      </c>
      <c r="E1004" s="588">
        <v>46104</v>
      </c>
      <c r="F1004" s="588">
        <v>46113</v>
      </c>
      <c r="G1004" s="588">
        <v>46258</v>
      </c>
      <c r="H1004" s="588">
        <v>46267</v>
      </c>
      <c r="I1004" s="316">
        <v>1</v>
      </c>
      <c r="J1004" s="316">
        <v>0</v>
      </c>
      <c r="K1004" s="315">
        <v>41.4</v>
      </c>
      <c r="L1004" s="315">
        <v>41.4</v>
      </c>
      <c r="M1004" s="315">
        <v>0</v>
      </c>
      <c r="N1004" s="338">
        <v>0</v>
      </c>
      <c r="O1004" s="654">
        <v>0</v>
      </c>
      <c r="R1004" s="661">
        <f t="shared" si="45"/>
        <v>-41.4</v>
      </c>
      <c r="S1004" s="873">
        <f t="shared" si="46"/>
        <v>-3.3008036739380023E-4</v>
      </c>
      <c r="T1004" s="1013"/>
      <c r="U1004" s="873">
        <v>0</v>
      </c>
      <c r="V1004" s="873">
        <f t="shared" si="47"/>
        <v>-3.3008036739380023E-4</v>
      </c>
      <c r="X1004" s="1002" t="s">
        <v>1220</v>
      </c>
      <c r="Y1004" s="1002" t="s">
        <v>1221</v>
      </c>
      <c r="Z1004" s="1003">
        <v>8</v>
      </c>
      <c r="AA1004" s="1004">
        <v>46104</v>
      </c>
      <c r="AB1004" s="1004">
        <v>46113</v>
      </c>
      <c r="AC1004" s="1004">
        <v>46258</v>
      </c>
      <c r="AD1004" s="1004">
        <v>46267</v>
      </c>
      <c r="AE1004" s="1005">
        <v>1</v>
      </c>
      <c r="AF1004" s="1005">
        <v>0</v>
      </c>
      <c r="AG1004" s="1003">
        <v>41.4</v>
      </c>
      <c r="AH1004" s="1003">
        <v>41.4</v>
      </c>
      <c r="AI1004" s="1003">
        <v>0</v>
      </c>
      <c r="AJ1004" s="1003">
        <v>0</v>
      </c>
    </row>
    <row r="1005" spans="2:36" ht="12.75" customHeight="1">
      <c r="B1005" s="337" t="s">
        <v>1222</v>
      </c>
      <c r="C1005" s="314" t="s">
        <v>1223</v>
      </c>
      <c r="D1005" s="315">
        <v>5</v>
      </c>
      <c r="E1005" s="588">
        <v>46114</v>
      </c>
      <c r="F1005" s="588">
        <v>46121</v>
      </c>
      <c r="G1005" s="588">
        <v>46268</v>
      </c>
      <c r="H1005" s="588">
        <v>46274</v>
      </c>
      <c r="I1005" s="316">
        <v>1</v>
      </c>
      <c r="J1005" s="316">
        <v>0</v>
      </c>
      <c r="K1005" s="315">
        <v>6.9</v>
      </c>
      <c r="L1005" s="315">
        <v>6.9</v>
      </c>
      <c r="M1005" s="315">
        <v>0</v>
      </c>
      <c r="N1005" s="338">
        <v>0</v>
      </c>
      <c r="O1005" s="654">
        <v>0</v>
      </c>
      <c r="R1005" s="661">
        <f t="shared" si="45"/>
        <v>-6.9</v>
      </c>
      <c r="S1005" s="873">
        <f t="shared" si="46"/>
        <v>-5.5013394565633377E-5</v>
      </c>
      <c r="T1005" s="1013"/>
      <c r="U1005" s="873">
        <v>0</v>
      </c>
      <c r="V1005" s="873">
        <f t="shared" si="47"/>
        <v>-5.5013394565633377E-5</v>
      </c>
      <c r="X1005" s="1002" t="s">
        <v>1222</v>
      </c>
      <c r="Y1005" s="1002" t="s">
        <v>1223</v>
      </c>
      <c r="Z1005" s="1003">
        <v>5</v>
      </c>
      <c r="AA1005" s="1004">
        <v>46114</v>
      </c>
      <c r="AB1005" s="1004">
        <v>46121</v>
      </c>
      <c r="AC1005" s="1004">
        <v>46268</v>
      </c>
      <c r="AD1005" s="1004">
        <v>46274</v>
      </c>
      <c r="AE1005" s="1005">
        <v>1</v>
      </c>
      <c r="AF1005" s="1005">
        <v>0</v>
      </c>
      <c r="AG1005" s="1003">
        <v>6.9</v>
      </c>
      <c r="AH1005" s="1003">
        <v>6.9</v>
      </c>
      <c r="AI1005" s="1003">
        <v>0</v>
      </c>
      <c r="AJ1005" s="1003">
        <v>0</v>
      </c>
    </row>
    <row r="1006" spans="2:36" ht="12.75" customHeight="1">
      <c r="B1006" s="337" t="s">
        <v>1224</v>
      </c>
      <c r="C1006" s="314" t="s">
        <v>1225</v>
      </c>
      <c r="D1006" s="315">
        <v>5</v>
      </c>
      <c r="E1006" s="588">
        <v>46122</v>
      </c>
      <c r="F1006" s="588">
        <v>46128</v>
      </c>
      <c r="G1006" s="588">
        <v>46275</v>
      </c>
      <c r="H1006" s="588">
        <v>46281</v>
      </c>
      <c r="I1006" s="316">
        <v>1</v>
      </c>
      <c r="J1006" s="316">
        <v>0</v>
      </c>
      <c r="K1006" s="315">
        <v>13.8</v>
      </c>
      <c r="L1006" s="315">
        <v>13.8</v>
      </c>
      <c r="M1006" s="315">
        <v>0</v>
      </c>
      <c r="N1006" s="338">
        <v>0</v>
      </c>
      <c r="O1006" s="654">
        <v>0</v>
      </c>
      <c r="R1006" s="661">
        <f t="shared" si="45"/>
        <v>-13.8</v>
      </c>
      <c r="S1006" s="873">
        <f t="shared" si="46"/>
        <v>-1.1002678913126675E-4</v>
      </c>
      <c r="T1006" s="1013"/>
      <c r="U1006" s="873">
        <v>0</v>
      </c>
      <c r="V1006" s="873">
        <f t="shared" si="47"/>
        <v>-1.1002678913126675E-4</v>
      </c>
      <c r="X1006" s="1002" t="s">
        <v>1224</v>
      </c>
      <c r="Y1006" s="1002" t="s">
        <v>1225</v>
      </c>
      <c r="Z1006" s="1003">
        <v>5</v>
      </c>
      <c r="AA1006" s="1004">
        <v>46122</v>
      </c>
      <c r="AB1006" s="1004">
        <v>46128</v>
      </c>
      <c r="AC1006" s="1004">
        <v>46275</v>
      </c>
      <c r="AD1006" s="1004">
        <v>46281</v>
      </c>
      <c r="AE1006" s="1005">
        <v>1</v>
      </c>
      <c r="AF1006" s="1005">
        <v>0</v>
      </c>
      <c r="AG1006" s="1003">
        <v>13.8</v>
      </c>
      <c r="AH1006" s="1003">
        <v>13.8</v>
      </c>
      <c r="AI1006" s="1003">
        <v>0</v>
      </c>
      <c r="AJ1006" s="1003">
        <v>0</v>
      </c>
    </row>
    <row r="1007" spans="2:36" ht="12.75" customHeight="1">
      <c r="B1007" s="337" t="s">
        <v>1226</v>
      </c>
      <c r="C1007" s="314" t="s">
        <v>1227</v>
      </c>
      <c r="D1007" s="315">
        <v>5</v>
      </c>
      <c r="E1007" s="588">
        <v>46129</v>
      </c>
      <c r="F1007" s="588">
        <v>46135</v>
      </c>
      <c r="G1007" s="588">
        <v>46282</v>
      </c>
      <c r="H1007" s="588">
        <v>46289</v>
      </c>
      <c r="I1007" s="316">
        <v>0</v>
      </c>
      <c r="J1007" s="316">
        <v>0</v>
      </c>
      <c r="K1007" s="315">
        <v>6.9</v>
      </c>
      <c r="L1007" s="315">
        <v>0</v>
      </c>
      <c r="M1007" s="315">
        <v>0</v>
      </c>
      <c r="N1007" s="338">
        <v>0</v>
      </c>
      <c r="O1007" s="654">
        <v>0</v>
      </c>
      <c r="R1007" s="661">
        <f t="shared" si="45"/>
        <v>0</v>
      </c>
      <c r="S1007" s="873">
        <f t="shared" si="46"/>
        <v>0</v>
      </c>
      <c r="T1007" s="1013"/>
      <c r="U1007" s="873">
        <v>0</v>
      </c>
      <c r="V1007" s="873">
        <f t="shared" si="47"/>
        <v>0</v>
      </c>
      <c r="X1007" s="1002" t="s">
        <v>1226</v>
      </c>
      <c r="Y1007" s="1002" t="s">
        <v>1227</v>
      </c>
      <c r="Z1007" s="1003">
        <v>5</v>
      </c>
      <c r="AA1007" s="1004">
        <v>46129</v>
      </c>
      <c r="AB1007" s="1004">
        <v>46135</v>
      </c>
      <c r="AC1007" s="1004">
        <v>46282</v>
      </c>
      <c r="AD1007" s="1004">
        <v>46289</v>
      </c>
      <c r="AE1007" s="1005">
        <v>0</v>
      </c>
      <c r="AF1007" s="1005">
        <v>0</v>
      </c>
      <c r="AG1007" s="1003">
        <v>6.9</v>
      </c>
      <c r="AH1007" s="1003">
        <v>0</v>
      </c>
      <c r="AI1007" s="1003">
        <v>0</v>
      </c>
      <c r="AJ1007" s="1003">
        <v>0</v>
      </c>
    </row>
    <row r="1008" spans="2:36" ht="12.75" customHeight="1">
      <c r="B1008" s="344" t="s">
        <v>5788</v>
      </c>
      <c r="C1008" s="345"/>
      <c r="D1008" s="346">
        <v>57</v>
      </c>
      <c r="E1008" s="594">
        <v>46092</v>
      </c>
      <c r="F1008" s="594">
        <v>46150</v>
      </c>
      <c r="G1008" s="594">
        <v>46247</v>
      </c>
      <c r="H1008" s="594">
        <v>46303</v>
      </c>
      <c r="I1008" s="347">
        <v>0.8</v>
      </c>
      <c r="J1008" s="347">
        <v>0</v>
      </c>
      <c r="K1008" s="346">
        <v>138</v>
      </c>
      <c r="L1008" s="346">
        <v>110.4</v>
      </c>
      <c r="M1008" s="346">
        <v>0</v>
      </c>
      <c r="N1008" s="348">
        <v>0</v>
      </c>
      <c r="O1008" s="385">
        <v>0</v>
      </c>
      <c r="P1008" s="572"/>
      <c r="Q1008" s="573"/>
      <c r="R1008" s="663">
        <f t="shared" si="45"/>
        <v>-110.4</v>
      </c>
      <c r="S1008" s="875">
        <f t="shared" si="46"/>
        <v>-8.8021431305013403E-4</v>
      </c>
      <c r="T1008" s="1013"/>
      <c r="U1008" s="875">
        <v>0</v>
      </c>
      <c r="V1008" s="875">
        <f t="shared" si="47"/>
        <v>-8.8021431305013403E-4</v>
      </c>
      <c r="X1008" s="1002" t="s">
        <v>5788</v>
      </c>
      <c r="Z1008" s="1003">
        <v>57</v>
      </c>
      <c r="AA1008" s="1004">
        <v>46092</v>
      </c>
      <c r="AB1008" s="1004">
        <v>46150</v>
      </c>
      <c r="AC1008" s="1004">
        <v>46247</v>
      </c>
      <c r="AD1008" s="1004">
        <v>46303</v>
      </c>
      <c r="AE1008" s="1005">
        <v>0.8</v>
      </c>
      <c r="AF1008" s="1005">
        <v>0</v>
      </c>
      <c r="AG1008" s="1003">
        <v>138</v>
      </c>
      <c r="AH1008" s="1003">
        <v>110.4</v>
      </c>
      <c r="AI1008" s="1003">
        <v>0</v>
      </c>
      <c r="AJ1008" s="1003">
        <v>0</v>
      </c>
    </row>
    <row r="1009" spans="2:36" ht="12.75" customHeight="1">
      <c r="B1009" s="337" t="s">
        <v>1229</v>
      </c>
      <c r="C1009" s="314" t="s">
        <v>1230</v>
      </c>
      <c r="D1009" s="315">
        <v>12</v>
      </c>
      <c r="E1009" s="588">
        <v>46092</v>
      </c>
      <c r="F1009" s="588">
        <v>46107</v>
      </c>
      <c r="G1009" s="588">
        <v>46247</v>
      </c>
      <c r="H1009" s="588">
        <v>46262</v>
      </c>
      <c r="I1009" s="316">
        <v>1</v>
      </c>
      <c r="J1009" s="316">
        <v>0</v>
      </c>
      <c r="K1009" s="315">
        <v>9</v>
      </c>
      <c r="L1009" s="315">
        <v>9</v>
      </c>
      <c r="M1009" s="315">
        <v>0</v>
      </c>
      <c r="N1009" s="338">
        <v>0</v>
      </c>
      <c r="O1009" s="654">
        <v>0</v>
      </c>
      <c r="R1009" s="661">
        <f t="shared" si="45"/>
        <v>-9</v>
      </c>
      <c r="S1009" s="873">
        <f t="shared" si="46"/>
        <v>-7.1756601607347878E-5</v>
      </c>
      <c r="T1009" s="1013"/>
      <c r="U1009" s="873">
        <v>0</v>
      </c>
      <c r="V1009" s="873">
        <f t="shared" si="47"/>
        <v>-7.1756601607347878E-5</v>
      </c>
      <c r="X1009" s="1002" t="s">
        <v>1229</v>
      </c>
      <c r="Y1009" s="1002" t="s">
        <v>1230</v>
      </c>
      <c r="Z1009" s="1003">
        <v>12</v>
      </c>
      <c r="AA1009" s="1004">
        <v>46092</v>
      </c>
      <c r="AB1009" s="1004">
        <v>46107</v>
      </c>
      <c r="AC1009" s="1004">
        <v>46247</v>
      </c>
      <c r="AD1009" s="1004">
        <v>46262</v>
      </c>
      <c r="AE1009" s="1005">
        <v>1</v>
      </c>
      <c r="AF1009" s="1005">
        <v>0</v>
      </c>
      <c r="AG1009" s="1003">
        <v>9</v>
      </c>
      <c r="AH1009" s="1003">
        <v>9</v>
      </c>
      <c r="AI1009" s="1003">
        <v>0</v>
      </c>
      <c r="AJ1009" s="1003">
        <v>0</v>
      </c>
    </row>
    <row r="1010" spans="2:36" ht="12.75" customHeight="1">
      <c r="B1010" s="337" t="s">
        <v>1231</v>
      </c>
      <c r="C1010" s="314" t="s">
        <v>1232</v>
      </c>
      <c r="D1010" s="315">
        <v>2</v>
      </c>
      <c r="E1010" s="588">
        <v>46108</v>
      </c>
      <c r="F1010" s="588">
        <v>46109</v>
      </c>
      <c r="G1010" s="588">
        <v>46263</v>
      </c>
      <c r="H1010" s="588">
        <v>46264</v>
      </c>
      <c r="I1010" s="316">
        <v>1</v>
      </c>
      <c r="J1010" s="316">
        <v>0</v>
      </c>
      <c r="K1010" s="315">
        <v>40</v>
      </c>
      <c r="L1010" s="315">
        <v>40</v>
      </c>
      <c r="M1010" s="315">
        <v>0</v>
      </c>
      <c r="N1010" s="338">
        <v>0</v>
      </c>
      <c r="O1010" s="654">
        <v>0</v>
      </c>
      <c r="R1010" s="661">
        <f t="shared" si="45"/>
        <v>-40</v>
      </c>
      <c r="S1010" s="873">
        <f t="shared" si="46"/>
        <v>-3.1891822936599057E-4</v>
      </c>
      <c r="T1010" s="1013"/>
      <c r="U1010" s="873">
        <v>0</v>
      </c>
      <c r="V1010" s="873">
        <f t="shared" si="47"/>
        <v>-3.1891822936599057E-4</v>
      </c>
      <c r="X1010" s="1002" t="s">
        <v>1231</v>
      </c>
      <c r="Y1010" s="1002" t="s">
        <v>1232</v>
      </c>
      <c r="Z1010" s="1003">
        <v>2</v>
      </c>
      <c r="AA1010" s="1004">
        <v>46108</v>
      </c>
      <c r="AB1010" s="1004">
        <v>46109</v>
      </c>
      <c r="AC1010" s="1004">
        <v>46263</v>
      </c>
      <c r="AD1010" s="1004">
        <v>46264</v>
      </c>
      <c r="AE1010" s="1005">
        <v>1</v>
      </c>
      <c r="AF1010" s="1005">
        <v>0</v>
      </c>
      <c r="AG1010" s="1003">
        <v>40</v>
      </c>
      <c r="AH1010" s="1003">
        <v>40</v>
      </c>
      <c r="AI1010" s="1003">
        <v>0</v>
      </c>
      <c r="AJ1010" s="1003">
        <v>0</v>
      </c>
    </row>
    <row r="1011" spans="2:36" ht="12.75" customHeight="1">
      <c r="B1011" s="337" t="s">
        <v>1233</v>
      </c>
      <c r="C1011" s="314" t="s">
        <v>1234</v>
      </c>
      <c r="D1011" s="315">
        <v>5</v>
      </c>
      <c r="E1011" s="588">
        <v>46111</v>
      </c>
      <c r="F1011" s="588">
        <v>46118</v>
      </c>
      <c r="G1011" s="588">
        <v>46265</v>
      </c>
      <c r="H1011" s="588">
        <v>46269</v>
      </c>
      <c r="I1011" s="316">
        <v>1</v>
      </c>
      <c r="J1011" s="316">
        <v>0</v>
      </c>
      <c r="K1011" s="315">
        <v>20</v>
      </c>
      <c r="L1011" s="315">
        <v>20</v>
      </c>
      <c r="M1011" s="315">
        <v>0</v>
      </c>
      <c r="N1011" s="338">
        <v>0</v>
      </c>
      <c r="O1011" s="654">
        <v>0</v>
      </c>
      <c r="R1011" s="661">
        <f t="shared" si="45"/>
        <v>-20</v>
      </c>
      <c r="S1011" s="873">
        <f t="shared" si="46"/>
        <v>-1.5945911468299528E-4</v>
      </c>
      <c r="T1011" s="1013"/>
      <c r="U1011" s="873">
        <v>0</v>
      </c>
      <c r="V1011" s="873">
        <f t="shared" si="47"/>
        <v>-1.5945911468299528E-4</v>
      </c>
      <c r="X1011" s="1002" t="s">
        <v>1233</v>
      </c>
      <c r="Y1011" s="1002" t="s">
        <v>1234</v>
      </c>
      <c r="Z1011" s="1003">
        <v>5</v>
      </c>
      <c r="AA1011" s="1004">
        <v>46111</v>
      </c>
      <c r="AB1011" s="1004">
        <v>46118</v>
      </c>
      <c r="AC1011" s="1004">
        <v>46265</v>
      </c>
      <c r="AD1011" s="1004">
        <v>46269</v>
      </c>
      <c r="AE1011" s="1005">
        <v>1</v>
      </c>
      <c r="AF1011" s="1005">
        <v>0</v>
      </c>
      <c r="AG1011" s="1003">
        <v>20</v>
      </c>
      <c r="AH1011" s="1003">
        <v>20</v>
      </c>
      <c r="AI1011" s="1003">
        <v>0</v>
      </c>
      <c r="AJ1011" s="1003">
        <v>0</v>
      </c>
    </row>
    <row r="1012" spans="2:36" ht="12.75" customHeight="1">
      <c r="B1012" s="337" t="s">
        <v>1235</v>
      </c>
      <c r="C1012" s="314" t="s">
        <v>1236</v>
      </c>
      <c r="D1012" s="315">
        <v>8</v>
      </c>
      <c r="E1012" s="588">
        <v>46119</v>
      </c>
      <c r="F1012" s="588">
        <v>46128</v>
      </c>
      <c r="G1012" s="588">
        <v>46272</v>
      </c>
      <c r="H1012" s="588">
        <v>46281</v>
      </c>
      <c r="I1012" s="316">
        <v>1</v>
      </c>
      <c r="J1012" s="316">
        <v>0</v>
      </c>
      <c r="K1012" s="315">
        <v>41.4</v>
      </c>
      <c r="L1012" s="315">
        <v>41.4</v>
      </c>
      <c r="M1012" s="315">
        <v>0</v>
      </c>
      <c r="N1012" s="338">
        <v>0</v>
      </c>
      <c r="O1012" s="654">
        <v>0</v>
      </c>
      <c r="R1012" s="661">
        <f t="shared" si="45"/>
        <v>-41.4</v>
      </c>
      <c r="S1012" s="873">
        <f t="shared" si="46"/>
        <v>-3.3008036739380023E-4</v>
      </c>
      <c r="T1012" s="1013"/>
      <c r="U1012" s="873">
        <v>0</v>
      </c>
      <c r="V1012" s="873">
        <f t="shared" si="47"/>
        <v>-3.3008036739380023E-4</v>
      </c>
      <c r="X1012" s="1002" t="s">
        <v>1235</v>
      </c>
      <c r="Y1012" s="1002" t="s">
        <v>1236</v>
      </c>
      <c r="Z1012" s="1003">
        <v>8</v>
      </c>
      <c r="AA1012" s="1004">
        <v>46119</v>
      </c>
      <c r="AB1012" s="1004">
        <v>46128</v>
      </c>
      <c r="AC1012" s="1004">
        <v>46272</v>
      </c>
      <c r="AD1012" s="1004">
        <v>46281</v>
      </c>
      <c r="AE1012" s="1005">
        <v>1</v>
      </c>
      <c r="AF1012" s="1005">
        <v>0</v>
      </c>
      <c r="AG1012" s="1003">
        <v>41.4</v>
      </c>
      <c r="AH1012" s="1003">
        <v>41.4</v>
      </c>
      <c r="AI1012" s="1003">
        <v>0</v>
      </c>
      <c r="AJ1012" s="1003">
        <v>0</v>
      </c>
    </row>
    <row r="1013" spans="2:36" ht="12.75" customHeight="1">
      <c r="B1013" s="337" t="s">
        <v>1237</v>
      </c>
      <c r="C1013" s="314" t="s">
        <v>1238</v>
      </c>
      <c r="D1013" s="315">
        <v>5</v>
      </c>
      <c r="E1013" s="588">
        <v>46129</v>
      </c>
      <c r="F1013" s="588">
        <v>46135</v>
      </c>
      <c r="G1013" s="588">
        <v>46282</v>
      </c>
      <c r="H1013" s="588">
        <v>46289</v>
      </c>
      <c r="I1013" s="316">
        <v>0</v>
      </c>
      <c r="J1013" s="316">
        <v>0</v>
      </c>
      <c r="K1013" s="315">
        <v>6.9</v>
      </c>
      <c r="L1013" s="315">
        <v>0</v>
      </c>
      <c r="M1013" s="315">
        <v>0</v>
      </c>
      <c r="N1013" s="338">
        <v>0</v>
      </c>
      <c r="O1013" s="654">
        <v>0</v>
      </c>
      <c r="R1013" s="661">
        <f t="shared" si="45"/>
        <v>0</v>
      </c>
      <c r="S1013" s="873">
        <f t="shared" si="46"/>
        <v>0</v>
      </c>
      <c r="T1013" s="1013"/>
      <c r="U1013" s="873">
        <v>0</v>
      </c>
      <c r="V1013" s="873">
        <f t="shared" si="47"/>
        <v>0</v>
      </c>
      <c r="X1013" s="1002" t="s">
        <v>1237</v>
      </c>
      <c r="Y1013" s="1002" t="s">
        <v>1238</v>
      </c>
      <c r="Z1013" s="1003">
        <v>5</v>
      </c>
      <c r="AA1013" s="1004">
        <v>46129</v>
      </c>
      <c r="AB1013" s="1004">
        <v>46135</v>
      </c>
      <c r="AC1013" s="1004">
        <v>46282</v>
      </c>
      <c r="AD1013" s="1004">
        <v>46289</v>
      </c>
      <c r="AE1013" s="1005">
        <v>0</v>
      </c>
      <c r="AF1013" s="1005">
        <v>0</v>
      </c>
      <c r="AG1013" s="1003">
        <v>6.9</v>
      </c>
      <c r="AH1013" s="1003">
        <v>0</v>
      </c>
      <c r="AI1013" s="1003">
        <v>0</v>
      </c>
      <c r="AJ1013" s="1003">
        <v>0</v>
      </c>
    </row>
    <row r="1014" spans="2:36" ht="12.75" customHeight="1">
      <c r="B1014" s="337" t="s">
        <v>1239</v>
      </c>
      <c r="C1014" s="314" t="s">
        <v>1240</v>
      </c>
      <c r="D1014" s="315">
        <v>5</v>
      </c>
      <c r="E1014" s="588">
        <v>46136</v>
      </c>
      <c r="F1014" s="588">
        <v>46142</v>
      </c>
      <c r="G1014" s="588">
        <v>46290</v>
      </c>
      <c r="H1014" s="588">
        <v>46296</v>
      </c>
      <c r="I1014" s="316">
        <v>0</v>
      </c>
      <c r="J1014" s="316">
        <v>0</v>
      </c>
      <c r="K1014" s="315">
        <v>13.8</v>
      </c>
      <c r="L1014" s="315">
        <v>0</v>
      </c>
      <c r="M1014" s="315">
        <v>0</v>
      </c>
      <c r="N1014" s="338">
        <v>0</v>
      </c>
      <c r="O1014" s="654">
        <v>0</v>
      </c>
      <c r="R1014" s="661">
        <f t="shared" si="45"/>
        <v>0</v>
      </c>
      <c r="S1014" s="873">
        <f t="shared" si="46"/>
        <v>0</v>
      </c>
      <c r="T1014" s="1013"/>
      <c r="U1014" s="873">
        <v>0</v>
      </c>
      <c r="V1014" s="873">
        <f t="shared" si="47"/>
        <v>0</v>
      </c>
      <c r="X1014" s="1002" t="s">
        <v>1239</v>
      </c>
      <c r="Y1014" s="1002" t="s">
        <v>1240</v>
      </c>
      <c r="Z1014" s="1003">
        <v>5</v>
      </c>
      <c r="AA1014" s="1004">
        <v>46136</v>
      </c>
      <c r="AB1014" s="1004">
        <v>46142</v>
      </c>
      <c r="AC1014" s="1004">
        <v>46290</v>
      </c>
      <c r="AD1014" s="1004">
        <v>46296</v>
      </c>
      <c r="AE1014" s="1005">
        <v>0</v>
      </c>
      <c r="AF1014" s="1005">
        <v>0</v>
      </c>
      <c r="AG1014" s="1003">
        <v>13.8</v>
      </c>
      <c r="AH1014" s="1003">
        <v>0</v>
      </c>
      <c r="AI1014" s="1003">
        <v>0</v>
      </c>
      <c r="AJ1014" s="1003">
        <v>0</v>
      </c>
    </row>
    <row r="1015" spans="2:36" ht="12.75" customHeight="1">
      <c r="B1015" s="337" t="s">
        <v>1241</v>
      </c>
      <c r="C1015" s="314" t="s">
        <v>1242</v>
      </c>
      <c r="D1015" s="315">
        <v>5</v>
      </c>
      <c r="E1015" s="588">
        <v>46146</v>
      </c>
      <c r="F1015" s="588">
        <v>46150</v>
      </c>
      <c r="G1015" s="588">
        <v>46297</v>
      </c>
      <c r="H1015" s="588">
        <v>46303</v>
      </c>
      <c r="I1015" s="316">
        <v>0</v>
      </c>
      <c r="J1015" s="316">
        <v>0</v>
      </c>
      <c r="K1015" s="315">
        <v>6.9</v>
      </c>
      <c r="L1015" s="315">
        <v>0</v>
      </c>
      <c r="M1015" s="315">
        <v>0</v>
      </c>
      <c r="N1015" s="338">
        <v>0</v>
      </c>
      <c r="O1015" s="654">
        <v>0</v>
      </c>
      <c r="R1015" s="661">
        <f t="shared" si="45"/>
        <v>0</v>
      </c>
      <c r="S1015" s="873">
        <f t="shared" si="46"/>
        <v>0</v>
      </c>
      <c r="T1015" s="1013"/>
      <c r="U1015" s="873">
        <v>0</v>
      </c>
      <c r="V1015" s="873">
        <f t="shared" si="47"/>
        <v>0</v>
      </c>
      <c r="X1015" s="1002" t="s">
        <v>1241</v>
      </c>
      <c r="Y1015" s="1002" t="s">
        <v>1242</v>
      </c>
      <c r="Z1015" s="1003">
        <v>5</v>
      </c>
      <c r="AA1015" s="1004">
        <v>46146</v>
      </c>
      <c r="AB1015" s="1004">
        <v>46150</v>
      </c>
      <c r="AC1015" s="1004">
        <v>46297</v>
      </c>
      <c r="AD1015" s="1004">
        <v>46303</v>
      </c>
      <c r="AE1015" s="1005">
        <v>0</v>
      </c>
      <c r="AF1015" s="1005">
        <v>0</v>
      </c>
      <c r="AG1015" s="1003">
        <v>6.9</v>
      </c>
      <c r="AH1015" s="1003">
        <v>0</v>
      </c>
      <c r="AI1015" s="1003">
        <v>0</v>
      </c>
      <c r="AJ1015" s="1003">
        <v>0</v>
      </c>
    </row>
    <row r="1016" spans="2:36" ht="12.75" customHeight="1">
      <c r="B1016" s="344" t="s">
        <v>5789</v>
      </c>
      <c r="C1016" s="345"/>
      <c r="D1016" s="346">
        <v>51</v>
      </c>
      <c r="E1016" s="594">
        <v>46099</v>
      </c>
      <c r="F1016" s="594">
        <v>46161</v>
      </c>
      <c r="G1016" s="594">
        <v>46254</v>
      </c>
      <c r="H1016" s="594">
        <v>46304</v>
      </c>
      <c r="I1016" s="347">
        <v>0.53749999999999998</v>
      </c>
      <c r="J1016" s="347">
        <v>0</v>
      </c>
      <c r="K1016" s="346">
        <v>138</v>
      </c>
      <c r="L1016" s="346">
        <v>74.180000000000007</v>
      </c>
      <c r="M1016" s="346">
        <v>0</v>
      </c>
      <c r="N1016" s="348">
        <v>0</v>
      </c>
      <c r="O1016" s="385">
        <v>0</v>
      </c>
      <c r="P1016" s="572"/>
      <c r="Q1016" s="573"/>
      <c r="R1016" s="663">
        <f t="shared" si="45"/>
        <v>-74.180000000000007</v>
      </c>
      <c r="S1016" s="875">
        <f t="shared" si="46"/>
        <v>-5.9143385635922955E-4</v>
      </c>
      <c r="T1016" s="1013"/>
      <c r="U1016" s="875">
        <v>0</v>
      </c>
      <c r="V1016" s="875">
        <f t="shared" si="47"/>
        <v>-5.9143385635922955E-4</v>
      </c>
      <c r="X1016" s="1002" t="s">
        <v>5789</v>
      </c>
      <c r="Z1016" s="1003">
        <v>51</v>
      </c>
      <c r="AA1016" s="1004">
        <v>46099</v>
      </c>
      <c r="AB1016" s="1004">
        <v>46161</v>
      </c>
      <c r="AC1016" s="1004">
        <v>46254</v>
      </c>
      <c r="AD1016" s="1004">
        <v>46304</v>
      </c>
      <c r="AE1016" s="1005">
        <v>0.53749999999999998</v>
      </c>
      <c r="AF1016" s="1005">
        <v>0</v>
      </c>
      <c r="AG1016" s="1003">
        <v>138</v>
      </c>
      <c r="AH1016" s="1003">
        <v>74.180000000000007</v>
      </c>
      <c r="AI1016" s="1003">
        <v>0</v>
      </c>
      <c r="AJ1016" s="1003">
        <v>0</v>
      </c>
    </row>
    <row r="1017" spans="2:36" ht="12.75" customHeight="1">
      <c r="B1017" s="337" t="s">
        <v>1244</v>
      </c>
      <c r="C1017" s="314" t="s">
        <v>1245</v>
      </c>
      <c r="D1017" s="315">
        <v>10</v>
      </c>
      <c r="E1017" s="588">
        <v>46099</v>
      </c>
      <c r="F1017" s="588">
        <v>46118</v>
      </c>
      <c r="G1017" s="588">
        <v>46254</v>
      </c>
      <c r="H1017" s="588">
        <v>46267</v>
      </c>
      <c r="I1017" s="316">
        <v>1</v>
      </c>
      <c r="J1017" s="316">
        <v>0</v>
      </c>
      <c r="K1017" s="315">
        <v>9</v>
      </c>
      <c r="L1017" s="315">
        <v>9</v>
      </c>
      <c r="M1017" s="315">
        <v>0</v>
      </c>
      <c r="N1017" s="338">
        <v>0</v>
      </c>
      <c r="O1017" s="654">
        <v>0</v>
      </c>
      <c r="R1017" s="661">
        <f t="shared" si="45"/>
        <v>-9</v>
      </c>
      <c r="S1017" s="873">
        <f t="shared" si="46"/>
        <v>-7.1756601607347878E-5</v>
      </c>
      <c r="T1017" s="1013"/>
      <c r="U1017" s="873">
        <v>0</v>
      </c>
      <c r="V1017" s="873">
        <f t="shared" si="47"/>
        <v>-7.1756601607347878E-5</v>
      </c>
      <c r="X1017" s="1002" t="s">
        <v>1244</v>
      </c>
      <c r="Y1017" s="1002" t="s">
        <v>1245</v>
      </c>
      <c r="Z1017" s="1003">
        <v>10</v>
      </c>
      <c r="AA1017" s="1004">
        <v>46099</v>
      </c>
      <c r="AB1017" s="1004">
        <v>46118</v>
      </c>
      <c r="AC1017" s="1004">
        <v>46254</v>
      </c>
      <c r="AD1017" s="1004">
        <v>46267</v>
      </c>
      <c r="AE1017" s="1005">
        <v>1</v>
      </c>
      <c r="AF1017" s="1005">
        <v>0</v>
      </c>
      <c r="AG1017" s="1003">
        <v>9</v>
      </c>
      <c r="AH1017" s="1003">
        <v>9</v>
      </c>
      <c r="AI1017" s="1003">
        <v>0</v>
      </c>
      <c r="AJ1017" s="1003">
        <v>0</v>
      </c>
    </row>
    <row r="1018" spans="2:36" ht="12.75" customHeight="1">
      <c r="B1018" s="337" t="s">
        <v>1246</v>
      </c>
      <c r="C1018" s="314" t="s">
        <v>1247</v>
      </c>
      <c r="D1018" s="315">
        <v>2</v>
      </c>
      <c r="E1018" s="588">
        <v>46119</v>
      </c>
      <c r="F1018" s="588">
        <v>46120</v>
      </c>
      <c r="G1018" s="588">
        <v>46268</v>
      </c>
      <c r="H1018" s="588">
        <v>46269</v>
      </c>
      <c r="I1018" s="316">
        <v>1</v>
      </c>
      <c r="J1018" s="316">
        <v>0</v>
      </c>
      <c r="K1018" s="315">
        <v>40</v>
      </c>
      <c r="L1018" s="315">
        <v>40</v>
      </c>
      <c r="M1018" s="315">
        <v>0</v>
      </c>
      <c r="N1018" s="338">
        <v>0</v>
      </c>
      <c r="O1018" s="654">
        <v>0</v>
      </c>
      <c r="R1018" s="661">
        <f t="shared" si="45"/>
        <v>-40</v>
      </c>
      <c r="S1018" s="873">
        <f t="shared" si="46"/>
        <v>-3.1891822936599057E-4</v>
      </c>
      <c r="T1018" s="1013"/>
      <c r="U1018" s="873">
        <v>0</v>
      </c>
      <c r="V1018" s="873">
        <f t="shared" si="47"/>
        <v>-3.1891822936599057E-4</v>
      </c>
      <c r="X1018" s="1002" t="s">
        <v>1246</v>
      </c>
      <c r="Y1018" s="1002" t="s">
        <v>1247</v>
      </c>
      <c r="Z1018" s="1003">
        <v>2</v>
      </c>
      <c r="AA1018" s="1004">
        <v>46119</v>
      </c>
      <c r="AB1018" s="1004">
        <v>46120</v>
      </c>
      <c r="AC1018" s="1004">
        <v>46268</v>
      </c>
      <c r="AD1018" s="1004">
        <v>46269</v>
      </c>
      <c r="AE1018" s="1005">
        <v>1</v>
      </c>
      <c r="AF1018" s="1005">
        <v>0</v>
      </c>
      <c r="AG1018" s="1003">
        <v>40</v>
      </c>
      <c r="AH1018" s="1003">
        <v>40</v>
      </c>
      <c r="AI1018" s="1003">
        <v>0</v>
      </c>
      <c r="AJ1018" s="1003">
        <v>0</v>
      </c>
    </row>
    <row r="1019" spans="2:36" ht="12.75" customHeight="1">
      <c r="B1019" s="337" t="s">
        <v>1248</v>
      </c>
      <c r="C1019" s="314" t="s">
        <v>1249</v>
      </c>
      <c r="D1019" s="315">
        <v>5</v>
      </c>
      <c r="E1019" s="588">
        <v>46121</v>
      </c>
      <c r="F1019" s="588">
        <v>46127</v>
      </c>
      <c r="G1019" s="588">
        <v>46272</v>
      </c>
      <c r="H1019" s="588">
        <v>46276</v>
      </c>
      <c r="I1019" s="316">
        <v>1</v>
      </c>
      <c r="J1019" s="316">
        <v>0</v>
      </c>
      <c r="K1019" s="315">
        <v>20</v>
      </c>
      <c r="L1019" s="315">
        <v>20</v>
      </c>
      <c r="M1019" s="315">
        <v>0</v>
      </c>
      <c r="N1019" s="338">
        <v>0</v>
      </c>
      <c r="O1019" s="654">
        <v>0</v>
      </c>
      <c r="R1019" s="661">
        <f t="shared" si="45"/>
        <v>-20</v>
      </c>
      <c r="S1019" s="873">
        <f t="shared" si="46"/>
        <v>-1.5945911468299528E-4</v>
      </c>
      <c r="T1019" s="1013"/>
      <c r="U1019" s="873">
        <v>0</v>
      </c>
      <c r="V1019" s="873">
        <f t="shared" si="47"/>
        <v>-1.5945911468299528E-4</v>
      </c>
      <c r="X1019" s="1002" t="s">
        <v>1248</v>
      </c>
      <c r="Y1019" s="1002" t="s">
        <v>1249</v>
      </c>
      <c r="Z1019" s="1003">
        <v>5</v>
      </c>
      <c r="AA1019" s="1004">
        <v>46121</v>
      </c>
      <c r="AB1019" s="1004">
        <v>46127</v>
      </c>
      <c r="AC1019" s="1004">
        <v>46272</v>
      </c>
      <c r="AD1019" s="1004">
        <v>46276</v>
      </c>
      <c r="AE1019" s="1005">
        <v>1</v>
      </c>
      <c r="AF1019" s="1005">
        <v>0</v>
      </c>
      <c r="AG1019" s="1003">
        <v>20</v>
      </c>
      <c r="AH1019" s="1003">
        <v>20</v>
      </c>
      <c r="AI1019" s="1003">
        <v>0</v>
      </c>
      <c r="AJ1019" s="1003">
        <v>0</v>
      </c>
    </row>
    <row r="1020" spans="2:36" ht="12.75" customHeight="1">
      <c r="B1020" s="337" t="s">
        <v>1250</v>
      </c>
      <c r="C1020" s="314" t="s">
        <v>1251</v>
      </c>
      <c r="D1020" s="315">
        <v>4</v>
      </c>
      <c r="E1020" s="588">
        <v>46128</v>
      </c>
      <c r="F1020" s="588">
        <v>46139</v>
      </c>
      <c r="G1020" s="588">
        <v>46279</v>
      </c>
      <c r="H1020" s="588">
        <v>46282</v>
      </c>
      <c r="I1020" s="316">
        <v>0.125</v>
      </c>
      <c r="J1020" s="316">
        <v>0</v>
      </c>
      <c r="K1020" s="315">
        <v>41.4</v>
      </c>
      <c r="L1020" s="315">
        <v>5.18</v>
      </c>
      <c r="M1020" s="315">
        <v>0</v>
      </c>
      <c r="N1020" s="338">
        <v>0</v>
      </c>
      <c r="O1020" s="654">
        <v>0</v>
      </c>
      <c r="R1020" s="661">
        <f t="shared" si="45"/>
        <v>-5.18</v>
      </c>
      <c r="S1020" s="873">
        <f t="shared" si="46"/>
        <v>-4.1299910702895778E-5</v>
      </c>
      <c r="T1020" s="1013"/>
      <c r="U1020" s="873">
        <v>0</v>
      </c>
      <c r="V1020" s="873">
        <f t="shared" si="47"/>
        <v>-4.1299910702895778E-5</v>
      </c>
      <c r="X1020" s="1002" t="s">
        <v>1250</v>
      </c>
      <c r="Y1020" s="1002" t="s">
        <v>1251</v>
      </c>
      <c r="Z1020" s="1003">
        <v>4</v>
      </c>
      <c r="AA1020" s="1004">
        <v>46128</v>
      </c>
      <c r="AB1020" s="1004">
        <v>46139</v>
      </c>
      <c r="AC1020" s="1004">
        <v>46279</v>
      </c>
      <c r="AD1020" s="1004">
        <v>46282</v>
      </c>
      <c r="AE1020" s="1005">
        <v>0.125</v>
      </c>
      <c r="AF1020" s="1005">
        <v>0</v>
      </c>
      <c r="AG1020" s="1003">
        <v>41.4</v>
      </c>
      <c r="AH1020" s="1003">
        <v>5.18</v>
      </c>
      <c r="AI1020" s="1003">
        <v>0</v>
      </c>
      <c r="AJ1020" s="1003">
        <v>0</v>
      </c>
    </row>
    <row r="1021" spans="2:36" ht="12.75" customHeight="1">
      <c r="B1021" s="337" t="s">
        <v>1252</v>
      </c>
      <c r="C1021" s="314" t="s">
        <v>1253</v>
      </c>
      <c r="D1021" s="315">
        <v>5</v>
      </c>
      <c r="E1021" s="588">
        <v>46140</v>
      </c>
      <c r="F1021" s="588">
        <v>46147</v>
      </c>
      <c r="G1021" s="588">
        <v>46286</v>
      </c>
      <c r="H1021" s="588">
        <v>46290</v>
      </c>
      <c r="I1021" s="316">
        <v>0</v>
      </c>
      <c r="J1021" s="316">
        <v>0</v>
      </c>
      <c r="K1021" s="315">
        <v>6.9</v>
      </c>
      <c r="L1021" s="315">
        <v>0</v>
      </c>
      <c r="M1021" s="315">
        <v>0</v>
      </c>
      <c r="N1021" s="338">
        <v>0</v>
      </c>
      <c r="O1021" s="654">
        <v>0</v>
      </c>
      <c r="R1021" s="661">
        <f t="shared" si="45"/>
        <v>0</v>
      </c>
      <c r="S1021" s="873">
        <f t="shared" si="46"/>
        <v>0</v>
      </c>
      <c r="T1021" s="1013"/>
      <c r="U1021" s="873">
        <v>0</v>
      </c>
      <c r="V1021" s="873">
        <f t="shared" si="47"/>
        <v>0</v>
      </c>
      <c r="X1021" s="1002" t="s">
        <v>1252</v>
      </c>
      <c r="Y1021" s="1002" t="s">
        <v>1253</v>
      </c>
      <c r="Z1021" s="1003">
        <v>5</v>
      </c>
      <c r="AA1021" s="1004">
        <v>46140</v>
      </c>
      <c r="AB1021" s="1004">
        <v>46147</v>
      </c>
      <c r="AC1021" s="1004">
        <v>46286</v>
      </c>
      <c r="AD1021" s="1004">
        <v>46290</v>
      </c>
      <c r="AE1021" s="1005">
        <v>0</v>
      </c>
      <c r="AF1021" s="1005">
        <v>0</v>
      </c>
      <c r="AG1021" s="1003">
        <v>6.9</v>
      </c>
      <c r="AH1021" s="1003">
        <v>0</v>
      </c>
      <c r="AI1021" s="1003">
        <v>0</v>
      </c>
      <c r="AJ1021" s="1003">
        <v>0</v>
      </c>
    </row>
    <row r="1022" spans="2:36" ht="12.75" customHeight="1">
      <c r="B1022" s="337" t="s">
        <v>1254</v>
      </c>
      <c r="C1022" s="314" t="s">
        <v>1255</v>
      </c>
      <c r="D1022" s="315">
        <v>5</v>
      </c>
      <c r="E1022" s="588">
        <v>46148</v>
      </c>
      <c r="F1022" s="588">
        <v>46154</v>
      </c>
      <c r="G1022" s="588">
        <v>46293</v>
      </c>
      <c r="H1022" s="588">
        <v>46297</v>
      </c>
      <c r="I1022" s="316">
        <v>0</v>
      </c>
      <c r="J1022" s="316">
        <v>0</v>
      </c>
      <c r="K1022" s="315">
        <v>13.8</v>
      </c>
      <c r="L1022" s="315">
        <v>0</v>
      </c>
      <c r="M1022" s="315">
        <v>0</v>
      </c>
      <c r="N1022" s="338">
        <v>0</v>
      </c>
      <c r="O1022" s="654">
        <v>0</v>
      </c>
      <c r="R1022" s="661">
        <f t="shared" si="45"/>
        <v>0</v>
      </c>
      <c r="S1022" s="873">
        <f t="shared" si="46"/>
        <v>0</v>
      </c>
      <c r="T1022" s="1013"/>
      <c r="U1022" s="873">
        <v>0</v>
      </c>
      <c r="V1022" s="873">
        <f t="shared" si="47"/>
        <v>0</v>
      </c>
      <c r="X1022" s="1002" t="s">
        <v>1254</v>
      </c>
      <c r="Y1022" s="1002" t="s">
        <v>1255</v>
      </c>
      <c r="Z1022" s="1003">
        <v>5</v>
      </c>
      <c r="AA1022" s="1004">
        <v>46148</v>
      </c>
      <c r="AB1022" s="1004">
        <v>46154</v>
      </c>
      <c r="AC1022" s="1004">
        <v>46293</v>
      </c>
      <c r="AD1022" s="1004">
        <v>46297</v>
      </c>
      <c r="AE1022" s="1005">
        <v>0</v>
      </c>
      <c r="AF1022" s="1005">
        <v>0</v>
      </c>
      <c r="AG1022" s="1003">
        <v>13.8</v>
      </c>
      <c r="AH1022" s="1003">
        <v>0</v>
      </c>
      <c r="AI1022" s="1003">
        <v>0</v>
      </c>
      <c r="AJ1022" s="1003">
        <v>0</v>
      </c>
    </row>
    <row r="1023" spans="2:36" ht="12.75" customHeight="1">
      <c r="B1023" s="337" t="s">
        <v>1256</v>
      </c>
      <c r="C1023" s="314" t="s">
        <v>1257</v>
      </c>
      <c r="D1023" s="315">
        <v>5</v>
      </c>
      <c r="E1023" s="588">
        <v>46155</v>
      </c>
      <c r="F1023" s="588">
        <v>46161</v>
      </c>
      <c r="G1023" s="588">
        <v>46300</v>
      </c>
      <c r="H1023" s="588">
        <v>46304</v>
      </c>
      <c r="I1023" s="316">
        <v>0</v>
      </c>
      <c r="J1023" s="316">
        <v>0</v>
      </c>
      <c r="K1023" s="315">
        <v>6.9</v>
      </c>
      <c r="L1023" s="315">
        <v>0</v>
      </c>
      <c r="M1023" s="315">
        <v>0</v>
      </c>
      <c r="N1023" s="338">
        <v>0</v>
      </c>
      <c r="O1023" s="654">
        <v>0</v>
      </c>
      <c r="R1023" s="661">
        <f t="shared" si="45"/>
        <v>0</v>
      </c>
      <c r="S1023" s="873">
        <f t="shared" si="46"/>
        <v>0</v>
      </c>
      <c r="T1023" s="1013"/>
      <c r="U1023" s="873">
        <v>0</v>
      </c>
      <c r="V1023" s="873">
        <f t="shared" si="47"/>
        <v>0</v>
      </c>
      <c r="X1023" s="1002" t="s">
        <v>1256</v>
      </c>
      <c r="Y1023" s="1002" t="s">
        <v>1257</v>
      </c>
      <c r="Z1023" s="1003">
        <v>5</v>
      </c>
      <c r="AA1023" s="1004">
        <v>46155</v>
      </c>
      <c r="AB1023" s="1004">
        <v>46161</v>
      </c>
      <c r="AC1023" s="1004">
        <v>46300</v>
      </c>
      <c r="AD1023" s="1004">
        <v>46304</v>
      </c>
      <c r="AE1023" s="1005">
        <v>0</v>
      </c>
      <c r="AF1023" s="1005">
        <v>0</v>
      </c>
      <c r="AG1023" s="1003">
        <v>6.9</v>
      </c>
      <c r="AH1023" s="1003">
        <v>0</v>
      </c>
      <c r="AI1023" s="1003">
        <v>0</v>
      </c>
      <c r="AJ1023" s="1003">
        <v>0</v>
      </c>
    </row>
    <row r="1024" spans="2:36" ht="12.75" customHeight="1">
      <c r="B1024" s="344" t="s">
        <v>5790</v>
      </c>
      <c r="C1024" s="345"/>
      <c r="D1024" s="346">
        <v>43</v>
      </c>
      <c r="E1024" s="594">
        <v>46119</v>
      </c>
      <c r="F1024" s="594">
        <v>46178</v>
      </c>
      <c r="G1024" s="594">
        <v>46262</v>
      </c>
      <c r="H1024" s="594">
        <v>46304</v>
      </c>
      <c r="I1024" s="347">
        <v>4.0099999999999997E-2</v>
      </c>
      <c r="J1024" s="347">
        <v>0</v>
      </c>
      <c r="K1024" s="346">
        <v>138</v>
      </c>
      <c r="L1024" s="346">
        <v>5.54</v>
      </c>
      <c r="M1024" s="346">
        <v>0</v>
      </c>
      <c r="N1024" s="348">
        <v>0</v>
      </c>
      <c r="O1024" s="385">
        <v>0</v>
      </c>
      <c r="P1024" s="572"/>
      <c r="Q1024" s="573"/>
      <c r="R1024" s="663">
        <f t="shared" si="45"/>
        <v>-5.54</v>
      </c>
      <c r="S1024" s="875">
        <f t="shared" si="46"/>
        <v>-4.4170174767189692E-5</v>
      </c>
      <c r="T1024" s="1013"/>
      <c r="U1024" s="875">
        <v>0</v>
      </c>
      <c r="V1024" s="875">
        <f t="shared" si="47"/>
        <v>-4.4170174767189692E-5</v>
      </c>
      <c r="X1024" s="1002" t="s">
        <v>5790</v>
      </c>
      <c r="Z1024" s="1003">
        <v>43</v>
      </c>
      <c r="AA1024" s="1004">
        <v>46119</v>
      </c>
      <c r="AB1024" s="1004">
        <v>46178</v>
      </c>
      <c r="AC1024" s="1004">
        <v>46262</v>
      </c>
      <c r="AD1024" s="1004">
        <v>46304</v>
      </c>
      <c r="AE1024" s="1005">
        <v>4.0099999999999997E-2</v>
      </c>
      <c r="AF1024" s="1005">
        <v>0</v>
      </c>
      <c r="AG1024" s="1003">
        <v>138</v>
      </c>
      <c r="AH1024" s="1003">
        <v>5.54</v>
      </c>
      <c r="AI1024" s="1003">
        <v>0</v>
      </c>
      <c r="AJ1024" s="1003">
        <v>0</v>
      </c>
    </row>
    <row r="1025" spans="2:36" ht="12.75" customHeight="1">
      <c r="B1025" s="337" t="s">
        <v>1259</v>
      </c>
      <c r="C1025" s="314" t="s">
        <v>1260</v>
      </c>
      <c r="D1025" s="315">
        <v>6</v>
      </c>
      <c r="E1025" s="588">
        <v>46119</v>
      </c>
      <c r="F1025" s="588">
        <v>46135</v>
      </c>
      <c r="G1025" s="588">
        <v>46262</v>
      </c>
      <c r="H1025" s="588">
        <v>46269</v>
      </c>
      <c r="I1025" s="316">
        <v>0.61539999999999995</v>
      </c>
      <c r="J1025" s="316">
        <v>0</v>
      </c>
      <c r="K1025" s="315">
        <v>9</v>
      </c>
      <c r="L1025" s="315">
        <v>5.54</v>
      </c>
      <c r="M1025" s="315">
        <v>0</v>
      </c>
      <c r="N1025" s="338">
        <v>0</v>
      </c>
      <c r="O1025" s="654">
        <v>0</v>
      </c>
      <c r="R1025" s="661">
        <f t="shared" si="45"/>
        <v>-5.54</v>
      </c>
      <c r="S1025" s="873">
        <f t="shared" si="46"/>
        <v>-4.4170174767189692E-5</v>
      </c>
      <c r="T1025" s="1013"/>
      <c r="U1025" s="873">
        <v>0</v>
      </c>
      <c r="V1025" s="873">
        <f t="shared" si="47"/>
        <v>-4.4170174767189692E-5</v>
      </c>
      <c r="X1025" s="1002" t="s">
        <v>1259</v>
      </c>
      <c r="Y1025" s="1002" t="s">
        <v>1260</v>
      </c>
      <c r="Z1025" s="1003">
        <v>6</v>
      </c>
      <c r="AA1025" s="1004">
        <v>46119</v>
      </c>
      <c r="AB1025" s="1004">
        <v>46135</v>
      </c>
      <c r="AC1025" s="1004">
        <v>46262</v>
      </c>
      <c r="AD1025" s="1004">
        <v>46269</v>
      </c>
      <c r="AE1025" s="1005">
        <v>0.61539999999999995</v>
      </c>
      <c r="AF1025" s="1005">
        <v>0</v>
      </c>
      <c r="AG1025" s="1003">
        <v>9</v>
      </c>
      <c r="AH1025" s="1003">
        <v>5.54</v>
      </c>
      <c r="AI1025" s="1003">
        <v>0</v>
      </c>
      <c r="AJ1025" s="1003">
        <v>0</v>
      </c>
    </row>
    <row r="1026" spans="2:36" ht="12.75" customHeight="1">
      <c r="B1026" s="337" t="s">
        <v>1261</v>
      </c>
      <c r="C1026" s="314" t="s">
        <v>1262</v>
      </c>
      <c r="D1026" s="315">
        <v>3</v>
      </c>
      <c r="E1026" s="588">
        <v>46136</v>
      </c>
      <c r="F1026" s="588">
        <v>46138</v>
      </c>
      <c r="G1026" s="588">
        <v>46270</v>
      </c>
      <c r="H1026" s="588">
        <v>46272</v>
      </c>
      <c r="I1026" s="316">
        <v>0</v>
      </c>
      <c r="J1026" s="316">
        <v>0</v>
      </c>
      <c r="K1026" s="315">
        <v>40</v>
      </c>
      <c r="L1026" s="315">
        <v>0</v>
      </c>
      <c r="M1026" s="315">
        <v>0</v>
      </c>
      <c r="N1026" s="338">
        <v>0</v>
      </c>
      <c r="O1026" s="654">
        <v>0</v>
      </c>
      <c r="R1026" s="661">
        <f t="shared" si="45"/>
        <v>0</v>
      </c>
      <c r="S1026" s="873">
        <f t="shared" si="46"/>
        <v>0</v>
      </c>
      <c r="T1026" s="1013"/>
      <c r="U1026" s="873">
        <v>0</v>
      </c>
      <c r="V1026" s="873">
        <f t="shared" si="47"/>
        <v>0</v>
      </c>
      <c r="X1026" s="1002" t="s">
        <v>1261</v>
      </c>
      <c r="Y1026" s="1002" t="s">
        <v>1262</v>
      </c>
      <c r="Z1026" s="1003">
        <v>3</v>
      </c>
      <c r="AA1026" s="1004">
        <v>46136</v>
      </c>
      <c r="AB1026" s="1004">
        <v>46138</v>
      </c>
      <c r="AC1026" s="1004">
        <v>46270</v>
      </c>
      <c r="AD1026" s="1004">
        <v>46272</v>
      </c>
      <c r="AE1026" s="1005">
        <v>0</v>
      </c>
      <c r="AF1026" s="1005">
        <v>0</v>
      </c>
      <c r="AG1026" s="1003">
        <v>40</v>
      </c>
      <c r="AH1026" s="1003">
        <v>0</v>
      </c>
      <c r="AI1026" s="1003">
        <v>0</v>
      </c>
      <c r="AJ1026" s="1003">
        <v>0</v>
      </c>
    </row>
    <row r="1027" spans="2:36" ht="12.75" customHeight="1">
      <c r="B1027" s="337" t="s">
        <v>1263</v>
      </c>
      <c r="C1027" s="314" t="s">
        <v>1264</v>
      </c>
      <c r="D1027" s="315">
        <v>5</v>
      </c>
      <c r="E1027" s="588">
        <v>46139</v>
      </c>
      <c r="F1027" s="588">
        <v>46146</v>
      </c>
      <c r="G1027" s="588">
        <v>46273</v>
      </c>
      <c r="H1027" s="588">
        <v>46279</v>
      </c>
      <c r="I1027" s="316">
        <v>0</v>
      </c>
      <c r="J1027" s="316">
        <v>0</v>
      </c>
      <c r="K1027" s="315">
        <v>20</v>
      </c>
      <c r="L1027" s="315">
        <v>0</v>
      </c>
      <c r="M1027" s="315">
        <v>0</v>
      </c>
      <c r="N1027" s="338">
        <v>0</v>
      </c>
      <c r="O1027" s="654">
        <v>0</v>
      </c>
      <c r="R1027" s="661">
        <f t="shared" si="45"/>
        <v>0</v>
      </c>
      <c r="S1027" s="873">
        <f t="shared" si="46"/>
        <v>0</v>
      </c>
      <c r="T1027" s="1013"/>
      <c r="U1027" s="873">
        <v>0</v>
      </c>
      <c r="V1027" s="873">
        <f t="shared" si="47"/>
        <v>0</v>
      </c>
      <c r="X1027" s="1002" t="s">
        <v>1263</v>
      </c>
      <c r="Y1027" s="1002" t="s">
        <v>1264</v>
      </c>
      <c r="Z1027" s="1003">
        <v>5</v>
      </c>
      <c r="AA1027" s="1004">
        <v>46139</v>
      </c>
      <c r="AB1027" s="1004">
        <v>46146</v>
      </c>
      <c r="AC1027" s="1004">
        <v>46273</v>
      </c>
      <c r="AD1027" s="1004">
        <v>46279</v>
      </c>
      <c r="AE1027" s="1005">
        <v>0</v>
      </c>
      <c r="AF1027" s="1005">
        <v>0</v>
      </c>
      <c r="AG1027" s="1003">
        <v>20</v>
      </c>
      <c r="AH1027" s="1003">
        <v>0</v>
      </c>
      <c r="AI1027" s="1003">
        <v>0</v>
      </c>
      <c r="AJ1027" s="1003">
        <v>0</v>
      </c>
    </row>
    <row r="1028" spans="2:36" ht="12.75" customHeight="1">
      <c r="B1028" s="337" t="s">
        <v>1265</v>
      </c>
      <c r="C1028" s="314" t="s">
        <v>1266</v>
      </c>
      <c r="D1028" s="315">
        <v>3</v>
      </c>
      <c r="E1028" s="588">
        <v>46147</v>
      </c>
      <c r="F1028" s="588">
        <v>46156</v>
      </c>
      <c r="G1028" s="588">
        <v>46280</v>
      </c>
      <c r="H1028" s="588">
        <v>46282</v>
      </c>
      <c r="I1028" s="316">
        <v>0</v>
      </c>
      <c r="J1028" s="316">
        <v>0</v>
      </c>
      <c r="K1028" s="315">
        <v>41.4</v>
      </c>
      <c r="L1028" s="315">
        <v>0</v>
      </c>
      <c r="M1028" s="315">
        <v>0</v>
      </c>
      <c r="N1028" s="338">
        <v>0</v>
      </c>
      <c r="O1028" s="654">
        <v>0</v>
      </c>
      <c r="R1028" s="661">
        <f t="shared" si="45"/>
        <v>0</v>
      </c>
      <c r="S1028" s="873">
        <f t="shared" si="46"/>
        <v>0</v>
      </c>
      <c r="T1028" s="1013"/>
      <c r="U1028" s="873">
        <v>0</v>
      </c>
      <c r="V1028" s="873">
        <f t="shared" si="47"/>
        <v>0</v>
      </c>
      <c r="X1028" s="1002" t="s">
        <v>1265</v>
      </c>
      <c r="Y1028" s="1002" t="s">
        <v>1266</v>
      </c>
      <c r="Z1028" s="1003">
        <v>3</v>
      </c>
      <c r="AA1028" s="1004">
        <v>46147</v>
      </c>
      <c r="AB1028" s="1004">
        <v>46156</v>
      </c>
      <c r="AC1028" s="1004">
        <v>46280</v>
      </c>
      <c r="AD1028" s="1004">
        <v>46282</v>
      </c>
      <c r="AE1028" s="1005">
        <v>0</v>
      </c>
      <c r="AF1028" s="1005">
        <v>0</v>
      </c>
      <c r="AG1028" s="1003">
        <v>41.4</v>
      </c>
      <c r="AH1028" s="1003">
        <v>0</v>
      </c>
      <c r="AI1028" s="1003">
        <v>0</v>
      </c>
      <c r="AJ1028" s="1003">
        <v>0</v>
      </c>
    </row>
    <row r="1029" spans="2:36" ht="12.75" customHeight="1">
      <c r="B1029" s="337" t="s">
        <v>1267</v>
      </c>
      <c r="C1029" s="314" t="s">
        <v>1268</v>
      </c>
      <c r="D1029" s="315">
        <v>5</v>
      </c>
      <c r="E1029" s="588">
        <v>46157</v>
      </c>
      <c r="F1029" s="588">
        <v>46164</v>
      </c>
      <c r="G1029" s="588">
        <v>46286</v>
      </c>
      <c r="H1029" s="588">
        <v>46290</v>
      </c>
      <c r="I1029" s="316">
        <v>0</v>
      </c>
      <c r="J1029" s="316">
        <v>0</v>
      </c>
      <c r="K1029" s="315">
        <v>6.9</v>
      </c>
      <c r="L1029" s="315">
        <v>0</v>
      </c>
      <c r="M1029" s="315">
        <v>0</v>
      </c>
      <c r="N1029" s="338">
        <v>0</v>
      </c>
      <c r="O1029" s="654">
        <v>0</v>
      </c>
      <c r="R1029" s="661">
        <f t="shared" ref="R1029:R1092" si="48">+N1029-L1029</f>
        <v>0</v>
      </c>
      <c r="S1029" s="873">
        <f t="shared" ref="S1029:S1092" si="49">+R1029/$K$5</f>
        <v>0</v>
      </c>
      <c r="T1029" s="1013"/>
      <c r="U1029" s="873">
        <v>0</v>
      </c>
      <c r="V1029" s="873">
        <f t="shared" ref="V1029:V1092" si="50">+S1029-U1029</f>
        <v>0</v>
      </c>
      <c r="X1029" s="1002" t="s">
        <v>1267</v>
      </c>
      <c r="Y1029" s="1002" t="s">
        <v>1268</v>
      </c>
      <c r="Z1029" s="1003">
        <v>5</v>
      </c>
      <c r="AA1029" s="1004">
        <v>46157</v>
      </c>
      <c r="AB1029" s="1004">
        <v>46164</v>
      </c>
      <c r="AC1029" s="1004">
        <v>46286</v>
      </c>
      <c r="AD1029" s="1004">
        <v>46290</v>
      </c>
      <c r="AE1029" s="1005">
        <v>0</v>
      </c>
      <c r="AF1029" s="1005">
        <v>0</v>
      </c>
      <c r="AG1029" s="1003">
        <v>6.9</v>
      </c>
      <c r="AH1029" s="1003">
        <v>0</v>
      </c>
      <c r="AI1029" s="1003">
        <v>0</v>
      </c>
      <c r="AJ1029" s="1003">
        <v>0</v>
      </c>
    </row>
    <row r="1030" spans="2:36" ht="12.75" customHeight="1">
      <c r="B1030" s="337" t="s">
        <v>1269</v>
      </c>
      <c r="C1030" s="314" t="s">
        <v>1270</v>
      </c>
      <c r="D1030" s="315">
        <v>5</v>
      </c>
      <c r="E1030" s="588">
        <v>46167</v>
      </c>
      <c r="F1030" s="588">
        <v>46171</v>
      </c>
      <c r="G1030" s="588">
        <v>46293</v>
      </c>
      <c r="H1030" s="588">
        <v>46297</v>
      </c>
      <c r="I1030" s="316">
        <v>0</v>
      </c>
      <c r="J1030" s="316">
        <v>0</v>
      </c>
      <c r="K1030" s="315">
        <v>13.8</v>
      </c>
      <c r="L1030" s="315">
        <v>0</v>
      </c>
      <c r="M1030" s="315">
        <v>0</v>
      </c>
      <c r="N1030" s="338">
        <v>0</v>
      </c>
      <c r="O1030" s="654">
        <v>0</v>
      </c>
      <c r="R1030" s="661">
        <f t="shared" si="48"/>
        <v>0</v>
      </c>
      <c r="S1030" s="873">
        <f t="shared" si="49"/>
        <v>0</v>
      </c>
      <c r="T1030" s="1013"/>
      <c r="U1030" s="873">
        <v>0</v>
      </c>
      <c r="V1030" s="873">
        <f t="shared" si="50"/>
        <v>0</v>
      </c>
      <c r="X1030" s="1002" t="s">
        <v>1269</v>
      </c>
      <c r="Y1030" s="1002" t="s">
        <v>1270</v>
      </c>
      <c r="Z1030" s="1003">
        <v>5</v>
      </c>
      <c r="AA1030" s="1004">
        <v>46167</v>
      </c>
      <c r="AB1030" s="1004">
        <v>46171</v>
      </c>
      <c r="AC1030" s="1004">
        <v>46293</v>
      </c>
      <c r="AD1030" s="1004">
        <v>46297</v>
      </c>
      <c r="AE1030" s="1005">
        <v>0</v>
      </c>
      <c r="AF1030" s="1005">
        <v>0</v>
      </c>
      <c r="AG1030" s="1003">
        <v>13.8</v>
      </c>
      <c r="AH1030" s="1003">
        <v>0</v>
      </c>
      <c r="AI1030" s="1003">
        <v>0</v>
      </c>
      <c r="AJ1030" s="1003">
        <v>0</v>
      </c>
    </row>
    <row r="1031" spans="2:36" ht="12.75" customHeight="1">
      <c r="B1031" s="337" t="s">
        <v>1271</v>
      </c>
      <c r="C1031" s="314" t="s">
        <v>1272</v>
      </c>
      <c r="D1031" s="315">
        <v>5</v>
      </c>
      <c r="E1031" s="588">
        <v>46174</v>
      </c>
      <c r="F1031" s="588">
        <v>46178</v>
      </c>
      <c r="G1031" s="588">
        <v>46300</v>
      </c>
      <c r="H1031" s="588">
        <v>46304</v>
      </c>
      <c r="I1031" s="316">
        <v>0</v>
      </c>
      <c r="J1031" s="316">
        <v>0</v>
      </c>
      <c r="K1031" s="315">
        <v>6.9</v>
      </c>
      <c r="L1031" s="315">
        <v>0</v>
      </c>
      <c r="M1031" s="315">
        <v>0</v>
      </c>
      <c r="N1031" s="338">
        <v>0</v>
      </c>
      <c r="O1031" s="654">
        <v>0</v>
      </c>
      <c r="R1031" s="661">
        <f t="shared" si="48"/>
        <v>0</v>
      </c>
      <c r="S1031" s="873">
        <f t="shared" si="49"/>
        <v>0</v>
      </c>
      <c r="T1031" s="1013"/>
      <c r="U1031" s="873">
        <v>0</v>
      </c>
      <c r="V1031" s="873">
        <f t="shared" si="50"/>
        <v>0</v>
      </c>
      <c r="X1031" s="1002" t="s">
        <v>1271</v>
      </c>
      <c r="Y1031" s="1002" t="s">
        <v>1272</v>
      </c>
      <c r="Z1031" s="1003">
        <v>5</v>
      </c>
      <c r="AA1031" s="1004">
        <v>46174</v>
      </c>
      <c r="AB1031" s="1004">
        <v>46178</v>
      </c>
      <c r="AC1031" s="1004">
        <v>46300</v>
      </c>
      <c r="AD1031" s="1004">
        <v>46304</v>
      </c>
      <c r="AE1031" s="1005">
        <v>0</v>
      </c>
      <c r="AF1031" s="1005">
        <v>0</v>
      </c>
      <c r="AG1031" s="1003">
        <v>6.9</v>
      </c>
      <c r="AH1031" s="1003">
        <v>0</v>
      </c>
      <c r="AI1031" s="1003">
        <v>0</v>
      </c>
      <c r="AJ1031" s="1003">
        <v>0</v>
      </c>
    </row>
    <row r="1032" spans="2:36" ht="12.75" customHeight="1">
      <c r="B1032" s="344" t="s">
        <v>5791</v>
      </c>
      <c r="C1032" s="345"/>
      <c r="D1032" s="346">
        <v>47</v>
      </c>
      <c r="E1032" s="594">
        <v>46136</v>
      </c>
      <c r="F1032" s="594">
        <v>46195</v>
      </c>
      <c r="G1032" s="594">
        <v>46262</v>
      </c>
      <c r="H1032" s="594">
        <v>46308</v>
      </c>
      <c r="I1032" s="347">
        <v>0</v>
      </c>
      <c r="J1032" s="347">
        <v>0</v>
      </c>
      <c r="K1032" s="346">
        <v>138</v>
      </c>
      <c r="L1032" s="346">
        <v>0</v>
      </c>
      <c r="M1032" s="346">
        <v>0</v>
      </c>
      <c r="N1032" s="348">
        <v>0</v>
      </c>
      <c r="O1032" s="385">
        <v>0</v>
      </c>
      <c r="P1032" s="572"/>
      <c r="Q1032" s="573"/>
      <c r="R1032" s="663">
        <f t="shared" si="48"/>
        <v>0</v>
      </c>
      <c r="S1032" s="875">
        <f t="shared" si="49"/>
        <v>0</v>
      </c>
      <c r="T1032" s="1013"/>
      <c r="U1032" s="875">
        <v>0</v>
      </c>
      <c r="V1032" s="875">
        <f t="shared" si="50"/>
        <v>0</v>
      </c>
      <c r="X1032" s="1002" t="s">
        <v>5791</v>
      </c>
      <c r="Z1032" s="1003">
        <v>47</v>
      </c>
      <c r="AA1032" s="1004">
        <v>46136</v>
      </c>
      <c r="AB1032" s="1004">
        <v>46195</v>
      </c>
      <c r="AC1032" s="1004">
        <v>46262</v>
      </c>
      <c r="AD1032" s="1004">
        <v>46308</v>
      </c>
      <c r="AE1032" s="1005">
        <v>0</v>
      </c>
      <c r="AF1032" s="1005">
        <v>0</v>
      </c>
      <c r="AG1032" s="1003">
        <v>138</v>
      </c>
      <c r="AH1032" s="1003">
        <v>0</v>
      </c>
      <c r="AI1032" s="1003">
        <v>0</v>
      </c>
      <c r="AJ1032" s="1003">
        <v>0</v>
      </c>
    </row>
    <row r="1033" spans="2:36" ht="12.75" customHeight="1">
      <c r="B1033" s="337" t="s">
        <v>1275</v>
      </c>
      <c r="C1033" s="314" t="s">
        <v>1276</v>
      </c>
      <c r="D1033" s="315">
        <v>5</v>
      </c>
      <c r="E1033" s="588">
        <v>46136</v>
      </c>
      <c r="F1033" s="588">
        <v>46150</v>
      </c>
      <c r="G1033" s="588">
        <v>46262</v>
      </c>
      <c r="H1033" s="588">
        <v>46268</v>
      </c>
      <c r="I1033" s="316">
        <v>0</v>
      </c>
      <c r="J1033" s="316">
        <v>0</v>
      </c>
      <c r="K1033" s="315">
        <v>9</v>
      </c>
      <c r="L1033" s="315">
        <v>0</v>
      </c>
      <c r="M1033" s="315">
        <v>0</v>
      </c>
      <c r="N1033" s="338">
        <v>0</v>
      </c>
      <c r="O1033" s="654">
        <v>0</v>
      </c>
      <c r="R1033" s="661">
        <f t="shared" si="48"/>
        <v>0</v>
      </c>
      <c r="S1033" s="873">
        <f t="shared" si="49"/>
        <v>0</v>
      </c>
      <c r="T1033" s="1013"/>
      <c r="U1033" s="873">
        <v>0</v>
      </c>
      <c r="V1033" s="873">
        <f t="shared" si="50"/>
        <v>0</v>
      </c>
      <c r="X1033" s="1002" t="s">
        <v>1275</v>
      </c>
      <c r="Y1033" s="1002" t="s">
        <v>1276</v>
      </c>
      <c r="Z1033" s="1003">
        <v>5</v>
      </c>
      <c r="AA1033" s="1004">
        <v>46136</v>
      </c>
      <c r="AB1033" s="1004">
        <v>46150</v>
      </c>
      <c r="AC1033" s="1004">
        <v>46262</v>
      </c>
      <c r="AD1033" s="1004">
        <v>46268</v>
      </c>
      <c r="AE1033" s="1005">
        <v>0</v>
      </c>
      <c r="AF1033" s="1005">
        <v>0</v>
      </c>
      <c r="AG1033" s="1003">
        <v>9</v>
      </c>
      <c r="AH1033" s="1003">
        <v>0</v>
      </c>
      <c r="AI1033" s="1003">
        <v>0</v>
      </c>
      <c r="AJ1033" s="1003">
        <v>0</v>
      </c>
    </row>
    <row r="1034" spans="2:36" ht="12.75" customHeight="1">
      <c r="B1034" s="337" t="s">
        <v>1277</v>
      </c>
      <c r="C1034" s="314" t="s">
        <v>1278</v>
      </c>
      <c r="D1034" s="315">
        <v>4</v>
      </c>
      <c r="E1034" s="588">
        <v>46151</v>
      </c>
      <c r="F1034" s="588">
        <v>46154</v>
      </c>
      <c r="G1034" s="588">
        <v>46269</v>
      </c>
      <c r="H1034" s="588">
        <v>46272</v>
      </c>
      <c r="I1034" s="316">
        <v>0</v>
      </c>
      <c r="J1034" s="316">
        <v>0</v>
      </c>
      <c r="K1034" s="315">
        <v>40</v>
      </c>
      <c r="L1034" s="315">
        <v>0</v>
      </c>
      <c r="M1034" s="315">
        <v>0</v>
      </c>
      <c r="N1034" s="338">
        <v>0</v>
      </c>
      <c r="O1034" s="654">
        <v>0</v>
      </c>
      <c r="R1034" s="661">
        <f t="shared" si="48"/>
        <v>0</v>
      </c>
      <c r="S1034" s="873">
        <f t="shared" si="49"/>
        <v>0</v>
      </c>
      <c r="T1034" s="1013"/>
      <c r="U1034" s="873">
        <v>0</v>
      </c>
      <c r="V1034" s="873">
        <f t="shared" si="50"/>
        <v>0</v>
      </c>
      <c r="X1034" s="1002" t="s">
        <v>1277</v>
      </c>
      <c r="Y1034" s="1002" t="s">
        <v>1278</v>
      </c>
      <c r="Z1034" s="1003">
        <v>4</v>
      </c>
      <c r="AA1034" s="1004">
        <v>46151</v>
      </c>
      <c r="AB1034" s="1004">
        <v>46154</v>
      </c>
      <c r="AC1034" s="1004">
        <v>46269</v>
      </c>
      <c r="AD1034" s="1004">
        <v>46272</v>
      </c>
      <c r="AE1034" s="1005">
        <v>0</v>
      </c>
      <c r="AF1034" s="1005">
        <v>0</v>
      </c>
      <c r="AG1034" s="1003">
        <v>40</v>
      </c>
      <c r="AH1034" s="1003">
        <v>0</v>
      </c>
      <c r="AI1034" s="1003">
        <v>0</v>
      </c>
      <c r="AJ1034" s="1003">
        <v>0</v>
      </c>
    </row>
    <row r="1035" spans="2:36" ht="12.75" customHeight="1">
      <c r="B1035" s="337" t="s">
        <v>1279</v>
      </c>
      <c r="C1035" s="314" t="s">
        <v>1280</v>
      </c>
      <c r="D1035" s="315">
        <v>5</v>
      </c>
      <c r="E1035" s="588">
        <v>46155</v>
      </c>
      <c r="F1035" s="588">
        <v>46161</v>
      </c>
      <c r="G1035" s="588">
        <v>46273</v>
      </c>
      <c r="H1035" s="588">
        <v>46279</v>
      </c>
      <c r="I1035" s="316">
        <v>0</v>
      </c>
      <c r="J1035" s="316">
        <v>0</v>
      </c>
      <c r="K1035" s="315">
        <v>20</v>
      </c>
      <c r="L1035" s="315">
        <v>0</v>
      </c>
      <c r="M1035" s="315">
        <v>0</v>
      </c>
      <c r="N1035" s="338">
        <v>0</v>
      </c>
      <c r="O1035" s="654">
        <v>0</v>
      </c>
      <c r="R1035" s="661">
        <f t="shared" si="48"/>
        <v>0</v>
      </c>
      <c r="S1035" s="873">
        <f t="shared" si="49"/>
        <v>0</v>
      </c>
      <c r="T1035" s="1013"/>
      <c r="U1035" s="873">
        <v>0</v>
      </c>
      <c r="V1035" s="873">
        <f t="shared" si="50"/>
        <v>0</v>
      </c>
      <c r="X1035" s="1002" t="s">
        <v>1279</v>
      </c>
      <c r="Y1035" s="1002" t="s">
        <v>1280</v>
      </c>
      <c r="Z1035" s="1003">
        <v>5</v>
      </c>
      <c r="AA1035" s="1004">
        <v>46155</v>
      </c>
      <c r="AB1035" s="1004">
        <v>46161</v>
      </c>
      <c r="AC1035" s="1004">
        <v>46273</v>
      </c>
      <c r="AD1035" s="1004">
        <v>46279</v>
      </c>
      <c r="AE1035" s="1005">
        <v>0</v>
      </c>
      <c r="AF1035" s="1005">
        <v>0</v>
      </c>
      <c r="AG1035" s="1003">
        <v>20</v>
      </c>
      <c r="AH1035" s="1003">
        <v>0</v>
      </c>
      <c r="AI1035" s="1003">
        <v>0</v>
      </c>
      <c r="AJ1035" s="1003">
        <v>0</v>
      </c>
    </row>
    <row r="1036" spans="2:36" ht="12.75" customHeight="1">
      <c r="B1036" s="337" t="s">
        <v>1281</v>
      </c>
      <c r="C1036" s="314" t="s">
        <v>1282</v>
      </c>
      <c r="D1036" s="315">
        <v>4</v>
      </c>
      <c r="E1036" s="588">
        <v>46162</v>
      </c>
      <c r="F1036" s="588">
        <v>46174</v>
      </c>
      <c r="G1036" s="588">
        <v>46280</v>
      </c>
      <c r="H1036" s="588">
        <v>46286</v>
      </c>
      <c r="I1036" s="316">
        <v>0</v>
      </c>
      <c r="J1036" s="316">
        <v>0</v>
      </c>
      <c r="K1036" s="315">
        <v>41.4</v>
      </c>
      <c r="L1036" s="315">
        <v>0</v>
      </c>
      <c r="M1036" s="315">
        <v>0</v>
      </c>
      <c r="N1036" s="338">
        <v>0</v>
      </c>
      <c r="O1036" s="654">
        <v>0</v>
      </c>
      <c r="R1036" s="661">
        <f t="shared" si="48"/>
        <v>0</v>
      </c>
      <c r="S1036" s="873">
        <f t="shared" si="49"/>
        <v>0</v>
      </c>
      <c r="T1036" s="1013"/>
      <c r="U1036" s="873">
        <v>0</v>
      </c>
      <c r="V1036" s="873">
        <f t="shared" si="50"/>
        <v>0</v>
      </c>
      <c r="X1036" s="1002" t="s">
        <v>1281</v>
      </c>
      <c r="Y1036" s="1002" t="s">
        <v>1282</v>
      </c>
      <c r="Z1036" s="1003">
        <v>4</v>
      </c>
      <c r="AA1036" s="1004">
        <v>46162</v>
      </c>
      <c r="AB1036" s="1004">
        <v>46174</v>
      </c>
      <c r="AC1036" s="1004">
        <v>46280</v>
      </c>
      <c r="AD1036" s="1004">
        <v>46286</v>
      </c>
      <c r="AE1036" s="1005">
        <v>0</v>
      </c>
      <c r="AF1036" s="1005">
        <v>0</v>
      </c>
      <c r="AG1036" s="1003">
        <v>41.4</v>
      </c>
      <c r="AH1036" s="1003">
        <v>0</v>
      </c>
      <c r="AI1036" s="1003">
        <v>0</v>
      </c>
      <c r="AJ1036" s="1003">
        <v>0</v>
      </c>
    </row>
    <row r="1037" spans="2:36" ht="12.75" customHeight="1">
      <c r="B1037" s="337" t="s">
        <v>1283</v>
      </c>
      <c r="C1037" s="314" t="s">
        <v>1284</v>
      </c>
      <c r="D1037" s="315">
        <v>5</v>
      </c>
      <c r="E1037" s="588">
        <v>46175</v>
      </c>
      <c r="F1037" s="588">
        <v>46181</v>
      </c>
      <c r="G1037" s="588">
        <v>46287</v>
      </c>
      <c r="H1037" s="588">
        <v>46293</v>
      </c>
      <c r="I1037" s="316">
        <v>0</v>
      </c>
      <c r="J1037" s="316">
        <v>0</v>
      </c>
      <c r="K1037" s="315">
        <v>6.9</v>
      </c>
      <c r="L1037" s="315">
        <v>0</v>
      </c>
      <c r="M1037" s="315">
        <v>0</v>
      </c>
      <c r="N1037" s="338">
        <v>0</v>
      </c>
      <c r="O1037" s="654">
        <v>0</v>
      </c>
      <c r="R1037" s="661">
        <f t="shared" si="48"/>
        <v>0</v>
      </c>
      <c r="S1037" s="873">
        <f t="shared" si="49"/>
        <v>0</v>
      </c>
      <c r="T1037" s="1013"/>
      <c r="U1037" s="873">
        <v>0</v>
      </c>
      <c r="V1037" s="873">
        <f t="shared" si="50"/>
        <v>0</v>
      </c>
      <c r="X1037" s="1002" t="s">
        <v>1283</v>
      </c>
      <c r="Y1037" s="1002" t="s">
        <v>1284</v>
      </c>
      <c r="Z1037" s="1003">
        <v>5</v>
      </c>
      <c r="AA1037" s="1004">
        <v>46175</v>
      </c>
      <c r="AB1037" s="1004">
        <v>46181</v>
      </c>
      <c r="AC1037" s="1004">
        <v>46287</v>
      </c>
      <c r="AD1037" s="1004">
        <v>46293</v>
      </c>
      <c r="AE1037" s="1005">
        <v>0</v>
      </c>
      <c r="AF1037" s="1005">
        <v>0</v>
      </c>
      <c r="AG1037" s="1003">
        <v>6.9</v>
      </c>
      <c r="AH1037" s="1003">
        <v>0</v>
      </c>
      <c r="AI1037" s="1003">
        <v>0</v>
      </c>
      <c r="AJ1037" s="1003">
        <v>0</v>
      </c>
    </row>
    <row r="1038" spans="2:36" ht="12.75" customHeight="1">
      <c r="B1038" s="337" t="s">
        <v>1285</v>
      </c>
      <c r="C1038" s="314" t="s">
        <v>1286</v>
      </c>
      <c r="D1038" s="315">
        <v>5</v>
      </c>
      <c r="E1038" s="588">
        <v>46182</v>
      </c>
      <c r="F1038" s="588">
        <v>46188</v>
      </c>
      <c r="G1038" s="588">
        <v>46294</v>
      </c>
      <c r="H1038" s="588">
        <v>46300</v>
      </c>
      <c r="I1038" s="316">
        <v>0</v>
      </c>
      <c r="J1038" s="316">
        <v>0</v>
      </c>
      <c r="K1038" s="315">
        <v>13.8</v>
      </c>
      <c r="L1038" s="315">
        <v>0</v>
      </c>
      <c r="M1038" s="315">
        <v>0</v>
      </c>
      <c r="N1038" s="338">
        <v>0</v>
      </c>
      <c r="O1038" s="654">
        <v>0</v>
      </c>
      <c r="R1038" s="661">
        <f t="shared" si="48"/>
        <v>0</v>
      </c>
      <c r="S1038" s="873">
        <f t="shared" si="49"/>
        <v>0</v>
      </c>
      <c r="T1038" s="1013"/>
      <c r="U1038" s="873">
        <v>0</v>
      </c>
      <c r="V1038" s="873">
        <f t="shared" si="50"/>
        <v>0</v>
      </c>
      <c r="X1038" s="1002" t="s">
        <v>1285</v>
      </c>
      <c r="Y1038" s="1002" t="s">
        <v>1286</v>
      </c>
      <c r="Z1038" s="1003">
        <v>5</v>
      </c>
      <c r="AA1038" s="1004">
        <v>46182</v>
      </c>
      <c r="AB1038" s="1004">
        <v>46188</v>
      </c>
      <c r="AC1038" s="1004">
        <v>46294</v>
      </c>
      <c r="AD1038" s="1004">
        <v>46300</v>
      </c>
      <c r="AE1038" s="1005">
        <v>0</v>
      </c>
      <c r="AF1038" s="1005">
        <v>0</v>
      </c>
      <c r="AG1038" s="1003">
        <v>13.8</v>
      </c>
      <c r="AH1038" s="1003">
        <v>0</v>
      </c>
      <c r="AI1038" s="1003">
        <v>0</v>
      </c>
      <c r="AJ1038" s="1003">
        <v>0</v>
      </c>
    </row>
    <row r="1039" spans="2:36" ht="12.75" customHeight="1">
      <c r="B1039" s="337" t="s">
        <v>1287</v>
      </c>
      <c r="C1039" s="314" t="s">
        <v>1288</v>
      </c>
      <c r="D1039" s="315">
        <v>5</v>
      </c>
      <c r="E1039" s="588">
        <v>46189</v>
      </c>
      <c r="F1039" s="588">
        <v>46195</v>
      </c>
      <c r="G1039" s="588">
        <v>46301</v>
      </c>
      <c r="H1039" s="588">
        <v>46308</v>
      </c>
      <c r="I1039" s="316">
        <v>0</v>
      </c>
      <c r="J1039" s="316">
        <v>0</v>
      </c>
      <c r="K1039" s="315">
        <v>6.9</v>
      </c>
      <c r="L1039" s="315">
        <v>0</v>
      </c>
      <c r="M1039" s="315">
        <v>0</v>
      </c>
      <c r="N1039" s="338">
        <v>0</v>
      </c>
      <c r="O1039" s="654">
        <v>0</v>
      </c>
      <c r="R1039" s="661">
        <f t="shared" si="48"/>
        <v>0</v>
      </c>
      <c r="S1039" s="873">
        <f t="shared" si="49"/>
        <v>0</v>
      </c>
      <c r="T1039" s="1013"/>
      <c r="U1039" s="873">
        <v>0</v>
      </c>
      <c r="V1039" s="873">
        <f t="shared" si="50"/>
        <v>0</v>
      </c>
      <c r="X1039" s="1002" t="s">
        <v>1287</v>
      </c>
      <c r="Y1039" s="1002" t="s">
        <v>1288</v>
      </c>
      <c r="Z1039" s="1003">
        <v>5</v>
      </c>
      <c r="AA1039" s="1004">
        <v>46189</v>
      </c>
      <c r="AB1039" s="1004">
        <v>46195</v>
      </c>
      <c r="AC1039" s="1004">
        <v>46301</v>
      </c>
      <c r="AD1039" s="1004">
        <v>46308</v>
      </c>
      <c r="AE1039" s="1005">
        <v>0</v>
      </c>
      <c r="AF1039" s="1005">
        <v>0</v>
      </c>
      <c r="AG1039" s="1003">
        <v>6.9</v>
      </c>
      <c r="AH1039" s="1003">
        <v>0</v>
      </c>
      <c r="AI1039" s="1003">
        <v>0</v>
      </c>
      <c r="AJ1039" s="1003">
        <v>0</v>
      </c>
    </row>
    <row r="1040" spans="2:36" ht="12.75" customHeight="1">
      <c r="B1040" s="344" t="s">
        <v>5792</v>
      </c>
      <c r="C1040" s="345"/>
      <c r="D1040" s="346">
        <v>32</v>
      </c>
      <c r="E1040" s="594">
        <v>46153</v>
      </c>
      <c r="F1040" s="594">
        <v>46224</v>
      </c>
      <c r="G1040" s="594">
        <v>46262</v>
      </c>
      <c r="H1040" s="594">
        <v>46293</v>
      </c>
      <c r="I1040" s="347">
        <v>0</v>
      </c>
      <c r="J1040" s="347">
        <v>0</v>
      </c>
      <c r="K1040" s="346">
        <v>138</v>
      </c>
      <c r="L1040" s="346">
        <v>0</v>
      </c>
      <c r="M1040" s="346">
        <v>0</v>
      </c>
      <c r="N1040" s="348">
        <v>0</v>
      </c>
      <c r="O1040" s="385">
        <v>0</v>
      </c>
      <c r="P1040" s="572"/>
      <c r="Q1040" s="573"/>
      <c r="R1040" s="663">
        <f t="shared" si="48"/>
        <v>0</v>
      </c>
      <c r="S1040" s="875">
        <f t="shared" si="49"/>
        <v>0</v>
      </c>
      <c r="T1040" s="1013"/>
      <c r="U1040" s="875">
        <v>0</v>
      </c>
      <c r="V1040" s="875">
        <f t="shared" si="50"/>
        <v>0</v>
      </c>
      <c r="X1040" s="1002" t="s">
        <v>5792</v>
      </c>
      <c r="Z1040" s="1003">
        <v>32</v>
      </c>
      <c r="AA1040" s="1004">
        <v>46153</v>
      </c>
      <c r="AB1040" s="1004">
        <v>46224</v>
      </c>
      <c r="AC1040" s="1004">
        <v>46262</v>
      </c>
      <c r="AD1040" s="1004">
        <v>46293</v>
      </c>
      <c r="AE1040" s="1005">
        <v>0</v>
      </c>
      <c r="AF1040" s="1005">
        <v>0</v>
      </c>
      <c r="AG1040" s="1003">
        <v>138</v>
      </c>
      <c r="AH1040" s="1003">
        <v>0</v>
      </c>
      <c r="AI1040" s="1003">
        <v>0</v>
      </c>
      <c r="AJ1040" s="1003">
        <v>0</v>
      </c>
    </row>
    <row r="1041" spans="2:36" ht="12.75" customHeight="1">
      <c r="B1041" s="337" t="s">
        <v>1290</v>
      </c>
      <c r="C1041" s="314" t="s">
        <v>1291</v>
      </c>
      <c r="D1041" s="315">
        <v>3</v>
      </c>
      <c r="E1041" s="588">
        <v>46153</v>
      </c>
      <c r="F1041" s="588">
        <v>46178</v>
      </c>
      <c r="G1041" s="588">
        <v>46262</v>
      </c>
      <c r="H1041" s="588">
        <v>46266</v>
      </c>
      <c r="I1041" s="316">
        <v>0</v>
      </c>
      <c r="J1041" s="316">
        <v>0</v>
      </c>
      <c r="K1041" s="315">
        <v>9</v>
      </c>
      <c r="L1041" s="315">
        <v>0</v>
      </c>
      <c r="M1041" s="315">
        <v>0</v>
      </c>
      <c r="N1041" s="338">
        <v>0</v>
      </c>
      <c r="O1041" s="654">
        <v>0</v>
      </c>
      <c r="R1041" s="661">
        <f t="shared" si="48"/>
        <v>0</v>
      </c>
      <c r="S1041" s="873">
        <f t="shared" si="49"/>
        <v>0</v>
      </c>
      <c r="T1041" s="1013"/>
      <c r="U1041" s="873">
        <v>0</v>
      </c>
      <c r="V1041" s="873">
        <f t="shared" si="50"/>
        <v>0</v>
      </c>
      <c r="X1041" s="1002" t="s">
        <v>1290</v>
      </c>
      <c r="Y1041" s="1002" t="s">
        <v>1291</v>
      </c>
      <c r="Z1041" s="1003">
        <v>3</v>
      </c>
      <c r="AA1041" s="1004">
        <v>46153</v>
      </c>
      <c r="AB1041" s="1004">
        <v>46178</v>
      </c>
      <c r="AC1041" s="1004">
        <v>46262</v>
      </c>
      <c r="AD1041" s="1004">
        <v>46266</v>
      </c>
      <c r="AE1041" s="1005">
        <v>0</v>
      </c>
      <c r="AF1041" s="1005">
        <v>0</v>
      </c>
      <c r="AG1041" s="1003">
        <v>9</v>
      </c>
      <c r="AH1041" s="1003">
        <v>0</v>
      </c>
      <c r="AI1041" s="1003">
        <v>0</v>
      </c>
      <c r="AJ1041" s="1003">
        <v>0</v>
      </c>
    </row>
    <row r="1042" spans="2:36" ht="12.75" customHeight="1">
      <c r="B1042" s="337" t="s">
        <v>1292</v>
      </c>
      <c r="C1042" s="314" t="s">
        <v>1293</v>
      </c>
      <c r="D1042" s="315">
        <v>3</v>
      </c>
      <c r="E1042" s="588">
        <v>46179</v>
      </c>
      <c r="F1042" s="588">
        <v>46182</v>
      </c>
      <c r="G1042" s="588">
        <v>46267</v>
      </c>
      <c r="H1042" s="588">
        <v>46269</v>
      </c>
      <c r="I1042" s="316">
        <v>0</v>
      </c>
      <c r="J1042" s="316">
        <v>0</v>
      </c>
      <c r="K1042" s="315">
        <v>40</v>
      </c>
      <c r="L1042" s="315">
        <v>0</v>
      </c>
      <c r="M1042" s="315">
        <v>0</v>
      </c>
      <c r="N1042" s="338">
        <v>0</v>
      </c>
      <c r="O1042" s="654">
        <v>0</v>
      </c>
      <c r="R1042" s="661">
        <f t="shared" si="48"/>
        <v>0</v>
      </c>
      <c r="S1042" s="873">
        <f t="shared" si="49"/>
        <v>0</v>
      </c>
      <c r="T1042" s="1013"/>
      <c r="U1042" s="873">
        <v>0</v>
      </c>
      <c r="V1042" s="873">
        <f t="shared" si="50"/>
        <v>0</v>
      </c>
      <c r="X1042" s="1002" t="s">
        <v>1292</v>
      </c>
      <c r="Y1042" s="1002" t="s">
        <v>1293</v>
      </c>
      <c r="Z1042" s="1003">
        <v>3</v>
      </c>
      <c r="AA1042" s="1004">
        <v>46179</v>
      </c>
      <c r="AB1042" s="1004">
        <v>46182</v>
      </c>
      <c r="AC1042" s="1004">
        <v>46267</v>
      </c>
      <c r="AD1042" s="1004">
        <v>46269</v>
      </c>
      <c r="AE1042" s="1005">
        <v>0</v>
      </c>
      <c r="AF1042" s="1005">
        <v>0</v>
      </c>
      <c r="AG1042" s="1003">
        <v>40</v>
      </c>
      <c r="AH1042" s="1003">
        <v>0</v>
      </c>
      <c r="AI1042" s="1003">
        <v>0</v>
      </c>
      <c r="AJ1042" s="1003">
        <v>0</v>
      </c>
    </row>
    <row r="1043" spans="2:36" ht="12.75" customHeight="1">
      <c r="B1043" s="337" t="s">
        <v>1294</v>
      </c>
      <c r="C1043" s="314" t="s">
        <v>1295</v>
      </c>
      <c r="D1043" s="315">
        <v>2</v>
      </c>
      <c r="E1043" s="588">
        <v>46183</v>
      </c>
      <c r="F1043" s="588">
        <v>46189</v>
      </c>
      <c r="G1043" s="588">
        <v>46272</v>
      </c>
      <c r="H1043" s="588">
        <v>46273</v>
      </c>
      <c r="I1043" s="316">
        <v>0</v>
      </c>
      <c r="J1043" s="316">
        <v>0</v>
      </c>
      <c r="K1043" s="315">
        <v>20</v>
      </c>
      <c r="L1043" s="315">
        <v>0</v>
      </c>
      <c r="M1043" s="315">
        <v>0</v>
      </c>
      <c r="N1043" s="338">
        <v>0</v>
      </c>
      <c r="O1043" s="654">
        <v>0</v>
      </c>
      <c r="R1043" s="661">
        <f t="shared" si="48"/>
        <v>0</v>
      </c>
      <c r="S1043" s="873">
        <f t="shared" si="49"/>
        <v>0</v>
      </c>
      <c r="T1043" s="1013"/>
      <c r="U1043" s="873">
        <v>0</v>
      </c>
      <c r="V1043" s="873">
        <f t="shared" si="50"/>
        <v>0</v>
      </c>
      <c r="X1043" s="1002" t="s">
        <v>1294</v>
      </c>
      <c r="Y1043" s="1002" t="s">
        <v>1295</v>
      </c>
      <c r="Z1043" s="1003">
        <v>2</v>
      </c>
      <c r="AA1043" s="1004">
        <v>46183</v>
      </c>
      <c r="AB1043" s="1004">
        <v>46189</v>
      </c>
      <c r="AC1043" s="1004">
        <v>46272</v>
      </c>
      <c r="AD1043" s="1004">
        <v>46273</v>
      </c>
      <c r="AE1043" s="1005">
        <v>0</v>
      </c>
      <c r="AF1043" s="1005">
        <v>0</v>
      </c>
      <c r="AG1043" s="1003">
        <v>20</v>
      </c>
      <c r="AH1043" s="1003">
        <v>0</v>
      </c>
      <c r="AI1043" s="1003">
        <v>0</v>
      </c>
      <c r="AJ1043" s="1003">
        <v>0</v>
      </c>
    </row>
    <row r="1044" spans="2:36" ht="12.75" customHeight="1">
      <c r="B1044" s="337" t="s">
        <v>1296</v>
      </c>
      <c r="C1044" s="314" t="s">
        <v>1297</v>
      </c>
      <c r="D1044" s="315">
        <v>3</v>
      </c>
      <c r="E1044" s="588">
        <v>46190</v>
      </c>
      <c r="F1044" s="588">
        <v>46199</v>
      </c>
      <c r="G1044" s="588">
        <v>46274</v>
      </c>
      <c r="H1044" s="588">
        <v>46276</v>
      </c>
      <c r="I1044" s="316">
        <v>0</v>
      </c>
      <c r="J1044" s="316">
        <v>0</v>
      </c>
      <c r="K1044" s="315">
        <v>41.4</v>
      </c>
      <c r="L1044" s="315">
        <v>0</v>
      </c>
      <c r="M1044" s="315">
        <v>0</v>
      </c>
      <c r="N1044" s="338">
        <v>0</v>
      </c>
      <c r="O1044" s="654">
        <v>0</v>
      </c>
      <c r="R1044" s="661">
        <f t="shared" si="48"/>
        <v>0</v>
      </c>
      <c r="S1044" s="873">
        <f t="shared" si="49"/>
        <v>0</v>
      </c>
      <c r="T1044" s="1013"/>
      <c r="U1044" s="873">
        <v>0</v>
      </c>
      <c r="V1044" s="873">
        <f t="shared" si="50"/>
        <v>0</v>
      </c>
      <c r="X1044" s="1002" t="s">
        <v>1296</v>
      </c>
      <c r="Y1044" s="1002" t="s">
        <v>1297</v>
      </c>
      <c r="Z1044" s="1003">
        <v>3</v>
      </c>
      <c r="AA1044" s="1004">
        <v>46190</v>
      </c>
      <c r="AB1044" s="1004">
        <v>46199</v>
      </c>
      <c r="AC1044" s="1004">
        <v>46274</v>
      </c>
      <c r="AD1044" s="1004">
        <v>46276</v>
      </c>
      <c r="AE1044" s="1005">
        <v>0</v>
      </c>
      <c r="AF1044" s="1005">
        <v>0</v>
      </c>
      <c r="AG1044" s="1003">
        <v>41.4</v>
      </c>
      <c r="AH1044" s="1003">
        <v>0</v>
      </c>
      <c r="AI1044" s="1003">
        <v>0</v>
      </c>
      <c r="AJ1044" s="1003">
        <v>0</v>
      </c>
    </row>
    <row r="1045" spans="2:36" ht="12.75" customHeight="1">
      <c r="B1045" s="337" t="s">
        <v>1298</v>
      </c>
      <c r="C1045" s="314" t="s">
        <v>1299</v>
      </c>
      <c r="D1045" s="315">
        <v>3</v>
      </c>
      <c r="E1045" s="588">
        <v>46203</v>
      </c>
      <c r="F1045" s="588">
        <v>46209</v>
      </c>
      <c r="G1045" s="588">
        <v>46279</v>
      </c>
      <c r="H1045" s="588">
        <v>46281</v>
      </c>
      <c r="I1045" s="316">
        <v>0</v>
      </c>
      <c r="J1045" s="316">
        <v>0</v>
      </c>
      <c r="K1045" s="315">
        <v>6.9</v>
      </c>
      <c r="L1045" s="315">
        <v>0</v>
      </c>
      <c r="M1045" s="315">
        <v>0</v>
      </c>
      <c r="N1045" s="338">
        <v>0</v>
      </c>
      <c r="O1045" s="654">
        <v>0</v>
      </c>
      <c r="R1045" s="661">
        <f t="shared" si="48"/>
        <v>0</v>
      </c>
      <c r="S1045" s="873">
        <f t="shared" si="49"/>
        <v>0</v>
      </c>
      <c r="T1045" s="1013"/>
      <c r="U1045" s="873">
        <v>0</v>
      </c>
      <c r="V1045" s="873">
        <f t="shared" si="50"/>
        <v>0</v>
      </c>
      <c r="X1045" s="1002" t="s">
        <v>1298</v>
      </c>
      <c r="Y1045" s="1002" t="s">
        <v>1299</v>
      </c>
      <c r="Z1045" s="1003">
        <v>3</v>
      </c>
      <c r="AA1045" s="1004">
        <v>46203</v>
      </c>
      <c r="AB1045" s="1004">
        <v>46209</v>
      </c>
      <c r="AC1045" s="1004">
        <v>46279</v>
      </c>
      <c r="AD1045" s="1004">
        <v>46281</v>
      </c>
      <c r="AE1045" s="1005">
        <v>0</v>
      </c>
      <c r="AF1045" s="1005">
        <v>0</v>
      </c>
      <c r="AG1045" s="1003">
        <v>6.9</v>
      </c>
      <c r="AH1045" s="1003">
        <v>0</v>
      </c>
      <c r="AI1045" s="1003">
        <v>0</v>
      </c>
      <c r="AJ1045" s="1003">
        <v>0</v>
      </c>
    </row>
    <row r="1046" spans="2:36" ht="12.75" customHeight="1">
      <c r="B1046" s="337" t="s">
        <v>1300</v>
      </c>
      <c r="C1046" s="314" t="s">
        <v>1301</v>
      </c>
      <c r="D1046" s="315">
        <v>2</v>
      </c>
      <c r="E1046" s="588">
        <v>46210</v>
      </c>
      <c r="F1046" s="588">
        <v>46216</v>
      </c>
      <c r="G1046" s="588">
        <v>46282</v>
      </c>
      <c r="H1046" s="588">
        <v>46286</v>
      </c>
      <c r="I1046" s="316">
        <v>0</v>
      </c>
      <c r="J1046" s="316">
        <v>0</v>
      </c>
      <c r="K1046" s="315">
        <v>13.8</v>
      </c>
      <c r="L1046" s="315">
        <v>0</v>
      </c>
      <c r="M1046" s="315">
        <v>0</v>
      </c>
      <c r="N1046" s="338">
        <v>0</v>
      </c>
      <c r="O1046" s="654">
        <v>0</v>
      </c>
      <c r="R1046" s="661">
        <f t="shared" si="48"/>
        <v>0</v>
      </c>
      <c r="S1046" s="873">
        <f t="shared" si="49"/>
        <v>0</v>
      </c>
      <c r="T1046" s="1013"/>
      <c r="U1046" s="873">
        <v>0</v>
      </c>
      <c r="V1046" s="873">
        <f t="shared" si="50"/>
        <v>0</v>
      </c>
      <c r="X1046" s="1002" t="s">
        <v>1300</v>
      </c>
      <c r="Y1046" s="1002" t="s">
        <v>1301</v>
      </c>
      <c r="Z1046" s="1003">
        <v>2</v>
      </c>
      <c r="AA1046" s="1004">
        <v>46210</v>
      </c>
      <c r="AB1046" s="1004">
        <v>46216</v>
      </c>
      <c r="AC1046" s="1004">
        <v>46282</v>
      </c>
      <c r="AD1046" s="1004">
        <v>46286</v>
      </c>
      <c r="AE1046" s="1005">
        <v>0</v>
      </c>
      <c r="AF1046" s="1005">
        <v>0</v>
      </c>
      <c r="AG1046" s="1003">
        <v>13.8</v>
      </c>
      <c r="AH1046" s="1003">
        <v>0</v>
      </c>
      <c r="AI1046" s="1003">
        <v>0</v>
      </c>
      <c r="AJ1046" s="1003">
        <v>0</v>
      </c>
    </row>
    <row r="1047" spans="2:36" ht="12.75" customHeight="1">
      <c r="B1047" s="337" t="s">
        <v>1302</v>
      </c>
      <c r="C1047" s="314" t="s">
        <v>1303</v>
      </c>
      <c r="D1047" s="315">
        <v>5</v>
      </c>
      <c r="E1047" s="588">
        <v>46217</v>
      </c>
      <c r="F1047" s="588">
        <v>46224</v>
      </c>
      <c r="G1047" s="588">
        <v>46287</v>
      </c>
      <c r="H1047" s="588">
        <v>46293</v>
      </c>
      <c r="I1047" s="316">
        <v>0</v>
      </c>
      <c r="J1047" s="316">
        <v>0</v>
      </c>
      <c r="K1047" s="315">
        <v>6.9</v>
      </c>
      <c r="L1047" s="315">
        <v>0</v>
      </c>
      <c r="M1047" s="315">
        <v>0</v>
      </c>
      <c r="N1047" s="338">
        <v>0</v>
      </c>
      <c r="O1047" s="654">
        <v>0</v>
      </c>
      <c r="R1047" s="661">
        <f t="shared" si="48"/>
        <v>0</v>
      </c>
      <c r="S1047" s="873">
        <f t="shared" si="49"/>
        <v>0</v>
      </c>
      <c r="T1047" s="1013"/>
      <c r="U1047" s="873">
        <v>0</v>
      </c>
      <c r="V1047" s="873">
        <f t="shared" si="50"/>
        <v>0</v>
      </c>
      <c r="X1047" s="1002" t="s">
        <v>1302</v>
      </c>
      <c r="Y1047" s="1002" t="s">
        <v>1303</v>
      </c>
      <c r="Z1047" s="1003">
        <v>5</v>
      </c>
      <c r="AA1047" s="1004">
        <v>46217</v>
      </c>
      <c r="AB1047" s="1004">
        <v>46224</v>
      </c>
      <c r="AC1047" s="1004">
        <v>46287</v>
      </c>
      <c r="AD1047" s="1004">
        <v>46293</v>
      </c>
      <c r="AE1047" s="1005">
        <v>0</v>
      </c>
      <c r="AF1047" s="1005">
        <v>0</v>
      </c>
      <c r="AG1047" s="1003">
        <v>6.9</v>
      </c>
      <c r="AH1047" s="1003">
        <v>0</v>
      </c>
      <c r="AI1047" s="1003">
        <v>0</v>
      </c>
      <c r="AJ1047" s="1003">
        <v>0</v>
      </c>
    </row>
    <row r="1048" spans="2:36" ht="12.75" customHeight="1">
      <c r="B1048" s="344" t="s">
        <v>5793</v>
      </c>
      <c r="C1048" s="345"/>
      <c r="D1048" s="346">
        <v>47</v>
      </c>
      <c r="E1048" s="594">
        <v>46175</v>
      </c>
      <c r="F1048" s="594">
        <v>46233</v>
      </c>
      <c r="G1048" s="594">
        <v>46262</v>
      </c>
      <c r="H1048" s="594">
        <v>46308</v>
      </c>
      <c r="I1048" s="347">
        <v>0</v>
      </c>
      <c r="J1048" s="347">
        <v>0</v>
      </c>
      <c r="K1048" s="346">
        <v>138</v>
      </c>
      <c r="L1048" s="346">
        <v>0</v>
      </c>
      <c r="M1048" s="346">
        <v>0</v>
      </c>
      <c r="N1048" s="348">
        <v>0</v>
      </c>
      <c r="O1048" s="385">
        <v>0</v>
      </c>
      <c r="P1048" s="572"/>
      <c r="Q1048" s="573"/>
      <c r="R1048" s="663">
        <f t="shared" si="48"/>
        <v>0</v>
      </c>
      <c r="S1048" s="875">
        <f t="shared" si="49"/>
        <v>0</v>
      </c>
      <c r="T1048" s="1013"/>
      <c r="U1048" s="875">
        <v>0</v>
      </c>
      <c r="V1048" s="875">
        <f t="shared" si="50"/>
        <v>0</v>
      </c>
      <c r="X1048" s="1002" t="s">
        <v>5793</v>
      </c>
      <c r="Z1048" s="1003">
        <v>47</v>
      </c>
      <c r="AA1048" s="1004">
        <v>46175</v>
      </c>
      <c r="AB1048" s="1004">
        <v>46233</v>
      </c>
      <c r="AC1048" s="1004">
        <v>46262</v>
      </c>
      <c r="AD1048" s="1004">
        <v>46308</v>
      </c>
      <c r="AE1048" s="1005">
        <v>0</v>
      </c>
      <c r="AF1048" s="1005">
        <v>0</v>
      </c>
      <c r="AG1048" s="1003">
        <v>138</v>
      </c>
      <c r="AH1048" s="1003">
        <v>0</v>
      </c>
      <c r="AI1048" s="1003">
        <v>0</v>
      </c>
      <c r="AJ1048" s="1003">
        <v>0</v>
      </c>
    </row>
    <row r="1049" spans="2:36" ht="12.75" customHeight="1">
      <c r="B1049" s="337" t="s">
        <v>1305</v>
      </c>
      <c r="C1049" s="314" t="s">
        <v>1306</v>
      </c>
      <c r="D1049" s="315">
        <v>6</v>
      </c>
      <c r="E1049" s="588">
        <v>46175</v>
      </c>
      <c r="F1049" s="588">
        <v>46189</v>
      </c>
      <c r="G1049" s="588">
        <v>46262</v>
      </c>
      <c r="H1049" s="588">
        <v>46269</v>
      </c>
      <c r="I1049" s="316">
        <v>0</v>
      </c>
      <c r="J1049" s="316">
        <v>0</v>
      </c>
      <c r="K1049" s="315">
        <v>9</v>
      </c>
      <c r="L1049" s="315">
        <v>0</v>
      </c>
      <c r="M1049" s="315">
        <v>0</v>
      </c>
      <c r="N1049" s="338">
        <v>0</v>
      </c>
      <c r="O1049" s="654">
        <v>0</v>
      </c>
      <c r="R1049" s="661">
        <f t="shared" si="48"/>
        <v>0</v>
      </c>
      <c r="S1049" s="873">
        <f t="shared" si="49"/>
        <v>0</v>
      </c>
      <c r="T1049" s="1013"/>
      <c r="U1049" s="873">
        <v>0</v>
      </c>
      <c r="V1049" s="873">
        <f t="shared" si="50"/>
        <v>0</v>
      </c>
      <c r="X1049" s="1002" t="s">
        <v>1305</v>
      </c>
      <c r="Y1049" s="1002" t="s">
        <v>1306</v>
      </c>
      <c r="Z1049" s="1003">
        <v>6</v>
      </c>
      <c r="AA1049" s="1004">
        <v>46175</v>
      </c>
      <c r="AB1049" s="1004">
        <v>46189</v>
      </c>
      <c r="AC1049" s="1004">
        <v>46262</v>
      </c>
      <c r="AD1049" s="1004">
        <v>46269</v>
      </c>
      <c r="AE1049" s="1005">
        <v>0</v>
      </c>
      <c r="AF1049" s="1005">
        <v>0</v>
      </c>
      <c r="AG1049" s="1003">
        <v>9</v>
      </c>
      <c r="AH1049" s="1003">
        <v>0</v>
      </c>
      <c r="AI1049" s="1003">
        <v>0</v>
      </c>
      <c r="AJ1049" s="1003">
        <v>0</v>
      </c>
    </row>
    <row r="1050" spans="2:36" ht="12.75" customHeight="1">
      <c r="B1050" s="337" t="s">
        <v>1307</v>
      </c>
      <c r="C1050" s="314" t="s">
        <v>1308</v>
      </c>
      <c r="D1050" s="315">
        <v>2</v>
      </c>
      <c r="E1050" s="588">
        <v>46190</v>
      </c>
      <c r="F1050" s="588">
        <v>46191</v>
      </c>
      <c r="G1050" s="588">
        <v>46270</v>
      </c>
      <c r="H1050" s="588">
        <v>46271</v>
      </c>
      <c r="I1050" s="316">
        <v>0</v>
      </c>
      <c r="J1050" s="316">
        <v>0</v>
      </c>
      <c r="K1050" s="315">
        <v>40</v>
      </c>
      <c r="L1050" s="315">
        <v>0</v>
      </c>
      <c r="M1050" s="315">
        <v>0</v>
      </c>
      <c r="N1050" s="338">
        <v>0</v>
      </c>
      <c r="O1050" s="654">
        <v>0</v>
      </c>
      <c r="R1050" s="661">
        <f t="shared" si="48"/>
        <v>0</v>
      </c>
      <c r="S1050" s="873">
        <f t="shared" si="49"/>
        <v>0</v>
      </c>
      <c r="T1050" s="1013"/>
      <c r="U1050" s="873">
        <v>0</v>
      </c>
      <c r="V1050" s="873">
        <f t="shared" si="50"/>
        <v>0</v>
      </c>
      <c r="X1050" s="1002" t="s">
        <v>1307</v>
      </c>
      <c r="Y1050" s="1002" t="s">
        <v>1308</v>
      </c>
      <c r="Z1050" s="1003">
        <v>2</v>
      </c>
      <c r="AA1050" s="1004">
        <v>46190</v>
      </c>
      <c r="AB1050" s="1004">
        <v>46191</v>
      </c>
      <c r="AC1050" s="1004">
        <v>46270</v>
      </c>
      <c r="AD1050" s="1004">
        <v>46271</v>
      </c>
      <c r="AE1050" s="1005">
        <v>0</v>
      </c>
      <c r="AF1050" s="1005">
        <v>0</v>
      </c>
      <c r="AG1050" s="1003">
        <v>40</v>
      </c>
      <c r="AH1050" s="1003">
        <v>0</v>
      </c>
      <c r="AI1050" s="1003">
        <v>0</v>
      </c>
      <c r="AJ1050" s="1003">
        <v>0</v>
      </c>
    </row>
    <row r="1051" spans="2:36" ht="12.75" customHeight="1">
      <c r="B1051" s="337" t="s">
        <v>1309</v>
      </c>
      <c r="C1051" s="314" t="s">
        <v>1310</v>
      </c>
      <c r="D1051" s="315">
        <v>5</v>
      </c>
      <c r="E1051" s="588">
        <v>46192</v>
      </c>
      <c r="F1051" s="588">
        <v>46198</v>
      </c>
      <c r="G1051" s="588">
        <v>46272</v>
      </c>
      <c r="H1051" s="588">
        <v>46276</v>
      </c>
      <c r="I1051" s="316">
        <v>0</v>
      </c>
      <c r="J1051" s="316">
        <v>0</v>
      </c>
      <c r="K1051" s="315">
        <v>20</v>
      </c>
      <c r="L1051" s="315">
        <v>0</v>
      </c>
      <c r="M1051" s="315">
        <v>0</v>
      </c>
      <c r="N1051" s="338">
        <v>0</v>
      </c>
      <c r="O1051" s="654">
        <v>0</v>
      </c>
      <c r="R1051" s="661">
        <f t="shared" si="48"/>
        <v>0</v>
      </c>
      <c r="S1051" s="873">
        <f t="shared" si="49"/>
        <v>0</v>
      </c>
      <c r="T1051" s="1013"/>
      <c r="U1051" s="873">
        <v>0</v>
      </c>
      <c r="V1051" s="873">
        <f t="shared" si="50"/>
        <v>0</v>
      </c>
      <c r="X1051" s="1002" t="s">
        <v>1309</v>
      </c>
      <c r="Y1051" s="1002" t="s">
        <v>1310</v>
      </c>
      <c r="Z1051" s="1003">
        <v>5</v>
      </c>
      <c r="AA1051" s="1004">
        <v>46192</v>
      </c>
      <c r="AB1051" s="1004">
        <v>46198</v>
      </c>
      <c r="AC1051" s="1004">
        <v>46272</v>
      </c>
      <c r="AD1051" s="1004">
        <v>46276</v>
      </c>
      <c r="AE1051" s="1005">
        <v>0</v>
      </c>
      <c r="AF1051" s="1005">
        <v>0</v>
      </c>
      <c r="AG1051" s="1003">
        <v>20</v>
      </c>
      <c r="AH1051" s="1003">
        <v>0</v>
      </c>
      <c r="AI1051" s="1003">
        <v>0</v>
      </c>
      <c r="AJ1051" s="1003">
        <v>0</v>
      </c>
    </row>
    <row r="1052" spans="2:36" ht="12.75" customHeight="1">
      <c r="B1052" s="337" t="s">
        <v>1311</v>
      </c>
      <c r="C1052" s="314" t="s">
        <v>1312</v>
      </c>
      <c r="D1052" s="315">
        <v>5</v>
      </c>
      <c r="E1052" s="588">
        <v>46199</v>
      </c>
      <c r="F1052" s="588">
        <v>46211</v>
      </c>
      <c r="G1052" s="588">
        <v>46279</v>
      </c>
      <c r="H1052" s="588">
        <v>46286</v>
      </c>
      <c r="I1052" s="316">
        <v>0</v>
      </c>
      <c r="J1052" s="316">
        <v>0</v>
      </c>
      <c r="K1052" s="315">
        <v>41.4</v>
      </c>
      <c r="L1052" s="315">
        <v>0</v>
      </c>
      <c r="M1052" s="315">
        <v>0</v>
      </c>
      <c r="N1052" s="338">
        <v>0</v>
      </c>
      <c r="O1052" s="654">
        <v>0</v>
      </c>
      <c r="R1052" s="661">
        <f t="shared" si="48"/>
        <v>0</v>
      </c>
      <c r="S1052" s="873">
        <f t="shared" si="49"/>
        <v>0</v>
      </c>
      <c r="T1052" s="1013"/>
      <c r="U1052" s="873">
        <v>0</v>
      </c>
      <c r="V1052" s="873">
        <f t="shared" si="50"/>
        <v>0</v>
      </c>
      <c r="X1052" s="1002" t="s">
        <v>1311</v>
      </c>
      <c r="Y1052" s="1002" t="s">
        <v>1312</v>
      </c>
      <c r="Z1052" s="1003">
        <v>5</v>
      </c>
      <c r="AA1052" s="1004">
        <v>46199</v>
      </c>
      <c r="AB1052" s="1004">
        <v>46211</v>
      </c>
      <c r="AC1052" s="1004">
        <v>46279</v>
      </c>
      <c r="AD1052" s="1004">
        <v>46286</v>
      </c>
      <c r="AE1052" s="1005">
        <v>0</v>
      </c>
      <c r="AF1052" s="1005">
        <v>0</v>
      </c>
      <c r="AG1052" s="1003">
        <v>41.4</v>
      </c>
      <c r="AH1052" s="1003">
        <v>0</v>
      </c>
      <c r="AI1052" s="1003">
        <v>0</v>
      </c>
      <c r="AJ1052" s="1003">
        <v>0</v>
      </c>
    </row>
    <row r="1053" spans="2:36" ht="12.75" customHeight="1">
      <c r="B1053" s="337" t="s">
        <v>1313</v>
      </c>
      <c r="C1053" s="314" t="s">
        <v>1314</v>
      </c>
      <c r="D1053" s="315">
        <v>5</v>
      </c>
      <c r="E1053" s="588">
        <v>46212</v>
      </c>
      <c r="F1053" s="588">
        <v>46218</v>
      </c>
      <c r="G1053" s="588">
        <v>46287</v>
      </c>
      <c r="H1053" s="588">
        <v>46293</v>
      </c>
      <c r="I1053" s="316">
        <v>0</v>
      </c>
      <c r="J1053" s="316">
        <v>0</v>
      </c>
      <c r="K1053" s="315">
        <v>6.9</v>
      </c>
      <c r="L1053" s="315">
        <v>0</v>
      </c>
      <c r="M1053" s="315">
        <v>0</v>
      </c>
      <c r="N1053" s="338">
        <v>0</v>
      </c>
      <c r="O1053" s="654">
        <v>0</v>
      </c>
      <c r="R1053" s="661">
        <f t="shared" si="48"/>
        <v>0</v>
      </c>
      <c r="S1053" s="873">
        <f t="shared" si="49"/>
        <v>0</v>
      </c>
      <c r="T1053" s="1013"/>
      <c r="U1053" s="873">
        <v>0</v>
      </c>
      <c r="V1053" s="873">
        <f t="shared" si="50"/>
        <v>0</v>
      </c>
      <c r="X1053" s="1002" t="s">
        <v>1313</v>
      </c>
      <c r="Y1053" s="1002" t="s">
        <v>1314</v>
      </c>
      <c r="Z1053" s="1003">
        <v>5</v>
      </c>
      <c r="AA1053" s="1004">
        <v>46212</v>
      </c>
      <c r="AB1053" s="1004">
        <v>46218</v>
      </c>
      <c r="AC1053" s="1004">
        <v>46287</v>
      </c>
      <c r="AD1053" s="1004">
        <v>46293</v>
      </c>
      <c r="AE1053" s="1005">
        <v>0</v>
      </c>
      <c r="AF1053" s="1005">
        <v>0</v>
      </c>
      <c r="AG1053" s="1003">
        <v>6.9</v>
      </c>
      <c r="AH1053" s="1003">
        <v>0</v>
      </c>
      <c r="AI1053" s="1003">
        <v>0</v>
      </c>
      <c r="AJ1053" s="1003">
        <v>0</v>
      </c>
    </row>
    <row r="1054" spans="2:36" ht="12.75" customHeight="1">
      <c r="B1054" s="337" t="s">
        <v>1315</v>
      </c>
      <c r="C1054" s="314" t="s">
        <v>1316</v>
      </c>
      <c r="D1054" s="315">
        <v>5</v>
      </c>
      <c r="E1054" s="588">
        <v>46220</v>
      </c>
      <c r="F1054" s="588">
        <v>46226</v>
      </c>
      <c r="G1054" s="588">
        <v>46294</v>
      </c>
      <c r="H1054" s="588">
        <v>46300</v>
      </c>
      <c r="I1054" s="316">
        <v>0</v>
      </c>
      <c r="J1054" s="316">
        <v>0</v>
      </c>
      <c r="K1054" s="315">
        <v>13.8</v>
      </c>
      <c r="L1054" s="315">
        <v>0</v>
      </c>
      <c r="M1054" s="315">
        <v>0</v>
      </c>
      <c r="N1054" s="338">
        <v>0</v>
      </c>
      <c r="O1054" s="654">
        <v>0</v>
      </c>
      <c r="R1054" s="661">
        <f t="shared" si="48"/>
        <v>0</v>
      </c>
      <c r="S1054" s="873">
        <f t="shared" si="49"/>
        <v>0</v>
      </c>
      <c r="T1054" s="1013"/>
      <c r="U1054" s="873">
        <v>0</v>
      </c>
      <c r="V1054" s="873">
        <f t="shared" si="50"/>
        <v>0</v>
      </c>
      <c r="X1054" s="1002" t="s">
        <v>1315</v>
      </c>
      <c r="Y1054" s="1002" t="s">
        <v>1316</v>
      </c>
      <c r="Z1054" s="1003">
        <v>5</v>
      </c>
      <c r="AA1054" s="1004">
        <v>46220</v>
      </c>
      <c r="AB1054" s="1004">
        <v>46226</v>
      </c>
      <c r="AC1054" s="1004">
        <v>46294</v>
      </c>
      <c r="AD1054" s="1004">
        <v>46300</v>
      </c>
      <c r="AE1054" s="1005">
        <v>0</v>
      </c>
      <c r="AF1054" s="1005">
        <v>0</v>
      </c>
      <c r="AG1054" s="1003">
        <v>13.8</v>
      </c>
      <c r="AH1054" s="1003">
        <v>0</v>
      </c>
      <c r="AI1054" s="1003">
        <v>0</v>
      </c>
      <c r="AJ1054" s="1003">
        <v>0</v>
      </c>
    </row>
    <row r="1055" spans="2:36" ht="12.75" customHeight="1">
      <c r="B1055" s="337" t="s">
        <v>1317</v>
      </c>
      <c r="C1055" s="314" t="s">
        <v>1318</v>
      </c>
      <c r="D1055" s="315">
        <v>5</v>
      </c>
      <c r="E1055" s="588">
        <v>46227</v>
      </c>
      <c r="F1055" s="588">
        <v>46233</v>
      </c>
      <c r="G1055" s="588">
        <v>46301</v>
      </c>
      <c r="H1055" s="588">
        <v>46308</v>
      </c>
      <c r="I1055" s="316">
        <v>0</v>
      </c>
      <c r="J1055" s="316">
        <v>0</v>
      </c>
      <c r="K1055" s="315">
        <v>6.9</v>
      </c>
      <c r="L1055" s="315">
        <v>0</v>
      </c>
      <c r="M1055" s="315">
        <v>0</v>
      </c>
      <c r="N1055" s="338">
        <v>0</v>
      </c>
      <c r="O1055" s="654">
        <v>0</v>
      </c>
      <c r="R1055" s="661">
        <f t="shared" si="48"/>
        <v>0</v>
      </c>
      <c r="S1055" s="873">
        <f t="shared" si="49"/>
        <v>0</v>
      </c>
      <c r="T1055" s="1013"/>
      <c r="U1055" s="873">
        <v>0</v>
      </c>
      <c r="V1055" s="873">
        <f t="shared" si="50"/>
        <v>0</v>
      </c>
      <c r="X1055" s="1002" t="s">
        <v>1317</v>
      </c>
      <c r="Y1055" s="1002" t="s">
        <v>1318</v>
      </c>
      <c r="Z1055" s="1003">
        <v>5</v>
      </c>
      <c r="AA1055" s="1004">
        <v>46227</v>
      </c>
      <c r="AB1055" s="1004">
        <v>46233</v>
      </c>
      <c r="AC1055" s="1004">
        <v>46301</v>
      </c>
      <c r="AD1055" s="1004">
        <v>46308</v>
      </c>
      <c r="AE1055" s="1005">
        <v>0</v>
      </c>
      <c r="AF1055" s="1005">
        <v>0</v>
      </c>
      <c r="AG1055" s="1003">
        <v>6.9</v>
      </c>
      <c r="AH1055" s="1003">
        <v>0</v>
      </c>
      <c r="AI1055" s="1003">
        <v>0</v>
      </c>
      <c r="AJ1055" s="1003">
        <v>0</v>
      </c>
    </row>
    <row r="1056" spans="2:36">
      <c r="B1056" s="339" t="s">
        <v>5794</v>
      </c>
      <c r="C1056" s="340"/>
      <c r="D1056" s="341">
        <v>422</v>
      </c>
      <c r="E1056" s="593">
        <v>45814</v>
      </c>
      <c r="F1056" s="593">
        <v>46156</v>
      </c>
      <c r="G1056" s="593">
        <v>45814</v>
      </c>
      <c r="H1056" s="593">
        <v>46259</v>
      </c>
      <c r="I1056" s="342">
        <v>0.87170000000000003</v>
      </c>
      <c r="J1056" s="342">
        <v>0.15379999999999999</v>
      </c>
      <c r="K1056" s="341">
        <v>2201.6</v>
      </c>
      <c r="L1056" s="341">
        <v>1919.12</v>
      </c>
      <c r="M1056" s="341">
        <v>338.5</v>
      </c>
      <c r="N1056" s="343">
        <v>338.5</v>
      </c>
      <c r="O1056" s="385">
        <v>338.5</v>
      </c>
      <c r="P1056" s="570"/>
      <c r="Q1056" s="571"/>
      <c r="R1056" s="662">
        <f t="shared" si="48"/>
        <v>-1580.62</v>
      </c>
      <c r="S1056" s="874">
        <f t="shared" si="49"/>
        <v>-1.2602213292511799E-2</v>
      </c>
      <c r="T1056" s="1013"/>
      <c r="U1056" s="874">
        <v>-6.642221467445468E-3</v>
      </c>
      <c r="V1056" s="874">
        <f t="shared" si="50"/>
        <v>-5.9599918250663308E-3</v>
      </c>
      <c r="X1056" s="1002" t="s">
        <v>5794</v>
      </c>
      <c r="Z1056" s="1003">
        <v>422</v>
      </c>
      <c r="AA1056" s="1004">
        <v>45814</v>
      </c>
      <c r="AB1056" s="1004">
        <v>46156</v>
      </c>
      <c r="AC1056" s="1004">
        <v>45814</v>
      </c>
      <c r="AD1056" s="1004">
        <v>46259</v>
      </c>
      <c r="AE1056" s="1005">
        <v>0.87170000000000003</v>
      </c>
      <c r="AF1056" s="1005">
        <v>0.15379999999999999</v>
      </c>
      <c r="AG1056" s="1003">
        <v>2201.6</v>
      </c>
      <c r="AH1056" s="1003">
        <v>1919.12</v>
      </c>
      <c r="AI1056" s="1003">
        <v>338.5</v>
      </c>
      <c r="AJ1056" s="1003">
        <v>338.5</v>
      </c>
    </row>
    <row r="1057" spans="2:36">
      <c r="B1057" s="337" t="s">
        <v>1322</v>
      </c>
      <c r="C1057" s="314" t="s">
        <v>5795</v>
      </c>
      <c r="D1057" s="315">
        <v>50</v>
      </c>
      <c r="E1057" s="588">
        <v>45814</v>
      </c>
      <c r="F1057" s="588">
        <v>46052</v>
      </c>
      <c r="G1057" s="588">
        <v>45814</v>
      </c>
      <c r="H1057" s="588">
        <v>46164</v>
      </c>
      <c r="I1057" s="316">
        <v>1</v>
      </c>
      <c r="J1057" s="316">
        <v>0.5</v>
      </c>
      <c r="K1057" s="315">
        <v>677</v>
      </c>
      <c r="L1057" s="315">
        <v>677</v>
      </c>
      <c r="M1057" s="315">
        <v>338.5</v>
      </c>
      <c r="N1057" s="338">
        <v>338.5</v>
      </c>
      <c r="O1057" s="654">
        <v>338.5</v>
      </c>
      <c r="P1057" s="560" t="s">
        <v>5737</v>
      </c>
      <c r="Q1057" s="561" t="s">
        <v>5796</v>
      </c>
      <c r="R1057" s="661">
        <f t="shared" si="48"/>
        <v>-338.5</v>
      </c>
      <c r="S1057" s="873">
        <f t="shared" si="49"/>
        <v>-2.6988455160096951E-3</v>
      </c>
      <c r="T1057" s="1013"/>
      <c r="U1057" s="873">
        <v>-2.3368047748665724E-3</v>
      </c>
      <c r="V1057" s="873">
        <f t="shared" si="50"/>
        <v>-3.6204074114312267E-4</v>
      </c>
      <c r="X1057" s="1002" t="s">
        <v>1322</v>
      </c>
      <c r="Y1057" s="1002" t="s">
        <v>5795</v>
      </c>
      <c r="Z1057" s="1003">
        <v>50</v>
      </c>
      <c r="AA1057" s="1004">
        <v>45814</v>
      </c>
      <c r="AB1057" s="1004">
        <v>46052</v>
      </c>
      <c r="AC1057" s="1004">
        <v>45814</v>
      </c>
      <c r="AD1057" s="1004">
        <v>46164</v>
      </c>
      <c r="AE1057" s="1005">
        <v>1</v>
      </c>
      <c r="AF1057" s="1005">
        <v>0.5</v>
      </c>
      <c r="AG1057" s="1003">
        <v>677</v>
      </c>
      <c r="AH1057" s="1003">
        <v>677</v>
      </c>
      <c r="AI1057" s="1003">
        <v>338.5</v>
      </c>
      <c r="AJ1057" s="1003">
        <v>338.5</v>
      </c>
    </row>
    <row r="1058" spans="2:36">
      <c r="B1058" s="337" t="s">
        <v>1324</v>
      </c>
      <c r="C1058" s="314" t="s">
        <v>1325</v>
      </c>
      <c r="D1058" s="315">
        <v>46</v>
      </c>
      <c r="E1058" s="588">
        <v>45990</v>
      </c>
      <c r="F1058" s="588">
        <v>46069</v>
      </c>
      <c r="G1058" s="588">
        <v>46165</v>
      </c>
      <c r="H1058" s="588">
        <v>46210</v>
      </c>
      <c r="I1058" s="316">
        <v>1</v>
      </c>
      <c r="J1058" s="316">
        <v>0</v>
      </c>
      <c r="K1058" s="315">
        <v>900</v>
      </c>
      <c r="L1058" s="315">
        <v>900</v>
      </c>
      <c r="M1058" s="315">
        <v>0</v>
      </c>
      <c r="N1058" s="338">
        <v>0</v>
      </c>
      <c r="O1058" s="654">
        <v>0</v>
      </c>
      <c r="P1058" s="560" t="s">
        <v>5797</v>
      </c>
      <c r="Q1058" s="561" t="s">
        <v>5798</v>
      </c>
      <c r="R1058" s="661">
        <f t="shared" si="48"/>
        <v>-900</v>
      </c>
      <c r="S1058" s="873">
        <f t="shared" si="49"/>
        <v>-7.1756601607347878E-3</v>
      </c>
      <c r="T1058" s="1013"/>
      <c r="U1058" s="873">
        <v>-4.3054166925788973E-3</v>
      </c>
      <c r="V1058" s="873">
        <f t="shared" si="50"/>
        <v>-2.8702434681558905E-3</v>
      </c>
      <c r="X1058" s="1002" t="s">
        <v>1324</v>
      </c>
      <c r="Y1058" s="1002" t="s">
        <v>1325</v>
      </c>
      <c r="Z1058" s="1003">
        <v>46</v>
      </c>
      <c r="AA1058" s="1004">
        <v>45990</v>
      </c>
      <c r="AB1058" s="1004">
        <v>46069</v>
      </c>
      <c r="AC1058" s="1004">
        <v>46165</v>
      </c>
      <c r="AD1058" s="1004">
        <v>46210</v>
      </c>
      <c r="AE1058" s="1005">
        <v>1</v>
      </c>
      <c r="AF1058" s="1005">
        <v>0</v>
      </c>
      <c r="AG1058" s="1003">
        <v>900</v>
      </c>
      <c r="AH1058" s="1003">
        <v>900</v>
      </c>
      <c r="AI1058" s="1003">
        <v>0</v>
      </c>
      <c r="AJ1058" s="1003">
        <v>0</v>
      </c>
    </row>
    <row r="1059" spans="2:36" ht="12.75" customHeight="1">
      <c r="B1059" s="337" t="s">
        <v>1327</v>
      </c>
      <c r="C1059" s="314" t="s">
        <v>5799</v>
      </c>
      <c r="D1059" s="315">
        <v>19</v>
      </c>
      <c r="E1059" s="588">
        <v>46070</v>
      </c>
      <c r="F1059" s="588">
        <v>46134</v>
      </c>
      <c r="G1059" s="588">
        <v>46210</v>
      </c>
      <c r="H1059" s="588">
        <v>46238</v>
      </c>
      <c r="I1059" s="316">
        <v>0.91300000000000003</v>
      </c>
      <c r="J1059" s="316">
        <v>0</v>
      </c>
      <c r="K1059" s="315">
        <v>374.7</v>
      </c>
      <c r="L1059" s="315">
        <v>342.12</v>
      </c>
      <c r="M1059" s="315">
        <v>0</v>
      </c>
      <c r="N1059" s="338">
        <v>0</v>
      </c>
      <c r="O1059" s="654">
        <v>0</v>
      </c>
      <c r="P1059" s="560" t="s">
        <v>5796</v>
      </c>
      <c r="Q1059" s="561" t="s">
        <v>5800</v>
      </c>
      <c r="R1059" s="661">
        <f t="shared" si="48"/>
        <v>-342.12</v>
      </c>
      <c r="S1059" s="873">
        <f t="shared" si="49"/>
        <v>-2.7277076157673171E-3</v>
      </c>
      <c r="T1059" s="1013"/>
      <c r="U1059" s="873">
        <v>0</v>
      </c>
      <c r="V1059" s="873">
        <f t="shared" si="50"/>
        <v>-2.7277076157673171E-3</v>
      </c>
      <c r="X1059" s="1002" t="s">
        <v>1327</v>
      </c>
      <c r="Y1059" s="1002" t="s">
        <v>5799</v>
      </c>
      <c r="Z1059" s="1003">
        <v>19</v>
      </c>
      <c r="AA1059" s="1004">
        <v>46070</v>
      </c>
      <c r="AB1059" s="1004">
        <v>46134</v>
      </c>
      <c r="AC1059" s="1004">
        <v>46210</v>
      </c>
      <c r="AD1059" s="1004">
        <v>46238</v>
      </c>
      <c r="AE1059" s="1005">
        <v>0.91300000000000003</v>
      </c>
      <c r="AF1059" s="1005">
        <v>0</v>
      </c>
      <c r="AG1059" s="1003">
        <v>374.7</v>
      </c>
      <c r="AH1059" s="1003">
        <v>342.12</v>
      </c>
      <c r="AI1059" s="1003">
        <v>0</v>
      </c>
      <c r="AJ1059" s="1003">
        <v>0</v>
      </c>
    </row>
    <row r="1060" spans="2:36" ht="12.75" customHeight="1">
      <c r="B1060" s="337" t="s">
        <v>5801</v>
      </c>
      <c r="C1060" s="314" t="s">
        <v>5802</v>
      </c>
      <c r="D1060" s="315">
        <v>5</v>
      </c>
      <c r="E1060" s="588">
        <v>46135</v>
      </c>
      <c r="F1060" s="588">
        <v>46141</v>
      </c>
      <c r="G1060" s="588">
        <v>46238</v>
      </c>
      <c r="H1060" s="588">
        <v>46245</v>
      </c>
      <c r="I1060" s="316">
        <v>0</v>
      </c>
      <c r="J1060" s="316">
        <v>0</v>
      </c>
      <c r="K1060" s="315">
        <v>62.5</v>
      </c>
      <c r="L1060" s="315">
        <v>0</v>
      </c>
      <c r="M1060" s="315">
        <v>0</v>
      </c>
      <c r="N1060" s="338">
        <v>0</v>
      </c>
      <c r="O1060" s="654">
        <v>0</v>
      </c>
      <c r="P1060" s="560" t="s">
        <v>5803</v>
      </c>
      <c r="Q1060" s="561" t="s">
        <v>5804</v>
      </c>
      <c r="R1060" s="661">
        <f t="shared" si="48"/>
        <v>0</v>
      </c>
      <c r="S1060" s="873">
        <f t="shared" si="49"/>
        <v>0</v>
      </c>
      <c r="T1060" s="1013"/>
      <c r="U1060" s="873">
        <v>0</v>
      </c>
      <c r="V1060" s="873">
        <f t="shared" si="50"/>
        <v>0</v>
      </c>
      <c r="X1060" s="1002" t="s">
        <v>5801</v>
      </c>
      <c r="Y1060" s="1002" t="s">
        <v>5802</v>
      </c>
      <c r="Z1060" s="1003">
        <v>5</v>
      </c>
      <c r="AA1060" s="1004">
        <v>46135</v>
      </c>
      <c r="AB1060" s="1004">
        <v>46141</v>
      </c>
      <c r="AC1060" s="1004">
        <v>46238</v>
      </c>
      <c r="AD1060" s="1004">
        <v>46245</v>
      </c>
      <c r="AE1060" s="1005">
        <v>0</v>
      </c>
      <c r="AF1060" s="1005">
        <v>0</v>
      </c>
      <c r="AG1060" s="1003">
        <v>62.5</v>
      </c>
      <c r="AH1060" s="1003">
        <v>0</v>
      </c>
      <c r="AI1060" s="1003">
        <v>0</v>
      </c>
      <c r="AJ1060" s="1003">
        <v>0</v>
      </c>
    </row>
    <row r="1061" spans="2:36" ht="12.75" customHeight="1">
      <c r="B1061" s="337" t="s">
        <v>5805</v>
      </c>
      <c r="C1061" s="314" t="s">
        <v>5806</v>
      </c>
      <c r="D1061" s="315">
        <v>5</v>
      </c>
      <c r="E1061" s="588">
        <v>46142</v>
      </c>
      <c r="F1061" s="588">
        <v>46149</v>
      </c>
      <c r="G1061" s="588">
        <v>46245</v>
      </c>
      <c r="H1061" s="588">
        <v>46252</v>
      </c>
      <c r="I1061" s="316">
        <v>0</v>
      </c>
      <c r="J1061" s="316">
        <v>0</v>
      </c>
      <c r="K1061" s="315">
        <v>124.9</v>
      </c>
      <c r="L1061" s="315">
        <v>0</v>
      </c>
      <c r="M1061" s="315">
        <v>0</v>
      </c>
      <c r="N1061" s="338">
        <v>0</v>
      </c>
      <c r="O1061" s="654">
        <v>0</v>
      </c>
      <c r="P1061" s="560" t="s">
        <v>5807</v>
      </c>
      <c r="Q1061" s="561" t="s">
        <v>5808</v>
      </c>
      <c r="R1061" s="661">
        <f t="shared" si="48"/>
        <v>0</v>
      </c>
      <c r="S1061" s="873">
        <f t="shared" si="49"/>
        <v>0</v>
      </c>
      <c r="T1061" s="1013"/>
      <c r="U1061" s="873">
        <v>0</v>
      </c>
      <c r="V1061" s="873">
        <f t="shared" si="50"/>
        <v>0</v>
      </c>
      <c r="X1061" s="1002" t="s">
        <v>5805</v>
      </c>
      <c r="Y1061" s="1002" t="s">
        <v>5806</v>
      </c>
      <c r="Z1061" s="1003">
        <v>5</v>
      </c>
      <c r="AA1061" s="1004">
        <v>46142</v>
      </c>
      <c r="AB1061" s="1004">
        <v>46149</v>
      </c>
      <c r="AC1061" s="1004">
        <v>46245</v>
      </c>
      <c r="AD1061" s="1004">
        <v>46252</v>
      </c>
      <c r="AE1061" s="1005">
        <v>0</v>
      </c>
      <c r="AF1061" s="1005">
        <v>0</v>
      </c>
      <c r="AG1061" s="1003">
        <v>124.9</v>
      </c>
      <c r="AH1061" s="1003">
        <v>0</v>
      </c>
      <c r="AI1061" s="1003">
        <v>0</v>
      </c>
      <c r="AJ1061" s="1003">
        <v>0</v>
      </c>
    </row>
    <row r="1062" spans="2:36" ht="12.75" customHeight="1">
      <c r="B1062" s="337" t="s">
        <v>5809</v>
      </c>
      <c r="C1062" s="314" t="s">
        <v>5810</v>
      </c>
      <c r="D1062" s="315">
        <v>5</v>
      </c>
      <c r="E1062" s="588">
        <v>46150</v>
      </c>
      <c r="F1062" s="588">
        <v>46156</v>
      </c>
      <c r="G1062" s="588">
        <v>46252</v>
      </c>
      <c r="H1062" s="588">
        <v>46259</v>
      </c>
      <c r="I1062" s="316">
        <v>0</v>
      </c>
      <c r="J1062" s="316">
        <v>0</v>
      </c>
      <c r="K1062" s="315">
        <v>62.5</v>
      </c>
      <c r="L1062" s="315">
        <v>0</v>
      </c>
      <c r="M1062" s="315">
        <v>0</v>
      </c>
      <c r="N1062" s="338">
        <v>0</v>
      </c>
      <c r="O1062" s="654">
        <v>0</v>
      </c>
      <c r="P1062" s="560" t="s">
        <v>5804</v>
      </c>
      <c r="Q1062" s="561" t="s">
        <v>5811</v>
      </c>
      <c r="R1062" s="661">
        <f t="shared" si="48"/>
        <v>0</v>
      </c>
      <c r="S1062" s="873">
        <f t="shared" si="49"/>
        <v>0</v>
      </c>
      <c r="T1062" s="1013"/>
      <c r="U1062" s="873">
        <v>0</v>
      </c>
      <c r="V1062" s="873">
        <f t="shared" si="50"/>
        <v>0</v>
      </c>
      <c r="X1062" s="1002" t="s">
        <v>5809</v>
      </c>
      <c r="Y1062" s="1002" t="s">
        <v>5810</v>
      </c>
      <c r="Z1062" s="1003">
        <v>5</v>
      </c>
      <c r="AA1062" s="1004">
        <v>46150</v>
      </c>
      <c r="AB1062" s="1004">
        <v>46156</v>
      </c>
      <c r="AC1062" s="1004">
        <v>46252</v>
      </c>
      <c r="AD1062" s="1004">
        <v>46259</v>
      </c>
      <c r="AE1062" s="1005">
        <v>0</v>
      </c>
      <c r="AF1062" s="1005">
        <v>0</v>
      </c>
      <c r="AG1062" s="1003">
        <v>62.5</v>
      </c>
      <c r="AH1062" s="1003">
        <v>0</v>
      </c>
      <c r="AI1062" s="1003">
        <v>0</v>
      </c>
      <c r="AJ1062" s="1003">
        <v>0</v>
      </c>
    </row>
    <row r="1063" spans="2:36">
      <c r="B1063" s="332" t="s">
        <v>5812</v>
      </c>
      <c r="C1063" s="333"/>
      <c r="D1063" s="334">
        <v>93</v>
      </c>
      <c r="E1063" s="592">
        <v>46070</v>
      </c>
      <c r="F1063" s="592">
        <v>46196</v>
      </c>
      <c r="G1063" s="592">
        <v>46133</v>
      </c>
      <c r="H1063" s="592">
        <v>46225</v>
      </c>
      <c r="I1063" s="335">
        <v>0.53200000000000003</v>
      </c>
      <c r="J1063" s="335">
        <v>0</v>
      </c>
      <c r="K1063" s="334">
        <v>916</v>
      </c>
      <c r="L1063" s="334">
        <v>487.36</v>
      </c>
      <c r="M1063" s="334">
        <v>0</v>
      </c>
      <c r="N1063" s="336">
        <v>0</v>
      </c>
      <c r="O1063" s="385">
        <v>0</v>
      </c>
      <c r="P1063" s="568"/>
      <c r="Q1063" s="569"/>
      <c r="R1063" s="660">
        <f t="shared" si="48"/>
        <v>-487.36</v>
      </c>
      <c r="S1063" s="872">
        <f t="shared" si="49"/>
        <v>-3.8856997065952292E-3</v>
      </c>
      <c r="T1063" s="1013"/>
      <c r="U1063" s="872">
        <v>0</v>
      </c>
      <c r="V1063" s="872">
        <f t="shared" si="50"/>
        <v>-3.8856997065952292E-3</v>
      </c>
      <c r="X1063" s="1002" t="s">
        <v>5812</v>
      </c>
      <c r="Z1063" s="1003">
        <v>93</v>
      </c>
      <c r="AA1063" s="1004">
        <v>46070</v>
      </c>
      <c r="AB1063" s="1004">
        <v>46196</v>
      </c>
      <c r="AC1063" s="1004">
        <v>46133</v>
      </c>
      <c r="AD1063" s="1004">
        <v>46225</v>
      </c>
      <c r="AE1063" s="1005">
        <v>0.53200000000000003</v>
      </c>
      <c r="AF1063" s="1005">
        <v>0</v>
      </c>
      <c r="AG1063" s="1003">
        <v>916</v>
      </c>
      <c r="AH1063" s="1003">
        <v>487.36</v>
      </c>
      <c r="AI1063" s="1003">
        <v>0</v>
      </c>
      <c r="AJ1063" s="1003">
        <v>0</v>
      </c>
    </row>
    <row r="1064" spans="2:36">
      <c r="B1064" s="337" t="s">
        <v>1332</v>
      </c>
      <c r="C1064" s="314" t="s">
        <v>5813</v>
      </c>
      <c r="D1064" s="315">
        <v>10</v>
      </c>
      <c r="E1064" s="588">
        <v>46070</v>
      </c>
      <c r="F1064" s="588">
        <v>46119</v>
      </c>
      <c r="G1064" s="588">
        <v>46133</v>
      </c>
      <c r="H1064" s="588">
        <v>46147</v>
      </c>
      <c r="I1064" s="316">
        <v>1</v>
      </c>
      <c r="J1064" s="316">
        <v>0</v>
      </c>
      <c r="K1064" s="315">
        <v>47</v>
      </c>
      <c r="L1064" s="315">
        <v>47</v>
      </c>
      <c r="M1064" s="315">
        <v>0</v>
      </c>
      <c r="N1064" s="338">
        <v>0</v>
      </c>
      <c r="O1064" s="654">
        <v>0</v>
      </c>
      <c r="P1064" s="560" t="s">
        <v>5796</v>
      </c>
      <c r="Q1064" s="561" t="s">
        <v>5814</v>
      </c>
      <c r="R1064" s="661">
        <f t="shared" si="48"/>
        <v>-47</v>
      </c>
      <c r="S1064" s="873">
        <f t="shared" si="49"/>
        <v>-3.747289195050389E-4</v>
      </c>
      <c r="T1064" s="1013"/>
      <c r="U1064" s="873">
        <v>0</v>
      </c>
      <c r="V1064" s="873">
        <f t="shared" si="50"/>
        <v>-3.747289195050389E-4</v>
      </c>
      <c r="X1064" s="1002" t="s">
        <v>1332</v>
      </c>
      <c r="Y1064" s="1002" t="s">
        <v>5813</v>
      </c>
      <c r="Z1064" s="1003">
        <v>10</v>
      </c>
      <c r="AA1064" s="1004">
        <v>46070</v>
      </c>
      <c r="AB1064" s="1004">
        <v>46119</v>
      </c>
      <c r="AC1064" s="1004">
        <v>46133</v>
      </c>
      <c r="AD1064" s="1004">
        <v>46147</v>
      </c>
      <c r="AE1064" s="1005">
        <v>1</v>
      </c>
      <c r="AF1064" s="1005">
        <v>0</v>
      </c>
      <c r="AG1064" s="1003">
        <v>47</v>
      </c>
      <c r="AH1064" s="1003">
        <v>47</v>
      </c>
      <c r="AI1064" s="1003">
        <v>0</v>
      </c>
      <c r="AJ1064" s="1003">
        <v>0</v>
      </c>
    </row>
    <row r="1065" spans="2:36" ht="12.75" customHeight="1">
      <c r="B1065" s="337" t="s">
        <v>1334</v>
      </c>
      <c r="C1065" s="314" t="s">
        <v>5815</v>
      </c>
      <c r="D1065" s="315">
        <v>14</v>
      </c>
      <c r="E1065" s="588">
        <v>46120</v>
      </c>
      <c r="F1065" s="588">
        <v>46133</v>
      </c>
      <c r="G1065" s="588">
        <v>46148</v>
      </c>
      <c r="H1065" s="588">
        <v>46161</v>
      </c>
      <c r="I1065" s="316">
        <v>0.64290000000000003</v>
      </c>
      <c r="J1065" s="316">
        <v>0</v>
      </c>
      <c r="K1065" s="315">
        <v>685</v>
      </c>
      <c r="L1065" s="315">
        <v>440.36</v>
      </c>
      <c r="M1065" s="315">
        <v>0</v>
      </c>
      <c r="N1065" s="338">
        <v>0</v>
      </c>
      <c r="O1065" s="654">
        <v>0</v>
      </c>
      <c r="P1065" s="560" t="s">
        <v>5816</v>
      </c>
      <c r="Q1065" s="561" t="s">
        <v>5817</v>
      </c>
      <c r="R1065" s="661">
        <f t="shared" si="48"/>
        <v>-440.36</v>
      </c>
      <c r="S1065" s="873">
        <f t="shared" si="49"/>
        <v>-3.5109707870901903E-3</v>
      </c>
      <c r="T1065" s="1013"/>
      <c r="U1065" s="873">
        <v>0</v>
      </c>
      <c r="V1065" s="873">
        <f t="shared" si="50"/>
        <v>-3.5109707870901903E-3</v>
      </c>
      <c r="X1065" s="1002" t="s">
        <v>1334</v>
      </c>
      <c r="Y1065" s="1002" t="s">
        <v>5815</v>
      </c>
      <c r="Z1065" s="1003">
        <v>14</v>
      </c>
      <c r="AA1065" s="1004">
        <v>46120</v>
      </c>
      <c r="AB1065" s="1004">
        <v>46133</v>
      </c>
      <c r="AC1065" s="1004">
        <v>46148</v>
      </c>
      <c r="AD1065" s="1004">
        <v>46161</v>
      </c>
      <c r="AE1065" s="1005">
        <v>0.64290000000000003</v>
      </c>
      <c r="AF1065" s="1005">
        <v>0</v>
      </c>
      <c r="AG1065" s="1003">
        <v>685</v>
      </c>
      <c r="AH1065" s="1003">
        <v>440.36</v>
      </c>
      <c r="AI1065" s="1003">
        <v>0</v>
      </c>
      <c r="AJ1065" s="1003">
        <v>0</v>
      </c>
    </row>
    <row r="1066" spans="2:36" ht="12.75" customHeight="1">
      <c r="B1066" s="337" t="s">
        <v>1336</v>
      </c>
      <c r="C1066" s="314" t="s">
        <v>5818</v>
      </c>
      <c r="D1066" s="315">
        <v>28</v>
      </c>
      <c r="E1066" s="588">
        <v>46134</v>
      </c>
      <c r="F1066" s="588">
        <v>46175</v>
      </c>
      <c r="G1066" s="588">
        <v>46162</v>
      </c>
      <c r="H1066" s="588">
        <v>46203</v>
      </c>
      <c r="I1066" s="316">
        <v>0</v>
      </c>
      <c r="J1066" s="316">
        <v>0</v>
      </c>
      <c r="K1066" s="315">
        <v>110.4</v>
      </c>
      <c r="L1066" s="315">
        <v>0</v>
      </c>
      <c r="M1066" s="315">
        <v>0</v>
      </c>
      <c r="N1066" s="338">
        <v>0</v>
      </c>
      <c r="O1066" s="654">
        <v>0</v>
      </c>
      <c r="P1066" s="560" t="s">
        <v>5814</v>
      </c>
      <c r="Q1066" s="561" t="s">
        <v>5819</v>
      </c>
      <c r="R1066" s="661">
        <f t="shared" si="48"/>
        <v>0</v>
      </c>
      <c r="S1066" s="873">
        <f t="shared" si="49"/>
        <v>0</v>
      </c>
      <c r="T1066" s="1013"/>
      <c r="U1066" s="873">
        <v>0</v>
      </c>
      <c r="V1066" s="873">
        <f t="shared" si="50"/>
        <v>0</v>
      </c>
      <c r="X1066" s="1002" t="s">
        <v>1336</v>
      </c>
      <c r="Y1066" s="1002" t="s">
        <v>5818</v>
      </c>
      <c r="Z1066" s="1003">
        <v>28</v>
      </c>
      <c r="AA1066" s="1004">
        <v>46134</v>
      </c>
      <c r="AB1066" s="1004">
        <v>46175</v>
      </c>
      <c r="AC1066" s="1004">
        <v>46162</v>
      </c>
      <c r="AD1066" s="1004">
        <v>46203</v>
      </c>
      <c r="AE1066" s="1005">
        <v>0</v>
      </c>
      <c r="AF1066" s="1005">
        <v>0</v>
      </c>
      <c r="AG1066" s="1003">
        <v>110.4</v>
      </c>
      <c r="AH1066" s="1003">
        <v>0</v>
      </c>
      <c r="AI1066" s="1003">
        <v>0</v>
      </c>
      <c r="AJ1066" s="1003">
        <v>0</v>
      </c>
    </row>
    <row r="1067" spans="2:36" ht="12.75" customHeight="1">
      <c r="B1067" s="337" t="s">
        <v>5820</v>
      </c>
      <c r="C1067" s="314" t="s">
        <v>5821</v>
      </c>
      <c r="D1067" s="315">
        <v>5</v>
      </c>
      <c r="E1067" s="588">
        <v>46176</v>
      </c>
      <c r="F1067" s="588">
        <v>46182</v>
      </c>
      <c r="G1067" s="588">
        <v>46204</v>
      </c>
      <c r="H1067" s="588">
        <v>46210</v>
      </c>
      <c r="I1067" s="316">
        <v>0</v>
      </c>
      <c r="J1067" s="316">
        <v>0</v>
      </c>
      <c r="K1067" s="315">
        <v>18.399999999999999</v>
      </c>
      <c r="L1067" s="315">
        <v>0</v>
      </c>
      <c r="M1067" s="315">
        <v>0</v>
      </c>
      <c r="N1067" s="338">
        <v>0</v>
      </c>
      <c r="O1067" s="654">
        <v>0</v>
      </c>
      <c r="P1067" s="560" t="s">
        <v>5817</v>
      </c>
      <c r="Q1067" s="561" t="s">
        <v>5822</v>
      </c>
      <c r="R1067" s="661">
        <f t="shared" si="48"/>
        <v>0</v>
      </c>
      <c r="S1067" s="873">
        <f t="shared" si="49"/>
        <v>0</v>
      </c>
      <c r="T1067" s="1013"/>
      <c r="U1067" s="873">
        <v>0</v>
      </c>
      <c r="V1067" s="873">
        <f t="shared" si="50"/>
        <v>0</v>
      </c>
      <c r="X1067" s="1002" t="s">
        <v>5820</v>
      </c>
      <c r="Y1067" s="1002" t="s">
        <v>5821</v>
      </c>
      <c r="Z1067" s="1003">
        <v>5</v>
      </c>
      <c r="AA1067" s="1004">
        <v>46176</v>
      </c>
      <c r="AB1067" s="1004">
        <v>46182</v>
      </c>
      <c r="AC1067" s="1004">
        <v>46204</v>
      </c>
      <c r="AD1067" s="1004">
        <v>46210</v>
      </c>
      <c r="AE1067" s="1005">
        <v>0</v>
      </c>
      <c r="AF1067" s="1005">
        <v>0</v>
      </c>
      <c r="AG1067" s="1003">
        <v>18.399999999999999</v>
      </c>
      <c r="AH1067" s="1003">
        <v>0</v>
      </c>
      <c r="AI1067" s="1003">
        <v>0</v>
      </c>
      <c r="AJ1067" s="1003">
        <v>0</v>
      </c>
    </row>
    <row r="1068" spans="2:36" ht="12.75" customHeight="1">
      <c r="B1068" s="337" t="s">
        <v>5823</v>
      </c>
      <c r="C1068" s="314" t="s">
        <v>5824</v>
      </c>
      <c r="D1068" s="315">
        <v>5</v>
      </c>
      <c r="E1068" s="588">
        <v>46183</v>
      </c>
      <c r="F1068" s="588">
        <v>46189</v>
      </c>
      <c r="G1068" s="588">
        <v>46211</v>
      </c>
      <c r="H1068" s="588">
        <v>46217</v>
      </c>
      <c r="I1068" s="316">
        <v>0</v>
      </c>
      <c r="J1068" s="316">
        <v>0</v>
      </c>
      <c r="K1068" s="315">
        <v>36.799999999999997</v>
      </c>
      <c r="L1068" s="315">
        <v>0</v>
      </c>
      <c r="M1068" s="315">
        <v>0</v>
      </c>
      <c r="N1068" s="338">
        <v>0</v>
      </c>
      <c r="O1068" s="654">
        <v>0</v>
      </c>
      <c r="P1068" s="560" t="s">
        <v>5825</v>
      </c>
      <c r="Q1068" s="561" t="s">
        <v>5826</v>
      </c>
      <c r="R1068" s="661">
        <f t="shared" si="48"/>
        <v>0</v>
      </c>
      <c r="S1068" s="873">
        <f t="shared" si="49"/>
        <v>0</v>
      </c>
      <c r="T1068" s="1013"/>
      <c r="U1068" s="873">
        <v>0</v>
      </c>
      <c r="V1068" s="873">
        <f t="shared" si="50"/>
        <v>0</v>
      </c>
      <c r="X1068" s="1002" t="s">
        <v>5823</v>
      </c>
      <c r="Y1068" s="1002" t="s">
        <v>5824</v>
      </c>
      <c r="Z1068" s="1003">
        <v>5</v>
      </c>
      <c r="AA1068" s="1004">
        <v>46183</v>
      </c>
      <c r="AB1068" s="1004">
        <v>46189</v>
      </c>
      <c r="AC1068" s="1004">
        <v>46211</v>
      </c>
      <c r="AD1068" s="1004">
        <v>46217</v>
      </c>
      <c r="AE1068" s="1005">
        <v>0</v>
      </c>
      <c r="AF1068" s="1005">
        <v>0</v>
      </c>
      <c r="AG1068" s="1003">
        <v>36.799999999999997</v>
      </c>
      <c r="AH1068" s="1003">
        <v>0</v>
      </c>
      <c r="AI1068" s="1003">
        <v>0</v>
      </c>
      <c r="AJ1068" s="1003">
        <v>0</v>
      </c>
    </row>
    <row r="1069" spans="2:36" ht="12.75" customHeight="1">
      <c r="B1069" s="337" t="s">
        <v>5827</v>
      </c>
      <c r="C1069" s="314" t="s">
        <v>5828</v>
      </c>
      <c r="D1069" s="315">
        <v>5</v>
      </c>
      <c r="E1069" s="588">
        <v>46190</v>
      </c>
      <c r="F1069" s="588">
        <v>46196</v>
      </c>
      <c r="G1069" s="588">
        <v>46218</v>
      </c>
      <c r="H1069" s="588">
        <v>46225</v>
      </c>
      <c r="I1069" s="316">
        <v>0</v>
      </c>
      <c r="J1069" s="316">
        <v>0</v>
      </c>
      <c r="K1069" s="315">
        <v>18.399999999999999</v>
      </c>
      <c r="L1069" s="315">
        <v>0</v>
      </c>
      <c r="M1069" s="315">
        <v>0</v>
      </c>
      <c r="N1069" s="338">
        <v>0</v>
      </c>
      <c r="O1069" s="654">
        <v>0</v>
      </c>
      <c r="P1069" s="560" t="s">
        <v>5822</v>
      </c>
      <c r="Q1069" s="561" t="s">
        <v>5829</v>
      </c>
      <c r="R1069" s="661">
        <f t="shared" si="48"/>
        <v>0</v>
      </c>
      <c r="S1069" s="873">
        <f t="shared" si="49"/>
        <v>0</v>
      </c>
      <c r="T1069" s="1013"/>
      <c r="U1069" s="873">
        <v>0</v>
      </c>
      <c r="V1069" s="873">
        <f t="shared" si="50"/>
        <v>0</v>
      </c>
      <c r="X1069" s="1002" t="s">
        <v>5827</v>
      </c>
      <c r="Y1069" s="1002" t="s">
        <v>5828</v>
      </c>
      <c r="Z1069" s="1003">
        <v>5</v>
      </c>
      <c r="AA1069" s="1004">
        <v>46190</v>
      </c>
      <c r="AB1069" s="1004">
        <v>46196</v>
      </c>
      <c r="AC1069" s="1004">
        <v>46218</v>
      </c>
      <c r="AD1069" s="1004">
        <v>46225</v>
      </c>
      <c r="AE1069" s="1005">
        <v>0</v>
      </c>
      <c r="AF1069" s="1005">
        <v>0</v>
      </c>
      <c r="AG1069" s="1003">
        <v>18.399999999999999</v>
      </c>
      <c r="AH1069" s="1003">
        <v>0</v>
      </c>
      <c r="AI1069" s="1003">
        <v>0</v>
      </c>
      <c r="AJ1069" s="1003">
        <v>0</v>
      </c>
    </row>
    <row r="1070" spans="2:36">
      <c r="B1070" s="332" t="s">
        <v>5830</v>
      </c>
      <c r="C1070" s="333"/>
      <c r="D1070" s="334">
        <v>154</v>
      </c>
      <c r="E1070" s="592">
        <v>46112</v>
      </c>
      <c r="F1070" s="592">
        <v>46297</v>
      </c>
      <c r="G1070" s="592">
        <v>46147</v>
      </c>
      <c r="H1070" s="592">
        <v>46300</v>
      </c>
      <c r="I1070" s="335">
        <v>0.02</v>
      </c>
      <c r="J1070" s="335">
        <v>0</v>
      </c>
      <c r="K1070" s="334">
        <v>1376</v>
      </c>
      <c r="L1070" s="334">
        <v>27.46</v>
      </c>
      <c r="M1070" s="334">
        <v>0</v>
      </c>
      <c r="N1070" s="336">
        <v>0</v>
      </c>
      <c r="O1070" s="385">
        <v>0</v>
      </c>
      <c r="P1070" s="568"/>
      <c r="Q1070" s="569"/>
      <c r="R1070" s="660">
        <f t="shared" si="48"/>
        <v>-27.46</v>
      </c>
      <c r="S1070" s="872">
        <f t="shared" si="49"/>
        <v>-2.1893736445975252E-4</v>
      </c>
      <c r="T1070" s="1013"/>
      <c r="U1070" s="872">
        <v>0</v>
      </c>
      <c r="V1070" s="872">
        <f t="shared" si="50"/>
        <v>-2.1893736445975252E-4</v>
      </c>
      <c r="X1070" s="1002" t="s">
        <v>5830</v>
      </c>
      <c r="Z1070" s="1003">
        <v>154</v>
      </c>
      <c r="AA1070" s="1004">
        <v>46112</v>
      </c>
      <c r="AB1070" s="1004">
        <v>46297</v>
      </c>
      <c r="AC1070" s="1004">
        <v>46147</v>
      </c>
      <c r="AD1070" s="1004">
        <v>46300</v>
      </c>
      <c r="AE1070" s="1005">
        <v>0.02</v>
      </c>
      <c r="AF1070" s="1005">
        <v>0</v>
      </c>
      <c r="AG1070" s="1003">
        <v>1376</v>
      </c>
      <c r="AH1070" s="1003">
        <v>27.46</v>
      </c>
      <c r="AI1070" s="1003">
        <v>0</v>
      </c>
      <c r="AJ1070" s="1003">
        <v>0</v>
      </c>
    </row>
    <row r="1071" spans="2:36">
      <c r="B1071" s="337" t="s">
        <v>1341</v>
      </c>
      <c r="C1071" s="314" t="s">
        <v>5831</v>
      </c>
      <c r="D1071" s="315">
        <v>30</v>
      </c>
      <c r="E1071" s="588">
        <v>46112</v>
      </c>
      <c r="F1071" s="588">
        <v>46188</v>
      </c>
      <c r="G1071" s="588">
        <v>46147</v>
      </c>
      <c r="H1071" s="588">
        <v>46189</v>
      </c>
      <c r="I1071" s="316">
        <v>0.23080000000000001</v>
      </c>
      <c r="J1071" s="316">
        <v>0</v>
      </c>
      <c r="K1071" s="315">
        <v>119</v>
      </c>
      <c r="L1071" s="315">
        <v>27.46</v>
      </c>
      <c r="M1071" s="315">
        <v>0</v>
      </c>
      <c r="N1071" s="338">
        <v>0</v>
      </c>
      <c r="O1071" s="654">
        <v>0</v>
      </c>
      <c r="P1071" s="560" t="s">
        <v>4149</v>
      </c>
      <c r="Q1071" s="561" t="s">
        <v>5832</v>
      </c>
      <c r="R1071" s="661">
        <f t="shared" si="48"/>
        <v>-27.46</v>
      </c>
      <c r="S1071" s="873">
        <f t="shared" si="49"/>
        <v>-2.1893736445975252E-4</v>
      </c>
      <c r="T1071" s="1013"/>
      <c r="U1071" s="873">
        <v>0</v>
      </c>
      <c r="V1071" s="873">
        <f t="shared" si="50"/>
        <v>-2.1893736445975252E-4</v>
      </c>
      <c r="X1071" s="1002" t="s">
        <v>1341</v>
      </c>
      <c r="Y1071" s="1002" t="s">
        <v>5831</v>
      </c>
      <c r="Z1071" s="1003">
        <v>30</v>
      </c>
      <c r="AA1071" s="1004">
        <v>46112</v>
      </c>
      <c r="AB1071" s="1004">
        <v>46188</v>
      </c>
      <c r="AC1071" s="1004">
        <v>46147</v>
      </c>
      <c r="AD1071" s="1004">
        <v>46189</v>
      </c>
      <c r="AE1071" s="1005">
        <v>0.23080000000000001</v>
      </c>
      <c r="AF1071" s="1005">
        <v>0</v>
      </c>
      <c r="AG1071" s="1003">
        <v>119</v>
      </c>
      <c r="AH1071" s="1003">
        <v>27.46</v>
      </c>
      <c r="AI1071" s="1003">
        <v>0</v>
      </c>
      <c r="AJ1071" s="1003">
        <v>0</v>
      </c>
    </row>
    <row r="1072" spans="2:36" ht="12.75" customHeight="1">
      <c r="B1072" s="337" t="s">
        <v>1343</v>
      </c>
      <c r="C1072" s="314" t="s">
        <v>5833</v>
      </c>
      <c r="D1072" s="315">
        <v>28</v>
      </c>
      <c r="E1072" s="588">
        <v>46189</v>
      </c>
      <c r="F1072" s="588">
        <v>46216</v>
      </c>
      <c r="G1072" s="588">
        <v>46190</v>
      </c>
      <c r="H1072" s="588">
        <v>46217</v>
      </c>
      <c r="I1072" s="316">
        <v>0</v>
      </c>
      <c r="J1072" s="316">
        <v>0</v>
      </c>
      <c r="K1072" s="315">
        <v>1015</v>
      </c>
      <c r="L1072" s="315">
        <v>0</v>
      </c>
      <c r="M1072" s="315">
        <v>0</v>
      </c>
      <c r="N1072" s="338">
        <v>0</v>
      </c>
      <c r="O1072" s="654">
        <v>0</v>
      </c>
      <c r="P1072" s="560" t="s">
        <v>5834</v>
      </c>
      <c r="Q1072" s="561" t="s">
        <v>5835</v>
      </c>
      <c r="R1072" s="661">
        <f t="shared" si="48"/>
        <v>0</v>
      </c>
      <c r="S1072" s="873">
        <f t="shared" si="49"/>
        <v>0</v>
      </c>
      <c r="T1072" s="1013"/>
      <c r="U1072" s="873">
        <v>0</v>
      </c>
      <c r="V1072" s="873">
        <f t="shared" si="50"/>
        <v>0</v>
      </c>
      <c r="X1072" s="1002" t="s">
        <v>1343</v>
      </c>
      <c r="Y1072" s="1002" t="s">
        <v>5833</v>
      </c>
      <c r="Z1072" s="1003">
        <v>28</v>
      </c>
      <c r="AA1072" s="1004">
        <v>46189</v>
      </c>
      <c r="AB1072" s="1004">
        <v>46216</v>
      </c>
      <c r="AC1072" s="1004">
        <v>46190</v>
      </c>
      <c r="AD1072" s="1004">
        <v>46217</v>
      </c>
      <c r="AE1072" s="1005">
        <v>0</v>
      </c>
      <c r="AF1072" s="1005">
        <v>0</v>
      </c>
      <c r="AG1072" s="1003">
        <v>1015</v>
      </c>
      <c r="AH1072" s="1003">
        <v>0</v>
      </c>
      <c r="AI1072" s="1003">
        <v>0</v>
      </c>
      <c r="AJ1072" s="1003">
        <v>0</v>
      </c>
    </row>
    <row r="1073" spans="2:36" ht="12.75" customHeight="1">
      <c r="B1073" s="337" t="s">
        <v>1345</v>
      </c>
      <c r="C1073" s="314" t="s">
        <v>5836</v>
      </c>
      <c r="D1073" s="315">
        <v>42</v>
      </c>
      <c r="E1073" s="588">
        <v>46217</v>
      </c>
      <c r="F1073" s="588">
        <v>46275</v>
      </c>
      <c r="G1073" s="588">
        <v>46218</v>
      </c>
      <c r="H1073" s="588">
        <v>46276</v>
      </c>
      <c r="I1073" s="316">
        <v>0</v>
      </c>
      <c r="J1073" s="316">
        <v>0</v>
      </c>
      <c r="K1073" s="315">
        <v>145.19999999999999</v>
      </c>
      <c r="L1073" s="315">
        <v>0</v>
      </c>
      <c r="M1073" s="315">
        <v>0</v>
      </c>
      <c r="N1073" s="338">
        <v>0</v>
      </c>
      <c r="O1073" s="654">
        <v>0</v>
      </c>
      <c r="P1073" s="560" t="s">
        <v>5832</v>
      </c>
      <c r="Q1073" s="561" t="s">
        <v>5837</v>
      </c>
      <c r="R1073" s="661">
        <f t="shared" si="48"/>
        <v>0</v>
      </c>
      <c r="S1073" s="873">
        <f t="shared" si="49"/>
        <v>0</v>
      </c>
      <c r="T1073" s="1013"/>
      <c r="U1073" s="873">
        <v>0</v>
      </c>
      <c r="V1073" s="873">
        <f t="shared" si="50"/>
        <v>0</v>
      </c>
      <c r="X1073" s="1002" t="s">
        <v>1345</v>
      </c>
      <c r="Y1073" s="1002" t="s">
        <v>5836</v>
      </c>
      <c r="Z1073" s="1003">
        <v>42</v>
      </c>
      <c r="AA1073" s="1004">
        <v>46217</v>
      </c>
      <c r="AB1073" s="1004">
        <v>46275</v>
      </c>
      <c r="AC1073" s="1004">
        <v>46218</v>
      </c>
      <c r="AD1073" s="1004">
        <v>46276</v>
      </c>
      <c r="AE1073" s="1005">
        <v>0</v>
      </c>
      <c r="AF1073" s="1005">
        <v>0</v>
      </c>
      <c r="AG1073" s="1003">
        <v>145.19999999999999</v>
      </c>
      <c r="AH1073" s="1003">
        <v>0</v>
      </c>
      <c r="AI1073" s="1003">
        <v>0</v>
      </c>
      <c r="AJ1073" s="1003">
        <v>0</v>
      </c>
    </row>
    <row r="1074" spans="2:36" ht="12.75" customHeight="1">
      <c r="B1074" s="337" t="s">
        <v>5838</v>
      </c>
      <c r="C1074" s="314" t="s">
        <v>5839</v>
      </c>
      <c r="D1074" s="315">
        <v>5</v>
      </c>
      <c r="E1074" s="588">
        <v>46276</v>
      </c>
      <c r="F1074" s="588">
        <v>46282</v>
      </c>
      <c r="G1074" s="588">
        <v>46279</v>
      </c>
      <c r="H1074" s="588">
        <v>46286</v>
      </c>
      <c r="I1074" s="316">
        <v>0</v>
      </c>
      <c r="J1074" s="316">
        <v>0</v>
      </c>
      <c r="K1074" s="315">
        <v>24.2</v>
      </c>
      <c r="L1074" s="315">
        <v>0</v>
      </c>
      <c r="M1074" s="315">
        <v>0</v>
      </c>
      <c r="N1074" s="338">
        <v>0</v>
      </c>
      <c r="O1074" s="654">
        <v>0</v>
      </c>
      <c r="P1074" s="560" t="s">
        <v>5835</v>
      </c>
      <c r="Q1074" s="561" t="s">
        <v>5840</v>
      </c>
      <c r="R1074" s="661">
        <f t="shared" si="48"/>
        <v>0</v>
      </c>
      <c r="S1074" s="873">
        <f t="shared" si="49"/>
        <v>0</v>
      </c>
      <c r="T1074" s="1013"/>
      <c r="U1074" s="873">
        <v>0</v>
      </c>
      <c r="V1074" s="873">
        <f t="shared" si="50"/>
        <v>0</v>
      </c>
      <c r="X1074" s="1002" t="s">
        <v>5838</v>
      </c>
      <c r="Y1074" s="1002" t="s">
        <v>5839</v>
      </c>
      <c r="Z1074" s="1003">
        <v>5</v>
      </c>
      <c r="AA1074" s="1004">
        <v>46276</v>
      </c>
      <c r="AB1074" s="1004">
        <v>46282</v>
      </c>
      <c r="AC1074" s="1004">
        <v>46279</v>
      </c>
      <c r="AD1074" s="1004">
        <v>46286</v>
      </c>
      <c r="AE1074" s="1005">
        <v>0</v>
      </c>
      <c r="AF1074" s="1005">
        <v>0</v>
      </c>
      <c r="AG1074" s="1003">
        <v>24.2</v>
      </c>
      <c r="AH1074" s="1003">
        <v>0</v>
      </c>
      <c r="AI1074" s="1003">
        <v>0</v>
      </c>
      <c r="AJ1074" s="1003">
        <v>0</v>
      </c>
    </row>
    <row r="1075" spans="2:36" ht="12.75" customHeight="1">
      <c r="B1075" s="337" t="s">
        <v>5841</v>
      </c>
      <c r="C1075" s="314" t="s">
        <v>5842</v>
      </c>
      <c r="D1075" s="315">
        <v>5</v>
      </c>
      <c r="E1075" s="588">
        <v>46286</v>
      </c>
      <c r="F1075" s="588">
        <v>46290</v>
      </c>
      <c r="G1075" s="588">
        <v>46287</v>
      </c>
      <c r="H1075" s="588">
        <v>46293</v>
      </c>
      <c r="I1075" s="316">
        <v>0</v>
      </c>
      <c r="J1075" s="316">
        <v>0</v>
      </c>
      <c r="K1075" s="315">
        <v>48.4</v>
      </c>
      <c r="L1075" s="315">
        <v>0</v>
      </c>
      <c r="M1075" s="315">
        <v>0</v>
      </c>
      <c r="N1075" s="338">
        <v>0</v>
      </c>
      <c r="O1075" s="654">
        <v>0</v>
      </c>
      <c r="P1075" s="560" t="s">
        <v>5843</v>
      </c>
      <c r="Q1075" s="561" t="s">
        <v>5844</v>
      </c>
      <c r="R1075" s="661">
        <f t="shared" si="48"/>
        <v>0</v>
      </c>
      <c r="S1075" s="873">
        <f t="shared" si="49"/>
        <v>0</v>
      </c>
      <c r="T1075" s="1013"/>
      <c r="U1075" s="873">
        <v>0</v>
      </c>
      <c r="V1075" s="873">
        <f t="shared" si="50"/>
        <v>0</v>
      </c>
      <c r="X1075" s="1002" t="s">
        <v>5841</v>
      </c>
      <c r="Y1075" s="1002" t="s">
        <v>5842</v>
      </c>
      <c r="Z1075" s="1003">
        <v>5</v>
      </c>
      <c r="AA1075" s="1004">
        <v>46286</v>
      </c>
      <c r="AB1075" s="1004">
        <v>46290</v>
      </c>
      <c r="AC1075" s="1004">
        <v>46287</v>
      </c>
      <c r="AD1075" s="1004">
        <v>46293</v>
      </c>
      <c r="AE1075" s="1005">
        <v>0</v>
      </c>
      <c r="AF1075" s="1005">
        <v>0</v>
      </c>
      <c r="AG1075" s="1003">
        <v>48.4</v>
      </c>
      <c r="AH1075" s="1003">
        <v>0</v>
      </c>
      <c r="AI1075" s="1003">
        <v>0</v>
      </c>
      <c r="AJ1075" s="1003">
        <v>0</v>
      </c>
    </row>
    <row r="1076" spans="2:36" ht="12.75" customHeight="1">
      <c r="B1076" s="337" t="s">
        <v>5845</v>
      </c>
      <c r="C1076" s="314" t="s">
        <v>5846</v>
      </c>
      <c r="D1076" s="315">
        <v>5</v>
      </c>
      <c r="E1076" s="588">
        <v>46293</v>
      </c>
      <c r="F1076" s="588">
        <v>46297</v>
      </c>
      <c r="G1076" s="588">
        <v>46294</v>
      </c>
      <c r="H1076" s="588">
        <v>46300</v>
      </c>
      <c r="I1076" s="316">
        <v>0</v>
      </c>
      <c r="J1076" s="316">
        <v>0</v>
      </c>
      <c r="K1076" s="315">
        <v>24.2</v>
      </c>
      <c r="L1076" s="315">
        <v>0</v>
      </c>
      <c r="M1076" s="315">
        <v>0</v>
      </c>
      <c r="N1076" s="338">
        <v>0</v>
      </c>
      <c r="O1076" s="654">
        <v>0</v>
      </c>
      <c r="P1076" s="560" t="s">
        <v>5840</v>
      </c>
      <c r="Q1076" s="561" t="s">
        <v>5213</v>
      </c>
      <c r="R1076" s="661">
        <f t="shared" si="48"/>
        <v>0</v>
      </c>
      <c r="S1076" s="873">
        <f t="shared" si="49"/>
        <v>0</v>
      </c>
      <c r="T1076" s="1013"/>
      <c r="U1076" s="873">
        <v>0</v>
      </c>
      <c r="V1076" s="873">
        <f t="shared" si="50"/>
        <v>0</v>
      </c>
      <c r="X1076" s="1002" t="s">
        <v>5845</v>
      </c>
      <c r="Y1076" s="1002" t="s">
        <v>5846</v>
      </c>
      <c r="Z1076" s="1003">
        <v>5</v>
      </c>
      <c r="AA1076" s="1004">
        <v>46293</v>
      </c>
      <c r="AB1076" s="1004">
        <v>46297</v>
      </c>
      <c r="AC1076" s="1004">
        <v>46294</v>
      </c>
      <c r="AD1076" s="1004">
        <v>46300</v>
      </c>
      <c r="AE1076" s="1005">
        <v>0</v>
      </c>
      <c r="AF1076" s="1005">
        <v>0</v>
      </c>
      <c r="AG1076" s="1003">
        <v>24.2</v>
      </c>
      <c r="AH1076" s="1003">
        <v>0</v>
      </c>
      <c r="AI1076" s="1003">
        <v>0</v>
      </c>
      <c r="AJ1076" s="1003">
        <v>0</v>
      </c>
    </row>
    <row r="1077" spans="2:36">
      <c r="B1077" s="332" t="s">
        <v>5847</v>
      </c>
      <c r="C1077" s="333"/>
      <c r="D1077" s="334">
        <v>49</v>
      </c>
      <c r="E1077" s="592">
        <v>46112</v>
      </c>
      <c r="F1077" s="592">
        <v>46198</v>
      </c>
      <c r="G1077" s="592">
        <v>46122</v>
      </c>
      <c r="H1077" s="592">
        <v>46191</v>
      </c>
      <c r="I1077" s="335">
        <v>3.8100000000000002E-2</v>
      </c>
      <c r="J1077" s="335">
        <v>3.5700000000000003E-2</v>
      </c>
      <c r="K1077" s="334">
        <v>227</v>
      </c>
      <c r="L1077" s="334">
        <v>8.64</v>
      </c>
      <c r="M1077" s="334">
        <v>8.1</v>
      </c>
      <c r="N1077" s="336">
        <v>8.1</v>
      </c>
      <c r="O1077" s="385">
        <v>0</v>
      </c>
      <c r="P1077" s="568"/>
      <c r="Q1077" s="569"/>
      <c r="R1077" s="660">
        <f t="shared" si="48"/>
        <v>-0.54000000000000092</v>
      </c>
      <c r="S1077" s="872">
        <f t="shared" si="49"/>
        <v>-4.3053960964408795E-6</v>
      </c>
      <c r="T1077" s="1013"/>
      <c r="U1077" s="872">
        <v>0</v>
      </c>
      <c r="V1077" s="872">
        <f t="shared" si="50"/>
        <v>-4.3053960964408795E-6</v>
      </c>
      <c r="X1077" s="1002" t="s">
        <v>5847</v>
      </c>
      <c r="Z1077" s="1003">
        <v>49</v>
      </c>
      <c r="AA1077" s="1004">
        <v>46112</v>
      </c>
      <c r="AB1077" s="1004">
        <v>46198</v>
      </c>
      <c r="AC1077" s="1004">
        <v>46122</v>
      </c>
      <c r="AD1077" s="1004">
        <v>46191</v>
      </c>
      <c r="AE1077" s="1005">
        <v>3.8100000000000002E-2</v>
      </c>
      <c r="AF1077" s="1005">
        <v>3.5700000000000003E-2</v>
      </c>
      <c r="AG1077" s="1003">
        <v>227</v>
      </c>
      <c r="AH1077" s="1003">
        <v>8.64</v>
      </c>
      <c r="AI1077" s="1003">
        <v>8.1</v>
      </c>
      <c r="AJ1077" s="1003">
        <v>8.1</v>
      </c>
    </row>
    <row r="1078" spans="2:36">
      <c r="B1078" s="337" t="s">
        <v>1350</v>
      </c>
      <c r="C1078" s="314" t="s">
        <v>5848</v>
      </c>
      <c r="D1078" s="315">
        <v>9</v>
      </c>
      <c r="E1078" s="588">
        <v>46112</v>
      </c>
      <c r="F1078" s="588">
        <v>46148</v>
      </c>
      <c r="G1078" s="588">
        <v>46122</v>
      </c>
      <c r="H1078" s="588">
        <v>46142</v>
      </c>
      <c r="I1078" s="316">
        <v>0.48</v>
      </c>
      <c r="J1078" s="316">
        <v>0.45</v>
      </c>
      <c r="K1078" s="315">
        <v>18</v>
      </c>
      <c r="L1078" s="315">
        <v>8.64</v>
      </c>
      <c r="M1078" s="315">
        <v>8.1</v>
      </c>
      <c r="N1078" s="338">
        <v>8.1</v>
      </c>
      <c r="O1078" s="654">
        <v>0</v>
      </c>
      <c r="P1078" s="560" t="s">
        <v>4149</v>
      </c>
      <c r="Q1078" s="561" t="s">
        <v>5849</v>
      </c>
      <c r="R1078" s="661">
        <f t="shared" si="48"/>
        <v>-0.54000000000000092</v>
      </c>
      <c r="S1078" s="873">
        <f t="shared" si="49"/>
        <v>-4.3053960964408795E-6</v>
      </c>
      <c r="T1078" s="1013"/>
      <c r="U1078" s="873">
        <v>0</v>
      </c>
      <c r="V1078" s="873">
        <f t="shared" si="50"/>
        <v>-4.3053960964408795E-6</v>
      </c>
      <c r="X1078" s="1002" t="s">
        <v>1350</v>
      </c>
      <c r="Y1078" s="1002" t="s">
        <v>5848</v>
      </c>
      <c r="Z1078" s="1003">
        <v>9</v>
      </c>
      <c r="AA1078" s="1004">
        <v>46112</v>
      </c>
      <c r="AB1078" s="1004">
        <v>46148</v>
      </c>
      <c r="AC1078" s="1004">
        <v>46122</v>
      </c>
      <c r="AD1078" s="1004">
        <v>46142</v>
      </c>
      <c r="AE1078" s="1005">
        <v>0.48</v>
      </c>
      <c r="AF1078" s="1005">
        <v>0.45</v>
      </c>
      <c r="AG1078" s="1003">
        <v>18</v>
      </c>
      <c r="AH1078" s="1003">
        <v>8.64</v>
      </c>
      <c r="AI1078" s="1003">
        <v>8.1</v>
      </c>
      <c r="AJ1078" s="1003">
        <v>8.1</v>
      </c>
    </row>
    <row r="1079" spans="2:36" ht="12.75" customHeight="1">
      <c r="B1079" s="337" t="s">
        <v>1352</v>
      </c>
      <c r="C1079" s="314" t="s">
        <v>5850</v>
      </c>
      <c r="D1079" s="315">
        <v>6</v>
      </c>
      <c r="E1079" s="588">
        <v>46149</v>
      </c>
      <c r="F1079" s="588">
        <v>46155</v>
      </c>
      <c r="G1079" s="588">
        <v>46143</v>
      </c>
      <c r="H1079" s="588">
        <v>46148</v>
      </c>
      <c r="I1079" s="316">
        <v>0</v>
      </c>
      <c r="J1079" s="316">
        <v>0</v>
      </c>
      <c r="K1079" s="315">
        <v>79</v>
      </c>
      <c r="L1079" s="315">
        <v>0</v>
      </c>
      <c r="M1079" s="315">
        <v>0</v>
      </c>
      <c r="N1079" s="338">
        <v>0</v>
      </c>
      <c r="O1079" s="654">
        <v>0</v>
      </c>
      <c r="P1079" s="560" t="s">
        <v>5851</v>
      </c>
      <c r="Q1079" s="561" t="s">
        <v>5852</v>
      </c>
      <c r="R1079" s="661">
        <f t="shared" si="48"/>
        <v>0</v>
      </c>
      <c r="S1079" s="873">
        <f t="shared" si="49"/>
        <v>0</v>
      </c>
      <c r="T1079" s="1013"/>
      <c r="U1079" s="873">
        <v>0</v>
      </c>
      <c r="V1079" s="873">
        <f t="shared" si="50"/>
        <v>0</v>
      </c>
      <c r="X1079" s="1002" t="s">
        <v>1352</v>
      </c>
      <c r="Y1079" s="1002" t="s">
        <v>5850</v>
      </c>
      <c r="Z1079" s="1003">
        <v>6</v>
      </c>
      <c r="AA1079" s="1004">
        <v>46149</v>
      </c>
      <c r="AB1079" s="1004">
        <v>46155</v>
      </c>
      <c r="AC1079" s="1004">
        <v>46143</v>
      </c>
      <c r="AD1079" s="1004">
        <v>46148</v>
      </c>
      <c r="AE1079" s="1005">
        <v>0</v>
      </c>
      <c r="AF1079" s="1005">
        <v>0</v>
      </c>
      <c r="AG1079" s="1003">
        <v>79</v>
      </c>
      <c r="AH1079" s="1003">
        <v>0</v>
      </c>
      <c r="AI1079" s="1003">
        <v>0</v>
      </c>
      <c r="AJ1079" s="1003">
        <v>0</v>
      </c>
    </row>
    <row r="1080" spans="2:36" ht="12.75" customHeight="1">
      <c r="B1080" s="337" t="s">
        <v>1354</v>
      </c>
      <c r="C1080" s="314" t="s">
        <v>5853</v>
      </c>
      <c r="D1080" s="315">
        <v>15</v>
      </c>
      <c r="E1080" s="588">
        <v>46156</v>
      </c>
      <c r="F1080" s="588">
        <v>46177</v>
      </c>
      <c r="G1080" s="588">
        <v>46149</v>
      </c>
      <c r="H1080" s="588">
        <v>46170</v>
      </c>
      <c r="I1080" s="316">
        <v>0</v>
      </c>
      <c r="J1080" s="316">
        <v>0</v>
      </c>
      <c r="K1080" s="315">
        <v>78</v>
      </c>
      <c r="L1080" s="315">
        <v>0</v>
      </c>
      <c r="M1080" s="315">
        <v>0</v>
      </c>
      <c r="N1080" s="338">
        <v>0</v>
      </c>
      <c r="O1080" s="654">
        <v>0</v>
      </c>
      <c r="P1080" s="560" t="s">
        <v>5849</v>
      </c>
      <c r="Q1080" s="561" t="s">
        <v>5854</v>
      </c>
      <c r="R1080" s="661">
        <f t="shared" si="48"/>
        <v>0</v>
      </c>
      <c r="S1080" s="873">
        <f t="shared" si="49"/>
        <v>0</v>
      </c>
      <c r="T1080" s="1013"/>
      <c r="U1080" s="873">
        <v>0</v>
      </c>
      <c r="V1080" s="873">
        <f t="shared" si="50"/>
        <v>0</v>
      </c>
      <c r="X1080" s="1002" t="s">
        <v>1354</v>
      </c>
      <c r="Y1080" s="1002" t="s">
        <v>5853</v>
      </c>
      <c r="Z1080" s="1003">
        <v>15</v>
      </c>
      <c r="AA1080" s="1004">
        <v>46156</v>
      </c>
      <c r="AB1080" s="1004">
        <v>46177</v>
      </c>
      <c r="AC1080" s="1004">
        <v>46149</v>
      </c>
      <c r="AD1080" s="1004">
        <v>46170</v>
      </c>
      <c r="AE1080" s="1005">
        <v>0</v>
      </c>
      <c r="AF1080" s="1005">
        <v>0</v>
      </c>
      <c r="AG1080" s="1003">
        <v>78</v>
      </c>
      <c r="AH1080" s="1003">
        <v>0</v>
      </c>
      <c r="AI1080" s="1003">
        <v>0</v>
      </c>
      <c r="AJ1080" s="1003">
        <v>0</v>
      </c>
    </row>
    <row r="1081" spans="2:36" ht="12.75" customHeight="1">
      <c r="B1081" s="337" t="s">
        <v>5855</v>
      </c>
      <c r="C1081" s="314" t="s">
        <v>5856</v>
      </c>
      <c r="D1081" s="315">
        <v>5</v>
      </c>
      <c r="E1081" s="588">
        <v>46178</v>
      </c>
      <c r="F1081" s="588">
        <v>46184</v>
      </c>
      <c r="G1081" s="588">
        <v>46171</v>
      </c>
      <c r="H1081" s="588">
        <v>46177</v>
      </c>
      <c r="I1081" s="316">
        <v>0</v>
      </c>
      <c r="J1081" s="316">
        <v>0</v>
      </c>
      <c r="K1081" s="315">
        <v>13</v>
      </c>
      <c r="L1081" s="315">
        <v>0</v>
      </c>
      <c r="M1081" s="315">
        <v>0</v>
      </c>
      <c r="N1081" s="338">
        <v>0</v>
      </c>
      <c r="O1081" s="654">
        <v>0</v>
      </c>
      <c r="P1081" s="560" t="s">
        <v>5852</v>
      </c>
      <c r="Q1081" s="561" t="s">
        <v>5857</v>
      </c>
      <c r="R1081" s="661">
        <f t="shared" si="48"/>
        <v>0</v>
      </c>
      <c r="S1081" s="873">
        <f t="shared" si="49"/>
        <v>0</v>
      </c>
      <c r="T1081" s="1013"/>
      <c r="U1081" s="873">
        <v>0</v>
      </c>
      <c r="V1081" s="873">
        <f t="shared" si="50"/>
        <v>0</v>
      </c>
      <c r="X1081" s="1002" t="s">
        <v>5855</v>
      </c>
      <c r="Y1081" s="1002" t="s">
        <v>5856</v>
      </c>
      <c r="Z1081" s="1003">
        <v>5</v>
      </c>
      <c r="AA1081" s="1004">
        <v>46178</v>
      </c>
      <c r="AB1081" s="1004">
        <v>46184</v>
      </c>
      <c r="AC1081" s="1004">
        <v>46171</v>
      </c>
      <c r="AD1081" s="1004">
        <v>46177</v>
      </c>
      <c r="AE1081" s="1005">
        <v>0</v>
      </c>
      <c r="AF1081" s="1005">
        <v>0</v>
      </c>
      <c r="AG1081" s="1003">
        <v>13</v>
      </c>
      <c r="AH1081" s="1003">
        <v>0</v>
      </c>
      <c r="AI1081" s="1003">
        <v>0</v>
      </c>
      <c r="AJ1081" s="1003">
        <v>0</v>
      </c>
    </row>
    <row r="1082" spans="2:36" ht="12.75" customHeight="1">
      <c r="B1082" s="337" t="s">
        <v>5858</v>
      </c>
      <c r="C1082" s="314" t="s">
        <v>5859</v>
      </c>
      <c r="D1082" s="315">
        <v>5</v>
      </c>
      <c r="E1082" s="588">
        <v>46185</v>
      </c>
      <c r="F1082" s="588">
        <v>46191</v>
      </c>
      <c r="G1082" s="588">
        <v>46178</v>
      </c>
      <c r="H1082" s="588">
        <v>46184</v>
      </c>
      <c r="I1082" s="316">
        <v>0</v>
      </c>
      <c r="J1082" s="316">
        <v>0</v>
      </c>
      <c r="K1082" s="315">
        <v>26</v>
      </c>
      <c r="L1082" s="315">
        <v>0</v>
      </c>
      <c r="M1082" s="315">
        <v>0</v>
      </c>
      <c r="N1082" s="338">
        <v>0</v>
      </c>
      <c r="O1082" s="654">
        <v>0</v>
      </c>
      <c r="P1082" s="560" t="s">
        <v>5860</v>
      </c>
      <c r="Q1082" s="561" t="s">
        <v>5861</v>
      </c>
      <c r="R1082" s="661">
        <f t="shared" si="48"/>
        <v>0</v>
      </c>
      <c r="S1082" s="873">
        <f t="shared" si="49"/>
        <v>0</v>
      </c>
      <c r="T1082" s="1013"/>
      <c r="U1082" s="873">
        <v>0</v>
      </c>
      <c r="V1082" s="873">
        <f t="shared" si="50"/>
        <v>0</v>
      </c>
      <c r="X1082" s="1002" t="s">
        <v>5858</v>
      </c>
      <c r="Y1082" s="1002" t="s">
        <v>5859</v>
      </c>
      <c r="Z1082" s="1003">
        <v>5</v>
      </c>
      <c r="AA1082" s="1004">
        <v>46185</v>
      </c>
      <c r="AB1082" s="1004">
        <v>46191</v>
      </c>
      <c r="AC1082" s="1004">
        <v>46178</v>
      </c>
      <c r="AD1082" s="1004">
        <v>46184</v>
      </c>
      <c r="AE1082" s="1005">
        <v>0</v>
      </c>
      <c r="AF1082" s="1005">
        <v>0</v>
      </c>
      <c r="AG1082" s="1003">
        <v>26</v>
      </c>
      <c r="AH1082" s="1003">
        <v>0</v>
      </c>
      <c r="AI1082" s="1003">
        <v>0</v>
      </c>
      <c r="AJ1082" s="1003">
        <v>0</v>
      </c>
    </row>
    <row r="1083" spans="2:36" ht="12.75" customHeight="1">
      <c r="B1083" s="337" t="s">
        <v>5862</v>
      </c>
      <c r="C1083" s="314" t="s">
        <v>5863</v>
      </c>
      <c r="D1083" s="315">
        <v>5</v>
      </c>
      <c r="E1083" s="588">
        <v>46192</v>
      </c>
      <c r="F1083" s="588">
        <v>46198</v>
      </c>
      <c r="G1083" s="588">
        <v>46185</v>
      </c>
      <c r="H1083" s="588">
        <v>46191</v>
      </c>
      <c r="I1083" s="316">
        <v>0</v>
      </c>
      <c r="J1083" s="316">
        <v>0</v>
      </c>
      <c r="K1083" s="315">
        <v>13</v>
      </c>
      <c r="L1083" s="315">
        <v>0</v>
      </c>
      <c r="M1083" s="315">
        <v>0</v>
      </c>
      <c r="N1083" s="338">
        <v>0</v>
      </c>
      <c r="O1083" s="654">
        <v>0</v>
      </c>
      <c r="P1083" s="560" t="s">
        <v>5857</v>
      </c>
      <c r="Q1083" s="561" t="s">
        <v>5213</v>
      </c>
      <c r="R1083" s="661">
        <f t="shared" si="48"/>
        <v>0</v>
      </c>
      <c r="S1083" s="873">
        <f t="shared" si="49"/>
        <v>0</v>
      </c>
      <c r="T1083" s="1013"/>
      <c r="U1083" s="873">
        <v>0</v>
      </c>
      <c r="V1083" s="873">
        <f t="shared" si="50"/>
        <v>0</v>
      </c>
      <c r="X1083" s="1002" t="s">
        <v>5862</v>
      </c>
      <c r="Y1083" s="1002" t="s">
        <v>5863</v>
      </c>
      <c r="Z1083" s="1003">
        <v>5</v>
      </c>
      <c r="AA1083" s="1004">
        <v>46192</v>
      </c>
      <c r="AB1083" s="1004">
        <v>46198</v>
      </c>
      <c r="AC1083" s="1004">
        <v>46185</v>
      </c>
      <c r="AD1083" s="1004">
        <v>46191</v>
      </c>
      <c r="AE1083" s="1005">
        <v>0</v>
      </c>
      <c r="AF1083" s="1005">
        <v>0</v>
      </c>
      <c r="AG1083" s="1003">
        <v>13</v>
      </c>
      <c r="AH1083" s="1003">
        <v>0</v>
      </c>
      <c r="AI1083" s="1003">
        <v>0</v>
      </c>
      <c r="AJ1083" s="1003">
        <v>0</v>
      </c>
    </row>
    <row r="1084" spans="2:36">
      <c r="B1084" s="327" t="s">
        <v>5864</v>
      </c>
      <c r="C1084" s="328"/>
      <c r="D1084" s="329">
        <v>485</v>
      </c>
      <c r="E1084" s="591">
        <v>45947</v>
      </c>
      <c r="F1084" s="591">
        <v>46660</v>
      </c>
      <c r="G1084" s="591">
        <v>45947</v>
      </c>
      <c r="H1084" s="591">
        <v>46660</v>
      </c>
      <c r="I1084" s="330">
        <v>0.18729999999999999</v>
      </c>
      <c r="J1084" s="330">
        <v>1.7100000000000001E-2</v>
      </c>
      <c r="K1084" s="329">
        <v>9205.2000000000007</v>
      </c>
      <c r="L1084" s="329">
        <v>1724</v>
      </c>
      <c r="M1084" s="329">
        <v>157</v>
      </c>
      <c r="N1084" s="331">
        <v>157</v>
      </c>
      <c r="O1084" s="385">
        <v>157</v>
      </c>
      <c r="P1084" s="566"/>
      <c r="Q1084" s="567"/>
      <c r="R1084" s="659">
        <f t="shared" si="48"/>
        <v>-1567</v>
      </c>
      <c r="S1084" s="871">
        <f t="shared" si="49"/>
        <v>-1.2493621635412681E-2</v>
      </c>
      <c r="T1084" s="1013"/>
      <c r="U1084" s="871">
        <v>-1.027399990751327E-2</v>
      </c>
      <c r="V1084" s="871">
        <f t="shared" si="50"/>
        <v>-2.2196217278994106E-3</v>
      </c>
      <c r="X1084" s="1002" t="s">
        <v>5864</v>
      </c>
      <c r="Z1084" s="1003">
        <v>485</v>
      </c>
      <c r="AA1084" s="1004">
        <v>45947</v>
      </c>
      <c r="AB1084" s="1004">
        <v>46660</v>
      </c>
      <c r="AC1084" s="1004">
        <v>45947</v>
      </c>
      <c r="AD1084" s="1004">
        <v>46660</v>
      </c>
      <c r="AE1084" s="1005">
        <v>0.18729999999999999</v>
      </c>
      <c r="AF1084" s="1005">
        <v>1.7100000000000001E-2</v>
      </c>
      <c r="AG1084" s="1003">
        <v>9205.2000000000007</v>
      </c>
      <c r="AH1084" s="1003">
        <v>1724</v>
      </c>
      <c r="AI1084" s="1003">
        <v>157</v>
      </c>
      <c r="AJ1084" s="1003">
        <v>157</v>
      </c>
    </row>
    <row r="1085" spans="2:36">
      <c r="B1085" s="332" t="s">
        <v>5865</v>
      </c>
      <c r="C1085" s="333"/>
      <c r="D1085" s="334">
        <v>346</v>
      </c>
      <c r="E1085" s="592">
        <v>45947</v>
      </c>
      <c r="F1085" s="592">
        <v>46457</v>
      </c>
      <c r="G1085" s="592">
        <v>45947</v>
      </c>
      <c r="H1085" s="592">
        <v>46457</v>
      </c>
      <c r="I1085" s="335">
        <v>0.25640000000000002</v>
      </c>
      <c r="J1085" s="335">
        <v>2.3300000000000001E-2</v>
      </c>
      <c r="K1085" s="334">
        <v>6724</v>
      </c>
      <c r="L1085" s="334">
        <v>1724</v>
      </c>
      <c r="M1085" s="334">
        <v>157</v>
      </c>
      <c r="N1085" s="336">
        <v>157</v>
      </c>
      <c r="O1085" s="385">
        <v>157</v>
      </c>
      <c r="P1085" s="568"/>
      <c r="Q1085" s="569"/>
      <c r="R1085" s="660">
        <f t="shared" si="48"/>
        <v>-1567</v>
      </c>
      <c r="S1085" s="872">
        <f t="shared" si="49"/>
        <v>-1.2493621635412681E-2</v>
      </c>
      <c r="T1085" s="1013"/>
      <c r="U1085" s="872">
        <v>-1.027399990751327E-2</v>
      </c>
      <c r="V1085" s="872">
        <f t="shared" si="50"/>
        <v>-2.2196217278994106E-3</v>
      </c>
      <c r="X1085" s="1002" t="s">
        <v>5865</v>
      </c>
      <c r="Z1085" s="1003">
        <v>346</v>
      </c>
      <c r="AA1085" s="1004">
        <v>45947</v>
      </c>
      <c r="AB1085" s="1004">
        <v>46457</v>
      </c>
      <c r="AC1085" s="1004">
        <v>45947</v>
      </c>
      <c r="AD1085" s="1004">
        <v>46457</v>
      </c>
      <c r="AE1085" s="1005">
        <v>0.25640000000000002</v>
      </c>
      <c r="AF1085" s="1005">
        <v>2.3300000000000001E-2</v>
      </c>
      <c r="AG1085" s="1003">
        <v>6724</v>
      </c>
      <c r="AH1085" s="1003">
        <v>1724</v>
      </c>
      <c r="AI1085" s="1003">
        <v>157</v>
      </c>
      <c r="AJ1085" s="1003">
        <v>157</v>
      </c>
    </row>
    <row r="1086" spans="2:36">
      <c r="B1086" s="339" t="s">
        <v>5059</v>
      </c>
      <c r="C1086" s="340"/>
      <c r="D1086" s="341">
        <v>0</v>
      </c>
      <c r="E1086" s="593">
        <v>45947</v>
      </c>
      <c r="F1086" s="593">
        <v>45947</v>
      </c>
      <c r="G1086" s="593">
        <v>45947</v>
      </c>
      <c r="H1086" s="593">
        <v>45947</v>
      </c>
      <c r="I1086" s="342">
        <v>0</v>
      </c>
      <c r="J1086" s="342">
        <v>0</v>
      </c>
      <c r="K1086" s="341">
        <v>0</v>
      </c>
      <c r="L1086" s="341">
        <v>0</v>
      </c>
      <c r="M1086" s="341">
        <v>0</v>
      </c>
      <c r="N1086" s="343">
        <v>0</v>
      </c>
      <c r="O1086" s="385">
        <v>0</v>
      </c>
      <c r="P1086" s="570"/>
      <c r="Q1086" s="571"/>
      <c r="R1086" s="662">
        <f t="shared" si="48"/>
        <v>0</v>
      </c>
      <c r="S1086" s="874">
        <f t="shared" si="49"/>
        <v>0</v>
      </c>
      <c r="T1086" s="1013"/>
      <c r="U1086" s="874">
        <v>0</v>
      </c>
      <c r="V1086" s="874">
        <f t="shared" si="50"/>
        <v>0</v>
      </c>
      <c r="X1086" s="1002" t="s">
        <v>5059</v>
      </c>
      <c r="Z1086" s="1003">
        <v>0</v>
      </c>
      <c r="AA1086" s="1004">
        <v>45947</v>
      </c>
      <c r="AB1086" s="1004">
        <v>45947</v>
      </c>
      <c r="AC1086" s="1004">
        <v>45947</v>
      </c>
      <c r="AD1086" s="1004">
        <v>45947</v>
      </c>
      <c r="AE1086" s="1005">
        <v>0</v>
      </c>
      <c r="AF1086" s="1005">
        <v>0</v>
      </c>
      <c r="AG1086" s="1003">
        <v>0</v>
      </c>
      <c r="AH1086" s="1003">
        <v>0</v>
      </c>
      <c r="AI1086" s="1003">
        <v>0</v>
      </c>
      <c r="AJ1086" s="1003">
        <v>0</v>
      </c>
    </row>
    <row r="1087" spans="2:36">
      <c r="B1087" s="337" t="s">
        <v>5866</v>
      </c>
      <c r="C1087" s="314" t="s">
        <v>5867</v>
      </c>
      <c r="D1087" s="315">
        <v>0</v>
      </c>
      <c r="F1087" s="588">
        <v>45947</v>
      </c>
      <c r="H1087" s="588">
        <v>45947</v>
      </c>
      <c r="I1087" s="316">
        <v>1</v>
      </c>
      <c r="J1087" s="316">
        <v>1</v>
      </c>
      <c r="K1087" s="315">
        <v>0</v>
      </c>
      <c r="L1087" s="315">
        <v>0</v>
      </c>
      <c r="M1087" s="315">
        <v>0</v>
      </c>
      <c r="N1087" s="338">
        <v>0</v>
      </c>
      <c r="O1087" s="654">
        <v>0</v>
      </c>
      <c r="Q1087" s="561" t="s">
        <v>5868</v>
      </c>
      <c r="R1087" s="661">
        <f t="shared" si="48"/>
        <v>0</v>
      </c>
      <c r="S1087" s="873">
        <f t="shared" si="49"/>
        <v>0</v>
      </c>
      <c r="T1087" s="1013"/>
      <c r="U1087" s="873">
        <v>0</v>
      </c>
      <c r="V1087" s="873">
        <f t="shared" si="50"/>
        <v>0</v>
      </c>
      <c r="X1087" s="1002" t="s">
        <v>5866</v>
      </c>
      <c r="Y1087" s="1002" t="s">
        <v>5867</v>
      </c>
      <c r="Z1087" s="1003">
        <v>0</v>
      </c>
      <c r="AB1087" s="1004">
        <v>45947</v>
      </c>
      <c r="AD1087" s="1004">
        <v>45947</v>
      </c>
      <c r="AE1087" s="1005">
        <v>1</v>
      </c>
      <c r="AF1087" s="1005">
        <v>1</v>
      </c>
      <c r="AG1087" s="1003">
        <v>0</v>
      </c>
      <c r="AH1087" s="1003">
        <v>0</v>
      </c>
      <c r="AI1087" s="1003">
        <v>0</v>
      </c>
      <c r="AJ1087" s="1003">
        <v>0</v>
      </c>
    </row>
    <row r="1088" spans="2:36">
      <c r="B1088" s="339" t="s">
        <v>5869</v>
      </c>
      <c r="C1088" s="340"/>
      <c r="D1088" s="341">
        <v>176</v>
      </c>
      <c r="E1088" s="593">
        <v>45950</v>
      </c>
      <c r="F1088" s="593">
        <v>46006</v>
      </c>
      <c r="G1088" s="593">
        <v>45950</v>
      </c>
      <c r="H1088" s="593">
        <v>46211</v>
      </c>
      <c r="I1088" s="342">
        <v>1</v>
      </c>
      <c r="J1088" s="342">
        <v>0.48</v>
      </c>
      <c r="K1088" s="341">
        <v>320</v>
      </c>
      <c r="L1088" s="341">
        <v>320</v>
      </c>
      <c r="M1088" s="341">
        <v>153.6</v>
      </c>
      <c r="N1088" s="343">
        <v>153.6</v>
      </c>
      <c r="O1088" s="385">
        <v>153.6</v>
      </c>
      <c r="P1088" s="570"/>
      <c r="Q1088" s="571"/>
      <c r="R1088" s="662">
        <f t="shared" si="48"/>
        <v>-166.4</v>
      </c>
      <c r="S1088" s="874">
        <f t="shared" si="49"/>
        <v>-1.3266998341625207E-3</v>
      </c>
      <c r="T1088" s="1013"/>
      <c r="U1088" s="874">
        <v>-1.4032469220257146E-3</v>
      </c>
      <c r="V1088" s="874">
        <f t="shared" si="50"/>
        <v>7.6547087863193877E-5</v>
      </c>
      <c r="X1088" s="1002" t="s">
        <v>5869</v>
      </c>
      <c r="Z1088" s="1003">
        <v>176</v>
      </c>
      <c r="AA1088" s="1004">
        <v>45950</v>
      </c>
      <c r="AB1088" s="1004">
        <v>46006</v>
      </c>
      <c r="AC1088" s="1004">
        <v>45950</v>
      </c>
      <c r="AD1088" s="1004">
        <v>46211</v>
      </c>
      <c r="AE1088" s="1005">
        <v>1</v>
      </c>
      <c r="AF1088" s="1005">
        <v>0.48</v>
      </c>
      <c r="AG1088" s="1003">
        <v>320</v>
      </c>
      <c r="AH1088" s="1003">
        <v>320</v>
      </c>
      <c r="AI1088" s="1003">
        <v>153.6</v>
      </c>
      <c r="AJ1088" s="1003">
        <v>153.6</v>
      </c>
    </row>
    <row r="1089" spans="2:36">
      <c r="B1089" s="337" t="s">
        <v>1362</v>
      </c>
      <c r="C1089" s="314" t="s">
        <v>5870</v>
      </c>
      <c r="D1089" s="315">
        <v>15</v>
      </c>
      <c r="E1089" s="588">
        <v>45950</v>
      </c>
      <c r="F1089" s="588">
        <v>45971</v>
      </c>
      <c r="G1089" s="588">
        <v>45950</v>
      </c>
      <c r="H1089" s="588">
        <v>46184</v>
      </c>
      <c r="I1089" s="316">
        <v>1</v>
      </c>
      <c r="J1089" s="316">
        <v>0.8</v>
      </c>
      <c r="K1089" s="315">
        <v>192</v>
      </c>
      <c r="L1089" s="315">
        <v>192</v>
      </c>
      <c r="M1089" s="315">
        <v>153.6</v>
      </c>
      <c r="N1089" s="338">
        <v>153.6</v>
      </c>
      <c r="O1089" s="654">
        <v>153.6</v>
      </c>
      <c r="P1089" s="560" t="s">
        <v>4964</v>
      </c>
      <c r="Q1089" s="561" t="s">
        <v>5871</v>
      </c>
      <c r="R1089" s="661">
        <f t="shared" si="48"/>
        <v>-38.400000000000006</v>
      </c>
      <c r="S1089" s="873">
        <f t="shared" si="49"/>
        <v>-3.0616150019135096E-4</v>
      </c>
      <c r="T1089" s="1013"/>
      <c r="U1089" s="873">
        <v>-3.8270370600701308E-4</v>
      </c>
      <c r="V1089" s="873">
        <f t="shared" si="50"/>
        <v>7.6542205815662121E-5</v>
      </c>
      <c r="X1089" s="1002" t="s">
        <v>1362</v>
      </c>
      <c r="Y1089" s="1002" t="s">
        <v>5870</v>
      </c>
      <c r="Z1089" s="1003">
        <v>15</v>
      </c>
      <c r="AA1089" s="1004">
        <v>45950</v>
      </c>
      <c r="AB1089" s="1004">
        <v>45971</v>
      </c>
      <c r="AC1089" s="1004">
        <v>45950</v>
      </c>
      <c r="AD1089" s="1004">
        <v>46184</v>
      </c>
      <c r="AE1089" s="1005">
        <v>1</v>
      </c>
      <c r="AF1089" s="1005">
        <v>0.8</v>
      </c>
      <c r="AG1089" s="1003">
        <v>192</v>
      </c>
      <c r="AH1089" s="1003">
        <v>192</v>
      </c>
      <c r="AI1089" s="1003">
        <v>153.6</v>
      </c>
      <c r="AJ1089" s="1003">
        <v>153.6</v>
      </c>
    </row>
    <row r="1090" spans="2:36">
      <c r="B1090" s="337" t="s">
        <v>5872</v>
      </c>
      <c r="C1090" s="314" t="s">
        <v>5873</v>
      </c>
      <c r="D1090" s="315">
        <v>6</v>
      </c>
      <c r="E1090" s="588">
        <v>45972</v>
      </c>
      <c r="F1090" s="588">
        <v>45981</v>
      </c>
      <c r="G1090" s="588">
        <v>46185</v>
      </c>
      <c r="H1090" s="588">
        <v>46192</v>
      </c>
      <c r="I1090" s="316">
        <v>1</v>
      </c>
      <c r="J1090" s="316">
        <v>0</v>
      </c>
      <c r="K1090" s="315">
        <v>32</v>
      </c>
      <c r="L1090" s="315">
        <v>32</v>
      </c>
      <c r="M1090" s="315">
        <v>0</v>
      </c>
      <c r="N1090" s="338">
        <v>0</v>
      </c>
      <c r="O1090" s="654">
        <v>0</v>
      </c>
      <c r="P1090" s="560" t="s">
        <v>5874</v>
      </c>
      <c r="Q1090" s="561" t="s">
        <v>5875</v>
      </c>
      <c r="R1090" s="661">
        <f t="shared" si="48"/>
        <v>-32</v>
      </c>
      <c r="S1090" s="873">
        <f t="shared" si="49"/>
        <v>-2.5513458349279245E-4</v>
      </c>
      <c r="T1090" s="1013"/>
      <c r="U1090" s="873">
        <v>-2.5513580400467537E-4</v>
      </c>
      <c r="V1090" s="873">
        <f t="shared" si="50"/>
        <v>1.220511882912053E-9</v>
      </c>
      <c r="X1090" s="1002" t="s">
        <v>5872</v>
      </c>
      <c r="Y1090" s="1002" t="s">
        <v>5873</v>
      </c>
      <c r="Z1090" s="1003">
        <v>6</v>
      </c>
      <c r="AA1090" s="1004">
        <v>45972</v>
      </c>
      <c r="AB1090" s="1004">
        <v>45981</v>
      </c>
      <c r="AC1090" s="1004">
        <v>46185</v>
      </c>
      <c r="AD1090" s="1004">
        <v>46192</v>
      </c>
      <c r="AE1090" s="1005">
        <v>1</v>
      </c>
      <c r="AF1090" s="1005">
        <v>0</v>
      </c>
      <c r="AG1090" s="1003">
        <v>32</v>
      </c>
      <c r="AH1090" s="1003">
        <v>32</v>
      </c>
      <c r="AI1090" s="1003">
        <v>0</v>
      </c>
      <c r="AJ1090" s="1003">
        <v>0</v>
      </c>
    </row>
    <row r="1091" spans="2:36">
      <c r="B1091" s="337" t="s">
        <v>5876</v>
      </c>
      <c r="C1091" s="314" t="s">
        <v>5877</v>
      </c>
      <c r="D1091" s="315">
        <v>6</v>
      </c>
      <c r="E1091" s="588">
        <v>45982</v>
      </c>
      <c r="F1091" s="588">
        <v>45993</v>
      </c>
      <c r="G1091" s="588">
        <v>46195</v>
      </c>
      <c r="H1091" s="588">
        <v>46203</v>
      </c>
      <c r="I1091" s="316">
        <v>1</v>
      </c>
      <c r="J1091" s="316">
        <v>0</v>
      </c>
      <c r="K1091" s="315">
        <v>64</v>
      </c>
      <c r="L1091" s="315">
        <v>64</v>
      </c>
      <c r="M1091" s="315">
        <v>0</v>
      </c>
      <c r="N1091" s="338">
        <v>0</v>
      </c>
      <c r="O1091" s="654">
        <v>0</v>
      </c>
      <c r="P1091" s="560" t="s">
        <v>5878</v>
      </c>
      <c r="Q1091" s="561" t="s">
        <v>5879</v>
      </c>
      <c r="R1091" s="661">
        <f t="shared" si="48"/>
        <v>-64</v>
      </c>
      <c r="S1091" s="873">
        <f t="shared" si="49"/>
        <v>-5.1026916698558491E-4</v>
      </c>
      <c r="T1091" s="1013"/>
      <c r="U1091" s="873">
        <v>-5.1027160800935073E-4</v>
      </c>
      <c r="V1091" s="873">
        <f t="shared" si="50"/>
        <v>2.441023765824106E-9</v>
      </c>
      <c r="X1091" s="1002" t="s">
        <v>5876</v>
      </c>
      <c r="Y1091" s="1002" t="s">
        <v>5877</v>
      </c>
      <c r="Z1091" s="1003">
        <v>6</v>
      </c>
      <c r="AA1091" s="1004">
        <v>45982</v>
      </c>
      <c r="AB1091" s="1004">
        <v>45993</v>
      </c>
      <c r="AC1091" s="1004">
        <v>46195</v>
      </c>
      <c r="AD1091" s="1004">
        <v>46203</v>
      </c>
      <c r="AE1091" s="1005">
        <v>1</v>
      </c>
      <c r="AF1091" s="1005">
        <v>0</v>
      </c>
      <c r="AG1091" s="1003">
        <v>64</v>
      </c>
      <c r="AH1091" s="1003">
        <v>64</v>
      </c>
      <c r="AI1091" s="1003">
        <v>0</v>
      </c>
      <c r="AJ1091" s="1003">
        <v>0</v>
      </c>
    </row>
    <row r="1092" spans="2:36" ht="12.75" customHeight="1">
      <c r="B1092" s="337" t="s">
        <v>5880</v>
      </c>
      <c r="C1092" s="314" t="s">
        <v>5881</v>
      </c>
      <c r="D1092" s="315">
        <v>6</v>
      </c>
      <c r="E1092" s="588">
        <v>45994</v>
      </c>
      <c r="F1092" s="588">
        <v>46006</v>
      </c>
      <c r="G1092" s="588">
        <v>46204</v>
      </c>
      <c r="H1092" s="588">
        <v>46211</v>
      </c>
      <c r="I1092" s="316">
        <v>1</v>
      </c>
      <c r="J1092" s="316">
        <v>0</v>
      </c>
      <c r="K1092" s="315">
        <v>32</v>
      </c>
      <c r="L1092" s="315">
        <v>32</v>
      </c>
      <c r="M1092" s="315">
        <v>0</v>
      </c>
      <c r="N1092" s="338">
        <v>0</v>
      </c>
      <c r="O1092" s="654">
        <v>0</v>
      </c>
      <c r="P1092" s="560" t="s">
        <v>5875</v>
      </c>
      <c r="Q1092" s="561" t="s">
        <v>5882</v>
      </c>
      <c r="R1092" s="661">
        <f t="shared" si="48"/>
        <v>-32</v>
      </c>
      <c r="S1092" s="873">
        <f t="shared" si="49"/>
        <v>-2.5513458349279245E-4</v>
      </c>
      <c r="T1092" s="1013"/>
      <c r="U1092" s="873">
        <v>-2.5513580400467537E-4</v>
      </c>
      <c r="V1092" s="873">
        <f t="shared" si="50"/>
        <v>1.220511882912053E-9</v>
      </c>
      <c r="X1092" s="1002" t="s">
        <v>5880</v>
      </c>
      <c r="Y1092" s="1002" t="s">
        <v>5881</v>
      </c>
      <c r="Z1092" s="1003">
        <v>6</v>
      </c>
      <c r="AA1092" s="1004">
        <v>45994</v>
      </c>
      <c r="AB1092" s="1004">
        <v>46006</v>
      </c>
      <c r="AC1092" s="1004">
        <v>46204</v>
      </c>
      <c r="AD1092" s="1004">
        <v>46211</v>
      </c>
      <c r="AE1092" s="1005">
        <v>1</v>
      </c>
      <c r="AF1092" s="1005">
        <v>0</v>
      </c>
      <c r="AG1092" s="1003">
        <v>32</v>
      </c>
      <c r="AH1092" s="1003">
        <v>32</v>
      </c>
      <c r="AI1092" s="1003">
        <v>0</v>
      </c>
      <c r="AJ1092" s="1003">
        <v>0</v>
      </c>
    </row>
    <row r="1093" spans="2:36">
      <c r="B1093" s="339" t="s">
        <v>5883</v>
      </c>
      <c r="C1093" s="340"/>
      <c r="D1093" s="341">
        <v>31</v>
      </c>
      <c r="E1093" s="593">
        <v>45965</v>
      </c>
      <c r="F1093" s="593">
        <v>46021</v>
      </c>
      <c r="G1093" s="593">
        <v>46154</v>
      </c>
      <c r="H1093" s="593">
        <v>46197</v>
      </c>
      <c r="I1093" s="342">
        <v>1</v>
      </c>
      <c r="J1093" s="342">
        <v>0</v>
      </c>
      <c r="K1093" s="341">
        <v>986</v>
      </c>
      <c r="L1093" s="341">
        <v>986</v>
      </c>
      <c r="M1093" s="341">
        <v>0</v>
      </c>
      <c r="N1093" s="343">
        <v>0</v>
      </c>
      <c r="O1093" s="385">
        <v>0</v>
      </c>
      <c r="P1093" s="570"/>
      <c r="Q1093" s="571"/>
      <c r="R1093" s="662">
        <f t="shared" ref="R1093:R1156" si="51">+N1093-L1093</f>
        <v>-986</v>
      </c>
      <c r="S1093" s="874">
        <f t="shared" ref="S1093:S1156" si="52">+R1093/$K$5</f>
        <v>-7.8613343538716674E-3</v>
      </c>
      <c r="T1093" s="1013"/>
      <c r="U1093" s="874">
        <v>-7.8613719608940594E-3</v>
      </c>
      <c r="V1093" s="874">
        <f t="shared" ref="V1093:V1156" si="53">+S1093-U1093</f>
        <v>3.7607022392027734E-8</v>
      </c>
      <c r="X1093" s="1002" t="s">
        <v>5883</v>
      </c>
      <c r="Z1093" s="1003">
        <v>31</v>
      </c>
      <c r="AA1093" s="1004">
        <v>45965</v>
      </c>
      <c r="AB1093" s="1004">
        <v>46021</v>
      </c>
      <c r="AC1093" s="1004">
        <v>46154</v>
      </c>
      <c r="AD1093" s="1004">
        <v>46197</v>
      </c>
      <c r="AE1093" s="1005">
        <v>1</v>
      </c>
      <c r="AF1093" s="1005">
        <v>0</v>
      </c>
      <c r="AG1093" s="1003">
        <v>986</v>
      </c>
      <c r="AH1093" s="1003">
        <v>986</v>
      </c>
      <c r="AI1093" s="1003">
        <v>0</v>
      </c>
      <c r="AJ1093" s="1003">
        <v>0</v>
      </c>
    </row>
    <row r="1094" spans="2:36">
      <c r="B1094" s="337" t="s">
        <v>1365</v>
      </c>
      <c r="C1094" s="314" t="s">
        <v>5884</v>
      </c>
      <c r="D1094" s="315">
        <v>16</v>
      </c>
      <c r="E1094" s="588">
        <v>45965</v>
      </c>
      <c r="F1094" s="588">
        <v>45996</v>
      </c>
      <c r="G1094" s="588">
        <v>46154</v>
      </c>
      <c r="H1094" s="588">
        <v>46176</v>
      </c>
      <c r="I1094" s="316">
        <v>1</v>
      </c>
      <c r="J1094" s="316">
        <v>0</v>
      </c>
      <c r="K1094" s="315">
        <v>591.6</v>
      </c>
      <c r="L1094" s="315">
        <v>591.6</v>
      </c>
      <c r="M1094" s="315">
        <v>0</v>
      </c>
      <c r="N1094" s="338">
        <v>0</v>
      </c>
      <c r="O1094" s="654">
        <v>0</v>
      </c>
      <c r="P1094" s="560" t="s">
        <v>5874</v>
      </c>
      <c r="Q1094" s="561" t="s">
        <v>5885</v>
      </c>
      <c r="R1094" s="661">
        <f t="shared" si="51"/>
        <v>-591.6</v>
      </c>
      <c r="S1094" s="873">
        <f t="shared" si="52"/>
        <v>-4.7168006123230006E-3</v>
      </c>
      <c r="T1094" s="1013"/>
      <c r="U1094" s="873">
        <v>-4.7168231765364358E-3</v>
      </c>
      <c r="V1094" s="873">
        <f t="shared" si="53"/>
        <v>2.256421343521664E-8</v>
      </c>
      <c r="X1094" s="1002" t="s">
        <v>1365</v>
      </c>
      <c r="Y1094" s="1002" t="s">
        <v>5884</v>
      </c>
      <c r="Z1094" s="1003">
        <v>16</v>
      </c>
      <c r="AA1094" s="1004">
        <v>45965</v>
      </c>
      <c r="AB1094" s="1004">
        <v>45996</v>
      </c>
      <c r="AC1094" s="1004">
        <v>46154</v>
      </c>
      <c r="AD1094" s="1004">
        <v>46176</v>
      </c>
      <c r="AE1094" s="1005">
        <v>1</v>
      </c>
      <c r="AF1094" s="1005">
        <v>0</v>
      </c>
      <c r="AG1094" s="1003">
        <v>591.6</v>
      </c>
      <c r="AH1094" s="1003">
        <v>591.6</v>
      </c>
      <c r="AI1094" s="1003">
        <v>0</v>
      </c>
      <c r="AJ1094" s="1003">
        <v>0</v>
      </c>
    </row>
    <row r="1095" spans="2:36">
      <c r="B1095" s="337" t="s">
        <v>5886</v>
      </c>
      <c r="C1095" s="314" t="s">
        <v>5887</v>
      </c>
      <c r="D1095" s="315">
        <v>5</v>
      </c>
      <c r="E1095" s="588">
        <v>46000</v>
      </c>
      <c r="F1095" s="588">
        <v>46006</v>
      </c>
      <c r="G1095" s="588">
        <v>46177</v>
      </c>
      <c r="H1095" s="588">
        <v>46183</v>
      </c>
      <c r="I1095" s="316">
        <v>1</v>
      </c>
      <c r="J1095" s="316">
        <v>0</v>
      </c>
      <c r="K1095" s="315">
        <v>98.6</v>
      </c>
      <c r="L1095" s="315">
        <v>98.6</v>
      </c>
      <c r="M1095" s="315">
        <v>0</v>
      </c>
      <c r="N1095" s="338">
        <v>0</v>
      </c>
      <c r="O1095" s="654">
        <v>0</v>
      </c>
      <c r="P1095" s="560" t="s">
        <v>5888</v>
      </c>
      <c r="Q1095" s="561" t="s">
        <v>5882</v>
      </c>
      <c r="R1095" s="661">
        <f t="shared" si="51"/>
        <v>-98.6</v>
      </c>
      <c r="S1095" s="873">
        <f t="shared" si="52"/>
        <v>-7.861334353871667E-4</v>
      </c>
      <c r="T1095" s="1013"/>
      <c r="U1095" s="873">
        <v>-7.8613719608940601E-4</v>
      </c>
      <c r="V1095" s="873">
        <f t="shared" si="53"/>
        <v>3.7607022393111936E-9</v>
      </c>
      <c r="X1095" s="1002" t="s">
        <v>5886</v>
      </c>
      <c r="Y1095" s="1002" t="s">
        <v>5887</v>
      </c>
      <c r="Z1095" s="1003">
        <v>5</v>
      </c>
      <c r="AA1095" s="1004">
        <v>46000</v>
      </c>
      <c r="AB1095" s="1004">
        <v>46006</v>
      </c>
      <c r="AC1095" s="1004">
        <v>46177</v>
      </c>
      <c r="AD1095" s="1004">
        <v>46183</v>
      </c>
      <c r="AE1095" s="1005">
        <v>1</v>
      </c>
      <c r="AF1095" s="1005">
        <v>0</v>
      </c>
      <c r="AG1095" s="1003">
        <v>98.6</v>
      </c>
      <c r="AH1095" s="1003">
        <v>98.6</v>
      </c>
      <c r="AI1095" s="1003">
        <v>0</v>
      </c>
      <c r="AJ1095" s="1003">
        <v>0</v>
      </c>
    </row>
    <row r="1096" spans="2:36">
      <c r="B1096" s="337" t="s">
        <v>5889</v>
      </c>
      <c r="C1096" s="314" t="s">
        <v>5890</v>
      </c>
      <c r="D1096" s="315">
        <v>5</v>
      </c>
      <c r="E1096" s="588">
        <v>46007</v>
      </c>
      <c r="F1096" s="588">
        <v>46013</v>
      </c>
      <c r="G1096" s="588">
        <v>46184</v>
      </c>
      <c r="H1096" s="588">
        <v>46190</v>
      </c>
      <c r="I1096" s="316">
        <v>1</v>
      </c>
      <c r="J1096" s="316">
        <v>0</v>
      </c>
      <c r="K1096" s="315">
        <v>197.2</v>
      </c>
      <c r="L1096" s="315">
        <v>197.2</v>
      </c>
      <c r="M1096" s="315">
        <v>0</v>
      </c>
      <c r="N1096" s="338">
        <v>0</v>
      </c>
      <c r="O1096" s="654">
        <v>0</v>
      </c>
      <c r="P1096" s="560" t="s">
        <v>5891</v>
      </c>
      <c r="Q1096" s="561" t="s">
        <v>5892</v>
      </c>
      <c r="R1096" s="661">
        <f t="shared" si="51"/>
        <v>-197.2</v>
      </c>
      <c r="S1096" s="873">
        <f t="shared" si="52"/>
        <v>-1.5722668707743334E-3</v>
      </c>
      <c r="T1096" s="1013"/>
      <c r="U1096" s="873">
        <v>-1.572274392178812E-3</v>
      </c>
      <c r="V1096" s="873">
        <f t="shared" si="53"/>
        <v>7.5214044786223871E-9</v>
      </c>
      <c r="X1096" s="1002" t="s">
        <v>5889</v>
      </c>
      <c r="Y1096" s="1002" t="s">
        <v>5890</v>
      </c>
      <c r="Z1096" s="1003">
        <v>5</v>
      </c>
      <c r="AA1096" s="1004">
        <v>46007</v>
      </c>
      <c r="AB1096" s="1004">
        <v>46013</v>
      </c>
      <c r="AC1096" s="1004">
        <v>46184</v>
      </c>
      <c r="AD1096" s="1004">
        <v>46190</v>
      </c>
      <c r="AE1096" s="1005">
        <v>1</v>
      </c>
      <c r="AF1096" s="1005">
        <v>0</v>
      </c>
      <c r="AG1096" s="1003">
        <v>197.2</v>
      </c>
      <c r="AH1096" s="1003">
        <v>197.2</v>
      </c>
      <c r="AI1096" s="1003">
        <v>0</v>
      </c>
      <c r="AJ1096" s="1003">
        <v>0</v>
      </c>
    </row>
    <row r="1097" spans="2:36" ht="12.75" customHeight="1">
      <c r="B1097" s="337" t="s">
        <v>5893</v>
      </c>
      <c r="C1097" s="314" t="s">
        <v>5894</v>
      </c>
      <c r="D1097" s="315">
        <v>5</v>
      </c>
      <c r="E1097" s="588">
        <v>46014</v>
      </c>
      <c r="F1097" s="588">
        <v>46021</v>
      </c>
      <c r="G1097" s="588">
        <v>46191</v>
      </c>
      <c r="H1097" s="588">
        <v>46197</v>
      </c>
      <c r="I1097" s="316">
        <v>1</v>
      </c>
      <c r="J1097" s="316">
        <v>0</v>
      </c>
      <c r="K1097" s="315">
        <v>98.6</v>
      </c>
      <c r="L1097" s="315">
        <v>98.6</v>
      </c>
      <c r="M1097" s="315">
        <v>0</v>
      </c>
      <c r="N1097" s="338">
        <v>0</v>
      </c>
      <c r="O1097" s="654">
        <v>0</v>
      </c>
      <c r="P1097" s="560" t="s">
        <v>5882</v>
      </c>
      <c r="Q1097" s="561" t="s">
        <v>5895</v>
      </c>
      <c r="R1097" s="661">
        <f t="shared" si="51"/>
        <v>-98.6</v>
      </c>
      <c r="S1097" s="873">
        <f t="shared" si="52"/>
        <v>-7.861334353871667E-4</v>
      </c>
      <c r="T1097" s="1013"/>
      <c r="U1097" s="873">
        <v>-7.8613719608940601E-4</v>
      </c>
      <c r="V1097" s="873">
        <f t="shared" si="53"/>
        <v>3.7607022393111936E-9</v>
      </c>
      <c r="X1097" s="1002" t="s">
        <v>5893</v>
      </c>
      <c r="Y1097" s="1002" t="s">
        <v>5894</v>
      </c>
      <c r="Z1097" s="1003">
        <v>5</v>
      </c>
      <c r="AA1097" s="1004">
        <v>46014</v>
      </c>
      <c r="AB1097" s="1004">
        <v>46021</v>
      </c>
      <c r="AC1097" s="1004">
        <v>46191</v>
      </c>
      <c r="AD1097" s="1004">
        <v>46197</v>
      </c>
      <c r="AE1097" s="1005">
        <v>1</v>
      </c>
      <c r="AF1097" s="1005">
        <v>0</v>
      </c>
      <c r="AG1097" s="1003">
        <v>98.6</v>
      </c>
      <c r="AH1097" s="1003">
        <v>98.6</v>
      </c>
      <c r="AI1097" s="1003">
        <v>0</v>
      </c>
      <c r="AJ1097" s="1003">
        <v>0</v>
      </c>
    </row>
    <row r="1098" spans="2:36">
      <c r="B1098" s="339" t="s">
        <v>5896</v>
      </c>
      <c r="C1098" s="340"/>
      <c r="D1098" s="341">
        <v>15</v>
      </c>
      <c r="E1098" s="593">
        <v>45950</v>
      </c>
      <c r="F1098" s="593">
        <v>45971</v>
      </c>
      <c r="G1098" s="593">
        <v>45950</v>
      </c>
      <c r="H1098" s="593">
        <v>46247</v>
      </c>
      <c r="I1098" s="342">
        <v>1</v>
      </c>
      <c r="J1098" s="342">
        <v>0.05</v>
      </c>
      <c r="K1098" s="341">
        <v>68</v>
      </c>
      <c r="L1098" s="341">
        <v>68</v>
      </c>
      <c r="M1098" s="341">
        <v>3.4</v>
      </c>
      <c r="N1098" s="343">
        <v>3.4</v>
      </c>
      <c r="O1098" s="385">
        <v>3.4</v>
      </c>
      <c r="P1098" s="570"/>
      <c r="Q1098" s="571"/>
      <c r="R1098" s="662">
        <f t="shared" si="51"/>
        <v>-64.599999999999994</v>
      </c>
      <c r="S1098" s="874">
        <f t="shared" si="52"/>
        <v>-5.1505294042607469E-4</v>
      </c>
      <c r="T1098" s="1013"/>
      <c r="U1098" s="874">
        <v>-5.1505540433443838E-4</v>
      </c>
      <c r="V1098" s="874">
        <f t="shared" si="53"/>
        <v>2.4639083636866441E-9</v>
      </c>
      <c r="X1098" s="1002" t="s">
        <v>5896</v>
      </c>
      <c r="Z1098" s="1003">
        <v>15</v>
      </c>
      <c r="AA1098" s="1004">
        <v>45950</v>
      </c>
      <c r="AB1098" s="1004">
        <v>45971</v>
      </c>
      <c r="AC1098" s="1004">
        <v>45950</v>
      </c>
      <c r="AD1098" s="1004">
        <v>46247</v>
      </c>
      <c r="AE1098" s="1005">
        <v>1</v>
      </c>
      <c r="AF1098" s="1005">
        <v>0.05</v>
      </c>
      <c r="AG1098" s="1003">
        <v>68</v>
      </c>
      <c r="AH1098" s="1003">
        <v>68</v>
      </c>
      <c r="AI1098" s="1003">
        <v>3.4</v>
      </c>
      <c r="AJ1098" s="1003">
        <v>3.4</v>
      </c>
    </row>
    <row r="1099" spans="2:36">
      <c r="B1099" s="337" t="s">
        <v>1368</v>
      </c>
      <c r="C1099" s="314" t="s">
        <v>1369</v>
      </c>
      <c r="D1099" s="315">
        <v>15</v>
      </c>
      <c r="E1099" s="588">
        <v>45950</v>
      </c>
      <c r="F1099" s="588">
        <v>45971</v>
      </c>
      <c r="G1099" s="588">
        <v>45950</v>
      </c>
      <c r="H1099" s="588">
        <v>46247</v>
      </c>
      <c r="I1099" s="316">
        <v>1</v>
      </c>
      <c r="J1099" s="316">
        <v>0.05</v>
      </c>
      <c r="K1099" s="315">
        <v>68</v>
      </c>
      <c r="L1099" s="315">
        <v>68</v>
      </c>
      <c r="M1099" s="315">
        <v>3.4</v>
      </c>
      <c r="N1099" s="338">
        <v>3.4</v>
      </c>
      <c r="O1099" s="654">
        <v>3.4</v>
      </c>
      <c r="P1099" s="560" t="s">
        <v>4964</v>
      </c>
      <c r="Q1099" s="561" t="s">
        <v>5897</v>
      </c>
      <c r="R1099" s="661">
        <f t="shared" si="51"/>
        <v>-64.599999999999994</v>
      </c>
      <c r="S1099" s="873">
        <f t="shared" si="52"/>
        <v>-5.1505294042607469E-4</v>
      </c>
      <c r="T1099" s="1013"/>
      <c r="U1099" s="873">
        <v>-5.1505540433443838E-4</v>
      </c>
      <c r="V1099" s="873">
        <f t="shared" si="53"/>
        <v>2.4639083636866441E-9</v>
      </c>
      <c r="X1099" s="1002" t="s">
        <v>1368</v>
      </c>
      <c r="Y1099" s="1002" t="s">
        <v>1369</v>
      </c>
      <c r="Z1099" s="1003">
        <v>15</v>
      </c>
      <c r="AA1099" s="1004">
        <v>45950</v>
      </c>
      <c r="AB1099" s="1004">
        <v>45971</v>
      </c>
      <c r="AC1099" s="1004">
        <v>45950</v>
      </c>
      <c r="AD1099" s="1004">
        <v>46247</v>
      </c>
      <c r="AE1099" s="1005">
        <v>1</v>
      </c>
      <c r="AF1099" s="1005">
        <v>0.05</v>
      </c>
      <c r="AG1099" s="1003">
        <v>68</v>
      </c>
      <c r="AH1099" s="1003">
        <v>68</v>
      </c>
      <c r="AI1099" s="1003">
        <v>3.4</v>
      </c>
      <c r="AJ1099" s="1003">
        <v>3.4</v>
      </c>
    </row>
    <row r="1100" spans="2:36">
      <c r="B1100" s="339" t="s">
        <v>5898</v>
      </c>
      <c r="C1100" s="340"/>
      <c r="D1100" s="341">
        <v>31</v>
      </c>
      <c r="E1100" s="593">
        <v>45972</v>
      </c>
      <c r="F1100" s="593">
        <v>46021</v>
      </c>
      <c r="G1100" s="593">
        <v>46154</v>
      </c>
      <c r="H1100" s="593">
        <v>46197</v>
      </c>
      <c r="I1100" s="342">
        <v>1</v>
      </c>
      <c r="J1100" s="342">
        <v>0</v>
      </c>
      <c r="K1100" s="341">
        <v>62</v>
      </c>
      <c r="L1100" s="341">
        <v>62</v>
      </c>
      <c r="M1100" s="341">
        <v>0</v>
      </c>
      <c r="N1100" s="343">
        <v>0</v>
      </c>
      <c r="O1100" s="385">
        <v>0</v>
      </c>
      <c r="P1100" s="570"/>
      <c r="Q1100" s="571"/>
      <c r="R1100" s="662">
        <f t="shared" si="51"/>
        <v>-62</v>
      </c>
      <c r="S1100" s="874">
        <f t="shared" si="52"/>
        <v>-4.9432325551728535E-4</v>
      </c>
      <c r="T1100" s="1013"/>
      <c r="U1100" s="874">
        <v>-4.9432562025905852E-4</v>
      </c>
      <c r="V1100" s="874">
        <f t="shared" si="53"/>
        <v>2.3647417731658196E-9</v>
      </c>
      <c r="X1100" s="1002" t="s">
        <v>5898</v>
      </c>
      <c r="Z1100" s="1003">
        <v>31</v>
      </c>
      <c r="AA1100" s="1004">
        <v>45972</v>
      </c>
      <c r="AB1100" s="1004">
        <v>46021</v>
      </c>
      <c r="AC1100" s="1004">
        <v>46154</v>
      </c>
      <c r="AD1100" s="1004">
        <v>46197</v>
      </c>
      <c r="AE1100" s="1005">
        <v>1</v>
      </c>
      <c r="AF1100" s="1005">
        <v>0</v>
      </c>
      <c r="AG1100" s="1003">
        <v>62</v>
      </c>
      <c r="AH1100" s="1003">
        <v>62</v>
      </c>
      <c r="AI1100" s="1003">
        <v>0</v>
      </c>
      <c r="AJ1100" s="1003">
        <v>0</v>
      </c>
    </row>
    <row r="1101" spans="2:36">
      <c r="B1101" s="337" t="s">
        <v>1371</v>
      </c>
      <c r="C1101" s="314" t="s">
        <v>5899</v>
      </c>
      <c r="D1101" s="315">
        <v>16</v>
      </c>
      <c r="E1101" s="588">
        <v>45972</v>
      </c>
      <c r="F1101" s="588">
        <v>45996</v>
      </c>
      <c r="G1101" s="588">
        <v>46154</v>
      </c>
      <c r="H1101" s="588">
        <v>46176</v>
      </c>
      <c r="I1101" s="316">
        <v>1</v>
      </c>
      <c r="J1101" s="316">
        <v>0</v>
      </c>
      <c r="K1101" s="315">
        <v>37.200000000000003</v>
      </c>
      <c r="L1101" s="315">
        <v>37.200000000000003</v>
      </c>
      <c r="M1101" s="315">
        <v>0</v>
      </c>
      <c r="N1101" s="338">
        <v>0</v>
      </c>
      <c r="O1101" s="654">
        <v>0</v>
      </c>
      <c r="P1101" s="560" t="s">
        <v>5900</v>
      </c>
      <c r="Q1101" s="561" t="s">
        <v>5901</v>
      </c>
      <c r="R1101" s="661">
        <f t="shared" si="51"/>
        <v>-37.200000000000003</v>
      </c>
      <c r="S1101" s="873">
        <f t="shared" si="52"/>
        <v>-2.9659395331037123E-4</v>
      </c>
      <c r="T1101" s="1013"/>
      <c r="U1101" s="873">
        <v>-2.9659537215543513E-4</v>
      </c>
      <c r="V1101" s="873">
        <f t="shared" si="53"/>
        <v>1.4188450638994918E-9</v>
      </c>
      <c r="X1101" s="1002" t="s">
        <v>1371</v>
      </c>
      <c r="Y1101" s="1002" t="s">
        <v>5899</v>
      </c>
      <c r="Z1101" s="1003">
        <v>16</v>
      </c>
      <c r="AA1101" s="1004">
        <v>45972</v>
      </c>
      <c r="AB1101" s="1004">
        <v>45996</v>
      </c>
      <c r="AC1101" s="1004">
        <v>46154</v>
      </c>
      <c r="AD1101" s="1004">
        <v>46176</v>
      </c>
      <c r="AE1101" s="1005">
        <v>1</v>
      </c>
      <c r="AF1101" s="1005">
        <v>0</v>
      </c>
      <c r="AG1101" s="1003">
        <v>37.200000000000003</v>
      </c>
      <c r="AH1101" s="1003">
        <v>37.200000000000003</v>
      </c>
      <c r="AI1101" s="1003">
        <v>0</v>
      </c>
      <c r="AJ1101" s="1003">
        <v>0</v>
      </c>
    </row>
    <row r="1102" spans="2:36">
      <c r="B1102" s="337" t="s">
        <v>5902</v>
      </c>
      <c r="C1102" s="314" t="s">
        <v>5903</v>
      </c>
      <c r="D1102" s="315">
        <v>5</v>
      </c>
      <c r="E1102" s="588">
        <v>46000</v>
      </c>
      <c r="F1102" s="588">
        <v>46006</v>
      </c>
      <c r="G1102" s="588">
        <v>46177</v>
      </c>
      <c r="H1102" s="588">
        <v>46183</v>
      </c>
      <c r="I1102" s="316">
        <v>1</v>
      </c>
      <c r="J1102" s="316">
        <v>0</v>
      </c>
      <c r="K1102" s="315">
        <v>6.2</v>
      </c>
      <c r="L1102" s="315">
        <v>6.2</v>
      </c>
      <c r="M1102" s="315">
        <v>0</v>
      </c>
      <c r="N1102" s="338">
        <v>0</v>
      </c>
      <c r="O1102" s="654">
        <v>0</v>
      </c>
      <c r="P1102" s="560" t="s">
        <v>5897</v>
      </c>
      <c r="Q1102" s="561" t="s">
        <v>5904</v>
      </c>
      <c r="R1102" s="661">
        <f t="shared" si="51"/>
        <v>-6.2</v>
      </c>
      <c r="S1102" s="873">
        <f t="shared" si="52"/>
        <v>-4.9432325551728537E-5</v>
      </c>
      <c r="T1102" s="1013"/>
      <c r="U1102" s="873">
        <v>-4.9432562025905853E-5</v>
      </c>
      <c r="V1102" s="873">
        <f t="shared" si="53"/>
        <v>2.3647417731658196E-10</v>
      </c>
      <c r="X1102" s="1002" t="s">
        <v>5902</v>
      </c>
      <c r="Y1102" s="1002" t="s">
        <v>5903</v>
      </c>
      <c r="Z1102" s="1003">
        <v>5</v>
      </c>
      <c r="AA1102" s="1004">
        <v>46000</v>
      </c>
      <c r="AB1102" s="1004">
        <v>46006</v>
      </c>
      <c r="AC1102" s="1004">
        <v>46177</v>
      </c>
      <c r="AD1102" s="1004">
        <v>46183</v>
      </c>
      <c r="AE1102" s="1005">
        <v>1</v>
      </c>
      <c r="AF1102" s="1005">
        <v>0</v>
      </c>
      <c r="AG1102" s="1003">
        <v>6.2</v>
      </c>
      <c r="AH1102" s="1003">
        <v>6.2</v>
      </c>
      <c r="AI1102" s="1003">
        <v>0</v>
      </c>
      <c r="AJ1102" s="1003">
        <v>0</v>
      </c>
    </row>
    <row r="1103" spans="2:36">
      <c r="B1103" s="337" t="s">
        <v>5905</v>
      </c>
      <c r="C1103" s="314" t="s">
        <v>5906</v>
      </c>
      <c r="D1103" s="315">
        <v>5</v>
      </c>
      <c r="E1103" s="588">
        <v>46007</v>
      </c>
      <c r="F1103" s="588">
        <v>46013</v>
      </c>
      <c r="G1103" s="588">
        <v>46184</v>
      </c>
      <c r="H1103" s="588">
        <v>46190</v>
      </c>
      <c r="I1103" s="316">
        <v>1</v>
      </c>
      <c r="J1103" s="316">
        <v>0</v>
      </c>
      <c r="K1103" s="315">
        <v>12.4</v>
      </c>
      <c r="L1103" s="315">
        <v>12.4</v>
      </c>
      <c r="M1103" s="315">
        <v>0</v>
      </c>
      <c r="N1103" s="338">
        <v>0</v>
      </c>
      <c r="O1103" s="654">
        <v>0</v>
      </c>
      <c r="P1103" s="560" t="s">
        <v>5901</v>
      </c>
      <c r="Q1103" s="561" t="s">
        <v>5895</v>
      </c>
      <c r="R1103" s="661">
        <f t="shared" si="51"/>
        <v>-12.4</v>
      </c>
      <c r="S1103" s="873">
        <f t="shared" si="52"/>
        <v>-9.8864651103457073E-5</v>
      </c>
      <c r="T1103" s="1013"/>
      <c r="U1103" s="873">
        <v>-9.8865124051811706E-5</v>
      </c>
      <c r="V1103" s="873">
        <f t="shared" si="53"/>
        <v>4.7294835463316393E-10</v>
      </c>
      <c r="X1103" s="1002" t="s">
        <v>5905</v>
      </c>
      <c r="Y1103" s="1002" t="s">
        <v>5906</v>
      </c>
      <c r="Z1103" s="1003">
        <v>5</v>
      </c>
      <c r="AA1103" s="1004">
        <v>46007</v>
      </c>
      <c r="AB1103" s="1004">
        <v>46013</v>
      </c>
      <c r="AC1103" s="1004">
        <v>46184</v>
      </c>
      <c r="AD1103" s="1004">
        <v>46190</v>
      </c>
      <c r="AE1103" s="1005">
        <v>1</v>
      </c>
      <c r="AF1103" s="1005">
        <v>0</v>
      </c>
      <c r="AG1103" s="1003">
        <v>12.4</v>
      </c>
      <c r="AH1103" s="1003">
        <v>12.4</v>
      </c>
      <c r="AI1103" s="1003">
        <v>0</v>
      </c>
      <c r="AJ1103" s="1003">
        <v>0</v>
      </c>
    </row>
    <row r="1104" spans="2:36" ht="12.75" customHeight="1">
      <c r="B1104" s="337" t="s">
        <v>5907</v>
      </c>
      <c r="C1104" s="314" t="s">
        <v>5908</v>
      </c>
      <c r="D1104" s="315">
        <v>5</v>
      </c>
      <c r="E1104" s="588">
        <v>46014</v>
      </c>
      <c r="F1104" s="588">
        <v>46021</v>
      </c>
      <c r="G1104" s="588">
        <v>46191</v>
      </c>
      <c r="H1104" s="588">
        <v>46197</v>
      </c>
      <c r="I1104" s="316">
        <v>1</v>
      </c>
      <c r="J1104" s="316">
        <v>0</v>
      </c>
      <c r="K1104" s="315">
        <v>6.2</v>
      </c>
      <c r="L1104" s="315">
        <v>6.2</v>
      </c>
      <c r="M1104" s="315">
        <v>0</v>
      </c>
      <c r="N1104" s="338">
        <v>0</v>
      </c>
      <c r="O1104" s="654">
        <v>0</v>
      </c>
      <c r="P1104" s="560" t="s">
        <v>5909</v>
      </c>
      <c r="Q1104" s="561" t="s">
        <v>5910</v>
      </c>
      <c r="R1104" s="661">
        <f t="shared" si="51"/>
        <v>-6.2</v>
      </c>
      <c r="S1104" s="873">
        <f t="shared" si="52"/>
        <v>-4.9432325551728537E-5</v>
      </c>
      <c r="T1104" s="1013"/>
      <c r="U1104" s="873">
        <v>-4.9432562025905853E-5</v>
      </c>
      <c r="V1104" s="873">
        <f t="shared" si="53"/>
        <v>2.3647417731658196E-10</v>
      </c>
      <c r="X1104" s="1002" t="s">
        <v>5907</v>
      </c>
      <c r="Y1104" s="1002" t="s">
        <v>5908</v>
      </c>
      <c r="Z1104" s="1003">
        <v>5</v>
      </c>
      <c r="AA1104" s="1004">
        <v>46014</v>
      </c>
      <c r="AB1104" s="1004">
        <v>46021</v>
      </c>
      <c r="AC1104" s="1004">
        <v>46191</v>
      </c>
      <c r="AD1104" s="1004">
        <v>46197</v>
      </c>
      <c r="AE1104" s="1005">
        <v>1</v>
      </c>
      <c r="AF1104" s="1005">
        <v>0</v>
      </c>
      <c r="AG1104" s="1003">
        <v>6.2</v>
      </c>
      <c r="AH1104" s="1003">
        <v>6.2</v>
      </c>
      <c r="AI1104" s="1003">
        <v>0</v>
      </c>
      <c r="AJ1104" s="1003">
        <v>0</v>
      </c>
    </row>
    <row r="1105" spans="2:36" ht="12.75" customHeight="1">
      <c r="B1105" s="339" t="s">
        <v>5911</v>
      </c>
      <c r="C1105" s="340"/>
      <c r="D1105" s="341">
        <v>90</v>
      </c>
      <c r="E1105" s="593">
        <v>46070</v>
      </c>
      <c r="F1105" s="593">
        <v>46316</v>
      </c>
      <c r="G1105" s="593">
        <v>46191</v>
      </c>
      <c r="H1105" s="593">
        <v>46322</v>
      </c>
      <c r="I1105" s="342">
        <v>5.9299999999999999E-2</v>
      </c>
      <c r="J1105" s="342">
        <v>0</v>
      </c>
      <c r="K1105" s="341">
        <v>4853</v>
      </c>
      <c r="L1105" s="341">
        <v>288</v>
      </c>
      <c r="M1105" s="341">
        <v>0</v>
      </c>
      <c r="N1105" s="343">
        <v>0</v>
      </c>
      <c r="O1105" s="385">
        <v>0</v>
      </c>
      <c r="P1105" s="570"/>
      <c r="Q1105" s="571"/>
      <c r="R1105" s="662">
        <f t="shared" si="51"/>
        <v>-288</v>
      </c>
      <c r="S1105" s="874">
        <f t="shared" si="52"/>
        <v>-2.2962112514351321E-3</v>
      </c>
      <c r="T1105" s="1013"/>
      <c r="U1105" s="874">
        <v>0</v>
      </c>
      <c r="V1105" s="874">
        <f t="shared" si="53"/>
        <v>-2.2962112514351321E-3</v>
      </c>
      <c r="X1105" s="1002" t="s">
        <v>5911</v>
      </c>
      <c r="Z1105" s="1003">
        <v>90</v>
      </c>
      <c r="AA1105" s="1004">
        <v>46070</v>
      </c>
      <c r="AB1105" s="1004">
        <v>46316</v>
      </c>
      <c r="AC1105" s="1004">
        <v>46191</v>
      </c>
      <c r="AD1105" s="1004">
        <v>46322</v>
      </c>
      <c r="AE1105" s="1005">
        <v>5.9299999999999999E-2</v>
      </c>
      <c r="AF1105" s="1005">
        <v>0</v>
      </c>
      <c r="AG1105" s="1003">
        <v>4853</v>
      </c>
      <c r="AH1105" s="1003">
        <v>288</v>
      </c>
      <c r="AI1105" s="1003">
        <v>0</v>
      </c>
      <c r="AJ1105" s="1003">
        <v>0</v>
      </c>
    </row>
    <row r="1106" spans="2:36" ht="12.75" customHeight="1">
      <c r="B1106" s="337" t="s">
        <v>1374</v>
      </c>
      <c r="C1106" s="314" t="s">
        <v>1375</v>
      </c>
      <c r="D1106" s="315">
        <v>14</v>
      </c>
      <c r="E1106" s="588">
        <v>46070</v>
      </c>
      <c r="F1106" s="588">
        <v>46122</v>
      </c>
      <c r="G1106" s="588">
        <v>46191</v>
      </c>
      <c r="H1106" s="588">
        <v>46211</v>
      </c>
      <c r="I1106" s="316">
        <v>1</v>
      </c>
      <c r="J1106" s="316">
        <v>0</v>
      </c>
      <c r="K1106" s="315">
        <v>98</v>
      </c>
      <c r="L1106" s="315">
        <v>98</v>
      </c>
      <c r="M1106" s="315">
        <v>0</v>
      </c>
      <c r="N1106" s="338">
        <v>0</v>
      </c>
      <c r="O1106" s="654">
        <v>0</v>
      </c>
      <c r="P1106" s="560" t="s">
        <v>5912</v>
      </c>
      <c r="Q1106" s="561" t="s">
        <v>5913</v>
      </c>
      <c r="R1106" s="661">
        <f t="shared" si="51"/>
        <v>-98</v>
      </c>
      <c r="S1106" s="873">
        <f t="shared" si="52"/>
        <v>-7.8134966194667692E-4</v>
      </c>
      <c r="T1106" s="1013"/>
      <c r="U1106" s="873">
        <v>0</v>
      </c>
      <c r="V1106" s="873">
        <f t="shared" si="53"/>
        <v>-7.8134966194667692E-4</v>
      </c>
      <c r="X1106" s="1002" t="s">
        <v>1374</v>
      </c>
      <c r="Y1106" s="1002" t="s">
        <v>1375</v>
      </c>
      <c r="Z1106" s="1003">
        <v>14</v>
      </c>
      <c r="AA1106" s="1004">
        <v>46070</v>
      </c>
      <c r="AB1106" s="1004">
        <v>46122</v>
      </c>
      <c r="AC1106" s="1004">
        <v>46191</v>
      </c>
      <c r="AD1106" s="1004">
        <v>46211</v>
      </c>
      <c r="AE1106" s="1005">
        <v>1</v>
      </c>
      <c r="AF1106" s="1005">
        <v>0</v>
      </c>
      <c r="AG1106" s="1003">
        <v>98</v>
      </c>
      <c r="AH1106" s="1003">
        <v>98</v>
      </c>
      <c r="AI1106" s="1003">
        <v>0</v>
      </c>
      <c r="AJ1106" s="1003">
        <v>0</v>
      </c>
    </row>
    <row r="1107" spans="2:36" ht="12.75" customHeight="1">
      <c r="B1107" s="337" t="s">
        <v>1377</v>
      </c>
      <c r="C1107" s="314" t="s">
        <v>5914</v>
      </c>
      <c r="D1107" s="315">
        <v>40</v>
      </c>
      <c r="E1107" s="588">
        <v>46125</v>
      </c>
      <c r="F1107" s="588">
        <v>46262</v>
      </c>
      <c r="G1107" s="588">
        <v>46212</v>
      </c>
      <c r="H1107" s="588">
        <v>46268</v>
      </c>
      <c r="I1107" s="316">
        <v>4.1700000000000001E-2</v>
      </c>
      <c r="J1107" s="316">
        <v>0</v>
      </c>
      <c r="K1107" s="315">
        <v>2280</v>
      </c>
      <c r="L1107" s="315">
        <v>95</v>
      </c>
      <c r="M1107" s="315">
        <v>0</v>
      </c>
      <c r="N1107" s="338">
        <v>0</v>
      </c>
      <c r="O1107" s="654">
        <v>0</v>
      </c>
      <c r="P1107" s="560" t="s">
        <v>5910</v>
      </c>
      <c r="Q1107" s="561" t="s">
        <v>5915</v>
      </c>
      <c r="R1107" s="661">
        <f t="shared" si="51"/>
        <v>-95</v>
      </c>
      <c r="S1107" s="873">
        <f t="shared" si="52"/>
        <v>-7.5743079474422759E-4</v>
      </c>
      <c r="T1107" s="1013"/>
      <c r="U1107" s="873">
        <v>0</v>
      </c>
      <c r="V1107" s="873">
        <f t="shared" si="53"/>
        <v>-7.5743079474422759E-4</v>
      </c>
      <c r="X1107" s="1002" t="s">
        <v>1377</v>
      </c>
      <c r="Y1107" s="1002" t="s">
        <v>5914</v>
      </c>
      <c r="Z1107" s="1003">
        <v>40</v>
      </c>
      <c r="AA1107" s="1004">
        <v>46125</v>
      </c>
      <c r="AB1107" s="1004">
        <v>46262</v>
      </c>
      <c r="AC1107" s="1004">
        <v>46212</v>
      </c>
      <c r="AD1107" s="1004">
        <v>46268</v>
      </c>
      <c r="AE1107" s="1005">
        <v>4.1700000000000001E-2</v>
      </c>
      <c r="AF1107" s="1005">
        <v>0</v>
      </c>
      <c r="AG1107" s="1003">
        <v>2280</v>
      </c>
      <c r="AH1107" s="1003">
        <v>95</v>
      </c>
      <c r="AI1107" s="1003">
        <v>0</v>
      </c>
      <c r="AJ1107" s="1003">
        <v>0</v>
      </c>
    </row>
    <row r="1108" spans="2:36" ht="12.75" customHeight="1">
      <c r="B1108" s="337" t="s">
        <v>1469</v>
      </c>
      <c r="C1108" s="314" t="s">
        <v>5916</v>
      </c>
      <c r="D1108" s="315">
        <v>40</v>
      </c>
      <c r="E1108" s="588">
        <v>46125</v>
      </c>
      <c r="F1108" s="588">
        <v>46262</v>
      </c>
      <c r="G1108" s="588">
        <v>46212</v>
      </c>
      <c r="H1108" s="588">
        <v>46268</v>
      </c>
      <c r="I1108" s="316">
        <v>4.1700000000000001E-2</v>
      </c>
      <c r="J1108" s="316">
        <v>0</v>
      </c>
      <c r="K1108" s="315">
        <v>2280</v>
      </c>
      <c r="L1108" s="315">
        <v>95</v>
      </c>
      <c r="M1108" s="315">
        <v>0</v>
      </c>
      <c r="N1108" s="338">
        <v>0</v>
      </c>
      <c r="O1108" s="654">
        <v>0</v>
      </c>
      <c r="P1108" s="560" t="s">
        <v>5913</v>
      </c>
      <c r="Q1108" s="561" t="s">
        <v>5917</v>
      </c>
      <c r="R1108" s="661">
        <f t="shared" si="51"/>
        <v>-95</v>
      </c>
      <c r="S1108" s="873">
        <f t="shared" si="52"/>
        <v>-7.5743079474422759E-4</v>
      </c>
      <c r="T1108" s="1013"/>
      <c r="U1108" s="873">
        <v>0</v>
      </c>
      <c r="V1108" s="873">
        <f t="shared" si="53"/>
        <v>-7.5743079474422759E-4</v>
      </c>
      <c r="X1108" s="1002" t="s">
        <v>1469</v>
      </c>
      <c r="Y1108" s="1002" t="s">
        <v>5916</v>
      </c>
      <c r="Z1108" s="1003">
        <v>40</v>
      </c>
      <c r="AA1108" s="1004">
        <v>46125</v>
      </c>
      <c r="AB1108" s="1004">
        <v>46262</v>
      </c>
      <c r="AC1108" s="1004">
        <v>46212</v>
      </c>
      <c r="AD1108" s="1004">
        <v>46268</v>
      </c>
      <c r="AE1108" s="1005">
        <v>4.1700000000000001E-2</v>
      </c>
      <c r="AF1108" s="1005">
        <v>0</v>
      </c>
      <c r="AG1108" s="1003">
        <v>2280</v>
      </c>
      <c r="AH1108" s="1003">
        <v>95</v>
      </c>
      <c r="AI1108" s="1003">
        <v>0</v>
      </c>
      <c r="AJ1108" s="1003">
        <v>0</v>
      </c>
    </row>
    <row r="1109" spans="2:36" ht="12.75" customHeight="1">
      <c r="B1109" s="337" t="s">
        <v>1560</v>
      </c>
      <c r="C1109" s="314" t="s">
        <v>5918</v>
      </c>
      <c r="D1109" s="315">
        <v>21</v>
      </c>
      <c r="E1109" s="588">
        <v>46265</v>
      </c>
      <c r="F1109" s="588">
        <v>46294</v>
      </c>
      <c r="G1109" s="588">
        <v>46269</v>
      </c>
      <c r="H1109" s="588">
        <v>46300</v>
      </c>
      <c r="I1109" s="316">
        <v>0</v>
      </c>
      <c r="J1109" s="316">
        <v>0</v>
      </c>
      <c r="K1109" s="315">
        <v>117</v>
      </c>
      <c r="L1109" s="315">
        <v>0</v>
      </c>
      <c r="M1109" s="315">
        <v>0</v>
      </c>
      <c r="N1109" s="338">
        <v>0</v>
      </c>
      <c r="O1109" s="654">
        <v>0</v>
      </c>
      <c r="P1109" s="560" t="s">
        <v>5915</v>
      </c>
      <c r="Q1109" s="561" t="s">
        <v>5919</v>
      </c>
      <c r="R1109" s="661">
        <f t="shared" si="51"/>
        <v>0</v>
      </c>
      <c r="S1109" s="873">
        <f t="shared" si="52"/>
        <v>0</v>
      </c>
      <c r="T1109" s="1013"/>
      <c r="U1109" s="873">
        <v>0</v>
      </c>
      <c r="V1109" s="873">
        <f t="shared" si="53"/>
        <v>0</v>
      </c>
      <c r="X1109" s="1002" t="s">
        <v>1560</v>
      </c>
      <c r="Y1109" s="1002" t="s">
        <v>5918</v>
      </c>
      <c r="Z1109" s="1003">
        <v>21</v>
      </c>
      <c r="AA1109" s="1004">
        <v>46265</v>
      </c>
      <c r="AB1109" s="1004">
        <v>46294</v>
      </c>
      <c r="AC1109" s="1004">
        <v>46269</v>
      </c>
      <c r="AD1109" s="1004">
        <v>46300</v>
      </c>
      <c r="AE1109" s="1005">
        <v>0</v>
      </c>
      <c r="AF1109" s="1005">
        <v>0</v>
      </c>
      <c r="AG1109" s="1003">
        <v>117</v>
      </c>
      <c r="AH1109" s="1003">
        <v>0</v>
      </c>
      <c r="AI1109" s="1003">
        <v>0</v>
      </c>
      <c r="AJ1109" s="1003">
        <v>0</v>
      </c>
    </row>
    <row r="1110" spans="2:36" ht="12.75" customHeight="1">
      <c r="B1110" s="337" t="s">
        <v>5920</v>
      </c>
      <c r="C1110" s="314" t="s">
        <v>5921</v>
      </c>
      <c r="D1110" s="315">
        <v>5</v>
      </c>
      <c r="E1110" s="588">
        <v>46295</v>
      </c>
      <c r="F1110" s="588">
        <v>46301</v>
      </c>
      <c r="G1110" s="588">
        <v>46301</v>
      </c>
      <c r="H1110" s="588">
        <v>46308</v>
      </c>
      <c r="I1110" s="316">
        <v>0</v>
      </c>
      <c r="J1110" s="316">
        <v>0</v>
      </c>
      <c r="K1110" s="315">
        <v>19.5</v>
      </c>
      <c r="L1110" s="315">
        <v>0</v>
      </c>
      <c r="M1110" s="315">
        <v>0</v>
      </c>
      <c r="N1110" s="338">
        <v>0</v>
      </c>
      <c r="O1110" s="654">
        <v>0</v>
      </c>
      <c r="R1110" s="661">
        <f t="shared" si="51"/>
        <v>0</v>
      </c>
      <c r="S1110" s="873">
        <f t="shared" si="52"/>
        <v>0</v>
      </c>
      <c r="T1110" s="1013"/>
      <c r="U1110" s="873">
        <v>0</v>
      </c>
      <c r="V1110" s="873">
        <f t="shared" si="53"/>
        <v>0</v>
      </c>
      <c r="X1110" s="1002" t="s">
        <v>5920</v>
      </c>
      <c r="Y1110" s="1002" t="s">
        <v>5921</v>
      </c>
      <c r="Z1110" s="1003">
        <v>5</v>
      </c>
      <c r="AA1110" s="1004">
        <v>46295</v>
      </c>
      <c r="AB1110" s="1004">
        <v>46301</v>
      </c>
      <c r="AC1110" s="1004">
        <v>46301</v>
      </c>
      <c r="AD1110" s="1004">
        <v>46308</v>
      </c>
      <c r="AE1110" s="1005">
        <v>0</v>
      </c>
      <c r="AF1110" s="1005">
        <v>0</v>
      </c>
      <c r="AG1110" s="1003">
        <v>19.5</v>
      </c>
      <c r="AH1110" s="1003">
        <v>0</v>
      </c>
      <c r="AI1110" s="1003">
        <v>0</v>
      </c>
      <c r="AJ1110" s="1003">
        <v>0</v>
      </c>
    </row>
    <row r="1111" spans="2:36" ht="12.75" customHeight="1">
      <c r="B1111" s="337" t="s">
        <v>5922</v>
      </c>
      <c r="C1111" s="314" t="s">
        <v>5923</v>
      </c>
      <c r="D1111" s="315">
        <v>5</v>
      </c>
      <c r="E1111" s="588">
        <v>46302</v>
      </c>
      <c r="F1111" s="588">
        <v>46309</v>
      </c>
      <c r="G1111" s="588">
        <v>46309</v>
      </c>
      <c r="H1111" s="588">
        <v>46315</v>
      </c>
      <c r="I1111" s="316">
        <v>0</v>
      </c>
      <c r="J1111" s="316">
        <v>0</v>
      </c>
      <c r="K1111" s="315">
        <v>39</v>
      </c>
      <c r="L1111" s="315">
        <v>0</v>
      </c>
      <c r="M1111" s="315">
        <v>0</v>
      </c>
      <c r="N1111" s="338">
        <v>0</v>
      </c>
      <c r="O1111" s="654">
        <v>0</v>
      </c>
      <c r="R1111" s="661">
        <f t="shared" si="51"/>
        <v>0</v>
      </c>
      <c r="S1111" s="873">
        <f t="shared" si="52"/>
        <v>0</v>
      </c>
      <c r="T1111" s="1013"/>
      <c r="U1111" s="873">
        <v>0</v>
      </c>
      <c r="V1111" s="873">
        <f t="shared" si="53"/>
        <v>0</v>
      </c>
      <c r="X1111" s="1002" t="s">
        <v>5922</v>
      </c>
      <c r="Y1111" s="1002" t="s">
        <v>5923</v>
      </c>
      <c r="Z1111" s="1003">
        <v>5</v>
      </c>
      <c r="AA1111" s="1004">
        <v>46302</v>
      </c>
      <c r="AB1111" s="1004">
        <v>46309</v>
      </c>
      <c r="AC1111" s="1004">
        <v>46309</v>
      </c>
      <c r="AD1111" s="1004">
        <v>46315</v>
      </c>
      <c r="AE1111" s="1005">
        <v>0</v>
      </c>
      <c r="AF1111" s="1005">
        <v>0</v>
      </c>
      <c r="AG1111" s="1003">
        <v>39</v>
      </c>
      <c r="AH1111" s="1003">
        <v>0</v>
      </c>
      <c r="AI1111" s="1003">
        <v>0</v>
      </c>
      <c r="AJ1111" s="1003">
        <v>0</v>
      </c>
    </row>
    <row r="1112" spans="2:36" ht="12.75" customHeight="1">
      <c r="B1112" s="337" t="s">
        <v>5924</v>
      </c>
      <c r="C1112" s="314" t="s">
        <v>5925</v>
      </c>
      <c r="D1112" s="315">
        <v>5</v>
      </c>
      <c r="E1112" s="588">
        <v>46310</v>
      </c>
      <c r="F1112" s="588">
        <v>46316</v>
      </c>
      <c r="G1112" s="588">
        <v>46316</v>
      </c>
      <c r="H1112" s="588">
        <v>46322</v>
      </c>
      <c r="I1112" s="316">
        <v>0</v>
      </c>
      <c r="J1112" s="316">
        <v>0</v>
      </c>
      <c r="K1112" s="315">
        <v>19.5</v>
      </c>
      <c r="L1112" s="315">
        <v>0</v>
      </c>
      <c r="M1112" s="315">
        <v>0</v>
      </c>
      <c r="N1112" s="338">
        <v>0</v>
      </c>
      <c r="O1112" s="654">
        <v>0</v>
      </c>
      <c r="R1112" s="661">
        <f t="shared" si="51"/>
        <v>0</v>
      </c>
      <c r="S1112" s="873">
        <f t="shared" si="52"/>
        <v>0</v>
      </c>
      <c r="T1112" s="1013"/>
      <c r="U1112" s="873">
        <v>0</v>
      </c>
      <c r="V1112" s="873">
        <f t="shared" si="53"/>
        <v>0</v>
      </c>
      <c r="X1112" s="1002" t="s">
        <v>5924</v>
      </c>
      <c r="Y1112" s="1002" t="s">
        <v>5925</v>
      </c>
      <c r="Z1112" s="1003">
        <v>5</v>
      </c>
      <c r="AA1112" s="1004">
        <v>46310</v>
      </c>
      <c r="AB1112" s="1004">
        <v>46316</v>
      </c>
      <c r="AC1112" s="1004">
        <v>46316</v>
      </c>
      <c r="AD1112" s="1004">
        <v>46322</v>
      </c>
      <c r="AE1112" s="1005">
        <v>0</v>
      </c>
      <c r="AF1112" s="1005">
        <v>0</v>
      </c>
      <c r="AG1112" s="1003">
        <v>19.5</v>
      </c>
      <c r="AH1112" s="1003">
        <v>0</v>
      </c>
      <c r="AI1112" s="1003">
        <v>0</v>
      </c>
      <c r="AJ1112" s="1003">
        <v>0</v>
      </c>
    </row>
    <row r="1113" spans="2:36" ht="12.75" customHeight="1">
      <c r="B1113" s="339" t="s">
        <v>5926</v>
      </c>
      <c r="C1113" s="340"/>
      <c r="D1113" s="341">
        <v>45</v>
      </c>
      <c r="E1113" s="593">
        <v>46395</v>
      </c>
      <c r="F1113" s="593">
        <v>46457</v>
      </c>
      <c r="G1113" s="593">
        <v>46395</v>
      </c>
      <c r="H1113" s="593">
        <v>46457</v>
      </c>
      <c r="I1113" s="342">
        <v>0</v>
      </c>
      <c r="J1113" s="342">
        <v>0</v>
      </c>
      <c r="K1113" s="341">
        <v>435</v>
      </c>
      <c r="L1113" s="341">
        <v>0</v>
      </c>
      <c r="M1113" s="341">
        <v>0</v>
      </c>
      <c r="N1113" s="343">
        <v>0</v>
      </c>
      <c r="O1113" s="385">
        <v>0</v>
      </c>
      <c r="P1113" s="570"/>
      <c r="Q1113" s="571"/>
      <c r="R1113" s="662">
        <f t="shared" si="51"/>
        <v>0</v>
      </c>
      <c r="S1113" s="874">
        <f t="shared" si="52"/>
        <v>0</v>
      </c>
      <c r="T1113" s="1013"/>
      <c r="U1113" s="874">
        <v>0</v>
      </c>
      <c r="V1113" s="874">
        <f t="shared" si="53"/>
        <v>0</v>
      </c>
      <c r="X1113" s="1002" t="s">
        <v>5926</v>
      </c>
      <c r="Z1113" s="1003">
        <v>45</v>
      </c>
      <c r="AA1113" s="1004">
        <v>46395</v>
      </c>
      <c r="AB1113" s="1004">
        <v>46457</v>
      </c>
      <c r="AC1113" s="1004">
        <v>46395</v>
      </c>
      <c r="AD1113" s="1004">
        <v>46457</v>
      </c>
      <c r="AE1113" s="1005">
        <v>0</v>
      </c>
      <c r="AF1113" s="1005">
        <v>0</v>
      </c>
      <c r="AG1113" s="1003">
        <v>435</v>
      </c>
      <c r="AH1113" s="1003">
        <v>0</v>
      </c>
      <c r="AI1113" s="1003">
        <v>0</v>
      </c>
      <c r="AJ1113" s="1003">
        <v>0</v>
      </c>
    </row>
    <row r="1114" spans="2:36" ht="12.75" customHeight="1">
      <c r="B1114" s="337" t="s">
        <v>1563</v>
      </c>
      <c r="C1114" s="314" t="s">
        <v>5927</v>
      </c>
      <c r="D1114" s="315">
        <v>30</v>
      </c>
      <c r="E1114" s="588">
        <v>46395</v>
      </c>
      <c r="F1114" s="588">
        <v>46436</v>
      </c>
      <c r="G1114" s="588">
        <v>46395</v>
      </c>
      <c r="H1114" s="588">
        <v>46436</v>
      </c>
      <c r="I1114" s="316">
        <v>0</v>
      </c>
      <c r="J1114" s="316">
        <v>0</v>
      </c>
      <c r="K1114" s="315">
        <v>261</v>
      </c>
      <c r="L1114" s="315">
        <v>0</v>
      </c>
      <c r="M1114" s="315">
        <v>0</v>
      </c>
      <c r="N1114" s="338">
        <v>0</v>
      </c>
      <c r="O1114" s="654">
        <v>0</v>
      </c>
      <c r="P1114" s="560" t="s">
        <v>3883</v>
      </c>
      <c r="Q1114" s="561" t="s">
        <v>5928</v>
      </c>
      <c r="R1114" s="661">
        <f t="shared" si="51"/>
        <v>0</v>
      </c>
      <c r="S1114" s="873">
        <f t="shared" si="52"/>
        <v>0</v>
      </c>
      <c r="T1114" s="1013"/>
      <c r="U1114" s="873">
        <v>0</v>
      </c>
      <c r="V1114" s="873">
        <f t="shared" si="53"/>
        <v>0</v>
      </c>
      <c r="X1114" s="1002" t="s">
        <v>1563</v>
      </c>
      <c r="Y1114" s="1002" t="s">
        <v>5927</v>
      </c>
      <c r="Z1114" s="1003">
        <v>30</v>
      </c>
      <c r="AA1114" s="1004">
        <v>46395</v>
      </c>
      <c r="AB1114" s="1004">
        <v>46436</v>
      </c>
      <c r="AC1114" s="1004">
        <v>46395</v>
      </c>
      <c r="AD1114" s="1004">
        <v>46436</v>
      </c>
      <c r="AE1114" s="1005">
        <v>0</v>
      </c>
      <c r="AF1114" s="1005">
        <v>0</v>
      </c>
      <c r="AG1114" s="1003">
        <v>261</v>
      </c>
      <c r="AH1114" s="1003">
        <v>0</v>
      </c>
      <c r="AI1114" s="1003">
        <v>0</v>
      </c>
      <c r="AJ1114" s="1003">
        <v>0</v>
      </c>
    </row>
    <row r="1115" spans="2:36" ht="12.75" customHeight="1">
      <c r="B1115" s="337" t="s">
        <v>5929</v>
      </c>
      <c r="C1115" s="314" t="s">
        <v>5930</v>
      </c>
      <c r="D1115" s="315">
        <v>5</v>
      </c>
      <c r="E1115" s="588">
        <v>46437</v>
      </c>
      <c r="F1115" s="588">
        <v>46443</v>
      </c>
      <c r="G1115" s="588">
        <v>46437</v>
      </c>
      <c r="H1115" s="588">
        <v>46443</v>
      </c>
      <c r="I1115" s="316">
        <v>0</v>
      </c>
      <c r="J1115" s="316">
        <v>0</v>
      </c>
      <c r="K1115" s="315">
        <v>43.5</v>
      </c>
      <c r="L1115" s="315">
        <v>0</v>
      </c>
      <c r="M1115" s="315">
        <v>0</v>
      </c>
      <c r="N1115" s="338">
        <v>0</v>
      </c>
      <c r="O1115" s="654">
        <v>0</v>
      </c>
      <c r="P1115" s="560" t="s">
        <v>5931</v>
      </c>
      <c r="Q1115" s="561" t="s">
        <v>5932</v>
      </c>
      <c r="R1115" s="661">
        <f t="shared" si="51"/>
        <v>0</v>
      </c>
      <c r="S1115" s="873">
        <f t="shared" si="52"/>
        <v>0</v>
      </c>
      <c r="T1115" s="1013"/>
      <c r="U1115" s="873">
        <v>0</v>
      </c>
      <c r="V1115" s="873">
        <f t="shared" si="53"/>
        <v>0</v>
      </c>
      <c r="X1115" s="1002" t="s">
        <v>5929</v>
      </c>
      <c r="Y1115" s="1002" t="s">
        <v>5930</v>
      </c>
      <c r="Z1115" s="1003">
        <v>5</v>
      </c>
      <c r="AA1115" s="1004">
        <v>46437</v>
      </c>
      <c r="AB1115" s="1004">
        <v>46443</v>
      </c>
      <c r="AC1115" s="1004">
        <v>46437</v>
      </c>
      <c r="AD1115" s="1004">
        <v>46443</v>
      </c>
      <c r="AE1115" s="1005">
        <v>0</v>
      </c>
      <c r="AF1115" s="1005">
        <v>0</v>
      </c>
      <c r="AG1115" s="1003">
        <v>43.5</v>
      </c>
      <c r="AH1115" s="1003">
        <v>0</v>
      </c>
      <c r="AI1115" s="1003">
        <v>0</v>
      </c>
      <c r="AJ1115" s="1003">
        <v>0</v>
      </c>
    </row>
    <row r="1116" spans="2:36" ht="12.75" customHeight="1">
      <c r="B1116" s="337" t="s">
        <v>5933</v>
      </c>
      <c r="C1116" s="314" t="s">
        <v>5934</v>
      </c>
      <c r="D1116" s="315">
        <v>5</v>
      </c>
      <c r="E1116" s="588">
        <v>46444</v>
      </c>
      <c r="F1116" s="588">
        <v>46450</v>
      </c>
      <c r="G1116" s="588">
        <v>46444</v>
      </c>
      <c r="H1116" s="588">
        <v>46450</v>
      </c>
      <c r="I1116" s="316">
        <v>0</v>
      </c>
      <c r="J1116" s="316">
        <v>0</v>
      </c>
      <c r="K1116" s="315">
        <v>87</v>
      </c>
      <c r="L1116" s="315">
        <v>0</v>
      </c>
      <c r="M1116" s="315">
        <v>0</v>
      </c>
      <c r="N1116" s="338">
        <v>0</v>
      </c>
      <c r="O1116" s="654">
        <v>0</v>
      </c>
      <c r="P1116" s="560" t="s">
        <v>5928</v>
      </c>
      <c r="Q1116" s="561" t="s">
        <v>5935</v>
      </c>
      <c r="R1116" s="661">
        <f t="shared" si="51"/>
        <v>0</v>
      </c>
      <c r="S1116" s="873">
        <f t="shared" si="52"/>
        <v>0</v>
      </c>
      <c r="T1116" s="1013"/>
      <c r="U1116" s="873">
        <v>0</v>
      </c>
      <c r="V1116" s="873">
        <f t="shared" si="53"/>
        <v>0</v>
      </c>
      <c r="X1116" s="1002" t="s">
        <v>5933</v>
      </c>
      <c r="Y1116" s="1002" t="s">
        <v>5934</v>
      </c>
      <c r="Z1116" s="1003">
        <v>5</v>
      </c>
      <c r="AA1116" s="1004">
        <v>46444</v>
      </c>
      <c r="AB1116" s="1004">
        <v>46450</v>
      </c>
      <c r="AC1116" s="1004">
        <v>46444</v>
      </c>
      <c r="AD1116" s="1004">
        <v>46450</v>
      </c>
      <c r="AE1116" s="1005">
        <v>0</v>
      </c>
      <c r="AF1116" s="1005">
        <v>0</v>
      </c>
      <c r="AG1116" s="1003">
        <v>87</v>
      </c>
      <c r="AH1116" s="1003">
        <v>0</v>
      </c>
      <c r="AI1116" s="1003">
        <v>0</v>
      </c>
      <c r="AJ1116" s="1003">
        <v>0</v>
      </c>
    </row>
    <row r="1117" spans="2:36" ht="12.75" customHeight="1">
      <c r="B1117" s="337" t="s">
        <v>5936</v>
      </c>
      <c r="C1117" s="314" t="s">
        <v>5937</v>
      </c>
      <c r="D1117" s="315">
        <v>5</v>
      </c>
      <c r="E1117" s="588">
        <v>46451</v>
      </c>
      <c r="F1117" s="588">
        <v>46457</v>
      </c>
      <c r="G1117" s="588">
        <v>46451</v>
      </c>
      <c r="H1117" s="588">
        <v>46457</v>
      </c>
      <c r="I1117" s="316">
        <v>0</v>
      </c>
      <c r="J1117" s="316">
        <v>0</v>
      </c>
      <c r="K1117" s="315">
        <v>43.5</v>
      </c>
      <c r="L1117" s="315">
        <v>0</v>
      </c>
      <c r="M1117" s="315">
        <v>0</v>
      </c>
      <c r="N1117" s="338">
        <v>0</v>
      </c>
      <c r="O1117" s="654">
        <v>0</v>
      </c>
      <c r="P1117" s="560" t="s">
        <v>5932</v>
      </c>
      <c r="Q1117" s="561" t="s">
        <v>3914</v>
      </c>
      <c r="R1117" s="661">
        <f t="shared" si="51"/>
        <v>0</v>
      </c>
      <c r="S1117" s="873">
        <f t="shared" si="52"/>
        <v>0</v>
      </c>
      <c r="T1117" s="1013"/>
      <c r="U1117" s="873">
        <v>0</v>
      </c>
      <c r="V1117" s="873">
        <f t="shared" si="53"/>
        <v>0</v>
      </c>
      <c r="X1117" s="1002" t="s">
        <v>5936</v>
      </c>
      <c r="Y1117" s="1002" t="s">
        <v>5937</v>
      </c>
      <c r="Z1117" s="1003">
        <v>5</v>
      </c>
      <c r="AA1117" s="1004">
        <v>46451</v>
      </c>
      <c r="AB1117" s="1004">
        <v>46457</v>
      </c>
      <c r="AC1117" s="1004">
        <v>46451</v>
      </c>
      <c r="AD1117" s="1004">
        <v>46457</v>
      </c>
      <c r="AE1117" s="1005">
        <v>0</v>
      </c>
      <c r="AF1117" s="1005">
        <v>0</v>
      </c>
      <c r="AG1117" s="1003">
        <v>43.5</v>
      </c>
      <c r="AH1117" s="1003">
        <v>0</v>
      </c>
      <c r="AI1117" s="1003">
        <v>0</v>
      </c>
      <c r="AJ1117" s="1003">
        <v>0</v>
      </c>
    </row>
    <row r="1118" spans="2:36" ht="12.75" customHeight="1">
      <c r="B1118" s="332" t="s">
        <v>5938</v>
      </c>
      <c r="C1118" s="333"/>
      <c r="D1118" s="334">
        <v>126</v>
      </c>
      <c r="E1118" s="592">
        <v>46216</v>
      </c>
      <c r="F1118" s="592">
        <v>46399</v>
      </c>
      <c r="G1118" s="592">
        <v>46216</v>
      </c>
      <c r="H1118" s="592">
        <v>46399</v>
      </c>
      <c r="I1118" s="335">
        <v>0</v>
      </c>
      <c r="J1118" s="335">
        <v>0</v>
      </c>
      <c r="K1118" s="334">
        <v>1769</v>
      </c>
      <c r="L1118" s="334">
        <v>0</v>
      </c>
      <c r="M1118" s="334">
        <v>0</v>
      </c>
      <c r="N1118" s="336">
        <v>0</v>
      </c>
      <c r="O1118" s="385">
        <v>0</v>
      </c>
      <c r="P1118" s="568"/>
      <c r="Q1118" s="569"/>
      <c r="R1118" s="660">
        <f t="shared" si="51"/>
        <v>0</v>
      </c>
      <c r="S1118" s="872">
        <f t="shared" si="52"/>
        <v>0</v>
      </c>
      <c r="T1118" s="1013"/>
      <c r="U1118" s="872">
        <v>0</v>
      </c>
      <c r="V1118" s="872">
        <f t="shared" si="53"/>
        <v>0</v>
      </c>
      <c r="X1118" s="1002" t="s">
        <v>5938</v>
      </c>
      <c r="Z1118" s="1003">
        <v>126</v>
      </c>
      <c r="AA1118" s="1004">
        <v>46216</v>
      </c>
      <c r="AB1118" s="1004">
        <v>46399</v>
      </c>
      <c r="AC1118" s="1004">
        <v>46216</v>
      </c>
      <c r="AD1118" s="1004">
        <v>46399</v>
      </c>
      <c r="AE1118" s="1005">
        <v>0</v>
      </c>
      <c r="AF1118" s="1005">
        <v>0</v>
      </c>
      <c r="AG1118" s="1003">
        <v>1769</v>
      </c>
      <c r="AH1118" s="1003">
        <v>0</v>
      </c>
      <c r="AI1118" s="1003">
        <v>0</v>
      </c>
      <c r="AJ1118" s="1003">
        <v>0</v>
      </c>
    </row>
    <row r="1119" spans="2:36" ht="12.75" customHeight="1">
      <c r="B1119" s="339" t="s">
        <v>5939</v>
      </c>
      <c r="C1119" s="340"/>
      <c r="D1119" s="341">
        <v>113</v>
      </c>
      <c r="E1119" s="593">
        <v>46216</v>
      </c>
      <c r="F1119" s="593">
        <v>46378</v>
      </c>
      <c r="G1119" s="593">
        <v>46216</v>
      </c>
      <c r="H1119" s="593">
        <v>46378</v>
      </c>
      <c r="I1119" s="342">
        <v>0</v>
      </c>
      <c r="J1119" s="342">
        <v>0</v>
      </c>
      <c r="K1119" s="341">
        <v>1234</v>
      </c>
      <c r="L1119" s="341">
        <v>0</v>
      </c>
      <c r="M1119" s="341">
        <v>0</v>
      </c>
      <c r="N1119" s="343">
        <v>0</v>
      </c>
      <c r="O1119" s="385">
        <v>0</v>
      </c>
      <c r="P1119" s="570"/>
      <c r="Q1119" s="571"/>
      <c r="R1119" s="662">
        <f t="shared" si="51"/>
        <v>0</v>
      </c>
      <c r="S1119" s="874">
        <f t="shared" si="52"/>
        <v>0</v>
      </c>
      <c r="T1119" s="1013"/>
      <c r="U1119" s="874">
        <v>0</v>
      </c>
      <c r="V1119" s="874">
        <f t="shared" si="53"/>
        <v>0</v>
      </c>
      <c r="X1119" s="1002" t="s">
        <v>5939</v>
      </c>
      <c r="Z1119" s="1003">
        <v>113</v>
      </c>
      <c r="AA1119" s="1004">
        <v>46216</v>
      </c>
      <c r="AB1119" s="1004">
        <v>46378</v>
      </c>
      <c r="AC1119" s="1004">
        <v>46216</v>
      </c>
      <c r="AD1119" s="1004">
        <v>46378</v>
      </c>
      <c r="AE1119" s="1005">
        <v>0</v>
      </c>
      <c r="AF1119" s="1005">
        <v>0</v>
      </c>
      <c r="AG1119" s="1003">
        <v>1234</v>
      </c>
      <c r="AH1119" s="1003">
        <v>0</v>
      </c>
      <c r="AI1119" s="1003">
        <v>0</v>
      </c>
      <c r="AJ1119" s="1003">
        <v>0</v>
      </c>
    </row>
    <row r="1120" spans="2:36" ht="12.75" customHeight="1">
      <c r="B1120" s="337" t="s">
        <v>1568</v>
      </c>
      <c r="C1120" s="314" t="s">
        <v>1569</v>
      </c>
      <c r="D1120" s="315">
        <v>113</v>
      </c>
      <c r="E1120" s="588">
        <v>46216</v>
      </c>
      <c r="F1120" s="588">
        <v>46378</v>
      </c>
      <c r="G1120" s="588">
        <v>46216</v>
      </c>
      <c r="H1120" s="588">
        <v>46378</v>
      </c>
      <c r="I1120" s="316">
        <v>0</v>
      </c>
      <c r="J1120" s="316">
        <v>0</v>
      </c>
      <c r="K1120" s="315">
        <v>1234</v>
      </c>
      <c r="L1120" s="315">
        <v>0</v>
      </c>
      <c r="M1120" s="315">
        <v>0</v>
      </c>
      <c r="N1120" s="338">
        <v>0</v>
      </c>
      <c r="O1120" s="654">
        <v>0</v>
      </c>
      <c r="P1120" s="560" t="s">
        <v>4046</v>
      </c>
      <c r="Q1120" s="561" t="s">
        <v>5940</v>
      </c>
      <c r="R1120" s="661">
        <f t="shared" si="51"/>
        <v>0</v>
      </c>
      <c r="S1120" s="873">
        <f t="shared" si="52"/>
        <v>0</v>
      </c>
      <c r="T1120" s="1013"/>
      <c r="U1120" s="873">
        <v>0</v>
      </c>
      <c r="V1120" s="873">
        <f t="shared" si="53"/>
        <v>0</v>
      </c>
      <c r="X1120" s="1002" t="s">
        <v>1568</v>
      </c>
      <c r="Y1120" s="1002" t="s">
        <v>1569</v>
      </c>
      <c r="Z1120" s="1003">
        <v>113</v>
      </c>
      <c r="AA1120" s="1004">
        <v>46216</v>
      </c>
      <c r="AB1120" s="1004">
        <v>46378</v>
      </c>
      <c r="AC1120" s="1004">
        <v>46216</v>
      </c>
      <c r="AD1120" s="1004">
        <v>46378</v>
      </c>
      <c r="AE1120" s="1005">
        <v>0</v>
      </c>
      <c r="AF1120" s="1005">
        <v>0</v>
      </c>
      <c r="AG1120" s="1003">
        <v>1234</v>
      </c>
      <c r="AH1120" s="1003">
        <v>0</v>
      </c>
      <c r="AI1120" s="1003">
        <v>0</v>
      </c>
      <c r="AJ1120" s="1003">
        <v>0</v>
      </c>
    </row>
    <row r="1121" spans="2:36" ht="12.75" customHeight="1">
      <c r="B1121" s="339" t="s">
        <v>5941</v>
      </c>
      <c r="C1121" s="340"/>
      <c r="D1121" s="341">
        <v>25</v>
      </c>
      <c r="E1121" s="593">
        <v>46346</v>
      </c>
      <c r="F1121" s="593">
        <v>46384</v>
      </c>
      <c r="G1121" s="593">
        <v>46346</v>
      </c>
      <c r="H1121" s="593">
        <v>46384</v>
      </c>
      <c r="I1121" s="342">
        <v>0</v>
      </c>
      <c r="J1121" s="342">
        <v>0</v>
      </c>
      <c r="K1121" s="341">
        <v>330</v>
      </c>
      <c r="L1121" s="341">
        <v>0</v>
      </c>
      <c r="M1121" s="341">
        <v>0</v>
      </c>
      <c r="N1121" s="343">
        <v>0</v>
      </c>
      <c r="O1121" s="385">
        <v>0</v>
      </c>
      <c r="P1121" s="570"/>
      <c r="Q1121" s="571"/>
      <c r="R1121" s="662">
        <f t="shared" si="51"/>
        <v>0</v>
      </c>
      <c r="S1121" s="874">
        <f t="shared" si="52"/>
        <v>0</v>
      </c>
      <c r="T1121" s="1013"/>
      <c r="U1121" s="874">
        <v>0</v>
      </c>
      <c r="V1121" s="874">
        <f t="shared" si="53"/>
        <v>0</v>
      </c>
      <c r="X1121" s="1002" t="s">
        <v>5941</v>
      </c>
      <c r="Z1121" s="1003">
        <v>25</v>
      </c>
      <c r="AA1121" s="1004">
        <v>46346</v>
      </c>
      <c r="AB1121" s="1004">
        <v>46384</v>
      </c>
      <c r="AC1121" s="1004">
        <v>46346</v>
      </c>
      <c r="AD1121" s="1004">
        <v>46384</v>
      </c>
      <c r="AE1121" s="1005">
        <v>0</v>
      </c>
      <c r="AF1121" s="1005">
        <v>0</v>
      </c>
      <c r="AG1121" s="1003">
        <v>330</v>
      </c>
      <c r="AH1121" s="1003">
        <v>0</v>
      </c>
      <c r="AI1121" s="1003">
        <v>0</v>
      </c>
      <c r="AJ1121" s="1003">
        <v>0</v>
      </c>
    </row>
    <row r="1122" spans="2:36" ht="12.75" customHeight="1">
      <c r="B1122" s="337" t="s">
        <v>1571</v>
      </c>
      <c r="C1122" s="314" t="s">
        <v>5942</v>
      </c>
      <c r="D1122" s="315">
        <v>10</v>
      </c>
      <c r="E1122" s="588">
        <v>46346</v>
      </c>
      <c r="F1122" s="588">
        <v>46359</v>
      </c>
      <c r="G1122" s="588">
        <v>46346</v>
      </c>
      <c r="H1122" s="588">
        <v>46359</v>
      </c>
      <c r="I1122" s="316">
        <v>0</v>
      </c>
      <c r="J1122" s="316">
        <v>0</v>
      </c>
      <c r="K1122" s="315">
        <v>198</v>
      </c>
      <c r="L1122" s="315">
        <v>0</v>
      </c>
      <c r="M1122" s="315">
        <v>0</v>
      </c>
      <c r="N1122" s="338">
        <v>0</v>
      </c>
      <c r="O1122" s="654">
        <v>0</v>
      </c>
      <c r="P1122" s="560" t="s">
        <v>5943</v>
      </c>
      <c r="Q1122" s="561" t="s">
        <v>5944</v>
      </c>
      <c r="R1122" s="661">
        <f t="shared" si="51"/>
        <v>0</v>
      </c>
      <c r="S1122" s="873">
        <f t="shared" si="52"/>
        <v>0</v>
      </c>
      <c r="T1122" s="1013"/>
      <c r="U1122" s="873">
        <v>0</v>
      </c>
      <c r="V1122" s="873">
        <f t="shared" si="53"/>
        <v>0</v>
      </c>
      <c r="X1122" s="1002" t="s">
        <v>1571</v>
      </c>
      <c r="Y1122" s="1002" t="s">
        <v>5942</v>
      </c>
      <c r="Z1122" s="1003">
        <v>10</v>
      </c>
      <c r="AA1122" s="1004">
        <v>46346</v>
      </c>
      <c r="AB1122" s="1004">
        <v>46359</v>
      </c>
      <c r="AC1122" s="1004">
        <v>46346</v>
      </c>
      <c r="AD1122" s="1004">
        <v>46359</v>
      </c>
      <c r="AE1122" s="1005">
        <v>0</v>
      </c>
      <c r="AF1122" s="1005">
        <v>0</v>
      </c>
      <c r="AG1122" s="1003">
        <v>198</v>
      </c>
      <c r="AH1122" s="1003">
        <v>0</v>
      </c>
      <c r="AI1122" s="1003">
        <v>0</v>
      </c>
      <c r="AJ1122" s="1003">
        <v>0</v>
      </c>
    </row>
    <row r="1123" spans="2:36" ht="12.75" customHeight="1">
      <c r="B1123" s="337" t="s">
        <v>5945</v>
      </c>
      <c r="C1123" s="314" t="s">
        <v>5946</v>
      </c>
      <c r="D1123" s="315">
        <v>5</v>
      </c>
      <c r="E1123" s="588">
        <v>46360</v>
      </c>
      <c r="F1123" s="588">
        <v>46367</v>
      </c>
      <c r="G1123" s="588">
        <v>46360</v>
      </c>
      <c r="H1123" s="588">
        <v>46367</v>
      </c>
      <c r="I1123" s="316">
        <v>0</v>
      </c>
      <c r="J1123" s="316">
        <v>0</v>
      </c>
      <c r="K1123" s="315">
        <v>33</v>
      </c>
      <c r="L1123" s="315">
        <v>0</v>
      </c>
      <c r="M1123" s="315">
        <v>0</v>
      </c>
      <c r="N1123" s="338">
        <v>0</v>
      </c>
      <c r="O1123" s="654">
        <v>0</v>
      </c>
      <c r="P1123" s="560" t="s">
        <v>4636</v>
      </c>
      <c r="Q1123" s="561" t="s">
        <v>4201</v>
      </c>
      <c r="R1123" s="661">
        <f t="shared" si="51"/>
        <v>0</v>
      </c>
      <c r="S1123" s="873">
        <f t="shared" si="52"/>
        <v>0</v>
      </c>
      <c r="T1123" s="1013"/>
      <c r="U1123" s="873">
        <v>0</v>
      </c>
      <c r="V1123" s="873">
        <f t="shared" si="53"/>
        <v>0</v>
      </c>
      <c r="X1123" s="1002" t="s">
        <v>5945</v>
      </c>
      <c r="Y1123" s="1002" t="s">
        <v>5946</v>
      </c>
      <c r="Z1123" s="1003">
        <v>5</v>
      </c>
      <c r="AA1123" s="1004">
        <v>46360</v>
      </c>
      <c r="AB1123" s="1004">
        <v>46367</v>
      </c>
      <c r="AC1123" s="1004">
        <v>46360</v>
      </c>
      <c r="AD1123" s="1004">
        <v>46367</v>
      </c>
      <c r="AE1123" s="1005">
        <v>0</v>
      </c>
      <c r="AF1123" s="1005">
        <v>0</v>
      </c>
      <c r="AG1123" s="1003">
        <v>33</v>
      </c>
      <c r="AH1123" s="1003">
        <v>0</v>
      </c>
      <c r="AI1123" s="1003">
        <v>0</v>
      </c>
      <c r="AJ1123" s="1003">
        <v>0</v>
      </c>
    </row>
    <row r="1124" spans="2:36" ht="12.75" customHeight="1">
      <c r="B1124" s="337" t="s">
        <v>5947</v>
      </c>
      <c r="C1124" s="314" t="s">
        <v>5948</v>
      </c>
      <c r="D1124" s="315">
        <v>5</v>
      </c>
      <c r="E1124" s="588">
        <v>46370</v>
      </c>
      <c r="F1124" s="588">
        <v>46374</v>
      </c>
      <c r="G1124" s="588">
        <v>46370</v>
      </c>
      <c r="H1124" s="588">
        <v>46374</v>
      </c>
      <c r="I1124" s="316">
        <v>0</v>
      </c>
      <c r="J1124" s="316">
        <v>0</v>
      </c>
      <c r="K1124" s="315">
        <v>66</v>
      </c>
      <c r="L1124" s="315">
        <v>0</v>
      </c>
      <c r="M1124" s="315">
        <v>0</v>
      </c>
      <c r="N1124" s="338">
        <v>0</v>
      </c>
      <c r="O1124" s="654">
        <v>0</v>
      </c>
      <c r="P1124" s="560" t="s">
        <v>5949</v>
      </c>
      <c r="Q1124" s="561" t="s">
        <v>4582</v>
      </c>
      <c r="R1124" s="661">
        <f t="shared" si="51"/>
        <v>0</v>
      </c>
      <c r="S1124" s="873">
        <f t="shared" si="52"/>
        <v>0</v>
      </c>
      <c r="T1124" s="1013"/>
      <c r="U1124" s="873">
        <v>0</v>
      </c>
      <c r="V1124" s="873">
        <f t="shared" si="53"/>
        <v>0</v>
      </c>
      <c r="X1124" s="1002" t="s">
        <v>5947</v>
      </c>
      <c r="Y1124" s="1002" t="s">
        <v>5948</v>
      </c>
      <c r="Z1124" s="1003">
        <v>5</v>
      </c>
      <c r="AA1124" s="1004">
        <v>46370</v>
      </c>
      <c r="AB1124" s="1004">
        <v>46374</v>
      </c>
      <c r="AC1124" s="1004">
        <v>46370</v>
      </c>
      <c r="AD1124" s="1004">
        <v>46374</v>
      </c>
      <c r="AE1124" s="1005">
        <v>0</v>
      </c>
      <c r="AF1124" s="1005">
        <v>0</v>
      </c>
      <c r="AG1124" s="1003">
        <v>66</v>
      </c>
      <c r="AH1124" s="1003">
        <v>0</v>
      </c>
      <c r="AI1124" s="1003">
        <v>0</v>
      </c>
      <c r="AJ1124" s="1003">
        <v>0</v>
      </c>
    </row>
    <row r="1125" spans="2:36" ht="12.75" customHeight="1">
      <c r="B1125" s="337" t="s">
        <v>5950</v>
      </c>
      <c r="C1125" s="314" t="s">
        <v>5951</v>
      </c>
      <c r="D1125" s="315">
        <v>5</v>
      </c>
      <c r="E1125" s="588">
        <v>46377</v>
      </c>
      <c r="F1125" s="588">
        <v>46384</v>
      </c>
      <c r="G1125" s="588">
        <v>46377</v>
      </c>
      <c r="H1125" s="588">
        <v>46384</v>
      </c>
      <c r="I1125" s="316">
        <v>0</v>
      </c>
      <c r="J1125" s="316">
        <v>0</v>
      </c>
      <c r="K1125" s="315">
        <v>33</v>
      </c>
      <c r="L1125" s="315">
        <v>0</v>
      </c>
      <c r="M1125" s="315">
        <v>0</v>
      </c>
      <c r="N1125" s="338">
        <v>0</v>
      </c>
      <c r="O1125" s="654">
        <v>0</v>
      </c>
      <c r="P1125" s="560" t="s">
        <v>5952</v>
      </c>
      <c r="Q1125" s="561" t="s">
        <v>3876</v>
      </c>
      <c r="R1125" s="661">
        <f t="shared" si="51"/>
        <v>0</v>
      </c>
      <c r="S1125" s="873">
        <f t="shared" si="52"/>
        <v>0</v>
      </c>
      <c r="T1125" s="1013"/>
      <c r="U1125" s="873">
        <v>0</v>
      </c>
      <c r="V1125" s="873">
        <f t="shared" si="53"/>
        <v>0</v>
      </c>
      <c r="X1125" s="1002" t="s">
        <v>5950</v>
      </c>
      <c r="Y1125" s="1002" t="s">
        <v>5951</v>
      </c>
      <c r="Z1125" s="1003">
        <v>5</v>
      </c>
      <c r="AA1125" s="1004">
        <v>46377</v>
      </c>
      <c r="AB1125" s="1004">
        <v>46384</v>
      </c>
      <c r="AC1125" s="1004">
        <v>46377</v>
      </c>
      <c r="AD1125" s="1004">
        <v>46384</v>
      </c>
      <c r="AE1125" s="1005">
        <v>0</v>
      </c>
      <c r="AF1125" s="1005">
        <v>0</v>
      </c>
      <c r="AG1125" s="1003">
        <v>33</v>
      </c>
      <c r="AH1125" s="1003">
        <v>0</v>
      </c>
      <c r="AI1125" s="1003">
        <v>0</v>
      </c>
      <c r="AJ1125" s="1003">
        <v>0</v>
      </c>
    </row>
    <row r="1126" spans="2:36" ht="12.75" customHeight="1">
      <c r="B1126" s="339" t="s">
        <v>5953</v>
      </c>
      <c r="C1126" s="340"/>
      <c r="D1126" s="341">
        <v>1</v>
      </c>
      <c r="E1126" s="593">
        <v>46385</v>
      </c>
      <c r="F1126" s="593">
        <v>46385</v>
      </c>
      <c r="G1126" s="593">
        <v>46385</v>
      </c>
      <c r="H1126" s="593">
        <v>46385</v>
      </c>
      <c r="I1126" s="342">
        <v>0</v>
      </c>
      <c r="J1126" s="342">
        <v>0</v>
      </c>
      <c r="K1126" s="341">
        <v>110</v>
      </c>
      <c r="L1126" s="341">
        <v>0</v>
      </c>
      <c r="M1126" s="341">
        <v>0</v>
      </c>
      <c r="N1126" s="343">
        <v>0</v>
      </c>
      <c r="O1126" s="385">
        <v>0</v>
      </c>
      <c r="P1126" s="570"/>
      <c r="Q1126" s="571"/>
      <c r="R1126" s="662">
        <f t="shared" si="51"/>
        <v>0</v>
      </c>
      <c r="S1126" s="874">
        <f t="shared" si="52"/>
        <v>0</v>
      </c>
      <c r="T1126" s="1013"/>
      <c r="U1126" s="874">
        <v>0</v>
      </c>
      <c r="V1126" s="874">
        <f t="shared" si="53"/>
        <v>0</v>
      </c>
      <c r="X1126" s="1002" t="s">
        <v>5953</v>
      </c>
      <c r="Z1126" s="1003">
        <v>1</v>
      </c>
      <c r="AA1126" s="1004">
        <v>46385</v>
      </c>
      <c r="AB1126" s="1004">
        <v>46385</v>
      </c>
      <c r="AC1126" s="1004">
        <v>46385</v>
      </c>
      <c r="AD1126" s="1004">
        <v>46385</v>
      </c>
      <c r="AE1126" s="1005">
        <v>0</v>
      </c>
      <c r="AF1126" s="1005">
        <v>0</v>
      </c>
      <c r="AG1126" s="1003">
        <v>110</v>
      </c>
      <c r="AH1126" s="1003">
        <v>0</v>
      </c>
      <c r="AI1126" s="1003">
        <v>0</v>
      </c>
      <c r="AJ1126" s="1003">
        <v>0</v>
      </c>
    </row>
    <row r="1127" spans="2:36" ht="12.75" customHeight="1">
      <c r="B1127" s="337" t="s">
        <v>1575</v>
      </c>
      <c r="C1127" s="314" t="s">
        <v>1576</v>
      </c>
      <c r="D1127" s="315">
        <v>1</v>
      </c>
      <c r="E1127" s="588">
        <v>46385</v>
      </c>
      <c r="F1127" s="588">
        <v>46385</v>
      </c>
      <c r="G1127" s="588">
        <v>46385</v>
      </c>
      <c r="H1127" s="588">
        <v>46385</v>
      </c>
      <c r="I1127" s="316">
        <v>0</v>
      </c>
      <c r="J1127" s="316">
        <v>0</v>
      </c>
      <c r="K1127" s="315">
        <v>110</v>
      </c>
      <c r="L1127" s="315">
        <v>0</v>
      </c>
      <c r="M1127" s="315">
        <v>0</v>
      </c>
      <c r="N1127" s="338">
        <v>0</v>
      </c>
      <c r="O1127" s="654">
        <v>0</v>
      </c>
      <c r="P1127" s="560" t="s">
        <v>5954</v>
      </c>
      <c r="Q1127" s="561" t="s">
        <v>5955</v>
      </c>
      <c r="R1127" s="661">
        <f t="shared" si="51"/>
        <v>0</v>
      </c>
      <c r="S1127" s="873">
        <f t="shared" si="52"/>
        <v>0</v>
      </c>
      <c r="T1127" s="1013"/>
      <c r="U1127" s="873">
        <v>0</v>
      </c>
      <c r="V1127" s="873">
        <f t="shared" si="53"/>
        <v>0</v>
      </c>
      <c r="X1127" s="1002" t="s">
        <v>1575</v>
      </c>
      <c r="Y1127" s="1002" t="s">
        <v>1576</v>
      </c>
      <c r="Z1127" s="1003">
        <v>1</v>
      </c>
      <c r="AA1127" s="1004">
        <v>46385</v>
      </c>
      <c r="AB1127" s="1004">
        <v>46385</v>
      </c>
      <c r="AC1127" s="1004">
        <v>46385</v>
      </c>
      <c r="AD1127" s="1004">
        <v>46385</v>
      </c>
      <c r="AE1127" s="1005">
        <v>0</v>
      </c>
      <c r="AF1127" s="1005">
        <v>0</v>
      </c>
      <c r="AG1127" s="1003">
        <v>110</v>
      </c>
      <c r="AH1127" s="1003">
        <v>0</v>
      </c>
      <c r="AI1127" s="1003">
        <v>0</v>
      </c>
      <c r="AJ1127" s="1003">
        <v>0</v>
      </c>
    </row>
    <row r="1128" spans="2:36" ht="12.75" customHeight="1">
      <c r="B1128" s="339" t="s">
        <v>5956</v>
      </c>
      <c r="C1128" s="340"/>
      <c r="D1128" s="341">
        <v>9</v>
      </c>
      <c r="E1128" s="593">
        <v>46386</v>
      </c>
      <c r="F1128" s="593">
        <v>46399</v>
      </c>
      <c r="G1128" s="593">
        <v>46386</v>
      </c>
      <c r="H1128" s="593">
        <v>46399</v>
      </c>
      <c r="I1128" s="342">
        <v>0</v>
      </c>
      <c r="J1128" s="342">
        <v>0</v>
      </c>
      <c r="K1128" s="341">
        <v>95</v>
      </c>
      <c r="L1128" s="341">
        <v>0</v>
      </c>
      <c r="M1128" s="341">
        <v>0</v>
      </c>
      <c r="N1128" s="343">
        <v>0</v>
      </c>
      <c r="O1128" s="385">
        <v>0</v>
      </c>
      <c r="P1128" s="570"/>
      <c r="Q1128" s="571"/>
      <c r="R1128" s="662">
        <f t="shared" si="51"/>
        <v>0</v>
      </c>
      <c r="S1128" s="874">
        <f t="shared" si="52"/>
        <v>0</v>
      </c>
      <c r="T1128" s="1013"/>
      <c r="U1128" s="874">
        <v>0</v>
      </c>
      <c r="V1128" s="874">
        <f t="shared" si="53"/>
        <v>0</v>
      </c>
      <c r="X1128" s="1002" t="s">
        <v>5956</v>
      </c>
      <c r="Z1128" s="1003">
        <v>9</v>
      </c>
      <c r="AA1128" s="1004">
        <v>46386</v>
      </c>
      <c r="AB1128" s="1004">
        <v>46399</v>
      </c>
      <c r="AC1128" s="1004">
        <v>46386</v>
      </c>
      <c r="AD1128" s="1004">
        <v>46399</v>
      </c>
      <c r="AE1128" s="1005">
        <v>0</v>
      </c>
      <c r="AF1128" s="1005">
        <v>0</v>
      </c>
      <c r="AG1128" s="1003">
        <v>95</v>
      </c>
      <c r="AH1128" s="1003">
        <v>0</v>
      </c>
      <c r="AI1128" s="1003">
        <v>0</v>
      </c>
      <c r="AJ1128" s="1003">
        <v>0</v>
      </c>
    </row>
    <row r="1129" spans="2:36" ht="12.75" customHeight="1">
      <c r="B1129" s="337" t="s">
        <v>1578</v>
      </c>
      <c r="C1129" s="314" t="s">
        <v>1579</v>
      </c>
      <c r="D1129" s="315">
        <v>9</v>
      </c>
      <c r="E1129" s="588">
        <v>46386</v>
      </c>
      <c r="F1129" s="588">
        <v>46399</v>
      </c>
      <c r="G1129" s="588">
        <v>46386</v>
      </c>
      <c r="H1129" s="588">
        <v>46399</v>
      </c>
      <c r="I1129" s="316">
        <v>0</v>
      </c>
      <c r="J1129" s="316">
        <v>0</v>
      </c>
      <c r="K1129" s="315">
        <v>95</v>
      </c>
      <c r="L1129" s="315">
        <v>0</v>
      </c>
      <c r="M1129" s="315">
        <v>0</v>
      </c>
      <c r="N1129" s="338">
        <v>0</v>
      </c>
      <c r="O1129" s="654">
        <v>0</v>
      </c>
      <c r="P1129" s="560" t="s">
        <v>3876</v>
      </c>
      <c r="Q1129" s="561" t="s">
        <v>3914</v>
      </c>
      <c r="R1129" s="661">
        <f t="shared" si="51"/>
        <v>0</v>
      </c>
      <c r="S1129" s="873">
        <f t="shared" si="52"/>
        <v>0</v>
      </c>
      <c r="T1129" s="1013"/>
      <c r="U1129" s="873">
        <v>0</v>
      </c>
      <c r="V1129" s="873">
        <f t="shared" si="53"/>
        <v>0</v>
      </c>
      <c r="X1129" s="1002" t="s">
        <v>1578</v>
      </c>
      <c r="Y1129" s="1002" t="s">
        <v>1579</v>
      </c>
      <c r="Z1129" s="1003">
        <v>9</v>
      </c>
      <c r="AA1129" s="1004">
        <v>46386</v>
      </c>
      <c r="AB1129" s="1004">
        <v>46399</v>
      </c>
      <c r="AC1129" s="1004">
        <v>46386</v>
      </c>
      <c r="AD1129" s="1004">
        <v>46399</v>
      </c>
      <c r="AE1129" s="1005">
        <v>0</v>
      </c>
      <c r="AF1129" s="1005">
        <v>0</v>
      </c>
      <c r="AG1129" s="1003">
        <v>95</v>
      </c>
      <c r="AH1129" s="1003">
        <v>0</v>
      </c>
      <c r="AI1129" s="1003">
        <v>0</v>
      </c>
      <c r="AJ1129" s="1003">
        <v>0</v>
      </c>
    </row>
    <row r="1130" spans="2:36" ht="12.75" customHeight="1">
      <c r="B1130" s="332" t="s">
        <v>5957</v>
      </c>
      <c r="C1130" s="333"/>
      <c r="D1130" s="334">
        <v>190</v>
      </c>
      <c r="E1130" s="592">
        <v>46386</v>
      </c>
      <c r="F1130" s="592">
        <v>46660</v>
      </c>
      <c r="G1130" s="592">
        <v>46386</v>
      </c>
      <c r="H1130" s="592">
        <v>46660</v>
      </c>
      <c r="I1130" s="335">
        <v>0</v>
      </c>
      <c r="J1130" s="335">
        <v>0</v>
      </c>
      <c r="K1130" s="334">
        <v>712.2</v>
      </c>
      <c r="L1130" s="334">
        <v>0</v>
      </c>
      <c r="M1130" s="334">
        <v>0</v>
      </c>
      <c r="N1130" s="336">
        <v>0</v>
      </c>
      <c r="O1130" s="385">
        <v>0</v>
      </c>
      <c r="P1130" s="568"/>
      <c r="Q1130" s="569"/>
      <c r="R1130" s="660">
        <f t="shared" si="51"/>
        <v>0</v>
      </c>
      <c r="S1130" s="872">
        <f t="shared" si="52"/>
        <v>0</v>
      </c>
      <c r="T1130" s="1013"/>
      <c r="U1130" s="872">
        <v>0</v>
      </c>
      <c r="V1130" s="872">
        <f t="shared" si="53"/>
        <v>0</v>
      </c>
      <c r="X1130" s="1002" t="s">
        <v>5957</v>
      </c>
      <c r="Z1130" s="1003">
        <v>190</v>
      </c>
      <c r="AA1130" s="1004">
        <v>46386</v>
      </c>
      <c r="AB1130" s="1004">
        <v>46660</v>
      </c>
      <c r="AC1130" s="1004">
        <v>46386</v>
      </c>
      <c r="AD1130" s="1004">
        <v>46660</v>
      </c>
      <c r="AE1130" s="1005">
        <v>0</v>
      </c>
      <c r="AF1130" s="1005">
        <v>0</v>
      </c>
      <c r="AG1130" s="1003">
        <v>712.2</v>
      </c>
      <c r="AH1130" s="1003">
        <v>0</v>
      </c>
      <c r="AI1130" s="1003">
        <v>0</v>
      </c>
      <c r="AJ1130" s="1003">
        <v>0</v>
      </c>
    </row>
    <row r="1131" spans="2:36" ht="12.75" customHeight="1">
      <c r="B1131" s="339" t="s">
        <v>5958</v>
      </c>
      <c r="C1131" s="340"/>
      <c r="D1131" s="341">
        <v>6</v>
      </c>
      <c r="E1131" s="593">
        <v>46386</v>
      </c>
      <c r="F1131" s="593">
        <v>46394</v>
      </c>
      <c r="G1131" s="593">
        <v>46386</v>
      </c>
      <c r="H1131" s="593">
        <v>46394</v>
      </c>
      <c r="I1131" s="342">
        <v>0</v>
      </c>
      <c r="J1131" s="342">
        <v>0</v>
      </c>
      <c r="K1131" s="341">
        <v>107</v>
      </c>
      <c r="L1131" s="341">
        <v>0</v>
      </c>
      <c r="M1131" s="341">
        <v>0</v>
      </c>
      <c r="N1131" s="343">
        <v>0</v>
      </c>
      <c r="O1131" s="385">
        <v>0</v>
      </c>
      <c r="P1131" s="570"/>
      <c r="Q1131" s="571"/>
      <c r="R1131" s="662">
        <f t="shared" si="51"/>
        <v>0</v>
      </c>
      <c r="S1131" s="874">
        <f t="shared" si="52"/>
        <v>0</v>
      </c>
      <c r="T1131" s="1013"/>
      <c r="U1131" s="874">
        <v>0</v>
      </c>
      <c r="V1131" s="874">
        <f t="shared" si="53"/>
        <v>0</v>
      </c>
      <c r="X1131" s="1002" t="s">
        <v>5958</v>
      </c>
      <c r="Z1131" s="1003">
        <v>6</v>
      </c>
      <c r="AA1131" s="1004">
        <v>46386</v>
      </c>
      <c r="AB1131" s="1004">
        <v>46394</v>
      </c>
      <c r="AC1131" s="1004">
        <v>46386</v>
      </c>
      <c r="AD1131" s="1004">
        <v>46394</v>
      </c>
      <c r="AE1131" s="1005">
        <v>0</v>
      </c>
      <c r="AF1131" s="1005">
        <v>0</v>
      </c>
      <c r="AG1131" s="1003">
        <v>107</v>
      </c>
      <c r="AH1131" s="1003">
        <v>0</v>
      </c>
      <c r="AI1131" s="1003">
        <v>0</v>
      </c>
      <c r="AJ1131" s="1003">
        <v>0</v>
      </c>
    </row>
    <row r="1132" spans="2:36" ht="12.75" customHeight="1">
      <c r="B1132" s="337" t="s">
        <v>1581</v>
      </c>
      <c r="C1132" s="314" t="s">
        <v>5959</v>
      </c>
      <c r="D1132" s="315">
        <v>1</v>
      </c>
      <c r="E1132" s="588">
        <v>46386</v>
      </c>
      <c r="F1132" s="588">
        <v>46386</v>
      </c>
      <c r="G1132" s="588">
        <v>46386</v>
      </c>
      <c r="H1132" s="588">
        <v>46386</v>
      </c>
      <c r="I1132" s="316">
        <v>0</v>
      </c>
      <c r="J1132" s="316">
        <v>0</v>
      </c>
      <c r="K1132" s="315">
        <v>64.2</v>
      </c>
      <c r="L1132" s="315">
        <v>0</v>
      </c>
      <c r="M1132" s="315">
        <v>0</v>
      </c>
      <c r="N1132" s="338">
        <v>0</v>
      </c>
      <c r="O1132" s="654">
        <v>0</v>
      </c>
      <c r="P1132" s="560" t="s">
        <v>5960</v>
      </c>
      <c r="Q1132" s="561" t="s">
        <v>5961</v>
      </c>
      <c r="R1132" s="661">
        <f t="shared" si="51"/>
        <v>0</v>
      </c>
      <c r="S1132" s="873">
        <f t="shared" si="52"/>
        <v>0</v>
      </c>
      <c r="T1132" s="1013"/>
      <c r="U1132" s="873">
        <v>0</v>
      </c>
      <c r="V1132" s="873">
        <f t="shared" si="53"/>
        <v>0</v>
      </c>
      <c r="X1132" s="1002" t="s">
        <v>1581</v>
      </c>
      <c r="Y1132" s="1002" t="s">
        <v>5959</v>
      </c>
      <c r="Z1132" s="1003">
        <v>1</v>
      </c>
      <c r="AA1132" s="1004">
        <v>46386</v>
      </c>
      <c r="AB1132" s="1004">
        <v>46386</v>
      </c>
      <c r="AC1132" s="1004">
        <v>46386</v>
      </c>
      <c r="AD1132" s="1004">
        <v>46386</v>
      </c>
      <c r="AE1132" s="1005">
        <v>0</v>
      </c>
      <c r="AF1132" s="1005">
        <v>0</v>
      </c>
      <c r="AG1132" s="1003">
        <v>64.2</v>
      </c>
      <c r="AH1132" s="1003">
        <v>0</v>
      </c>
      <c r="AI1132" s="1003">
        <v>0</v>
      </c>
      <c r="AJ1132" s="1003">
        <v>0</v>
      </c>
    </row>
    <row r="1133" spans="2:36" ht="12.75" customHeight="1">
      <c r="B1133" s="337" t="s">
        <v>5962</v>
      </c>
      <c r="C1133" s="314" t="s">
        <v>5963</v>
      </c>
      <c r="D1133" s="315">
        <v>2</v>
      </c>
      <c r="E1133" s="588">
        <v>46387</v>
      </c>
      <c r="F1133" s="588">
        <v>46391</v>
      </c>
      <c r="G1133" s="588">
        <v>46387</v>
      </c>
      <c r="H1133" s="588">
        <v>46391</v>
      </c>
      <c r="I1133" s="316">
        <v>0</v>
      </c>
      <c r="J1133" s="316">
        <v>0</v>
      </c>
      <c r="K1133" s="315">
        <v>10.7</v>
      </c>
      <c r="L1133" s="315">
        <v>0</v>
      </c>
      <c r="M1133" s="315">
        <v>0</v>
      </c>
      <c r="N1133" s="338">
        <v>0</v>
      </c>
      <c r="O1133" s="654">
        <v>0</v>
      </c>
      <c r="P1133" s="560" t="s">
        <v>4649</v>
      </c>
      <c r="Q1133" s="561" t="s">
        <v>5964</v>
      </c>
      <c r="R1133" s="661">
        <f t="shared" si="51"/>
        <v>0</v>
      </c>
      <c r="S1133" s="873">
        <f t="shared" si="52"/>
        <v>0</v>
      </c>
      <c r="T1133" s="1013"/>
      <c r="U1133" s="873">
        <v>0</v>
      </c>
      <c r="V1133" s="873">
        <f t="shared" si="53"/>
        <v>0</v>
      </c>
      <c r="X1133" s="1002" t="s">
        <v>5962</v>
      </c>
      <c r="Y1133" s="1002" t="s">
        <v>5963</v>
      </c>
      <c r="Z1133" s="1003">
        <v>2</v>
      </c>
      <c r="AA1133" s="1004">
        <v>46387</v>
      </c>
      <c r="AB1133" s="1004">
        <v>46391</v>
      </c>
      <c r="AC1133" s="1004">
        <v>46387</v>
      </c>
      <c r="AD1133" s="1004">
        <v>46391</v>
      </c>
      <c r="AE1133" s="1005">
        <v>0</v>
      </c>
      <c r="AF1133" s="1005">
        <v>0</v>
      </c>
      <c r="AG1133" s="1003">
        <v>10.7</v>
      </c>
      <c r="AH1133" s="1003">
        <v>0</v>
      </c>
      <c r="AI1133" s="1003">
        <v>0</v>
      </c>
      <c r="AJ1133" s="1003">
        <v>0</v>
      </c>
    </row>
    <row r="1134" spans="2:36" ht="12.75" customHeight="1">
      <c r="B1134" s="337" t="s">
        <v>5965</v>
      </c>
      <c r="C1134" s="314" t="s">
        <v>5966</v>
      </c>
      <c r="D1134" s="315">
        <v>1</v>
      </c>
      <c r="E1134" s="588">
        <v>46392</v>
      </c>
      <c r="F1134" s="588">
        <v>46392</v>
      </c>
      <c r="G1134" s="588">
        <v>46392</v>
      </c>
      <c r="H1134" s="588">
        <v>46392</v>
      </c>
      <c r="I1134" s="316">
        <v>0</v>
      </c>
      <c r="J1134" s="316">
        <v>0</v>
      </c>
      <c r="K1134" s="315">
        <v>21.4</v>
      </c>
      <c r="L1134" s="315">
        <v>0</v>
      </c>
      <c r="M1134" s="315">
        <v>0</v>
      </c>
      <c r="N1134" s="338">
        <v>0</v>
      </c>
      <c r="O1134" s="654">
        <v>0</v>
      </c>
      <c r="P1134" s="560" t="s">
        <v>5961</v>
      </c>
      <c r="Q1134" s="561" t="s">
        <v>5967</v>
      </c>
      <c r="R1134" s="661">
        <f t="shared" si="51"/>
        <v>0</v>
      </c>
      <c r="S1134" s="873">
        <f t="shared" si="52"/>
        <v>0</v>
      </c>
      <c r="T1134" s="1013"/>
      <c r="U1134" s="873">
        <v>0</v>
      </c>
      <c r="V1134" s="873">
        <f t="shared" si="53"/>
        <v>0</v>
      </c>
      <c r="X1134" s="1002" t="s">
        <v>5965</v>
      </c>
      <c r="Y1134" s="1002" t="s">
        <v>5966</v>
      </c>
      <c r="Z1134" s="1003">
        <v>1</v>
      </c>
      <c r="AA1134" s="1004">
        <v>46392</v>
      </c>
      <c r="AB1134" s="1004">
        <v>46392</v>
      </c>
      <c r="AC1134" s="1004">
        <v>46392</v>
      </c>
      <c r="AD1134" s="1004">
        <v>46392</v>
      </c>
      <c r="AE1134" s="1005">
        <v>0</v>
      </c>
      <c r="AF1134" s="1005">
        <v>0</v>
      </c>
      <c r="AG1134" s="1003">
        <v>21.4</v>
      </c>
      <c r="AH1134" s="1003">
        <v>0</v>
      </c>
      <c r="AI1134" s="1003">
        <v>0</v>
      </c>
      <c r="AJ1134" s="1003">
        <v>0</v>
      </c>
    </row>
    <row r="1135" spans="2:36" ht="12.75" customHeight="1">
      <c r="B1135" s="337" t="s">
        <v>5968</v>
      </c>
      <c r="C1135" s="314" t="s">
        <v>5969</v>
      </c>
      <c r="D1135" s="315">
        <v>2</v>
      </c>
      <c r="E1135" s="588">
        <v>46393</v>
      </c>
      <c r="F1135" s="588">
        <v>46394</v>
      </c>
      <c r="G1135" s="588">
        <v>46393</v>
      </c>
      <c r="H1135" s="588">
        <v>46394</v>
      </c>
      <c r="I1135" s="316">
        <v>0</v>
      </c>
      <c r="J1135" s="316">
        <v>0</v>
      </c>
      <c r="K1135" s="315">
        <v>10.7</v>
      </c>
      <c r="L1135" s="315">
        <v>0</v>
      </c>
      <c r="M1135" s="315">
        <v>0</v>
      </c>
      <c r="N1135" s="338">
        <v>0</v>
      </c>
      <c r="O1135" s="654">
        <v>0</v>
      </c>
      <c r="P1135" s="560" t="s">
        <v>5964</v>
      </c>
      <c r="Q1135" s="561" t="s">
        <v>3883</v>
      </c>
      <c r="R1135" s="661">
        <f t="shared" si="51"/>
        <v>0</v>
      </c>
      <c r="S1135" s="873">
        <f t="shared" si="52"/>
        <v>0</v>
      </c>
      <c r="T1135" s="1013"/>
      <c r="U1135" s="873">
        <v>0</v>
      </c>
      <c r="V1135" s="873">
        <f t="shared" si="53"/>
        <v>0</v>
      </c>
      <c r="X1135" s="1002" t="s">
        <v>5968</v>
      </c>
      <c r="Y1135" s="1002" t="s">
        <v>5969</v>
      </c>
      <c r="Z1135" s="1003">
        <v>2</v>
      </c>
      <c r="AA1135" s="1004">
        <v>46393</v>
      </c>
      <c r="AB1135" s="1004">
        <v>46394</v>
      </c>
      <c r="AC1135" s="1004">
        <v>46393</v>
      </c>
      <c r="AD1135" s="1004">
        <v>46394</v>
      </c>
      <c r="AE1135" s="1005">
        <v>0</v>
      </c>
      <c r="AF1135" s="1005">
        <v>0</v>
      </c>
      <c r="AG1135" s="1003">
        <v>10.7</v>
      </c>
      <c r="AH1135" s="1003">
        <v>0</v>
      </c>
      <c r="AI1135" s="1003">
        <v>0</v>
      </c>
      <c r="AJ1135" s="1003">
        <v>0</v>
      </c>
    </row>
    <row r="1136" spans="2:36" ht="12.75" customHeight="1">
      <c r="B1136" s="339" t="s">
        <v>5970</v>
      </c>
      <c r="C1136" s="340"/>
      <c r="D1136" s="341">
        <v>4</v>
      </c>
      <c r="E1136" s="593">
        <v>46386</v>
      </c>
      <c r="F1136" s="593">
        <v>46392</v>
      </c>
      <c r="G1136" s="593">
        <v>46386</v>
      </c>
      <c r="H1136" s="593">
        <v>46392</v>
      </c>
      <c r="I1136" s="342">
        <v>0</v>
      </c>
      <c r="J1136" s="342">
        <v>0</v>
      </c>
      <c r="K1136" s="341">
        <v>41</v>
      </c>
      <c r="L1136" s="341">
        <v>0</v>
      </c>
      <c r="M1136" s="341">
        <v>0</v>
      </c>
      <c r="N1136" s="343">
        <v>0</v>
      </c>
      <c r="O1136" s="385">
        <v>0</v>
      </c>
      <c r="P1136" s="570"/>
      <c r="Q1136" s="571"/>
      <c r="R1136" s="662">
        <f t="shared" si="51"/>
        <v>0</v>
      </c>
      <c r="S1136" s="874">
        <f t="shared" si="52"/>
        <v>0</v>
      </c>
      <c r="T1136" s="1013"/>
      <c r="U1136" s="874">
        <v>0</v>
      </c>
      <c r="V1136" s="874">
        <f t="shared" si="53"/>
        <v>0</v>
      </c>
      <c r="X1136" s="1002" t="s">
        <v>5970</v>
      </c>
      <c r="Z1136" s="1003">
        <v>4</v>
      </c>
      <c r="AA1136" s="1004">
        <v>46386</v>
      </c>
      <c r="AB1136" s="1004">
        <v>46392</v>
      </c>
      <c r="AC1136" s="1004">
        <v>46386</v>
      </c>
      <c r="AD1136" s="1004">
        <v>46392</v>
      </c>
      <c r="AE1136" s="1005">
        <v>0</v>
      </c>
      <c r="AF1136" s="1005">
        <v>0</v>
      </c>
      <c r="AG1136" s="1003">
        <v>41</v>
      </c>
      <c r="AH1136" s="1003">
        <v>0</v>
      </c>
      <c r="AI1136" s="1003">
        <v>0</v>
      </c>
      <c r="AJ1136" s="1003">
        <v>0</v>
      </c>
    </row>
    <row r="1137" spans="2:36" ht="12.75" customHeight="1">
      <c r="B1137" s="337" t="s">
        <v>1585</v>
      </c>
      <c r="C1137" s="314" t="s">
        <v>5971</v>
      </c>
      <c r="D1137" s="315">
        <v>4</v>
      </c>
      <c r="E1137" s="588">
        <v>46386</v>
      </c>
      <c r="F1137" s="588">
        <v>46392</v>
      </c>
      <c r="G1137" s="588">
        <v>46386</v>
      </c>
      <c r="H1137" s="588">
        <v>46392</v>
      </c>
      <c r="I1137" s="316">
        <v>0</v>
      </c>
      <c r="J1137" s="316">
        <v>0</v>
      </c>
      <c r="K1137" s="315">
        <v>41</v>
      </c>
      <c r="L1137" s="315">
        <v>0</v>
      </c>
      <c r="M1137" s="315">
        <v>0</v>
      </c>
      <c r="N1137" s="338">
        <v>0</v>
      </c>
      <c r="O1137" s="654">
        <v>0</v>
      </c>
      <c r="P1137" s="560" t="s">
        <v>5972</v>
      </c>
      <c r="Q1137" s="561" t="s">
        <v>3915</v>
      </c>
      <c r="R1137" s="661">
        <f t="shared" si="51"/>
        <v>0</v>
      </c>
      <c r="S1137" s="873">
        <f t="shared" si="52"/>
        <v>0</v>
      </c>
      <c r="T1137" s="1013"/>
      <c r="U1137" s="873">
        <v>0</v>
      </c>
      <c r="V1137" s="873">
        <f t="shared" si="53"/>
        <v>0</v>
      </c>
      <c r="X1137" s="1002" t="s">
        <v>1585</v>
      </c>
      <c r="Y1137" s="1002" t="s">
        <v>5971</v>
      </c>
      <c r="Z1137" s="1003">
        <v>4</v>
      </c>
      <c r="AA1137" s="1004">
        <v>46386</v>
      </c>
      <c r="AB1137" s="1004">
        <v>46392</v>
      </c>
      <c r="AC1137" s="1004">
        <v>46386</v>
      </c>
      <c r="AD1137" s="1004">
        <v>46392</v>
      </c>
      <c r="AE1137" s="1005">
        <v>0</v>
      </c>
      <c r="AF1137" s="1005">
        <v>0</v>
      </c>
      <c r="AG1137" s="1003">
        <v>41</v>
      </c>
      <c r="AH1137" s="1003">
        <v>0</v>
      </c>
      <c r="AI1137" s="1003">
        <v>0</v>
      </c>
      <c r="AJ1137" s="1003">
        <v>0</v>
      </c>
    </row>
    <row r="1138" spans="2:36" ht="12.75" customHeight="1">
      <c r="B1138" s="339" t="s">
        <v>5973</v>
      </c>
      <c r="C1138" s="340"/>
      <c r="D1138" s="341">
        <v>184</v>
      </c>
      <c r="E1138" s="593">
        <v>46395</v>
      </c>
      <c r="F1138" s="593">
        <v>46660</v>
      </c>
      <c r="G1138" s="593">
        <v>46395</v>
      </c>
      <c r="H1138" s="593">
        <v>46660</v>
      </c>
      <c r="I1138" s="342">
        <v>0</v>
      </c>
      <c r="J1138" s="342">
        <v>0</v>
      </c>
      <c r="K1138" s="341">
        <v>564.20000000000005</v>
      </c>
      <c r="L1138" s="341">
        <v>0</v>
      </c>
      <c r="M1138" s="341">
        <v>0</v>
      </c>
      <c r="N1138" s="343">
        <v>0</v>
      </c>
      <c r="O1138" s="385">
        <v>0</v>
      </c>
      <c r="P1138" s="570"/>
      <c r="Q1138" s="571"/>
      <c r="R1138" s="662">
        <f t="shared" si="51"/>
        <v>0</v>
      </c>
      <c r="S1138" s="874">
        <f t="shared" si="52"/>
        <v>0</v>
      </c>
      <c r="T1138" s="1013"/>
      <c r="U1138" s="874">
        <v>0</v>
      </c>
      <c r="V1138" s="874">
        <f t="shared" si="53"/>
        <v>0</v>
      </c>
      <c r="X1138" s="1002" t="s">
        <v>5973</v>
      </c>
      <c r="Z1138" s="1003">
        <v>184</v>
      </c>
      <c r="AA1138" s="1004">
        <v>46395</v>
      </c>
      <c r="AB1138" s="1004">
        <v>46660</v>
      </c>
      <c r="AC1138" s="1004">
        <v>46395</v>
      </c>
      <c r="AD1138" s="1004">
        <v>46660</v>
      </c>
      <c r="AE1138" s="1005">
        <v>0</v>
      </c>
      <c r="AF1138" s="1005">
        <v>0</v>
      </c>
      <c r="AG1138" s="1003">
        <v>564.20000000000005</v>
      </c>
      <c r="AH1138" s="1003">
        <v>0</v>
      </c>
      <c r="AI1138" s="1003">
        <v>0</v>
      </c>
      <c r="AJ1138" s="1003">
        <v>0</v>
      </c>
    </row>
    <row r="1139" spans="2:36" ht="12.75" customHeight="1">
      <c r="B1139" s="337" t="s">
        <v>1589</v>
      </c>
      <c r="C1139" s="314" t="s">
        <v>5974</v>
      </c>
      <c r="D1139" s="315">
        <v>148</v>
      </c>
      <c r="E1139" s="588">
        <v>46395</v>
      </c>
      <c r="F1139" s="588">
        <v>46609</v>
      </c>
      <c r="G1139" s="588">
        <v>46395</v>
      </c>
      <c r="H1139" s="588">
        <v>46609</v>
      </c>
      <c r="I1139" s="316">
        <v>0</v>
      </c>
      <c r="J1139" s="316">
        <v>0</v>
      </c>
      <c r="K1139" s="315">
        <v>339</v>
      </c>
      <c r="L1139" s="315">
        <v>0</v>
      </c>
      <c r="M1139" s="315">
        <v>0</v>
      </c>
      <c r="N1139" s="338">
        <v>0</v>
      </c>
      <c r="O1139" s="654">
        <v>0</v>
      </c>
      <c r="P1139" s="560" t="s">
        <v>5975</v>
      </c>
      <c r="Q1139" s="561" t="s">
        <v>5976</v>
      </c>
      <c r="R1139" s="661">
        <f t="shared" si="51"/>
        <v>0</v>
      </c>
      <c r="S1139" s="873">
        <f t="shared" si="52"/>
        <v>0</v>
      </c>
      <c r="T1139" s="1013"/>
      <c r="U1139" s="873">
        <v>0</v>
      </c>
      <c r="V1139" s="873">
        <f t="shared" si="53"/>
        <v>0</v>
      </c>
      <c r="X1139" s="1002" t="s">
        <v>1589</v>
      </c>
      <c r="Y1139" s="1002" t="s">
        <v>5974</v>
      </c>
      <c r="Z1139" s="1003">
        <v>148</v>
      </c>
      <c r="AA1139" s="1004">
        <v>46395</v>
      </c>
      <c r="AB1139" s="1004">
        <v>46609</v>
      </c>
      <c r="AC1139" s="1004">
        <v>46395</v>
      </c>
      <c r="AD1139" s="1004">
        <v>46609</v>
      </c>
      <c r="AE1139" s="1005">
        <v>0</v>
      </c>
      <c r="AF1139" s="1005">
        <v>0</v>
      </c>
      <c r="AG1139" s="1003">
        <v>339</v>
      </c>
      <c r="AH1139" s="1003">
        <v>0</v>
      </c>
      <c r="AI1139" s="1003">
        <v>0</v>
      </c>
      <c r="AJ1139" s="1003">
        <v>0</v>
      </c>
    </row>
    <row r="1140" spans="2:36" ht="12.75" customHeight="1">
      <c r="B1140" s="337" t="s">
        <v>5977</v>
      </c>
      <c r="C1140" s="314" t="s">
        <v>5978</v>
      </c>
      <c r="D1140" s="315">
        <v>12</v>
      </c>
      <c r="E1140" s="588">
        <v>46610</v>
      </c>
      <c r="F1140" s="588">
        <v>46625</v>
      </c>
      <c r="G1140" s="588">
        <v>46610</v>
      </c>
      <c r="H1140" s="588">
        <v>46625</v>
      </c>
      <c r="I1140" s="316">
        <v>0</v>
      </c>
      <c r="J1140" s="316">
        <v>0</v>
      </c>
      <c r="K1140" s="315">
        <v>56.1</v>
      </c>
      <c r="L1140" s="315">
        <v>0</v>
      </c>
      <c r="M1140" s="315">
        <v>0</v>
      </c>
      <c r="N1140" s="338">
        <v>0</v>
      </c>
      <c r="O1140" s="654">
        <v>0</v>
      </c>
      <c r="P1140" s="560" t="s">
        <v>3883</v>
      </c>
      <c r="Q1140" s="561" t="s">
        <v>5979</v>
      </c>
      <c r="R1140" s="661">
        <f t="shared" si="51"/>
        <v>0</v>
      </c>
      <c r="S1140" s="873">
        <f t="shared" si="52"/>
        <v>0</v>
      </c>
      <c r="T1140" s="1013"/>
      <c r="U1140" s="873">
        <v>0</v>
      </c>
      <c r="V1140" s="873">
        <f t="shared" si="53"/>
        <v>0</v>
      </c>
      <c r="X1140" s="1002" t="s">
        <v>5977</v>
      </c>
      <c r="Y1140" s="1002" t="s">
        <v>5978</v>
      </c>
      <c r="Z1140" s="1003">
        <v>12</v>
      </c>
      <c r="AA1140" s="1004">
        <v>46610</v>
      </c>
      <c r="AB1140" s="1004">
        <v>46625</v>
      </c>
      <c r="AC1140" s="1004">
        <v>46610</v>
      </c>
      <c r="AD1140" s="1004">
        <v>46625</v>
      </c>
      <c r="AE1140" s="1005">
        <v>0</v>
      </c>
      <c r="AF1140" s="1005">
        <v>0</v>
      </c>
      <c r="AG1140" s="1003">
        <v>56.1</v>
      </c>
      <c r="AH1140" s="1003">
        <v>0</v>
      </c>
      <c r="AI1140" s="1003">
        <v>0</v>
      </c>
      <c r="AJ1140" s="1003">
        <v>0</v>
      </c>
    </row>
    <row r="1141" spans="2:36" ht="12.75" customHeight="1">
      <c r="B1141" s="337" t="s">
        <v>5980</v>
      </c>
      <c r="C1141" s="314" t="s">
        <v>5981</v>
      </c>
      <c r="D1141" s="315">
        <v>12</v>
      </c>
      <c r="E1141" s="588">
        <v>46626</v>
      </c>
      <c r="F1141" s="588">
        <v>46643</v>
      </c>
      <c r="G1141" s="588">
        <v>46626</v>
      </c>
      <c r="H1141" s="588">
        <v>46643</v>
      </c>
      <c r="I1141" s="316">
        <v>0</v>
      </c>
      <c r="J1141" s="316">
        <v>0</v>
      </c>
      <c r="K1141" s="315">
        <v>113</v>
      </c>
      <c r="L1141" s="315">
        <v>0</v>
      </c>
      <c r="M1141" s="315">
        <v>0</v>
      </c>
      <c r="N1141" s="338">
        <v>0</v>
      </c>
      <c r="O1141" s="654">
        <v>0</v>
      </c>
      <c r="P1141" s="560" t="s">
        <v>5982</v>
      </c>
      <c r="Q1141" s="561" t="s">
        <v>5983</v>
      </c>
      <c r="R1141" s="661">
        <f t="shared" si="51"/>
        <v>0</v>
      </c>
      <c r="S1141" s="873">
        <f t="shared" si="52"/>
        <v>0</v>
      </c>
      <c r="T1141" s="1013"/>
      <c r="U1141" s="873">
        <v>0</v>
      </c>
      <c r="V1141" s="873">
        <f t="shared" si="53"/>
        <v>0</v>
      </c>
      <c r="X1141" s="1002" t="s">
        <v>5980</v>
      </c>
      <c r="Y1141" s="1002" t="s">
        <v>5981</v>
      </c>
      <c r="Z1141" s="1003">
        <v>12</v>
      </c>
      <c r="AA1141" s="1004">
        <v>46626</v>
      </c>
      <c r="AB1141" s="1004">
        <v>46643</v>
      </c>
      <c r="AC1141" s="1004">
        <v>46626</v>
      </c>
      <c r="AD1141" s="1004">
        <v>46643</v>
      </c>
      <c r="AE1141" s="1005">
        <v>0</v>
      </c>
      <c r="AF1141" s="1005">
        <v>0</v>
      </c>
      <c r="AG1141" s="1003">
        <v>113</v>
      </c>
      <c r="AH1141" s="1003">
        <v>0</v>
      </c>
      <c r="AI1141" s="1003">
        <v>0</v>
      </c>
      <c r="AJ1141" s="1003">
        <v>0</v>
      </c>
    </row>
    <row r="1142" spans="2:36" ht="12.75" customHeight="1">
      <c r="B1142" s="349" t="s">
        <v>5984</v>
      </c>
      <c r="C1142" s="350" t="s">
        <v>5985</v>
      </c>
      <c r="D1142" s="351">
        <v>12</v>
      </c>
      <c r="E1142" s="595">
        <v>46644</v>
      </c>
      <c r="F1142" s="595">
        <v>46660</v>
      </c>
      <c r="G1142" s="595">
        <v>46644</v>
      </c>
      <c r="H1142" s="595">
        <v>46660</v>
      </c>
      <c r="I1142" s="352">
        <v>0</v>
      </c>
      <c r="J1142" s="352">
        <v>0</v>
      </c>
      <c r="K1142" s="351">
        <v>56.1</v>
      </c>
      <c r="L1142" s="351">
        <v>0</v>
      </c>
      <c r="M1142" s="351">
        <v>0</v>
      </c>
      <c r="N1142" s="353">
        <v>0</v>
      </c>
      <c r="O1142" s="654">
        <v>0</v>
      </c>
      <c r="P1142" s="574" t="s">
        <v>5979</v>
      </c>
      <c r="Q1142" s="575" t="s">
        <v>3914</v>
      </c>
      <c r="R1142" s="764">
        <f t="shared" si="51"/>
        <v>0</v>
      </c>
      <c r="S1142" s="876">
        <f t="shared" si="52"/>
        <v>0</v>
      </c>
      <c r="T1142" s="1013"/>
      <c r="U1142" s="876">
        <v>0</v>
      </c>
      <c r="V1142" s="873">
        <f t="shared" si="53"/>
        <v>0</v>
      </c>
      <c r="X1142" s="1002" t="s">
        <v>5984</v>
      </c>
      <c r="Y1142" s="1002" t="s">
        <v>5985</v>
      </c>
      <c r="Z1142" s="1003">
        <v>12</v>
      </c>
      <c r="AA1142" s="1004">
        <v>46644</v>
      </c>
      <c r="AB1142" s="1004">
        <v>46660</v>
      </c>
      <c r="AC1142" s="1004">
        <v>46644</v>
      </c>
      <c r="AD1142" s="1004">
        <v>46660</v>
      </c>
      <c r="AE1142" s="1005">
        <v>0</v>
      </c>
      <c r="AF1142" s="1005">
        <v>0</v>
      </c>
      <c r="AG1142" s="1003">
        <v>56.1</v>
      </c>
      <c r="AH1142" s="1003">
        <v>0</v>
      </c>
      <c r="AI1142" s="1003">
        <v>0</v>
      </c>
      <c r="AJ1142" s="1003">
        <v>0</v>
      </c>
    </row>
    <row r="1143" spans="2:36">
      <c r="B1143" s="327" t="s">
        <v>5986</v>
      </c>
      <c r="C1143" s="328"/>
      <c r="D1143" s="329">
        <v>391</v>
      </c>
      <c r="E1143" s="591">
        <v>45794</v>
      </c>
      <c r="F1143" s="591">
        <v>46258</v>
      </c>
      <c r="G1143" s="591">
        <v>45789</v>
      </c>
      <c r="H1143" s="591">
        <v>46217</v>
      </c>
      <c r="I1143" s="330">
        <v>0.90969999999999995</v>
      </c>
      <c r="J1143" s="330">
        <v>0.9052</v>
      </c>
      <c r="K1143" s="329">
        <v>28738.400000000001</v>
      </c>
      <c r="L1143" s="329">
        <v>7063.03</v>
      </c>
      <c r="M1143" s="329">
        <v>7027.62</v>
      </c>
      <c r="N1143" s="331">
        <v>22233.67</v>
      </c>
      <c r="O1143" s="385">
        <v>21583.68</v>
      </c>
      <c r="P1143" s="566"/>
      <c r="Q1143" s="567"/>
      <c r="R1143" s="659">
        <f t="shared" si="51"/>
        <v>15170.64</v>
      </c>
      <c r="S1143" s="871">
        <f t="shared" si="52"/>
        <v>0.12095484117872177</v>
      </c>
      <c r="T1143" s="1013"/>
      <c r="U1143" s="871">
        <v>-5.8402180135445219E-4</v>
      </c>
      <c r="V1143" s="871">
        <f t="shared" si="53"/>
        <v>0.12153886298007623</v>
      </c>
      <c r="X1143" s="1002" t="s">
        <v>5986</v>
      </c>
      <c r="Z1143" s="1003">
        <v>391</v>
      </c>
      <c r="AA1143" s="1004">
        <v>45794</v>
      </c>
      <c r="AB1143" s="1004">
        <v>46258</v>
      </c>
      <c r="AC1143" s="1004">
        <v>45789</v>
      </c>
      <c r="AD1143" s="1004">
        <v>46217</v>
      </c>
      <c r="AE1143" s="1005">
        <v>0.90969999999999995</v>
      </c>
      <c r="AF1143" s="1005">
        <v>0.9052</v>
      </c>
      <c r="AG1143" s="1003">
        <v>28738.400000000001</v>
      </c>
      <c r="AH1143" s="1003">
        <v>7063.03</v>
      </c>
      <c r="AI1143" s="1003">
        <v>7027.62</v>
      </c>
      <c r="AJ1143" s="1003">
        <v>22233.67</v>
      </c>
    </row>
    <row r="1144" spans="2:36">
      <c r="B1144" s="332" t="s">
        <v>5987</v>
      </c>
      <c r="C1144" s="333"/>
      <c r="D1144" s="334">
        <v>55</v>
      </c>
      <c r="E1144" s="592">
        <v>45794</v>
      </c>
      <c r="F1144" s="592">
        <v>45828</v>
      </c>
      <c r="G1144" s="592">
        <v>45794</v>
      </c>
      <c r="H1144" s="592">
        <v>45828</v>
      </c>
      <c r="I1144" s="335">
        <v>1</v>
      </c>
      <c r="J1144" s="335">
        <v>1</v>
      </c>
      <c r="K1144" s="334">
        <v>552</v>
      </c>
      <c r="L1144" s="334">
        <v>552</v>
      </c>
      <c r="M1144" s="334">
        <v>552</v>
      </c>
      <c r="N1144" s="336">
        <v>552</v>
      </c>
      <c r="O1144" s="385">
        <v>552</v>
      </c>
      <c r="P1144" s="568"/>
      <c r="Q1144" s="569"/>
      <c r="R1144" s="660">
        <f t="shared" si="51"/>
        <v>0</v>
      </c>
      <c r="S1144" s="872">
        <f t="shared" si="52"/>
        <v>0</v>
      </c>
      <c r="T1144" s="1013"/>
      <c r="U1144" s="872">
        <v>0</v>
      </c>
      <c r="V1144" s="872">
        <f t="shared" si="53"/>
        <v>0</v>
      </c>
      <c r="X1144" s="1002" t="s">
        <v>5987</v>
      </c>
      <c r="Z1144" s="1003">
        <v>55</v>
      </c>
      <c r="AA1144" s="1004">
        <v>45794</v>
      </c>
      <c r="AB1144" s="1004">
        <v>45828</v>
      </c>
      <c r="AC1144" s="1004">
        <v>45794</v>
      </c>
      <c r="AD1144" s="1004">
        <v>45828</v>
      </c>
      <c r="AE1144" s="1005">
        <v>1</v>
      </c>
      <c r="AF1144" s="1005">
        <v>1</v>
      </c>
      <c r="AG1144" s="1003">
        <v>552</v>
      </c>
      <c r="AH1144" s="1003">
        <v>552</v>
      </c>
      <c r="AI1144" s="1003">
        <v>552</v>
      </c>
      <c r="AJ1144" s="1003">
        <v>552</v>
      </c>
    </row>
    <row r="1145" spans="2:36">
      <c r="B1145" s="337" t="s">
        <v>5988</v>
      </c>
      <c r="C1145" s="314" t="s">
        <v>1596</v>
      </c>
      <c r="D1145" s="315">
        <v>38</v>
      </c>
      <c r="E1145" s="588">
        <v>45796</v>
      </c>
      <c r="F1145" s="588">
        <v>45828</v>
      </c>
      <c r="G1145" s="588">
        <v>45796</v>
      </c>
      <c r="H1145" s="588">
        <v>45828</v>
      </c>
      <c r="I1145" s="316">
        <v>1</v>
      </c>
      <c r="J1145" s="316">
        <v>1</v>
      </c>
      <c r="K1145" s="315">
        <v>36</v>
      </c>
      <c r="L1145" s="315">
        <v>36</v>
      </c>
      <c r="M1145" s="315">
        <v>36</v>
      </c>
      <c r="N1145" s="338">
        <v>36</v>
      </c>
      <c r="O1145" s="654">
        <v>36</v>
      </c>
      <c r="R1145" s="661">
        <f t="shared" si="51"/>
        <v>0</v>
      </c>
      <c r="S1145" s="873">
        <f t="shared" si="52"/>
        <v>0</v>
      </c>
      <c r="T1145" s="1013"/>
      <c r="U1145" s="873">
        <v>0</v>
      </c>
      <c r="V1145" s="873">
        <f t="shared" si="53"/>
        <v>0</v>
      </c>
      <c r="X1145" s="1002" t="s">
        <v>5988</v>
      </c>
      <c r="Y1145" s="1002" t="s">
        <v>1596</v>
      </c>
      <c r="Z1145" s="1003">
        <v>38</v>
      </c>
      <c r="AA1145" s="1004">
        <v>45796</v>
      </c>
      <c r="AB1145" s="1004">
        <v>45828</v>
      </c>
      <c r="AC1145" s="1004">
        <v>45796</v>
      </c>
      <c r="AD1145" s="1004">
        <v>45828</v>
      </c>
      <c r="AE1145" s="1005">
        <v>1</v>
      </c>
      <c r="AF1145" s="1005">
        <v>1</v>
      </c>
      <c r="AG1145" s="1003">
        <v>36</v>
      </c>
      <c r="AH1145" s="1003">
        <v>36</v>
      </c>
      <c r="AI1145" s="1003">
        <v>36</v>
      </c>
      <c r="AJ1145" s="1003">
        <v>36</v>
      </c>
    </row>
    <row r="1146" spans="2:36">
      <c r="B1146" s="337" t="s">
        <v>5989</v>
      </c>
      <c r="C1146" s="314" t="s">
        <v>1598</v>
      </c>
      <c r="D1146" s="315">
        <v>52</v>
      </c>
      <c r="E1146" s="588">
        <v>45794</v>
      </c>
      <c r="F1146" s="588">
        <v>45828</v>
      </c>
      <c r="G1146" s="588">
        <v>45794</v>
      </c>
      <c r="H1146" s="588">
        <v>45828</v>
      </c>
      <c r="I1146" s="316">
        <v>1</v>
      </c>
      <c r="J1146" s="316">
        <v>1</v>
      </c>
      <c r="K1146" s="315">
        <v>516</v>
      </c>
      <c r="L1146" s="315">
        <v>516</v>
      </c>
      <c r="M1146" s="315">
        <v>516</v>
      </c>
      <c r="N1146" s="338">
        <v>516</v>
      </c>
      <c r="O1146" s="654">
        <v>516</v>
      </c>
      <c r="R1146" s="661">
        <f t="shared" si="51"/>
        <v>0</v>
      </c>
      <c r="S1146" s="873">
        <f t="shared" si="52"/>
        <v>0</v>
      </c>
      <c r="T1146" s="1013"/>
      <c r="U1146" s="873">
        <v>0</v>
      </c>
      <c r="V1146" s="873">
        <f t="shared" si="53"/>
        <v>0</v>
      </c>
      <c r="X1146" s="1002" t="s">
        <v>5989</v>
      </c>
      <c r="Y1146" s="1002" t="s">
        <v>1598</v>
      </c>
      <c r="Z1146" s="1003">
        <v>52</v>
      </c>
      <c r="AA1146" s="1004">
        <v>45794</v>
      </c>
      <c r="AB1146" s="1004">
        <v>45828</v>
      </c>
      <c r="AC1146" s="1004">
        <v>45794</v>
      </c>
      <c r="AD1146" s="1004">
        <v>45828</v>
      </c>
      <c r="AE1146" s="1005">
        <v>1</v>
      </c>
      <c r="AF1146" s="1005">
        <v>1</v>
      </c>
      <c r="AG1146" s="1003">
        <v>516</v>
      </c>
      <c r="AH1146" s="1003">
        <v>516</v>
      </c>
      <c r="AI1146" s="1003">
        <v>516</v>
      </c>
      <c r="AJ1146" s="1003">
        <v>516</v>
      </c>
    </row>
    <row r="1147" spans="2:36">
      <c r="B1147" s="332" t="s">
        <v>5990</v>
      </c>
      <c r="C1147" s="333"/>
      <c r="D1147" s="334">
        <v>165</v>
      </c>
      <c r="E1147" s="592">
        <v>45859</v>
      </c>
      <c r="F1147" s="592">
        <v>46022</v>
      </c>
      <c r="G1147" s="592">
        <v>45859</v>
      </c>
      <c r="H1147" s="592">
        <v>46037</v>
      </c>
      <c r="I1147" s="335">
        <v>1</v>
      </c>
      <c r="J1147" s="335">
        <v>1</v>
      </c>
      <c r="K1147" s="334">
        <v>2004</v>
      </c>
      <c r="L1147" s="334">
        <v>2004</v>
      </c>
      <c r="M1147" s="334">
        <v>2004</v>
      </c>
      <c r="N1147" s="336">
        <v>2004</v>
      </c>
      <c r="O1147" s="385">
        <v>2004</v>
      </c>
      <c r="P1147" s="568"/>
      <c r="Q1147" s="569"/>
      <c r="R1147" s="660">
        <f t="shared" si="51"/>
        <v>0</v>
      </c>
      <c r="S1147" s="872">
        <f t="shared" si="52"/>
        <v>0</v>
      </c>
      <c r="T1147" s="1013"/>
      <c r="U1147" s="872">
        <v>-5.7038798182795206E-4</v>
      </c>
      <c r="V1147" s="872">
        <f t="shared" si="53"/>
        <v>5.7038798182795206E-4</v>
      </c>
      <c r="X1147" s="1002" t="s">
        <v>5990</v>
      </c>
      <c r="Z1147" s="1003">
        <v>165</v>
      </c>
      <c r="AA1147" s="1004">
        <v>45859</v>
      </c>
      <c r="AB1147" s="1004">
        <v>46022</v>
      </c>
      <c r="AC1147" s="1004">
        <v>45859</v>
      </c>
      <c r="AD1147" s="1004">
        <v>46037</v>
      </c>
      <c r="AE1147" s="1005">
        <v>1</v>
      </c>
      <c r="AF1147" s="1005">
        <v>1</v>
      </c>
      <c r="AG1147" s="1003">
        <v>2004</v>
      </c>
      <c r="AH1147" s="1003">
        <v>2004</v>
      </c>
      <c r="AI1147" s="1003">
        <v>2004</v>
      </c>
      <c r="AJ1147" s="1003">
        <v>2004</v>
      </c>
    </row>
    <row r="1148" spans="2:36">
      <c r="B1148" s="337" t="s">
        <v>5991</v>
      </c>
      <c r="C1148" s="314" t="s">
        <v>1600</v>
      </c>
      <c r="D1148" s="315">
        <v>104</v>
      </c>
      <c r="E1148" s="588">
        <v>45859</v>
      </c>
      <c r="F1148" s="588">
        <v>46022</v>
      </c>
      <c r="G1148" s="588">
        <v>45859</v>
      </c>
      <c r="H1148" s="588">
        <v>46037</v>
      </c>
      <c r="I1148" s="316">
        <v>1</v>
      </c>
      <c r="J1148" s="316">
        <v>1</v>
      </c>
      <c r="K1148" s="315">
        <v>84</v>
      </c>
      <c r="L1148" s="315">
        <v>84</v>
      </c>
      <c r="M1148" s="315">
        <v>84</v>
      </c>
      <c r="N1148" s="338">
        <v>84</v>
      </c>
      <c r="O1148" s="654">
        <v>84</v>
      </c>
      <c r="R1148" s="661">
        <f t="shared" si="51"/>
        <v>0</v>
      </c>
      <c r="S1148" s="873">
        <f t="shared" si="52"/>
        <v>0</v>
      </c>
      <c r="T1148" s="1013"/>
      <c r="U1148" s="873">
        <v>-2.3918981625438317E-5</v>
      </c>
      <c r="V1148" s="873">
        <f t="shared" si="53"/>
        <v>2.3918981625438317E-5</v>
      </c>
      <c r="X1148" s="1002" t="s">
        <v>5991</v>
      </c>
      <c r="Y1148" s="1002" t="s">
        <v>1600</v>
      </c>
      <c r="Z1148" s="1003">
        <v>104</v>
      </c>
      <c r="AA1148" s="1004">
        <v>45859</v>
      </c>
      <c r="AB1148" s="1004">
        <v>46022</v>
      </c>
      <c r="AC1148" s="1004">
        <v>45859</v>
      </c>
      <c r="AD1148" s="1004">
        <v>46037</v>
      </c>
      <c r="AE1148" s="1005">
        <v>1</v>
      </c>
      <c r="AF1148" s="1005">
        <v>1</v>
      </c>
      <c r="AG1148" s="1003">
        <v>84</v>
      </c>
      <c r="AH1148" s="1003">
        <v>84</v>
      </c>
      <c r="AI1148" s="1003">
        <v>84</v>
      </c>
      <c r="AJ1148" s="1003">
        <v>84</v>
      </c>
    </row>
    <row r="1149" spans="2:36">
      <c r="B1149" s="337" t="s">
        <v>5992</v>
      </c>
      <c r="C1149" s="314" t="s">
        <v>1601</v>
      </c>
      <c r="D1149" s="315">
        <v>153</v>
      </c>
      <c r="E1149" s="588">
        <v>45859</v>
      </c>
      <c r="F1149" s="588">
        <v>46022</v>
      </c>
      <c r="G1149" s="588">
        <v>45859</v>
      </c>
      <c r="H1149" s="588">
        <v>46037</v>
      </c>
      <c r="I1149" s="316">
        <v>1</v>
      </c>
      <c r="J1149" s="316">
        <v>1</v>
      </c>
      <c r="K1149" s="315">
        <v>1920</v>
      </c>
      <c r="L1149" s="315">
        <v>1920</v>
      </c>
      <c r="M1149" s="315">
        <v>1920</v>
      </c>
      <c r="N1149" s="338">
        <v>1920</v>
      </c>
      <c r="O1149" s="654">
        <v>1920</v>
      </c>
      <c r="R1149" s="661">
        <f t="shared" si="51"/>
        <v>0</v>
      </c>
      <c r="S1149" s="873">
        <f t="shared" si="52"/>
        <v>0</v>
      </c>
      <c r="T1149" s="1013"/>
      <c r="U1149" s="873">
        <v>-5.4646900020251373E-4</v>
      </c>
      <c r="V1149" s="873">
        <f t="shared" si="53"/>
        <v>5.4646900020251373E-4</v>
      </c>
      <c r="X1149" s="1002" t="s">
        <v>5992</v>
      </c>
      <c r="Y1149" s="1002" t="s">
        <v>1601</v>
      </c>
      <c r="Z1149" s="1003">
        <v>153</v>
      </c>
      <c r="AA1149" s="1004">
        <v>45859</v>
      </c>
      <c r="AB1149" s="1004">
        <v>46022</v>
      </c>
      <c r="AC1149" s="1004">
        <v>45859</v>
      </c>
      <c r="AD1149" s="1004">
        <v>46037</v>
      </c>
      <c r="AE1149" s="1005">
        <v>1</v>
      </c>
      <c r="AF1149" s="1005">
        <v>1</v>
      </c>
      <c r="AG1149" s="1003">
        <v>1920</v>
      </c>
      <c r="AH1149" s="1003">
        <v>1920</v>
      </c>
      <c r="AI1149" s="1003">
        <v>1920</v>
      </c>
      <c r="AJ1149" s="1003">
        <v>1920</v>
      </c>
    </row>
    <row r="1150" spans="2:36">
      <c r="B1150" s="332" t="s">
        <v>5993</v>
      </c>
      <c r="C1150" s="333"/>
      <c r="D1150" s="334">
        <v>253</v>
      </c>
      <c r="E1150" s="592">
        <v>45845</v>
      </c>
      <c r="F1150" s="592">
        <v>46153</v>
      </c>
      <c r="G1150" s="592">
        <v>45845</v>
      </c>
      <c r="H1150" s="592">
        <v>46192</v>
      </c>
      <c r="I1150" s="335">
        <v>0.99419999999999997</v>
      </c>
      <c r="J1150" s="335">
        <v>0.98460000000000003</v>
      </c>
      <c r="K1150" s="334">
        <v>3213</v>
      </c>
      <c r="L1150" s="334">
        <v>3194.5</v>
      </c>
      <c r="M1150" s="334">
        <v>3163.42</v>
      </c>
      <c r="N1150" s="336">
        <v>3163.42</v>
      </c>
      <c r="O1150" s="385">
        <v>3158.98</v>
      </c>
      <c r="P1150" s="568"/>
      <c r="Q1150" s="569"/>
      <c r="R1150" s="660">
        <f t="shared" si="51"/>
        <v>-31.079999999999927</v>
      </c>
      <c r="S1150" s="872">
        <f t="shared" si="52"/>
        <v>-2.4779946421737406E-4</v>
      </c>
      <c r="T1150" s="1013"/>
      <c r="U1150" s="872">
        <v>-1.3641792520375088E-4</v>
      </c>
      <c r="V1150" s="872">
        <f t="shared" si="53"/>
        <v>-1.1138153901362317E-4</v>
      </c>
      <c r="X1150" s="1002" t="s">
        <v>5993</v>
      </c>
      <c r="Z1150" s="1003">
        <v>253</v>
      </c>
      <c r="AA1150" s="1004">
        <v>45845</v>
      </c>
      <c r="AB1150" s="1004">
        <v>46153</v>
      </c>
      <c r="AC1150" s="1004">
        <v>45845</v>
      </c>
      <c r="AD1150" s="1004">
        <v>46192</v>
      </c>
      <c r="AE1150" s="1005">
        <v>0.99419999999999997</v>
      </c>
      <c r="AF1150" s="1005">
        <v>0.98460000000000003</v>
      </c>
      <c r="AG1150" s="1003">
        <v>3213</v>
      </c>
      <c r="AH1150" s="1003">
        <v>3194.5</v>
      </c>
      <c r="AI1150" s="1003">
        <v>3163.42</v>
      </c>
      <c r="AJ1150" s="1003">
        <v>3163.42</v>
      </c>
    </row>
    <row r="1151" spans="2:36">
      <c r="B1151" s="339" t="s">
        <v>5994</v>
      </c>
      <c r="C1151" s="340"/>
      <c r="D1151" s="341">
        <v>148</v>
      </c>
      <c r="E1151" s="593">
        <v>45845</v>
      </c>
      <c r="F1151" s="593">
        <v>46021</v>
      </c>
      <c r="G1151" s="593">
        <v>45845</v>
      </c>
      <c r="H1151" s="593">
        <v>46057</v>
      </c>
      <c r="I1151" s="342">
        <v>1</v>
      </c>
      <c r="J1151" s="342">
        <v>1</v>
      </c>
      <c r="K1151" s="341">
        <v>1091</v>
      </c>
      <c r="L1151" s="341">
        <v>1091</v>
      </c>
      <c r="M1151" s="341">
        <v>1091</v>
      </c>
      <c r="N1151" s="343">
        <v>1091</v>
      </c>
      <c r="O1151" s="385">
        <v>1091</v>
      </c>
      <c r="P1151" s="570"/>
      <c r="Q1151" s="571"/>
      <c r="R1151" s="662">
        <f t="shared" si="51"/>
        <v>0</v>
      </c>
      <c r="S1151" s="874">
        <f t="shared" si="52"/>
        <v>0</v>
      </c>
      <c r="T1151" s="1013"/>
      <c r="U1151" s="874">
        <v>-1.3570035575498658E-4</v>
      </c>
      <c r="V1151" s="874">
        <f t="shared" si="53"/>
        <v>1.3570035575498658E-4</v>
      </c>
      <c r="X1151" s="1002" t="s">
        <v>5994</v>
      </c>
      <c r="Z1151" s="1003">
        <v>148</v>
      </c>
      <c r="AA1151" s="1004">
        <v>45845</v>
      </c>
      <c r="AB1151" s="1004">
        <v>46021</v>
      </c>
      <c r="AC1151" s="1004">
        <v>45845</v>
      </c>
      <c r="AD1151" s="1004">
        <v>46057</v>
      </c>
      <c r="AE1151" s="1005">
        <v>1</v>
      </c>
      <c r="AF1151" s="1005">
        <v>1</v>
      </c>
      <c r="AG1151" s="1003">
        <v>1091</v>
      </c>
      <c r="AH1151" s="1003">
        <v>1091</v>
      </c>
      <c r="AI1151" s="1003">
        <v>1091</v>
      </c>
      <c r="AJ1151" s="1003">
        <v>1091</v>
      </c>
    </row>
    <row r="1152" spans="2:36">
      <c r="B1152" s="337" t="s">
        <v>1604</v>
      </c>
      <c r="C1152" s="314" t="s">
        <v>1605</v>
      </c>
      <c r="D1152" s="315">
        <v>5</v>
      </c>
      <c r="E1152" s="588">
        <v>45845</v>
      </c>
      <c r="F1152" s="588">
        <v>45873</v>
      </c>
      <c r="G1152" s="588">
        <v>45845</v>
      </c>
      <c r="H1152" s="588">
        <v>45873</v>
      </c>
      <c r="I1152" s="316">
        <v>1</v>
      </c>
      <c r="J1152" s="316">
        <v>1</v>
      </c>
      <c r="K1152" s="315">
        <v>59</v>
      </c>
      <c r="L1152" s="315">
        <v>59</v>
      </c>
      <c r="M1152" s="315">
        <v>59</v>
      </c>
      <c r="N1152" s="338">
        <v>59</v>
      </c>
      <c r="O1152" s="654">
        <v>59</v>
      </c>
      <c r="R1152" s="661">
        <f t="shared" si="51"/>
        <v>0</v>
      </c>
      <c r="S1152" s="873">
        <f t="shared" si="52"/>
        <v>0</v>
      </c>
      <c r="T1152" s="1013"/>
      <c r="U1152" s="873">
        <v>0</v>
      </c>
      <c r="V1152" s="873">
        <f t="shared" si="53"/>
        <v>0</v>
      </c>
      <c r="X1152" s="1002" t="s">
        <v>1604</v>
      </c>
      <c r="Y1152" s="1002" t="s">
        <v>1605</v>
      </c>
      <c r="Z1152" s="1003">
        <v>5</v>
      </c>
      <c r="AA1152" s="1004">
        <v>45845</v>
      </c>
      <c r="AB1152" s="1004">
        <v>45873</v>
      </c>
      <c r="AC1152" s="1004">
        <v>45845</v>
      </c>
      <c r="AD1152" s="1004">
        <v>45873</v>
      </c>
      <c r="AE1152" s="1005">
        <v>1</v>
      </c>
      <c r="AF1152" s="1005">
        <v>1</v>
      </c>
      <c r="AG1152" s="1003">
        <v>59</v>
      </c>
      <c r="AH1152" s="1003">
        <v>59</v>
      </c>
      <c r="AI1152" s="1003">
        <v>59</v>
      </c>
      <c r="AJ1152" s="1003">
        <v>59</v>
      </c>
    </row>
    <row r="1153" spans="2:36">
      <c r="B1153" s="337" t="s">
        <v>1606</v>
      </c>
      <c r="C1153" s="314" t="s">
        <v>1607</v>
      </c>
      <c r="D1153" s="315">
        <v>7</v>
      </c>
      <c r="E1153" s="588">
        <v>45874</v>
      </c>
      <c r="F1153" s="588">
        <v>45894</v>
      </c>
      <c r="G1153" s="588">
        <v>45874</v>
      </c>
      <c r="H1153" s="588">
        <v>45894</v>
      </c>
      <c r="I1153" s="316">
        <v>1</v>
      </c>
      <c r="J1153" s="316">
        <v>1</v>
      </c>
      <c r="K1153" s="315">
        <v>915</v>
      </c>
      <c r="L1153" s="315">
        <v>915</v>
      </c>
      <c r="M1153" s="315">
        <v>915</v>
      </c>
      <c r="N1153" s="338">
        <v>915</v>
      </c>
      <c r="O1153" s="654">
        <v>915</v>
      </c>
      <c r="R1153" s="661">
        <f t="shared" si="51"/>
        <v>0</v>
      </c>
      <c r="S1153" s="873">
        <f t="shared" si="52"/>
        <v>0</v>
      </c>
      <c r="T1153" s="1013"/>
      <c r="U1153" s="873">
        <v>0</v>
      </c>
      <c r="V1153" s="873">
        <f t="shared" si="53"/>
        <v>0</v>
      </c>
      <c r="X1153" s="1002" t="s">
        <v>1606</v>
      </c>
      <c r="Y1153" s="1002" t="s">
        <v>1607</v>
      </c>
      <c r="Z1153" s="1003">
        <v>7</v>
      </c>
      <c r="AA1153" s="1004">
        <v>45874</v>
      </c>
      <c r="AB1153" s="1004">
        <v>45894</v>
      </c>
      <c r="AC1153" s="1004">
        <v>45874</v>
      </c>
      <c r="AD1153" s="1004">
        <v>45894</v>
      </c>
      <c r="AE1153" s="1005">
        <v>1</v>
      </c>
      <c r="AF1153" s="1005">
        <v>1</v>
      </c>
      <c r="AG1153" s="1003">
        <v>915</v>
      </c>
      <c r="AH1153" s="1003">
        <v>915</v>
      </c>
      <c r="AI1153" s="1003">
        <v>915</v>
      </c>
      <c r="AJ1153" s="1003">
        <v>915</v>
      </c>
    </row>
    <row r="1154" spans="2:36">
      <c r="B1154" s="337" t="s">
        <v>1608</v>
      </c>
      <c r="C1154" s="314" t="s">
        <v>1609</v>
      </c>
      <c r="D1154" s="315">
        <v>35</v>
      </c>
      <c r="E1154" s="588">
        <v>45895</v>
      </c>
      <c r="F1154" s="588">
        <v>45989</v>
      </c>
      <c r="G1154" s="588">
        <v>45895</v>
      </c>
      <c r="H1154" s="588">
        <v>45994</v>
      </c>
      <c r="I1154" s="316">
        <v>1</v>
      </c>
      <c r="J1154" s="316">
        <v>1</v>
      </c>
      <c r="K1154" s="315">
        <v>80</v>
      </c>
      <c r="L1154" s="315">
        <v>80</v>
      </c>
      <c r="M1154" s="315">
        <v>80</v>
      </c>
      <c r="N1154" s="338">
        <v>80</v>
      </c>
      <c r="O1154" s="654">
        <v>80</v>
      </c>
      <c r="R1154" s="661">
        <f t="shared" si="51"/>
        <v>0</v>
      </c>
      <c r="S1154" s="873">
        <f t="shared" si="52"/>
        <v>0</v>
      </c>
      <c r="T1154" s="1013"/>
      <c r="U1154" s="873">
        <v>0</v>
      </c>
      <c r="V1154" s="873">
        <f t="shared" si="53"/>
        <v>0</v>
      </c>
      <c r="X1154" s="1002" t="s">
        <v>1608</v>
      </c>
      <c r="Y1154" s="1002" t="s">
        <v>1609</v>
      </c>
      <c r="Z1154" s="1003">
        <v>35</v>
      </c>
      <c r="AA1154" s="1004">
        <v>45895</v>
      </c>
      <c r="AB1154" s="1004">
        <v>45989</v>
      </c>
      <c r="AC1154" s="1004">
        <v>45895</v>
      </c>
      <c r="AD1154" s="1004">
        <v>45994</v>
      </c>
      <c r="AE1154" s="1005">
        <v>1</v>
      </c>
      <c r="AF1154" s="1005">
        <v>1</v>
      </c>
      <c r="AG1154" s="1003">
        <v>80</v>
      </c>
      <c r="AH1154" s="1003">
        <v>80</v>
      </c>
      <c r="AI1154" s="1003">
        <v>80</v>
      </c>
      <c r="AJ1154" s="1003">
        <v>80</v>
      </c>
    </row>
    <row r="1155" spans="2:36">
      <c r="B1155" s="337" t="s">
        <v>1610</v>
      </c>
      <c r="C1155" s="314" t="s">
        <v>1611</v>
      </c>
      <c r="D1155" s="315">
        <v>8</v>
      </c>
      <c r="E1155" s="588">
        <v>45992</v>
      </c>
      <c r="F1155" s="588">
        <v>45996</v>
      </c>
      <c r="G1155" s="588">
        <v>45995</v>
      </c>
      <c r="H1155" s="588">
        <v>46049</v>
      </c>
      <c r="I1155" s="316">
        <v>1</v>
      </c>
      <c r="J1155" s="316">
        <v>1</v>
      </c>
      <c r="K1155" s="315">
        <v>22.2</v>
      </c>
      <c r="L1155" s="315">
        <v>22.2</v>
      </c>
      <c r="M1155" s="315">
        <v>22.2</v>
      </c>
      <c r="N1155" s="338">
        <v>22.2</v>
      </c>
      <c r="O1155" s="654">
        <v>22.2</v>
      </c>
      <c r="R1155" s="661">
        <f t="shared" si="51"/>
        <v>0</v>
      </c>
      <c r="S1155" s="873">
        <f t="shared" si="52"/>
        <v>0</v>
      </c>
      <c r="T1155" s="1013"/>
      <c r="U1155" s="873">
        <v>-1.7700046402824346E-5</v>
      </c>
      <c r="V1155" s="873">
        <f t="shared" si="53"/>
        <v>1.7700046402824346E-5</v>
      </c>
      <c r="X1155" s="1002" t="s">
        <v>1610</v>
      </c>
      <c r="Y1155" s="1002" t="s">
        <v>1611</v>
      </c>
      <c r="Z1155" s="1003">
        <v>8</v>
      </c>
      <c r="AA1155" s="1004">
        <v>45992</v>
      </c>
      <c r="AB1155" s="1004">
        <v>45996</v>
      </c>
      <c r="AC1155" s="1004">
        <v>45995</v>
      </c>
      <c r="AD1155" s="1004">
        <v>46049</v>
      </c>
      <c r="AE1155" s="1005">
        <v>1</v>
      </c>
      <c r="AF1155" s="1005">
        <v>1</v>
      </c>
      <c r="AG1155" s="1003">
        <v>22.2</v>
      </c>
      <c r="AH1155" s="1003">
        <v>22.2</v>
      </c>
      <c r="AI1155" s="1003">
        <v>22.2</v>
      </c>
      <c r="AJ1155" s="1003">
        <v>22.2</v>
      </c>
    </row>
    <row r="1156" spans="2:36">
      <c r="B1156" s="337" t="s">
        <v>1612</v>
      </c>
      <c r="C1156" s="314" t="s">
        <v>1613</v>
      </c>
      <c r="D1156" s="315">
        <v>5</v>
      </c>
      <c r="E1156" s="588">
        <v>46000</v>
      </c>
      <c r="F1156" s="588">
        <v>46006</v>
      </c>
      <c r="G1156" s="588">
        <v>46050</v>
      </c>
      <c r="H1156" s="588">
        <v>46051</v>
      </c>
      <c r="I1156" s="316">
        <v>1</v>
      </c>
      <c r="J1156" s="316">
        <v>1</v>
      </c>
      <c r="K1156" s="315">
        <v>3.7</v>
      </c>
      <c r="L1156" s="315">
        <v>3.7</v>
      </c>
      <c r="M1156" s="315">
        <v>3.7</v>
      </c>
      <c r="N1156" s="338">
        <v>3.7</v>
      </c>
      <c r="O1156" s="654">
        <v>3.7</v>
      </c>
      <c r="R1156" s="661">
        <f t="shared" si="51"/>
        <v>0</v>
      </c>
      <c r="S1156" s="873">
        <f t="shared" si="52"/>
        <v>0</v>
      </c>
      <c r="T1156" s="1013"/>
      <c r="U1156" s="873">
        <v>-2.9500077338040593E-5</v>
      </c>
      <c r="V1156" s="873">
        <f t="shared" si="53"/>
        <v>2.9500077338040593E-5</v>
      </c>
      <c r="X1156" s="1002" t="s">
        <v>1612</v>
      </c>
      <c r="Y1156" s="1002" t="s">
        <v>1613</v>
      </c>
      <c r="Z1156" s="1003">
        <v>5</v>
      </c>
      <c r="AA1156" s="1004">
        <v>46000</v>
      </c>
      <c r="AB1156" s="1004">
        <v>46006</v>
      </c>
      <c r="AC1156" s="1004">
        <v>46050</v>
      </c>
      <c r="AD1156" s="1004">
        <v>46051</v>
      </c>
      <c r="AE1156" s="1005">
        <v>1</v>
      </c>
      <c r="AF1156" s="1005">
        <v>1</v>
      </c>
      <c r="AG1156" s="1003">
        <v>3.7</v>
      </c>
      <c r="AH1156" s="1003">
        <v>3.7</v>
      </c>
      <c r="AI1156" s="1003">
        <v>3.7</v>
      </c>
      <c r="AJ1156" s="1003">
        <v>3.7</v>
      </c>
    </row>
    <row r="1157" spans="2:36">
      <c r="B1157" s="337" t="s">
        <v>1614</v>
      </c>
      <c r="C1157" s="314" t="s">
        <v>1615</v>
      </c>
      <c r="D1157" s="315">
        <v>5</v>
      </c>
      <c r="E1157" s="588">
        <v>46007</v>
      </c>
      <c r="F1157" s="588">
        <v>46013</v>
      </c>
      <c r="G1157" s="588">
        <v>46052</v>
      </c>
      <c r="H1157" s="588">
        <v>46055</v>
      </c>
      <c r="I1157" s="316">
        <v>1</v>
      </c>
      <c r="J1157" s="316">
        <v>1</v>
      </c>
      <c r="K1157" s="315">
        <v>7.4</v>
      </c>
      <c r="L1157" s="315">
        <v>7.4</v>
      </c>
      <c r="M1157" s="315">
        <v>7.4</v>
      </c>
      <c r="N1157" s="338">
        <v>7.4</v>
      </c>
      <c r="O1157" s="654">
        <v>7.4</v>
      </c>
      <c r="R1157" s="661">
        <f t="shared" ref="R1157:R1202" si="54">+N1157-L1157</f>
        <v>0</v>
      </c>
      <c r="S1157" s="873">
        <f t="shared" ref="S1157:S1202" si="55">+R1157/$K$5</f>
        <v>0</v>
      </c>
      <c r="T1157" s="1013"/>
      <c r="U1157" s="873">
        <v>-5.9000154676081186E-5</v>
      </c>
      <c r="V1157" s="873">
        <f t="shared" ref="V1157:V1202" si="56">+S1157-U1157</f>
        <v>5.9000154676081186E-5</v>
      </c>
      <c r="X1157" s="1002" t="s">
        <v>1614</v>
      </c>
      <c r="Y1157" s="1002" t="s">
        <v>1615</v>
      </c>
      <c r="Z1157" s="1003">
        <v>5</v>
      </c>
      <c r="AA1157" s="1004">
        <v>46007</v>
      </c>
      <c r="AB1157" s="1004">
        <v>46013</v>
      </c>
      <c r="AC1157" s="1004">
        <v>46052</v>
      </c>
      <c r="AD1157" s="1004">
        <v>46055</v>
      </c>
      <c r="AE1157" s="1005">
        <v>1</v>
      </c>
      <c r="AF1157" s="1005">
        <v>1</v>
      </c>
      <c r="AG1157" s="1003">
        <v>7.4</v>
      </c>
      <c r="AH1157" s="1003">
        <v>7.4</v>
      </c>
      <c r="AI1157" s="1003">
        <v>7.4</v>
      </c>
      <c r="AJ1157" s="1003">
        <v>7.4</v>
      </c>
    </row>
    <row r="1158" spans="2:36">
      <c r="B1158" s="337" t="s">
        <v>1616</v>
      </c>
      <c r="C1158" s="314" t="s">
        <v>1617</v>
      </c>
      <c r="D1158" s="315">
        <v>5</v>
      </c>
      <c r="E1158" s="588">
        <v>46014</v>
      </c>
      <c r="F1158" s="588">
        <v>46021</v>
      </c>
      <c r="G1158" s="588">
        <v>46056</v>
      </c>
      <c r="H1158" s="588">
        <v>46057</v>
      </c>
      <c r="I1158" s="316">
        <v>1</v>
      </c>
      <c r="J1158" s="316">
        <v>1</v>
      </c>
      <c r="K1158" s="315">
        <v>3.7</v>
      </c>
      <c r="L1158" s="315">
        <v>3.7</v>
      </c>
      <c r="M1158" s="315">
        <v>3.7</v>
      </c>
      <c r="N1158" s="338">
        <v>3.7</v>
      </c>
      <c r="O1158" s="654">
        <v>3.7</v>
      </c>
      <c r="R1158" s="661">
        <f t="shared" si="54"/>
        <v>0</v>
      </c>
      <c r="S1158" s="873">
        <f t="shared" si="55"/>
        <v>0</v>
      </c>
      <c r="T1158" s="1013"/>
      <c r="U1158" s="873">
        <v>-2.9500077338040593E-5</v>
      </c>
      <c r="V1158" s="873">
        <f t="shared" si="56"/>
        <v>2.9500077338040593E-5</v>
      </c>
      <c r="X1158" s="1002" t="s">
        <v>1616</v>
      </c>
      <c r="Y1158" s="1002" t="s">
        <v>1617</v>
      </c>
      <c r="Z1158" s="1003">
        <v>5</v>
      </c>
      <c r="AA1158" s="1004">
        <v>46014</v>
      </c>
      <c r="AB1158" s="1004">
        <v>46021</v>
      </c>
      <c r="AC1158" s="1004">
        <v>46056</v>
      </c>
      <c r="AD1158" s="1004">
        <v>46057</v>
      </c>
      <c r="AE1158" s="1005">
        <v>1</v>
      </c>
      <c r="AF1158" s="1005">
        <v>1</v>
      </c>
      <c r="AG1158" s="1003">
        <v>3.7</v>
      </c>
      <c r="AH1158" s="1003">
        <v>3.7</v>
      </c>
      <c r="AI1158" s="1003">
        <v>3.7</v>
      </c>
      <c r="AJ1158" s="1003">
        <v>3.7</v>
      </c>
    </row>
    <row r="1159" spans="2:36">
      <c r="B1159" s="339" t="s">
        <v>5995</v>
      </c>
      <c r="C1159" s="340"/>
      <c r="D1159" s="341">
        <v>221</v>
      </c>
      <c r="E1159" s="593">
        <v>45940</v>
      </c>
      <c r="F1159" s="593">
        <v>46056</v>
      </c>
      <c r="G1159" s="593">
        <v>45940</v>
      </c>
      <c r="H1159" s="593">
        <v>46167</v>
      </c>
      <c r="I1159" s="342">
        <v>1</v>
      </c>
      <c r="J1159" s="342">
        <v>0.98350000000000004</v>
      </c>
      <c r="K1159" s="341">
        <v>1031</v>
      </c>
      <c r="L1159" s="341">
        <v>1031</v>
      </c>
      <c r="M1159" s="341">
        <v>1013.98</v>
      </c>
      <c r="N1159" s="343">
        <v>1013.98</v>
      </c>
      <c r="O1159" s="385">
        <v>1013.98</v>
      </c>
      <c r="P1159" s="570"/>
      <c r="Q1159" s="571"/>
      <c r="R1159" s="662">
        <f t="shared" si="54"/>
        <v>-17.019999999999982</v>
      </c>
      <c r="S1159" s="874">
        <f t="shared" si="55"/>
        <v>-1.3569970659522884E-4</v>
      </c>
      <c r="T1159" s="1013"/>
      <c r="U1159" s="874">
        <v>-8.260021654651286E-5</v>
      </c>
      <c r="V1159" s="874">
        <f t="shared" si="56"/>
        <v>-5.3099490048715977E-5</v>
      </c>
      <c r="X1159" s="1002" t="s">
        <v>5995</v>
      </c>
      <c r="Z1159" s="1003">
        <v>221</v>
      </c>
      <c r="AA1159" s="1004">
        <v>45940</v>
      </c>
      <c r="AB1159" s="1004">
        <v>46056</v>
      </c>
      <c r="AC1159" s="1004">
        <v>45940</v>
      </c>
      <c r="AD1159" s="1004">
        <v>46167</v>
      </c>
      <c r="AE1159" s="1005">
        <v>1</v>
      </c>
      <c r="AF1159" s="1005">
        <v>0.98350000000000004</v>
      </c>
      <c r="AG1159" s="1003">
        <v>1031</v>
      </c>
      <c r="AH1159" s="1003">
        <v>1031</v>
      </c>
      <c r="AI1159" s="1003">
        <v>1013.98</v>
      </c>
      <c r="AJ1159" s="1003">
        <v>1013.98</v>
      </c>
    </row>
    <row r="1160" spans="2:36">
      <c r="B1160" s="337" t="s">
        <v>1619</v>
      </c>
      <c r="C1160" s="314" t="s">
        <v>1620</v>
      </c>
      <c r="D1160" s="315">
        <v>18</v>
      </c>
      <c r="E1160" s="588">
        <v>45940</v>
      </c>
      <c r="F1160" s="588">
        <v>45966</v>
      </c>
      <c r="G1160" s="588">
        <v>45940</v>
      </c>
      <c r="H1160" s="588">
        <v>45966</v>
      </c>
      <c r="I1160" s="316">
        <v>1</v>
      </c>
      <c r="J1160" s="316">
        <v>1</v>
      </c>
      <c r="K1160" s="315">
        <v>59</v>
      </c>
      <c r="L1160" s="315">
        <v>59</v>
      </c>
      <c r="M1160" s="315">
        <v>59</v>
      </c>
      <c r="N1160" s="338">
        <v>59</v>
      </c>
      <c r="O1160" s="654">
        <v>59</v>
      </c>
      <c r="R1160" s="661">
        <f t="shared" si="54"/>
        <v>0</v>
      </c>
      <c r="S1160" s="873">
        <f t="shared" si="55"/>
        <v>0</v>
      </c>
      <c r="T1160" s="1013"/>
      <c r="U1160" s="873">
        <v>0</v>
      </c>
      <c r="V1160" s="873">
        <f t="shared" si="56"/>
        <v>0</v>
      </c>
      <c r="X1160" s="1002" t="s">
        <v>1619</v>
      </c>
      <c r="Y1160" s="1002" t="s">
        <v>1620</v>
      </c>
      <c r="Z1160" s="1003">
        <v>18</v>
      </c>
      <c r="AA1160" s="1004">
        <v>45940</v>
      </c>
      <c r="AB1160" s="1004">
        <v>45966</v>
      </c>
      <c r="AC1160" s="1004">
        <v>45940</v>
      </c>
      <c r="AD1160" s="1004">
        <v>45966</v>
      </c>
      <c r="AE1160" s="1005">
        <v>1</v>
      </c>
      <c r="AF1160" s="1005">
        <v>1</v>
      </c>
      <c r="AG1160" s="1003">
        <v>59</v>
      </c>
      <c r="AH1160" s="1003">
        <v>59</v>
      </c>
      <c r="AI1160" s="1003">
        <v>59</v>
      </c>
      <c r="AJ1160" s="1003">
        <v>59</v>
      </c>
    </row>
    <row r="1161" spans="2:36">
      <c r="B1161" s="337" t="s">
        <v>1621</v>
      </c>
      <c r="C1161" s="314" t="s">
        <v>1622</v>
      </c>
      <c r="D1161" s="315">
        <v>37</v>
      </c>
      <c r="E1161" s="588">
        <v>45967</v>
      </c>
      <c r="F1161" s="588">
        <v>46003</v>
      </c>
      <c r="G1161" s="588">
        <v>45967</v>
      </c>
      <c r="H1161" s="588">
        <v>46003</v>
      </c>
      <c r="I1161" s="316">
        <v>1</v>
      </c>
      <c r="J1161" s="316">
        <v>1</v>
      </c>
      <c r="K1161" s="315">
        <v>915</v>
      </c>
      <c r="L1161" s="315">
        <v>915</v>
      </c>
      <c r="M1161" s="315">
        <v>915</v>
      </c>
      <c r="N1161" s="338">
        <v>915</v>
      </c>
      <c r="O1161" s="654">
        <v>915</v>
      </c>
      <c r="R1161" s="661">
        <f t="shared" si="54"/>
        <v>0</v>
      </c>
      <c r="S1161" s="873">
        <f t="shared" si="55"/>
        <v>0</v>
      </c>
      <c r="T1161" s="1013"/>
      <c r="U1161" s="873">
        <v>0</v>
      </c>
      <c r="V1161" s="873">
        <f t="shared" si="56"/>
        <v>0</v>
      </c>
      <c r="X1161" s="1002" t="s">
        <v>1621</v>
      </c>
      <c r="Y1161" s="1002" t="s">
        <v>1622</v>
      </c>
      <c r="Z1161" s="1003">
        <v>37</v>
      </c>
      <c r="AA1161" s="1004">
        <v>45967</v>
      </c>
      <c r="AB1161" s="1004">
        <v>46003</v>
      </c>
      <c r="AC1161" s="1004">
        <v>45967</v>
      </c>
      <c r="AD1161" s="1004">
        <v>46003</v>
      </c>
      <c r="AE1161" s="1005">
        <v>1</v>
      </c>
      <c r="AF1161" s="1005">
        <v>1</v>
      </c>
      <c r="AG1161" s="1003">
        <v>915</v>
      </c>
      <c r="AH1161" s="1003">
        <v>915</v>
      </c>
      <c r="AI1161" s="1003">
        <v>915</v>
      </c>
      <c r="AJ1161" s="1003">
        <v>915</v>
      </c>
    </row>
    <row r="1162" spans="2:36">
      <c r="B1162" s="337" t="s">
        <v>1623</v>
      </c>
      <c r="C1162" s="314" t="s">
        <v>1624</v>
      </c>
      <c r="D1162" s="315">
        <v>14</v>
      </c>
      <c r="E1162" s="588">
        <v>46006</v>
      </c>
      <c r="F1162" s="588">
        <v>46027</v>
      </c>
      <c r="G1162" s="588">
        <v>46006</v>
      </c>
      <c r="H1162" s="588">
        <v>46027</v>
      </c>
      <c r="I1162" s="316">
        <v>1</v>
      </c>
      <c r="J1162" s="316">
        <v>1</v>
      </c>
      <c r="K1162" s="315">
        <v>20</v>
      </c>
      <c r="L1162" s="315">
        <v>20</v>
      </c>
      <c r="M1162" s="315">
        <v>20</v>
      </c>
      <c r="N1162" s="338">
        <v>20</v>
      </c>
      <c r="O1162" s="654">
        <v>20</v>
      </c>
      <c r="R1162" s="661">
        <f t="shared" si="54"/>
        <v>0</v>
      </c>
      <c r="S1162" s="873">
        <f t="shared" si="55"/>
        <v>0</v>
      </c>
      <c r="T1162" s="1013"/>
      <c r="U1162" s="873">
        <v>0</v>
      </c>
      <c r="V1162" s="873">
        <f t="shared" si="56"/>
        <v>0</v>
      </c>
      <c r="X1162" s="1002" t="s">
        <v>1623</v>
      </c>
      <c r="Y1162" s="1002" t="s">
        <v>1624</v>
      </c>
      <c r="Z1162" s="1003">
        <v>14</v>
      </c>
      <c r="AA1162" s="1004">
        <v>46006</v>
      </c>
      <c r="AB1162" s="1004">
        <v>46027</v>
      </c>
      <c r="AC1162" s="1004">
        <v>46006</v>
      </c>
      <c r="AD1162" s="1004">
        <v>46027</v>
      </c>
      <c r="AE1162" s="1005">
        <v>1</v>
      </c>
      <c r="AF1162" s="1005">
        <v>1</v>
      </c>
      <c r="AG1162" s="1003">
        <v>20</v>
      </c>
      <c r="AH1162" s="1003">
        <v>20</v>
      </c>
      <c r="AI1162" s="1003">
        <v>20</v>
      </c>
      <c r="AJ1162" s="1003">
        <v>20</v>
      </c>
    </row>
    <row r="1163" spans="2:36">
      <c r="B1163" s="337" t="s">
        <v>1625</v>
      </c>
      <c r="C1163" s="314" t="s">
        <v>1626</v>
      </c>
      <c r="D1163" s="315">
        <v>6</v>
      </c>
      <c r="E1163" s="588">
        <v>46028</v>
      </c>
      <c r="F1163" s="588">
        <v>46035</v>
      </c>
      <c r="G1163" s="588">
        <v>46028</v>
      </c>
      <c r="H1163" s="588">
        <v>46142</v>
      </c>
      <c r="I1163" s="316">
        <v>1</v>
      </c>
      <c r="J1163" s="316">
        <v>0.9</v>
      </c>
      <c r="K1163" s="315">
        <v>22.2</v>
      </c>
      <c r="L1163" s="315">
        <v>22.2</v>
      </c>
      <c r="M1163" s="315">
        <v>19.98</v>
      </c>
      <c r="N1163" s="338">
        <v>19.98</v>
      </c>
      <c r="O1163" s="654">
        <v>19.98</v>
      </c>
      <c r="R1163" s="661">
        <f t="shared" si="54"/>
        <v>-2.2199999999999989</v>
      </c>
      <c r="S1163" s="873">
        <f t="shared" si="55"/>
        <v>-1.7699961729812468E-5</v>
      </c>
      <c r="T1163" s="1013"/>
      <c r="U1163" s="873">
        <v>-7.0800185611297409E-5</v>
      </c>
      <c r="V1163" s="873">
        <f t="shared" si="56"/>
        <v>5.3100223881484942E-5</v>
      </c>
      <c r="X1163" s="1002" t="s">
        <v>1625</v>
      </c>
      <c r="Y1163" s="1002" t="s">
        <v>1626</v>
      </c>
      <c r="Z1163" s="1003">
        <v>6</v>
      </c>
      <c r="AA1163" s="1004">
        <v>46028</v>
      </c>
      <c r="AB1163" s="1004">
        <v>46035</v>
      </c>
      <c r="AC1163" s="1004">
        <v>46028</v>
      </c>
      <c r="AD1163" s="1004">
        <v>46142</v>
      </c>
      <c r="AE1163" s="1005">
        <v>1</v>
      </c>
      <c r="AF1163" s="1005">
        <v>0.9</v>
      </c>
      <c r="AG1163" s="1003">
        <v>22.2</v>
      </c>
      <c r="AH1163" s="1003">
        <v>22.2</v>
      </c>
      <c r="AI1163" s="1003">
        <v>19.98</v>
      </c>
      <c r="AJ1163" s="1003">
        <v>19.98</v>
      </c>
    </row>
    <row r="1164" spans="2:36">
      <c r="B1164" s="337" t="s">
        <v>1627</v>
      </c>
      <c r="C1164" s="314" t="s">
        <v>1628</v>
      </c>
      <c r="D1164" s="315">
        <v>5</v>
      </c>
      <c r="E1164" s="588">
        <v>46036</v>
      </c>
      <c r="F1164" s="588">
        <v>46042</v>
      </c>
      <c r="G1164" s="588">
        <v>46146</v>
      </c>
      <c r="H1164" s="588">
        <v>46150</v>
      </c>
      <c r="I1164" s="316">
        <v>1</v>
      </c>
      <c r="J1164" s="316">
        <v>0</v>
      </c>
      <c r="K1164" s="315">
        <v>3.7</v>
      </c>
      <c r="L1164" s="315">
        <v>3.7</v>
      </c>
      <c r="M1164" s="315">
        <v>0</v>
      </c>
      <c r="N1164" s="338">
        <v>0</v>
      </c>
      <c r="O1164" s="654">
        <v>0</v>
      </c>
      <c r="R1164" s="661">
        <f t="shared" si="54"/>
        <v>-3.7</v>
      </c>
      <c r="S1164" s="873">
        <f t="shared" si="55"/>
        <v>-2.949993621635413E-5</v>
      </c>
      <c r="T1164" s="1013"/>
      <c r="U1164" s="873">
        <v>-1.1800030935216235E-5</v>
      </c>
      <c r="V1164" s="873">
        <f t="shared" si="56"/>
        <v>-1.7699905281137896E-5</v>
      </c>
      <c r="X1164" s="1002" t="s">
        <v>1627</v>
      </c>
      <c r="Y1164" s="1002" t="s">
        <v>1628</v>
      </c>
      <c r="Z1164" s="1003">
        <v>5</v>
      </c>
      <c r="AA1164" s="1004">
        <v>46036</v>
      </c>
      <c r="AB1164" s="1004">
        <v>46042</v>
      </c>
      <c r="AC1164" s="1004">
        <v>46146</v>
      </c>
      <c r="AD1164" s="1004">
        <v>46150</v>
      </c>
      <c r="AE1164" s="1005">
        <v>1</v>
      </c>
      <c r="AF1164" s="1005">
        <v>0</v>
      </c>
      <c r="AG1164" s="1003">
        <v>3.7</v>
      </c>
      <c r="AH1164" s="1003">
        <v>3.7</v>
      </c>
      <c r="AI1164" s="1003">
        <v>0</v>
      </c>
      <c r="AJ1164" s="1003">
        <v>0</v>
      </c>
    </row>
    <row r="1165" spans="2:36">
      <c r="B1165" s="337" t="s">
        <v>1629</v>
      </c>
      <c r="C1165" s="314" t="s">
        <v>1630</v>
      </c>
      <c r="D1165" s="315">
        <v>5</v>
      </c>
      <c r="E1165" s="588">
        <v>46043</v>
      </c>
      <c r="F1165" s="588">
        <v>46049</v>
      </c>
      <c r="G1165" s="588">
        <v>46153</v>
      </c>
      <c r="H1165" s="588">
        <v>46157</v>
      </c>
      <c r="I1165" s="316">
        <v>1</v>
      </c>
      <c r="J1165" s="316">
        <v>0</v>
      </c>
      <c r="K1165" s="315">
        <v>7.4</v>
      </c>
      <c r="L1165" s="315">
        <v>7.4</v>
      </c>
      <c r="M1165" s="315">
        <v>0</v>
      </c>
      <c r="N1165" s="338">
        <v>0</v>
      </c>
      <c r="O1165" s="654">
        <v>0</v>
      </c>
      <c r="R1165" s="661">
        <f t="shared" si="54"/>
        <v>-7.4</v>
      </c>
      <c r="S1165" s="873">
        <f t="shared" si="55"/>
        <v>-5.8999872432708259E-5</v>
      </c>
      <c r="T1165" s="1013"/>
      <c r="U1165" s="873">
        <v>0</v>
      </c>
      <c r="V1165" s="873">
        <f t="shared" si="56"/>
        <v>-5.8999872432708259E-5</v>
      </c>
      <c r="X1165" s="1002" t="s">
        <v>1629</v>
      </c>
      <c r="Y1165" s="1002" t="s">
        <v>1630</v>
      </c>
      <c r="Z1165" s="1003">
        <v>5</v>
      </c>
      <c r="AA1165" s="1004">
        <v>46043</v>
      </c>
      <c r="AB1165" s="1004">
        <v>46049</v>
      </c>
      <c r="AC1165" s="1004">
        <v>46153</v>
      </c>
      <c r="AD1165" s="1004">
        <v>46157</v>
      </c>
      <c r="AE1165" s="1005">
        <v>1</v>
      </c>
      <c r="AF1165" s="1005">
        <v>0</v>
      </c>
      <c r="AG1165" s="1003">
        <v>7.4</v>
      </c>
      <c r="AH1165" s="1003">
        <v>7.4</v>
      </c>
      <c r="AI1165" s="1003">
        <v>0</v>
      </c>
      <c r="AJ1165" s="1003">
        <v>0</v>
      </c>
    </row>
    <row r="1166" spans="2:36">
      <c r="B1166" s="337" t="s">
        <v>1631</v>
      </c>
      <c r="C1166" s="314" t="s">
        <v>1632</v>
      </c>
      <c r="D1166" s="315">
        <v>5</v>
      </c>
      <c r="E1166" s="588">
        <v>46050</v>
      </c>
      <c r="F1166" s="588">
        <v>46056</v>
      </c>
      <c r="G1166" s="588">
        <v>46160</v>
      </c>
      <c r="H1166" s="588">
        <v>46167</v>
      </c>
      <c r="I1166" s="316">
        <v>1</v>
      </c>
      <c r="J1166" s="316">
        <v>0</v>
      </c>
      <c r="K1166" s="315">
        <v>3.7</v>
      </c>
      <c r="L1166" s="315">
        <v>3.7</v>
      </c>
      <c r="M1166" s="315">
        <v>0</v>
      </c>
      <c r="N1166" s="338">
        <v>0</v>
      </c>
      <c r="O1166" s="654">
        <v>0</v>
      </c>
      <c r="R1166" s="661">
        <f t="shared" si="54"/>
        <v>-3.7</v>
      </c>
      <c r="S1166" s="873">
        <f t="shared" si="55"/>
        <v>-2.949993621635413E-5</v>
      </c>
      <c r="T1166" s="1013"/>
      <c r="U1166" s="873">
        <v>0</v>
      </c>
      <c r="V1166" s="873">
        <f t="shared" si="56"/>
        <v>-2.949993621635413E-5</v>
      </c>
      <c r="X1166" s="1002" t="s">
        <v>1631</v>
      </c>
      <c r="Y1166" s="1002" t="s">
        <v>1632</v>
      </c>
      <c r="Z1166" s="1003">
        <v>5</v>
      </c>
      <c r="AA1166" s="1004">
        <v>46050</v>
      </c>
      <c r="AB1166" s="1004">
        <v>46056</v>
      </c>
      <c r="AC1166" s="1004">
        <v>46160</v>
      </c>
      <c r="AD1166" s="1004">
        <v>46167</v>
      </c>
      <c r="AE1166" s="1005">
        <v>1</v>
      </c>
      <c r="AF1166" s="1005">
        <v>0</v>
      </c>
      <c r="AG1166" s="1003">
        <v>3.7</v>
      </c>
      <c r="AH1166" s="1003">
        <v>3.7</v>
      </c>
      <c r="AI1166" s="1003">
        <v>0</v>
      </c>
      <c r="AJ1166" s="1003">
        <v>0</v>
      </c>
    </row>
    <row r="1167" spans="2:36">
      <c r="B1167" s="339" t="s">
        <v>5996</v>
      </c>
      <c r="C1167" s="340"/>
      <c r="D1167" s="341">
        <v>165</v>
      </c>
      <c r="E1167" s="593">
        <v>46028</v>
      </c>
      <c r="F1167" s="593">
        <v>46153</v>
      </c>
      <c r="G1167" s="593">
        <v>46014</v>
      </c>
      <c r="H1167" s="593">
        <v>46192</v>
      </c>
      <c r="I1167" s="342">
        <v>0.98299999999999998</v>
      </c>
      <c r="J1167" s="342">
        <v>0.97019999999999995</v>
      </c>
      <c r="K1167" s="341">
        <v>1091</v>
      </c>
      <c r="L1167" s="341">
        <v>1072.5</v>
      </c>
      <c r="M1167" s="341">
        <v>1058.44</v>
      </c>
      <c r="N1167" s="343">
        <v>1058.44</v>
      </c>
      <c r="O1167" s="385">
        <v>1054</v>
      </c>
      <c r="P1167" s="570"/>
      <c r="Q1167" s="571"/>
      <c r="R1167" s="662">
        <f t="shared" si="54"/>
        <v>-14.059999999999945</v>
      </c>
      <c r="S1167" s="874">
        <f t="shared" si="55"/>
        <v>-1.1209975762214525E-4</v>
      </c>
      <c r="T1167" s="1013"/>
      <c r="U1167" s="874">
        <v>8.1882647097750505E-5</v>
      </c>
      <c r="V1167" s="874">
        <f t="shared" si="56"/>
        <v>-1.9398240471989577E-4</v>
      </c>
      <c r="X1167" s="1002" t="s">
        <v>5996</v>
      </c>
      <c r="Z1167" s="1003">
        <v>165</v>
      </c>
      <c r="AA1167" s="1004">
        <v>46028</v>
      </c>
      <c r="AB1167" s="1004">
        <v>46153</v>
      </c>
      <c r="AC1167" s="1004">
        <v>46014</v>
      </c>
      <c r="AD1167" s="1004">
        <v>46192</v>
      </c>
      <c r="AE1167" s="1005">
        <v>0.98299999999999998</v>
      </c>
      <c r="AF1167" s="1005">
        <v>0.97019999999999995</v>
      </c>
      <c r="AG1167" s="1003">
        <v>1091</v>
      </c>
      <c r="AH1167" s="1003">
        <v>1072.5</v>
      </c>
      <c r="AI1167" s="1003">
        <v>1058.44</v>
      </c>
      <c r="AJ1167" s="1003">
        <v>1058.44</v>
      </c>
    </row>
    <row r="1168" spans="2:36">
      <c r="B1168" s="337" t="s">
        <v>1634</v>
      </c>
      <c r="C1168" s="314" t="s">
        <v>1635</v>
      </c>
      <c r="D1168" s="315">
        <v>29</v>
      </c>
      <c r="E1168" s="588">
        <v>46028</v>
      </c>
      <c r="F1168" s="588">
        <v>46066</v>
      </c>
      <c r="G1168" s="588">
        <v>46014</v>
      </c>
      <c r="H1168" s="588">
        <v>46055</v>
      </c>
      <c r="I1168" s="316">
        <v>1</v>
      </c>
      <c r="J1168" s="316">
        <v>1</v>
      </c>
      <c r="K1168" s="315">
        <v>59</v>
      </c>
      <c r="L1168" s="315">
        <v>59</v>
      </c>
      <c r="M1168" s="315">
        <v>59</v>
      </c>
      <c r="N1168" s="338">
        <v>59</v>
      </c>
      <c r="O1168" s="654">
        <v>59</v>
      </c>
      <c r="R1168" s="661">
        <f t="shared" si="54"/>
        <v>0</v>
      </c>
      <c r="S1168" s="873">
        <f t="shared" si="55"/>
        <v>0</v>
      </c>
      <c r="T1168" s="1013"/>
      <c r="U1168" s="873">
        <v>8.1882647097750505E-5</v>
      </c>
      <c r="V1168" s="873">
        <f t="shared" si="56"/>
        <v>-8.1882647097750505E-5</v>
      </c>
      <c r="X1168" s="1002" t="s">
        <v>1634</v>
      </c>
      <c r="Y1168" s="1002" t="s">
        <v>1635</v>
      </c>
      <c r="Z1168" s="1003">
        <v>29</v>
      </c>
      <c r="AA1168" s="1004">
        <v>46028</v>
      </c>
      <c r="AB1168" s="1004">
        <v>46066</v>
      </c>
      <c r="AC1168" s="1004">
        <v>46014</v>
      </c>
      <c r="AD1168" s="1004">
        <v>46055</v>
      </c>
      <c r="AE1168" s="1005">
        <v>1</v>
      </c>
      <c r="AF1168" s="1005">
        <v>1</v>
      </c>
      <c r="AG1168" s="1003">
        <v>59</v>
      </c>
      <c r="AH1168" s="1003">
        <v>59</v>
      </c>
      <c r="AI1168" s="1003">
        <v>59</v>
      </c>
      <c r="AJ1168" s="1003">
        <v>59</v>
      </c>
    </row>
    <row r="1169" spans="2:36">
      <c r="B1169" s="337" t="s">
        <v>1636</v>
      </c>
      <c r="C1169" s="314" t="s">
        <v>1637</v>
      </c>
      <c r="D1169" s="315">
        <v>40</v>
      </c>
      <c r="E1169" s="588">
        <v>46067</v>
      </c>
      <c r="F1169" s="588">
        <v>46106</v>
      </c>
      <c r="G1169" s="588">
        <v>46056</v>
      </c>
      <c r="H1169" s="588">
        <v>46091</v>
      </c>
      <c r="I1169" s="316">
        <v>1</v>
      </c>
      <c r="J1169" s="316">
        <v>1</v>
      </c>
      <c r="K1169" s="315">
        <v>915</v>
      </c>
      <c r="L1169" s="315">
        <v>915</v>
      </c>
      <c r="M1169" s="315">
        <v>915</v>
      </c>
      <c r="N1169" s="338">
        <v>915</v>
      </c>
      <c r="O1169" s="654">
        <v>915</v>
      </c>
      <c r="R1169" s="661">
        <f t="shared" si="54"/>
        <v>0</v>
      </c>
      <c r="S1169" s="873">
        <f t="shared" si="55"/>
        <v>0</v>
      </c>
      <c r="T1169" s="1013"/>
      <c r="U1169" s="873">
        <v>0</v>
      </c>
      <c r="V1169" s="873">
        <f t="shared" si="56"/>
        <v>0</v>
      </c>
      <c r="X1169" s="1002" t="s">
        <v>1636</v>
      </c>
      <c r="Y1169" s="1002" t="s">
        <v>1637</v>
      </c>
      <c r="Z1169" s="1003">
        <v>40</v>
      </c>
      <c r="AA1169" s="1004">
        <v>46067</v>
      </c>
      <c r="AB1169" s="1004">
        <v>46106</v>
      </c>
      <c r="AC1169" s="1004">
        <v>46056</v>
      </c>
      <c r="AD1169" s="1004">
        <v>46091</v>
      </c>
      <c r="AE1169" s="1005">
        <v>1</v>
      </c>
      <c r="AF1169" s="1005">
        <v>1</v>
      </c>
      <c r="AG1169" s="1003">
        <v>915</v>
      </c>
      <c r="AH1169" s="1003">
        <v>915</v>
      </c>
      <c r="AI1169" s="1003">
        <v>915</v>
      </c>
      <c r="AJ1169" s="1003">
        <v>915</v>
      </c>
    </row>
    <row r="1170" spans="2:36">
      <c r="B1170" s="337" t="s">
        <v>1638</v>
      </c>
      <c r="C1170" s="314" t="s">
        <v>1639</v>
      </c>
      <c r="D1170" s="315">
        <v>22</v>
      </c>
      <c r="E1170" s="588">
        <v>46107</v>
      </c>
      <c r="F1170" s="588">
        <v>46121</v>
      </c>
      <c r="G1170" s="588">
        <v>46092</v>
      </c>
      <c r="H1170" s="588">
        <v>46121</v>
      </c>
      <c r="I1170" s="316">
        <v>1</v>
      </c>
      <c r="J1170" s="316">
        <v>1</v>
      </c>
      <c r="K1170" s="315">
        <v>80</v>
      </c>
      <c r="L1170" s="315">
        <v>80</v>
      </c>
      <c r="M1170" s="315">
        <v>80</v>
      </c>
      <c r="N1170" s="338">
        <v>80</v>
      </c>
      <c r="O1170" s="654">
        <v>80</v>
      </c>
      <c r="R1170" s="661">
        <f t="shared" si="54"/>
        <v>0</v>
      </c>
      <c r="S1170" s="873">
        <f t="shared" si="55"/>
        <v>0</v>
      </c>
      <c r="T1170" s="1013"/>
      <c r="U1170" s="873">
        <v>0</v>
      </c>
      <c r="V1170" s="873">
        <f t="shared" si="56"/>
        <v>0</v>
      </c>
      <c r="X1170" s="1002" t="s">
        <v>1638</v>
      </c>
      <c r="Y1170" s="1002" t="s">
        <v>1639</v>
      </c>
      <c r="Z1170" s="1003">
        <v>22</v>
      </c>
      <c r="AA1170" s="1004">
        <v>46107</v>
      </c>
      <c r="AB1170" s="1004">
        <v>46121</v>
      </c>
      <c r="AC1170" s="1004">
        <v>46092</v>
      </c>
      <c r="AD1170" s="1004">
        <v>46121</v>
      </c>
      <c r="AE1170" s="1005">
        <v>1</v>
      </c>
      <c r="AF1170" s="1005">
        <v>1</v>
      </c>
      <c r="AG1170" s="1003">
        <v>80</v>
      </c>
      <c r="AH1170" s="1003">
        <v>80</v>
      </c>
      <c r="AI1170" s="1003">
        <v>80</v>
      </c>
      <c r="AJ1170" s="1003">
        <v>80</v>
      </c>
    </row>
    <row r="1171" spans="2:36">
      <c r="B1171" s="337" t="s">
        <v>1640</v>
      </c>
      <c r="C1171" s="314" t="s">
        <v>1641</v>
      </c>
      <c r="D1171" s="315">
        <v>6</v>
      </c>
      <c r="E1171" s="588">
        <v>46122</v>
      </c>
      <c r="F1171" s="588">
        <v>46129</v>
      </c>
      <c r="G1171" s="588">
        <v>46122</v>
      </c>
      <c r="H1171" s="588">
        <v>46171</v>
      </c>
      <c r="I1171" s="316">
        <v>0.83330000000000004</v>
      </c>
      <c r="J1171" s="316">
        <v>0.2</v>
      </c>
      <c r="K1171" s="315">
        <v>22.2</v>
      </c>
      <c r="L1171" s="315">
        <v>18.5</v>
      </c>
      <c r="M1171" s="315">
        <v>4.4400000000000004</v>
      </c>
      <c r="N1171" s="338">
        <v>4.4400000000000004</v>
      </c>
      <c r="O1171" s="654">
        <v>0</v>
      </c>
      <c r="R1171" s="661">
        <f t="shared" si="54"/>
        <v>-14.059999999999999</v>
      </c>
      <c r="S1171" s="873">
        <f t="shared" si="55"/>
        <v>-1.1209975762214567E-4</v>
      </c>
      <c r="T1171" s="1013"/>
      <c r="U1171" s="873">
        <v>0</v>
      </c>
      <c r="V1171" s="873">
        <f t="shared" si="56"/>
        <v>-1.1209975762214567E-4</v>
      </c>
      <c r="X1171" s="1002" t="s">
        <v>1640</v>
      </c>
      <c r="Y1171" s="1002" t="s">
        <v>1641</v>
      </c>
      <c r="Z1171" s="1003">
        <v>6</v>
      </c>
      <c r="AA1171" s="1004">
        <v>46122</v>
      </c>
      <c r="AB1171" s="1004">
        <v>46129</v>
      </c>
      <c r="AC1171" s="1004">
        <v>46122</v>
      </c>
      <c r="AD1171" s="1004">
        <v>46171</v>
      </c>
      <c r="AE1171" s="1005">
        <v>0.83330000000000004</v>
      </c>
      <c r="AF1171" s="1005">
        <v>0.2</v>
      </c>
      <c r="AG1171" s="1003">
        <v>22.2</v>
      </c>
      <c r="AH1171" s="1003">
        <v>18.5</v>
      </c>
      <c r="AI1171" s="1003">
        <v>4.4400000000000004</v>
      </c>
      <c r="AJ1171" s="1003">
        <v>4.4400000000000004</v>
      </c>
    </row>
    <row r="1172" spans="2:36">
      <c r="B1172" s="337" t="s">
        <v>1642</v>
      </c>
      <c r="C1172" s="314" t="s">
        <v>1643</v>
      </c>
      <c r="D1172" s="315">
        <v>5</v>
      </c>
      <c r="E1172" s="588">
        <v>46132</v>
      </c>
      <c r="F1172" s="588">
        <v>46136</v>
      </c>
      <c r="G1172" s="588">
        <v>46174</v>
      </c>
      <c r="H1172" s="588">
        <v>46178</v>
      </c>
      <c r="I1172" s="316">
        <v>0</v>
      </c>
      <c r="J1172" s="316">
        <v>0</v>
      </c>
      <c r="K1172" s="315">
        <v>3.7</v>
      </c>
      <c r="L1172" s="315">
        <v>0</v>
      </c>
      <c r="M1172" s="315">
        <v>0</v>
      </c>
      <c r="N1172" s="338">
        <v>0</v>
      </c>
      <c r="O1172" s="654">
        <v>0</v>
      </c>
      <c r="R1172" s="661">
        <f t="shared" si="54"/>
        <v>0</v>
      </c>
      <c r="S1172" s="873">
        <f t="shared" si="55"/>
        <v>0</v>
      </c>
      <c r="T1172" s="1013"/>
      <c r="U1172" s="873">
        <v>0</v>
      </c>
      <c r="V1172" s="873">
        <f t="shared" si="56"/>
        <v>0</v>
      </c>
      <c r="X1172" s="1002" t="s">
        <v>1642</v>
      </c>
      <c r="Y1172" s="1002" t="s">
        <v>1643</v>
      </c>
      <c r="Z1172" s="1003">
        <v>5</v>
      </c>
      <c r="AA1172" s="1004">
        <v>46132</v>
      </c>
      <c r="AB1172" s="1004">
        <v>46136</v>
      </c>
      <c r="AC1172" s="1004">
        <v>46174</v>
      </c>
      <c r="AD1172" s="1004">
        <v>46178</v>
      </c>
      <c r="AE1172" s="1005">
        <v>0</v>
      </c>
      <c r="AF1172" s="1005">
        <v>0</v>
      </c>
      <c r="AG1172" s="1003">
        <v>3.7</v>
      </c>
      <c r="AH1172" s="1003">
        <v>0</v>
      </c>
      <c r="AI1172" s="1003">
        <v>0</v>
      </c>
      <c r="AJ1172" s="1003">
        <v>0</v>
      </c>
    </row>
    <row r="1173" spans="2:36">
      <c r="B1173" s="337" t="s">
        <v>1644</v>
      </c>
      <c r="C1173" s="314" t="s">
        <v>1645</v>
      </c>
      <c r="D1173" s="315">
        <v>5</v>
      </c>
      <c r="E1173" s="588">
        <v>46139</v>
      </c>
      <c r="F1173" s="588">
        <v>46146</v>
      </c>
      <c r="G1173" s="588">
        <v>46181</v>
      </c>
      <c r="H1173" s="588">
        <v>46185</v>
      </c>
      <c r="I1173" s="316">
        <v>0</v>
      </c>
      <c r="J1173" s="316">
        <v>0</v>
      </c>
      <c r="K1173" s="315">
        <v>7.4</v>
      </c>
      <c r="L1173" s="315">
        <v>0</v>
      </c>
      <c r="M1173" s="315">
        <v>0</v>
      </c>
      <c r="N1173" s="338">
        <v>0</v>
      </c>
      <c r="O1173" s="654">
        <v>0</v>
      </c>
      <c r="R1173" s="661">
        <f t="shared" si="54"/>
        <v>0</v>
      </c>
      <c r="S1173" s="873">
        <f t="shared" si="55"/>
        <v>0</v>
      </c>
      <c r="T1173" s="1013"/>
      <c r="U1173" s="873">
        <v>0</v>
      </c>
      <c r="V1173" s="873">
        <f t="shared" si="56"/>
        <v>0</v>
      </c>
      <c r="X1173" s="1002" t="s">
        <v>1644</v>
      </c>
      <c r="Y1173" s="1002" t="s">
        <v>1645</v>
      </c>
      <c r="Z1173" s="1003">
        <v>5</v>
      </c>
      <c r="AA1173" s="1004">
        <v>46139</v>
      </c>
      <c r="AB1173" s="1004">
        <v>46146</v>
      </c>
      <c r="AC1173" s="1004">
        <v>46181</v>
      </c>
      <c r="AD1173" s="1004">
        <v>46185</v>
      </c>
      <c r="AE1173" s="1005">
        <v>0</v>
      </c>
      <c r="AF1173" s="1005">
        <v>0</v>
      </c>
      <c r="AG1173" s="1003">
        <v>7.4</v>
      </c>
      <c r="AH1173" s="1003">
        <v>0</v>
      </c>
      <c r="AI1173" s="1003">
        <v>0</v>
      </c>
      <c r="AJ1173" s="1003">
        <v>0</v>
      </c>
    </row>
    <row r="1174" spans="2:36" ht="12.75" customHeight="1">
      <c r="B1174" s="337" t="s">
        <v>1646</v>
      </c>
      <c r="C1174" s="314" t="s">
        <v>1647</v>
      </c>
      <c r="D1174" s="315">
        <v>5</v>
      </c>
      <c r="E1174" s="588">
        <v>46147</v>
      </c>
      <c r="F1174" s="588">
        <v>46153</v>
      </c>
      <c r="G1174" s="588">
        <v>46188</v>
      </c>
      <c r="H1174" s="588">
        <v>46192</v>
      </c>
      <c r="I1174" s="316">
        <v>0</v>
      </c>
      <c r="J1174" s="316">
        <v>0</v>
      </c>
      <c r="K1174" s="315">
        <v>3.7</v>
      </c>
      <c r="L1174" s="315">
        <v>0</v>
      </c>
      <c r="M1174" s="315">
        <v>0</v>
      </c>
      <c r="N1174" s="338">
        <v>0</v>
      </c>
      <c r="O1174" s="654">
        <v>0</v>
      </c>
      <c r="R1174" s="661">
        <f t="shared" si="54"/>
        <v>0</v>
      </c>
      <c r="S1174" s="873">
        <f t="shared" si="55"/>
        <v>0</v>
      </c>
      <c r="T1174" s="1013"/>
      <c r="U1174" s="873">
        <v>0</v>
      </c>
      <c r="V1174" s="873">
        <f t="shared" si="56"/>
        <v>0</v>
      </c>
      <c r="X1174" s="1002" t="s">
        <v>1646</v>
      </c>
      <c r="Y1174" s="1002" t="s">
        <v>1647</v>
      </c>
      <c r="Z1174" s="1003">
        <v>5</v>
      </c>
      <c r="AA1174" s="1004">
        <v>46147</v>
      </c>
      <c r="AB1174" s="1004">
        <v>46153</v>
      </c>
      <c r="AC1174" s="1004">
        <v>46188</v>
      </c>
      <c r="AD1174" s="1004">
        <v>46192</v>
      </c>
      <c r="AE1174" s="1005">
        <v>0</v>
      </c>
      <c r="AF1174" s="1005">
        <v>0</v>
      </c>
      <c r="AG1174" s="1003">
        <v>3.7</v>
      </c>
      <c r="AH1174" s="1003">
        <v>0</v>
      </c>
      <c r="AI1174" s="1003">
        <v>0</v>
      </c>
      <c r="AJ1174" s="1003">
        <v>0</v>
      </c>
    </row>
    <row r="1175" spans="2:36">
      <c r="B1175" s="332" t="s">
        <v>5997</v>
      </c>
      <c r="C1175" s="333"/>
      <c r="D1175" s="334">
        <v>264</v>
      </c>
      <c r="E1175" s="592">
        <v>45947</v>
      </c>
      <c r="F1175" s="592">
        <v>46258</v>
      </c>
      <c r="G1175" s="592">
        <v>45947</v>
      </c>
      <c r="H1175" s="592">
        <v>46217</v>
      </c>
      <c r="I1175" s="335">
        <v>0.65790000000000004</v>
      </c>
      <c r="J1175" s="335">
        <v>0.65569999999999995</v>
      </c>
      <c r="K1175" s="334">
        <v>1995</v>
      </c>
      <c r="L1175" s="334">
        <v>1312.53</v>
      </c>
      <c r="M1175" s="334">
        <v>1308.2</v>
      </c>
      <c r="N1175" s="336">
        <v>1308.2</v>
      </c>
      <c r="O1175" s="385">
        <v>1298.2</v>
      </c>
      <c r="P1175" s="568"/>
      <c r="Q1175" s="569"/>
      <c r="R1175" s="660">
        <f t="shared" si="54"/>
        <v>-4.3299999999999272</v>
      </c>
      <c r="S1175" s="872">
        <f t="shared" si="55"/>
        <v>-3.4522898328867896E-5</v>
      </c>
      <c r="T1175" s="1013"/>
      <c r="U1175" s="872">
        <v>1.2278410567724985E-4</v>
      </c>
      <c r="V1175" s="872">
        <f t="shared" si="56"/>
        <v>-1.5730700400611773E-4</v>
      </c>
      <c r="X1175" s="1002" t="s">
        <v>5997</v>
      </c>
      <c r="Z1175" s="1003">
        <v>264</v>
      </c>
      <c r="AA1175" s="1004">
        <v>45947</v>
      </c>
      <c r="AB1175" s="1004">
        <v>46258</v>
      </c>
      <c r="AC1175" s="1004">
        <v>45947</v>
      </c>
      <c r="AD1175" s="1004">
        <v>46217</v>
      </c>
      <c r="AE1175" s="1005">
        <v>0.65790000000000004</v>
      </c>
      <c r="AF1175" s="1005">
        <v>0.65569999999999995</v>
      </c>
      <c r="AG1175" s="1003">
        <v>1995</v>
      </c>
      <c r="AH1175" s="1003">
        <v>1312.53</v>
      </c>
      <c r="AI1175" s="1003">
        <v>1308.2</v>
      </c>
      <c r="AJ1175" s="1003">
        <v>1308.2</v>
      </c>
    </row>
    <row r="1176" spans="2:36">
      <c r="B1176" s="339" t="s">
        <v>5998</v>
      </c>
      <c r="C1176" s="340"/>
      <c r="D1176" s="341">
        <v>221</v>
      </c>
      <c r="E1176" s="593">
        <v>45947</v>
      </c>
      <c r="F1176" s="593">
        <v>46076</v>
      </c>
      <c r="G1176" s="593">
        <v>45947</v>
      </c>
      <c r="H1176" s="593">
        <v>46174</v>
      </c>
      <c r="I1176" s="342">
        <v>1</v>
      </c>
      <c r="J1176" s="342">
        <v>0.97919999999999996</v>
      </c>
      <c r="K1176" s="341">
        <v>665</v>
      </c>
      <c r="L1176" s="341">
        <v>665</v>
      </c>
      <c r="M1176" s="341">
        <v>651.20000000000005</v>
      </c>
      <c r="N1176" s="343">
        <v>651.20000000000005</v>
      </c>
      <c r="O1176" s="385">
        <v>651.20000000000005</v>
      </c>
      <c r="P1176" s="570"/>
      <c r="Q1176" s="571"/>
      <c r="R1176" s="662">
        <f t="shared" si="54"/>
        <v>-13.799999999999955</v>
      </c>
      <c r="S1176" s="874">
        <f t="shared" si="55"/>
        <v>-1.1002678913126637E-4</v>
      </c>
      <c r="T1176" s="1013"/>
      <c r="U1176" s="874">
        <v>-2.0729784075380056E-5</v>
      </c>
      <c r="V1176" s="874">
        <f t="shared" si="56"/>
        <v>-8.9297005055886315E-5</v>
      </c>
      <c r="X1176" s="1002" t="s">
        <v>5998</v>
      </c>
      <c r="Z1176" s="1003">
        <v>221</v>
      </c>
      <c r="AA1176" s="1004">
        <v>45947</v>
      </c>
      <c r="AB1176" s="1004">
        <v>46076</v>
      </c>
      <c r="AC1176" s="1004">
        <v>45947</v>
      </c>
      <c r="AD1176" s="1004">
        <v>46174</v>
      </c>
      <c r="AE1176" s="1005">
        <v>1</v>
      </c>
      <c r="AF1176" s="1005">
        <v>0.97919999999999996</v>
      </c>
      <c r="AG1176" s="1003">
        <v>665</v>
      </c>
      <c r="AH1176" s="1003">
        <v>665</v>
      </c>
      <c r="AI1176" s="1003">
        <v>651.20000000000005</v>
      </c>
      <c r="AJ1176" s="1003">
        <v>651.20000000000005</v>
      </c>
    </row>
    <row r="1177" spans="2:36">
      <c r="B1177" s="337" t="s">
        <v>1650</v>
      </c>
      <c r="C1177" s="314" t="s">
        <v>1651</v>
      </c>
      <c r="D1177" s="315">
        <v>13</v>
      </c>
      <c r="E1177" s="588">
        <v>45947</v>
      </c>
      <c r="F1177" s="588">
        <v>45966</v>
      </c>
      <c r="G1177" s="588">
        <v>45947</v>
      </c>
      <c r="H1177" s="588">
        <v>45966</v>
      </c>
      <c r="I1177" s="316">
        <v>1</v>
      </c>
      <c r="J1177" s="316">
        <v>1</v>
      </c>
      <c r="K1177" s="315">
        <v>40</v>
      </c>
      <c r="L1177" s="315">
        <v>40</v>
      </c>
      <c r="M1177" s="315">
        <v>40</v>
      </c>
      <c r="N1177" s="338">
        <v>40</v>
      </c>
      <c r="O1177" s="654">
        <v>40</v>
      </c>
      <c r="R1177" s="661">
        <f t="shared" si="54"/>
        <v>0</v>
      </c>
      <c r="S1177" s="873">
        <f t="shared" si="55"/>
        <v>0</v>
      </c>
      <c r="T1177" s="1013"/>
      <c r="U1177" s="873">
        <v>0</v>
      </c>
      <c r="V1177" s="873">
        <f t="shared" si="56"/>
        <v>0</v>
      </c>
      <c r="X1177" s="1002" t="s">
        <v>1650</v>
      </c>
      <c r="Y1177" s="1002" t="s">
        <v>1651</v>
      </c>
      <c r="Z1177" s="1003">
        <v>13</v>
      </c>
      <c r="AA1177" s="1004">
        <v>45947</v>
      </c>
      <c r="AB1177" s="1004">
        <v>45966</v>
      </c>
      <c r="AC1177" s="1004">
        <v>45947</v>
      </c>
      <c r="AD1177" s="1004">
        <v>45966</v>
      </c>
      <c r="AE1177" s="1005">
        <v>1</v>
      </c>
      <c r="AF1177" s="1005">
        <v>1</v>
      </c>
      <c r="AG1177" s="1003">
        <v>40</v>
      </c>
      <c r="AH1177" s="1003">
        <v>40</v>
      </c>
      <c r="AI1177" s="1003">
        <v>40</v>
      </c>
      <c r="AJ1177" s="1003">
        <v>40</v>
      </c>
    </row>
    <row r="1178" spans="2:36">
      <c r="B1178" s="337" t="s">
        <v>1652</v>
      </c>
      <c r="C1178" s="314" t="s">
        <v>1653</v>
      </c>
      <c r="D1178" s="315">
        <v>35</v>
      </c>
      <c r="E1178" s="588">
        <v>45967</v>
      </c>
      <c r="F1178" s="588">
        <v>46001</v>
      </c>
      <c r="G1178" s="588">
        <v>45967</v>
      </c>
      <c r="H1178" s="588">
        <v>46005</v>
      </c>
      <c r="I1178" s="316">
        <v>1</v>
      </c>
      <c r="J1178" s="316">
        <v>1</v>
      </c>
      <c r="K1178" s="315">
        <v>555</v>
      </c>
      <c r="L1178" s="315">
        <v>555</v>
      </c>
      <c r="M1178" s="315">
        <v>555</v>
      </c>
      <c r="N1178" s="338">
        <v>555</v>
      </c>
      <c r="O1178" s="654">
        <v>555</v>
      </c>
      <c r="R1178" s="661">
        <f t="shared" si="54"/>
        <v>0</v>
      </c>
      <c r="S1178" s="873">
        <f t="shared" si="55"/>
        <v>0</v>
      </c>
      <c r="T1178" s="1013"/>
      <c r="U1178" s="873">
        <v>0</v>
      </c>
      <c r="V1178" s="873">
        <f t="shared" si="56"/>
        <v>0</v>
      </c>
      <c r="X1178" s="1002" t="s">
        <v>1652</v>
      </c>
      <c r="Y1178" s="1002" t="s">
        <v>1653</v>
      </c>
      <c r="Z1178" s="1003">
        <v>35</v>
      </c>
      <c r="AA1178" s="1004">
        <v>45967</v>
      </c>
      <c r="AB1178" s="1004">
        <v>46001</v>
      </c>
      <c r="AC1178" s="1004">
        <v>45967</v>
      </c>
      <c r="AD1178" s="1004">
        <v>46005</v>
      </c>
      <c r="AE1178" s="1005">
        <v>1</v>
      </c>
      <c r="AF1178" s="1005">
        <v>1</v>
      </c>
      <c r="AG1178" s="1003">
        <v>555</v>
      </c>
      <c r="AH1178" s="1003">
        <v>555</v>
      </c>
      <c r="AI1178" s="1003">
        <v>555</v>
      </c>
      <c r="AJ1178" s="1003">
        <v>555</v>
      </c>
    </row>
    <row r="1179" spans="2:36">
      <c r="B1179" s="337" t="s">
        <v>1654</v>
      </c>
      <c r="C1179" s="314" t="s">
        <v>1655</v>
      </c>
      <c r="D1179" s="315">
        <v>22</v>
      </c>
      <c r="E1179" s="588">
        <v>46002</v>
      </c>
      <c r="F1179" s="588">
        <v>46035</v>
      </c>
      <c r="G1179" s="588">
        <v>46006</v>
      </c>
      <c r="H1179" s="588">
        <v>46035</v>
      </c>
      <c r="I1179" s="316">
        <v>1</v>
      </c>
      <c r="J1179" s="316">
        <v>1</v>
      </c>
      <c r="K1179" s="315">
        <v>20</v>
      </c>
      <c r="L1179" s="315">
        <v>20</v>
      </c>
      <c r="M1179" s="315">
        <v>20</v>
      </c>
      <c r="N1179" s="338">
        <v>20</v>
      </c>
      <c r="O1179" s="654">
        <v>20</v>
      </c>
      <c r="R1179" s="661">
        <f t="shared" si="54"/>
        <v>0</v>
      </c>
      <c r="S1179" s="873">
        <f t="shared" si="55"/>
        <v>0</v>
      </c>
      <c r="T1179" s="1013"/>
      <c r="U1179" s="873">
        <v>-2.0729784075379887E-5</v>
      </c>
      <c r="V1179" s="873">
        <f t="shared" si="56"/>
        <v>2.0729784075379887E-5</v>
      </c>
      <c r="X1179" s="1002" t="s">
        <v>1654</v>
      </c>
      <c r="Y1179" s="1002" t="s">
        <v>1655</v>
      </c>
      <c r="Z1179" s="1003">
        <v>22</v>
      </c>
      <c r="AA1179" s="1004">
        <v>46002</v>
      </c>
      <c r="AB1179" s="1004">
        <v>46035</v>
      </c>
      <c r="AC1179" s="1004">
        <v>46006</v>
      </c>
      <c r="AD1179" s="1004">
        <v>46035</v>
      </c>
      <c r="AE1179" s="1005">
        <v>1</v>
      </c>
      <c r="AF1179" s="1005">
        <v>1</v>
      </c>
      <c r="AG1179" s="1003">
        <v>20</v>
      </c>
      <c r="AH1179" s="1003">
        <v>20</v>
      </c>
      <c r="AI1179" s="1003">
        <v>20</v>
      </c>
      <c r="AJ1179" s="1003">
        <v>20</v>
      </c>
    </row>
    <row r="1180" spans="2:36">
      <c r="B1180" s="337" t="s">
        <v>1656</v>
      </c>
      <c r="C1180" s="314" t="s">
        <v>1657</v>
      </c>
      <c r="D1180" s="315">
        <v>26</v>
      </c>
      <c r="E1180" s="588">
        <v>46002</v>
      </c>
      <c r="F1180" s="588">
        <v>46041</v>
      </c>
      <c r="G1180" s="588">
        <v>46006</v>
      </c>
      <c r="H1180" s="588">
        <v>46041</v>
      </c>
      <c r="I1180" s="316">
        <v>1</v>
      </c>
      <c r="J1180" s="316">
        <v>1</v>
      </c>
      <c r="K1180" s="315">
        <v>20</v>
      </c>
      <c r="L1180" s="315">
        <v>20</v>
      </c>
      <c r="M1180" s="315">
        <v>20</v>
      </c>
      <c r="N1180" s="338">
        <v>20</v>
      </c>
      <c r="O1180" s="654">
        <v>20</v>
      </c>
      <c r="R1180" s="661">
        <f t="shared" si="54"/>
        <v>0</v>
      </c>
      <c r="S1180" s="873">
        <f t="shared" si="55"/>
        <v>0</v>
      </c>
      <c r="T1180" s="1013"/>
      <c r="U1180" s="873">
        <v>0</v>
      </c>
      <c r="V1180" s="873">
        <f t="shared" si="56"/>
        <v>0</v>
      </c>
      <c r="X1180" s="1002" t="s">
        <v>1656</v>
      </c>
      <c r="Y1180" s="1002" t="s">
        <v>1657</v>
      </c>
      <c r="Z1180" s="1003">
        <v>26</v>
      </c>
      <c r="AA1180" s="1004">
        <v>46002</v>
      </c>
      <c r="AB1180" s="1004">
        <v>46041</v>
      </c>
      <c r="AC1180" s="1004">
        <v>46006</v>
      </c>
      <c r="AD1180" s="1004">
        <v>46041</v>
      </c>
      <c r="AE1180" s="1005">
        <v>1</v>
      </c>
      <c r="AF1180" s="1005">
        <v>1</v>
      </c>
      <c r="AG1180" s="1003">
        <v>20</v>
      </c>
      <c r="AH1180" s="1003">
        <v>20</v>
      </c>
      <c r="AI1180" s="1003">
        <v>20</v>
      </c>
      <c r="AJ1180" s="1003">
        <v>20</v>
      </c>
    </row>
    <row r="1181" spans="2:36">
      <c r="B1181" s="337" t="s">
        <v>1658</v>
      </c>
      <c r="C1181" s="314" t="s">
        <v>1659</v>
      </c>
      <c r="D1181" s="315">
        <v>10</v>
      </c>
      <c r="E1181" s="588">
        <v>46042</v>
      </c>
      <c r="F1181" s="588">
        <v>46055</v>
      </c>
      <c r="G1181" s="588">
        <v>46042</v>
      </c>
      <c r="H1181" s="588">
        <v>46150</v>
      </c>
      <c r="I1181" s="316">
        <v>1</v>
      </c>
      <c r="J1181" s="316">
        <v>0.9</v>
      </c>
      <c r="K1181" s="315">
        <v>18</v>
      </c>
      <c r="L1181" s="315">
        <v>18</v>
      </c>
      <c r="M1181" s="315">
        <v>16.2</v>
      </c>
      <c r="N1181" s="338">
        <v>16.2</v>
      </c>
      <c r="O1181" s="654">
        <v>16.2</v>
      </c>
      <c r="R1181" s="661">
        <f t="shared" si="54"/>
        <v>-1.8000000000000007</v>
      </c>
      <c r="S1181" s="873">
        <f t="shared" si="55"/>
        <v>-1.435132032146958E-5</v>
      </c>
      <c r="T1181" s="1013"/>
      <c r="U1181" s="873">
        <v>0</v>
      </c>
      <c r="V1181" s="873">
        <f t="shared" si="56"/>
        <v>-1.435132032146958E-5</v>
      </c>
      <c r="X1181" s="1002" t="s">
        <v>1658</v>
      </c>
      <c r="Y1181" s="1002" t="s">
        <v>1659</v>
      </c>
      <c r="Z1181" s="1003">
        <v>10</v>
      </c>
      <c r="AA1181" s="1004">
        <v>46042</v>
      </c>
      <c r="AB1181" s="1004">
        <v>46055</v>
      </c>
      <c r="AC1181" s="1004">
        <v>46042</v>
      </c>
      <c r="AD1181" s="1004">
        <v>46150</v>
      </c>
      <c r="AE1181" s="1005">
        <v>1</v>
      </c>
      <c r="AF1181" s="1005">
        <v>0.9</v>
      </c>
      <c r="AG1181" s="1003">
        <v>18</v>
      </c>
      <c r="AH1181" s="1003">
        <v>18</v>
      </c>
      <c r="AI1181" s="1003">
        <v>16.2</v>
      </c>
      <c r="AJ1181" s="1003">
        <v>16.2</v>
      </c>
    </row>
    <row r="1182" spans="2:36">
      <c r="B1182" s="337" t="s">
        <v>1660</v>
      </c>
      <c r="C1182" s="314" t="s">
        <v>1661</v>
      </c>
      <c r="D1182" s="315">
        <v>5</v>
      </c>
      <c r="E1182" s="588">
        <v>46056</v>
      </c>
      <c r="F1182" s="588">
        <v>46062</v>
      </c>
      <c r="G1182" s="588">
        <v>46153</v>
      </c>
      <c r="H1182" s="588">
        <v>46157</v>
      </c>
      <c r="I1182" s="316">
        <v>1</v>
      </c>
      <c r="J1182" s="316">
        <v>0</v>
      </c>
      <c r="K1182" s="315">
        <v>3</v>
      </c>
      <c r="L1182" s="315">
        <v>3</v>
      </c>
      <c r="M1182" s="315">
        <v>0</v>
      </c>
      <c r="N1182" s="338">
        <v>0</v>
      </c>
      <c r="O1182" s="654">
        <v>0</v>
      </c>
      <c r="R1182" s="661">
        <f t="shared" si="54"/>
        <v>-3</v>
      </c>
      <c r="S1182" s="873">
        <f t="shared" si="55"/>
        <v>-2.3918867202449293E-5</v>
      </c>
      <c r="T1182" s="1013"/>
      <c r="U1182" s="873">
        <v>0</v>
      </c>
      <c r="V1182" s="873">
        <f t="shared" si="56"/>
        <v>-2.3918867202449293E-5</v>
      </c>
      <c r="X1182" s="1002" t="s">
        <v>1660</v>
      </c>
      <c r="Y1182" s="1002" t="s">
        <v>1661</v>
      </c>
      <c r="Z1182" s="1003">
        <v>5</v>
      </c>
      <c r="AA1182" s="1004">
        <v>46056</v>
      </c>
      <c r="AB1182" s="1004">
        <v>46062</v>
      </c>
      <c r="AC1182" s="1004">
        <v>46153</v>
      </c>
      <c r="AD1182" s="1004">
        <v>46157</v>
      </c>
      <c r="AE1182" s="1005">
        <v>1</v>
      </c>
      <c r="AF1182" s="1005">
        <v>0</v>
      </c>
      <c r="AG1182" s="1003">
        <v>3</v>
      </c>
      <c r="AH1182" s="1003">
        <v>3</v>
      </c>
      <c r="AI1182" s="1003">
        <v>0</v>
      </c>
      <c r="AJ1182" s="1003">
        <v>0</v>
      </c>
    </row>
    <row r="1183" spans="2:36">
      <c r="B1183" s="337" t="s">
        <v>1662</v>
      </c>
      <c r="C1183" s="314" t="s">
        <v>1663</v>
      </c>
      <c r="D1183" s="315">
        <v>5</v>
      </c>
      <c r="E1183" s="588">
        <v>46063</v>
      </c>
      <c r="F1183" s="588">
        <v>46069</v>
      </c>
      <c r="G1183" s="588">
        <v>46160</v>
      </c>
      <c r="H1183" s="588">
        <v>46167</v>
      </c>
      <c r="I1183" s="316">
        <v>1</v>
      </c>
      <c r="J1183" s="316">
        <v>0</v>
      </c>
      <c r="K1183" s="315">
        <v>6</v>
      </c>
      <c r="L1183" s="315">
        <v>6</v>
      </c>
      <c r="M1183" s="315">
        <v>0</v>
      </c>
      <c r="N1183" s="338">
        <v>0</v>
      </c>
      <c r="O1183" s="654">
        <v>0</v>
      </c>
      <c r="R1183" s="661">
        <f t="shared" si="54"/>
        <v>-6</v>
      </c>
      <c r="S1183" s="873">
        <f t="shared" si="55"/>
        <v>-4.7837734404898585E-5</v>
      </c>
      <c r="T1183" s="1013"/>
      <c r="U1183" s="873">
        <v>0</v>
      </c>
      <c r="V1183" s="873">
        <f t="shared" si="56"/>
        <v>-4.7837734404898585E-5</v>
      </c>
      <c r="X1183" s="1002" t="s">
        <v>1662</v>
      </c>
      <c r="Y1183" s="1002" t="s">
        <v>1663</v>
      </c>
      <c r="Z1183" s="1003">
        <v>5</v>
      </c>
      <c r="AA1183" s="1004">
        <v>46063</v>
      </c>
      <c r="AB1183" s="1004">
        <v>46069</v>
      </c>
      <c r="AC1183" s="1004">
        <v>46160</v>
      </c>
      <c r="AD1183" s="1004">
        <v>46167</v>
      </c>
      <c r="AE1183" s="1005">
        <v>1</v>
      </c>
      <c r="AF1183" s="1005">
        <v>0</v>
      </c>
      <c r="AG1183" s="1003">
        <v>6</v>
      </c>
      <c r="AH1183" s="1003">
        <v>6</v>
      </c>
      <c r="AI1183" s="1003">
        <v>0</v>
      </c>
      <c r="AJ1183" s="1003">
        <v>0</v>
      </c>
    </row>
    <row r="1184" spans="2:36">
      <c r="B1184" s="337" t="s">
        <v>1664</v>
      </c>
      <c r="C1184" s="314" t="s">
        <v>1665</v>
      </c>
      <c r="D1184" s="315">
        <v>5</v>
      </c>
      <c r="E1184" s="588">
        <v>46070</v>
      </c>
      <c r="F1184" s="588">
        <v>46076</v>
      </c>
      <c r="G1184" s="588">
        <v>46168</v>
      </c>
      <c r="H1184" s="588">
        <v>46174</v>
      </c>
      <c r="I1184" s="316">
        <v>1</v>
      </c>
      <c r="J1184" s="316">
        <v>0</v>
      </c>
      <c r="K1184" s="315">
        <v>3</v>
      </c>
      <c r="L1184" s="315">
        <v>3</v>
      </c>
      <c r="M1184" s="315">
        <v>0</v>
      </c>
      <c r="N1184" s="338">
        <v>0</v>
      </c>
      <c r="O1184" s="654">
        <v>0</v>
      </c>
      <c r="R1184" s="661">
        <f t="shared" si="54"/>
        <v>-3</v>
      </c>
      <c r="S1184" s="873">
        <f t="shared" si="55"/>
        <v>-2.3918867202449293E-5</v>
      </c>
      <c r="T1184" s="1013"/>
      <c r="U1184" s="873">
        <v>0</v>
      </c>
      <c r="V1184" s="873">
        <f t="shared" si="56"/>
        <v>-2.3918867202449293E-5</v>
      </c>
      <c r="X1184" s="1002" t="s">
        <v>1664</v>
      </c>
      <c r="Y1184" s="1002" t="s">
        <v>1665</v>
      </c>
      <c r="Z1184" s="1003">
        <v>5</v>
      </c>
      <c r="AA1184" s="1004">
        <v>46070</v>
      </c>
      <c r="AB1184" s="1004">
        <v>46076</v>
      </c>
      <c r="AC1184" s="1004">
        <v>46168</v>
      </c>
      <c r="AD1184" s="1004">
        <v>46174</v>
      </c>
      <c r="AE1184" s="1005">
        <v>1</v>
      </c>
      <c r="AF1184" s="1005">
        <v>0</v>
      </c>
      <c r="AG1184" s="1003">
        <v>3</v>
      </c>
      <c r="AH1184" s="1003">
        <v>3</v>
      </c>
      <c r="AI1184" s="1003">
        <v>0</v>
      </c>
      <c r="AJ1184" s="1003">
        <v>0</v>
      </c>
    </row>
    <row r="1185" spans="2:36">
      <c r="B1185" s="339" t="s">
        <v>5999</v>
      </c>
      <c r="C1185" s="340"/>
      <c r="D1185" s="341">
        <v>151</v>
      </c>
      <c r="E1185" s="593">
        <v>46042</v>
      </c>
      <c r="F1185" s="593">
        <v>46160</v>
      </c>
      <c r="G1185" s="593">
        <v>46014</v>
      </c>
      <c r="H1185" s="593">
        <v>46192</v>
      </c>
      <c r="I1185" s="342">
        <v>0.9657</v>
      </c>
      <c r="J1185" s="342">
        <v>0.94289999999999996</v>
      </c>
      <c r="K1185" s="341">
        <v>665</v>
      </c>
      <c r="L1185" s="341">
        <v>642.20000000000005</v>
      </c>
      <c r="M1185" s="341">
        <v>627</v>
      </c>
      <c r="N1185" s="343">
        <v>627</v>
      </c>
      <c r="O1185" s="385">
        <v>615</v>
      </c>
      <c r="P1185" s="570"/>
      <c r="Q1185" s="571"/>
      <c r="R1185" s="662">
        <f t="shared" si="54"/>
        <v>-15.200000000000045</v>
      </c>
      <c r="S1185" s="874">
        <f t="shared" si="55"/>
        <v>-1.2118892715907677E-4</v>
      </c>
      <c r="T1185" s="1013"/>
      <c r="U1185" s="874">
        <v>1.435138897526299E-4</v>
      </c>
      <c r="V1185" s="874">
        <f t="shared" si="56"/>
        <v>-2.647028169117067E-4</v>
      </c>
      <c r="X1185" s="1002" t="s">
        <v>5999</v>
      </c>
      <c r="Z1185" s="1003">
        <v>151</v>
      </c>
      <c r="AA1185" s="1004">
        <v>46042</v>
      </c>
      <c r="AB1185" s="1004">
        <v>46160</v>
      </c>
      <c r="AC1185" s="1004">
        <v>46014</v>
      </c>
      <c r="AD1185" s="1004">
        <v>46192</v>
      </c>
      <c r="AE1185" s="1005">
        <v>0.9657</v>
      </c>
      <c r="AF1185" s="1005">
        <v>0.94289999999999996</v>
      </c>
      <c r="AG1185" s="1003">
        <v>665</v>
      </c>
      <c r="AH1185" s="1003">
        <v>642.20000000000005</v>
      </c>
      <c r="AI1185" s="1003">
        <v>627</v>
      </c>
      <c r="AJ1185" s="1003">
        <v>627</v>
      </c>
    </row>
    <row r="1186" spans="2:36">
      <c r="B1186" s="337" t="s">
        <v>1667</v>
      </c>
      <c r="C1186" s="314" t="s">
        <v>1668</v>
      </c>
      <c r="D1186" s="315">
        <v>22</v>
      </c>
      <c r="E1186" s="588">
        <v>46042</v>
      </c>
      <c r="F1186" s="588">
        <v>46071</v>
      </c>
      <c r="G1186" s="588">
        <v>46014</v>
      </c>
      <c r="H1186" s="588">
        <v>46069</v>
      </c>
      <c r="I1186" s="316">
        <v>1</v>
      </c>
      <c r="J1186" s="316">
        <v>1</v>
      </c>
      <c r="K1186" s="315">
        <v>40</v>
      </c>
      <c r="L1186" s="315">
        <v>40</v>
      </c>
      <c r="M1186" s="315">
        <v>40</v>
      </c>
      <c r="N1186" s="338">
        <v>40</v>
      </c>
      <c r="O1186" s="654">
        <v>40</v>
      </c>
      <c r="R1186" s="661">
        <f t="shared" si="54"/>
        <v>0</v>
      </c>
      <c r="S1186" s="873">
        <f t="shared" si="55"/>
        <v>0</v>
      </c>
      <c r="T1186" s="1013"/>
      <c r="U1186" s="873">
        <v>1.435138897526299E-4</v>
      </c>
      <c r="V1186" s="873">
        <f t="shared" si="56"/>
        <v>-1.435138897526299E-4</v>
      </c>
      <c r="X1186" s="1002" t="s">
        <v>1667</v>
      </c>
      <c r="Y1186" s="1002" t="s">
        <v>1668</v>
      </c>
      <c r="Z1186" s="1003">
        <v>22</v>
      </c>
      <c r="AA1186" s="1004">
        <v>46042</v>
      </c>
      <c r="AB1186" s="1004">
        <v>46071</v>
      </c>
      <c r="AC1186" s="1004">
        <v>46014</v>
      </c>
      <c r="AD1186" s="1004">
        <v>46069</v>
      </c>
      <c r="AE1186" s="1005">
        <v>1</v>
      </c>
      <c r="AF1186" s="1005">
        <v>1</v>
      </c>
      <c r="AG1186" s="1003">
        <v>40</v>
      </c>
      <c r="AH1186" s="1003">
        <v>40</v>
      </c>
      <c r="AI1186" s="1003">
        <v>40</v>
      </c>
      <c r="AJ1186" s="1003">
        <v>40</v>
      </c>
    </row>
    <row r="1187" spans="2:36">
      <c r="B1187" s="337" t="s">
        <v>1669</v>
      </c>
      <c r="C1187" s="314" t="s">
        <v>1670</v>
      </c>
      <c r="D1187" s="315">
        <v>35</v>
      </c>
      <c r="E1187" s="588">
        <v>46072</v>
      </c>
      <c r="F1187" s="588">
        <v>46095</v>
      </c>
      <c r="G1187" s="588">
        <v>46070</v>
      </c>
      <c r="H1187" s="588">
        <v>46102</v>
      </c>
      <c r="I1187" s="316">
        <v>1</v>
      </c>
      <c r="J1187" s="316">
        <v>1</v>
      </c>
      <c r="K1187" s="315">
        <v>555</v>
      </c>
      <c r="L1187" s="315">
        <v>555</v>
      </c>
      <c r="M1187" s="315">
        <v>555</v>
      </c>
      <c r="N1187" s="338">
        <v>555</v>
      </c>
      <c r="O1187" s="654">
        <v>555</v>
      </c>
      <c r="R1187" s="661">
        <f t="shared" si="54"/>
        <v>0</v>
      </c>
      <c r="S1187" s="873">
        <f t="shared" si="55"/>
        <v>0</v>
      </c>
      <c r="T1187" s="1013"/>
      <c r="U1187" s="873">
        <v>0</v>
      </c>
      <c r="V1187" s="873">
        <f t="shared" si="56"/>
        <v>0</v>
      </c>
      <c r="X1187" s="1002" t="s">
        <v>1669</v>
      </c>
      <c r="Y1187" s="1002" t="s">
        <v>1670</v>
      </c>
      <c r="Z1187" s="1003">
        <v>35</v>
      </c>
      <c r="AA1187" s="1004">
        <v>46072</v>
      </c>
      <c r="AB1187" s="1004">
        <v>46095</v>
      </c>
      <c r="AC1187" s="1004">
        <v>46070</v>
      </c>
      <c r="AD1187" s="1004">
        <v>46102</v>
      </c>
      <c r="AE1187" s="1005">
        <v>1</v>
      </c>
      <c r="AF1187" s="1005">
        <v>1</v>
      </c>
      <c r="AG1187" s="1003">
        <v>555</v>
      </c>
      <c r="AH1187" s="1003">
        <v>555</v>
      </c>
      <c r="AI1187" s="1003">
        <v>555</v>
      </c>
      <c r="AJ1187" s="1003">
        <v>555</v>
      </c>
    </row>
    <row r="1188" spans="2:36">
      <c r="B1188" s="337" t="s">
        <v>1671</v>
      </c>
      <c r="C1188" s="314" t="s">
        <v>1672</v>
      </c>
      <c r="D1188" s="315">
        <v>15</v>
      </c>
      <c r="E1188" s="588">
        <v>46097</v>
      </c>
      <c r="F1188" s="588">
        <v>46118</v>
      </c>
      <c r="G1188" s="588">
        <v>46103</v>
      </c>
      <c r="H1188" s="588">
        <v>46156</v>
      </c>
      <c r="I1188" s="316">
        <v>1</v>
      </c>
      <c r="J1188" s="316">
        <v>0.8</v>
      </c>
      <c r="K1188" s="315">
        <v>20</v>
      </c>
      <c r="L1188" s="315">
        <v>20</v>
      </c>
      <c r="M1188" s="315">
        <v>16</v>
      </c>
      <c r="N1188" s="338">
        <v>16</v>
      </c>
      <c r="O1188" s="654">
        <v>10</v>
      </c>
      <c r="R1188" s="661">
        <f t="shared" si="54"/>
        <v>-4</v>
      </c>
      <c r="S1188" s="873">
        <f t="shared" si="55"/>
        <v>-3.1891822936599057E-5</v>
      </c>
      <c r="T1188" s="1013"/>
      <c r="U1188" s="873">
        <v>0</v>
      </c>
      <c r="V1188" s="873">
        <f t="shared" si="56"/>
        <v>-3.1891822936599057E-5</v>
      </c>
      <c r="X1188" s="1002" t="s">
        <v>1671</v>
      </c>
      <c r="Y1188" s="1002" t="s">
        <v>1672</v>
      </c>
      <c r="Z1188" s="1003">
        <v>15</v>
      </c>
      <c r="AA1188" s="1004">
        <v>46097</v>
      </c>
      <c r="AB1188" s="1004">
        <v>46118</v>
      </c>
      <c r="AC1188" s="1004">
        <v>46103</v>
      </c>
      <c r="AD1188" s="1004">
        <v>46156</v>
      </c>
      <c r="AE1188" s="1005">
        <v>1</v>
      </c>
      <c r="AF1188" s="1005">
        <v>0.8</v>
      </c>
      <c r="AG1188" s="1003">
        <v>20</v>
      </c>
      <c r="AH1188" s="1003">
        <v>20</v>
      </c>
      <c r="AI1188" s="1003">
        <v>16</v>
      </c>
      <c r="AJ1188" s="1003">
        <v>16</v>
      </c>
    </row>
    <row r="1189" spans="2:36">
      <c r="B1189" s="337" t="s">
        <v>1673</v>
      </c>
      <c r="C1189" s="314" t="s">
        <v>1674</v>
      </c>
      <c r="D1189" s="315">
        <v>19</v>
      </c>
      <c r="E1189" s="588">
        <v>46097</v>
      </c>
      <c r="F1189" s="588">
        <v>46122</v>
      </c>
      <c r="G1189" s="588">
        <v>46103</v>
      </c>
      <c r="H1189" s="588">
        <v>46156</v>
      </c>
      <c r="I1189" s="316">
        <v>1</v>
      </c>
      <c r="J1189" s="316">
        <v>0.8</v>
      </c>
      <c r="K1189" s="315">
        <v>20</v>
      </c>
      <c r="L1189" s="315">
        <v>20</v>
      </c>
      <c r="M1189" s="315">
        <v>16</v>
      </c>
      <c r="N1189" s="338">
        <v>16</v>
      </c>
      <c r="O1189" s="654">
        <v>10</v>
      </c>
      <c r="R1189" s="661">
        <f t="shared" si="54"/>
        <v>-4</v>
      </c>
      <c r="S1189" s="873">
        <f t="shared" si="55"/>
        <v>-3.1891822936599057E-5</v>
      </c>
      <c r="T1189" s="1013"/>
      <c r="U1189" s="873">
        <v>0</v>
      </c>
      <c r="V1189" s="873">
        <f t="shared" si="56"/>
        <v>-3.1891822936599057E-5</v>
      </c>
      <c r="X1189" s="1002" t="s">
        <v>1673</v>
      </c>
      <c r="Y1189" s="1002" t="s">
        <v>1674</v>
      </c>
      <c r="Z1189" s="1003">
        <v>19</v>
      </c>
      <c r="AA1189" s="1004">
        <v>46097</v>
      </c>
      <c r="AB1189" s="1004">
        <v>46122</v>
      </c>
      <c r="AC1189" s="1004">
        <v>46103</v>
      </c>
      <c r="AD1189" s="1004">
        <v>46156</v>
      </c>
      <c r="AE1189" s="1005">
        <v>1</v>
      </c>
      <c r="AF1189" s="1005">
        <v>0.8</v>
      </c>
      <c r="AG1189" s="1003">
        <v>20</v>
      </c>
      <c r="AH1189" s="1003">
        <v>20</v>
      </c>
      <c r="AI1189" s="1003">
        <v>16</v>
      </c>
      <c r="AJ1189" s="1003">
        <v>16</v>
      </c>
    </row>
    <row r="1190" spans="2:36">
      <c r="B1190" s="337" t="s">
        <v>1675</v>
      </c>
      <c r="C1190" s="314" t="s">
        <v>1676</v>
      </c>
      <c r="D1190" s="315">
        <v>10</v>
      </c>
      <c r="E1190" s="588">
        <v>46125</v>
      </c>
      <c r="F1190" s="588">
        <v>46136</v>
      </c>
      <c r="G1190" s="588">
        <v>46157</v>
      </c>
      <c r="H1190" s="588">
        <v>46171</v>
      </c>
      <c r="I1190" s="316">
        <v>0.4</v>
      </c>
      <c r="J1190" s="316">
        <v>0</v>
      </c>
      <c r="K1190" s="315">
        <v>18</v>
      </c>
      <c r="L1190" s="315">
        <v>7.2</v>
      </c>
      <c r="M1190" s="315">
        <v>0</v>
      </c>
      <c r="N1190" s="338">
        <v>0</v>
      </c>
      <c r="O1190" s="654">
        <v>0</v>
      </c>
      <c r="R1190" s="661">
        <f t="shared" si="54"/>
        <v>-7.2</v>
      </c>
      <c r="S1190" s="873">
        <f t="shared" si="55"/>
        <v>-5.7405281285878301E-5</v>
      </c>
      <c r="T1190" s="1013"/>
      <c r="U1190" s="873">
        <v>0</v>
      </c>
      <c r="V1190" s="873">
        <f t="shared" si="56"/>
        <v>-5.7405281285878301E-5</v>
      </c>
      <c r="X1190" s="1002" t="s">
        <v>1675</v>
      </c>
      <c r="Y1190" s="1002" t="s">
        <v>1676</v>
      </c>
      <c r="Z1190" s="1003">
        <v>10</v>
      </c>
      <c r="AA1190" s="1004">
        <v>46125</v>
      </c>
      <c r="AB1190" s="1004">
        <v>46136</v>
      </c>
      <c r="AC1190" s="1004">
        <v>46157</v>
      </c>
      <c r="AD1190" s="1004">
        <v>46171</v>
      </c>
      <c r="AE1190" s="1005">
        <v>0.4</v>
      </c>
      <c r="AF1190" s="1005">
        <v>0</v>
      </c>
      <c r="AG1190" s="1003">
        <v>18</v>
      </c>
      <c r="AH1190" s="1003">
        <v>7.2</v>
      </c>
      <c r="AI1190" s="1003">
        <v>0</v>
      </c>
      <c r="AJ1190" s="1003">
        <v>0</v>
      </c>
    </row>
    <row r="1191" spans="2:36" ht="12.75" customHeight="1">
      <c r="B1191" s="337" t="s">
        <v>1677</v>
      </c>
      <c r="C1191" s="314" t="s">
        <v>1678</v>
      </c>
      <c r="D1191" s="315">
        <v>5</v>
      </c>
      <c r="E1191" s="588">
        <v>46139</v>
      </c>
      <c r="F1191" s="588">
        <v>46146</v>
      </c>
      <c r="G1191" s="588">
        <v>46174</v>
      </c>
      <c r="H1191" s="588">
        <v>46178</v>
      </c>
      <c r="I1191" s="316">
        <v>0</v>
      </c>
      <c r="J1191" s="316">
        <v>0</v>
      </c>
      <c r="K1191" s="315">
        <v>3</v>
      </c>
      <c r="L1191" s="315">
        <v>0</v>
      </c>
      <c r="M1191" s="315">
        <v>0</v>
      </c>
      <c r="N1191" s="338">
        <v>0</v>
      </c>
      <c r="O1191" s="654">
        <v>0</v>
      </c>
      <c r="R1191" s="661">
        <f t="shared" si="54"/>
        <v>0</v>
      </c>
      <c r="S1191" s="873">
        <f t="shared" si="55"/>
        <v>0</v>
      </c>
      <c r="T1191" s="1013"/>
      <c r="U1191" s="873">
        <v>0</v>
      </c>
      <c r="V1191" s="873">
        <f t="shared" si="56"/>
        <v>0</v>
      </c>
      <c r="X1191" s="1002" t="s">
        <v>1677</v>
      </c>
      <c r="Y1191" s="1002" t="s">
        <v>1678</v>
      </c>
      <c r="Z1191" s="1003">
        <v>5</v>
      </c>
      <c r="AA1191" s="1004">
        <v>46139</v>
      </c>
      <c r="AB1191" s="1004">
        <v>46146</v>
      </c>
      <c r="AC1191" s="1004">
        <v>46174</v>
      </c>
      <c r="AD1191" s="1004">
        <v>46178</v>
      </c>
      <c r="AE1191" s="1005">
        <v>0</v>
      </c>
      <c r="AF1191" s="1005">
        <v>0</v>
      </c>
      <c r="AG1191" s="1003">
        <v>3</v>
      </c>
      <c r="AH1191" s="1003">
        <v>0</v>
      </c>
      <c r="AI1191" s="1003">
        <v>0</v>
      </c>
      <c r="AJ1191" s="1003">
        <v>0</v>
      </c>
    </row>
    <row r="1192" spans="2:36" ht="12.75" customHeight="1">
      <c r="B1192" s="337" t="s">
        <v>1679</v>
      </c>
      <c r="C1192" s="314" t="s">
        <v>1680</v>
      </c>
      <c r="D1192" s="315">
        <v>5</v>
      </c>
      <c r="E1192" s="588">
        <v>46147</v>
      </c>
      <c r="F1192" s="588">
        <v>46153</v>
      </c>
      <c r="G1192" s="588">
        <v>46181</v>
      </c>
      <c r="H1192" s="588">
        <v>46185</v>
      </c>
      <c r="I1192" s="316">
        <v>0</v>
      </c>
      <c r="J1192" s="316">
        <v>0</v>
      </c>
      <c r="K1192" s="315">
        <v>6</v>
      </c>
      <c r="L1192" s="315">
        <v>0</v>
      </c>
      <c r="M1192" s="315">
        <v>0</v>
      </c>
      <c r="N1192" s="338">
        <v>0</v>
      </c>
      <c r="O1192" s="654">
        <v>0</v>
      </c>
      <c r="R1192" s="661">
        <f t="shared" si="54"/>
        <v>0</v>
      </c>
      <c r="S1192" s="873">
        <f t="shared" si="55"/>
        <v>0</v>
      </c>
      <c r="T1192" s="1013"/>
      <c r="U1192" s="873">
        <v>0</v>
      </c>
      <c r="V1192" s="873">
        <f t="shared" si="56"/>
        <v>0</v>
      </c>
      <c r="X1192" s="1002" t="s">
        <v>1679</v>
      </c>
      <c r="Y1192" s="1002" t="s">
        <v>1680</v>
      </c>
      <c r="Z1192" s="1003">
        <v>5</v>
      </c>
      <c r="AA1192" s="1004">
        <v>46147</v>
      </c>
      <c r="AB1192" s="1004">
        <v>46153</v>
      </c>
      <c r="AC1192" s="1004">
        <v>46181</v>
      </c>
      <c r="AD1192" s="1004">
        <v>46185</v>
      </c>
      <c r="AE1192" s="1005">
        <v>0</v>
      </c>
      <c r="AF1192" s="1005">
        <v>0</v>
      </c>
      <c r="AG1192" s="1003">
        <v>6</v>
      </c>
      <c r="AH1192" s="1003">
        <v>0</v>
      </c>
      <c r="AI1192" s="1003">
        <v>0</v>
      </c>
      <c r="AJ1192" s="1003">
        <v>0</v>
      </c>
    </row>
    <row r="1193" spans="2:36" ht="12.75" customHeight="1">
      <c r="B1193" s="337" t="s">
        <v>1681</v>
      </c>
      <c r="C1193" s="314" t="s">
        <v>1682</v>
      </c>
      <c r="D1193" s="315">
        <v>5</v>
      </c>
      <c r="E1193" s="588">
        <v>46154</v>
      </c>
      <c r="F1193" s="588">
        <v>46160</v>
      </c>
      <c r="G1193" s="588">
        <v>46188</v>
      </c>
      <c r="H1193" s="588">
        <v>46192</v>
      </c>
      <c r="I1193" s="316">
        <v>0</v>
      </c>
      <c r="J1193" s="316">
        <v>0</v>
      </c>
      <c r="K1193" s="315">
        <v>3</v>
      </c>
      <c r="L1193" s="315">
        <v>0</v>
      </c>
      <c r="M1193" s="315">
        <v>0</v>
      </c>
      <c r="N1193" s="338">
        <v>0</v>
      </c>
      <c r="O1193" s="654">
        <v>0</v>
      </c>
      <c r="R1193" s="661">
        <f t="shared" si="54"/>
        <v>0</v>
      </c>
      <c r="S1193" s="873">
        <f t="shared" si="55"/>
        <v>0</v>
      </c>
      <c r="T1193" s="1013"/>
      <c r="U1193" s="873">
        <v>0</v>
      </c>
      <c r="V1193" s="873">
        <f t="shared" si="56"/>
        <v>0</v>
      </c>
      <c r="X1193" s="1002" t="s">
        <v>1681</v>
      </c>
      <c r="Y1193" s="1002" t="s">
        <v>1682</v>
      </c>
      <c r="Z1193" s="1003">
        <v>5</v>
      </c>
      <c r="AA1193" s="1004">
        <v>46154</v>
      </c>
      <c r="AB1193" s="1004">
        <v>46160</v>
      </c>
      <c r="AC1193" s="1004">
        <v>46188</v>
      </c>
      <c r="AD1193" s="1004">
        <v>46192</v>
      </c>
      <c r="AE1193" s="1005">
        <v>0</v>
      </c>
      <c r="AF1193" s="1005">
        <v>0</v>
      </c>
      <c r="AG1193" s="1003">
        <v>3</v>
      </c>
      <c r="AH1193" s="1003">
        <v>0</v>
      </c>
      <c r="AI1193" s="1003">
        <v>0</v>
      </c>
      <c r="AJ1193" s="1003">
        <v>0</v>
      </c>
    </row>
    <row r="1194" spans="2:36">
      <c r="B1194" s="339" t="s">
        <v>6000</v>
      </c>
      <c r="C1194" s="340"/>
      <c r="D1194" s="341">
        <v>93</v>
      </c>
      <c r="E1194" s="593">
        <v>46125</v>
      </c>
      <c r="F1194" s="593">
        <v>46258</v>
      </c>
      <c r="G1194" s="593">
        <v>46118</v>
      </c>
      <c r="H1194" s="593">
        <v>46217</v>
      </c>
      <c r="I1194" s="342">
        <v>8.0000000000000002E-3</v>
      </c>
      <c r="J1194" s="342">
        <v>4.5100000000000001E-2</v>
      </c>
      <c r="K1194" s="341">
        <v>665</v>
      </c>
      <c r="L1194" s="341">
        <v>5.33</v>
      </c>
      <c r="M1194" s="341">
        <v>30</v>
      </c>
      <c r="N1194" s="343">
        <v>30</v>
      </c>
      <c r="O1194" s="385">
        <v>32</v>
      </c>
      <c r="P1194" s="570"/>
      <c r="Q1194" s="571"/>
      <c r="R1194" s="662">
        <f t="shared" si="54"/>
        <v>24.67</v>
      </c>
      <c r="S1194" s="874">
        <f t="shared" si="55"/>
        <v>1.966928179614747E-4</v>
      </c>
      <c r="T1194" s="1013"/>
      <c r="U1194" s="874">
        <v>0</v>
      </c>
      <c r="V1194" s="874">
        <f t="shared" si="56"/>
        <v>1.966928179614747E-4</v>
      </c>
      <c r="X1194" s="1002" t="s">
        <v>6000</v>
      </c>
      <c r="Z1194" s="1003">
        <v>93</v>
      </c>
      <c r="AA1194" s="1004">
        <v>46125</v>
      </c>
      <c r="AB1194" s="1004">
        <v>46258</v>
      </c>
      <c r="AC1194" s="1004">
        <v>46118</v>
      </c>
      <c r="AD1194" s="1004">
        <v>46217</v>
      </c>
      <c r="AE1194" s="1005">
        <v>8.0000000000000002E-3</v>
      </c>
      <c r="AF1194" s="1005">
        <v>4.5100000000000001E-2</v>
      </c>
      <c r="AG1194" s="1003">
        <v>665</v>
      </c>
      <c r="AH1194" s="1003">
        <v>5.33</v>
      </c>
      <c r="AI1194" s="1003">
        <v>30</v>
      </c>
      <c r="AJ1194" s="1003">
        <v>30</v>
      </c>
    </row>
    <row r="1195" spans="2:36">
      <c r="B1195" s="337" t="s">
        <v>1684</v>
      </c>
      <c r="C1195" s="314" t="s">
        <v>1685</v>
      </c>
      <c r="D1195" s="315">
        <v>30</v>
      </c>
      <c r="E1195" s="588">
        <v>46125</v>
      </c>
      <c r="F1195" s="588">
        <v>46168</v>
      </c>
      <c r="G1195" s="588">
        <v>46118</v>
      </c>
      <c r="H1195" s="588">
        <v>46132</v>
      </c>
      <c r="I1195" s="316">
        <v>0.1333</v>
      </c>
      <c r="J1195" s="316">
        <v>0.75</v>
      </c>
      <c r="K1195" s="315">
        <v>40</v>
      </c>
      <c r="L1195" s="315">
        <v>5.33</v>
      </c>
      <c r="M1195" s="315">
        <v>30</v>
      </c>
      <c r="N1195" s="338">
        <v>30</v>
      </c>
      <c r="O1195" s="654">
        <v>32</v>
      </c>
      <c r="R1195" s="661">
        <f t="shared" si="54"/>
        <v>24.67</v>
      </c>
      <c r="S1195" s="873">
        <f t="shared" si="55"/>
        <v>1.966928179614747E-4</v>
      </c>
      <c r="T1195" s="1013"/>
      <c r="U1195" s="873">
        <v>0</v>
      </c>
      <c r="V1195" s="873">
        <f t="shared" si="56"/>
        <v>1.966928179614747E-4</v>
      </c>
      <c r="X1195" s="1002" t="s">
        <v>1684</v>
      </c>
      <c r="Y1195" s="1002" t="s">
        <v>1685</v>
      </c>
      <c r="Z1195" s="1003">
        <v>30</v>
      </c>
      <c r="AA1195" s="1004">
        <v>46125</v>
      </c>
      <c r="AB1195" s="1004">
        <v>46168</v>
      </c>
      <c r="AC1195" s="1004">
        <v>46118</v>
      </c>
      <c r="AD1195" s="1004">
        <v>46132</v>
      </c>
      <c r="AE1195" s="1005">
        <v>0.1333</v>
      </c>
      <c r="AF1195" s="1005">
        <v>0.75</v>
      </c>
      <c r="AG1195" s="1003">
        <v>40</v>
      </c>
      <c r="AH1195" s="1003">
        <v>5.33</v>
      </c>
      <c r="AI1195" s="1003">
        <v>30</v>
      </c>
      <c r="AJ1195" s="1003">
        <v>30</v>
      </c>
    </row>
    <row r="1196" spans="2:36" ht="12.75" customHeight="1">
      <c r="B1196" s="337" t="s">
        <v>1686</v>
      </c>
      <c r="C1196" s="314" t="s">
        <v>1687</v>
      </c>
      <c r="D1196" s="315">
        <v>21</v>
      </c>
      <c r="E1196" s="588">
        <v>46169</v>
      </c>
      <c r="F1196" s="588">
        <v>46192</v>
      </c>
      <c r="G1196" s="588">
        <v>46133</v>
      </c>
      <c r="H1196" s="588">
        <v>46153</v>
      </c>
      <c r="I1196" s="316">
        <v>0</v>
      </c>
      <c r="J1196" s="316">
        <v>0</v>
      </c>
      <c r="K1196" s="315">
        <v>555</v>
      </c>
      <c r="L1196" s="315">
        <v>0</v>
      </c>
      <c r="M1196" s="315">
        <v>0</v>
      </c>
      <c r="N1196" s="338">
        <v>0</v>
      </c>
      <c r="O1196" s="654">
        <v>0</v>
      </c>
      <c r="R1196" s="661">
        <f t="shared" si="54"/>
        <v>0</v>
      </c>
      <c r="S1196" s="873">
        <f t="shared" si="55"/>
        <v>0</v>
      </c>
      <c r="T1196" s="1013"/>
      <c r="U1196" s="873">
        <v>0</v>
      </c>
      <c r="V1196" s="873">
        <f t="shared" si="56"/>
        <v>0</v>
      </c>
      <c r="X1196" s="1002" t="s">
        <v>1686</v>
      </c>
      <c r="Y1196" s="1002" t="s">
        <v>1687</v>
      </c>
      <c r="Z1196" s="1003">
        <v>21</v>
      </c>
      <c r="AA1196" s="1004">
        <v>46169</v>
      </c>
      <c r="AB1196" s="1004">
        <v>46192</v>
      </c>
      <c r="AC1196" s="1004">
        <v>46133</v>
      </c>
      <c r="AD1196" s="1004">
        <v>46153</v>
      </c>
      <c r="AE1196" s="1005">
        <v>0</v>
      </c>
      <c r="AF1196" s="1005">
        <v>0</v>
      </c>
      <c r="AG1196" s="1003">
        <v>555</v>
      </c>
      <c r="AH1196" s="1003">
        <v>0</v>
      </c>
      <c r="AI1196" s="1003">
        <v>0</v>
      </c>
      <c r="AJ1196" s="1003">
        <v>0</v>
      </c>
    </row>
    <row r="1197" spans="2:36" ht="12.75" customHeight="1">
      <c r="B1197" s="337" t="s">
        <v>1688</v>
      </c>
      <c r="C1197" s="314" t="s">
        <v>1689</v>
      </c>
      <c r="D1197" s="315">
        <v>15</v>
      </c>
      <c r="E1197" s="588">
        <v>46195</v>
      </c>
      <c r="F1197" s="588">
        <v>46216</v>
      </c>
      <c r="G1197" s="588">
        <v>46154</v>
      </c>
      <c r="H1197" s="588">
        <v>46175</v>
      </c>
      <c r="I1197" s="316">
        <v>0</v>
      </c>
      <c r="J1197" s="316">
        <v>0</v>
      </c>
      <c r="K1197" s="315">
        <v>20</v>
      </c>
      <c r="L1197" s="315">
        <v>0</v>
      </c>
      <c r="M1197" s="315">
        <v>0</v>
      </c>
      <c r="N1197" s="338">
        <v>0</v>
      </c>
      <c r="O1197" s="654">
        <v>0</v>
      </c>
      <c r="R1197" s="661">
        <f t="shared" si="54"/>
        <v>0</v>
      </c>
      <c r="S1197" s="873">
        <f t="shared" si="55"/>
        <v>0</v>
      </c>
      <c r="T1197" s="1013"/>
      <c r="U1197" s="873">
        <v>0</v>
      </c>
      <c r="V1197" s="873">
        <f t="shared" si="56"/>
        <v>0</v>
      </c>
      <c r="X1197" s="1002" t="s">
        <v>1688</v>
      </c>
      <c r="Y1197" s="1002" t="s">
        <v>1689</v>
      </c>
      <c r="Z1197" s="1003">
        <v>15</v>
      </c>
      <c r="AA1197" s="1004">
        <v>46195</v>
      </c>
      <c r="AB1197" s="1004">
        <v>46216</v>
      </c>
      <c r="AC1197" s="1004">
        <v>46154</v>
      </c>
      <c r="AD1197" s="1004">
        <v>46175</v>
      </c>
      <c r="AE1197" s="1005">
        <v>0</v>
      </c>
      <c r="AF1197" s="1005">
        <v>0</v>
      </c>
      <c r="AG1197" s="1003">
        <v>20</v>
      </c>
      <c r="AH1197" s="1003">
        <v>0</v>
      </c>
      <c r="AI1197" s="1003">
        <v>0</v>
      </c>
      <c r="AJ1197" s="1003">
        <v>0</v>
      </c>
    </row>
    <row r="1198" spans="2:36" ht="12.75" customHeight="1">
      <c r="B1198" s="337" t="s">
        <v>1690</v>
      </c>
      <c r="C1198" s="314" t="s">
        <v>1691</v>
      </c>
      <c r="D1198" s="315">
        <v>19</v>
      </c>
      <c r="E1198" s="588">
        <v>46195</v>
      </c>
      <c r="F1198" s="588">
        <v>46223</v>
      </c>
      <c r="G1198" s="588">
        <v>46154</v>
      </c>
      <c r="H1198" s="588">
        <v>46181</v>
      </c>
      <c r="I1198" s="316">
        <v>0</v>
      </c>
      <c r="J1198" s="316">
        <v>0</v>
      </c>
      <c r="K1198" s="315">
        <v>20</v>
      </c>
      <c r="L1198" s="315">
        <v>0</v>
      </c>
      <c r="M1198" s="315">
        <v>0</v>
      </c>
      <c r="N1198" s="338">
        <v>0</v>
      </c>
      <c r="O1198" s="654">
        <v>0</v>
      </c>
      <c r="R1198" s="661">
        <f t="shared" si="54"/>
        <v>0</v>
      </c>
      <c r="S1198" s="873">
        <f t="shared" si="55"/>
        <v>0</v>
      </c>
      <c r="T1198" s="1013"/>
      <c r="U1198" s="873">
        <v>0</v>
      </c>
      <c r="V1198" s="873">
        <f t="shared" si="56"/>
        <v>0</v>
      </c>
      <c r="X1198" s="1002" t="s">
        <v>1690</v>
      </c>
      <c r="Y1198" s="1002" t="s">
        <v>1691</v>
      </c>
      <c r="Z1198" s="1003">
        <v>19</v>
      </c>
      <c r="AA1198" s="1004">
        <v>46195</v>
      </c>
      <c r="AB1198" s="1004">
        <v>46223</v>
      </c>
      <c r="AC1198" s="1004">
        <v>46154</v>
      </c>
      <c r="AD1198" s="1004">
        <v>46181</v>
      </c>
      <c r="AE1198" s="1005">
        <v>0</v>
      </c>
      <c r="AF1198" s="1005">
        <v>0</v>
      </c>
      <c r="AG1198" s="1003">
        <v>20</v>
      </c>
      <c r="AH1198" s="1003">
        <v>0</v>
      </c>
      <c r="AI1198" s="1003">
        <v>0</v>
      </c>
      <c r="AJ1198" s="1003">
        <v>0</v>
      </c>
    </row>
    <row r="1199" spans="2:36" ht="12.75" customHeight="1">
      <c r="B1199" s="337" t="s">
        <v>1692</v>
      </c>
      <c r="C1199" s="314" t="s">
        <v>1693</v>
      </c>
      <c r="D1199" s="315">
        <v>10</v>
      </c>
      <c r="E1199" s="588">
        <v>46224</v>
      </c>
      <c r="F1199" s="588">
        <v>46237</v>
      </c>
      <c r="G1199" s="588">
        <v>46182</v>
      </c>
      <c r="H1199" s="588">
        <v>46195</v>
      </c>
      <c r="I1199" s="316">
        <v>0</v>
      </c>
      <c r="J1199" s="316">
        <v>0</v>
      </c>
      <c r="K1199" s="315">
        <v>18</v>
      </c>
      <c r="L1199" s="315">
        <v>0</v>
      </c>
      <c r="M1199" s="315">
        <v>0</v>
      </c>
      <c r="N1199" s="338">
        <v>0</v>
      </c>
      <c r="O1199" s="654">
        <v>0</v>
      </c>
      <c r="R1199" s="661">
        <f t="shared" si="54"/>
        <v>0</v>
      </c>
      <c r="S1199" s="873">
        <f t="shared" si="55"/>
        <v>0</v>
      </c>
      <c r="T1199" s="1013"/>
      <c r="U1199" s="873">
        <v>0</v>
      </c>
      <c r="V1199" s="873">
        <f t="shared" si="56"/>
        <v>0</v>
      </c>
      <c r="X1199" s="1002" t="s">
        <v>1692</v>
      </c>
      <c r="Y1199" s="1002" t="s">
        <v>1693</v>
      </c>
      <c r="Z1199" s="1003">
        <v>10</v>
      </c>
      <c r="AA1199" s="1004">
        <v>46224</v>
      </c>
      <c r="AB1199" s="1004">
        <v>46237</v>
      </c>
      <c r="AC1199" s="1004">
        <v>46182</v>
      </c>
      <c r="AD1199" s="1004">
        <v>46195</v>
      </c>
      <c r="AE1199" s="1005">
        <v>0</v>
      </c>
      <c r="AF1199" s="1005">
        <v>0</v>
      </c>
      <c r="AG1199" s="1003">
        <v>18</v>
      </c>
      <c r="AH1199" s="1003">
        <v>0</v>
      </c>
      <c r="AI1199" s="1003">
        <v>0</v>
      </c>
      <c r="AJ1199" s="1003">
        <v>0</v>
      </c>
    </row>
    <row r="1200" spans="2:36" ht="12.75" customHeight="1">
      <c r="B1200" s="337" t="s">
        <v>1694</v>
      </c>
      <c r="C1200" s="314" t="s">
        <v>1695</v>
      </c>
      <c r="D1200" s="315">
        <v>5</v>
      </c>
      <c r="E1200" s="588">
        <v>46238</v>
      </c>
      <c r="F1200" s="588">
        <v>46244</v>
      </c>
      <c r="G1200" s="588">
        <v>46196</v>
      </c>
      <c r="H1200" s="588">
        <v>46203</v>
      </c>
      <c r="I1200" s="316">
        <v>0</v>
      </c>
      <c r="J1200" s="316">
        <v>0</v>
      </c>
      <c r="K1200" s="315">
        <v>3</v>
      </c>
      <c r="L1200" s="315">
        <v>0</v>
      </c>
      <c r="M1200" s="315">
        <v>0</v>
      </c>
      <c r="N1200" s="338">
        <v>0</v>
      </c>
      <c r="O1200" s="654">
        <v>0</v>
      </c>
      <c r="R1200" s="661">
        <f t="shared" si="54"/>
        <v>0</v>
      </c>
      <c r="S1200" s="873">
        <f t="shared" si="55"/>
        <v>0</v>
      </c>
      <c r="T1200" s="1013"/>
      <c r="U1200" s="873">
        <v>0</v>
      </c>
      <c r="V1200" s="873">
        <f t="shared" si="56"/>
        <v>0</v>
      </c>
      <c r="X1200" s="1002" t="s">
        <v>1694</v>
      </c>
      <c r="Y1200" s="1002" t="s">
        <v>1695</v>
      </c>
      <c r="Z1200" s="1003">
        <v>5</v>
      </c>
      <c r="AA1200" s="1004">
        <v>46238</v>
      </c>
      <c r="AB1200" s="1004">
        <v>46244</v>
      </c>
      <c r="AC1200" s="1004">
        <v>46196</v>
      </c>
      <c r="AD1200" s="1004">
        <v>46203</v>
      </c>
      <c r="AE1200" s="1005">
        <v>0</v>
      </c>
      <c r="AF1200" s="1005">
        <v>0</v>
      </c>
      <c r="AG1200" s="1003">
        <v>3</v>
      </c>
      <c r="AH1200" s="1003">
        <v>0</v>
      </c>
      <c r="AI1200" s="1003">
        <v>0</v>
      </c>
      <c r="AJ1200" s="1003">
        <v>0</v>
      </c>
    </row>
    <row r="1201" spans="2:36" ht="12.75" customHeight="1">
      <c r="B1201" s="337" t="s">
        <v>1696</v>
      </c>
      <c r="C1201" s="314" t="s">
        <v>1697</v>
      </c>
      <c r="D1201" s="315">
        <v>5</v>
      </c>
      <c r="E1201" s="588">
        <v>46245</v>
      </c>
      <c r="F1201" s="588">
        <v>46251</v>
      </c>
      <c r="G1201" s="588">
        <v>46204</v>
      </c>
      <c r="H1201" s="588">
        <v>46210</v>
      </c>
      <c r="I1201" s="316">
        <v>0</v>
      </c>
      <c r="J1201" s="316">
        <v>0</v>
      </c>
      <c r="K1201" s="315">
        <v>6</v>
      </c>
      <c r="L1201" s="315">
        <v>0</v>
      </c>
      <c r="M1201" s="315">
        <v>0</v>
      </c>
      <c r="N1201" s="338">
        <v>0</v>
      </c>
      <c r="O1201" s="654">
        <v>0</v>
      </c>
      <c r="R1201" s="661">
        <f t="shared" si="54"/>
        <v>0</v>
      </c>
      <c r="S1201" s="873">
        <f t="shared" si="55"/>
        <v>0</v>
      </c>
      <c r="T1201" s="1013"/>
      <c r="U1201" s="873">
        <v>0</v>
      </c>
      <c r="V1201" s="873">
        <f t="shared" si="56"/>
        <v>0</v>
      </c>
      <c r="X1201" s="1002" t="s">
        <v>1696</v>
      </c>
      <c r="Y1201" s="1002" t="s">
        <v>1697</v>
      </c>
      <c r="Z1201" s="1003">
        <v>5</v>
      </c>
      <c r="AA1201" s="1004">
        <v>46245</v>
      </c>
      <c r="AB1201" s="1004">
        <v>46251</v>
      </c>
      <c r="AC1201" s="1004">
        <v>46204</v>
      </c>
      <c r="AD1201" s="1004">
        <v>46210</v>
      </c>
      <c r="AE1201" s="1005">
        <v>0</v>
      </c>
      <c r="AF1201" s="1005">
        <v>0</v>
      </c>
      <c r="AG1201" s="1003">
        <v>6</v>
      </c>
      <c r="AH1201" s="1003">
        <v>0</v>
      </c>
      <c r="AI1201" s="1003">
        <v>0</v>
      </c>
      <c r="AJ1201" s="1003">
        <v>0</v>
      </c>
    </row>
    <row r="1202" spans="2:36" ht="12.75" customHeight="1">
      <c r="B1202" s="349" t="s">
        <v>1698</v>
      </c>
      <c r="C1202" s="350" t="s">
        <v>1699</v>
      </c>
      <c r="D1202" s="351">
        <v>5</v>
      </c>
      <c r="E1202" s="595">
        <v>46252</v>
      </c>
      <c r="F1202" s="595">
        <v>46258</v>
      </c>
      <c r="G1202" s="595">
        <v>46211</v>
      </c>
      <c r="H1202" s="595">
        <v>46217</v>
      </c>
      <c r="I1202" s="352">
        <v>0</v>
      </c>
      <c r="J1202" s="352">
        <v>0</v>
      </c>
      <c r="K1202" s="351">
        <v>3</v>
      </c>
      <c r="L1202" s="351">
        <v>0</v>
      </c>
      <c r="M1202" s="351">
        <v>0</v>
      </c>
      <c r="N1202" s="353">
        <v>0</v>
      </c>
      <c r="O1202" s="656">
        <v>0</v>
      </c>
      <c r="P1202" s="574"/>
      <c r="Q1202" s="575"/>
      <c r="R1202" s="764">
        <f t="shared" si="54"/>
        <v>0</v>
      </c>
      <c r="S1202" s="876">
        <f t="shared" si="55"/>
        <v>0</v>
      </c>
      <c r="T1202" s="1013"/>
      <c r="U1202" s="876">
        <v>0</v>
      </c>
      <c r="V1202" s="876">
        <f t="shared" si="56"/>
        <v>0</v>
      </c>
      <c r="X1202" s="1002" t="s">
        <v>1698</v>
      </c>
      <c r="Y1202" s="1002" t="s">
        <v>1699</v>
      </c>
      <c r="Z1202" s="1003">
        <v>5</v>
      </c>
      <c r="AA1202" s="1004">
        <v>46252</v>
      </c>
      <c r="AB1202" s="1004">
        <v>46258</v>
      </c>
      <c r="AC1202" s="1004">
        <v>46211</v>
      </c>
      <c r="AD1202" s="1004">
        <v>46217</v>
      </c>
      <c r="AE1202" s="1005">
        <v>0</v>
      </c>
      <c r="AF1202" s="1005">
        <v>0</v>
      </c>
      <c r="AG1202" s="1003">
        <v>3</v>
      </c>
      <c r="AH1202" s="1003">
        <v>0</v>
      </c>
      <c r="AI1202" s="1003">
        <v>0</v>
      </c>
      <c r="AJ1202" s="1003">
        <v>0</v>
      </c>
    </row>
    <row r="1203" spans="2:36">
      <c r="B1203" s="332" t="s">
        <v>6001</v>
      </c>
      <c r="C1203" s="333"/>
      <c r="D1203" s="334">
        <v>159</v>
      </c>
      <c r="E1203" s="592"/>
      <c r="F1203" s="592"/>
      <c r="G1203" s="592">
        <v>45789</v>
      </c>
      <c r="H1203" s="592">
        <v>46164</v>
      </c>
      <c r="I1203" s="335">
        <v>0</v>
      </c>
      <c r="J1203" s="335">
        <v>0</v>
      </c>
      <c r="K1203" s="334">
        <v>7845.9</v>
      </c>
      <c r="L1203" s="334">
        <v>0</v>
      </c>
      <c r="M1203" s="334">
        <v>0</v>
      </c>
      <c r="N1203" s="336">
        <v>7782.3</v>
      </c>
      <c r="O1203" s="385">
        <v>7758.5</v>
      </c>
      <c r="P1203" s="568"/>
      <c r="Q1203" s="569"/>
      <c r="R1203" s="660"/>
      <c r="S1203" s="872"/>
      <c r="T1203" s="1013"/>
      <c r="U1203" s="872"/>
      <c r="V1203" s="872"/>
      <c r="X1203" s="1002" t="s">
        <v>6001</v>
      </c>
      <c r="Z1203" s="1003">
        <v>159</v>
      </c>
      <c r="AC1203" s="1004">
        <v>45789</v>
      </c>
      <c r="AD1203" s="1004">
        <v>46164</v>
      </c>
      <c r="AE1203" s="1005">
        <v>0</v>
      </c>
      <c r="AF1203" s="1005">
        <v>0</v>
      </c>
      <c r="AG1203" s="1003">
        <v>7845.9</v>
      </c>
      <c r="AH1203" s="1003">
        <v>0</v>
      </c>
      <c r="AI1203" s="1003">
        <v>0</v>
      </c>
      <c r="AJ1203" s="1003">
        <v>7782.3</v>
      </c>
    </row>
    <row r="1204" spans="2:36">
      <c r="B1204" s="339" t="s">
        <v>6002</v>
      </c>
      <c r="C1204" s="340"/>
      <c r="D1204" s="341">
        <v>159</v>
      </c>
      <c r="E1204" s="593"/>
      <c r="F1204" s="593"/>
      <c r="G1204" s="593">
        <v>45789</v>
      </c>
      <c r="H1204" s="593">
        <v>46129</v>
      </c>
      <c r="I1204" s="342">
        <v>0</v>
      </c>
      <c r="J1204" s="342">
        <v>0</v>
      </c>
      <c r="K1204" s="341">
        <v>3689.4</v>
      </c>
      <c r="L1204" s="341">
        <v>0</v>
      </c>
      <c r="M1204" s="341">
        <v>0</v>
      </c>
      <c r="N1204" s="343">
        <v>3675.15</v>
      </c>
      <c r="O1204" s="385">
        <v>3670.4</v>
      </c>
      <c r="P1204" s="570"/>
      <c r="Q1204" s="571"/>
      <c r="R1204" s="662"/>
      <c r="S1204" s="874"/>
      <c r="U1204" s="953"/>
      <c r="V1204" s="874"/>
      <c r="X1204" s="1002" t="s">
        <v>6002</v>
      </c>
      <c r="Z1204" s="1003">
        <v>159</v>
      </c>
      <c r="AC1204" s="1004">
        <v>45789</v>
      </c>
      <c r="AD1204" s="1004">
        <v>46129</v>
      </c>
      <c r="AE1204" s="1005">
        <v>0</v>
      </c>
      <c r="AF1204" s="1005">
        <v>0</v>
      </c>
      <c r="AG1204" s="1003">
        <v>3689.4</v>
      </c>
      <c r="AH1204" s="1003">
        <v>0</v>
      </c>
      <c r="AI1204" s="1003">
        <v>0</v>
      </c>
      <c r="AJ1204" s="1003">
        <v>3675.15</v>
      </c>
    </row>
    <row r="1205" spans="2:36">
      <c r="B1205" s="339" t="s">
        <v>6003</v>
      </c>
      <c r="C1205" s="340"/>
      <c r="D1205" s="341">
        <v>28</v>
      </c>
      <c r="E1205" s="593"/>
      <c r="F1205" s="593"/>
      <c r="G1205" s="593">
        <v>45789</v>
      </c>
      <c r="H1205" s="593">
        <v>45940</v>
      </c>
      <c r="I1205" s="342">
        <v>0</v>
      </c>
      <c r="J1205" s="342">
        <v>0</v>
      </c>
      <c r="K1205" s="341">
        <v>393.8</v>
      </c>
      <c r="L1205" s="341">
        <v>0</v>
      </c>
      <c r="M1205" s="341">
        <v>0</v>
      </c>
      <c r="N1205" s="343">
        <v>393.8</v>
      </c>
      <c r="O1205" s="385">
        <v>393.8</v>
      </c>
      <c r="P1205" s="570"/>
      <c r="Q1205" s="571"/>
      <c r="R1205" s="662"/>
      <c r="S1205" s="874"/>
      <c r="U1205" s="953"/>
      <c r="V1205" s="874"/>
      <c r="X1205" s="1002" t="s">
        <v>6003</v>
      </c>
      <c r="Z1205" s="1003">
        <v>28</v>
      </c>
      <c r="AC1205" s="1004">
        <v>45789</v>
      </c>
      <c r="AD1205" s="1004">
        <v>45940</v>
      </c>
      <c r="AE1205" s="1005">
        <v>0</v>
      </c>
      <c r="AF1205" s="1005">
        <v>0</v>
      </c>
      <c r="AG1205" s="1003">
        <v>393.8</v>
      </c>
      <c r="AH1205" s="1003">
        <v>0</v>
      </c>
      <c r="AI1205" s="1003">
        <v>0</v>
      </c>
      <c r="AJ1205" s="1003">
        <v>393.8</v>
      </c>
    </row>
    <row r="1206" spans="2:36">
      <c r="B1206" s="337" t="s">
        <v>6004</v>
      </c>
      <c r="C1206" s="314" t="s">
        <v>1703</v>
      </c>
      <c r="D1206" s="315">
        <v>0</v>
      </c>
      <c r="G1206" s="588">
        <v>45789</v>
      </c>
      <c r="H1206" s="588">
        <v>45799</v>
      </c>
      <c r="I1206" s="316">
        <v>0</v>
      </c>
      <c r="J1206" s="316">
        <v>1</v>
      </c>
      <c r="K1206" s="315">
        <v>44.5</v>
      </c>
      <c r="L1206" s="315">
        <v>0</v>
      </c>
      <c r="M1206" s="315">
        <v>0</v>
      </c>
      <c r="N1206" s="338">
        <v>44.5</v>
      </c>
      <c r="O1206" s="654">
        <v>44.5</v>
      </c>
      <c r="R1206" s="661"/>
      <c r="S1206" s="873"/>
      <c r="U1206" s="952"/>
      <c r="V1206" s="873"/>
      <c r="X1206" s="1002" t="s">
        <v>6004</v>
      </c>
      <c r="Y1206" s="1002" t="s">
        <v>1703</v>
      </c>
      <c r="Z1206" s="1003">
        <v>0</v>
      </c>
      <c r="AC1206" s="1004">
        <v>45789</v>
      </c>
      <c r="AD1206" s="1004">
        <v>45799</v>
      </c>
      <c r="AE1206" s="1005">
        <v>0</v>
      </c>
      <c r="AF1206" s="1005">
        <v>1</v>
      </c>
      <c r="AG1206" s="1003">
        <v>44.5</v>
      </c>
      <c r="AH1206" s="1003">
        <v>0</v>
      </c>
      <c r="AI1206" s="1003">
        <v>0</v>
      </c>
      <c r="AJ1206" s="1003">
        <v>44.5</v>
      </c>
    </row>
    <row r="1207" spans="2:36">
      <c r="B1207" s="337" t="s">
        <v>6005</v>
      </c>
      <c r="C1207" s="314" t="s">
        <v>1704</v>
      </c>
      <c r="D1207" s="315">
        <v>28</v>
      </c>
      <c r="G1207" s="588">
        <v>45800</v>
      </c>
      <c r="H1207" s="588">
        <v>45829</v>
      </c>
      <c r="I1207" s="316">
        <v>0</v>
      </c>
      <c r="J1207" s="316">
        <v>1</v>
      </c>
      <c r="K1207" s="315">
        <v>247.5</v>
      </c>
      <c r="L1207" s="315">
        <v>0</v>
      </c>
      <c r="M1207" s="315">
        <v>0</v>
      </c>
      <c r="N1207" s="338">
        <v>247.5</v>
      </c>
      <c r="O1207" s="654">
        <v>247.5</v>
      </c>
      <c r="R1207" s="661"/>
      <c r="S1207" s="873"/>
      <c r="U1207" s="952"/>
      <c r="V1207" s="873"/>
      <c r="X1207" s="1002" t="s">
        <v>6005</v>
      </c>
      <c r="Y1207" s="1002" t="s">
        <v>1704</v>
      </c>
      <c r="Z1207" s="1003">
        <v>28</v>
      </c>
      <c r="AC1207" s="1004">
        <v>45800</v>
      </c>
      <c r="AD1207" s="1004">
        <v>45829</v>
      </c>
      <c r="AE1207" s="1005">
        <v>0</v>
      </c>
      <c r="AF1207" s="1005">
        <v>1</v>
      </c>
      <c r="AG1207" s="1003">
        <v>247.5</v>
      </c>
      <c r="AH1207" s="1003">
        <v>0</v>
      </c>
      <c r="AI1207" s="1003">
        <v>0</v>
      </c>
      <c r="AJ1207" s="1003">
        <v>247.5</v>
      </c>
    </row>
    <row r="1208" spans="2:36">
      <c r="B1208" s="337" t="s">
        <v>6006</v>
      </c>
      <c r="C1208" s="314" t="s">
        <v>1705</v>
      </c>
      <c r="D1208" s="315">
        <v>6</v>
      </c>
      <c r="G1208" s="588">
        <v>45830</v>
      </c>
      <c r="H1208" s="588">
        <v>45900</v>
      </c>
      <c r="I1208" s="316">
        <v>0</v>
      </c>
      <c r="J1208" s="316">
        <v>1</v>
      </c>
      <c r="K1208" s="315">
        <v>42.8</v>
      </c>
      <c r="L1208" s="315">
        <v>0</v>
      </c>
      <c r="M1208" s="315">
        <v>0</v>
      </c>
      <c r="N1208" s="338">
        <v>42.8</v>
      </c>
      <c r="O1208" s="654">
        <v>42.8</v>
      </c>
      <c r="R1208" s="661"/>
      <c r="S1208" s="873"/>
      <c r="U1208" s="952"/>
      <c r="V1208" s="873"/>
      <c r="X1208" s="1002" t="s">
        <v>6006</v>
      </c>
      <c r="Y1208" s="1002" t="s">
        <v>1705</v>
      </c>
      <c r="Z1208" s="1003">
        <v>6</v>
      </c>
      <c r="AC1208" s="1004">
        <v>45830</v>
      </c>
      <c r="AD1208" s="1004">
        <v>45900</v>
      </c>
      <c r="AE1208" s="1005">
        <v>0</v>
      </c>
      <c r="AF1208" s="1005">
        <v>1</v>
      </c>
      <c r="AG1208" s="1003">
        <v>42.8</v>
      </c>
      <c r="AH1208" s="1003">
        <v>0</v>
      </c>
      <c r="AI1208" s="1003">
        <v>0</v>
      </c>
      <c r="AJ1208" s="1003">
        <v>42.8</v>
      </c>
    </row>
    <row r="1209" spans="2:36">
      <c r="B1209" s="337" t="s">
        <v>6007</v>
      </c>
      <c r="C1209" s="314" t="s">
        <v>1706</v>
      </c>
      <c r="D1209" s="315">
        <v>8</v>
      </c>
      <c r="G1209" s="588">
        <v>45901</v>
      </c>
      <c r="H1209" s="588">
        <v>45940</v>
      </c>
      <c r="I1209" s="316">
        <v>0</v>
      </c>
      <c r="J1209" s="316">
        <v>1</v>
      </c>
      <c r="K1209" s="315">
        <v>59</v>
      </c>
      <c r="L1209" s="315">
        <v>0</v>
      </c>
      <c r="M1209" s="315">
        <v>0</v>
      </c>
      <c r="N1209" s="338">
        <v>59</v>
      </c>
      <c r="O1209" s="654">
        <v>59</v>
      </c>
      <c r="R1209" s="661"/>
      <c r="S1209" s="873"/>
      <c r="U1209" s="952"/>
      <c r="V1209" s="873"/>
      <c r="X1209" s="1002" t="s">
        <v>6007</v>
      </c>
      <c r="Y1209" s="1002" t="s">
        <v>1706</v>
      </c>
      <c r="Z1209" s="1003">
        <v>8</v>
      </c>
      <c r="AC1209" s="1004">
        <v>45901</v>
      </c>
      <c r="AD1209" s="1004">
        <v>45940</v>
      </c>
      <c r="AE1209" s="1005">
        <v>0</v>
      </c>
      <c r="AF1209" s="1005">
        <v>1</v>
      </c>
      <c r="AG1209" s="1003">
        <v>59</v>
      </c>
      <c r="AH1209" s="1003">
        <v>0</v>
      </c>
      <c r="AI1209" s="1003">
        <v>0</v>
      </c>
      <c r="AJ1209" s="1003">
        <v>59</v>
      </c>
    </row>
    <row r="1210" spans="2:36">
      <c r="B1210" s="339" t="s">
        <v>6008</v>
      </c>
      <c r="C1210" s="340"/>
      <c r="D1210" s="341">
        <v>159</v>
      </c>
      <c r="E1210" s="593"/>
      <c r="F1210" s="593"/>
      <c r="G1210" s="593">
        <v>45845</v>
      </c>
      <c r="H1210" s="593">
        <v>46028</v>
      </c>
      <c r="I1210" s="342">
        <v>0</v>
      </c>
      <c r="J1210" s="342">
        <v>0</v>
      </c>
      <c r="K1210" s="341">
        <v>1609.1</v>
      </c>
      <c r="L1210" s="341">
        <v>0</v>
      </c>
      <c r="M1210" s="341">
        <v>0</v>
      </c>
      <c r="N1210" s="343">
        <v>1609.1</v>
      </c>
      <c r="O1210" s="385">
        <v>1609.1</v>
      </c>
      <c r="P1210" s="570"/>
      <c r="Q1210" s="571"/>
      <c r="R1210" s="662"/>
      <c r="S1210" s="874"/>
      <c r="U1210" s="953"/>
      <c r="V1210" s="874"/>
      <c r="X1210" s="1002" t="s">
        <v>6008</v>
      </c>
      <c r="Z1210" s="1003">
        <v>159</v>
      </c>
      <c r="AC1210" s="1004">
        <v>45845</v>
      </c>
      <c r="AD1210" s="1004">
        <v>46028</v>
      </c>
      <c r="AE1210" s="1005">
        <v>0</v>
      </c>
      <c r="AF1210" s="1005">
        <v>0</v>
      </c>
      <c r="AG1210" s="1003">
        <v>1609.1</v>
      </c>
      <c r="AH1210" s="1003">
        <v>0</v>
      </c>
      <c r="AI1210" s="1003">
        <v>0</v>
      </c>
      <c r="AJ1210" s="1003">
        <v>1609.1</v>
      </c>
    </row>
    <row r="1211" spans="2:36">
      <c r="B1211" s="337" t="s">
        <v>6009</v>
      </c>
      <c r="C1211" s="314" t="s">
        <v>1708</v>
      </c>
      <c r="D1211" s="315">
        <v>6</v>
      </c>
      <c r="G1211" s="588">
        <v>45845</v>
      </c>
      <c r="H1211" s="588">
        <v>45849</v>
      </c>
      <c r="I1211" s="316">
        <v>0</v>
      </c>
      <c r="J1211" s="316">
        <v>1</v>
      </c>
      <c r="K1211" s="315">
        <v>44.5</v>
      </c>
      <c r="L1211" s="315">
        <v>0</v>
      </c>
      <c r="M1211" s="315">
        <v>0</v>
      </c>
      <c r="N1211" s="338">
        <v>44.5</v>
      </c>
      <c r="O1211" s="654">
        <v>44.5</v>
      </c>
      <c r="R1211" s="661"/>
      <c r="S1211" s="873"/>
      <c r="U1211" s="952"/>
      <c r="V1211" s="873"/>
      <c r="X1211" s="1002" t="s">
        <v>6009</v>
      </c>
      <c r="Y1211" s="1002" t="s">
        <v>1708</v>
      </c>
      <c r="Z1211" s="1003">
        <v>6</v>
      </c>
      <c r="AC1211" s="1004">
        <v>45845</v>
      </c>
      <c r="AD1211" s="1004">
        <v>45849</v>
      </c>
      <c r="AE1211" s="1005">
        <v>0</v>
      </c>
      <c r="AF1211" s="1005">
        <v>1</v>
      </c>
      <c r="AG1211" s="1003">
        <v>44.5</v>
      </c>
      <c r="AH1211" s="1003">
        <v>0</v>
      </c>
      <c r="AI1211" s="1003">
        <v>0</v>
      </c>
      <c r="AJ1211" s="1003">
        <v>44.5</v>
      </c>
    </row>
    <row r="1212" spans="2:36">
      <c r="B1212" s="337" t="s">
        <v>6010</v>
      </c>
      <c r="C1212" s="314" t="s">
        <v>1709</v>
      </c>
      <c r="D1212" s="315">
        <v>159</v>
      </c>
      <c r="G1212" s="588">
        <v>45852</v>
      </c>
      <c r="H1212" s="588">
        <v>45890</v>
      </c>
      <c r="I1212" s="316">
        <v>0</v>
      </c>
      <c r="J1212" s="316">
        <v>1</v>
      </c>
      <c r="K1212" s="315">
        <v>1410</v>
      </c>
      <c r="L1212" s="315">
        <v>0</v>
      </c>
      <c r="M1212" s="315">
        <v>0</v>
      </c>
      <c r="N1212" s="338">
        <v>1410</v>
      </c>
      <c r="O1212" s="654">
        <v>1410</v>
      </c>
      <c r="R1212" s="661"/>
      <c r="S1212" s="873"/>
      <c r="U1212" s="952"/>
      <c r="V1212" s="873"/>
      <c r="X1212" s="1002" t="s">
        <v>6010</v>
      </c>
      <c r="Y1212" s="1002" t="s">
        <v>1709</v>
      </c>
      <c r="Z1212" s="1003">
        <v>159</v>
      </c>
      <c r="AC1212" s="1004">
        <v>45852</v>
      </c>
      <c r="AD1212" s="1004">
        <v>45890</v>
      </c>
      <c r="AE1212" s="1005">
        <v>0</v>
      </c>
      <c r="AF1212" s="1005">
        <v>1</v>
      </c>
      <c r="AG1212" s="1003">
        <v>1410</v>
      </c>
      <c r="AH1212" s="1003">
        <v>0</v>
      </c>
      <c r="AI1212" s="1003">
        <v>0</v>
      </c>
      <c r="AJ1212" s="1003">
        <v>1410</v>
      </c>
    </row>
    <row r="1213" spans="2:36">
      <c r="B1213" s="337" t="s">
        <v>6011</v>
      </c>
      <c r="C1213" s="314" t="s">
        <v>1710</v>
      </c>
      <c r="D1213" s="315">
        <v>8</v>
      </c>
      <c r="G1213" s="588">
        <v>45891</v>
      </c>
      <c r="H1213" s="588">
        <v>45959</v>
      </c>
      <c r="I1213" s="316">
        <v>0</v>
      </c>
      <c r="J1213" s="316">
        <v>1</v>
      </c>
      <c r="K1213" s="315">
        <v>59.6</v>
      </c>
      <c r="L1213" s="315">
        <v>0</v>
      </c>
      <c r="M1213" s="315">
        <v>0</v>
      </c>
      <c r="N1213" s="338">
        <v>59.6</v>
      </c>
      <c r="O1213" s="654">
        <v>59.6</v>
      </c>
      <c r="R1213" s="661"/>
      <c r="S1213" s="873"/>
      <c r="U1213" s="952"/>
      <c r="V1213" s="873"/>
      <c r="X1213" s="1002" t="s">
        <v>6011</v>
      </c>
      <c r="Y1213" s="1002" t="s">
        <v>1710</v>
      </c>
      <c r="Z1213" s="1003">
        <v>8</v>
      </c>
      <c r="AC1213" s="1004">
        <v>45891</v>
      </c>
      <c r="AD1213" s="1004">
        <v>45959</v>
      </c>
      <c r="AE1213" s="1005">
        <v>0</v>
      </c>
      <c r="AF1213" s="1005">
        <v>1</v>
      </c>
      <c r="AG1213" s="1003">
        <v>59.6</v>
      </c>
      <c r="AH1213" s="1003">
        <v>0</v>
      </c>
      <c r="AI1213" s="1003">
        <v>0</v>
      </c>
      <c r="AJ1213" s="1003">
        <v>59.6</v>
      </c>
    </row>
    <row r="1214" spans="2:36">
      <c r="B1214" s="337" t="s">
        <v>6012</v>
      </c>
      <c r="C1214" s="314" t="s">
        <v>1711</v>
      </c>
      <c r="D1214" s="315">
        <v>13</v>
      </c>
      <c r="G1214" s="588">
        <v>45964</v>
      </c>
      <c r="H1214" s="588">
        <v>46028</v>
      </c>
      <c r="I1214" s="316">
        <v>0</v>
      </c>
      <c r="J1214" s="316">
        <v>1</v>
      </c>
      <c r="K1214" s="315">
        <v>95</v>
      </c>
      <c r="L1214" s="315">
        <v>0</v>
      </c>
      <c r="M1214" s="315">
        <v>0</v>
      </c>
      <c r="N1214" s="338">
        <v>95</v>
      </c>
      <c r="O1214" s="654">
        <v>95</v>
      </c>
      <c r="R1214" s="661"/>
      <c r="S1214" s="873"/>
      <c r="U1214" s="952"/>
      <c r="V1214" s="873"/>
      <c r="X1214" s="1002" t="s">
        <v>6012</v>
      </c>
      <c r="Y1214" s="1002" t="s">
        <v>1711</v>
      </c>
      <c r="Z1214" s="1003">
        <v>13</v>
      </c>
      <c r="AC1214" s="1004">
        <v>45964</v>
      </c>
      <c r="AD1214" s="1004">
        <v>46028</v>
      </c>
      <c r="AE1214" s="1005">
        <v>0</v>
      </c>
      <c r="AF1214" s="1005">
        <v>1</v>
      </c>
      <c r="AG1214" s="1003">
        <v>95</v>
      </c>
      <c r="AH1214" s="1003">
        <v>0</v>
      </c>
      <c r="AI1214" s="1003">
        <v>0</v>
      </c>
      <c r="AJ1214" s="1003">
        <v>95</v>
      </c>
    </row>
    <row r="1215" spans="2:36">
      <c r="B1215" s="339" t="s">
        <v>6013</v>
      </c>
      <c r="C1215" s="340"/>
      <c r="D1215" s="341">
        <v>159</v>
      </c>
      <c r="E1215" s="593"/>
      <c r="F1215" s="593"/>
      <c r="G1215" s="593">
        <v>45943</v>
      </c>
      <c r="H1215" s="593">
        <v>46129</v>
      </c>
      <c r="I1215" s="342">
        <v>0</v>
      </c>
      <c r="J1215" s="342">
        <v>0</v>
      </c>
      <c r="K1215" s="341">
        <v>1686.5</v>
      </c>
      <c r="L1215" s="341">
        <v>0</v>
      </c>
      <c r="M1215" s="341">
        <v>0</v>
      </c>
      <c r="N1215" s="343">
        <v>1672.25</v>
      </c>
      <c r="O1215" s="385">
        <v>1667.5</v>
      </c>
      <c r="P1215" s="570"/>
      <c r="Q1215" s="571"/>
      <c r="R1215" s="662"/>
      <c r="S1215" s="874"/>
      <c r="U1215" s="953"/>
      <c r="V1215" s="874"/>
      <c r="X1215" s="1002" t="s">
        <v>6013</v>
      </c>
      <c r="Z1215" s="1003">
        <v>159</v>
      </c>
      <c r="AC1215" s="1004">
        <v>45943</v>
      </c>
      <c r="AD1215" s="1004">
        <v>46129</v>
      </c>
      <c r="AE1215" s="1005">
        <v>0</v>
      </c>
      <c r="AF1215" s="1005">
        <v>0</v>
      </c>
      <c r="AG1215" s="1003">
        <v>1686.5</v>
      </c>
      <c r="AH1215" s="1003">
        <v>0</v>
      </c>
      <c r="AI1215" s="1003">
        <v>0</v>
      </c>
      <c r="AJ1215" s="1003">
        <v>1672.25</v>
      </c>
    </row>
    <row r="1216" spans="2:36">
      <c r="B1216" s="337" t="s">
        <v>6014</v>
      </c>
      <c r="C1216" s="314" t="s">
        <v>1713</v>
      </c>
      <c r="D1216" s="315">
        <v>6</v>
      </c>
      <c r="G1216" s="588">
        <v>45943</v>
      </c>
      <c r="H1216" s="588">
        <v>45964</v>
      </c>
      <c r="I1216" s="316">
        <v>0</v>
      </c>
      <c r="J1216" s="316">
        <v>1</v>
      </c>
      <c r="K1216" s="315">
        <v>44.5</v>
      </c>
      <c r="L1216" s="315">
        <v>0</v>
      </c>
      <c r="M1216" s="315">
        <v>0</v>
      </c>
      <c r="N1216" s="338">
        <v>44.5</v>
      </c>
      <c r="O1216" s="654">
        <v>44.5</v>
      </c>
      <c r="R1216" s="661"/>
      <c r="S1216" s="873"/>
      <c r="U1216" s="952"/>
      <c r="V1216" s="873"/>
      <c r="X1216" s="1002" t="s">
        <v>6014</v>
      </c>
      <c r="Y1216" s="1002" t="s">
        <v>1713</v>
      </c>
      <c r="Z1216" s="1003">
        <v>6</v>
      </c>
      <c r="AC1216" s="1004">
        <v>45943</v>
      </c>
      <c r="AD1216" s="1004">
        <v>45964</v>
      </c>
      <c r="AE1216" s="1005">
        <v>0</v>
      </c>
      <c r="AF1216" s="1005">
        <v>1</v>
      </c>
      <c r="AG1216" s="1003">
        <v>44.5</v>
      </c>
      <c r="AH1216" s="1003">
        <v>0</v>
      </c>
      <c r="AI1216" s="1003">
        <v>0</v>
      </c>
      <c r="AJ1216" s="1003">
        <v>44.5</v>
      </c>
    </row>
    <row r="1217" spans="2:36">
      <c r="B1217" s="337" t="s">
        <v>6015</v>
      </c>
      <c r="C1217" s="314" t="s">
        <v>1714</v>
      </c>
      <c r="D1217" s="315">
        <v>159</v>
      </c>
      <c r="G1217" s="588">
        <v>45965</v>
      </c>
      <c r="H1217" s="588">
        <v>46013</v>
      </c>
      <c r="I1217" s="316">
        <v>0</v>
      </c>
      <c r="J1217" s="316">
        <v>1</v>
      </c>
      <c r="K1217" s="315">
        <v>1410</v>
      </c>
      <c r="L1217" s="315">
        <v>0</v>
      </c>
      <c r="M1217" s="315">
        <v>0</v>
      </c>
      <c r="N1217" s="338">
        <v>1410</v>
      </c>
      <c r="O1217" s="654">
        <v>1410</v>
      </c>
      <c r="R1217" s="661"/>
      <c r="S1217" s="873"/>
      <c r="U1217" s="952"/>
      <c r="V1217" s="873"/>
      <c r="X1217" s="1002" t="s">
        <v>6015</v>
      </c>
      <c r="Y1217" s="1002" t="s">
        <v>1714</v>
      </c>
      <c r="Z1217" s="1003">
        <v>159</v>
      </c>
      <c r="AC1217" s="1004">
        <v>45965</v>
      </c>
      <c r="AD1217" s="1004">
        <v>46013</v>
      </c>
      <c r="AE1217" s="1005">
        <v>0</v>
      </c>
      <c r="AF1217" s="1005">
        <v>1</v>
      </c>
      <c r="AG1217" s="1003">
        <v>1410</v>
      </c>
      <c r="AH1217" s="1003">
        <v>0</v>
      </c>
      <c r="AI1217" s="1003">
        <v>0</v>
      </c>
      <c r="AJ1217" s="1003">
        <v>1410</v>
      </c>
    </row>
    <row r="1218" spans="2:36">
      <c r="B1218" s="337" t="s">
        <v>6016</v>
      </c>
      <c r="C1218" s="314" t="s">
        <v>1715</v>
      </c>
      <c r="D1218" s="315">
        <v>19</v>
      </c>
      <c r="G1218" s="588">
        <v>46014</v>
      </c>
      <c r="H1218" s="588">
        <v>46070</v>
      </c>
      <c r="I1218" s="316">
        <v>0</v>
      </c>
      <c r="J1218" s="316">
        <v>1</v>
      </c>
      <c r="K1218" s="315">
        <v>137</v>
      </c>
      <c r="L1218" s="315">
        <v>0</v>
      </c>
      <c r="M1218" s="315">
        <v>0</v>
      </c>
      <c r="N1218" s="338">
        <v>137</v>
      </c>
      <c r="O1218" s="654">
        <v>137</v>
      </c>
      <c r="R1218" s="661"/>
      <c r="S1218" s="873"/>
      <c r="U1218" s="952"/>
      <c r="V1218" s="873"/>
      <c r="X1218" s="1002" t="s">
        <v>6016</v>
      </c>
      <c r="Y1218" s="1002" t="s">
        <v>1715</v>
      </c>
      <c r="Z1218" s="1003">
        <v>19</v>
      </c>
      <c r="AC1218" s="1004">
        <v>46014</v>
      </c>
      <c r="AD1218" s="1004">
        <v>46070</v>
      </c>
      <c r="AE1218" s="1005">
        <v>0</v>
      </c>
      <c r="AF1218" s="1005">
        <v>1</v>
      </c>
      <c r="AG1218" s="1003">
        <v>137</v>
      </c>
      <c r="AH1218" s="1003">
        <v>0</v>
      </c>
      <c r="AI1218" s="1003">
        <v>0</v>
      </c>
      <c r="AJ1218" s="1003">
        <v>137</v>
      </c>
    </row>
    <row r="1219" spans="2:36">
      <c r="B1219" s="337" t="s">
        <v>6017</v>
      </c>
      <c r="C1219" s="314" t="s">
        <v>1716</v>
      </c>
      <c r="D1219" s="315">
        <v>25</v>
      </c>
      <c r="G1219" s="588">
        <v>46071</v>
      </c>
      <c r="H1219" s="588">
        <v>46129</v>
      </c>
      <c r="I1219" s="316">
        <v>0</v>
      </c>
      <c r="J1219" s="316">
        <v>0.85</v>
      </c>
      <c r="K1219" s="315">
        <v>95</v>
      </c>
      <c r="L1219" s="315">
        <v>0</v>
      </c>
      <c r="M1219" s="315">
        <v>0</v>
      </c>
      <c r="N1219" s="338">
        <v>80.75</v>
      </c>
      <c r="O1219" s="654">
        <v>76</v>
      </c>
      <c r="R1219" s="661"/>
      <c r="S1219" s="873"/>
      <c r="U1219" s="952"/>
      <c r="V1219" s="873"/>
      <c r="X1219" s="1002" t="s">
        <v>6017</v>
      </c>
      <c r="Y1219" s="1002" t="s">
        <v>1716</v>
      </c>
      <c r="Z1219" s="1003">
        <v>25</v>
      </c>
      <c r="AC1219" s="1004">
        <v>46071</v>
      </c>
      <c r="AD1219" s="1004">
        <v>46129</v>
      </c>
      <c r="AE1219" s="1005">
        <v>0</v>
      </c>
      <c r="AF1219" s="1005">
        <v>0.85</v>
      </c>
      <c r="AG1219" s="1003">
        <v>95</v>
      </c>
      <c r="AH1219" s="1003">
        <v>0</v>
      </c>
      <c r="AI1219" s="1003">
        <v>0</v>
      </c>
      <c r="AJ1219" s="1003">
        <v>80.75</v>
      </c>
    </row>
    <row r="1220" spans="2:36">
      <c r="B1220" s="339" t="s">
        <v>6018</v>
      </c>
      <c r="C1220" s="340"/>
      <c r="D1220" s="341">
        <v>125</v>
      </c>
      <c r="E1220" s="593"/>
      <c r="F1220" s="593"/>
      <c r="G1220" s="593">
        <v>45840</v>
      </c>
      <c r="H1220" s="593">
        <v>46164</v>
      </c>
      <c r="I1220" s="342">
        <v>0</v>
      </c>
      <c r="J1220" s="342">
        <v>0</v>
      </c>
      <c r="K1220" s="341">
        <v>903</v>
      </c>
      <c r="L1220" s="341">
        <v>0</v>
      </c>
      <c r="M1220" s="341">
        <v>0</v>
      </c>
      <c r="N1220" s="343">
        <v>875.7</v>
      </c>
      <c r="O1220" s="385">
        <v>860.1</v>
      </c>
      <c r="P1220" s="570"/>
      <c r="Q1220" s="571"/>
      <c r="R1220" s="662"/>
      <c r="S1220" s="874"/>
      <c r="U1220" s="953"/>
      <c r="V1220" s="874"/>
      <c r="X1220" s="1002" t="s">
        <v>6018</v>
      </c>
      <c r="Z1220" s="1003">
        <v>125</v>
      </c>
      <c r="AC1220" s="1004">
        <v>45840</v>
      </c>
      <c r="AD1220" s="1004">
        <v>46164</v>
      </c>
      <c r="AE1220" s="1005">
        <v>0</v>
      </c>
      <c r="AF1220" s="1005">
        <v>0</v>
      </c>
      <c r="AG1220" s="1003">
        <v>903</v>
      </c>
      <c r="AH1220" s="1003">
        <v>0</v>
      </c>
      <c r="AI1220" s="1003">
        <v>0</v>
      </c>
      <c r="AJ1220" s="1003">
        <v>875.7</v>
      </c>
    </row>
    <row r="1221" spans="2:36">
      <c r="B1221" s="339" t="s">
        <v>6019</v>
      </c>
      <c r="C1221" s="340"/>
      <c r="D1221" s="341">
        <v>56</v>
      </c>
      <c r="E1221" s="593"/>
      <c r="F1221" s="593"/>
      <c r="G1221" s="593">
        <v>45840</v>
      </c>
      <c r="H1221" s="593">
        <v>46150</v>
      </c>
      <c r="I1221" s="342">
        <v>0</v>
      </c>
      <c r="J1221" s="342">
        <v>0</v>
      </c>
      <c r="K1221" s="341">
        <v>451.5</v>
      </c>
      <c r="L1221" s="341">
        <v>0</v>
      </c>
      <c r="M1221" s="341">
        <v>0</v>
      </c>
      <c r="N1221" s="343">
        <v>447.6</v>
      </c>
      <c r="O1221" s="385">
        <v>447.6</v>
      </c>
      <c r="P1221" s="570"/>
      <c r="Q1221" s="571"/>
      <c r="R1221" s="662"/>
      <c r="S1221" s="874"/>
      <c r="U1221" s="953"/>
      <c r="V1221" s="874"/>
      <c r="X1221" s="1002" t="s">
        <v>6019</v>
      </c>
      <c r="Z1221" s="1003">
        <v>56</v>
      </c>
      <c r="AC1221" s="1004">
        <v>45840</v>
      </c>
      <c r="AD1221" s="1004">
        <v>46150</v>
      </c>
      <c r="AE1221" s="1005">
        <v>0</v>
      </c>
      <c r="AF1221" s="1005">
        <v>0</v>
      </c>
      <c r="AG1221" s="1003">
        <v>451.5</v>
      </c>
      <c r="AH1221" s="1003">
        <v>0</v>
      </c>
      <c r="AI1221" s="1003">
        <v>0</v>
      </c>
      <c r="AJ1221" s="1003">
        <v>447.6</v>
      </c>
    </row>
    <row r="1222" spans="2:36">
      <c r="B1222" s="337" t="s">
        <v>6020</v>
      </c>
      <c r="C1222" s="314" t="s">
        <v>1718</v>
      </c>
      <c r="D1222" s="315">
        <v>3</v>
      </c>
      <c r="G1222" s="588">
        <v>45840</v>
      </c>
      <c r="H1222" s="588">
        <v>45894</v>
      </c>
      <c r="I1222" s="316">
        <v>0</v>
      </c>
      <c r="J1222" s="316">
        <v>1</v>
      </c>
      <c r="K1222" s="315">
        <v>22.5</v>
      </c>
      <c r="L1222" s="315">
        <v>0</v>
      </c>
      <c r="M1222" s="315">
        <v>0</v>
      </c>
      <c r="N1222" s="338">
        <v>22.5</v>
      </c>
      <c r="O1222" s="654">
        <v>22.5</v>
      </c>
      <c r="R1222" s="661"/>
      <c r="S1222" s="873"/>
      <c r="U1222" s="952"/>
      <c r="V1222" s="873"/>
      <c r="X1222" s="1002" t="s">
        <v>6020</v>
      </c>
      <c r="Y1222" s="1002" t="s">
        <v>1718</v>
      </c>
      <c r="Z1222" s="1003">
        <v>3</v>
      </c>
      <c r="AC1222" s="1004">
        <v>45840</v>
      </c>
      <c r="AD1222" s="1004">
        <v>45894</v>
      </c>
      <c r="AE1222" s="1005">
        <v>0</v>
      </c>
      <c r="AF1222" s="1005">
        <v>1</v>
      </c>
      <c r="AG1222" s="1003">
        <v>22.5</v>
      </c>
      <c r="AH1222" s="1003">
        <v>0</v>
      </c>
      <c r="AI1222" s="1003">
        <v>0</v>
      </c>
      <c r="AJ1222" s="1003">
        <v>22.5</v>
      </c>
    </row>
    <row r="1223" spans="2:36">
      <c r="B1223" s="337" t="s">
        <v>6021</v>
      </c>
      <c r="C1223" s="314" t="s">
        <v>1719</v>
      </c>
      <c r="D1223" s="315">
        <v>38</v>
      </c>
      <c r="G1223" s="588">
        <v>45895</v>
      </c>
      <c r="H1223" s="588">
        <v>45922</v>
      </c>
      <c r="I1223" s="316">
        <v>0</v>
      </c>
      <c r="J1223" s="316">
        <v>1</v>
      </c>
      <c r="K1223" s="315">
        <v>340</v>
      </c>
      <c r="L1223" s="315">
        <v>0</v>
      </c>
      <c r="M1223" s="315">
        <v>0</v>
      </c>
      <c r="N1223" s="338">
        <v>340</v>
      </c>
      <c r="O1223" s="654">
        <v>340</v>
      </c>
      <c r="R1223" s="661"/>
      <c r="S1223" s="873"/>
      <c r="U1223" s="952"/>
      <c r="V1223" s="873"/>
      <c r="X1223" s="1002" t="s">
        <v>6021</v>
      </c>
      <c r="Y1223" s="1002" t="s">
        <v>1719</v>
      </c>
      <c r="Z1223" s="1003">
        <v>38</v>
      </c>
      <c r="AC1223" s="1004">
        <v>45895</v>
      </c>
      <c r="AD1223" s="1004">
        <v>45922</v>
      </c>
      <c r="AE1223" s="1005">
        <v>0</v>
      </c>
      <c r="AF1223" s="1005">
        <v>1</v>
      </c>
      <c r="AG1223" s="1003">
        <v>340</v>
      </c>
      <c r="AH1223" s="1003">
        <v>0</v>
      </c>
      <c r="AI1223" s="1003">
        <v>0</v>
      </c>
      <c r="AJ1223" s="1003">
        <v>340</v>
      </c>
    </row>
    <row r="1224" spans="2:36">
      <c r="B1224" s="337" t="s">
        <v>6022</v>
      </c>
      <c r="C1224" s="314" t="s">
        <v>1720</v>
      </c>
      <c r="D1224" s="315">
        <v>7</v>
      </c>
      <c r="G1224" s="588">
        <v>45923</v>
      </c>
      <c r="H1224" s="588">
        <v>46070</v>
      </c>
      <c r="I1224" s="316">
        <v>0</v>
      </c>
      <c r="J1224" s="316">
        <v>1</v>
      </c>
      <c r="K1224" s="315">
        <v>50</v>
      </c>
      <c r="L1224" s="315">
        <v>0</v>
      </c>
      <c r="M1224" s="315">
        <v>0</v>
      </c>
      <c r="N1224" s="338">
        <v>50</v>
      </c>
      <c r="O1224" s="654">
        <v>50</v>
      </c>
      <c r="R1224" s="661"/>
      <c r="S1224" s="873"/>
      <c r="U1224" s="952"/>
      <c r="V1224" s="873"/>
      <c r="X1224" s="1002" t="s">
        <v>6022</v>
      </c>
      <c r="Y1224" s="1002" t="s">
        <v>1720</v>
      </c>
      <c r="Z1224" s="1003">
        <v>7</v>
      </c>
      <c r="AC1224" s="1004">
        <v>45923</v>
      </c>
      <c r="AD1224" s="1004">
        <v>46070</v>
      </c>
      <c r="AE1224" s="1005">
        <v>0</v>
      </c>
      <c r="AF1224" s="1005">
        <v>1</v>
      </c>
      <c r="AG1224" s="1003">
        <v>50</v>
      </c>
      <c r="AH1224" s="1003">
        <v>0</v>
      </c>
      <c r="AI1224" s="1003">
        <v>0</v>
      </c>
      <c r="AJ1224" s="1003">
        <v>50</v>
      </c>
    </row>
    <row r="1225" spans="2:36">
      <c r="B1225" s="337" t="s">
        <v>6023</v>
      </c>
      <c r="C1225" s="314" t="s">
        <v>1721</v>
      </c>
      <c r="D1225" s="315">
        <v>15</v>
      </c>
      <c r="G1225" s="588">
        <v>46071</v>
      </c>
      <c r="H1225" s="588">
        <v>46150</v>
      </c>
      <c r="I1225" s="316">
        <v>0</v>
      </c>
      <c r="J1225" s="316">
        <v>0.9</v>
      </c>
      <c r="K1225" s="315">
        <v>39</v>
      </c>
      <c r="L1225" s="315">
        <v>0</v>
      </c>
      <c r="M1225" s="315">
        <v>0</v>
      </c>
      <c r="N1225" s="338">
        <v>35.1</v>
      </c>
      <c r="O1225" s="654">
        <v>35.1</v>
      </c>
      <c r="R1225" s="661"/>
      <c r="S1225" s="873"/>
      <c r="U1225" s="952"/>
      <c r="V1225" s="873"/>
      <c r="X1225" s="1002" t="s">
        <v>6023</v>
      </c>
      <c r="Y1225" s="1002" t="s">
        <v>1721</v>
      </c>
      <c r="Z1225" s="1003">
        <v>15</v>
      </c>
      <c r="AC1225" s="1004">
        <v>46071</v>
      </c>
      <c r="AD1225" s="1004">
        <v>46150</v>
      </c>
      <c r="AE1225" s="1005">
        <v>0</v>
      </c>
      <c r="AF1225" s="1005">
        <v>0.9</v>
      </c>
      <c r="AG1225" s="1003">
        <v>39</v>
      </c>
      <c r="AH1225" s="1003">
        <v>0</v>
      </c>
      <c r="AI1225" s="1003">
        <v>0</v>
      </c>
      <c r="AJ1225" s="1003">
        <v>35.1</v>
      </c>
    </row>
    <row r="1226" spans="2:36">
      <c r="B1226" s="339" t="s">
        <v>6024</v>
      </c>
      <c r="C1226" s="340"/>
      <c r="D1226" s="341">
        <v>125</v>
      </c>
      <c r="E1226" s="593"/>
      <c r="F1226" s="593"/>
      <c r="G1226" s="593">
        <v>45923</v>
      </c>
      <c r="H1226" s="593">
        <v>46164</v>
      </c>
      <c r="I1226" s="342">
        <v>0</v>
      </c>
      <c r="J1226" s="342">
        <v>0</v>
      </c>
      <c r="K1226" s="341">
        <v>451.5</v>
      </c>
      <c r="L1226" s="341">
        <v>0</v>
      </c>
      <c r="M1226" s="341">
        <v>0</v>
      </c>
      <c r="N1226" s="343">
        <v>428.1</v>
      </c>
      <c r="O1226" s="385">
        <v>412.5</v>
      </c>
      <c r="P1226" s="570"/>
      <c r="Q1226" s="571"/>
      <c r="R1226" s="662"/>
      <c r="S1226" s="874"/>
      <c r="U1226" s="953"/>
      <c r="V1226" s="874"/>
      <c r="X1226" s="1002" t="s">
        <v>6024</v>
      </c>
      <c r="Z1226" s="1003">
        <v>125</v>
      </c>
      <c r="AC1226" s="1004">
        <v>45923</v>
      </c>
      <c r="AD1226" s="1004">
        <v>46164</v>
      </c>
      <c r="AE1226" s="1005">
        <v>0</v>
      </c>
      <c r="AF1226" s="1005">
        <v>0</v>
      </c>
      <c r="AG1226" s="1003">
        <v>451.5</v>
      </c>
      <c r="AH1226" s="1003">
        <v>0</v>
      </c>
      <c r="AI1226" s="1003">
        <v>0</v>
      </c>
      <c r="AJ1226" s="1003">
        <v>428.1</v>
      </c>
    </row>
    <row r="1227" spans="2:36">
      <c r="B1227" s="337" t="s">
        <v>6025</v>
      </c>
      <c r="C1227" s="314" t="s">
        <v>1723</v>
      </c>
      <c r="D1227" s="315">
        <v>3</v>
      </c>
      <c r="G1227" s="588">
        <v>45923</v>
      </c>
      <c r="H1227" s="588">
        <v>45982</v>
      </c>
      <c r="I1227" s="316">
        <v>0</v>
      </c>
      <c r="J1227" s="316">
        <v>1</v>
      </c>
      <c r="K1227" s="315">
        <v>22.5</v>
      </c>
      <c r="L1227" s="315">
        <v>0</v>
      </c>
      <c r="M1227" s="315">
        <v>0</v>
      </c>
      <c r="N1227" s="338">
        <v>22.5</v>
      </c>
      <c r="O1227" s="654">
        <v>22.5</v>
      </c>
      <c r="R1227" s="661"/>
      <c r="S1227" s="873"/>
      <c r="U1227" s="952"/>
      <c r="V1227" s="873"/>
      <c r="X1227" s="1002" t="s">
        <v>6025</v>
      </c>
      <c r="Y1227" s="1002" t="s">
        <v>1723</v>
      </c>
      <c r="Z1227" s="1003">
        <v>3</v>
      </c>
      <c r="AC1227" s="1004">
        <v>45923</v>
      </c>
      <c r="AD1227" s="1004">
        <v>45982</v>
      </c>
      <c r="AE1227" s="1005">
        <v>0</v>
      </c>
      <c r="AF1227" s="1005">
        <v>1</v>
      </c>
      <c r="AG1227" s="1003">
        <v>22.5</v>
      </c>
      <c r="AH1227" s="1003">
        <v>0</v>
      </c>
      <c r="AI1227" s="1003">
        <v>0</v>
      </c>
      <c r="AJ1227" s="1003">
        <v>22.5</v>
      </c>
    </row>
    <row r="1228" spans="2:36">
      <c r="B1228" s="337" t="s">
        <v>6026</v>
      </c>
      <c r="C1228" s="314" t="s">
        <v>1724</v>
      </c>
      <c r="D1228" s="315">
        <v>38</v>
      </c>
      <c r="G1228" s="588">
        <v>45984</v>
      </c>
      <c r="H1228" s="588">
        <v>46004</v>
      </c>
      <c r="I1228" s="316">
        <v>0</v>
      </c>
      <c r="J1228" s="316">
        <v>1</v>
      </c>
      <c r="K1228" s="315">
        <v>340</v>
      </c>
      <c r="L1228" s="315">
        <v>0</v>
      </c>
      <c r="M1228" s="315">
        <v>0</v>
      </c>
      <c r="N1228" s="338">
        <v>340</v>
      </c>
      <c r="O1228" s="654">
        <v>340</v>
      </c>
      <c r="R1228" s="661"/>
      <c r="S1228" s="873"/>
      <c r="U1228" s="952"/>
      <c r="V1228" s="873"/>
      <c r="X1228" s="1002" t="s">
        <v>6026</v>
      </c>
      <c r="Y1228" s="1002" t="s">
        <v>1724</v>
      </c>
      <c r="Z1228" s="1003">
        <v>38</v>
      </c>
      <c r="AC1228" s="1004">
        <v>45984</v>
      </c>
      <c r="AD1228" s="1004">
        <v>46004</v>
      </c>
      <c r="AE1228" s="1005">
        <v>0</v>
      </c>
      <c r="AF1228" s="1005">
        <v>1</v>
      </c>
      <c r="AG1228" s="1003">
        <v>340</v>
      </c>
      <c r="AH1228" s="1003">
        <v>0</v>
      </c>
      <c r="AI1228" s="1003">
        <v>0</v>
      </c>
      <c r="AJ1228" s="1003">
        <v>340</v>
      </c>
    </row>
    <row r="1229" spans="2:36">
      <c r="B1229" s="337" t="s">
        <v>6027</v>
      </c>
      <c r="C1229" s="314" t="s">
        <v>1725</v>
      </c>
      <c r="D1229" s="315">
        <v>7</v>
      </c>
      <c r="G1229" s="588">
        <v>46006</v>
      </c>
      <c r="H1229" s="588">
        <v>46112</v>
      </c>
      <c r="I1229" s="316">
        <v>0</v>
      </c>
      <c r="J1229" s="316">
        <v>1</v>
      </c>
      <c r="K1229" s="315">
        <v>50</v>
      </c>
      <c r="L1229" s="315">
        <v>0</v>
      </c>
      <c r="M1229" s="315">
        <v>0</v>
      </c>
      <c r="N1229" s="338">
        <v>50</v>
      </c>
      <c r="O1229" s="654">
        <v>50</v>
      </c>
      <c r="R1229" s="661"/>
      <c r="S1229" s="873"/>
      <c r="U1229" s="952"/>
      <c r="V1229" s="873"/>
      <c r="X1229" s="1002" t="s">
        <v>6027</v>
      </c>
      <c r="Y1229" s="1002" t="s">
        <v>1725</v>
      </c>
      <c r="Z1229" s="1003">
        <v>7</v>
      </c>
      <c r="AC1229" s="1004">
        <v>46006</v>
      </c>
      <c r="AD1229" s="1004">
        <v>46112</v>
      </c>
      <c r="AE1229" s="1005">
        <v>0</v>
      </c>
      <c r="AF1229" s="1005">
        <v>1</v>
      </c>
      <c r="AG1229" s="1003">
        <v>50</v>
      </c>
      <c r="AH1229" s="1003">
        <v>0</v>
      </c>
      <c r="AI1229" s="1003">
        <v>0</v>
      </c>
      <c r="AJ1229" s="1003">
        <v>50</v>
      </c>
    </row>
    <row r="1230" spans="2:36">
      <c r="B1230" s="337" t="s">
        <v>6028</v>
      </c>
      <c r="C1230" s="314" t="s">
        <v>1726</v>
      </c>
      <c r="D1230" s="315">
        <v>30</v>
      </c>
      <c r="G1230" s="588">
        <v>46113</v>
      </c>
      <c r="H1230" s="588">
        <v>46164</v>
      </c>
      <c r="I1230" s="316">
        <v>0</v>
      </c>
      <c r="J1230" s="316">
        <v>0.4</v>
      </c>
      <c r="K1230" s="315">
        <v>39</v>
      </c>
      <c r="L1230" s="315">
        <v>0</v>
      </c>
      <c r="M1230" s="315">
        <v>0</v>
      </c>
      <c r="N1230" s="338">
        <v>15.6</v>
      </c>
      <c r="O1230" s="654">
        <v>0</v>
      </c>
      <c r="R1230" s="661"/>
      <c r="S1230" s="873"/>
      <c r="U1230" s="952"/>
      <c r="V1230" s="873"/>
      <c r="X1230" s="1002" t="s">
        <v>6028</v>
      </c>
      <c r="Y1230" s="1002" t="s">
        <v>1726</v>
      </c>
      <c r="Z1230" s="1003">
        <v>30</v>
      </c>
      <c r="AC1230" s="1004">
        <v>46113</v>
      </c>
      <c r="AD1230" s="1004">
        <v>46164</v>
      </c>
      <c r="AE1230" s="1005">
        <v>0</v>
      </c>
      <c r="AF1230" s="1005">
        <v>0.4</v>
      </c>
      <c r="AG1230" s="1003">
        <v>39</v>
      </c>
      <c r="AH1230" s="1003">
        <v>0</v>
      </c>
      <c r="AI1230" s="1003">
        <v>0</v>
      </c>
      <c r="AJ1230" s="1003">
        <v>15.6</v>
      </c>
    </row>
    <row r="1231" spans="2:36">
      <c r="B1231" s="339" t="s">
        <v>6029</v>
      </c>
      <c r="C1231" s="340"/>
      <c r="D1231" s="341">
        <v>77</v>
      </c>
      <c r="E1231" s="593"/>
      <c r="F1231" s="593"/>
      <c r="G1231" s="593">
        <v>45789</v>
      </c>
      <c r="H1231" s="593">
        <v>46157</v>
      </c>
      <c r="I1231" s="342">
        <v>0</v>
      </c>
      <c r="J1231" s="342">
        <v>0</v>
      </c>
      <c r="K1231" s="341">
        <v>2210.5</v>
      </c>
      <c r="L1231" s="341">
        <v>0</v>
      </c>
      <c r="M1231" s="341">
        <v>0</v>
      </c>
      <c r="N1231" s="343">
        <v>2200.15</v>
      </c>
      <c r="O1231" s="385">
        <v>2196.6999999999998</v>
      </c>
      <c r="P1231" s="570"/>
      <c r="Q1231" s="571"/>
      <c r="R1231" s="662"/>
      <c r="S1231" s="874"/>
      <c r="U1231" s="953"/>
      <c r="V1231" s="874"/>
      <c r="X1231" s="1002" t="s">
        <v>6029</v>
      </c>
      <c r="Z1231" s="1003">
        <v>77</v>
      </c>
      <c r="AC1231" s="1004">
        <v>45789</v>
      </c>
      <c r="AD1231" s="1004">
        <v>46157</v>
      </c>
      <c r="AE1231" s="1005">
        <v>0</v>
      </c>
      <c r="AF1231" s="1005">
        <v>0</v>
      </c>
      <c r="AG1231" s="1003">
        <v>2210.5</v>
      </c>
      <c r="AH1231" s="1003">
        <v>0</v>
      </c>
      <c r="AI1231" s="1003">
        <v>0</v>
      </c>
      <c r="AJ1231" s="1003">
        <v>2200.15</v>
      </c>
    </row>
    <row r="1232" spans="2:36">
      <c r="B1232" s="339" t="s">
        <v>6030</v>
      </c>
      <c r="C1232" s="340"/>
      <c r="D1232" s="341">
        <v>42</v>
      </c>
      <c r="E1232" s="593"/>
      <c r="F1232" s="593"/>
      <c r="G1232" s="593">
        <v>45789</v>
      </c>
      <c r="H1232" s="593">
        <v>45940</v>
      </c>
      <c r="I1232" s="342">
        <v>0</v>
      </c>
      <c r="J1232" s="342">
        <v>0</v>
      </c>
      <c r="K1232" s="341">
        <v>523.5</v>
      </c>
      <c r="L1232" s="341">
        <v>0</v>
      </c>
      <c r="M1232" s="341">
        <v>0</v>
      </c>
      <c r="N1232" s="343">
        <v>523.5</v>
      </c>
      <c r="O1232" s="385">
        <v>523.5</v>
      </c>
      <c r="P1232" s="570"/>
      <c r="Q1232" s="571"/>
      <c r="R1232" s="662"/>
      <c r="S1232" s="874"/>
      <c r="U1232" s="953"/>
      <c r="V1232" s="874"/>
      <c r="X1232" s="1002" t="s">
        <v>6030</v>
      </c>
      <c r="Z1232" s="1003">
        <v>42</v>
      </c>
      <c r="AC1232" s="1004">
        <v>45789</v>
      </c>
      <c r="AD1232" s="1004">
        <v>45940</v>
      </c>
      <c r="AE1232" s="1005">
        <v>0</v>
      </c>
      <c r="AF1232" s="1005">
        <v>0</v>
      </c>
      <c r="AG1232" s="1003">
        <v>523.5</v>
      </c>
      <c r="AH1232" s="1003">
        <v>0</v>
      </c>
      <c r="AI1232" s="1003">
        <v>0</v>
      </c>
      <c r="AJ1232" s="1003">
        <v>523.5</v>
      </c>
    </row>
    <row r="1233" spans="2:36">
      <c r="B1233" s="337" t="s">
        <v>6031</v>
      </c>
      <c r="C1233" s="314" t="s">
        <v>1728</v>
      </c>
      <c r="D1233" s="315">
        <v>4</v>
      </c>
      <c r="G1233" s="588">
        <v>45789</v>
      </c>
      <c r="H1233" s="588">
        <v>45800</v>
      </c>
      <c r="I1233" s="316">
        <v>0</v>
      </c>
      <c r="J1233" s="316">
        <v>1</v>
      </c>
      <c r="K1233" s="315">
        <v>29.5</v>
      </c>
      <c r="L1233" s="315">
        <v>0</v>
      </c>
      <c r="M1233" s="315">
        <v>0</v>
      </c>
      <c r="N1233" s="338">
        <v>29.5</v>
      </c>
      <c r="O1233" s="654">
        <v>29.5</v>
      </c>
      <c r="R1233" s="661"/>
      <c r="S1233" s="873"/>
      <c r="U1233" s="952"/>
      <c r="V1233" s="873"/>
      <c r="X1233" s="1002" t="s">
        <v>6031</v>
      </c>
      <c r="Y1233" s="1002" t="s">
        <v>1728</v>
      </c>
      <c r="Z1233" s="1003">
        <v>4</v>
      </c>
      <c r="AC1233" s="1004">
        <v>45789</v>
      </c>
      <c r="AD1233" s="1004">
        <v>45800</v>
      </c>
      <c r="AE1233" s="1005">
        <v>0</v>
      </c>
      <c r="AF1233" s="1005">
        <v>1</v>
      </c>
      <c r="AG1233" s="1003">
        <v>29.5</v>
      </c>
      <c r="AH1233" s="1003">
        <v>0</v>
      </c>
      <c r="AI1233" s="1003">
        <v>0</v>
      </c>
      <c r="AJ1233" s="1003">
        <v>29.5</v>
      </c>
    </row>
    <row r="1234" spans="2:36">
      <c r="B1234" s="337" t="s">
        <v>6032</v>
      </c>
      <c r="C1234" s="314" t="s">
        <v>1729</v>
      </c>
      <c r="D1234" s="315">
        <v>42</v>
      </c>
      <c r="G1234" s="588">
        <v>45803</v>
      </c>
      <c r="H1234" s="588">
        <v>45829</v>
      </c>
      <c r="I1234" s="316">
        <v>0</v>
      </c>
      <c r="J1234" s="316">
        <v>1</v>
      </c>
      <c r="K1234" s="315">
        <v>375</v>
      </c>
      <c r="L1234" s="315">
        <v>0</v>
      </c>
      <c r="M1234" s="315">
        <v>0</v>
      </c>
      <c r="N1234" s="338">
        <v>375</v>
      </c>
      <c r="O1234" s="654">
        <v>375</v>
      </c>
      <c r="R1234" s="661"/>
      <c r="S1234" s="873"/>
      <c r="U1234" s="952"/>
      <c r="V1234" s="873"/>
      <c r="X1234" s="1002" t="s">
        <v>6032</v>
      </c>
      <c r="Y1234" s="1002" t="s">
        <v>1729</v>
      </c>
      <c r="Z1234" s="1003">
        <v>42</v>
      </c>
      <c r="AC1234" s="1004">
        <v>45803</v>
      </c>
      <c r="AD1234" s="1004">
        <v>45829</v>
      </c>
      <c r="AE1234" s="1005">
        <v>0</v>
      </c>
      <c r="AF1234" s="1005">
        <v>1</v>
      </c>
      <c r="AG1234" s="1003">
        <v>375</v>
      </c>
      <c r="AH1234" s="1003">
        <v>0</v>
      </c>
      <c r="AI1234" s="1003">
        <v>0</v>
      </c>
      <c r="AJ1234" s="1003">
        <v>375</v>
      </c>
    </row>
    <row r="1235" spans="2:36">
      <c r="B1235" s="337" t="s">
        <v>6033</v>
      </c>
      <c r="C1235" s="314" t="s">
        <v>1730</v>
      </c>
      <c r="D1235" s="315">
        <v>8</v>
      </c>
      <c r="G1235" s="588">
        <v>45831</v>
      </c>
      <c r="H1235" s="588">
        <v>45901</v>
      </c>
      <c r="I1235" s="316">
        <v>0</v>
      </c>
      <c r="J1235" s="316">
        <v>1</v>
      </c>
      <c r="K1235" s="315">
        <v>60</v>
      </c>
      <c r="L1235" s="315">
        <v>0</v>
      </c>
      <c r="M1235" s="315">
        <v>0</v>
      </c>
      <c r="N1235" s="338">
        <v>60</v>
      </c>
      <c r="O1235" s="654">
        <v>60</v>
      </c>
      <c r="R1235" s="661"/>
      <c r="S1235" s="873"/>
      <c r="U1235" s="952"/>
      <c r="V1235" s="873"/>
      <c r="X1235" s="1002" t="s">
        <v>6033</v>
      </c>
      <c r="Y1235" s="1002" t="s">
        <v>1730</v>
      </c>
      <c r="Z1235" s="1003">
        <v>8</v>
      </c>
      <c r="AC1235" s="1004">
        <v>45831</v>
      </c>
      <c r="AD1235" s="1004">
        <v>45901</v>
      </c>
      <c r="AE1235" s="1005">
        <v>0</v>
      </c>
      <c r="AF1235" s="1005">
        <v>1</v>
      </c>
      <c r="AG1235" s="1003">
        <v>60</v>
      </c>
      <c r="AH1235" s="1003">
        <v>0</v>
      </c>
      <c r="AI1235" s="1003">
        <v>0</v>
      </c>
      <c r="AJ1235" s="1003">
        <v>60</v>
      </c>
    </row>
    <row r="1236" spans="2:36">
      <c r="B1236" s="337" t="s">
        <v>6034</v>
      </c>
      <c r="C1236" s="314" t="s">
        <v>1731</v>
      </c>
      <c r="D1236" s="315">
        <v>8</v>
      </c>
      <c r="G1236" s="588">
        <v>45902</v>
      </c>
      <c r="H1236" s="588">
        <v>45940</v>
      </c>
      <c r="I1236" s="316">
        <v>0</v>
      </c>
      <c r="J1236" s="316">
        <v>1</v>
      </c>
      <c r="K1236" s="315">
        <v>59</v>
      </c>
      <c r="L1236" s="315">
        <v>0</v>
      </c>
      <c r="M1236" s="315">
        <v>0</v>
      </c>
      <c r="N1236" s="338">
        <v>59</v>
      </c>
      <c r="O1236" s="654">
        <v>59</v>
      </c>
      <c r="R1236" s="661"/>
      <c r="S1236" s="873"/>
      <c r="U1236" s="952"/>
      <c r="V1236" s="873"/>
      <c r="X1236" s="1002" t="s">
        <v>6034</v>
      </c>
      <c r="Y1236" s="1002" t="s">
        <v>1731</v>
      </c>
      <c r="Z1236" s="1003">
        <v>8</v>
      </c>
      <c r="AC1236" s="1004">
        <v>45902</v>
      </c>
      <c r="AD1236" s="1004">
        <v>45940</v>
      </c>
      <c r="AE1236" s="1005">
        <v>0</v>
      </c>
      <c r="AF1236" s="1005">
        <v>1</v>
      </c>
      <c r="AG1236" s="1003">
        <v>59</v>
      </c>
      <c r="AH1236" s="1003">
        <v>0</v>
      </c>
      <c r="AI1236" s="1003">
        <v>0</v>
      </c>
      <c r="AJ1236" s="1003">
        <v>59</v>
      </c>
    </row>
    <row r="1237" spans="2:36">
      <c r="B1237" s="339" t="s">
        <v>6035</v>
      </c>
      <c r="C1237" s="340"/>
      <c r="D1237" s="341">
        <v>77</v>
      </c>
      <c r="E1237" s="593"/>
      <c r="F1237" s="593"/>
      <c r="G1237" s="593">
        <v>45845</v>
      </c>
      <c r="H1237" s="593">
        <v>46049</v>
      </c>
      <c r="I1237" s="342">
        <v>0</v>
      </c>
      <c r="J1237" s="342">
        <v>0</v>
      </c>
      <c r="K1237" s="341">
        <v>843.5</v>
      </c>
      <c r="L1237" s="341">
        <v>0</v>
      </c>
      <c r="M1237" s="341">
        <v>0</v>
      </c>
      <c r="N1237" s="343">
        <v>843.5</v>
      </c>
      <c r="O1237" s="385">
        <v>843.5</v>
      </c>
      <c r="P1237" s="570"/>
      <c r="Q1237" s="571"/>
      <c r="R1237" s="662"/>
      <c r="S1237" s="874"/>
      <c r="U1237" s="953"/>
      <c r="V1237" s="874"/>
      <c r="X1237" s="1002" t="s">
        <v>6035</v>
      </c>
      <c r="Z1237" s="1003">
        <v>77</v>
      </c>
      <c r="AC1237" s="1004">
        <v>45845</v>
      </c>
      <c r="AD1237" s="1004">
        <v>46049</v>
      </c>
      <c r="AE1237" s="1005">
        <v>0</v>
      </c>
      <c r="AF1237" s="1005">
        <v>0</v>
      </c>
      <c r="AG1237" s="1003">
        <v>843.5</v>
      </c>
      <c r="AH1237" s="1003">
        <v>0</v>
      </c>
      <c r="AI1237" s="1003">
        <v>0</v>
      </c>
      <c r="AJ1237" s="1003">
        <v>843.5</v>
      </c>
    </row>
    <row r="1238" spans="2:36">
      <c r="B1238" s="337" t="s">
        <v>6036</v>
      </c>
      <c r="C1238" s="314" t="s">
        <v>1733</v>
      </c>
      <c r="D1238" s="315">
        <v>4</v>
      </c>
      <c r="G1238" s="588">
        <v>45845</v>
      </c>
      <c r="H1238" s="588">
        <v>45873</v>
      </c>
      <c r="I1238" s="316">
        <v>0</v>
      </c>
      <c r="J1238" s="316">
        <v>1</v>
      </c>
      <c r="K1238" s="315">
        <v>29.5</v>
      </c>
      <c r="L1238" s="315">
        <v>0</v>
      </c>
      <c r="M1238" s="315">
        <v>0</v>
      </c>
      <c r="N1238" s="338">
        <v>29.5</v>
      </c>
      <c r="O1238" s="654">
        <v>29.5</v>
      </c>
      <c r="R1238" s="661"/>
      <c r="S1238" s="873"/>
      <c r="U1238" s="952"/>
      <c r="V1238" s="873"/>
      <c r="X1238" s="1002" t="s">
        <v>6036</v>
      </c>
      <c r="Y1238" s="1002" t="s">
        <v>1733</v>
      </c>
      <c r="Z1238" s="1003">
        <v>4</v>
      </c>
      <c r="AC1238" s="1004">
        <v>45845</v>
      </c>
      <c r="AD1238" s="1004">
        <v>45873</v>
      </c>
      <c r="AE1238" s="1005">
        <v>0</v>
      </c>
      <c r="AF1238" s="1005">
        <v>1</v>
      </c>
      <c r="AG1238" s="1003">
        <v>29.5</v>
      </c>
      <c r="AH1238" s="1003">
        <v>0</v>
      </c>
      <c r="AI1238" s="1003">
        <v>0</v>
      </c>
      <c r="AJ1238" s="1003">
        <v>29.5</v>
      </c>
    </row>
    <row r="1239" spans="2:36">
      <c r="B1239" s="337" t="s">
        <v>6037</v>
      </c>
      <c r="C1239" s="314" t="s">
        <v>1734</v>
      </c>
      <c r="D1239" s="315">
        <v>77</v>
      </c>
      <c r="G1239" s="588">
        <v>45874</v>
      </c>
      <c r="H1239" s="588">
        <v>45922</v>
      </c>
      <c r="I1239" s="316">
        <v>0</v>
      </c>
      <c r="J1239" s="316">
        <v>1</v>
      </c>
      <c r="K1239" s="315">
        <v>680</v>
      </c>
      <c r="L1239" s="315">
        <v>0</v>
      </c>
      <c r="M1239" s="315">
        <v>0</v>
      </c>
      <c r="N1239" s="338">
        <v>680</v>
      </c>
      <c r="O1239" s="654">
        <v>680</v>
      </c>
      <c r="R1239" s="661"/>
      <c r="S1239" s="873"/>
      <c r="U1239" s="952"/>
      <c r="V1239" s="873"/>
      <c r="X1239" s="1002" t="s">
        <v>6037</v>
      </c>
      <c r="Y1239" s="1002" t="s">
        <v>1734</v>
      </c>
      <c r="Z1239" s="1003">
        <v>77</v>
      </c>
      <c r="AC1239" s="1004">
        <v>45874</v>
      </c>
      <c r="AD1239" s="1004">
        <v>45922</v>
      </c>
      <c r="AE1239" s="1005">
        <v>0</v>
      </c>
      <c r="AF1239" s="1005">
        <v>1</v>
      </c>
      <c r="AG1239" s="1003">
        <v>680</v>
      </c>
      <c r="AH1239" s="1003">
        <v>0</v>
      </c>
      <c r="AI1239" s="1003">
        <v>0</v>
      </c>
      <c r="AJ1239" s="1003">
        <v>680</v>
      </c>
    </row>
    <row r="1240" spans="2:36">
      <c r="B1240" s="337" t="s">
        <v>6038</v>
      </c>
      <c r="C1240" s="314" t="s">
        <v>1735</v>
      </c>
      <c r="D1240" s="315">
        <v>9</v>
      </c>
      <c r="G1240" s="588">
        <v>45923</v>
      </c>
      <c r="H1240" s="588">
        <v>45960</v>
      </c>
      <c r="I1240" s="316">
        <v>0</v>
      </c>
      <c r="J1240" s="316">
        <v>1</v>
      </c>
      <c r="K1240" s="315">
        <v>65</v>
      </c>
      <c r="L1240" s="315">
        <v>0</v>
      </c>
      <c r="M1240" s="315">
        <v>0</v>
      </c>
      <c r="N1240" s="338">
        <v>65</v>
      </c>
      <c r="O1240" s="654">
        <v>65</v>
      </c>
      <c r="R1240" s="661"/>
      <c r="S1240" s="873"/>
      <c r="U1240" s="952"/>
      <c r="V1240" s="873"/>
      <c r="X1240" s="1002" t="s">
        <v>6038</v>
      </c>
      <c r="Y1240" s="1002" t="s">
        <v>1735</v>
      </c>
      <c r="Z1240" s="1003">
        <v>9</v>
      </c>
      <c r="AC1240" s="1004">
        <v>45923</v>
      </c>
      <c r="AD1240" s="1004">
        <v>45960</v>
      </c>
      <c r="AE1240" s="1005">
        <v>0</v>
      </c>
      <c r="AF1240" s="1005">
        <v>1</v>
      </c>
      <c r="AG1240" s="1003">
        <v>65</v>
      </c>
      <c r="AH1240" s="1003">
        <v>0</v>
      </c>
      <c r="AI1240" s="1003">
        <v>0</v>
      </c>
      <c r="AJ1240" s="1003">
        <v>65</v>
      </c>
    </row>
    <row r="1241" spans="2:36">
      <c r="B1241" s="337" t="s">
        <v>6039</v>
      </c>
      <c r="C1241" s="314" t="s">
        <v>1736</v>
      </c>
      <c r="D1241" s="315">
        <v>10</v>
      </c>
      <c r="G1241" s="588">
        <v>45964</v>
      </c>
      <c r="H1241" s="588">
        <v>46049</v>
      </c>
      <c r="I1241" s="316">
        <v>0</v>
      </c>
      <c r="J1241" s="316">
        <v>1</v>
      </c>
      <c r="K1241" s="315">
        <v>69</v>
      </c>
      <c r="L1241" s="315">
        <v>0</v>
      </c>
      <c r="M1241" s="315">
        <v>0</v>
      </c>
      <c r="N1241" s="338">
        <v>69</v>
      </c>
      <c r="O1241" s="654">
        <v>69</v>
      </c>
      <c r="R1241" s="661"/>
      <c r="S1241" s="873"/>
      <c r="U1241" s="952"/>
      <c r="V1241" s="873"/>
      <c r="X1241" s="1002" t="s">
        <v>6039</v>
      </c>
      <c r="Y1241" s="1002" t="s">
        <v>1736</v>
      </c>
      <c r="Z1241" s="1003">
        <v>10</v>
      </c>
      <c r="AC1241" s="1004">
        <v>45964</v>
      </c>
      <c r="AD1241" s="1004">
        <v>46049</v>
      </c>
      <c r="AE1241" s="1005">
        <v>0</v>
      </c>
      <c r="AF1241" s="1005">
        <v>1</v>
      </c>
      <c r="AG1241" s="1003">
        <v>69</v>
      </c>
      <c r="AH1241" s="1003">
        <v>0</v>
      </c>
      <c r="AI1241" s="1003">
        <v>0</v>
      </c>
      <c r="AJ1241" s="1003">
        <v>69</v>
      </c>
    </row>
    <row r="1242" spans="2:36">
      <c r="B1242" s="339" t="s">
        <v>6040</v>
      </c>
      <c r="C1242" s="340"/>
      <c r="D1242" s="341">
        <v>77</v>
      </c>
      <c r="E1242" s="593"/>
      <c r="F1242" s="593"/>
      <c r="G1242" s="593">
        <v>45943</v>
      </c>
      <c r="H1242" s="593">
        <v>46157</v>
      </c>
      <c r="I1242" s="342">
        <v>0</v>
      </c>
      <c r="J1242" s="342">
        <v>0</v>
      </c>
      <c r="K1242" s="341">
        <v>843.5</v>
      </c>
      <c r="L1242" s="341">
        <v>0</v>
      </c>
      <c r="M1242" s="341">
        <v>0</v>
      </c>
      <c r="N1242" s="343">
        <v>833.15</v>
      </c>
      <c r="O1242" s="385">
        <v>829.7</v>
      </c>
      <c r="P1242" s="570"/>
      <c r="Q1242" s="571"/>
      <c r="R1242" s="662"/>
      <c r="S1242" s="874"/>
      <c r="U1242" s="953"/>
      <c r="V1242" s="874"/>
      <c r="X1242" s="1002" t="s">
        <v>6040</v>
      </c>
      <c r="Z1242" s="1003">
        <v>77</v>
      </c>
      <c r="AC1242" s="1004">
        <v>45943</v>
      </c>
      <c r="AD1242" s="1004">
        <v>46157</v>
      </c>
      <c r="AE1242" s="1005">
        <v>0</v>
      </c>
      <c r="AF1242" s="1005">
        <v>0</v>
      </c>
      <c r="AG1242" s="1003">
        <v>843.5</v>
      </c>
      <c r="AH1242" s="1003">
        <v>0</v>
      </c>
      <c r="AI1242" s="1003">
        <v>0</v>
      </c>
      <c r="AJ1242" s="1003">
        <v>833.15</v>
      </c>
    </row>
    <row r="1243" spans="2:36">
      <c r="B1243" s="337" t="s">
        <v>6041</v>
      </c>
      <c r="C1243" s="314" t="s">
        <v>1738</v>
      </c>
      <c r="D1243" s="315">
        <v>4</v>
      </c>
      <c r="G1243" s="588">
        <v>45943</v>
      </c>
      <c r="H1243" s="588">
        <v>45966</v>
      </c>
      <c r="I1243" s="316">
        <v>0</v>
      </c>
      <c r="J1243" s="316">
        <v>1</v>
      </c>
      <c r="K1243" s="315">
        <v>29.5</v>
      </c>
      <c r="L1243" s="315">
        <v>0</v>
      </c>
      <c r="M1243" s="315">
        <v>0</v>
      </c>
      <c r="N1243" s="338">
        <v>29.5</v>
      </c>
      <c r="O1243" s="654">
        <v>29.5</v>
      </c>
      <c r="R1243" s="661"/>
      <c r="S1243" s="873"/>
      <c r="U1243" s="952"/>
      <c r="V1243" s="873"/>
      <c r="X1243" s="1002" t="s">
        <v>6041</v>
      </c>
      <c r="Y1243" s="1002" t="s">
        <v>1738</v>
      </c>
      <c r="Z1243" s="1003">
        <v>4</v>
      </c>
      <c r="AC1243" s="1004">
        <v>45943</v>
      </c>
      <c r="AD1243" s="1004">
        <v>45966</v>
      </c>
      <c r="AE1243" s="1005">
        <v>0</v>
      </c>
      <c r="AF1243" s="1005">
        <v>1</v>
      </c>
      <c r="AG1243" s="1003">
        <v>29.5</v>
      </c>
      <c r="AH1243" s="1003">
        <v>0</v>
      </c>
      <c r="AI1243" s="1003">
        <v>0</v>
      </c>
      <c r="AJ1243" s="1003">
        <v>29.5</v>
      </c>
    </row>
    <row r="1244" spans="2:36">
      <c r="B1244" s="337" t="s">
        <v>6042</v>
      </c>
      <c r="C1244" s="314" t="s">
        <v>1739</v>
      </c>
      <c r="D1244" s="315">
        <v>77</v>
      </c>
      <c r="G1244" s="588">
        <v>45967</v>
      </c>
      <c r="H1244" s="588">
        <v>46013</v>
      </c>
      <c r="I1244" s="316">
        <v>0</v>
      </c>
      <c r="J1244" s="316">
        <v>1</v>
      </c>
      <c r="K1244" s="315">
        <v>680</v>
      </c>
      <c r="L1244" s="315">
        <v>0</v>
      </c>
      <c r="M1244" s="315">
        <v>0</v>
      </c>
      <c r="N1244" s="338">
        <v>680</v>
      </c>
      <c r="O1244" s="654">
        <v>680</v>
      </c>
      <c r="R1244" s="661"/>
      <c r="S1244" s="873"/>
      <c r="U1244" s="952"/>
      <c r="V1244" s="873"/>
      <c r="X1244" s="1002" t="s">
        <v>6042</v>
      </c>
      <c r="Y1244" s="1002" t="s">
        <v>1739</v>
      </c>
      <c r="Z1244" s="1003">
        <v>77</v>
      </c>
      <c r="AC1244" s="1004">
        <v>45967</v>
      </c>
      <c r="AD1244" s="1004">
        <v>46013</v>
      </c>
      <c r="AE1244" s="1005">
        <v>0</v>
      </c>
      <c r="AF1244" s="1005">
        <v>1</v>
      </c>
      <c r="AG1244" s="1003">
        <v>680</v>
      </c>
      <c r="AH1244" s="1003">
        <v>0</v>
      </c>
      <c r="AI1244" s="1003">
        <v>0</v>
      </c>
      <c r="AJ1244" s="1003">
        <v>680</v>
      </c>
    </row>
    <row r="1245" spans="2:36">
      <c r="B1245" s="337" t="s">
        <v>6043</v>
      </c>
      <c r="C1245" s="314" t="s">
        <v>1740</v>
      </c>
      <c r="D1245" s="315">
        <v>9</v>
      </c>
      <c r="G1245" s="588">
        <v>46014</v>
      </c>
      <c r="H1245" s="588">
        <v>46063</v>
      </c>
      <c r="I1245" s="316">
        <v>0</v>
      </c>
      <c r="J1245" s="316">
        <v>1</v>
      </c>
      <c r="K1245" s="315">
        <v>65</v>
      </c>
      <c r="L1245" s="315">
        <v>0</v>
      </c>
      <c r="M1245" s="315">
        <v>0</v>
      </c>
      <c r="N1245" s="338">
        <v>65</v>
      </c>
      <c r="O1245" s="654">
        <v>65</v>
      </c>
      <c r="R1245" s="661"/>
      <c r="S1245" s="873"/>
      <c r="U1245" s="952"/>
      <c r="V1245" s="873"/>
      <c r="X1245" s="1002" t="s">
        <v>6043</v>
      </c>
      <c r="Y1245" s="1002" t="s">
        <v>1740</v>
      </c>
      <c r="Z1245" s="1003">
        <v>9</v>
      </c>
      <c r="AC1245" s="1004">
        <v>46014</v>
      </c>
      <c r="AD1245" s="1004">
        <v>46063</v>
      </c>
      <c r="AE1245" s="1005">
        <v>0</v>
      </c>
      <c r="AF1245" s="1005">
        <v>1</v>
      </c>
      <c r="AG1245" s="1003">
        <v>65</v>
      </c>
      <c r="AH1245" s="1003">
        <v>0</v>
      </c>
      <c r="AI1245" s="1003">
        <v>0</v>
      </c>
      <c r="AJ1245" s="1003">
        <v>65</v>
      </c>
    </row>
    <row r="1246" spans="2:36">
      <c r="B1246" s="337" t="s">
        <v>6044</v>
      </c>
      <c r="C1246" s="314" t="s">
        <v>1741</v>
      </c>
      <c r="D1246" s="315">
        <v>25</v>
      </c>
      <c r="G1246" s="588">
        <v>46065</v>
      </c>
      <c r="H1246" s="588">
        <v>46157</v>
      </c>
      <c r="I1246" s="316">
        <v>0</v>
      </c>
      <c r="J1246" s="316">
        <v>0.85</v>
      </c>
      <c r="K1246" s="315">
        <v>69</v>
      </c>
      <c r="L1246" s="315">
        <v>0</v>
      </c>
      <c r="M1246" s="315">
        <v>0</v>
      </c>
      <c r="N1246" s="338">
        <v>58.65</v>
      </c>
      <c r="O1246" s="654">
        <v>55.2</v>
      </c>
      <c r="R1246" s="661"/>
      <c r="S1246" s="873"/>
      <c r="U1246" s="952"/>
      <c r="V1246" s="873"/>
      <c r="X1246" s="1002" t="s">
        <v>6044</v>
      </c>
      <c r="Y1246" s="1002" t="s">
        <v>1741</v>
      </c>
      <c r="Z1246" s="1003">
        <v>25</v>
      </c>
      <c r="AC1246" s="1004">
        <v>46065</v>
      </c>
      <c r="AD1246" s="1004">
        <v>46157</v>
      </c>
      <c r="AE1246" s="1005">
        <v>0</v>
      </c>
      <c r="AF1246" s="1005">
        <v>0.85</v>
      </c>
      <c r="AG1246" s="1003">
        <v>69</v>
      </c>
      <c r="AH1246" s="1003">
        <v>0</v>
      </c>
      <c r="AI1246" s="1003">
        <v>0</v>
      </c>
      <c r="AJ1246" s="1003">
        <v>58.65</v>
      </c>
    </row>
    <row r="1247" spans="2:36">
      <c r="B1247" s="339" t="s">
        <v>6045</v>
      </c>
      <c r="C1247" s="340"/>
      <c r="D1247" s="341">
        <v>74</v>
      </c>
      <c r="E1247" s="593"/>
      <c r="F1247" s="593"/>
      <c r="G1247" s="593">
        <v>45853</v>
      </c>
      <c r="H1247" s="593">
        <v>46157</v>
      </c>
      <c r="I1247" s="342">
        <v>0</v>
      </c>
      <c r="J1247" s="342">
        <v>0</v>
      </c>
      <c r="K1247" s="341">
        <v>1043</v>
      </c>
      <c r="L1247" s="341">
        <v>0</v>
      </c>
      <c r="M1247" s="341">
        <v>0</v>
      </c>
      <c r="N1247" s="343">
        <v>1031.3</v>
      </c>
      <c r="O1247" s="385">
        <v>1031.3</v>
      </c>
      <c r="P1247" s="570"/>
      <c r="Q1247" s="571"/>
      <c r="R1247" s="662"/>
      <c r="S1247" s="874"/>
      <c r="U1247" s="953"/>
      <c r="V1247" s="874"/>
      <c r="X1247" s="1002" t="s">
        <v>6045</v>
      </c>
      <c r="Z1247" s="1003">
        <v>74</v>
      </c>
      <c r="AC1247" s="1004">
        <v>45853</v>
      </c>
      <c r="AD1247" s="1004">
        <v>46157</v>
      </c>
      <c r="AE1247" s="1005">
        <v>0</v>
      </c>
      <c r="AF1247" s="1005">
        <v>0</v>
      </c>
      <c r="AG1247" s="1003">
        <v>1043</v>
      </c>
      <c r="AH1247" s="1003">
        <v>0</v>
      </c>
      <c r="AI1247" s="1003">
        <v>0</v>
      </c>
      <c r="AJ1247" s="1003">
        <v>1031.3</v>
      </c>
    </row>
    <row r="1248" spans="2:36">
      <c r="B1248" s="339" t="s">
        <v>6046</v>
      </c>
      <c r="C1248" s="340"/>
      <c r="D1248" s="341">
        <v>51</v>
      </c>
      <c r="E1248" s="593"/>
      <c r="F1248" s="593"/>
      <c r="G1248" s="593">
        <v>45853</v>
      </c>
      <c r="H1248" s="593">
        <v>46080</v>
      </c>
      <c r="I1248" s="342">
        <v>0</v>
      </c>
      <c r="J1248" s="342">
        <v>0</v>
      </c>
      <c r="K1248" s="341">
        <v>521.5</v>
      </c>
      <c r="L1248" s="341">
        <v>0</v>
      </c>
      <c r="M1248" s="341">
        <v>0</v>
      </c>
      <c r="N1248" s="343">
        <v>521.5</v>
      </c>
      <c r="O1248" s="385">
        <v>521.5</v>
      </c>
      <c r="P1248" s="570"/>
      <c r="Q1248" s="571"/>
      <c r="R1248" s="662"/>
      <c r="S1248" s="874"/>
      <c r="U1248" s="953"/>
      <c r="V1248" s="874"/>
      <c r="X1248" s="1002" t="s">
        <v>6046</v>
      </c>
      <c r="Z1248" s="1003">
        <v>51</v>
      </c>
      <c r="AC1248" s="1004">
        <v>45853</v>
      </c>
      <c r="AD1248" s="1004">
        <v>46080</v>
      </c>
      <c r="AE1248" s="1005">
        <v>0</v>
      </c>
      <c r="AF1248" s="1005">
        <v>0</v>
      </c>
      <c r="AG1248" s="1003">
        <v>521.5</v>
      </c>
      <c r="AH1248" s="1003">
        <v>0</v>
      </c>
      <c r="AI1248" s="1003">
        <v>0</v>
      </c>
      <c r="AJ1248" s="1003">
        <v>521.5</v>
      </c>
    </row>
    <row r="1249" spans="2:36">
      <c r="B1249" s="337" t="s">
        <v>6047</v>
      </c>
      <c r="C1249" s="314" t="s">
        <v>1743</v>
      </c>
      <c r="D1249" s="315">
        <v>3</v>
      </c>
      <c r="G1249" s="588">
        <v>45853</v>
      </c>
      <c r="H1249" s="588">
        <v>45898</v>
      </c>
      <c r="I1249" s="316">
        <v>0</v>
      </c>
      <c r="J1249" s="316">
        <v>1</v>
      </c>
      <c r="K1249" s="315">
        <v>21.5</v>
      </c>
      <c r="L1249" s="315">
        <v>0</v>
      </c>
      <c r="M1249" s="315">
        <v>0</v>
      </c>
      <c r="N1249" s="338">
        <v>21.5</v>
      </c>
      <c r="O1249" s="654">
        <v>21.5</v>
      </c>
      <c r="R1249" s="661"/>
      <c r="S1249" s="873"/>
      <c r="U1249" s="952"/>
      <c r="V1249" s="873"/>
      <c r="X1249" s="1002" t="s">
        <v>6047</v>
      </c>
      <c r="Y1249" s="1002" t="s">
        <v>1743</v>
      </c>
      <c r="Z1249" s="1003">
        <v>3</v>
      </c>
      <c r="AC1249" s="1004">
        <v>45853</v>
      </c>
      <c r="AD1249" s="1004">
        <v>45898</v>
      </c>
      <c r="AE1249" s="1005">
        <v>0</v>
      </c>
      <c r="AF1249" s="1005">
        <v>1</v>
      </c>
      <c r="AG1249" s="1003">
        <v>21.5</v>
      </c>
      <c r="AH1249" s="1003">
        <v>0</v>
      </c>
      <c r="AI1249" s="1003">
        <v>0</v>
      </c>
      <c r="AJ1249" s="1003">
        <v>21.5</v>
      </c>
    </row>
    <row r="1250" spans="2:36">
      <c r="B1250" s="337" t="s">
        <v>6048</v>
      </c>
      <c r="C1250" s="314" t="s">
        <v>1744</v>
      </c>
      <c r="D1250" s="315">
        <v>51</v>
      </c>
      <c r="G1250" s="588">
        <v>45901</v>
      </c>
      <c r="H1250" s="588">
        <v>45922</v>
      </c>
      <c r="I1250" s="316">
        <v>0</v>
      </c>
      <c r="J1250" s="316">
        <v>1</v>
      </c>
      <c r="K1250" s="315">
        <v>455</v>
      </c>
      <c r="L1250" s="315">
        <v>0</v>
      </c>
      <c r="M1250" s="315">
        <v>0</v>
      </c>
      <c r="N1250" s="338">
        <v>455</v>
      </c>
      <c r="O1250" s="654">
        <v>455</v>
      </c>
      <c r="R1250" s="661"/>
      <c r="S1250" s="873"/>
      <c r="U1250" s="952"/>
      <c r="V1250" s="873"/>
      <c r="X1250" s="1002" t="s">
        <v>6048</v>
      </c>
      <c r="Y1250" s="1002" t="s">
        <v>1744</v>
      </c>
      <c r="Z1250" s="1003">
        <v>51</v>
      </c>
      <c r="AC1250" s="1004">
        <v>45901</v>
      </c>
      <c r="AD1250" s="1004">
        <v>45922</v>
      </c>
      <c r="AE1250" s="1005">
        <v>0</v>
      </c>
      <c r="AF1250" s="1005">
        <v>1</v>
      </c>
      <c r="AG1250" s="1003">
        <v>455</v>
      </c>
      <c r="AH1250" s="1003">
        <v>0</v>
      </c>
      <c r="AI1250" s="1003">
        <v>0</v>
      </c>
      <c r="AJ1250" s="1003">
        <v>455</v>
      </c>
    </row>
    <row r="1251" spans="2:36">
      <c r="B1251" s="337" t="s">
        <v>6049</v>
      </c>
      <c r="C1251" s="314" t="s">
        <v>1745</v>
      </c>
      <c r="D1251" s="315">
        <v>1</v>
      </c>
      <c r="G1251" s="588">
        <v>45923</v>
      </c>
      <c r="H1251" s="588">
        <v>45975</v>
      </c>
      <c r="I1251" s="316">
        <v>0</v>
      </c>
      <c r="J1251" s="316">
        <v>1</v>
      </c>
      <c r="K1251" s="315">
        <v>4</v>
      </c>
      <c r="L1251" s="315">
        <v>0</v>
      </c>
      <c r="M1251" s="315">
        <v>0</v>
      </c>
      <c r="N1251" s="338">
        <v>4</v>
      </c>
      <c r="O1251" s="654">
        <v>4</v>
      </c>
      <c r="R1251" s="661"/>
      <c r="S1251" s="873"/>
      <c r="U1251" s="952"/>
      <c r="V1251" s="873"/>
      <c r="X1251" s="1002" t="s">
        <v>6049</v>
      </c>
      <c r="Y1251" s="1002" t="s">
        <v>1745</v>
      </c>
      <c r="Z1251" s="1003">
        <v>1</v>
      </c>
      <c r="AC1251" s="1004">
        <v>45923</v>
      </c>
      <c r="AD1251" s="1004">
        <v>45975</v>
      </c>
      <c r="AE1251" s="1005">
        <v>0</v>
      </c>
      <c r="AF1251" s="1005">
        <v>1</v>
      </c>
      <c r="AG1251" s="1003">
        <v>4</v>
      </c>
      <c r="AH1251" s="1003">
        <v>0</v>
      </c>
      <c r="AI1251" s="1003">
        <v>0</v>
      </c>
      <c r="AJ1251" s="1003">
        <v>4</v>
      </c>
    </row>
    <row r="1252" spans="2:36">
      <c r="B1252" s="337" t="s">
        <v>6050</v>
      </c>
      <c r="C1252" s="314" t="s">
        <v>1746</v>
      </c>
      <c r="D1252" s="315">
        <v>0</v>
      </c>
      <c r="G1252" s="588">
        <v>45931</v>
      </c>
      <c r="H1252" s="588">
        <v>45959</v>
      </c>
      <c r="I1252" s="316">
        <v>0</v>
      </c>
      <c r="J1252" s="316">
        <v>1</v>
      </c>
      <c r="K1252" s="315">
        <v>2</v>
      </c>
      <c r="L1252" s="315">
        <v>0</v>
      </c>
      <c r="M1252" s="315">
        <v>0</v>
      </c>
      <c r="N1252" s="338">
        <v>2</v>
      </c>
      <c r="O1252" s="654">
        <v>2</v>
      </c>
      <c r="R1252" s="661"/>
      <c r="S1252" s="873"/>
      <c r="U1252" s="952"/>
      <c r="V1252" s="873"/>
      <c r="X1252" s="1002" t="s">
        <v>6050</v>
      </c>
      <c r="Y1252" s="1002" t="s">
        <v>1746</v>
      </c>
      <c r="Z1252" s="1003">
        <v>0</v>
      </c>
      <c r="AC1252" s="1004">
        <v>45931</v>
      </c>
      <c r="AD1252" s="1004">
        <v>45959</v>
      </c>
      <c r="AE1252" s="1005">
        <v>0</v>
      </c>
      <c r="AF1252" s="1005">
        <v>1</v>
      </c>
      <c r="AG1252" s="1003">
        <v>2</v>
      </c>
      <c r="AH1252" s="1003">
        <v>0</v>
      </c>
      <c r="AI1252" s="1003">
        <v>0</v>
      </c>
      <c r="AJ1252" s="1003">
        <v>2</v>
      </c>
    </row>
    <row r="1253" spans="2:36">
      <c r="B1253" s="337" t="s">
        <v>6051</v>
      </c>
      <c r="C1253" s="314" t="s">
        <v>1747</v>
      </c>
      <c r="D1253" s="315">
        <v>5</v>
      </c>
      <c r="G1253" s="588">
        <v>45978</v>
      </c>
      <c r="H1253" s="588">
        <v>46080</v>
      </c>
      <c r="I1253" s="316">
        <v>0</v>
      </c>
      <c r="J1253" s="316">
        <v>1</v>
      </c>
      <c r="K1253" s="315">
        <v>39</v>
      </c>
      <c r="L1253" s="315">
        <v>0</v>
      </c>
      <c r="M1253" s="315">
        <v>0</v>
      </c>
      <c r="N1253" s="338">
        <v>39</v>
      </c>
      <c r="O1253" s="654">
        <v>39</v>
      </c>
      <c r="R1253" s="661"/>
      <c r="S1253" s="873"/>
      <c r="U1253" s="952"/>
      <c r="V1253" s="873"/>
      <c r="X1253" s="1002" t="s">
        <v>6051</v>
      </c>
      <c r="Y1253" s="1002" t="s">
        <v>1747</v>
      </c>
      <c r="Z1253" s="1003">
        <v>5</v>
      </c>
      <c r="AC1253" s="1004">
        <v>45978</v>
      </c>
      <c r="AD1253" s="1004">
        <v>46080</v>
      </c>
      <c r="AE1253" s="1005">
        <v>0</v>
      </c>
      <c r="AF1253" s="1005">
        <v>1</v>
      </c>
      <c r="AG1253" s="1003">
        <v>39</v>
      </c>
      <c r="AH1253" s="1003">
        <v>0</v>
      </c>
      <c r="AI1253" s="1003">
        <v>0</v>
      </c>
      <c r="AJ1253" s="1003">
        <v>39</v>
      </c>
    </row>
    <row r="1254" spans="2:36">
      <c r="B1254" s="339" t="s">
        <v>6052</v>
      </c>
      <c r="C1254" s="340"/>
      <c r="D1254" s="341">
        <v>74</v>
      </c>
      <c r="E1254" s="593"/>
      <c r="F1254" s="593"/>
      <c r="G1254" s="593">
        <v>45931</v>
      </c>
      <c r="H1254" s="593">
        <v>46157</v>
      </c>
      <c r="I1254" s="342">
        <v>0</v>
      </c>
      <c r="J1254" s="342">
        <v>0</v>
      </c>
      <c r="K1254" s="341">
        <v>521.5</v>
      </c>
      <c r="L1254" s="341">
        <v>0</v>
      </c>
      <c r="M1254" s="341">
        <v>0</v>
      </c>
      <c r="N1254" s="343">
        <v>509.8</v>
      </c>
      <c r="O1254" s="385">
        <v>509.8</v>
      </c>
      <c r="P1254" s="570"/>
      <c r="Q1254" s="571"/>
      <c r="R1254" s="662"/>
      <c r="S1254" s="874"/>
      <c r="U1254" s="953"/>
      <c r="V1254" s="874"/>
      <c r="X1254" s="1002" t="s">
        <v>6052</v>
      </c>
      <c r="Z1254" s="1003">
        <v>74</v>
      </c>
      <c r="AC1254" s="1004">
        <v>45931</v>
      </c>
      <c r="AD1254" s="1004">
        <v>46157</v>
      </c>
      <c r="AE1254" s="1005">
        <v>0</v>
      </c>
      <c r="AF1254" s="1005">
        <v>0</v>
      </c>
      <c r="AG1254" s="1003">
        <v>521.5</v>
      </c>
      <c r="AH1254" s="1003">
        <v>0</v>
      </c>
      <c r="AI1254" s="1003">
        <v>0</v>
      </c>
      <c r="AJ1254" s="1003">
        <v>509.8</v>
      </c>
    </row>
    <row r="1255" spans="2:36">
      <c r="B1255" s="337" t="s">
        <v>6053</v>
      </c>
      <c r="C1255" s="314" t="s">
        <v>1749</v>
      </c>
      <c r="D1255" s="315">
        <v>3</v>
      </c>
      <c r="G1255" s="588">
        <v>45931</v>
      </c>
      <c r="H1255" s="588">
        <v>45959</v>
      </c>
      <c r="I1255" s="316">
        <v>0</v>
      </c>
      <c r="J1255" s="316">
        <v>1</v>
      </c>
      <c r="K1255" s="315">
        <v>21.5</v>
      </c>
      <c r="L1255" s="315">
        <v>0</v>
      </c>
      <c r="M1255" s="315">
        <v>0</v>
      </c>
      <c r="N1255" s="338">
        <v>21.5</v>
      </c>
      <c r="O1255" s="654">
        <v>21.5</v>
      </c>
      <c r="R1255" s="661"/>
      <c r="S1255" s="873"/>
      <c r="U1255" s="952"/>
      <c r="V1255" s="873"/>
      <c r="X1255" s="1002" t="s">
        <v>6053</v>
      </c>
      <c r="Y1255" s="1002" t="s">
        <v>1749</v>
      </c>
      <c r="Z1255" s="1003">
        <v>3</v>
      </c>
      <c r="AC1255" s="1004">
        <v>45931</v>
      </c>
      <c r="AD1255" s="1004">
        <v>45959</v>
      </c>
      <c r="AE1255" s="1005">
        <v>0</v>
      </c>
      <c r="AF1255" s="1005">
        <v>1</v>
      </c>
      <c r="AG1255" s="1003">
        <v>21.5</v>
      </c>
      <c r="AH1255" s="1003">
        <v>0</v>
      </c>
      <c r="AI1255" s="1003">
        <v>0</v>
      </c>
      <c r="AJ1255" s="1003">
        <v>21.5</v>
      </c>
    </row>
    <row r="1256" spans="2:36">
      <c r="B1256" s="337" t="s">
        <v>6054</v>
      </c>
      <c r="C1256" s="314" t="s">
        <v>1750</v>
      </c>
      <c r="D1256" s="315">
        <v>51</v>
      </c>
      <c r="G1256" s="588">
        <v>45964</v>
      </c>
      <c r="H1256" s="588">
        <v>46012</v>
      </c>
      <c r="I1256" s="316">
        <v>0</v>
      </c>
      <c r="J1256" s="316">
        <v>1</v>
      </c>
      <c r="K1256" s="315">
        <v>455</v>
      </c>
      <c r="L1256" s="315">
        <v>0</v>
      </c>
      <c r="M1256" s="315">
        <v>0</v>
      </c>
      <c r="N1256" s="338">
        <v>455</v>
      </c>
      <c r="O1256" s="654">
        <v>455</v>
      </c>
      <c r="R1256" s="661"/>
      <c r="S1256" s="873"/>
      <c r="U1256" s="952"/>
      <c r="V1256" s="873"/>
      <c r="X1256" s="1002" t="s">
        <v>6054</v>
      </c>
      <c r="Y1256" s="1002" t="s">
        <v>1750</v>
      </c>
      <c r="Z1256" s="1003">
        <v>51</v>
      </c>
      <c r="AC1256" s="1004">
        <v>45964</v>
      </c>
      <c r="AD1256" s="1004">
        <v>46012</v>
      </c>
      <c r="AE1256" s="1005">
        <v>0</v>
      </c>
      <c r="AF1256" s="1005">
        <v>1</v>
      </c>
      <c r="AG1256" s="1003">
        <v>455</v>
      </c>
      <c r="AH1256" s="1003">
        <v>0</v>
      </c>
      <c r="AI1256" s="1003">
        <v>0</v>
      </c>
      <c r="AJ1256" s="1003">
        <v>455</v>
      </c>
    </row>
    <row r="1257" spans="2:36">
      <c r="B1257" s="337" t="s">
        <v>6055</v>
      </c>
      <c r="C1257" s="314" t="s">
        <v>1751</v>
      </c>
      <c r="D1257" s="315">
        <v>1</v>
      </c>
      <c r="G1257" s="588">
        <v>46013</v>
      </c>
      <c r="H1257" s="588">
        <v>46079</v>
      </c>
      <c r="I1257" s="316">
        <v>0</v>
      </c>
      <c r="J1257" s="316">
        <v>1</v>
      </c>
      <c r="K1257" s="315">
        <v>4</v>
      </c>
      <c r="L1257" s="315">
        <v>0</v>
      </c>
      <c r="M1257" s="315">
        <v>0</v>
      </c>
      <c r="N1257" s="338">
        <v>4</v>
      </c>
      <c r="O1257" s="654">
        <v>4</v>
      </c>
      <c r="R1257" s="661"/>
      <c r="S1257" s="873"/>
      <c r="U1257" s="952"/>
      <c r="V1257" s="873"/>
      <c r="X1257" s="1002" t="s">
        <v>6055</v>
      </c>
      <c r="Y1257" s="1002" t="s">
        <v>1751</v>
      </c>
      <c r="Z1257" s="1003">
        <v>1</v>
      </c>
      <c r="AC1257" s="1004">
        <v>46013</v>
      </c>
      <c r="AD1257" s="1004">
        <v>46079</v>
      </c>
      <c r="AE1257" s="1005">
        <v>0</v>
      </c>
      <c r="AF1257" s="1005">
        <v>1</v>
      </c>
      <c r="AG1257" s="1003">
        <v>4</v>
      </c>
      <c r="AH1257" s="1003">
        <v>0</v>
      </c>
      <c r="AI1257" s="1003">
        <v>0</v>
      </c>
      <c r="AJ1257" s="1003">
        <v>4</v>
      </c>
    </row>
    <row r="1258" spans="2:36">
      <c r="B1258" s="337" t="s">
        <v>6056</v>
      </c>
      <c r="C1258" s="314" t="s">
        <v>1752</v>
      </c>
      <c r="D1258" s="315">
        <v>0</v>
      </c>
      <c r="G1258" s="588">
        <v>46013</v>
      </c>
      <c r="H1258" s="588">
        <v>46079</v>
      </c>
      <c r="I1258" s="316">
        <v>0</v>
      </c>
      <c r="J1258" s="316">
        <v>1</v>
      </c>
      <c r="K1258" s="315">
        <v>2</v>
      </c>
      <c r="L1258" s="315">
        <v>0</v>
      </c>
      <c r="M1258" s="315">
        <v>0</v>
      </c>
      <c r="N1258" s="338">
        <v>2</v>
      </c>
      <c r="O1258" s="654">
        <v>2</v>
      </c>
      <c r="R1258" s="661"/>
      <c r="S1258" s="873"/>
      <c r="U1258" s="952"/>
      <c r="V1258" s="873"/>
      <c r="X1258" s="1002" t="s">
        <v>6056</v>
      </c>
      <c r="Y1258" s="1002" t="s">
        <v>1752</v>
      </c>
      <c r="Z1258" s="1003">
        <v>0</v>
      </c>
      <c r="AC1258" s="1004">
        <v>46013</v>
      </c>
      <c r="AD1258" s="1004">
        <v>46079</v>
      </c>
      <c r="AE1258" s="1005">
        <v>0</v>
      </c>
      <c r="AF1258" s="1005">
        <v>1</v>
      </c>
      <c r="AG1258" s="1003">
        <v>2</v>
      </c>
      <c r="AH1258" s="1003">
        <v>0</v>
      </c>
      <c r="AI1258" s="1003">
        <v>0</v>
      </c>
      <c r="AJ1258" s="1003">
        <v>2</v>
      </c>
    </row>
    <row r="1259" spans="2:36">
      <c r="B1259" s="337" t="s">
        <v>6057</v>
      </c>
      <c r="C1259" s="314" t="s">
        <v>1753</v>
      </c>
      <c r="D1259" s="315">
        <v>21</v>
      </c>
      <c r="G1259" s="588">
        <v>46080</v>
      </c>
      <c r="H1259" s="588">
        <v>46157</v>
      </c>
      <c r="I1259" s="316">
        <v>0</v>
      </c>
      <c r="J1259" s="316">
        <v>0.7</v>
      </c>
      <c r="K1259" s="315">
        <v>39</v>
      </c>
      <c r="L1259" s="315">
        <v>0</v>
      </c>
      <c r="M1259" s="315">
        <v>0</v>
      </c>
      <c r="N1259" s="338">
        <v>27.3</v>
      </c>
      <c r="O1259" s="654">
        <v>27.3</v>
      </c>
      <c r="R1259" s="661"/>
      <c r="S1259" s="873"/>
      <c r="U1259" s="952"/>
      <c r="V1259" s="873"/>
      <c r="X1259" s="1002" t="s">
        <v>6057</v>
      </c>
      <c r="Y1259" s="1002" t="s">
        <v>1753</v>
      </c>
      <c r="Z1259" s="1003">
        <v>21</v>
      </c>
      <c r="AC1259" s="1004">
        <v>46080</v>
      </c>
      <c r="AD1259" s="1004">
        <v>46157</v>
      </c>
      <c r="AE1259" s="1005">
        <v>0</v>
      </c>
      <c r="AF1259" s="1005">
        <v>0.7</v>
      </c>
      <c r="AG1259" s="1003">
        <v>39</v>
      </c>
      <c r="AH1259" s="1003">
        <v>0</v>
      </c>
      <c r="AI1259" s="1003">
        <v>0</v>
      </c>
      <c r="AJ1259" s="1003">
        <v>27.3</v>
      </c>
    </row>
    <row r="1260" spans="2:36">
      <c r="B1260" s="332" t="s">
        <v>6058</v>
      </c>
      <c r="C1260" s="333"/>
      <c r="D1260" s="334">
        <v>168</v>
      </c>
      <c r="E1260" s="592"/>
      <c r="F1260" s="592"/>
      <c r="G1260" s="592">
        <v>45943</v>
      </c>
      <c r="H1260" s="592">
        <v>46191</v>
      </c>
      <c r="I1260" s="335">
        <v>0</v>
      </c>
      <c r="J1260" s="335">
        <v>0</v>
      </c>
      <c r="K1260" s="334">
        <v>2641</v>
      </c>
      <c r="L1260" s="334">
        <v>0</v>
      </c>
      <c r="M1260" s="334">
        <v>0</v>
      </c>
      <c r="N1260" s="336">
        <v>2504.5700000000002</v>
      </c>
      <c r="O1260" s="385">
        <v>2474.8000000000002</v>
      </c>
      <c r="P1260" s="568"/>
      <c r="Q1260" s="569"/>
      <c r="R1260" s="660"/>
      <c r="S1260" s="872"/>
      <c r="U1260" s="951"/>
      <c r="V1260" s="872"/>
      <c r="X1260" s="1002" t="s">
        <v>6058</v>
      </c>
      <c r="Z1260" s="1003">
        <v>168</v>
      </c>
      <c r="AC1260" s="1004">
        <v>45943</v>
      </c>
      <c r="AD1260" s="1004">
        <v>46191</v>
      </c>
      <c r="AE1260" s="1005">
        <v>0</v>
      </c>
      <c r="AF1260" s="1005">
        <v>0</v>
      </c>
      <c r="AG1260" s="1003">
        <v>2641</v>
      </c>
      <c r="AH1260" s="1003">
        <v>0</v>
      </c>
      <c r="AI1260" s="1003">
        <v>0</v>
      </c>
      <c r="AJ1260" s="1003">
        <v>2504.5700000000002</v>
      </c>
    </row>
    <row r="1261" spans="2:36">
      <c r="B1261" s="339" t="s">
        <v>6002</v>
      </c>
      <c r="C1261" s="340"/>
      <c r="D1261" s="341">
        <v>140</v>
      </c>
      <c r="E1261" s="593"/>
      <c r="F1261" s="593"/>
      <c r="G1261" s="593">
        <v>45943</v>
      </c>
      <c r="H1261" s="593">
        <v>46184</v>
      </c>
      <c r="I1261" s="342">
        <v>0</v>
      </c>
      <c r="J1261" s="342">
        <v>0</v>
      </c>
      <c r="K1261" s="341">
        <v>755</v>
      </c>
      <c r="L1261" s="341">
        <v>0</v>
      </c>
      <c r="M1261" s="341">
        <v>0</v>
      </c>
      <c r="N1261" s="343">
        <v>727.7</v>
      </c>
      <c r="O1261" s="385">
        <v>724.8</v>
      </c>
      <c r="P1261" s="570"/>
      <c r="Q1261" s="571"/>
      <c r="R1261" s="662"/>
      <c r="S1261" s="874"/>
      <c r="U1261" s="953"/>
      <c r="V1261" s="874"/>
      <c r="X1261" s="1002" t="s">
        <v>6002</v>
      </c>
      <c r="Z1261" s="1003">
        <v>140</v>
      </c>
      <c r="AC1261" s="1004">
        <v>45943</v>
      </c>
      <c r="AD1261" s="1004">
        <v>46184</v>
      </c>
      <c r="AE1261" s="1005">
        <v>0</v>
      </c>
      <c r="AF1261" s="1005">
        <v>0</v>
      </c>
      <c r="AG1261" s="1003">
        <v>755</v>
      </c>
      <c r="AH1261" s="1003">
        <v>0</v>
      </c>
      <c r="AI1261" s="1003">
        <v>0</v>
      </c>
      <c r="AJ1261" s="1003">
        <v>727.7</v>
      </c>
    </row>
    <row r="1262" spans="2:36">
      <c r="B1262" s="339" t="s">
        <v>6059</v>
      </c>
      <c r="C1262" s="340"/>
      <c r="D1262" s="341">
        <v>64</v>
      </c>
      <c r="E1262" s="593"/>
      <c r="F1262" s="593"/>
      <c r="G1262" s="593">
        <v>45943</v>
      </c>
      <c r="H1262" s="593">
        <v>46136</v>
      </c>
      <c r="I1262" s="342">
        <v>0</v>
      </c>
      <c r="J1262" s="342">
        <v>0</v>
      </c>
      <c r="K1262" s="341">
        <v>377.5</v>
      </c>
      <c r="L1262" s="341">
        <v>0</v>
      </c>
      <c r="M1262" s="341">
        <v>0</v>
      </c>
      <c r="N1262" s="343">
        <v>373.4</v>
      </c>
      <c r="O1262" s="385">
        <v>371.4</v>
      </c>
      <c r="P1262" s="570"/>
      <c r="Q1262" s="571"/>
      <c r="R1262" s="662"/>
      <c r="S1262" s="874"/>
      <c r="U1262" s="953"/>
      <c r="V1262" s="874"/>
      <c r="X1262" s="1002" t="s">
        <v>6059</v>
      </c>
      <c r="Z1262" s="1003">
        <v>64</v>
      </c>
      <c r="AC1262" s="1004">
        <v>45943</v>
      </c>
      <c r="AD1262" s="1004">
        <v>46136</v>
      </c>
      <c r="AE1262" s="1005">
        <v>0</v>
      </c>
      <c r="AF1262" s="1005">
        <v>0</v>
      </c>
      <c r="AG1262" s="1003">
        <v>377.5</v>
      </c>
      <c r="AH1262" s="1003">
        <v>0</v>
      </c>
      <c r="AI1262" s="1003">
        <v>0</v>
      </c>
      <c r="AJ1262" s="1003">
        <v>373.4</v>
      </c>
    </row>
    <row r="1263" spans="2:36">
      <c r="B1263" s="337" t="s">
        <v>6060</v>
      </c>
      <c r="C1263" s="314" t="s">
        <v>1756</v>
      </c>
      <c r="D1263" s="315">
        <v>1</v>
      </c>
      <c r="G1263" s="588">
        <v>45943</v>
      </c>
      <c r="H1263" s="588">
        <v>45964</v>
      </c>
      <c r="I1263" s="316">
        <v>0</v>
      </c>
      <c r="J1263" s="316">
        <v>1</v>
      </c>
      <c r="K1263" s="315">
        <v>8</v>
      </c>
      <c r="L1263" s="315">
        <v>0</v>
      </c>
      <c r="M1263" s="315">
        <v>0</v>
      </c>
      <c r="N1263" s="338">
        <v>8</v>
      </c>
      <c r="O1263" s="654">
        <v>8</v>
      </c>
      <c r="R1263" s="661"/>
      <c r="S1263" s="873"/>
      <c r="U1263" s="952"/>
      <c r="V1263" s="873"/>
      <c r="X1263" s="1002" t="s">
        <v>6060</v>
      </c>
      <c r="Y1263" s="1002" t="s">
        <v>1756</v>
      </c>
      <c r="Z1263" s="1003">
        <v>1</v>
      </c>
      <c r="AC1263" s="1004">
        <v>45943</v>
      </c>
      <c r="AD1263" s="1004">
        <v>45964</v>
      </c>
      <c r="AE1263" s="1005">
        <v>0</v>
      </c>
      <c r="AF1263" s="1005">
        <v>1</v>
      </c>
      <c r="AG1263" s="1003">
        <v>8</v>
      </c>
      <c r="AH1263" s="1003">
        <v>0</v>
      </c>
      <c r="AI1263" s="1003">
        <v>0</v>
      </c>
      <c r="AJ1263" s="1003">
        <v>8</v>
      </c>
    </row>
    <row r="1264" spans="2:36">
      <c r="B1264" s="337" t="s">
        <v>6061</v>
      </c>
      <c r="C1264" s="314" t="s">
        <v>1757</v>
      </c>
      <c r="D1264" s="315">
        <v>38</v>
      </c>
      <c r="G1264" s="588">
        <v>45965</v>
      </c>
      <c r="H1264" s="588">
        <v>46013</v>
      </c>
      <c r="I1264" s="316">
        <v>0</v>
      </c>
      <c r="J1264" s="316">
        <v>1</v>
      </c>
      <c r="K1264" s="315">
        <v>340</v>
      </c>
      <c r="L1264" s="315">
        <v>0</v>
      </c>
      <c r="M1264" s="315">
        <v>0</v>
      </c>
      <c r="N1264" s="338">
        <v>340</v>
      </c>
      <c r="O1264" s="654">
        <v>340</v>
      </c>
      <c r="R1264" s="661"/>
      <c r="S1264" s="873"/>
      <c r="U1264" s="952"/>
      <c r="V1264" s="873"/>
      <c r="X1264" s="1002" t="s">
        <v>6061</v>
      </c>
      <c r="Y1264" s="1002" t="s">
        <v>1757</v>
      </c>
      <c r="Z1264" s="1003">
        <v>38</v>
      </c>
      <c r="AC1264" s="1004">
        <v>45965</v>
      </c>
      <c r="AD1264" s="1004">
        <v>46013</v>
      </c>
      <c r="AE1264" s="1005">
        <v>0</v>
      </c>
      <c r="AF1264" s="1005">
        <v>1</v>
      </c>
      <c r="AG1264" s="1003">
        <v>340</v>
      </c>
      <c r="AH1264" s="1003">
        <v>0</v>
      </c>
      <c r="AI1264" s="1003">
        <v>0</v>
      </c>
      <c r="AJ1264" s="1003">
        <v>340</v>
      </c>
    </row>
    <row r="1265" spans="2:36">
      <c r="B1265" s="337" t="s">
        <v>6062</v>
      </c>
      <c r="C1265" s="314" t="s">
        <v>1758</v>
      </c>
      <c r="D1265" s="315">
        <v>1</v>
      </c>
      <c r="G1265" s="588">
        <v>46014</v>
      </c>
      <c r="H1265" s="588">
        <v>46063</v>
      </c>
      <c r="I1265" s="316">
        <v>0</v>
      </c>
      <c r="J1265" s="316">
        <v>1</v>
      </c>
      <c r="K1265" s="315">
        <v>9</v>
      </c>
      <c r="L1265" s="315">
        <v>0</v>
      </c>
      <c r="M1265" s="315">
        <v>0</v>
      </c>
      <c r="N1265" s="338">
        <v>9</v>
      </c>
      <c r="O1265" s="654">
        <v>9</v>
      </c>
      <c r="R1265" s="661"/>
      <c r="S1265" s="873"/>
      <c r="U1265" s="952"/>
      <c r="V1265" s="873"/>
      <c r="X1265" s="1002" t="s">
        <v>6062</v>
      </c>
      <c r="Y1265" s="1002" t="s">
        <v>1758</v>
      </c>
      <c r="Z1265" s="1003">
        <v>1</v>
      </c>
      <c r="AC1265" s="1004">
        <v>46014</v>
      </c>
      <c r="AD1265" s="1004">
        <v>46063</v>
      </c>
      <c r="AE1265" s="1005">
        <v>0</v>
      </c>
      <c r="AF1265" s="1005">
        <v>1</v>
      </c>
      <c r="AG1265" s="1003">
        <v>9</v>
      </c>
      <c r="AH1265" s="1003">
        <v>0</v>
      </c>
      <c r="AI1265" s="1003">
        <v>0</v>
      </c>
      <c r="AJ1265" s="1003">
        <v>9</v>
      </c>
    </row>
    <row r="1266" spans="2:36">
      <c r="B1266" s="337" t="s">
        <v>6063</v>
      </c>
      <c r="C1266" s="314" t="s">
        <v>1759</v>
      </c>
      <c r="D1266" s="315">
        <v>25</v>
      </c>
      <c r="G1266" s="588">
        <v>46064</v>
      </c>
      <c r="H1266" s="588">
        <v>46136</v>
      </c>
      <c r="I1266" s="316">
        <v>0</v>
      </c>
      <c r="J1266" s="316">
        <v>0.8</v>
      </c>
      <c r="K1266" s="315">
        <v>20.5</v>
      </c>
      <c r="L1266" s="315">
        <v>0</v>
      </c>
      <c r="M1266" s="315">
        <v>0</v>
      </c>
      <c r="N1266" s="338">
        <v>16.399999999999999</v>
      </c>
      <c r="O1266" s="654">
        <v>14.4</v>
      </c>
      <c r="R1266" s="661"/>
      <c r="S1266" s="873"/>
      <c r="U1266" s="952"/>
      <c r="V1266" s="873"/>
      <c r="X1266" s="1002" t="s">
        <v>6063</v>
      </c>
      <c r="Y1266" s="1002" t="s">
        <v>1759</v>
      </c>
      <c r="Z1266" s="1003">
        <v>25</v>
      </c>
      <c r="AC1266" s="1004">
        <v>46064</v>
      </c>
      <c r="AD1266" s="1004">
        <v>46136</v>
      </c>
      <c r="AE1266" s="1005">
        <v>0</v>
      </c>
      <c r="AF1266" s="1005">
        <v>0.8</v>
      </c>
      <c r="AG1266" s="1003">
        <v>20.5</v>
      </c>
      <c r="AH1266" s="1003">
        <v>0</v>
      </c>
      <c r="AI1266" s="1003">
        <v>0</v>
      </c>
      <c r="AJ1266" s="1003">
        <v>16.399999999999999</v>
      </c>
    </row>
    <row r="1267" spans="2:36">
      <c r="B1267" s="339" t="s">
        <v>6064</v>
      </c>
      <c r="C1267" s="340"/>
      <c r="D1267" s="341">
        <v>105</v>
      </c>
      <c r="E1267" s="593"/>
      <c r="F1267" s="593"/>
      <c r="G1267" s="593">
        <v>46079</v>
      </c>
      <c r="H1267" s="593">
        <v>46184</v>
      </c>
      <c r="I1267" s="342">
        <v>0</v>
      </c>
      <c r="J1267" s="342">
        <v>0</v>
      </c>
      <c r="K1267" s="341">
        <v>377.5</v>
      </c>
      <c r="L1267" s="341">
        <v>0</v>
      </c>
      <c r="M1267" s="341">
        <v>0</v>
      </c>
      <c r="N1267" s="343">
        <v>354.3</v>
      </c>
      <c r="O1267" s="385">
        <v>353.4</v>
      </c>
      <c r="P1267" s="570"/>
      <c r="Q1267" s="571"/>
      <c r="R1267" s="662"/>
      <c r="S1267" s="874"/>
      <c r="U1267" s="953"/>
      <c r="V1267" s="874"/>
      <c r="X1267" s="1002" t="s">
        <v>6064</v>
      </c>
      <c r="Z1267" s="1003">
        <v>105</v>
      </c>
      <c r="AC1267" s="1004">
        <v>46079</v>
      </c>
      <c r="AD1267" s="1004">
        <v>46184</v>
      </c>
      <c r="AE1267" s="1005">
        <v>0</v>
      </c>
      <c r="AF1267" s="1005">
        <v>0</v>
      </c>
      <c r="AG1267" s="1003">
        <v>377.5</v>
      </c>
      <c r="AH1267" s="1003">
        <v>0</v>
      </c>
      <c r="AI1267" s="1003">
        <v>0</v>
      </c>
      <c r="AJ1267" s="1003">
        <v>354.3</v>
      </c>
    </row>
    <row r="1268" spans="2:36">
      <c r="B1268" s="337" t="s">
        <v>6065</v>
      </c>
      <c r="C1268" s="314" t="s">
        <v>1761</v>
      </c>
      <c r="D1268" s="315">
        <v>15</v>
      </c>
      <c r="G1268" s="588">
        <v>46079</v>
      </c>
      <c r="H1268" s="588">
        <v>46090</v>
      </c>
      <c r="I1268" s="316">
        <v>0</v>
      </c>
      <c r="J1268" s="316">
        <v>1</v>
      </c>
      <c r="K1268" s="315">
        <v>8</v>
      </c>
      <c r="L1268" s="315">
        <v>0</v>
      </c>
      <c r="M1268" s="315">
        <v>0</v>
      </c>
      <c r="N1268" s="338">
        <v>8</v>
      </c>
      <c r="O1268" s="654">
        <v>8</v>
      </c>
      <c r="R1268" s="661"/>
      <c r="S1268" s="873"/>
      <c r="U1268" s="952"/>
      <c r="V1268" s="873"/>
      <c r="X1268" s="1002" t="s">
        <v>6065</v>
      </c>
      <c r="Y1268" s="1002" t="s">
        <v>1761</v>
      </c>
      <c r="Z1268" s="1003">
        <v>15</v>
      </c>
      <c r="AC1268" s="1004">
        <v>46079</v>
      </c>
      <c r="AD1268" s="1004">
        <v>46090</v>
      </c>
      <c r="AE1268" s="1005">
        <v>0</v>
      </c>
      <c r="AF1268" s="1005">
        <v>1</v>
      </c>
      <c r="AG1268" s="1003">
        <v>8</v>
      </c>
      <c r="AH1268" s="1003">
        <v>0</v>
      </c>
      <c r="AI1268" s="1003">
        <v>0</v>
      </c>
      <c r="AJ1268" s="1003">
        <v>8</v>
      </c>
    </row>
    <row r="1269" spans="2:36">
      <c r="B1269" s="337" t="s">
        <v>6066</v>
      </c>
      <c r="C1269" s="314" t="s">
        <v>1762</v>
      </c>
      <c r="D1269" s="315">
        <v>7</v>
      </c>
      <c r="G1269" s="588">
        <v>46091</v>
      </c>
      <c r="H1269" s="588">
        <v>46097</v>
      </c>
      <c r="I1269" s="316">
        <v>0</v>
      </c>
      <c r="J1269" s="316">
        <v>1</v>
      </c>
      <c r="K1269" s="315">
        <v>340</v>
      </c>
      <c r="L1269" s="315">
        <v>0</v>
      </c>
      <c r="M1269" s="315">
        <v>0</v>
      </c>
      <c r="N1269" s="338">
        <v>340</v>
      </c>
      <c r="O1269" s="654">
        <v>340</v>
      </c>
      <c r="R1269" s="661"/>
      <c r="S1269" s="873"/>
      <c r="U1269" s="952"/>
      <c r="V1269" s="873"/>
      <c r="X1269" s="1002" t="s">
        <v>6066</v>
      </c>
      <c r="Y1269" s="1002" t="s">
        <v>1762</v>
      </c>
      <c r="Z1269" s="1003">
        <v>7</v>
      </c>
      <c r="AC1269" s="1004">
        <v>46091</v>
      </c>
      <c r="AD1269" s="1004">
        <v>46097</v>
      </c>
      <c r="AE1269" s="1005">
        <v>0</v>
      </c>
      <c r="AF1269" s="1005">
        <v>1</v>
      </c>
      <c r="AG1269" s="1003">
        <v>340</v>
      </c>
      <c r="AH1269" s="1003">
        <v>0</v>
      </c>
      <c r="AI1269" s="1003">
        <v>0</v>
      </c>
      <c r="AJ1269" s="1003">
        <v>340</v>
      </c>
    </row>
    <row r="1270" spans="2:36">
      <c r="B1270" s="337" t="s">
        <v>6067</v>
      </c>
      <c r="C1270" s="314" t="s">
        <v>1763</v>
      </c>
      <c r="D1270" s="315">
        <v>24</v>
      </c>
      <c r="G1270" s="588">
        <v>46098</v>
      </c>
      <c r="H1270" s="588">
        <v>46150</v>
      </c>
      <c r="I1270" s="316">
        <v>0</v>
      </c>
      <c r="J1270" s="316">
        <v>0.7</v>
      </c>
      <c r="K1270" s="315">
        <v>9</v>
      </c>
      <c r="L1270" s="315">
        <v>0</v>
      </c>
      <c r="M1270" s="315">
        <v>0</v>
      </c>
      <c r="N1270" s="338">
        <v>6.3</v>
      </c>
      <c r="O1270" s="654">
        <v>5.4</v>
      </c>
      <c r="R1270" s="661"/>
      <c r="S1270" s="873"/>
      <c r="U1270" s="952"/>
      <c r="V1270" s="873"/>
      <c r="X1270" s="1002" t="s">
        <v>6067</v>
      </c>
      <c r="Y1270" s="1002" t="s">
        <v>1763</v>
      </c>
      <c r="Z1270" s="1003">
        <v>24</v>
      </c>
      <c r="AC1270" s="1004">
        <v>46098</v>
      </c>
      <c r="AD1270" s="1004">
        <v>46150</v>
      </c>
      <c r="AE1270" s="1005">
        <v>0</v>
      </c>
      <c r="AF1270" s="1005">
        <v>0.7</v>
      </c>
      <c r="AG1270" s="1003">
        <v>9</v>
      </c>
      <c r="AH1270" s="1003">
        <v>0</v>
      </c>
      <c r="AI1270" s="1003">
        <v>0</v>
      </c>
      <c r="AJ1270" s="1003">
        <v>6.3</v>
      </c>
    </row>
    <row r="1271" spans="2:36" ht="12.75" customHeight="1">
      <c r="B1271" s="337" t="s">
        <v>6068</v>
      </c>
      <c r="C1271" s="314" t="s">
        <v>1764</v>
      </c>
      <c r="D1271" s="315">
        <v>23</v>
      </c>
      <c r="G1271" s="588">
        <v>46153</v>
      </c>
      <c r="H1271" s="588">
        <v>46184</v>
      </c>
      <c r="I1271" s="316">
        <v>0</v>
      </c>
      <c r="J1271" s="316">
        <v>0</v>
      </c>
      <c r="K1271" s="315">
        <v>20.5</v>
      </c>
      <c r="L1271" s="315">
        <v>0</v>
      </c>
      <c r="M1271" s="315">
        <v>0</v>
      </c>
      <c r="N1271" s="338">
        <v>0</v>
      </c>
      <c r="O1271" s="654">
        <v>0</v>
      </c>
      <c r="R1271" s="661"/>
      <c r="S1271" s="873"/>
      <c r="U1271" s="952"/>
      <c r="V1271" s="873"/>
      <c r="X1271" s="1002" t="s">
        <v>6068</v>
      </c>
      <c r="Y1271" s="1002" t="s">
        <v>1764</v>
      </c>
      <c r="Z1271" s="1003">
        <v>23</v>
      </c>
      <c r="AC1271" s="1004">
        <v>46153</v>
      </c>
      <c r="AD1271" s="1004">
        <v>46184</v>
      </c>
      <c r="AE1271" s="1005">
        <v>0</v>
      </c>
      <c r="AF1271" s="1005">
        <v>0</v>
      </c>
      <c r="AG1271" s="1003">
        <v>20.5</v>
      </c>
      <c r="AH1271" s="1003">
        <v>0</v>
      </c>
      <c r="AI1271" s="1003">
        <v>0</v>
      </c>
      <c r="AJ1271" s="1003">
        <v>0</v>
      </c>
    </row>
    <row r="1272" spans="2:36">
      <c r="B1272" s="339" t="s">
        <v>6018</v>
      </c>
      <c r="C1272" s="340"/>
      <c r="D1272" s="341">
        <v>147</v>
      </c>
      <c r="E1272" s="593"/>
      <c r="F1272" s="593"/>
      <c r="G1272" s="593">
        <v>45968</v>
      </c>
      <c r="H1272" s="593">
        <v>46191</v>
      </c>
      <c r="I1272" s="342">
        <v>0</v>
      </c>
      <c r="J1272" s="342">
        <v>0</v>
      </c>
      <c r="K1272" s="341">
        <v>457</v>
      </c>
      <c r="L1272" s="341">
        <v>0</v>
      </c>
      <c r="M1272" s="341">
        <v>0</v>
      </c>
      <c r="N1272" s="343">
        <v>413.7</v>
      </c>
      <c r="O1272" s="385">
        <v>402.1</v>
      </c>
      <c r="P1272" s="570"/>
      <c r="Q1272" s="571"/>
      <c r="R1272" s="662"/>
      <c r="S1272" s="874"/>
      <c r="U1272" s="953"/>
      <c r="V1272" s="874"/>
      <c r="X1272" s="1002" t="s">
        <v>6018</v>
      </c>
      <c r="Z1272" s="1003">
        <v>147</v>
      </c>
      <c r="AC1272" s="1004">
        <v>45968</v>
      </c>
      <c r="AD1272" s="1004">
        <v>46191</v>
      </c>
      <c r="AE1272" s="1005">
        <v>0</v>
      </c>
      <c r="AF1272" s="1005">
        <v>0</v>
      </c>
      <c r="AG1272" s="1003">
        <v>457</v>
      </c>
      <c r="AH1272" s="1003">
        <v>0</v>
      </c>
      <c r="AI1272" s="1003">
        <v>0</v>
      </c>
      <c r="AJ1272" s="1003">
        <v>413.7</v>
      </c>
    </row>
    <row r="1273" spans="2:36">
      <c r="B1273" s="339" t="s">
        <v>6069</v>
      </c>
      <c r="C1273" s="340"/>
      <c r="D1273" s="341">
        <v>125</v>
      </c>
      <c r="E1273" s="593"/>
      <c r="F1273" s="593"/>
      <c r="G1273" s="593">
        <v>45968</v>
      </c>
      <c r="H1273" s="593">
        <v>46161</v>
      </c>
      <c r="I1273" s="342">
        <v>0</v>
      </c>
      <c r="J1273" s="342">
        <v>0</v>
      </c>
      <c r="K1273" s="341">
        <v>228.5</v>
      </c>
      <c r="L1273" s="341">
        <v>0</v>
      </c>
      <c r="M1273" s="341">
        <v>0</v>
      </c>
      <c r="N1273" s="343">
        <v>216.2</v>
      </c>
      <c r="O1273" s="385">
        <v>212.1</v>
      </c>
      <c r="P1273" s="570"/>
      <c r="Q1273" s="571"/>
      <c r="R1273" s="662"/>
      <c r="S1273" s="874"/>
      <c r="U1273" s="953"/>
      <c r="V1273" s="874"/>
      <c r="X1273" s="1002" t="s">
        <v>6069</v>
      </c>
      <c r="Z1273" s="1003">
        <v>125</v>
      </c>
      <c r="AC1273" s="1004">
        <v>45968</v>
      </c>
      <c r="AD1273" s="1004">
        <v>46161</v>
      </c>
      <c r="AE1273" s="1005">
        <v>0</v>
      </c>
      <c r="AF1273" s="1005">
        <v>0</v>
      </c>
      <c r="AG1273" s="1003">
        <v>228.5</v>
      </c>
      <c r="AH1273" s="1003">
        <v>0</v>
      </c>
      <c r="AI1273" s="1003">
        <v>0</v>
      </c>
      <c r="AJ1273" s="1003">
        <v>216.2</v>
      </c>
    </row>
    <row r="1274" spans="2:36">
      <c r="B1274" s="337" t="s">
        <v>6070</v>
      </c>
      <c r="C1274" s="314" t="s">
        <v>1766</v>
      </c>
      <c r="D1274" s="315">
        <v>1</v>
      </c>
      <c r="G1274" s="588">
        <v>45968</v>
      </c>
      <c r="H1274" s="588">
        <v>45982</v>
      </c>
      <c r="I1274" s="316">
        <v>0</v>
      </c>
      <c r="J1274" s="316">
        <v>1</v>
      </c>
      <c r="K1274" s="315">
        <v>8</v>
      </c>
      <c r="L1274" s="315">
        <v>0</v>
      </c>
      <c r="M1274" s="315">
        <v>0</v>
      </c>
      <c r="N1274" s="338">
        <v>8</v>
      </c>
      <c r="O1274" s="654">
        <v>8</v>
      </c>
      <c r="R1274" s="661"/>
      <c r="S1274" s="873"/>
      <c r="U1274" s="952"/>
      <c r="V1274" s="873"/>
      <c r="X1274" s="1002" t="s">
        <v>6070</v>
      </c>
      <c r="Y1274" s="1002" t="s">
        <v>1766</v>
      </c>
      <c r="Z1274" s="1003">
        <v>1</v>
      </c>
      <c r="AC1274" s="1004">
        <v>45968</v>
      </c>
      <c r="AD1274" s="1004">
        <v>45982</v>
      </c>
      <c r="AE1274" s="1005">
        <v>0</v>
      </c>
      <c r="AF1274" s="1005">
        <v>1</v>
      </c>
      <c r="AG1274" s="1003">
        <v>8</v>
      </c>
      <c r="AH1274" s="1003">
        <v>0</v>
      </c>
      <c r="AI1274" s="1003">
        <v>0</v>
      </c>
      <c r="AJ1274" s="1003">
        <v>8</v>
      </c>
    </row>
    <row r="1275" spans="2:36">
      <c r="B1275" s="337" t="s">
        <v>6071</v>
      </c>
      <c r="C1275" s="314" t="s">
        <v>1767</v>
      </c>
      <c r="D1275" s="315">
        <v>19</v>
      </c>
      <c r="G1275" s="588">
        <v>45984</v>
      </c>
      <c r="H1275" s="588">
        <v>46004</v>
      </c>
      <c r="I1275" s="316">
        <v>0</v>
      </c>
      <c r="J1275" s="316">
        <v>1</v>
      </c>
      <c r="K1275" s="315">
        <v>170</v>
      </c>
      <c r="L1275" s="315">
        <v>0</v>
      </c>
      <c r="M1275" s="315">
        <v>0</v>
      </c>
      <c r="N1275" s="338">
        <v>170</v>
      </c>
      <c r="O1275" s="654">
        <v>170</v>
      </c>
      <c r="R1275" s="661"/>
      <c r="S1275" s="873"/>
      <c r="U1275" s="952"/>
      <c r="V1275" s="873"/>
      <c r="X1275" s="1002" t="s">
        <v>6071</v>
      </c>
      <c r="Y1275" s="1002" t="s">
        <v>1767</v>
      </c>
      <c r="Z1275" s="1003">
        <v>19</v>
      </c>
      <c r="AC1275" s="1004">
        <v>45984</v>
      </c>
      <c r="AD1275" s="1004">
        <v>46004</v>
      </c>
      <c r="AE1275" s="1005">
        <v>0</v>
      </c>
      <c r="AF1275" s="1005">
        <v>1</v>
      </c>
      <c r="AG1275" s="1003">
        <v>170</v>
      </c>
      <c r="AH1275" s="1003">
        <v>0</v>
      </c>
      <c r="AI1275" s="1003">
        <v>0</v>
      </c>
      <c r="AJ1275" s="1003">
        <v>170</v>
      </c>
    </row>
    <row r="1276" spans="2:36">
      <c r="B1276" s="337" t="s">
        <v>6072</v>
      </c>
      <c r="C1276" s="314" t="s">
        <v>1768</v>
      </c>
      <c r="D1276" s="315">
        <v>4</v>
      </c>
      <c r="G1276" s="588">
        <v>46006</v>
      </c>
      <c r="H1276" s="588">
        <v>46112</v>
      </c>
      <c r="I1276" s="316">
        <v>0</v>
      </c>
      <c r="J1276" s="316">
        <v>1</v>
      </c>
      <c r="K1276" s="315">
        <v>30</v>
      </c>
      <c r="L1276" s="315">
        <v>0</v>
      </c>
      <c r="M1276" s="315">
        <v>0</v>
      </c>
      <c r="N1276" s="338">
        <v>30</v>
      </c>
      <c r="O1276" s="654">
        <v>30</v>
      </c>
      <c r="R1276" s="661"/>
      <c r="S1276" s="873"/>
      <c r="U1276" s="952"/>
      <c r="V1276" s="873"/>
      <c r="X1276" s="1002" t="s">
        <v>6072</v>
      </c>
      <c r="Y1276" s="1002" t="s">
        <v>1768</v>
      </c>
      <c r="Z1276" s="1003">
        <v>4</v>
      </c>
      <c r="AC1276" s="1004">
        <v>46006</v>
      </c>
      <c r="AD1276" s="1004">
        <v>46112</v>
      </c>
      <c r="AE1276" s="1005">
        <v>0</v>
      </c>
      <c r="AF1276" s="1005">
        <v>1</v>
      </c>
      <c r="AG1276" s="1003">
        <v>30</v>
      </c>
      <c r="AH1276" s="1003">
        <v>0</v>
      </c>
      <c r="AI1276" s="1003">
        <v>0</v>
      </c>
      <c r="AJ1276" s="1003">
        <v>30</v>
      </c>
    </row>
    <row r="1277" spans="2:36">
      <c r="B1277" s="337" t="s">
        <v>6073</v>
      </c>
      <c r="C1277" s="314" t="s">
        <v>1769</v>
      </c>
      <c r="D1277" s="315">
        <v>31</v>
      </c>
      <c r="G1277" s="588">
        <v>46113</v>
      </c>
      <c r="H1277" s="588">
        <v>46161</v>
      </c>
      <c r="I1277" s="316">
        <v>0</v>
      </c>
      <c r="J1277" s="316">
        <v>0.4</v>
      </c>
      <c r="K1277" s="315">
        <v>20.5</v>
      </c>
      <c r="L1277" s="315">
        <v>0</v>
      </c>
      <c r="M1277" s="315">
        <v>0</v>
      </c>
      <c r="N1277" s="338">
        <v>8.1999999999999993</v>
      </c>
      <c r="O1277" s="654">
        <v>4.0999999999999996</v>
      </c>
      <c r="R1277" s="661"/>
      <c r="S1277" s="873"/>
      <c r="U1277" s="952"/>
      <c r="V1277" s="873"/>
      <c r="X1277" s="1002" t="s">
        <v>6073</v>
      </c>
      <c r="Y1277" s="1002" t="s">
        <v>1769</v>
      </c>
      <c r="Z1277" s="1003">
        <v>31</v>
      </c>
      <c r="AC1277" s="1004">
        <v>46113</v>
      </c>
      <c r="AD1277" s="1004">
        <v>46161</v>
      </c>
      <c r="AE1277" s="1005">
        <v>0</v>
      </c>
      <c r="AF1277" s="1005">
        <v>0.4</v>
      </c>
      <c r="AG1277" s="1003">
        <v>20.5</v>
      </c>
      <c r="AH1277" s="1003">
        <v>0</v>
      </c>
      <c r="AI1277" s="1003">
        <v>0</v>
      </c>
      <c r="AJ1277" s="1003">
        <v>8.1999999999999993</v>
      </c>
    </row>
    <row r="1278" spans="2:36">
      <c r="B1278" s="339" t="s">
        <v>6074</v>
      </c>
      <c r="C1278" s="340"/>
      <c r="D1278" s="341">
        <v>112</v>
      </c>
      <c r="E1278" s="593"/>
      <c r="F1278" s="593"/>
      <c r="G1278" s="593">
        <v>46079</v>
      </c>
      <c r="H1278" s="593">
        <v>46191</v>
      </c>
      <c r="I1278" s="342">
        <v>0</v>
      </c>
      <c r="J1278" s="342">
        <v>0</v>
      </c>
      <c r="K1278" s="341">
        <v>228.5</v>
      </c>
      <c r="L1278" s="341">
        <v>0</v>
      </c>
      <c r="M1278" s="341">
        <v>0</v>
      </c>
      <c r="N1278" s="343">
        <v>197.5</v>
      </c>
      <c r="O1278" s="385">
        <v>190</v>
      </c>
      <c r="P1278" s="570"/>
      <c r="Q1278" s="571"/>
      <c r="R1278" s="662"/>
      <c r="S1278" s="874"/>
      <c r="U1278" s="953"/>
      <c r="V1278" s="874"/>
      <c r="X1278" s="1002" t="s">
        <v>6074</v>
      </c>
      <c r="Z1278" s="1003">
        <v>112</v>
      </c>
      <c r="AC1278" s="1004">
        <v>46079</v>
      </c>
      <c r="AD1278" s="1004">
        <v>46191</v>
      </c>
      <c r="AE1278" s="1005">
        <v>0</v>
      </c>
      <c r="AF1278" s="1005">
        <v>0</v>
      </c>
      <c r="AG1278" s="1003">
        <v>228.5</v>
      </c>
      <c r="AH1278" s="1003">
        <v>0</v>
      </c>
      <c r="AI1278" s="1003">
        <v>0</v>
      </c>
      <c r="AJ1278" s="1003">
        <v>197.5</v>
      </c>
    </row>
    <row r="1279" spans="2:36">
      <c r="B1279" s="337" t="s">
        <v>6075</v>
      </c>
      <c r="C1279" s="314" t="s">
        <v>1771</v>
      </c>
      <c r="D1279" s="315">
        <v>15</v>
      </c>
      <c r="G1279" s="588">
        <v>46079</v>
      </c>
      <c r="H1279" s="588">
        <v>46090</v>
      </c>
      <c r="I1279" s="316">
        <v>0</v>
      </c>
      <c r="J1279" s="316">
        <v>1</v>
      </c>
      <c r="K1279" s="315">
        <v>8</v>
      </c>
      <c r="L1279" s="315">
        <v>0</v>
      </c>
      <c r="M1279" s="315">
        <v>0</v>
      </c>
      <c r="N1279" s="338">
        <v>8</v>
      </c>
      <c r="O1279" s="654">
        <v>8</v>
      </c>
      <c r="R1279" s="661"/>
      <c r="S1279" s="873"/>
      <c r="U1279" s="952"/>
      <c r="V1279" s="873"/>
      <c r="X1279" s="1002" t="s">
        <v>6075</v>
      </c>
      <c r="Y1279" s="1002" t="s">
        <v>1771</v>
      </c>
      <c r="Z1279" s="1003">
        <v>15</v>
      </c>
      <c r="AC1279" s="1004">
        <v>46079</v>
      </c>
      <c r="AD1279" s="1004">
        <v>46090</v>
      </c>
      <c r="AE1279" s="1005">
        <v>0</v>
      </c>
      <c r="AF1279" s="1005">
        <v>1</v>
      </c>
      <c r="AG1279" s="1003">
        <v>8</v>
      </c>
      <c r="AH1279" s="1003">
        <v>0</v>
      </c>
      <c r="AI1279" s="1003">
        <v>0</v>
      </c>
      <c r="AJ1279" s="1003">
        <v>8</v>
      </c>
    </row>
    <row r="1280" spans="2:36">
      <c r="B1280" s="337" t="s">
        <v>6076</v>
      </c>
      <c r="C1280" s="314" t="s">
        <v>1772</v>
      </c>
      <c r="D1280" s="315">
        <v>7</v>
      </c>
      <c r="G1280" s="588">
        <v>46091</v>
      </c>
      <c r="H1280" s="588">
        <v>46098</v>
      </c>
      <c r="I1280" s="316">
        <v>0</v>
      </c>
      <c r="J1280" s="316">
        <v>1</v>
      </c>
      <c r="K1280" s="315">
        <v>170</v>
      </c>
      <c r="L1280" s="315">
        <v>0</v>
      </c>
      <c r="M1280" s="315">
        <v>0</v>
      </c>
      <c r="N1280" s="338">
        <v>170</v>
      </c>
      <c r="O1280" s="654">
        <v>170</v>
      </c>
      <c r="R1280" s="661"/>
      <c r="S1280" s="873"/>
      <c r="U1280" s="952"/>
      <c r="V1280" s="873"/>
      <c r="X1280" s="1002" t="s">
        <v>6076</v>
      </c>
      <c r="Y1280" s="1002" t="s">
        <v>1772</v>
      </c>
      <c r="Z1280" s="1003">
        <v>7</v>
      </c>
      <c r="AC1280" s="1004">
        <v>46091</v>
      </c>
      <c r="AD1280" s="1004">
        <v>46098</v>
      </c>
      <c r="AE1280" s="1005">
        <v>0</v>
      </c>
      <c r="AF1280" s="1005">
        <v>1</v>
      </c>
      <c r="AG1280" s="1003">
        <v>170</v>
      </c>
      <c r="AH1280" s="1003">
        <v>0</v>
      </c>
      <c r="AI1280" s="1003">
        <v>0</v>
      </c>
      <c r="AJ1280" s="1003">
        <v>170</v>
      </c>
    </row>
    <row r="1281" spans="2:36">
      <c r="B1281" s="337" t="s">
        <v>6077</v>
      </c>
      <c r="C1281" s="314" t="s">
        <v>1773</v>
      </c>
      <c r="D1281" s="315">
        <v>24</v>
      </c>
      <c r="G1281" s="588">
        <v>46099</v>
      </c>
      <c r="H1281" s="588">
        <v>46157</v>
      </c>
      <c r="I1281" s="316">
        <v>0</v>
      </c>
      <c r="J1281" s="316">
        <v>0.65</v>
      </c>
      <c r="K1281" s="315">
        <v>30</v>
      </c>
      <c r="L1281" s="315">
        <v>0</v>
      </c>
      <c r="M1281" s="315">
        <v>0</v>
      </c>
      <c r="N1281" s="338">
        <v>19.5</v>
      </c>
      <c r="O1281" s="654">
        <v>12</v>
      </c>
      <c r="R1281" s="661"/>
      <c r="S1281" s="873"/>
      <c r="U1281" s="952"/>
      <c r="V1281" s="873"/>
      <c r="X1281" s="1002" t="s">
        <v>6077</v>
      </c>
      <c r="Y1281" s="1002" t="s">
        <v>1773</v>
      </c>
      <c r="Z1281" s="1003">
        <v>24</v>
      </c>
      <c r="AC1281" s="1004">
        <v>46099</v>
      </c>
      <c r="AD1281" s="1004">
        <v>46157</v>
      </c>
      <c r="AE1281" s="1005">
        <v>0</v>
      </c>
      <c r="AF1281" s="1005">
        <v>0.65</v>
      </c>
      <c r="AG1281" s="1003">
        <v>30</v>
      </c>
      <c r="AH1281" s="1003">
        <v>0</v>
      </c>
      <c r="AI1281" s="1003">
        <v>0</v>
      </c>
      <c r="AJ1281" s="1003">
        <v>19.5</v>
      </c>
    </row>
    <row r="1282" spans="2:36" ht="12.75" customHeight="1">
      <c r="B1282" s="337" t="s">
        <v>6078</v>
      </c>
      <c r="C1282" s="314" t="s">
        <v>1774</v>
      </c>
      <c r="D1282" s="315">
        <v>23</v>
      </c>
      <c r="G1282" s="588">
        <v>46160</v>
      </c>
      <c r="H1282" s="588">
        <v>46191</v>
      </c>
      <c r="I1282" s="316">
        <v>0</v>
      </c>
      <c r="J1282" s="316">
        <v>0</v>
      </c>
      <c r="K1282" s="315">
        <v>20.5</v>
      </c>
      <c r="L1282" s="315">
        <v>0</v>
      </c>
      <c r="M1282" s="315">
        <v>0</v>
      </c>
      <c r="N1282" s="338">
        <v>0</v>
      </c>
      <c r="O1282" s="654">
        <v>0</v>
      </c>
      <c r="R1282" s="661"/>
      <c r="S1282" s="873"/>
      <c r="U1282" s="952"/>
      <c r="V1282" s="873"/>
      <c r="X1282" s="1002" t="s">
        <v>6078</v>
      </c>
      <c r="Y1282" s="1002" t="s">
        <v>1774</v>
      </c>
      <c r="Z1282" s="1003">
        <v>23</v>
      </c>
      <c r="AC1282" s="1004">
        <v>46160</v>
      </c>
      <c r="AD1282" s="1004">
        <v>46191</v>
      </c>
      <c r="AE1282" s="1005">
        <v>0</v>
      </c>
      <c r="AF1282" s="1005">
        <v>0</v>
      </c>
      <c r="AG1282" s="1003">
        <v>20.5</v>
      </c>
      <c r="AH1282" s="1003">
        <v>0</v>
      </c>
      <c r="AI1282" s="1003">
        <v>0</v>
      </c>
      <c r="AJ1282" s="1003">
        <v>0</v>
      </c>
    </row>
    <row r="1283" spans="2:36">
      <c r="B1283" s="339" t="s">
        <v>6029</v>
      </c>
      <c r="C1283" s="340"/>
      <c r="D1283" s="341">
        <v>133</v>
      </c>
      <c r="E1283" s="593"/>
      <c r="F1283" s="593"/>
      <c r="G1283" s="593">
        <v>45943</v>
      </c>
      <c r="H1283" s="593">
        <v>46177</v>
      </c>
      <c r="I1283" s="342">
        <v>0</v>
      </c>
      <c r="J1283" s="342">
        <v>0</v>
      </c>
      <c r="K1283" s="341">
        <v>1127</v>
      </c>
      <c r="L1283" s="341">
        <v>0</v>
      </c>
      <c r="M1283" s="341">
        <v>0</v>
      </c>
      <c r="N1283" s="343">
        <v>1101.18</v>
      </c>
      <c r="O1283" s="385">
        <v>1095.9000000000001</v>
      </c>
      <c r="P1283" s="570"/>
      <c r="Q1283" s="571"/>
      <c r="R1283" s="662"/>
      <c r="S1283" s="874"/>
      <c r="U1283" s="953"/>
      <c r="V1283" s="874"/>
      <c r="X1283" s="1002" t="s">
        <v>6029</v>
      </c>
      <c r="Z1283" s="1003">
        <v>133</v>
      </c>
      <c r="AC1283" s="1004">
        <v>45943</v>
      </c>
      <c r="AD1283" s="1004">
        <v>46177</v>
      </c>
      <c r="AE1283" s="1005">
        <v>0</v>
      </c>
      <c r="AF1283" s="1005">
        <v>0</v>
      </c>
      <c r="AG1283" s="1003">
        <v>1127</v>
      </c>
      <c r="AH1283" s="1003">
        <v>0</v>
      </c>
      <c r="AI1283" s="1003">
        <v>0</v>
      </c>
      <c r="AJ1283" s="1003">
        <v>1101.18</v>
      </c>
    </row>
    <row r="1284" spans="2:36">
      <c r="B1284" s="339" t="s">
        <v>6079</v>
      </c>
      <c r="C1284" s="340"/>
      <c r="D1284" s="341">
        <v>78</v>
      </c>
      <c r="E1284" s="593"/>
      <c r="F1284" s="593"/>
      <c r="G1284" s="593">
        <v>45943</v>
      </c>
      <c r="H1284" s="593">
        <v>46136</v>
      </c>
      <c r="I1284" s="342">
        <v>0</v>
      </c>
      <c r="J1284" s="342">
        <v>0</v>
      </c>
      <c r="K1284" s="341">
        <v>563.5</v>
      </c>
      <c r="L1284" s="341">
        <v>0</v>
      </c>
      <c r="M1284" s="341">
        <v>0</v>
      </c>
      <c r="N1284" s="343">
        <v>560.41999999999996</v>
      </c>
      <c r="O1284" s="385">
        <v>557.4</v>
      </c>
      <c r="P1284" s="570"/>
      <c r="Q1284" s="571"/>
      <c r="R1284" s="662"/>
      <c r="S1284" s="874"/>
      <c r="U1284" s="953"/>
      <c r="V1284" s="874"/>
      <c r="X1284" s="1002" t="s">
        <v>6079</v>
      </c>
      <c r="Z1284" s="1003">
        <v>78</v>
      </c>
      <c r="AC1284" s="1004">
        <v>45943</v>
      </c>
      <c r="AD1284" s="1004">
        <v>46136</v>
      </c>
      <c r="AE1284" s="1005">
        <v>0</v>
      </c>
      <c r="AF1284" s="1005">
        <v>0</v>
      </c>
      <c r="AG1284" s="1003">
        <v>563.5</v>
      </c>
      <c r="AH1284" s="1003">
        <v>0</v>
      </c>
      <c r="AI1284" s="1003">
        <v>0</v>
      </c>
      <c r="AJ1284" s="1003">
        <v>560.41999999999996</v>
      </c>
    </row>
    <row r="1285" spans="2:36">
      <c r="B1285" s="337" t="s">
        <v>6080</v>
      </c>
      <c r="C1285" s="314" t="s">
        <v>1776</v>
      </c>
      <c r="D1285" s="315">
        <v>1</v>
      </c>
      <c r="G1285" s="588">
        <v>45943</v>
      </c>
      <c r="H1285" s="588">
        <v>45966</v>
      </c>
      <c r="I1285" s="316">
        <v>0</v>
      </c>
      <c r="J1285" s="316">
        <v>1</v>
      </c>
      <c r="K1285" s="315">
        <v>8</v>
      </c>
      <c r="L1285" s="315">
        <v>0</v>
      </c>
      <c r="M1285" s="315">
        <v>0</v>
      </c>
      <c r="N1285" s="338">
        <v>8</v>
      </c>
      <c r="O1285" s="654">
        <v>8</v>
      </c>
      <c r="R1285" s="661"/>
      <c r="S1285" s="873"/>
      <c r="U1285" s="952"/>
      <c r="V1285" s="873"/>
      <c r="X1285" s="1002" t="s">
        <v>6080</v>
      </c>
      <c r="Y1285" s="1002" t="s">
        <v>1776</v>
      </c>
      <c r="Z1285" s="1003">
        <v>1</v>
      </c>
      <c r="AC1285" s="1004">
        <v>45943</v>
      </c>
      <c r="AD1285" s="1004">
        <v>45966</v>
      </c>
      <c r="AE1285" s="1005">
        <v>0</v>
      </c>
      <c r="AF1285" s="1005">
        <v>1</v>
      </c>
      <c r="AG1285" s="1003">
        <v>8</v>
      </c>
      <c r="AH1285" s="1003">
        <v>0</v>
      </c>
      <c r="AI1285" s="1003">
        <v>0</v>
      </c>
      <c r="AJ1285" s="1003">
        <v>8</v>
      </c>
    </row>
    <row r="1286" spans="2:36">
      <c r="B1286" s="337" t="s">
        <v>6081</v>
      </c>
      <c r="C1286" s="314" t="s">
        <v>1777</v>
      </c>
      <c r="D1286" s="315">
        <v>59</v>
      </c>
      <c r="G1286" s="588">
        <v>45967</v>
      </c>
      <c r="H1286" s="588">
        <v>46013</v>
      </c>
      <c r="I1286" s="316">
        <v>0</v>
      </c>
      <c r="J1286" s="316">
        <v>1</v>
      </c>
      <c r="K1286" s="315">
        <v>520</v>
      </c>
      <c r="L1286" s="315">
        <v>0</v>
      </c>
      <c r="M1286" s="315">
        <v>0</v>
      </c>
      <c r="N1286" s="338">
        <v>520</v>
      </c>
      <c r="O1286" s="654">
        <v>520</v>
      </c>
      <c r="R1286" s="661"/>
      <c r="S1286" s="873"/>
      <c r="U1286" s="952"/>
      <c r="V1286" s="873"/>
      <c r="X1286" s="1002" t="s">
        <v>6081</v>
      </c>
      <c r="Y1286" s="1002" t="s">
        <v>1777</v>
      </c>
      <c r="Z1286" s="1003">
        <v>59</v>
      </c>
      <c r="AC1286" s="1004">
        <v>45967</v>
      </c>
      <c r="AD1286" s="1004">
        <v>46013</v>
      </c>
      <c r="AE1286" s="1005">
        <v>0</v>
      </c>
      <c r="AF1286" s="1005">
        <v>1</v>
      </c>
      <c r="AG1286" s="1003">
        <v>520</v>
      </c>
      <c r="AH1286" s="1003">
        <v>0</v>
      </c>
      <c r="AI1286" s="1003">
        <v>0</v>
      </c>
      <c r="AJ1286" s="1003">
        <v>520</v>
      </c>
    </row>
    <row r="1287" spans="2:36">
      <c r="B1287" s="337" t="s">
        <v>6082</v>
      </c>
      <c r="C1287" s="314" t="s">
        <v>1778</v>
      </c>
      <c r="D1287" s="315">
        <v>2</v>
      </c>
      <c r="G1287" s="588">
        <v>46014</v>
      </c>
      <c r="H1287" s="588">
        <v>46070</v>
      </c>
      <c r="I1287" s="316">
        <v>0</v>
      </c>
      <c r="J1287" s="316">
        <v>1</v>
      </c>
      <c r="K1287" s="315">
        <v>15</v>
      </c>
      <c r="L1287" s="315">
        <v>0</v>
      </c>
      <c r="M1287" s="315">
        <v>0</v>
      </c>
      <c r="N1287" s="338">
        <v>15</v>
      </c>
      <c r="O1287" s="654">
        <v>15</v>
      </c>
      <c r="R1287" s="661"/>
      <c r="S1287" s="873"/>
      <c r="U1287" s="952"/>
      <c r="V1287" s="873"/>
      <c r="X1287" s="1002" t="s">
        <v>6082</v>
      </c>
      <c r="Y1287" s="1002" t="s">
        <v>1778</v>
      </c>
      <c r="Z1287" s="1003">
        <v>2</v>
      </c>
      <c r="AC1287" s="1004">
        <v>46014</v>
      </c>
      <c r="AD1287" s="1004">
        <v>46070</v>
      </c>
      <c r="AE1287" s="1005">
        <v>0</v>
      </c>
      <c r="AF1287" s="1005">
        <v>1</v>
      </c>
      <c r="AG1287" s="1003">
        <v>15</v>
      </c>
      <c r="AH1287" s="1003">
        <v>0</v>
      </c>
      <c r="AI1287" s="1003">
        <v>0</v>
      </c>
      <c r="AJ1287" s="1003">
        <v>15</v>
      </c>
    </row>
    <row r="1288" spans="2:36">
      <c r="B1288" s="337" t="s">
        <v>6083</v>
      </c>
      <c r="C1288" s="314" t="s">
        <v>1779</v>
      </c>
      <c r="D1288" s="315">
        <v>25</v>
      </c>
      <c r="G1288" s="588">
        <v>46071</v>
      </c>
      <c r="H1288" s="588">
        <v>46136</v>
      </c>
      <c r="I1288" s="316">
        <v>0</v>
      </c>
      <c r="J1288" s="316">
        <v>0.85</v>
      </c>
      <c r="K1288" s="315">
        <v>20.5</v>
      </c>
      <c r="L1288" s="315">
        <v>0</v>
      </c>
      <c r="M1288" s="315">
        <v>0</v>
      </c>
      <c r="N1288" s="338">
        <v>17.43</v>
      </c>
      <c r="O1288" s="654">
        <v>14.4</v>
      </c>
      <c r="R1288" s="661"/>
      <c r="S1288" s="873"/>
      <c r="U1288" s="952"/>
      <c r="V1288" s="873"/>
      <c r="X1288" s="1002" t="s">
        <v>6083</v>
      </c>
      <c r="Y1288" s="1002" t="s">
        <v>1779</v>
      </c>
      <c r="Z1288" s="1003">
        <v>25</v>
      </c>
      <c r="AC1288" s="1004">
        <v>46071</v>
      </c>
      <c r="AD1288" s="1004">
        <v>46136</v>
      </c>
      <c r="AE1288" s="1005">
        <v>0</v>
      </c>
      <c r="AF1288" s="1005">
        <v>0.85</v>
      </c>
      <c r="AG1288" s="1003">
        <v>20.5</v>
      </c>
      <c r="AH1288" s="1003">
        <v>0</v>
      </c>
      <c r="AI1288" s="1003">
        <v>0</v>
      </c>
      <c r="AJ1288" s="1003">
        <v>17.43</v>
      </c>
    </row>
    <row r="1289" spans="2:36">
      <c r="B1289" s="339" t="s">
        <v>6084</v>
      </c>
      <c r="C1289" s="340"/>
      <c r="D1289" s="341">
        <v>98</v>
      </c>
      <c r="E1289" s="593"/>
      <c r="F1289" s="593"/>
      <c r="G1289" s="593">
        <v>46079</v>
      </c>
      <c r="H1289" s="593">
        <v>46177</v>
      </c>
      <c r="I1289" s="342">
        <v>0</v>
      </c>
      <c r="J1289" s="342">
        <v>0</v>
      </c>
      <c r="K1289" s="341">
        <v>563.5</v>
      </c>
      <c r="L1289" s="341">
        <v>0</v>
      </c>
      <c r="M1289" s="341">
        <v>0</v>
      </c>
      <c r="N1289" s="343">
        <v>540.75</v>
      </c>
      <c r="O1289" s="385">
        <v>538.5</v>
      </c>
      <c r="P1289" s="570"/>
      <c r="Q1289" s="571"/>
      <c r="R1289" s="662"/>
      <c r="S1289" s="874"/>
      <c r="U1289" s="953"/>
      <c r="V1289" s="874"/>
      <c r="X1289" s="1002" t="s">
        <v>6084</v>
      </c>
      <c r="Z1289" s="1003">
        <v>98</v>
      </c>
      <c r="AC1289" s="1004">
        <v>46079</v>
      </c>
      <c r="AD1289" s="1004">
        <v>46177</v>
      </c>
      <c r="AE1289" s="1005">
        <v>0</v>
      </c>
      <c r="AF1289" s="1005">
        <v>0</v>
      </c>
      <c r="AG1289" s="1003">
        <v>563.5</v>
      </c>
      <c r="AH1289" s="1003">
        <v>0</v>
      </c>
      <c r="AI1289" s="1003">
        <v>0</v>
      </c>
      <c r="AJ1289" s="1003">
        <v>540.75</v>
      </c>
    </row>
    <row r="1290" spans="2:36">
      <c r="B1290" s="337" t="s">
        <v>6085</v>
      </c>
      <c r="C1290" s="314" t="s">
        <v>1781</v>
      </c>
      <c r="D1290" s="315">
        <v>15</v>
      </c>
      <c r="G1290" s="588">
        <v>46079</v>
      </c>
      <c r="H1290" s="588">
        <v>46083</v>
      </c>
      <c r="I1290" s="316">
        <v>0</v>
      </c>
      <c r="J1290" s="316">
        <v>1</v>
      </c>
      <c r="K1290" s="315">
        <v>8</v>
      </c>
      <c r="L1290" s="315">
        <v>0</v>
      </c>
      <c r="M1290" s="315">
        <v>0</v>
      </c>
      <c r="N1290" s="338">
        <v>8</v>
      </c>
      <c r="O1290" s="654">
        <v>8</v>
      </c>
      <c r="R1290" s="661"/>
      <c r="S1290" s="873"/>
      <c r="U1290" s="952"/>
      <c r="V1290" s="873"/>
      <c r="X1290" s="1002" t="s">
        <v>6085</v>
      </c>
      <c r="Y1290" s="1002" t="s">
        <v>1781</v>
      </c>
      <c r="Z1290" s="1003">
        <v>15</v>
      </c>
      <c r="AC1290" s="1004">
        <v>46079</v>
      </c>
      <c r="AD1290" s="1004">
        <v>46083</v>
      </c>
      <c r="AE1290" s="1005">
        <v>0</v>
      </c>
      <c r="AF1290" s="1005">
        <v>1</v>
      </c>
      <c r="AG1290" s="1003">
        <v>8</v>
      </c>
      <c r="AH1290" s="1003">
        <v>0</v>
      </c>
      <c r="AI1290" s="1003">
        <v>0</v>
      </c>
      <c r="AJ1290" s="1003">
        <v>8</v>
      </c>
    </row>
    <row r="1291" spans="2:36">
      <c r="B1291" s="337" t="s">
        <v>6086</v>
      </c>
      <c r="C1291" s="314" t="s">
        <v>1782</v>
      </c>
      <c r="D1291" s="315">
        <v>7</v>
      </c>
      <c r="G1291" s="588">
        <v>46084</v>
      </c>
      <c r="H1291" s="588">
        <v>46090</v>
      </c>
      <c r="I1291" s="316">
        <v>0</v>
      </c>
      <c r="J1291" s="316">
        <v>1</v>
      </c>
      <c r="K1291" s="315">
        <v>520</v>
      </c>
      <c r="L1291" s="315">
        <v>0</v>
      </c>
      <c r="M1291" s="315">
        <v>0</v>
      </c>
      <c r="N1291" s="338">
        <v>520</v>
      </c>
      <c r="O1291" s="654">
        <v>520</v>
      </c>
      <c r="R1291" s="661"/>
      <c r="S1291" s="873"/>
      <c r="U1291" s="952"/>
      <c r="V1291" s="873"/>
      <c r="X1291" s="1002" t="s">
        <v>6086</v>
      </c>
      <c r="Y1291" s="1002" t="s">
        <v>1782</v>
      </c>
      <c r="Z1291" s="1003">
        <v>7</v>
      </c>
      <c r="AC1291" s="1004">
        <v>46084</v>
      </c>
      <c r="AD1291" s="1004">
        <v>46090</v>
      </c>
      <c r="AE1291" s="1005">
        <v>0</v>
      </c>
      <c r="AF1291" s="1005">
        <v>1</v>
      </c>
      <c r="AG1291" s="1003">
        <v>520</v>
      </c>
      <c r="AH1291" s="1003">
        <v>0</v>
      </c>
      <c r="AI1291" s="1003">
        <v>0</v>
      </c>
      <c r="AJ1291" s="1003">
        <v>520</v>
      </c>
    </row>
    <row r="1292" spans="2:36">
      <c r="B1292" s="337" t="s">
        <v>6087</v>
      </c>
      <c r="C1292" s="314" t="s">
        <v>1783</v>
      </c>
      <c r="D1292" s="315">
        <v>24</v>
      </c>
      <c r="G1292" s="588">
        <v>46091</v>
      </c>
      <c r="H1292" s="588">
        <v>46142</v>
      </c>
      <c r="I1292" s="316">
        <v>0</v>
      </c>
      <c r="J1292" s="316">
        <v>0.85</v>
      </c>
      <c r="K1292" s="315">
        <v>15</v>
      </c>
      <c r="L1292" s="315">
        <v>0</v>
      </c>
      <c r="M1292" s="315">
        <v>0</v>
      </c>
      <c r="N1292" s="338">
        <v>12.75</v>
      </c>
      <c r="O1292" s="654">
        <v>10.5</v>
      </c>
      <c r="R1292" s="661"/>
      <c r="S1292" s="873"/>
      <c r="U1292" s="952"/>
      <c r="V1292" s="873"/>
      <c r="X1292" s="1002" t="s">
        <v>6087</v>
      </c>
      <c r="Y1292" s="1002" t="s">
        <v>1783</v>
      </c>
      <c r="Z1292" s="1003">
        <v>24</v>
      </c>
      <c r="AC1292" s="1004">
        <v>46091</v>
      </c>
      <c r="AD1292" s="1004">
        <v>46142</v>
      </c>
      <c r="AE1292" s="1005">
        <v>0</v>
      </c>
      <c r="AF1292" s="1005">
        <v>0.85</v>
      </c>
      <c r="AG1292" s="1003">
        <v>15</v>
      </c>
      <c r="AH1292" s="1003">
        <v>0</v>
      </c>
      <c r="AI1292" s="1003">
        <v>0</v>
      </c>
      <c r="AJ1292" s="1003">
        <v>12.75</v>
      </c>
    </row>
    <row r="1293" spans="2:36">
      <c r="B1293" s="337" t="s">
        <v>6088</v>
      </c>
      <c r="C1293" s="314" t="s">
        <v>1784</v>
      </c>
      <c r="D1293" s="315">
        <v>23</v>
      </c>
      <c r="G1293" s="588">
        <v>46146</v>
      </c>
      <c r="H1293" s="588">
        <v>46177</v>
      </c>
      <c r="I1293" s="316">
        <v>0</v>
      </c>
      <c r="J1293" s="316">
        <v>0</v>
      </c>
      <c r="K1293" s="315">
        <v>20.5</v>
      </c>
      <c r="L1293" s="315">
        <v>0</v>
      </c>
      <c r="M1293" s="315">
        <v>0</v>
      </c>
      <c r="N1293" s="338">
        <v>0</v>
      </c>
      <c r="O1293" s="654">
        <v>0</v>
      </c>
      <c r="R1293" s="661"/>
      <c r="S1293" s="873"/>
      <c r="U1293" s="952"/>
      <c r="V1293" s="873"/>
      <c r="X1293" s="1002" t="s">
        <v>6088</v>
      </c>
      <c r="Y1293" s="1002" t="s">
        <v>1784</v>
      </c>
      <c r="Z1293" s="1003">
        <v>23</v>
      </c>
      <c r="AC1293" s="1004">
        <v>46146</v>
      </c>
      <c r="AD1293" s="1004">
        <v>46177</v>
      </c>
      <c r="AE1293" s="1005">
        <v>0</v>
      </c>
      <c r="AF1293" s="1005">
        <v>0</v>
      </c>
      <c r="AG1293" s="1003">
        <v>20.5</v>
      </c>
      <c r="AH1293" s="1003">
        <v>0</v>
      </c>
      <c r="AI1293" s="1003">
        <v>0</v>
      </c>
      <c r="AJ1293" s="1003">
        <v>0</v>
      </c>
    </row>
    <row r="1294" spans="2:36">
      <c r="B1294" s="339" t="s">
        <v>6089</v>
      </c>
      <c r="C1294" s="340"/>
      <c r="D1294" s="341">
        <v>168</v>
      </c>
      <c r="E1294" s="593"/>
      <c r="F1294" s="593"/>
      <c r="G1294" s="593">
        <v>45964</v>
      </c>
      <c r="H1294" s="593">
        <v>46191</v>
      </c>
      <c r="I1294" s="342">
        <v>0</v>
      </c>
      <c r="J1294" s="342">
        <v>0</v>
      </c>
      <c r="K1294" s="341">
        <v>302</v>
      </c>
      <c r="L1294" s="341">
        <v>0</v>
      </c>
      <c r="M1294" s="341">
        <v>0</v>
      </c>
      <c r="N1294" s="343">
        <v>262</v>
      </c>
      <c r="O1294" s="385">
        <v>252</v>
      </c>
      <c r="P1294" s="570"/>
      <c r="Q1294" s="571"/>
      <c r="R1294" s="662"/>
      <c r="S1294" s="874"/>
      <c r="U1294" s="953"/>
      <c r="V1294" s="874"/>
      <c r="X1294" s="1002" t="s">
        <v>6089</v>
      </c>
      <c r="Z1294" s="1003">
        <v>168</v>
      </c>
      <c r="AC1294" s="1004">
        <v>45964</v>
      </c>
      <c r="AD1294" s="1004">
        <v>46191</v>
      </c>
      <c r="AE1294" s="1005">
        <v>0</v>
      </c>
      <c r="AF1294" s="1005">
        <v>0</v>
      </c>
      <c r="AG1294" s="1003">
        <v>302</v>
      </c>
      <c r="AH1294" s="1003">
        <v>0</v>
      </c>
      <c r="AI1294" s="1003">
        <v>0</v>
      </c>
      <c r="AJ1294" s="1003">
        <v>262</v>
      </c>
    </row>
    <row r="1295" spans="2:36">
      <c r="B1295" s="339" t="s">
        <v>6090</v>
      </c>
      <c r="C1295" s="340"/>
      <c r="D1295" s="341">
        <v>168</v>
      </c>
      <c r="E1295" s="593"/>
      <c r="F1295" s="593"/>
      <c r="G1295" s="593">
        <v>45964</v>
      </c>
      <c r="H1295" s="593">
        <v>46191</v>
      </c>
      <c r="I1295" s="342">
        <v>0</v>
      </c>
      <c r="J1295" s="342">
        <v>0</v>
      </c>
      <c r="K1295" s="341">
        <v>302</v>
      </c>
      <c r="L1295" s="341">
        <v>0</v>
      </c>
      <c r="M1295" s="341">
        <v>0</v>
      </c>
      <c r="N1295" s="343">
        <v>262</v>
      </c>
      <c r="O1295" s="385">
        <v>252</v>
      </c>
      <c r="P1295" s="570"/>
      <c r="Q1295" s="571"/>
      <c r="R1295" s="662"/>
      <c r="S1295" s="874"/>
      <c r="U1295" s="953"/>
      <c r="V1295" s="874"/>
      <c r="X1295" s="1002" t="s">
        <v>6090</v>
      </c>
      <c r="Z1295" s="1003">
        <v>168</v>
      </c>
      <c r="AC1295" s="1004">
        <v>45964</v>
      </c>
      <c r="AD1295" s="1004">
        <v>46191</v>
      </c>
      <c r="AE1295" s="1005">
        <v>0</v>
      </c>
      <c r="AF1295" s="1005">
        <v>0</v>
      </c>
      <c r="AG1295" s="1003">
        <v>302</v>
      </c>
      <c r="AH1295" s="1003">
        <v>0</v>
      </c>
      <c r="AI1295" s="1003">
        <v>0</v>
      </c>
      <c r="AJ1295" s="1003">
        <v>262</v>
      </c>
    </row>
    <row r="1296" spans="2:36">
      <c r="B1296" s="337" t="s">
        <v>6091</v>
      </c>
      <c r="C1296" s="314" t="s">
        <v>1787</v>
      </c>
      <c r="D1296" s="315">
        <v>3</v>
      </c>
      <c r="G1296" s="588">
        <v>45964</v>
      </c>
      <c r="H1296" s="588">
        <v>45989</v>
      </c>
      <c r="I1296" s="316">
        <v>0</v>
      </c>
      <c r="J1296" s="316">
        <v>1</v>
      </c>
      <c r="K1296" s="315">
        <v>22</v>
      </c>
      <c r="L1296" s="315">
        <v>0</v>
      </c>
      <c r="M1296" s="315">
        <v>0</v>
      </c>
      <c r="N1296" s="338">
        <v>22</v>
      </c>
      <c r="O1296" s="385">
        <v>252</v>
      </c>
      <c r="R1296" s="661"/>
      <c r="S1296" s="873"/>
      <c r="U1296" s="952"/>
      <c r="V1296" s="873"/>
      <c r="X1296" s="1002" t="s">
        <v>6091</v>
      </c>
      <c r="Y1296" s="1002" t="s">
        <v>1787</v>
      </c>
      <c r="Z1296" s="1003">
        <v>3</v>
      </c>
      <c r="AC1296" s="1004">
        <v>45964</v>
      </c>
      <c r="AD1296" s="1004">
        <v>45989</v>
      </c>
      <c r="AE1296" s="1005">
        <v>0</v>
      </c>
      <c r="AF1296" s="1005">
        <v>1</v>
      </c>
      <c r="AG1296" s="1003">
        <v>22</v>
      </c>
      <c r="AH1296" s="1003">
        <v>0</v>
      </c>
      <c r="AI1296" s="1003">
        <v>0</v>
      </c>
      <c r="AJ1296" s="1003">
        <v>22</v>
      </c>
    </row>
    <row r="1297" spans="2:36">
      <c r="B1297" s="337" t="s">
        <v>6092</v>
      </c>
      <c r="C1297" s="314" t="s">
        <v>1788</v>
      </c>
      <c r="D1297" s="315">
        <v>23</v>
      </c>
      <c r="G1297" s="588">
        <v>45992</v>
      </c>
      <c r="H1297" s="588">
        <v>46015</v>
      </c>
      <c r="I1297" s="316">
        <v>0</v>
      </c>
      <c r="J1297" s="316">
        <v>1</v>
      </c>
      <c r="K1297" s="315">
        <v>200</v>
      </c>
      <c r="L1297" s="315">
        <v>0</v>
      </c>
      <c r="M1297" s="315">
        <v>0</v>
      </c>
      <c r="N1297" s="338">
        <v>200</v>
      </c>
      <c r="O1297" s="385">
        <v>252</v>
      </c>
      <c r="R1297" s="661"/>
      <c r="S1297" s="873"/>
      <c r="U1297" s="952"/>
      <c r="V1297" s="873"/>
      <c r="X1297" s="1002" t="s">
        <v>6092</v>
      </c>
      <c r="Y1297" s="1002" t="s">
        <v>1788</v>
      </c>
      <c r="Z1297" s="1003">
        <v>23</v>
      </c>
      <c r="AC1297" s="1004">
        <v>45992</v>
      </c>
      <c r="AD1297" s="1004">
        <v>46015</v>
      </c>
      <c r="AE1297" s="1005">
        <v>0</v>
      </c>
      <c r="AF1297" s="1005">
        <v>1</v>
      </c>
      <c r="AG1297" s="1003">
        <v>200</v>
      </c>
      <c r="AH1297" s="1003">
        <v>0</v>
      </c>
      <c r="AI1297" s="1003">
        <v>0</v>
      </c>
      <c r="AJ1297" s="1003">
        <v>200</v>
      </c>
    </row>
    <row r="1298" spans="2:36">
      <c r="B1298" s="337" t="s">
        <v>6093</v>
      </c>
      <c r="C1298" s="314" t="s">
        <v>1789</v>
      </c>
      <c r="D1298" s="315">
        <v>4</v>
      </c>
      <c r="G1298" s="588">
        <v>46017</v>
      </c>
      <c r="H1298" s="588">
        <v>46114</v>
      </c>
      <c r="I1298" s="316">
        <v>0</v>
      </c>
      <c r="J1298" s="316">
        <v>1</v>
      </c>
      <c r="K1298" s="315">
        <v>30</v>
      </c>
      <c r="L1298" s="315">
        <v>0</v>
      </c>
      <c r="M1298" s="315">
        <v>0</v>
      </c>
      <c r="N1298" s="338">
        <v>30</v>
      </c>
      <c r="O1298" s="385">
        <v>252</v>
      </c>
      <c r="R1298" s="661"/>
      <c r="S1298" s="873"/>
      <c r="U1298" s="952"/>
      <c r="V1298" s="873"/>
      <c r="X1298" s="1002" t="s">
        <v>6093</v>
      </c>
      <c r="Y1298" s="1002" t="s">
        <v>1789</v>
      </c>
      <c r="Z1298" s="1003">
        <v>4</v>
      </c>
      <c r="AC1298" s="1004">
        <v>46017</v>
      </c>
      <c r="AD1298" s="1004">
        <v>46114</v>
      </c>
      <c r="AE1298" s="1005">
        <v>0</v>
      </c>
      <c r="AF1298" s="1005">
        <v>1</v>
      </c>
      <c r="AG1298" s="1003">
        <v>30</v>
      </c>
      <c r="AH1298" s="1003">
        <v>0</v>
      </c>
      <c r="AI1298" s="1003">
        <v>0</v>
      </c>
      <c r="AJ1298" s="1003">
        <v>30</v>
      </c>
    </row>
    <row r="1299" spans="2:36">
      <c r="B1299" s="349" t="s">
        <v>6094</v>
      </c>
      <c r="C1299" s="350" t="s">
        <v>1790</v>
      </c>
      <c r="D1299" s="351">
        <v>43</v>
      </c>
      <c r="E1299" s="595"/>
      <c r="F1299" s="595"/>
      <c r="G1299" s="595">
        <v>46115</v>
      </c>
      <c r="H1299" s="595">
        <v>46191</v>
      </c>
      <c r="I1299" s="352">
        <v>0</v>
      </c>
      <c r="J1299" s="352">
        <v>0.2</v>
      </c>
      <c r="K1299" s="351">
        <v>50</v>
      </c>
      <c r="L1299" s="351">
        <v>0</v>
      </c>
      <c r="M1299" s="351">
        <v>0</v>
      </c>
      <c r="N1299" s="353">
        <v>10</v>
      </c>
      <c r="O1299" s="385">
        <v>252</v>
      </c>
      <c r="P1299" s="574"/>
      <c r="Q1299" s="575"/>
      <c r="R1299" s="764"/>
      <c r="S1299" s="876"/>
      <c r="U1299" s="983"/>
      <c r="V1299" s="876"/>
      <c r="X1299" s="1002" t="s">
        <v>6094</v>
      </c>
      <c r="Y1299" s="1002" t="s">
        <v>1790</v>
      </c>
      <c r="Z1299" s="1003">
        <v>43</v>
      </c>
      <c r="AC1299" s="1004">
        <v>46115</v>
      </c>
      <c r="AD1299" s="1004">
        <v>46191</v>
      </c>
      <c r="AE1299" s="1005">
        <v>0</v>
      </c>
      <c r="AF1299" s="1005">
        <v>0.2</v>
      </c>
      <c r="AG1299" s="1003">
        <v>50</v>
      </c>
      <c r="AH1299" s="1003">
        <v>0</v>
      </c>
      <c r="AI1299" s="1003">
        <v>0</v>
      </c>
      <c r="AJ1299" s="1003">
        <v>10</v>
      </c>
    </row>
    <row r="1300" spans="2:36">
      <c r="B1300" s="332" t="s">
        <v>6095</v>
      </c>
      <c r="C1300" s="333"/>
      <c r="D1300" s="334">
        <v>64</v>
      </c>
      <c r="E1300" s="592"/>
      <c r="F1300" s="592"/>
      <c r="G1300" s="592">
        <v>46038</v>
      </c>
      <c r="H1300" s="592">
        <v>46178</v>
      </c>
      <c r="I1300" s="335">
        <v>0</v>
      </c>
      <c r="J1300" s="335">
        <v>0</v>
      </c>
      <c r="K1300" s="334">
        <v>1575</v>
      </c>
      <c r="L1300" s="334">
        <v>0</v>
      </c>
      <c r="M1300" s="334">
        <v>0</v>
      </c>
      <c r="N1300" s="336">
        <v>823.73</v>
      </c>
      <c r="O1300" s="385">
        <v>252</v>
      </c>
      <c r="P1300" s="568"/>
      <c r="Q1300" s="569"/>
      <c r="R1300" s="660"/>
      <c r="S1300" s="872"/>
      <c r="X1300" s="1002" t="s">
        <v>6095</v>
      </c>
      <c r="Z1300" s="1003">
        <v>64</v>
      </c>
      <c r="AC1300" s="1004">
        <v>46038</v>
      </c>
      <c r="AD1300" s="1004">
        <v>46178</v>
      </c>
      <c r="AE1300" s="1005">
        <v>0</v>
      </c>
      <c r="AF1300" s="1005">
        <v>0</v>
      </c>
      <c r="AG1300" s="1003">
        <v>1575</v>
      </c>
      <c r="AH1300" s="1003">
        <v>0</v>
      </c>
      <c r="AI1300" s="1003">
        <v>0</v>
      </c>
      <c r="AJ1300" s="1003">
        <v>823.73</v>
      </c>
    </row>
    <row r="1301" spans="2:36">
      <c r="B1301" s="337" t="s">
        <v>6096</v>
      </c>
      <c r="C1301" s="314" t="s">
        <v>1600</v>
      </c>
      <c r="D1301" s="315">
        <v>44</v>
      </c>
      <c r="G1301" s="588">
        <v>46038</v>
      </c>
      <c r="H1301" s="588">
        <v>46178</v>
      </c>
      <c r="I1301" s="316">
        <v>0</v>
      </c>
      <c r="J1301" s="316">
        <v>0.52300000000000002</v>
      </c>
      <c r="K1301" s="315">
        <v>63</v>
      </c>
      <c r="L1301" s="315">
        <v>0</v>
      </c>
      <c r="M1301" s="315">
        <v>0</v>
      </c>
      <c r="N1301" s="338">
        <v>32.950000000000003</v>
      </c>
      <c r="O1301" s="385">
        <v>252</v>
      </c>
      <c r="R1301" s="661"/>
      <c r="S1301" s="873"/>
      <c r="X1301" s="1002" t="s">
        <v>6096</v>
      </c>
      <c r="Y1301" s="1002" t="s">
        <v>1600</v>
      </c>
      <c r="Z1301" s="1003">
        <v>44</v>
      </c>
      <c r="AC1301" s="1004">
        <v>46038</v>
      </c>
      <c r="AD1301" s="1004">
        <v>46178</v>
      </c>
      <c r="AE1301" s="1005">
        <v>0</v>
      </c>
      <c r="AF1301" s="1005">
        <v>0.52300000000000002</v>
      </c>
      <c r="AG1301" s="1003">
        <v>63</v>
      </c>
      <c r="AH1301" s="1003">
        <v>0</v>
      </c>
      <c r="AI1301" s="1003">
        <v>0</v>
      </c>
      <c r="AJ1301" s="1003">
        <v>32.950000000000003</v>
      </c>
    </row>
    <row r="1302" spans="2:36">
      <c r="B1302" s="349" t="s">
        <v>6097</v>
      </c>
      <c r="C1302" s="350" t="s">
        <v>1601</v>
      </c>
      <c r="D1302" s="351">
        <v>64</v>
      </c>
      <c r="E1302" s="595"/>
      <c r="F1302" s="595"/>
      <c r="G1302" s="595">
        <v>46038</v>
      </c>
      <c r="H1302" s="595">
        <v>46178</v>
      </c>
      <c r="I1302" s="352">
        <v>0</v>
      </c>
      <c r="J1302" s="352">
        <v>0.52300000000000002</v>
      </c>
      <c r="K1302" s="351">
        <v>1512</v>
      </c>
      <c r="L1302" s="351">
        <v>0</v>
      </c>
      <c r="M1302" s="351">
        <v>0</v>
      </c>
      <c r="N1302" s="353">
        <v>790.78</v>
      </c>
      <c r="O1302" s="385">
        <v>252</v>
      </c>
      <c r="P1302" s="574"/>
      <c r="Q1302" s="575"/>
      <c r="R1302" s="764"/>
      <c r="S1302" s="876"/>
      <c r="X1302" s="1002" t="s">
        <v>6097</v>
      </c>
      <c r="Y1302" s="1002" t="s">
        <v>1601</v>
      </c>
      <c r="Z1302" s="1003">
        <v>64</v>
      </c>
      <c r="AC1302" s="1004">
        <v>46038</v>
      </c>
      <c r="AD1302" s="1004">
        <v>46178</v>
      </c>
      <c r="AE1302" s="1005">
        <v>0</v>
      </c>
      <c r="AF1302" s="1005">
        <v>0.52300000000000002</v>
      </c>
      <c r="AG1302" s="1003">
        <v>1512</v>
      </c>
      <c r="AH1302" s="1003">
        <v>0</v>
      </c>
      <c r="AI1302" s="1003">
        <v>0</v>
      </c>
      <c r="AJ1302" s="1003">
        <v>790.78</v>
      </c>
    </row>
    <row r="1303" spans="2:36">
      <c r="B1303" s="332" t="s">
        <v>6106</v>
      </c>
      <c r="C1303" s="333"/>
      <c r="D1303" s="334">
        <v>118</v>
      </c>
      <c r="E1303" s="592"/>
      <c r="F1303" s="592"/>
      <c r="G1303" s="592">
        <v>45943</v>
      </c>
      <c r="H1303" s="592">
        <v>46136</v>
      </c>
      <c r="I1303" s="335">
        <v>0</v>
      </c>
      <c r="J1303" s="335">
        <v>0</v>
      </c>
      <c r="K1303" s="334">
        <v>359</v>
      </c>
      <c r="L1303" s="334">
        <v>0</v>
      </c>
      <c r="M1303" s="334">
        <v>0</v>
      </c>
      <c r="N1303" s="336">
        <v>359</v>
      </c>
      <c r="O1303" s="385">
        <v>252</v>
      </c>
      <c r="P1303" s="568"/>
      <c r="Q1303" s="569"/>
      <c r="R1303" s="660"/>
      <c r="S1303" s="872"/>
      <c r="X1303" s="1002" t="s">
        <v>6106</v>
      </c>
      <c r="Z1303" s="1003">
        <v>118</v>
      </c>
      <c r="AC1303" s="1004">
        <v>45943</v>
      </c>
      <c r="AD1303" s="1004">
        <v>46136</v>
      </c>
      <c r="AE1303" s="1005">
        <v>0</v>
      </c>
      <c r="AF1303" s="1005">
        <v>0</v>
      </c>
      <c r="AG1303" s="1003">
        <v>359</v>
      </c>
      <c r="AH1303" s="1003">
        <v>0</v>
      </c>
      <c r="AI1303" s="1003">
        <v>0</v>
      </c>
      <c r="AJ1303" s="1003">
        <v>359</v>
      </c>
    </row>
    <row r="1304" spans="2:36">
      <c r="B1304" s="339" t="s">
        <v>6029</v>
      </c>
      <c r="C1304" s="340"/>
      <c r="D1304" s="341">
        <v>118</v>
      </c>
      <c r="E1304" s="593"/>
      <c r="F1304" s="593"/>
      <c r="G1304" s="593">
        <v>45943</v>
      </c>
      <c r="H1304" s="593">
        <v>46136</v>
      </c>
      <c r="I1304" s="342">
        <v>0</v>
      </c>
      <c r="J1304" s="342">
        <v>0</v>
      </c>
      <c r="K1304" s="341">
        <v>359</v>
      </c>
      <c r="L1304" s="341">
        <v>0</v>
      </c>
      <c r="M1304" s="341">
        <v>0</v>
      </c>
      <c r="N1304" s="343">
        <v>359</v>
      </c>
      <c r="O1304" s="385">
        <v>252</v>
      </c>
      <c r="P1304" s="570"/>
      <c r="Q1304" s="571"/>
      <c r="R1304" s="662"/>
      <c r="S1304" s="874"/>
      <c r="U1304" s="953"/>
      <c r="V1304" s="874"/>
      <c r="X1304" s="1002" t="s">
        <v>6029</v>
      </c>
      <c r="Z1304" s="1003">
        <v>118</v>
      </c>
      <c r="AC1304" s="1004">
        <v>45943</v>
      </c>
      <c r="AD1304" s="1004">
        <v>46136</v>
      </c>
      <c r="AE1304" s="1005">
        <v>0</v>
      </c>
      <c r="AF1304" s="1005">
        <v>0</v>
      </c>
      <c r="AG1304" s="1003">
        <v>359</v>
      </c>
      <c r="AH1304" s="1003">
        <v>0</v>
      </c>
      <c r="AI1304" s="1003">
        <v>0</v>
      </c>
      <c r="AJ1304" s="1003">
        <v>359</v>
      </c>
    </row>
    <row r="1305" spans="2:36">
      <c r="B1305" s="337" t="s">
        <v>6107</v>
      </c>
      <c r="C1305" s="314" t="s">
        <v>6108</v>
      </c>
      <c r="D1305" s="315">
        <v>16</v>
      </c>
      <c r="G1305" s="588">
        <v>45943</v>
      </c>
      <c r="H1305" s="588">
        <v>45965</v>
      </c>
      <c r="I1305" s="316">
        <v>0</v>
      </c>
      <c r="J1305" s="316">
        <v>1</v>
      </c>
      <c r="K1305" s="315">
        <v>4</v>
      </c>
      <c r="L1305" s="315">
        <v>0</v>
      </c>
      <c r="M1305" s="315">
        <v>0</v>
      </c>
      <c r="N1305" s="338">
        <v>4</v>
      </c>
      <c r="O1305" s="385">
        <v>252</v>
      </c>
      <c r="R1305" s="661"/>
      <c r="S1305" s="873"/>
      <c r="U1305" s="952"/>
      <c r="V1305" s="873"/>
      <c r="X1305" s="1002" t="s">
        <v>6107</v>
      </c>
      <c r="Y1305" s="1002" t="s">
        <v>6108</v>
      </c>
      <c r="Z1305" s="1003">
        <v>16</v>
      </c>
      <c r="AC1305" s="1004">
        <v>45943</v>
      </c>
      <c r="AD1305" s="1004">
        <v>45965</v>
      </c>
      <c r="AE1305" s="1005">
        <v>0</v>
      </c>
      <c r="AF1305" s="1005">
        <v>1</v>
      </c>
      <c r="AG1305" s="1003">
        <v>4</v>
      </c>
      <c r="AH1305" s="1003">
        <v>0</v>
      </c>
      <c r="AI1305" s="1003">
        <v>0</v>
      </c>
      <c r="AJ1305" s="1003">
        <v>4</v>
      </c>
    </row>
    <row r="1306" spans="2:36">
      <c r="B1306" s="337" t="s">
        <v>6109</v>
      </c>
      <c r="C1306" s="314" t="s">
        <v>6110</v>
      </c>
      <c r="D1306" s="315">
        <v>35</v>
      </c>
      <c r="G1306" s="588">
        <v>45966</v>
      </c>
      <c r="H1306" s="588">
        <v>46000</v>
      </c>
      <c r="I1306" s="316">
        <v>0</v>
      </c>
      <c r="J1306" s="316">
        <v>1</v>
      </c>
      <c r="K1306" s="315">
        <v>340</v>
      </c>
      <c r="L1306" s="315">
        <v>0</v>
      </c>
      <c r="M1306" s="315">
        <v>0</v>
      </c>
      <c r="N1306" s="338">
        <v>340</v>
      </c>
      <c r="O1306" s="385">
        <v>252</v>
      </c>
      <c r="R1306" s="661"/>
      <c r="S1306" s="873"/>
      <c r="U1306" s="952"/>
      <c r="V1306" s="873"/>
      <c r="X1306" s="1002" t="s">
        <v>6109</v>
      </c>
      <c r="Y1306" s="1002" t="s">
        <v>6110</v>
      </c>
      <c r="Z1306" s="1003">
        <v>35</v>
      </c>
      <c r="AC1306" s="1004">
        <v>45966</v>
      </c>
      <c r="AD1306" s="1004">
        <v>46000</v>
      </c>
      <c r="AE1306" s="1005">
        <v>0</v>
      </c>
      <c r="AF1306" s="1005">
        <v>1</v>
      </c>
      <c r="AG1306" s="1003">
        <v>340</v>
      </c>
      <c r="AH1306" s="1003">
        <v>0</v>
      </c>
      <c r="AI1306" s="1003">
        <v>0</v>
      </c>
      <c r="AJ1306" s="1003">
        <v>340</v>
      </c>
    </row>
    <row r="1307" spans="2:36">
      <c r="B1307" s="337" t="s">
        <v>6111</v>
      </c>
      <c r="C1307" s="314" t="s">
        <v>6112</v>
      </c>
      <c r="D1307" s="315">
        <v>25</v>
      </c>
      <c r="G1307" s="588">
        <v>46001</v>
      </c>
      <c r="H1307" s="588">
        <v>46037</v>
      </c>
      <c r="I1307" s="316">
        <v>0</v>
      </c>
      <c r="J1307" s="316">
        <v>1</v>
      </c>
      <c r="K1307" s="315">
        <v>15</v>
      </c>
      <c r="L1307" s="315">
        <v>0</v>
      </c>
      <c r="M1307" s="315">
        <v>0</v>
      </c>
      <c r="N1307" s="338">
        <v>15</v>
      </c>
      <c r="O1307" s="385">
        <v>252</v>
      </c>
      <c r="R1307" s="661"/>
      <c r="S1307" s="873"/>
      <c r="U1307" s="952"/>
      <c r="V1307" s="873"/>
      <c r="X1307" s="1002" t="s">
        <v>6111</v>
      </c>
      <c r="Y1307" s="1002" t="s">
        <v>6112</v>
      </c>
      <c r="Z1307" s="1003">
        <v>25</v>
      </c>
      <c r="AC1307" s="1004">
        <v>46001</v>
      </c>
      <c r="AD1307" s="1004">
        <v>46037</v>
      </c>
      <c r="AE1307" s="1005">
        <v>0</v>
      </c>
      <c r="AF1307" s="1005">
        <v>1</v>
      </c>
      <c r="AG1307" s="1003">
        <v>15</v>
      </c>
      <c r="AH1307" s="1003">
        <v>0</v>
      </c>
      <c r="AI1307" s="1003">
        <v>0</v>
      </c>
      <c r="AJ1307" s="1003">
        <v>15</v>
      </c>
    </row>
    <row r="1308" spans="2:36">
      <c r="B1308" s="337" t="s">
        <v>6113</v>
      </c>
      <c r="C1308" s="314" t="s">
        <v>6114</v>
      </c>
      <c r="D1308" s="315">
        <v>70</v>
      </c>
      <c r="G1308" s="588">
        <v>46038</v>
      </c>
      <c r="H1308" s="588">
        <v>46136</v>
      </c>
      <c r="I1308" s="316">
        <v>0</v>
      </c>
      <c r="J1308" s="316">
        <v>0.85</v>
      </c>
      <c r="K1308" s="315">
        <v>0</v>
      </c>
      <c r="L1308" s="315">
        <v>0</v>
      </c>
      <c r="M1308" s="315">
        <v>0</v>
      </c>
      <c r="N1308" s="338">
        <v>0</v>
      </c>
      <c r="O1308" s="385">
        <v>252</v>
      </c>
      <c r="R1308" s="661"/>
      <c r="S1308" s="873"/>
      <c r="U1308" s="952"/>
      <c r="V1308" s="873"/>
      <c r="X1308" s="1002" t="s">
        <v>6113</v>
      </c>
      <c r="Y1308" s="1002" t="s">
        <v>6114</v>
      </c>
      <c r="Z1308" s="1003">
        <v>70</v>
      </c>
      <c r="AC1308" s="1004">
        <v>46038</v>
      </c>
      <c r="AD1308" s="1004">
        <v>46136</v>
      </c>
      <c r="AE1308" s="1005">
        <v>0</v>
      </c>
      <c r="AF1308" s="1005">
        <v>0.85</v>
      </c>
      <c r="AG1308" s="1003">
        <v>0</v>
      </c>
      <c r="AH1308" s="1003">
        <v>0</v>
      </c>
      <c r="AI1308" s="1003">
        <v>0</v>
      </c>
      <c r="AJ1308" s="1003">
        <v>0</v>
      </c>
    </row>
    <row r="1309" spans="2:36">
      <c r="B1309" s="332" t="s">
        <v>6115</v>
      </c>
      <c r="C1309" s="333"/>
      <c r="D1309" s="334">
        <v>56</v>
      </c>
      <c r="E1309" s="592"/>
      <c r="F1309" s="592"/>
      <c r="G1309" s="592">
        <v>46014</v>
      </c>
      <c r="H1309" s="592">
        <v>46175</v>
      </c>
      <c r="I1309" s="335">
        <v>0</v>
      </c>
      <c r="J1309" s="335">
        <v>0</v>
      </c>
      <c r="K1309" s="334">
        <v>3294</v>
      </c>
      <c r="L1309" s="334">
        <v>0</v>
      </c>
      <c r="M1309" s="334">
        <v>0</v>
      </c>
      <c r="N1309" s="336">
        <v>3201</v>
      </c>
      <c r="O1309" s="385">
        <v>252</v>
      </c>
      <c r="P1309" s="568"/>
      <c r="Q1309" s="569"/>
      <c r="R1309" s="660"/>
      <c r="S1309" s="872"/>
      <c r="X1309" s="1002" t="s">
        <v>6115</v>
      </c>
      <c r="Z1309" s="1003">
        <v>56</v>
      </c>
      <c r="AC1309" s="1004">
        <v>46014</v>
      </c>
      <c r="AD1309" s="1004">
        <v>46175</v>
      </c>
      <c r="AE1309" s="1005">
        <v>0</v>
      </c>
      <c r="AF1309" s="1005">
        <v>0</v>
      </c>
      <c r="AG1309" s="1003">
        <v>3294</v>
      </c>
      <c r="AH1309" s="1003">
        <v>0</v>
      </c>
      <c r="AI1309" s="1003">
        <v>0</v>
      </c>
      <c r="AJ1309" s="1003">
        <v>3201</v>
      </c>
    </row>
    <row r="1310" spans="2:36">
      <c r="B1310" s="339" t="s">
        <v>6002</v>
      </c>
      <c r="C1310" s="340"/>
      <c r="D1310" s="341">
        <v>48</v>
      </c>
      <c r="E1310" s="593"/>
      <c r="F1310" s="593"/>
      <c r="G1310" s="593">
        <v>46014</v>
      </c>
      <c r="H1310" s="593">
        <v>46157</v>
      </c>
      <c r="I1310" s="342">
        <v>0</v>
      </c>
      <c r="J1310" s="342">
        <v>0</v>
      </c>
      <c r="K1310" s="341">
        <v>1544.5</v>
      </c>
      <c r="L1310" s="341">
        <v>0</v>
      </c>
      <c r="M1310" s="341">
        <v>0</v>
      </c>
      <c r="N1310" s="343">
        <v>1513</v>
      </c>
      <c r="O1310" s="385">
        <v>252</v>
      </c>
      <c r="P1310" s="570"/>
      <c r="Q1310" s="571"/>
      <c r="R1310" s="662"/>
      <c r="S1310" s="874"/>
      <c r="X1310" s="1002" t="s">
        <v>6002</v>
      </c>
      <c r="Z1310" s="1003">
        <v>48</v>
      </c>
      <c r="AC1310" s="1004">
        <v>46014</v>
      </c>
      <c r="AD1310" s="1004">
        <v>46157</v>
      </c>
      <c r="AE1310" s="1005">
        <v>0</v>
      </c>
      <c r="AF1310" s="1005">
        <v>0</v>
      </c>
      <c r="AG1310" s="1003">
        <v>1544.5</v>
      </c>
      <c r="AH1310" s="1003">
        <v>0</v>
      </c>
      <c r="AI1310" s="1003">
        <v>0</v>
      </c>
      <c r="AJ1310" s="1003">
        <v>1513</v>
      </c>
    </row>
    <row r="1311" spans="2:36">
      <c r="B1311" s="337" t="s">
        <v>6144</v>
      </c>
      <c r="C1311" s="314" t="s">
        <v>6116</v>
      </c>
      <c r="D1311" s="315">
        <v>32</v>
      </c>
      <c r="G1311" s="588">
        <v>46014</v>
      </c>
      <c r="H1311" s="588">
        <v>46062</v>
      </c>
      <c r="I1311" s="316">
        <v>0</v>
      </c>
      <c r="J1311" s="316">
        <v>1</v>
      </c>
      <c r="K1311" s="315">
        <v>39.5</v>
      </c>
      <c r="L1311" s="315">
        <v>0</v>
      </c>
      <c r="M1311" s="315">
        <v>0</v>
      </c>
      <c r="N1311" s="338">
        <v>39.5</v>
      </c>
      <c r="O1311" s="385">
        <v>252</v>
      </c>
      <c r="R1311" s="661"/>
      <c r="S1311" s="873"/>
      <c r="X1311" s="1002" t="s">
        <v>6144</v>
      </c>
      <c r="Y1311" s="1002" t="s">
        <v>6116</v>
      </c>
      <c r="Z1311" s="1003">
        <v>32</v>
      </c>
      <c r="AC1311" s="1004">
        <v>46014</v>
      </c>
      <c r="AD1311" s="1004">
        <v>46062</v>
      </c>
      <c r="AE1311" s="1005">
        <v>0</v>
      </c>
      <c r="AF1311" s="1005">
        <v>1</v>
      </c>
      <c r="AG1311" s="1003">
        <v>39.5</v>
      </c>
      <c r="AH1311" s="1003">
        <v>0</v>
      </c>
      <c r="AI1311" s="1003">
        <v>0</v>
      </c>
      <c r="AJ1311" s="1003">
        <v>39.5</v>
      </c>
    </row>
    <row r="1312" spans="2:36">
      <c r="B1312" s="337" t="s">
        <v>6145</v>
      </c>
      <c r="C1312" s="314" t="s">
        <v>6117</v>
      </c>
      <c r="D1312" s="315">
        <v>34</v>
      </c>
      <c r="G1312" s="588">
        <v>46063</v>
      </c>
      <c r="H1312" s="588">
        <v>46097</v>
      </c>
      <c r="I1312" s="316">
        <v>0</v>
      </c>
      <c r="J1312" s="316">
        <v>1</v>
      </c>
      <c r="K1312" s="315">
        <v>1410</v>
      </c>
      <c r="L1312" s="315">
        <v>0</v>
      </c>
      <c r="M1312" s="315">
        <v>0</v>
      </c>
      <c r="N1312" s="338">
        <v>1410</v>
      </c>
      <c r="O1312" s="385">
        <v>252</v>
      </c>
      <c r="R1312" s="661"/>
      <c r="S1312" s="873"/>
      <c r="X1312" s="1002" t="s">
        <v>6145</v>
      </c>
      <c r="Y1312" s="1002" t="s">
        <v>6117</v>
      </c>
      <c r="Z1312" s="1003">
        <v>34</v>
      </c>
      <c r="AC1312" s="1004">
        <v>46063</v>
      </c>
      <c r="AD1312" s="1004">
        <v>46097</v>
      </c>
      <c r="AE1312" s="1005">
        <v>0</v>
      </c>
      <c r="AF1312" s="1005">
        <v>1</v>
      </c>
      <c r="AG1312" s="1003">
        <v>1410</v>
      </c>
      <c r="AH1312" s="1003">
        <v>0</v>
      </c>
      <c r="AI1312" s="1003">
        <v>0</v>
      </c>
      <c r="AJ1312" s="1003">
        <v>1410</v>
      </c>
    </row>
    <row r="1313" spans="2:36">
      <c r="B1313" s="337" t="s">
        <v>6146</v>
      </c>
      <c r="C1313" s="314" t="s">
        <v>6118</v>
      </c>
      <c r="D1313" s="315">
        <v>16</v>
      </c>
      <c r="G1313" s="588">
        <v>46098</v>
      </c>
      <c r="H1313" s="588">
        <v>46121</v>
      </c>
      <c r="I1313" s="316">
        <v>0</v>
      </c>
      <c r="J1313" s="316">
        <v>1</v>
      </c>
      <c r="K1313" s="315">
        <v>60</v>
      </c>
      <c r="L1313" s="315">
        <v>0</v>
      </c>
      <c r="M1313" s="315">
        <v>0</v>
      </c>
      <c r="N1313" s="338">
        <v>60</v>
      </c>
      <c r="O1313" s="385">
        <v>252</v>
      </c>
      <c r="R1313" s="661"/>
      <c r="S1313" s="873"/>
      <c r="X1313" s="1002" t="s">
        <v>6146</v>
      </c>
      <c r="Y1313" s="1002" t="s">
        <v>6118</v>
      </c>
      <c r="Z1313" s="1003">
        <v>16</v>
      </c>
      <c r="AC1313" s="1004">
        <v>46098</v>
      </c>
      <c r="AD1313" s="1004">
        <v>46121</v>
      </c>
      <c r="AE1313" s="1005">
        <v>0</v>
      </c>
      <c r="AF1313" s="1005">
        <v>1</v>
      </c>
      <c r="AG1313" s="1003">
        <v>60</v>
      </c>
      <c r="AH1313" s="1003">
        <v>0</v>
      </c>
      <c r="AI1313" s="1003">
        <v>0</v>
      </c>
      <c r="AJ1313" s="1003">
        <v>60</v>
      </c>
    </row>
    <row r="1314" spans="2:36">
      <c r="B1314" s="337" t="s">
        <v>6147</v>
      </c>
      <c r="C1314" s="314" t="s">
        <v>6119</v>
      </c>
      <c r="D1314" s="315">
        <v>19</v>
      </c>
      <c r="G1314" s="588">
        <v>46122</v>
      </c>
      <c r="H1314" s="588">
        <v>46157</v>
      </c>
      <c r="I1314" s="316">
        <v>0</v>
      </c>
      <c r="J1314" s="316">
        <v>0.1</v>
      </c>
      <c r="K1314" s="315">
        <v>35</v>
      </c>
      <c r="L1314" s="315">
        <v>0</v>
      </c>
      <c r="M1314" s="315">
        <v>0</v>
      </c>
      <c r="N1314" s="338">
        <v>3.5</v>
      </c>
      <c r="O1314" s="385">
        <v>252</v>
      </c>
      <c r="R1314" s="661"/>
      <c r="S1314" s="873"/>
      <c r="X1314" s="1002" t="s">
        <v>6147</v>
      </c>
      <c r="Y1314" s="1002" t="s">
        <v>6119</v>
      </c>
      <c r="Z1314" s="1003">
        <v>19</v>
      </c>
      <c r="AC1314" s="1004">
        <v>46122</v>
      </c>
      <c r="AD1314" s="1004">
        <v>46157</v>
      </c>
      <c r="AE1314" s="1005">
        <v>0</v>
      </c>
      <c r="AF1314" s="1005">
        <v>0.1</v>
      </c>
      <c r="AG1314" s="1003">
        <v>35</v>
      </c>
      <c r="AH1314" s="1003">
        <v>0</v>
      </c>
      <c r="AI1314" s="1003">
        <v>0</v>
      </c>
      <c r="AJ1314" s="1003">
        <v>3.5</v>
      </c>
    </row>
    <row r="1315" spans="2:36">
      <c r="B1315" s="339" t="s">
        <v>6018</v>
      </c>
      <c r="C1315" s="340"/>
      <c r="D1315" s="341">
        <v>53</v>
      </c>
      <c r="E1315" s="593"/>
      <c r="F1315" s="593"/>
      <c r="G1315" s="593">
        <v>46063</v>
      </c>
      <c r="H1315" s="593">
        <v>46171</v>
      </c>
      <c r="I1315" s="342">
        <v>0</v>
      </c>
      <c r="J1315" s="342">
        <v>0</v>
      </c>
      <c r="K1315" s="341">
        <v>447.5</v>
      </c>
      <c r="L1315" s="341">
        <v>0</v>
      </c>
      <c r="M1315" s="341">
        <v>0</v>
      </c>
      <c r="N1315" s="343">
        <v>420.5</v>
      </c>
      <c r="O1315" s="385">
        <v>252</v>
      </c>
      <c r="P1315" s="570"/>
      <c r="Q1315" s="571"/>
      <c r="R1315" s="662"/>
      <c r="S1315" s="874"/>
      <c r="X1315" s="1002" t="s">
        <v>6018</v>
      </c>
      <c r="Z1315" s="1003">
        <v>53</v>
      </c>
      <c r="AC1315" s="1004">
        <v>46063</v>
      </c>
      <c r="AD1315" s="1004">
        <v>46171</v>
      </c>
      <c r="AE1315" s="1005">
        <v>0</v>
      </c>
      <c r="AF1315" s="1005">
        <v>0</v>
      </c>
      <c r="AG1315" s="1003">
        <v>447.5</v>
      </c>
      <c r="AH1315" s="1003">
        <v>0</v>
      </c>
      <c r="AI1315" s="1003">
        <v>0</v>
      </c>
      <c r="AJ1315" s="1003">
        <v>420.5</v>
      </c>
    </row>
    <row r="1316" spans="2:36">
      <c r="B1316" s="337" t="s">
        <v>6148</v>
      </c>
      <c r="C1316" s="314" t="s">
        <v>6120</v>
      </c>
      <c r="D1316" s="315">
        <v>10</v>
      </c>
      <c r="G1316" s="588">
        <v>46063</v>
      </c>
      <c r="H1316" s="588">
        <v>46077</v>
      </c>
      <c r="I1316" s="316">
        <v>0</v>
      </c>
      <c r="J1316" s="316">
        <v>1</v>
      </c>
      <c r="K1316" s="315">
        <v>27.5</v>
      </c>
      <c r="L1316" s="315">
        <v>0</v>
      </c>
      <c r="M1316" s="315">
        <v>0</v>
      </c>
      <c r="N1316" s="338">
        <v>27.5</v>
      </c>
      <c r="O1316" s="385">
        <v>252</v>
      </c>
      <c r="R1316" s="661"/>
      <c r="S1316" s="873"/>
      <c r="X1316" s="1002" t="s">
        <v>6148</v>
      </c>
      <c r="Y1316" s="1002" t="s">
        <v>6120</v>
      </c>
      <c r="Z1316" s="1003">
        <v>10</v>
      </c>
      <c r="AC1316" s="1004">
        <v>46063</v>
      </c>
      <c r="AD1316" s="1004">
        <v>46077</v>
      </c>
      <c r="AE1316" s="1005">
        <v>0</v>
      </c>
      <c r="AF1316" s="1005">
        <v>1</v>
      </c>
      <c r="AG1316" s="1003">
        <v>27.5</v>
      </c>
      <c r="AH1316" s="1003">
        <v>0</v>
      </c>
      <c r="AI1316" s="1003">
        <v>0</v>
      </c>
      <c r="AJ1316" s="1003">
        <v>27.5</v>
      </c>
    </row>
    <row r="1317" spans="2:36">
      <c r="B1317" s="337" t="s">
        <v>6149</v>
      </c>
      <c r="C1317" s="314" t="s">
        <v>6121</v>
      </c>
      <c r="D1317" s="315">
        <v>20</v>
      </c>
      <c r="G1317" s="588">
        <v>46078</v>
      </c>
      <c r="H1317" s="588">
        <v>46098</v>
      </c>
      <c r="I1317" s="316">
        <v>0</v>
      </c>
      <c r="J1317" s="316">
        <v>1</v>
      </c>
      <c r="K1317" s="315">
        <v>340</v>
      </c>
      <c r="L1317" s="315">
        <v>0</v>
      </c>
      <c r="M1317" s="315">
        <v>0</v>
      </c>
      <c r="N1317" s="338">
        <v>340</v>
      </c>
      <c r="O1317" s="385">
        <v>252</v>
      </c>
      <c r="R1317" s="661"/>
      <c r="S1317" s="873"/>
      <c r="X1317" s="1002" t="s">
        <v>6149</v>
      </c>
      <c r="Y1317" s="1002" t="s">
        <v>6121</v>
      </c>
      <c r="Z1317" s="1003">
        <v>20</v>
      </c>
      <c r="AC1317" s="1004">
        <v>46078</v>
      </c>
      <c r="AD1317" s="1004">
        <v>46098</v>
      </c>
      <c r="AE1317" s="1005">
        <v>0</v>
      </c>
      <c r="AF1317" s="1005">
        <v>1</v>
      </c>
      <c r="AG1317" s="1003">
        <v>340</v>
      </c>
      <c r="AH1317" s="1003">
        <v>0</v>
      </c>
      <c r="AI1317" s="1003">
        <v>0</v>
      </c>
      <c r="AJ1317" s="1003">
        <v>340</v>
      </c>
    </row>
    <row r="1318" spans="2:36">
      <c r="B1318" s="337" t="s">
        <v>6150</v>
      </c>
      <c r="C1318" s="314" t="s">
        <v>6122</v>
      </c>
      <c r="D1318" s="315">
        <v>15</v>
      </c>
      <c r="G1318" s="588">
        <v>46099</v>
      </c>
      <c r="H1318" s="588">
        <v>46121</v>
      </c>
      <c r="I1318" s="316">
        <v>0</v>
      </c>
      <c r="J1318" s="316">
        <v>1</v>
      </c>
      <c r="K1318" s="315">
        <v>50</v>
      </c>
      <c r="L1318" s="315">
        <v>0</v>
      </c>
      <c r="M1318" s="315">
        <v>0</v>
      </c>
      <c r="N1318" s="338">
        <v>50</v>
      </c>
      <c r="O1318" s="385">
        <v>252</v>
      </c>
      <c r="R1318" s="661"/>
      <c r="S1318" s="873"/>
      <c r="X1318" s="1002" t="s">
        <v>6150</v>
      </c>
      <c r="Y1318" s="1002" t="s">
        <v>6122</v>
      </c>
      <c r="Z1318" s="1003">
        <v>15</v>
      </c>
      <c r="AC1318" s="1004">
        <v>46099</v>
      </c>
      <c r="AD1318" s="1004">
        <v>46121</v>
      </c>
      <c r="AE1318" s="1005">
        <v>0</v>
      </c>
      <c r="AF1318" s="1005">
        <v>1</v>
      </c>
      <c r="AG1318" s="1003">
        <v>50</v>
      </c>
      <c r="AH1318" s="1003">
        <v>0</v>
      </c>
      <c r="AI1318" s="1003">
        <v>0</v>
      </c>
      <c r="AJ1318" s="1003">
        <v>50</v>
      </c>
    </row>
    <row r="1319" spans="2:36">
      <c r="B1319" s="337" t="s">
        <v>6151</v>
      </c>
      <c r="C1319" s="314" t="s">
        <v>6123</v>
      </c>
      <c r="D1319" s="315">
        <v>30</v>
      </c>
      <c r="G1319" s="588">
        <v>46122</v>
      </c>
      <c r="H1319" s="588">
        <v>46171</v>
      </c>
      <c r="I1319" s="316">
        <v>0</v>
      </c>
      <c r="J1319" s="316">
        <v>0.1</v>
      </c>
      <c r="K1319" s="315">
        <v>30</v>
      </c>
      <c r="L1319" s="315">
        <v>0</v>
      </c>
      <c r="M1319" s="315">
        <v>0</v>
      </c>
      <c r="N1319" s="338">
        <v>3</v>
      </c>
      <c r="O1319" s="385">
        <v>252</v>
      </c>
      <c r="R1319" s="661"/>
      <c r="S1319" s="873"/>
      <c r="X1319" s="1002" t="s">
        <v>6151</v>
      </c>
      <c r="Y1319" s="1002" t="s">
        <v>6123</v>
      </c>
      <c r="Z1319" s="1003">
        <v>30</v>
      </c>
      <c r="AC1319" s="1004">
        <v>46122</v>
      </c>
      <c r="AD1319" s="1004">
        <v>46171</v>
      </c>
      <c r="AE1319" s="1005">
        <v>0</v>
      </c>
      <c r="AF1319" s="1005">
        <v>0.1</v>
      </c>
      <c r="AG1319" s="1003">
        <v>30</v>
      </c>
      <c r="AH1319" s="1003">
        <v>0</v>
      </c>
      <c r="AI1319" s="1003">
        <v>0</v>
      </c>
      <c r="AJ1319" s="1003">
        <v>3</v>
      </c>
    </row>
    <row r="1320" spans="2:36">
      <c r="B1320" s="339" t="s">
        <v>6029</v>
      </c>
      <c r="C1320" s="340"/>
      <c r="D1320" s="341">
        <v>49</v>
      </c>
      <c r="E1320" s="593"/>
      <c r="F1320" s="593"/>
      <c r="G1320" s="593">
        <v>46014</v>
      </c>
      <c r="H1320" s="593">
        <v>46170</v>
      </c>
      <c r="I1320" s="342">
        <v>0</v>
      </c>
      <c r="J1320" s="342">
        <v>0</v>
      </c>
      <c r="K1320" s="341">
        <v>814.5</v>
      </c>
      <c r="L1320" s="341">
        <v>0</v>
      </c>
      <c r="M1320" s="341">
        <v>0</v>
      </c>
      <c r="N1320" s="343">
        <v>783</v>
      </c>
      <c r="O1320" s="385">
        <v>252</v>
      </c>
      <c r="P1320" s="570"/>
      <c r="Q1320" s="571"/>
      <c r="R1320" s="662"/>
      <c r="S1320" s="874"/>
      <c r="X1320" s="1002" t="s">
        <v>6029</v>
      </c>
      <c r="Z1320" s="1003">
        <v>49</v>
      </c>
      <c r="AC1320" s="1004">
        <v>46014</v>
      </c>
      <c r="AD1320" s="1004">
        <v>46170</v>
      </c>
      <c r="AE1320" s="1005">
        <v>0</v>
      </c>
      <c r="AF1320" s="1005">
        <v>0</v>
      </c>
      <c r="AG1320" s="1003">
        <v>814.5</v>
      </c>
      <c r="AH1320" s="1003">
        <v>0</v>
      </c>
      <c r="AI1320" s="1003">
        <v>0</v>
      </c>
      <c r="AJ1320" s="1003">
        <v>783</v>
      </c>
    </row>
    <row r="1321" spans="2:36">
      <c r="B1321" s="337" t="s">
        <v>6152</v>
      </c>
      <c r="C1321" s="314" t="s">
        <v>6124</v>
      </c>
      <c r="D1321" s="315">
        <v>27</v>
      </c>
      <c r="G1321" s="588">
        <v>46014</v>
      </c>
      <c r="H1321" s="588">
        <v>46055</v>
      </c>
      <c r="I1321" s="316">
        <v>0</v>
      </c>
      <c r="J1321" s="316">
        <v>1</v>
      </c>
      <c r="K1321" s="315">
        <v>34.5</v>
      </c>
      <c r="L1321" s="315">
        <v>0</v>
      </c>
      <c r="M1321" s="315">
        <v>0</v>
      </c>
      <c r="N1321" s="338">
        <v>34.5</v>
      </c>
      <c r="O1321" s="385">
        <v>252</v>
      </c>
      <c r="R1321" s="661"/>
      <c r="S1321" s="873"/>
      <c r="X1321" s="1002" t="s">
        <v>6152</v>
      </c>
      <c r="Y1321" s="1002" t="s">
        <v>6124</v>
      </c>
      <c r="Z1321" s="1003">
        <v>27</v>
      </c>
      <c r="AC1321" s="1004">
        <v>46014</v>
      </c>
      <c r="AD1321" s="1004">
        <v>46055</v>
      </c>
      <c r="AE1321" s="1005">
        <v>0</v>
      </c>
      <c r="AF1321" s="1005">
        <v>1</v>
      </c>
      <c r="AG1321" s="1003">
        <v>34.5</v>
      </c>
      <c r="AH1321" s="1003">
        <v>0</v>
      </c>
      <c r="AI1321" s="1003">
        <v>0</v>
      </c>
      <c r="AJ1321" s="1003">
        <v>34.5</v>
      </c>
    </row>
    <row r="1322" spans="2:36">
      <c r="B1322" s="337" t="s">
        <v>6153</v>
      </c>
      <c r="C1322" s="314" t="s">
        <v>6125</v>
      </c>
      <c r="D1322" s="315">
        <v>45</v>
      </c>
      <c r="G1322" s="588">
        <v>46056</v>
      </c>
      <c r="H1322" s="588">
        <v>46101</v>
      </c>
      <c r="I1322" s="316">
        <v>0</v>
      </c>
      <c r="J1322" s="316">
        <v>1</v>
      </c>
      <c r="K1322" s="315">
        <v>680</v>
      </c>
      <c r="L1322" s="315">
        <v>0</v>
      </c>
      <c r="M1322" s="315">
        <v>0</v>
      </c>
      <c r="N1322" s="338">
        <v>680</v>
      </c>
      <c r="O1322" s="385">
        <v>252</v>
      </c>
      <c r="R1322" s="661"/>
      <c r="S1322" s="873"/>
      <c r="X1322" s="1002" t="s">
        <v>6153</v>
      </c>
      <c r="Y1322" s="1002" t="s">
        <v>6125</v>
      </c>
      <c r="Z1322" s="1003">
        <v>45</v>
      </c>
      <c r="AC1322" s="1004">
        <v>46056</v>
      </c>
      <c r="AD1322" s="1004">
        <v>46101</v>
      </c>
      <c r="AE1322" s="1005">
        <v>0</v>
      </c>
      <c r="AF1322" s="1005">
        <v>1</v>
      </c>
      <c r="AG1322" s="1003">
        <v>680</v>
      </c>
      <c r="AH1322" s="1003">
        <v>0</v>
      </c>
      <c r="AI1322" s="1003">
        <v>0</v>
      </c>
      <c r="AJ1322" s="1003">
        <v>680</v>
      </c>
    </row>
    <row r="1323" spans="2:36">
      <c r="B1323" s="337" t="s">
        <v>6154</v>
      </c>
      <c r="C1323" s="314" t="s">
        <v>6126</v>
      </c>
      <c r="D1323" s="315">
        <v>12</v>
      </c>
      <c r="G1323" s="588">
        <v>46104</v>
      </c>
      <c r="H1323" s="588">
        <v>46121</v>
      </c>
      <c r="I1323" s="316">
        <v>0</v>
      </c>
      <c r="J1323" s="316">
        <v>1</v>
      </c>
      <c r="K1323" s="315">
        <v>65</v>
      </c>
      <c r="L1323" s="315">
        <v>0</v>
      </c>
      <c r="M1323" s="315">
        <v>0</v>
      </c>
      <c r="N1323" s="338">
        <v>65</v>
      </c>
      <c r="O1323" s="385">
        <v>252</v>
      </c>
      <c r="R1323" s="661"/>
      <c r="S1323" s="873"/>
      <c r="X1323" s="1002" t="s">
        <v>6154</v>
      </c>
      <c r="Y1323" s="1002" t="s">
        <v>6126</v>
      </c>
      <c r="Z1323" s="1003">
        <v>12</v>
      </c>
      <c r="AC1323" s="1004">
        <v>46104</v>
      </c>
      <c r="AD1323" s="1004">
        <v>46121</v>
      </c>
      <c r="AE1323" s="1005">
        <v>0</v>
      </c>
      <c r="AF1323" s="1005">
        <v>1</v>
      </c>
      <c r="AG1323" s="1003">
        <v>65</v>
      </c>
      <c r="AH1323" s="1003">
        <v>0</v>
      </c>
      <c r="AI1323" s="1003">
        <v>0</v>
      </c>
      <c r="AJ1323" s="1003">
        <v>65</v>
      </c>
    </row>
    <row r="1324" spans="2:36">
      <c r="B1324" s="337" t="s">
        <v>6155</v>
      </c>
      <c r="C1324" s="314" t="s">
        <v>6127</v>
      </c>
      <c r="D1324" s="315">
        <v>28</v>
      </c>
      <c r="G1324" s="588">
        <v>46122</v>
      </c>
      <c r="H1324" s="588">
        <v>46170</v>
      </c>
      <c r="I1324" s="316">
        <v>0</v>
      </c>
      <c r="J1324" s="316">
        <v>0.1</v>
      </c>
      <c r="K1324" s="315">
        <v>35</v>
      </c>
      <c r="L1324" s="315">
        <v>0</v>
      </c>
      <c r="M1324" s="315">
        <v>0</v>
      </c>
      <c r="N1324" s="338">
        <v>3.5</v>
      </c>
      <c r="O1324" s="385">
        <v>252</v>
      </c>
      <c r="R1324" s="661"/>
      <c r="S1324" s="873"/>
      <c r="X1324" s="1002" t="s">
        <v>6155</v>
      </c>
      <c r="Y1324" s="1002" t="s">
        <v>6127</v>
      </c>
      <c r="Z1324" s="1003">
        <v>28</v>
      </c>
      <c r="AC1324" s="1004">
        <v>46122</v>
      </c>
      <c r="AD1324" s="1004">
        <v>46170</v>
      </c>
      <c r="AE1324" s="1005">
        <v>0</v>
      </c>
      <c r="AF1324" s="1005">
        <v>0.1</v>
      </c>
      <c r="AG1324" s="1003">
        <v>35</v>
      </c>
      <c r="AH1324" s="1003">
        <v>0</v>
      </c>
      <c r="AI1324" s="1003">
        <v>0</v>
      </c>
      <c r="AJ1324" s="1003">
        <v>3.5</v>
      </c>
    </row>
    <row r="1325" spans="2:36">
      <c r="B1325" s="339" t="s">
        <v>6128</v>
      </c>
      <c r="C1325" s="340"/>
      <c r="D1325" s="341">
        <v>56</v>
      </c>
      <c r="E1325" s="593"/>
      <c r="F1325" s="593"/>
      <c r="G1325" s="593">
        <v>46014</v>
      </c>
      <c r="H1325" s="593">
        <v>46175</v>
      </c>
      <c r="I1325" s="342">
        <v>0</v>
      </c>
      <c r="J1325" s="342">
        <v>0</v>
      </c>
      <c r="K1325" s="341">
        <v>487.5</v>
      </c>
      <c r="L1325" s="341">
        <v>0</v>
      </c>
      <c r="M1325" s="341">
        <v>0</v>
      </c>
      <c r="N1325" s="343">
        <v>484.5</v>
      </c>
      <c r="O1325" s="385">
        <v>252</v>
      </c>
      <c r="P1325" s="570"/>
      <c r="Q1325" s="571"/>
      <c r="R1325" s="662"/>
      <c r="S1325" s="874"/>
      <c r="X1325" s="1002" t="s">
        <v>6128</v>
      </c>
      <c r="Z1325" s="1003">
        <v>56</v>
      </c>
      <c r="AC1325" s="1004">
        <v>46014</v>
      </c>
      <c r="AD1325" s="1004">
        <v>46175</v>
      </c>
      <c r="AE1325" s="1005">
        <v>0</v>
      </c>
      <c r="AF1325" s="1005">
        <v>0</v>
      </c>
      <c r="AG1325" s="1003">
        <v>487.5</v>
      </c>
      <c r="AH1325" s="1003">
        <v>0</v>
      </c>
      <c r="AI1325" s="1003">
        <v>0</v>
      </c>
      <c r="AJ1325" s="1003">
        <v>484.5</v>
      </c>
    </row>
    <row r="1326" spans="2:36">
      <c r="B1326" s="337" t="s">
        <v>6156</v>
      </c>
      <c r="C1326" s="314" t="s">
        <v>6129</v>
      </c>
      <c r="D1326" s="315">
        <v>38</v>
      </c>
      <c r="G1326" s="588">
        <v>46014</v>
      </c>
      <c r="H1326" s="588">
        <v>46069</v>
      </c>
      <c r="I1326" s="316">
        <v>0</v>
      </c>
      <c r="J1326" s="316">
        <v>1</v>
      </c>
      <c r="K1326" s="315">
        <v>26.5</v>
      </c>
      <c r="L1326" s="315">
        <v>0</v>
      </c>
      <c r="M1326" s="315">
        <v>0</v>
      </c>
      <c r="N1326" s="338">
        <v>26.5</v>
      </c>
      <c r="O1326" s="385">
        <v>252</v>
      </c>
      <c r="R1326" s="661"/>
      <c r="S1326" s="873"/>
      <c r="X1326" s="1002" t="s">
        <v>6156</v>
      </c>
      <c r="Y1326" s="1002" t="s">
        <v>6129</v>
      </c>
      <c r="Z1326" s="1003">
        <v>38</v>
      </c>
      <c r="AC1326" s="1004">
        <v>46014</v>
      </c>
      <c r="AD1326" s="1004">
        <v>46069</v>
      </c>
      <c r="AE1326" s="1005">
        <v>0</v>
      </c>
      <c r="AF1326" s="1005">
        <v>1</v>
      </c>
      <c r="AG1326" s="1003">
        <v>26.5</v>
      </c>
      <c r="AH1326" s="1003">
        <v>0</v>
      </c>
      <c r="AI1326" s="1003">
        <v>0</v>
      </c>
      <c r="AJ1326" s="1003">
        <v>26.5</v>
      </c>
    </row>
    <row r="1327" spans="2:36">
      <c r="B1327" s="337" t="s">
        <v>6157</v>
      </c>
      <c r="C1327" s="314" t="s">
        <v>6130</v>
      </c>
      <c r="D1327" s="315">
        <v>33</v>
      </c>
      <c r="G1327" s="588">
        <v>46070</v>
      </c>
      <c r="H1327" s="588">
        <v>46102</v>
      </c>
      <c r="I1327" s="316">
        <v>0</v>
      </c>
      <c r="J1327" s="316">
        <v>1</v>
      </c>
      <c r="K1327" s="315">
        <v>455</v>
      </c>
      <c r="L1327" s="315">
        <v>0</v>
      </c>
      <c r="M1327" s="315">
        <v>0</v>
      </c>
      <c r="N1327" s="338">
        <v>455</v>
      </c>
      <c r="O1327" s="385">
        <v>252</v>
      </c>
      <c r="R1327" s="661"/>
      <c r="S1327" s="873"/>
      <c r="X1327" s="1002" t="s">
        <v>6157</v>
      </c>
      <c r="Y1327" s="1002" t="s">
        <v>6130</v>
      </c>
      <c r="Z1327" s="1003">
        <v>33</v>
      </c>
      <c r="AC1327" s="1004">
        <v>46070</v>
      </c>
      <c r="AD1327" s="1004">
        <v>46102</v>
      </c>
      <c r="AE1327" s="1005">
        <v>0</v>
      </c>
      <c r="AF1327" s="1005">
        <v>1</v>
      </c>
      <c r="AG1327" s="1003">
        <v>455</v>
      </c>
      <c r="AH1327" s="1003">
        <v>0</v>
      </c>
      <c r="AI1327" s="1003">
        <v>0</v>
      </c>
      <c r="AJ1327" s="1003">
        <v>455</v>
      </c>
    </row>
    <row r="1328" spans="2:36">
      <c r="B1328" s="337" t="s">
        <v>6158</v>
      </c>
      <c r="C1328" s="314" t="s">
        <v>6131</v>
      </c>
      <c r="D1328" s="315">
        <v>20</v>
      </c>
      <c r="G1328" s="588">
        <v>46104</v>
      </c>
      <c r="H1328" s="588">
        <v>46146</v>
      </c>
      <c r="I1328" s="316">
        <v>0</v>
      </c>
      <c r="J1328" s="316">
        <v>0.5</v>
      </c>
      <c r="K1328" s="315">
        <v>4</v>
      </c>
      <c r="L1328" s="315">
        <v>0</v>
      </c>
      <c r="M1328" s="315">
        <v>0</v>
      </c>
      <c r="N1328" s="338">
        <v>2</v>
      </c>
      <c r="O1328" s="385">
        <v>252</v>
      </c>
      <c r="R1328" s="661"/>
      <c r="S1328" s="873"/>
      <c r="X1328" s="1002" t="s">
        <v>6158</v>
      </c>
      <c r="Y1328" s="1002" t="s">
        <v>6131</v>
      </c>
      <c r="Z1328" s="1003">
        <v>20</v>
      </c>
      <c r="AC1328" s="1004">
        <v>46104</v>
      </c>
      <c r="AD1328" s="1004">
        <v>46146</v>
      </c>
      <c r="AE1328" s="1005">
        <v>0</v>
      </c>
      <c r="AF1328" s="1005">
        <v>0.5</v>
      </c>
      <c r="AG1328" s="1003">
        <v>4</v>
      </c>
      <c r="AH1328" s="1003">
        <v>0</v>
      </c>
      <c r="AI1328" s="1003">
        <v>0</v>
      </c>
      <c r="AJ1328" s="1003">
        <v>2</v>
      </c>
    </row>
    <row r="1329" spans="2:36">
      <c r="B1329" s="337" t="s">
        <v>6159</v>
      </c>
      <c r="C1329" s="314" t="s">
        <v>6132</v>
      </c>
      <c r="D1329" s="315">
        <v>20</v>
      </c>
      <c r="G1329" s="588">
        <v>46104</v>
      </c>
      <c r="H1329" s="588">
        <v>46146</v>
      </c>
      <c r="I1329" s="316">
        <v>0</v>
      </c>
      <c r="J1329" s="316">
        <v>0.5</v>
      </c>
      <c r="K1329" s="315">
        <v>2</v>
      </c>
      <c r="L1329" s="315">
        <v>0</v>
      </c>
      <c r="M1329" s="315">
        <v>0</v>
      </c>
      <c r="N1329" s="338">
        <v>1</v>
      </c>
      <c r="O1329" s="385">
        <v>252</v>
      </c>
      <c r="R1329" s="661"/>
      <c r="S1329" s="873"/>
      <c r="X1329" s="1002" t="s">
        <v>6159</v>
      </c>
      <c r="Y1329" s="1002" t="s">
        <v>6132</v>
      </c>
      <c r="Z1329" s="1003">
        <v>20</v>
      </c>
      <c r="AC1329" s="1004">
        <v>46104</v>
      </c>
      <c r="AD1329" s="1004">
        <v>46146</v>
      </c>
      <c r="AE1329" s="1005">
        <v>0</v>
      </c>
      <c r="AF1329" s="1005">
        <v>0.5</v>
      </c>
      <c r="AG1329" s="1003">
        <v>2</v>
      </c>
      <c r="AH1329" s="1003">
        <v>0</v>
      </c>
      <c r="AI1329" s="1003">
        <v>0</v>
      </c>
      <c r="AJ1329" s="1003">
        <v>1</v>
      </c>
    </row>
    <row r="1330" spans="2:36">
      <c r="B1330" s="349" t="s">
        <v>6160</v>
      </c>
      <c r="C1330" s="350" t="s">
        <v>6133</v>
      </c>
      <c r="D1330" s="351">
        <v>20</v>
      </c>
      <c r="E1330" s="595"/>
      <c r="F1330" s="595"/>
      <c r="G1330" s="595">
        <v>46147</v>
      </c>
      <c r="H1330" s="595">
        <v>46175</v>
      </c>
      <c r="I1330" s="352">
        <v>0</v>
      </c>
      <c r="J1330" s="352">
        <v>0</v>
      </c>
      <c r="K1330" s="351">
        <v>0</v>
      </c>
      <c r="L1330" s="351">
        <v>0</v>
      </c>
      <c r="M1330" s="351">
        <v>0</v>
      </c>
      <c r="N1330" s="353">
        <v>0</v>
      </c>
      <c r="O1330" s="385">
        <v>252</v>
      </c>
      <c r="P1330" s="574"/>
      <c r="Q1330" s="575"/>
      <c r="R1330" s="764"/>
      <c r="S1330" s="876"/>
      <c r="X1330" s="1002" t="s">
        <v>6160</v>
      </c>
      <c r="Y1330" s="1002" t="s">
        <v>6133</v>
      </c>
      <c r="Z1330" s="1003">
        <v>20</v>
      </c>
      <c r="AC1330" s="1004">
        <v>46147</v>
      </c>
      <c r="AD1330" s="1004">
        <v>46175</v>
      </c>
      <c r="AE1330" s="1005">
        <v>0</v>
      </c>
      <c r="AF1330" s="1005">
        <v>0</v>
      </c>
      <c r="AG1330" s="1003">
        <v>0</v>
      </c>
      <c r="AH1330" s="1003">
        <v>0</v>
      </c>
      <c r="AI1330" s="1003">
        <v>0</v>
      </c>
      <c r="AJ1330" s="1003">
        <v>0</v>
      </c>
    </row>
    <row r="1331" spans="2:36">
      <c r="B1331" s="332" t="s">
        <v>6165</v>
      </c>
      <c r="C1331" s="333"/>
      <c r="D1331" s="334">
        <v>40</v>
      </c>
      <c r="E1331" s="592"/>
      <c r="F1331" s="592"/>
      <c r="G1331" s="592">
        <v>46097</v>
      </c>
      <c r="H1331" s="592">
        <v>46168</v>
      </c>
      <c r="I1331" s="335">
        <v>0</v>
      </c>
      <c r="J1331" s="335">
        <v>0</v>
      </c>
      <c r="K1331" s="334">
        <v>5259.5</v>
      </c>
      <c r="L1331" s="334">
        <v>0</v>
      </c>
      <c r="M1331" s="334">
        <v>0</v>
      </c>
      <c r="N1331" s="336">
        <v>535.45000000000005</v>
      </c>
      <c r="O1331" s="385">
        <v>252</v>
      </c>
      <c r="P1331" s="568"/>
      <c r="Q1331" s="569"/>
      <c r="R1331" s="660"/>
      <c r="S1331" s="872"/>
      <c r="X1331" s="1002" t="s">
        <v>6165</v>
      </c>
      <c r="Z1331" s="1003">
        <v>40</v>
      </c>
      <c r="AC1331" s="1004">
        <v>46097</v>
      </c>
      <c r="AD1331" s="1004">
        <v>46168</v>
      </c>
      <c r="AE1331" s="1005">
        <v>0</v>
      </c>
      <c r="AF1331" s="1005">
        <v>0</v>
      </c>
      <c r="AG1331" s="1003">
        <v>5259.5</v>
      </c>
      <c r="AH1331" s="1003">
        <v>0</v>
      </c>
      <c r="AI1331" s="1003">
        <v>0</v>
      </c>
      <c r="AJ1331" s="1003">
        <v>535.45000000000005</v>
      </c>
    </row>
    <row r="1332" spans="2:36">
      <c r="B1332" s="339" t="s">
        <v>6002</v>
      </c>
      <c r="C1332" s="340"/>
      <c r="D1332" s="341">
        <v>40</v>
      </c>
      <c r="E1332" s="593"/>
      <c r="F1332" s="593"/>
      <c r="G1332" s="593">
        <v>46097</v>
      </c>
      <c r="H1332" s="593">
        <v>46168</v>
      </c>
      <c r="I1332" s="342">
        <v>0</v>
      </c>
      <c r="J1332" s="342">
        <v>0</v>
      </c>
      <c r="K1332" s="341">
        <v>2612.5</v>
      </c>
      <c r="L1332" s="341">
        <v>0</v>
      </c>
      <c r="M1332" s="341">
        <v>0</v>
      </c>
      <c r="N1332" s="343">
        <v>23.28</v>
      </c>
      <c r="O1332" s="385">
        <v>252</v>
      </c>
      <c r="P1332" s="570"/>
      <c r="Q1332" s="571"/>
      <c r="R1332" s="662"/>
      <c r="S1332" s="874"/>
      <c r="X1332" s="1002" t="s">
        <v>6002</v>
      </c>
      <c r="Z1332" s="1003">
        <v>40</v>
      </c>
      <c r="AC1332" s="1004">
        <v>46097</v>
      </c>
      <c r="AD1332" s="1004">
        <v>46168</v>
      </c>
      <c r="AE1332" s="1005">
        <v>0</v>
      </c>
      <c r="AF1332" s="1005">
        <v>0</v>
      </c>
      <c r="AG1332" s="1003">
        <v>2612.5</v>
      </c>
      <c r="AH1332" s="1003">
        <v>0</v>
      </c>
      <c r="AI1332" s="1003">
        <v>0</v>
      </c>
      <c r="AJ1332" s="1003">
        <v>23.28</v>
      </c>
    </row>
    <row r="1333" spans="2:36">
      <c r="B1333" s="337" t="s">
        <v>6166</v>
      </c>
      <c r="C1333" s="314" t="s">
        <v>6167</v>
      </c>
      <c r="D1333" s="315">
        <v>10</v>
      </c>
      <c r="G1333" s="588">
        <v>46097</v>
      </c>
      <c r="H1333" s="588">
        <v>46132</v>
      </c>
      <c r="I1333" s="316">
        <v>0</v>
      </c>
      <c r="J1333" s="316">
        <v>0.95</v>
      </c>
      <c r="K1333" s="315">
        <v>24.5</v>
      </c>
      <c r="L1333" s="315">
        <v>0</v>
      </c>
      <c r="M1333" s="315">
        <v>0</v>
      </c>
      <c r="N1333" s="338">
        <v>23.28</v>
      </c>
      <c r="O1333" s="385">
        <v>252</v>
      </c>
      <c r="R1333" s="661"/>
      <c r="S1333" s="873"/>
      <c r="X1333" s="1002" t="s">
        <v>6166</v>
      </c>
      <c r="Y1333" s="1002" t="s">
        <v>6167</v>
      </c>
      <c r="Z1333" s="1003">
        <v>10</v>
      </c>
      <c r="AC1333" s="1004">
        <v>46097</v>
      </c>
      <c r="AD1333" s="1004">
        <v>46132</v>
      </c>
      <c r="AE1333" s="1005">
        <v>0</v>
      </c>
      <c r="AF1333" s="1005">
        <v>0.95</v>
      </c>
      <c r="AG1333" s="1003">
        <v>24.5</v>
      </c>
      <c r="AH1333" s="1003">
        <v>0</v>
      </c>
      <c r="AI1333" s="1003">
        <v>0</v>
      </c>
      <c r="AJ1333" s="1003">
        <v>23.28</v>
      </c>
    </row>
    <row r="1334" spans="2:36">
      <c r="B1334" s="337" t="s">
        <v>6168</v>
      </c>
      <c r="C1334" s="314" t="s">
        <v>6169</v>
      </c>
      <c r="D1334" s="315">
        <v>21</v>
      </c>
      <c r="G1334" s="588">
        <v>46133</v>
      </c>
      <c r="H1334" s="588">
        <v>46153</v>
      </c>
      <c r="I1334" s="316">
        <v>0</v>
      </c>
      <c r="J1334" s="316">
        <v>0</v>
      </c>
      <c r="K1334" s="315">
        <v>2550</v>
      </c>
      <c r="L1334" s="315">
        <v>0</v>
      </c>
      <c r="M1334" s="315">
        <v>0</v>
      </c>
      <c r="N1334" s="338">
        <v>0</v>
      </c>
      <c r="O1334" s="385">
        <v>252</v>
      </c>
      <c r="R1334" s="661"/>
      <c r="S1334" s="873"/>
      <c r="X1334" s="1002" t="s">
        <v>6168</v>
      </c>
      <c r="Y1334" s="1002" t="s">
        <v>6169</v>
      </c>
      <c r="Z1334" s="1003">
        <v>21</v>
      </c>
      <c r="AC1334" s="1004">
        <v>46133</v>
      </c>
      <c r="AD1334" s="1004">
        <v>46153</v>
      </c>
      <c r="AE1334" s="1005">
        <v>0</v>
      </c>
      <c r="AF1334" s="1005">
        <v>0</v>
      </c>
      <c r="AG1334" s="1003">
        <v>2550</v>
      </c>
      <c r="AH1334" s="1003">
        <v>0</v>
      </c>
      <c r="AI1334" s="1003">
        <v>0</v>
      </c>
      <c r="AJ1334" s="1003">
        <v>0</v>
      </c>
    </row>
    <row r="1335" spans="2:36">
      <c r="B1335" s="337" t="s">
        <v>6170</v>
      </c>
      <c r="C1335" s="314" t="s">
        <v>6171</v>
      </c>
      <c r="D1335" s="315">
        <v>10</v>
      </c>
      <c r="G1335" s="588">
        <v>46154</v>
      </c>
      <c r="H1335" s="588">
        <v>46168</v>
      </c>
      <c r="I1335" s="316">
        <v>0</v>
      </c>
      <c r="J1335" s="316">
        <v>0</v>
      </c>
      <c r="K1335" s="315">
        <v>38</v>
      </c>
      <c r="L1335" s="315">
        <v>0</v>
      </c>
      <c r="M1335" s="315">
        <v>0</v>
      </c>
      <c r="N1335" s="338">
        <v>0</v>
      </c>
      <c r="O1335" s="385">
        <v>252</v>
      </c>
      <c r="R1335" s="661"/>
      <c r="S1335" s="873"/>
      <c r="X1335" s="1002" t="s">
        <v>6170</v>
      </c>
      <c r="Y1335" s="1002" t="s">
        <v>6171</v>
      </c>
      <c r="Z1335" s="1003">
        <v>10</v>
      </c>
      <c r="AC1335" s="1004">
        <v>46154</v>
      </c>
      <c r="AD1335" s="1004">
        <v>46168</v>
      </c>
      <c r="AE1335" s="1005">
        <v>0</v>
      </c>
      <c r="AF1335" s="1005">
        <v>0</v>
      </c>
      <c r="AG1335" s="1003">
        <v>38</v>
      </c>
      <c r="AH1335" s="1003">
        <v>0</v>
      </c>
      <c r="AI1335" s="1003">
        <v>0</v>
      </c>
      <c r="AJ1335" s="1003">
        <v>0</v>
      </c>
    </row>
    <row r="1336" spans="2:36">
      <c r="B1336" s="339" t="s">
        <v>6018</v>
      </c>
      <c r="C1336" s="340"/>
      <c r="D1336" s="341">
        <v>40</v>
      </c>
      <c r="E1336" s="593"/>
      <c r="F1336" s="593"/>
      <c r="G1336" s="593">
        <v>46097</v>
      </c>
      <c r="H1336" s="593">
        <v>46168</v>
      </c>
      <c r="I1336" s="342">
        <v>0</v>
      </c>
      <c r="J1336" s="342">
        <v>0</v>
      </c>
      <c r="K1336" s="341">
        <v>226.5</v>
      </c>
      <c r="L1336" s="341">
        <v>0</v>
      </c>
      <c r="M1336" s="341">
        <v>0</v>
      </c>
      <c r="N1336" s="343">
        <v>15.68</v>
      </c>
      <c r="O1336" s="385">
        <v>252</v>
      </c>
      <c r="P1336" s="570"/>
      <c r="Q1336" s="571"/>
      <c r="R1336" s="662"/>
      <c r="S1336" s="874"/>
      <c r="X1336" s="1002" t="s">
        <v>6018</v>
      </c>
      <c r="Z1336" s="1003">
        <v>40</v>
      </c>
      <c r="AC1336" s="1004">
        <v>46097</v>
      </c>
      <c r="AD1336" s="1004">
        <v>46168</v>
      </c>
      <c r="AE1336" s="1005">
        <v>0</v>
      </c>
      <c r="AF1336" s="1005">
        <v>0</v>
      </c>
      <c r="AG1336" s="1003">
        <v>226.5</v>
      </c>
      <c r="AH1336" s="1003">
        <v>0</v>
      </c>
      <c r="AI1336" s="1003">
        <v>0</v>
      </c>
      <c r="AJ1336" s="1003">
        <v>15.68</v>
      </c>
    </row>
    <row r="1337" spans="2:36">
      <c r="B1337" s="337" t="s">
        <v>6172</v>
      </c>
      <c r="C1337" s="314" t="s">
        <v>6173</v>
      </c>
      <c r="D1337" s="315">
        <v>10</v>
      </c>
      <c r="G1337" s="588">
        <v>46097</v>
      </c>
      <c r="H1337" s="588">
        <v>46132</v>
      </c>
      <c r="I1337" s="316">
        <v>0</v>
      </c>
      <c r="J1337" s="316">
        <v>0.95</v>
      </c>
      <c r="K1337" s="315">
        <v>16.5</v>
      </c>
      <c r="L1337" s="315">
        <v>0</v>
      </c>
      <c r="M1337" s="315">
        <v>0</v>
      </c>
      <c r="N1337" s="338">
        <v>15.68</v>
      </c>
      <c r="O1337" s="385">
        <v>252</v>
      </c>
      <c r="R1337" s="661"/>
      <c r="S1337" s="873"/>
      <c r="X1337" s="1002" t="s">
        <v>6172</v>
      </c>
      <c r="Y1337" s="1002" t="s">
        <v>6173</v>
      </c>
      <c r="Z1337" s="1003">
        <v>10</v>
      </c>
      <c r="AC1337" s="1004">
        <v>46097</v>
      </c>
      <c r="AD1337" s="1004">
        <v>46132</v>
      </c>
      <c r="AE1337" s="1005">
        <v>0</v>
      </c>
      <c r="AF1337" s="1005">
        <v>0.95</v>
      </c>
      <c r="AG1337" s="1003">
        <v>16.5</v>
      </c>
      <c r="AH1337" s="1003">
        <v>0</v>
      </c>
      <c r="AI1337" s="1003">
        <v>0</v>
      </c>
      <c r="AJ1337" s="1003">
        <v>15.68</v>
      </c>
    </row>
    <row r="1338" spans="2:36">
      <c r="B1338" s="337" t="s">
        <v>6174</v>
      </c>
      <c r="C1338" s="314" t="s">
        <v>6175</v>
      </c>
      <c r="D1338" s="315">
        <v>21</v>
      </c>
      <c r="G1338" s="588">
        <v>46133</v>
      </c>
      <c r="H1338" s="588">
        <v>46153</v>
      </c>
      <c r="I1338" s="316">
        <v>0</v>
      </c>
      <c r="J1338" s="316">
        <v>0</v>
      </c>
      <c r="K1338" s="315">
        <v>170</v>
      </c>
      <c r="L1338" s="315">
        <v>0</v>
      </c>
      <c r="M1338" s="315">
        <v>0</v>
      </c>
      <c r="N1338" s="338">
        <v>0</v>
      </c>
      <c r="O1338" s="385">
        <v>252</v>
      </c>
      <c r="R1338" s="661"/>
      <c r="S1338" s="873"/>
      <c r="X1338" s="1002" t="s">
        <v>6174</v>
      </c>
      <c r="Y1338" s="1002" t="s">
        <v>6175</v>
      </c>
      <c r="Z1338" s="1003">
        <v>21</v>
      </c>
      <c r="AC1338" s="1004">
        <v>46133</v>
      </c>
      <c r="AD1338" s="1004">
        <v>46153</v>
      </c>
      <c r="AE1338" s="1005">
        <v>0</v>
      </c>
      <c r="AF1338" s="1005">
        <v>0</v>
      </c>
      <c r="AG1338" s="1003">
        <v>170</v>
      </c>
      <c r="AH1338" s="1003">
        <v>0</v>
      </c>
      <c r="AI1338" s="1003">
        <v>0</v>
      </c>
      <c r="AJ1338" s="1003">
        <v>0</v>
      </c>
    </row>
    <row r="1339" spans="2:36">
      <c r="B1339" s="337" t="s">
        <v>6176</v>
      </c>
      <c r="C1339" s="314" t="s">
        <v>6177</v>
      </c>
      <c r="D1339" s="315">
        <v>10</v>
      </c>
      <c r="G1339" s="588">
        <v>46154</v>
      </c>
      <c r="H1339" s="588">
        <v>46168</v>
      </c>
      <c r="I1339" s="316">
        <v>0</v>
      </c>
      <c r="J1339" s="316">
        <v>0</v>
      </c>
      <c r="K1339" s="315">
        <v>40</v>
      </c>
      <c r="L1339" s="315">
        <v>0</v>
      </c>
      <c r="M1339" s="315">
        <v>0</v>
      </c>
      <c r="N1339" s="338">
        <v>0</v>
      </c>
      <c r="O1339" s="385">
        <v>252</v>
      </c>
      <c r="R1339" s="661"/>
      <c r="S1339" s="873"/>
      <c r="X1339" s="1002" t="s">
        <v>6176</v>
      </c>
      <c r="Y1339" s="1002" t="s">
        <v>6177</v>
      </c>
      <c r="Z1339" s="1003">
        <v>10</v>
      </c>
      <c r="AC1339" s="1004">
        <v>46154</v>
      </c>
      <c r="AD1339" s="1004">
        <v>46168</v>
      </c>
      <c r="AE1339" s="1005">
        <v>0</v>
      </c>
      <c r="AF1339" s="1005">
        <v>0</v>
      </c>
      <c r="AG1339" s="1003">
        <v>40</v>
      </c>
      <c r="AH1339" s="1003">
        <v>0</v>
      </c>
      <c r="AI1339" s="1003">
        <v>0</v>
      </c>
      <c r="AJ1339" s="1003">
        <v>0</v>
      </c>
    </row>
    <row r="1340" spans="2:36">
      <c r="B1340" s="339" t="s">
        <v>6029</v>
      </c>
      <c r="C1340" s="340"/>
      <c r="D1340" s="341">
        <v>29</v>
      </c>
      <c r="E1340" s="593"/>
      <c r="F1340" s="593"/>
      <c r="G1340" s="593">
        <v>46097</v>
      </c>
      <c r="H1340" s="593">
        <v>46157</v>
      </c>
      <c r="I1340" s="342">
        <v>0</v>
      </c>
      <c r="J1340" s="342">
        <v>0</v>
      </c>
      <c r="K1340" s="341">
        <v>2420.5</v>
      </c>
      <c r="L1340" s="341">
        <v>0</v>
      </c>
      <c r="M1340" s="341">
        <v>0</v>
      </c>
      <c r="N1340" s="343">
        <v>496.5</v>
      </c>
      <c r="O1340" s="385">
        <v>252</v>
      </c>
      <c r="P1340" s="570"/>
      <c r="Q1340" s="571"/>
      <c r="R1340" s="662"/>
      <c r="S1340" s="874"/>
      <c r="X1340" s="1002" t="s">
        <v>6029</v>
      </c>
      <c r="Z1340" s="1003">
        <v>29</v>
      </c>
      <c r="AC1340" s="1004">
        <v>46097</v>
      </c>
      <c r="AD1340" s="1004">
        <v>46157</v>
      </c>
      <c r="AE1340" s="1005">
        <v>0</v>
      </c>
      <c r="AF1340" s="1005">
        <v>0</v>
      </c>
      <c r="AG1340" s="1003">
        <v>2420.5</v>
      </c>
      <c r="AH1340" s="1003">
        <v>0</v>
      </c>
      <c r="AI1340" s="1003">
        <v>0</v>
      </c>
      <c r="AJ1340" s="1003">
        <v>496.5</v>
      </c>
    </row>
    <row r="1341" spans="2:36">
      <c r="B1341" s="337" t="s">
        <v>6178</v>
      </c>
      <c r="C1341" s="314" t="s">
        <v>6179</v>
      </c>
      <c r="D1341" s="315">
        <v>10</v>
      </c>
      <c r="G1341" s="588">
        <v>46097</v>
      </c>
      <c r="H1341" s="588">
        <v>46125</v>
      </c>
      <c r="I1341" s="316">
        <v>0</v>
      </c>
      <c r="J1341" s="316">
        <v>1</v>
      </c>
      <c r="K1341" s="315">
        <v>22.5</v>
      </c>
      <c r="L1341" s="315">
        <v>0</v>
      </c>
      <c r="M1341" s="315">
        <v>0</v>
      </c>
      <c r="N1341" s="338">
        <v>22.5</v>
      </c>
      <c r="O1341" s="385">
        <v>252</v>
      </c>
      <c r="R1341" s="661"/>
      <c r="S1341" s="873"/>
      <c r="X1341" s="1002" t="s">
        <v>6178</v>
      </c>
      <c r="Y1341" s="1002" t="s">
        <v>6179</v>
      </c>
      <c r="Z1341" s="1003">
        <v>10</v>
      </c>
      <c r="AC1341" s="1004">
        <v>46097</v>
      </c>
      <c r="AD1341" s="1004">
        <v>46125</v>
      </c>
      <c r="AE1341" s="1005">
        <v>0</v>
      </c>
      <c r="AF1341" s="1005">
        <v>1</v>
      </c>
      <c r="AG1341" s="1003">
        <v>22.5</v>
      </c>
      <c r="AH1341" s="1003">
        <v>0</v>
      </c>
      <c r="AI1341" s="1003">
        <v>0</v>
      </c>
      <c r="AJ1341" s="1003">
        <v>22.5</v>
      </c>
    </row>
    <row r="1342" spans="2:36">
      <c r="B1342" s="337" t="s">
        <v>6180</v>
      </c>
      <c r="C1342" s="314" t="s">
        <v>6181</v>
      </c>
      <c r="D1342" s="315">
        <v>10</v>
      </c>
      <c r="G1342" s="588">
        <v>46126</v>
      </c>
      <c r="H1342" s="588">
        <v>46146</v>
      </c>
      <c r="I1342" s="316">
        <v>0</v>
      </c>
      <c r="J1342" s="316">
        <v>0.2</v>
      </c>
      <c r="K1342" s="315">
        <v>2370</v>
      </c>
      <c r="L1342" s="315">
        <v>0</v>
      </c>
      <c r="M1342" s="315">
        <v>0</v>
      </c>
      <c r="N1342" s="338">
        <v>474</v>
      </c>
      <c r="O1342" s="385">
        <v>252</v>
      </c>
      <c r="R1342" s="661"/>
      <c r="S1342" s="873"/>
      <c r="X1342" s="1002" t="s">
        <v>6180</v>
      </c>
      <c r="Y1342" s="1002" t="s">
        <v>6181</v>
      </c>
      <c r="Z1342" s="1003">
        <v>10</v>
      </c>
      <c r="AC1342" s="1004">
        <v>46126</v>
      </c>
      <c r="AD1342" s="1004">
        <v>46146</v>
      </c>
      <c r="AE1342" s="1005">
        <v>0</v>
      </c>
      <c r="AF1342" s="1005">
        <v>0.2</v>
      </c>
      <c r="AG1342" s="1003">
        <v>2370</v>
      </c>
      <c r="AH1342" s="1003">
        <v>0</v>
      </c>
      <c r="AI1342" s="1003">
        <v>0</v>
      </c>
      <c r="AJ1342" s="1003">
        <v>474</v>
      </c>
    </row>
    <row r="1343" spans="2:36">
      <c r="B1343" s="349" t="s">
        <v>6182</v>
      </c>
      <c r="C1343" s="350" t="s">
        <v>6183</v>
      </c>
      <c r="D1343" s="351">
        <v>10</v>
      </c>
      <c r="E1343" s="595"/>
      <c r="F1343" s="595"/>
      <c r="G1343" s="595">
        <v>46146</v>
      </c>
      <c r="H1343" s="595">
        <v>46157</v>
      </c>
      <c r="I1343" s="352">
        <v>0</v>
      </c>
      <c r="J1343" s="352">
        <v>0</v>
      </c>
      <c r="K1343" s="351">
        <v>28</v>
      </c>
      <c r="L1343" s="351">
        <v>0</v>
      </c>
      <c r="M1343" s="351">
        <v>0</v>
      </c>
      <c r="N1343" s="353">
        <v>0</v>
      </c>
      <c r="O1343" s="385">
        <v>252</v>
      </c>
      <c r="P1343" s="574"/>
      <c r="Q1343" s="575"/>
      <c r="R1343" s="764"/>
      <c r="S1343" s="876"/>
      <c r="X1343" s="1002" t="s">
        <v>6182</v>
      </c>
      <c r="Y1343" s="1002" t="s">
        <v>6183</v>
      </c>
      <c r="Z1343" s="1003">
        <v>10</v>
      </c>
      <c r="AC1343" s="1004">
        <v>46146</v>
      </c>
      <c r="AD1343" s="1004">
        <v>46157</v>
      </c>
      <c r="AE1343" s="1005">
        <v>0</v>
      </c>
      <c r="AF1343" s="1005">
        <v>0</v>
      </c>
      <c r="AG1343" s="1003">
        <v>28</v>
      </c>
      <c r="AH1343" s="1003">
        <v>0</v>
      </c>
      <c r="AI1343" s="1003">
        <v>0</v>
      </c>
      <c r="AJ1343" s="1003">
        <v>0</v>
      </c>
    </row>
  </sheetData>
  <autoFilter ref="A4:DP1343" xr:uid="{00000000-0001-0000-0700-000000000000}"/>
  <mergeCells count="2">
    <mergeCell ref="B1:N1"/>
    <mergeCell ref="B2:N2"/>
  </mergeCells>
  <conditionalFormatting sqref="L5:N1343 I6:J1343">
    <cfRule type="cellIs" dxfId="1" priority="1" operator="equal">
      <formula>0</formula>
    </cfRule>
  </conditionalFormatting>
  <conditionalFormatting sqref="R5:S1504 U5:V1504">
    <cfRule type="cellIs" dxfId="0" priority="66" operator="equal">
      <formula>0</formula>
    </cfRule>
  </conditionalFormatting>
  <pageMargins left="0.70866141732283472" right="0.70866141732283472" top="0.74803149606299213" bottom="0.74803149606299213" header="0.31496062992125984" footer="0.31496062992125984"/>
  <pageSetup paperSize="3" scale="70" fitToHeight="0"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EA233-9755-4F14-A576-40ACE0BB975B}">
  <sheetPr>
    <tabColor rgb="FF92D050"/>
  </sheetPr>
  <dimension ref="C2:E9"/>
  <sheetViews>
    <sheetView workbookViewId="0"/>
  </sheetViews>
  <sheetFormatPr baseColWidth="10" defaultColWidth="11.42578125" defaultRowHeight="15"/>
  <cols>
    <col min="3" max="3" width="31.5703125" customWidth="1"/>
    <col min="4" max="4" width="11.42578125" style="713"/>
    <col min="5" max="5" width="18.5703125" bestFit="1" customWidth="1"/>
  </cols>
  <sheetData>
    <row r="2" spans="3:5">
      <c r="E2" t="s">
        <v>6098</v>
      </c>
    </row>
    <row r="3" spans="3:5">
      <c r="C3" t="s">
        <v>6099</v>
      </c>
      <c r="D3" s="713">
        <v>0.25</v>
      </c>
      <c r="E3" s="713">
        <v>0.25</v>
      </c>
    </row>
    <row r="4" spans="3:5">
      <c r="C4" t="s">
        <v>6100</v>
      </c>
      <c r="D4" s="713">
        <v>0.2</v>
      </c>
      <c r="E4" s="713">
        <v>0.1</v>
      </c>
    </row>
    <row r="5" spans="3:5">
      <c r="C5" t="s">
        <v>6101</v>
      </c>
      <c r="D5" s="713">
        <v>0.15</v>
      </c>
      <c r="E5" s="713">
        <v>0.05</v>
      </c>
    </row>
    <row r="6" spans="3:5">
      <c r="C6" t="s">
        <v>6102</v>
      </c>
      <c r="D6" s="713">
        <v>0.15</v>
      </c>
      <c r="E6" s="713">
        <v>0</v>
      </c>
    </row>
    <row r="7" spans="3:5">
      <c r="C7" t="s">
        <v>6103</v>
      </c>
      <c r="D7" s="713">
        <v>0.2</v>
      </c>
      <c r="E7" s="713"/>
    </row>
    <row r="8" spans="3:5">
      <c r="C8" t="s">
        <v>6104</v>
      </c>
      <c r="D8" s="713">
        <v>0.05</v>
      </c>
      <c r="E8" s="713"/>
    </row>
    <row r="9" spans="3:5">
      <c r="C9" s="714"/>
      <c r="D9" s="715">
        <f>SUM(D3:D8)</f>
        <v>1</v>
      </c>
      <c r="E9" s="715">
        <f>SUM(E3:E8)</f>
        <v>0.39999999999999997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b37e29d-356c-4210-b8aa-f6aae96e58a6">
      <Terms xmlns="http://schemas.microsoft.com/office/infopath/2007/PartnerControls"/>
    </lcf76f155ced4ddcb4097134ff3c332f>
    <TaxCatchAll xmlns="de3c17e3-9524-44e5-9a98-97d19808ae6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193AB4D81502D499DF7B3BBA0D76CC5" ma:contentTypeVersion="14" ma:contentTypeDescription="Create a new document." ma:contentTypeScope="" ma:versionID="6bf8c728a5d8c5dd2863825e2af14a6b">
  <xsd:schema xmlns:xsd="http://www.w3.org/2001/XMLSchema" xmlns:xs="http://www.w3.org/2001/XMLSchema" xmlns:p="http://schemas.microsoft.com/office/2006/metadata/properties" xmlns:ns2="0b37e29d-356c-4210-b8aa-f6aae96e58a6" xmlns:ns3="de3c17e3-9524-44e5-9a98-97d19808ae68" targetNamespace="http://schemas.microsoft.com/office/2006/metadata/properties" ma:root="true" ma:fieldsID="31f698deda1475f51c60ab84f097b4ee" ns2:_="" ns3:_="">
    <xsd:import namespace="0b37e29d-356c-4210-b8aa-f6aae96e58a6"/>
    <xsd:import namespace="de3c17e3-9524-44e5-9a98-97d19808ae6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37e29d-356c-4210-b8aa-f6aae96e58a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5d298e1-810f-4711-8be9-ef4702f2a38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3c17e3-9524-44e5-9a98-97d19808ae6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46cf981-549f-4ab7-909f-35e7c15a5f3b}" ma:internalName="TaxCatchAll" ma:showField="CatchAllData" ma:web="de3c17e3-9524-44e5-9a98-97d19808ae6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04CE0F7-4CFE-40C6-A20A-D0D1CCA3AA2A}">
  <ds:schemaRefs>
    <ds:schemaRef ds:uri="http://schemas.microsoft.com/sharepoint/v3/contenttype/forms"/>
  </ds:schemaRefs>
</ds:datastoreItem>
</file>

<file path=customXml/itemProps2.xml><?xml version="1.0" encoding="utf-8"?>
<ds:datastoreItem xmlns:ds="http://schemas.openxmlformats.org/officeDocument/2006/customXml" ds:itemID="{B2D05C49-A24D-401A-A539-87890EBD38CD}">
  <ds:schemaRefs>
    <ds:schemaRef ds:uri="http://purl.org/dc/terms/"/>
    <ds:schemaRef ds:uri="0b37e29d-356c-4210-b8aa-f6aae96e58a6"/>
    <ds:schemaRef ds:uri="http://purl.org/dc/dcmitype/"/>
    <ds:schemaRef ds:uri="http://purl.org/dc/elements/1.1/"/>
    <ds:schemaRef ds:uri="http://schemas.microsoft.com/office/infopath/2007/PartnerControls"/>
    <ds:schemaRef ds:uri="http://schemas.openxmlformats.org/package/2006/metadata/core-properties"/>
    <ds:schemaRef ds:uri="http://schemas.microsoft.com/office/2006/documentManagement/types"/>
    <ds:schemaRef ds:uri="de3c17e3-9524-44e5-9a98-97d19808ae68"/>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E0F59D29-6A18-4D09-9360-99171AE341F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b37e29d-356c-4210-b8aa-f6aae96e58a6"/>
    <ds:schemaRef ds:uri="de3c17e3-9524-44e5-9a98-97d19808ae6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376deaac-bc8b-4af6-8fdc-9b3255ea1067}" enabled="1" method="Standard" siteId="{3d234255-e20f-4205-88a5-9658a402999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13</vt:i4>
      </vt:variant>
    </vt:vector>
  </HeadingPairs>
  <TitlesOfParts>
    <vt:vector size="25" baseType="lpstr">
      <vt:lpstr>Informe Semanal</vt:lpstr>
      <vt:lpstr>EPR</vt:lpstr>
      <vt:lpstr>Curva S R1</vt:lpstr>
      <vt:lpstr>Histog Sem R1</vt:lpstr>
      <vt:lpstr>Av. Subcontratos</vt:lpstr>
      <vt:lpstr>Log Tendencias</vt:lpstr>
      <vt:lpstr>Costos</vt:lpstr>
      <vt:lpstr>HITOS</vt:lpstr>
      <vt:lpstr>LOG RFI</vt:lpstr>
      <vt:lpstr>Reporte Aconex</vt:lpstr>
      <vt:lpstr>Programa P6 Excel R1</vt:lpstr>
      <vt:lpstr>Ponderaciones Avance </vt:lpstr>
      <vt:lpstr>'Av. Subcontratos'!Área_de_impresión</vt:lpstr>
      <vt:lpstr>'Curva S R1'!Área_de_impresión</vt:lpstr>
      <vt:lpstr>EPR!Área_de_impresión</vt:lpstr>
      <vt:lpstr>'Histog Sem R1'!Área_de_impresión</vt:lpstr>
      <vt:lpstr>HITOS!Área_de_impresión</vt:lpstr>
      <vt:lpstr>'Informe Semanal'!Área_de_impresión</vt:lpstr>
      <vt:lpstr>'LOG RFI'!Área_de_impresión</vt:lpstr>
      <vt:lpstr>'Log Tendencias'!Área_de_impresión</vt:lpstr>
      <vt:lpstr>'Programa P6 Excel R1'!Área_de_impresión</vt:lpstr>
      <vt:lpstr>EPR!Títulos_a_imprimir</vt:lpstr>
      <vt:lpstr>'Log Tendencias'!Títulos_a_imprimir</vt:lpstr>
      <vt:lpstr>'Programa P6 Excel R1'!Títulos_a_imprimir</vt:lpstr>
      <vt:lpstr>'Reporte Aconex'!Títulos_a_imprimir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aaayala</dc:creator>
  <cp:keywords/>
  <dc:description/>
  <cp:lastModifiedBy>Canto Medina Alejandro</cp:lastModifiedBy>
  <cp:revision/>
  <cp:lastPrinted>2026-04-17T16:34:04Z</cp:lastPrinted>
  <dcterms:created xsi:type="dcterms:W3CDTF">2014-01-08T12:18:05Z</dcterms:created>
  <dcterms:modified xsi:type="dcterms:W3CDTF">2026-04-20T16:29:34Z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edc76959-6f1a-4a3d-acfc-ef422337736a</vt:lpwstr>
  </property>
  <property fmtid="{D5CDD505-2E9C-101B-9397-08002B2CF9AE}" pid="3" name="Classification">
    <vt:lpwstr>NotClassified</vt:lpwstr>
  </property>
  <property fmtid="{D5CDD505-2E9C-101B-9397-08002B2CF9AE}" pid="4" name="ShowVisibleMarkings">
    <vt:lpwstr>Y</vt:lpwstr>
  </property>
  <property fmtid="{D5CDD505-2E9C-101B-9397-08002B2CF9AE}" pid="5" name="DocMarkingOptions">
    <vt:lpwstr>F</vt:lpwstr>
  </property>
  <property fmtid="{D5CDD505-2E9C-101B-9397-08002B2CF9AE}" pid="6" name="FooterPosition">
    <vt:lpwstr>C</vt:lpwstr>
  </property>
  <property fmtid="{D5CDD505-2E9C-101B-9397-08002B2CF9AE}" pid="7" name="ContentTypeId">
    <vt:lpwstr>0x0101000193AB4D81502D499DF7B3BBA0D76CC5</vt:lpwstr>
  </property>
  <property fmtid="{D5CDD505-2E9C-101B-9397-08002B2CF9AE}" pid="8" name="MediaServiceImageTags">
    <vt:lpwstr/>
  </property>
</Properties>
</file>